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<sst xmlns="http://schemas.openxmlformats.org/spreadsheetml/2006/main" count="6062" uniqueCount="6062">
  <si>
    <t>Date Type:</t>
  </si>
  <si>
    <t>Shipped Date</t>
  </si>
  <si>
    <t>Start Date:</t>
  </si>
  <si>
    <t>01/15/2024</t>
  </si>
  <si>
    <t>End Date:</t>
  </si>
  <si>
    <t>04/07/2024</t>
  </si>
  <si>
    <t>Report Run Date:</t>
  </si>
  <si>
    <t>04/08/2024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</si>
  <si>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</si>
  <si>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</si>
  <si>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</si>
  <si>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</si>
  <si>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</si>
  <si>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</si>
  <si>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</si>
  <si>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</si>
  <si>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</si>
  <si>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</si>
  <si>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</si>
  <si>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</si>
  <si>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</si>
  <si>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</si>
  <si>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</si>
  <si>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OLLIIX</t>
  </si>
  <si>
    <t>DESINC</t>
  </si>
  <si>
    <t>NRTPORT</t>
  </si>
  <si>
    <t>FINGERHUTDS</t>
  </si>
  <si>
    <t>BLK01</t>
  </si>
  <si>
    <t>HDDS</t>
  </si>
  <si>
    <t>WALMARTDS</t>
  </si>
  <si>
    <t>AMERSIGNDS</t>
  </si>
  <si>
    <t>BIGLOTSDS</t>
  </si>
  <si>
    <t>ROOMECOM</t>
  </si>
  <si>
    <t>ZOLA</t>
  </si>
  <si>
    <t>HSNDS</t>
  </si>
  <si>
    <t>KIRKLANDDS</t>
  </si>
  <si>
    <t>BEALLSDS</t>
  </si>
  <si>
    <t>ASHFURNDS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</si>
  <si>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</si>
  <si>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</si>
  <si>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</si>
  <si>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</si>
  <si>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</si>
  <si>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</si>
  <si>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</si>
  <si>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</si>
  <si>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</si>
  <si>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</si>
  <si>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</si>
  <si>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</si>
  <si>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</si>
  <si>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</si>
  <si>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</si>
  <si>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</si>
  <si>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</si>
  <si>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</si>
  <si>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</si>
  <si>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</si>
  <si>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</si>
  <si>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</si>
  <si>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</si>
  <si>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</si>
  <si>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</si>
  <si>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</si>
  <si>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</si>
  <si>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</si>
  <si>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</si>
  <si>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</si>
  <si>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</si>
  <si>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</si>
  <si>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</si>
  <si>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</si>
  <si>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</si>
  <si>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</si>
  <si>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</si>
  <si>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</si>
  <si>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</si>
  <si>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</si>
  <si>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</si>
  <si>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</si>
  <si>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</si>
  <si>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</si>
  <si>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</si>
  <si>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</si>
  <si>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</si>
  <si>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</si>
  <si>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</si>
  <si>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</si>
  <si>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</si>
  <si>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</si>
  <si>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</si>
  <si>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</si>
  <si>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</si>
  <si>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</si>
  <si>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</si>
  <si>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</si>
  <si>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</si>
  <si>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</si>
  <si>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</si>
  <si>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</si>
  <si>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</si>
  <si>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</si>
  <si>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</si>
  <si>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</si>
  <si>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</si>
  <si>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</si>
  <si>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</si>
  <si>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</si>
  <si>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</si>
  <si>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</si>
  <si>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</si>
  <si>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</si>
  <si>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</si>
  <si>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</si>
  <si>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</si>
  <si>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</si>
  <si>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</si>
  <si>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</si>
  <si>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</si>
  <si>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</si>
  <si>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</si>
  <si>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</si>
  <si>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</si>
  <si>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</si>
  <si>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</si>
  <si>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</si>
  <si>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</si>
  <si>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</si>
  <si>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</si>
  <si>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</si>
  <si>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</si>
  <si>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</si>
  <si>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</si>
  <si>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</si>
  <si>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</si>
  <si>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</si>
  <si>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</si>
  <si>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</si>
  <si>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</si>
  <si>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</si>
  <si>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03/27/2024</t>
  </si>
  <si>
    <t>03/29/2024</t>
  </si>
  <si>
    <t>04/02/2024</t>
  </si>
  <si>
    <t>04/04/2024</t>
  </si>
  <si>
    <t>04/05/2024</t>
  </si>
  <si>
    <t>04/13/2024</t>
  </si>
  <si>
    <t>04/17/2024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</si>
  <si>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</si>
  <si>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</si>
  <si>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</si>
  <si>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</si>
  <si>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</si>
  <si>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</si>
  <si>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</si>
  <si>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</si>
  <si>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</si>
  <si>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</si>
  <si>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</si>
  <si>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</si>
  <si>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</si>
  <si>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</si>
  <si>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</si>
  <si>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</si>
  <si>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</si>
  <si>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</si>
  <si>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</si>
  <si>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</si>
  <si>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</si>
  <si>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</si>
  <si>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</si>
  <si>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</si>
  <si>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</si>
  <si>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</si>
  <si>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</si>
  <si>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</si>
  <si>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</si>
  <si>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</si>
  <si>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</si>
  <si>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</si>
  <si>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</si>
  <si>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</si>
  <si>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</si>
  <si>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06/06/2024</t>
  </si>
  <si>
    <t>06/08/2024</t>
  </si>
  <si>
    <t>06/12/2024</t>
  </si>
  <si>
    <t>06/14/2024</t>
  </si>
  <si>
    <t>06/16/2024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</si>
  <si>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</si>
  <si>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</si>
  <si>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</si>
  <si>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</si>
  <si>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</si>
  <si>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</si>
  <si>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</si>
  <si>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</si>
  <si>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</si>
  <si>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</si>
  <si>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</si>
  <si>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</si>
  <si>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</si>
  <si>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</si>
  <si>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</si>
  <si>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</si>
  <si>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</si>
  <si>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</si>
  <si>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</si>
  <si>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</si>
  <si>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</si>
  <si>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</si>
  <si>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</si>
  <si>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</si>
  <si>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08/23/2024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</si>
  <si>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</si>
  <si>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</si>
  <si>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</si>
  <si>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</si>
  <si>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</si>
  <si>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</si>
  <si>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</si>
  <si>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</si>
  <si>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</si>
  <si>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</si>
  <si>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</si>
  <si>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</si>
  <si>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</si>
  <si>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</si>
  <si>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</si>
  <si>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</si>
  <si>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</si>
  <si>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</si>
  <si>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</si>
  <si>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</si>
  <si>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</si>
  <si>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</si>
  <si>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6/8/2024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</si>
  <si>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</si>
  <si>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</si>
  <si>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</si>
  <si>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</si>
  <si>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</si>
  <si>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</si>
  <si>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</si>
  <si>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</si>
  <si>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</si>
  <si>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</si>
  <si>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</si>
  <si>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</si>
  <si>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</si>
  <si>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7/2/2021</t>
  </si>
  <si>
    <t>7/26/2021</t>
  </si>
  <si>
    <t>4/11/2021</t>
  </si>
  <si>
    <t>4/20/2021</t>
  </si>
  <si>
    <t>Open</t>
  </si>
  <si>
    <t>5/30/2022</t>
  </si>
  <si>
    <t>7/10/2022</t>
  </si>
  <si>
    <t>11/22/2023</t>
  </si>
  <si>
    <t>5/13/2022</t>
  </si>
  <si>
    <t>6/2/2022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</si>
  <si>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</si>
  <si>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</si>
  <si>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</si>
  <si>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</si>
  <si>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</si>
  <si>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</si>
  <si>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</si>
  <si>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</si>
  <si>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</si>
  <si>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</si>
  <si>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</si>
  <si>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4/26/2021</t>
  </si>
  <si>
    <t>4/8/2021</t>
  </si>
  <si>
    <t>6/1/2021</t>
  </si>
  <si>
    <t>6/17/2021</t>
  </si>
  <si>
    <t>5/29/2021</t>
  </si>
  <si>
    <t>7/27/2021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</si>
  <si>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</si>
  <si>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</si>
  <si>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</si>
  <si>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</si>
  <si>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</si>
  <si>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</si>
  <si>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</si>
  <si>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</si>
  <si>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</si>
  <si>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</si>
  <si>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</si>
  <si>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CSNSTORES,DESINC,JCPENNEY01,KOHLDSN,MACY02,OVERSTOCK01,TGTDVS,ZOLA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</si>
  <si>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</si>
  <si>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</si>
  <si>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</si>
  <si>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</si>
  <si>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</si>
  <si>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</si>
  <si>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</si>
  <si>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8/30/2021</t>
  </si>
  <si>
    <t>7/11/2021</t>
  </si>
  <si>
    <t>2/17/2023</t>
  </si>
  <si>
    <t>6/10/2022</t>
  </si>
  <si>
    <t>8/2/2021</t>
  </si>
  <si>
    <t>12/6/2021</t>
  </si>
  <si>
    <t>1/31/2022</t>
  </si>
  <si>
    <t>LCN10-0102</t>
  </si>
  <si>
    <t>Close-out</t>
  </si>
  <si>
    <t>OVERSCONSIGN</t>
  </si>
  <si>
    <t>4/21/2021</t>
  </si>
  <si>
    <t>6/2/2021</t>
  </si>
  <si>
    <t>7/9/2021</t>
  </si>
  <si>
    <t>8/9/2021</t>
  </si>
  <si>
    <t>3/31/2021</t>
  </si>
  <si>
    <t>12/2/2022</t>
  </si>
  <si>
    <t>7/7/2022</t>
  </si>
  <si>
    <t>7/16/2021</t>
  </si>
  <si>
    <t>4/7/2022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</si>
  <si>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</si>
  <si>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</si>
  <si>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</si>
  <si>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</si>
  <si>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</si>
  <si>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</si>
  <si>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PF005359</t>
  </si>
  <si>
    <t>Stripe</t>
  </si>
  <si>
    <t>4/22/2022</t>
  </si>
  <si>
    <t>6/18/2021</t>
  </si>
  <si>
    <t>4/6/2021</t>
  </si>
  <si>
    <t>8/1/2021</t>
  </si>
  <si>
    <t>7/13/2021</t>
  </si>
  <si>
    <t>8/17/2021</t>
  </si>
  <si>
    <t>12/30/2021</t>
  </si>
  <si>
    <t>9/29/2022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</si>
  <si>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</si>
  <si>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</si>
  <si>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</si>
  <si>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</si>
  <si>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</si>
  <si>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</si>
  <si>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</si>
  <si>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MACY02,OLLIIX,TGTDVS</t>
  </si>
  <si>
    <t>Declined</t>
  </si>
  <si>
    <t>4/12/2021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</si>
  <si>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</si>
  <si>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</si>
  <si>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</si>
  <si>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</si>
  <si>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</si>
  <si>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</si>
  <si>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</si>
  <si>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</si>
  <si>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CSNSTORES,JCPENNEY01,KOHLDSN,OLLIIX,OVERSTOCK01,TGTDVS</t>
  </si>
  <si>
    <t>4/22/2021</t>
  </si>
  <si>
    <t>6/10/2021</t>
  </si>
  <si>
    <t>7/22/2021</t>
  </si>
  <si>
    <t>5/31/2021</t>
  </si>
  <si>
    <t>8/18/2021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</si>
  <si>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</si>
  <si>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</si>
  <si>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</si>
  <si>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</si>
  <si>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</si>
  <si>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</si>
  <si>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</si>
  <si>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</si>
  <si>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</si>
  <si>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</si>
  <si>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</si>
  <si>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</si>
  <si>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</si>
  <si>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</si>
  <si>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</si>
  <si>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</si>
  <si>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</si>
  <si>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</si>
  <si>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</si>
  <si>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</si>
  <si>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BBBDROP,CSNSTORES,JCPENNEY01,KIRKLANDDS,KOHLDSN,MACY02,OLLIIX,OVERSTOCK01,TGTDVS,ZOLA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</si>
  <si>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</si>
  <si>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</si>
  <si>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</si>
  <si>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</si>
  <si>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</si>
  <si>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</si>
  <si>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</si>
  <si>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3/15/2022</t>
  </si>
  <si>
    <t>2/17/2022</t>
  </si>
  <si>
    <t>3/7/2022</t>
  </si>
  <si>
    <t>11/2/2022</t>
  </si>
  <si>
    <t>1/2/2023</t>
  </si>
  <si>
    <t>12/4/2023</t>
  </si>
  <si>
    <t>8/19/2022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</si>
  <si>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</si>
  <si>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</si>
  <si>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</si>
  <si>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</si>
  <si>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</si>
  <si>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</si>
  <si>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</si>
  <si>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</si>
  <si>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</si>
  <si>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8/22/2022</t>
  </si>
  <si>
    <t>2/15/2022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</si>
  <si>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</si>
  <si>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</si>
  <si>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</si>
  <si>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</si>
  <si>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</si>
  <si>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</si>
  <si>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</si>
  <si>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</si>
  <si>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CSNSTORES,JCPENNEY01,MACY02,OLLIIX,OVERSTOCK01,TGTDVS,ZOLA</t>
  </si>
  <si>
    <t>1/27/2022</t>
  </si>
  <si>
    <t>11/9/2022</t>
  </si>
  <si>
    <t>1/12/2022</t>
  </si>
  <si>
    <t>12/5/2022</t>
  </si>
  <si>
    <t>5/9/2022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</si>
  <si>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</si>
  <si>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</si>
  <si>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</si>
  <si>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</si>
  <si>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</si>
  <si>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</si>
  <si>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</si>
  <si>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</si>
  <si>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</si>
  <si>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</si>
  <si>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</si>
  <si>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</si>
  <si>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</si>
  <si>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</si>
  <si>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</si>
  <si>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</si>
  <si>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</si>
  <si>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</si>
  <si>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</si>
  <si>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</si>
  <si>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</si>
  <si>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</si>
  <si>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</si>
  <si>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</si>
  <si>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</si>
  <si>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</si>
  <si>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</si>
  <si>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</si>
  <si>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</si>
  <si>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</si>
  <si>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</si>
  <si>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</si>
  <si>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</si>
  <si>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12/3/2021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</si>
  <si>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</si>
  <si>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</si>
  <si>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</si>
  <si>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</si>
  <si>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</si>
  <si>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</si>
  <si>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</si>
  <si>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</si>
  <si>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</si>
  <si>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</si>
  <si>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8/15/2022</t>
  </si>
  <si>
    <t>12/13/2021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</si>
  <si>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</si>
  <si>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</si>
  <si>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</si>
  <si>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</si>
  <si>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</si>
  <si>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</si>
  <si>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</si>
  <si>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</si>
  <si>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CSP10-1488</t>
  </si>
  <si>
    <t>White</t>
  </si>
  <si>
    <t>PP001708;PF005627</t>
  </si>
  <si>
    <t>JCPENNEY01,MACY02,OVERSTOCK01</t>
  </si>
  <si>
    <t>8/18/2022</t>
  </si>
  <si>
    <t>12/7/2022</t>
  </si>
  <si>
    <t>4/11/2022</t>
  </si>
  <si>
    <t>CSP10-1489</t>
  </si>
  <si>
    <t>JCPENNEY01,MACY02,TGTDVS</t>
  </si>
  <si>
    <t>11/23/2022</t>
  </si>
  <si>
    <t>8/17/2022</t>
  </si>
  <si>
    <t>2/7/2022</t>
  </si>
  <si>
    <t>CSP10-1490</t>
  </si>
  <si>
    <t>Queen</t>
  </si>
  <si>
    <t>1/15/2023</t>
  </si>
  <si>
    <t>11/1/2022</t>
  </si>
  <si>
    <t>6/27/2022</t>
  </si>
  <si>
    <t>7/20/2022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</si>
  <si>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</si>
  <si>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</si>
  <si>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</si>
  <si>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</si>
  <si>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</si>
  <si>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</si>
  <si>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</si>
  <si>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12/8/2022</t>
  </si>
  <si>
    <t>2/22/2022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</si>
  <si>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</si>
  <si>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</si>
  <si>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</si>
  <si>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</si>
  <si>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</si>
  <si>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</si>
  <si>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</si>
  <si>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</si>
  <si>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4/1/2022</t>
  </si>
  <si>
    <t>12/30/2022</t>
  </si>
  <si>
    <t>1/3/2023</t>
  </si>
  <si>
    <t>11/28/2022</t>
  </si>
  <si>
    <t>1/2/2022</t>
  </si>
  <si>
    <t>CSP12-1474</t>
  </si>
  <si>
    <t>CSNSTORES,TGTDVS</t>
  </si>
  <si>
    <t>6/17/2022</t>
  </si>
  <si>
    <t>4/18/2022</t>
  </si>
  <si>
    <t>5/5/2022</t>
  </si>
  <si>
    <t>5/29/2022</t>
  </si>
  <si>
    <t>8/1/2022</t>
  </si>
  <si>
    <t>3/29/2022</t>
  </si>
  <si>
    <t>LCN12-0107</t>
  </si>
  <si>
    <t>3 Piece Organic Cotton Oversized Duvet Cover Set</t>
  </si>
  <si>
    <t>Farmhouse|Modern/Contemporary</t>
  </si>
  <si>
    <t>BBBDROP,BLK01,CSNSTORES,JCPENNEY01,KIRKLANDDS,KOHLDSN,MACY02,OLLIIX,OVERSTOCK01,TGTDVS,ZOLA,Zulily</t>
  </si>
  <si>
    <t>8/3/2021</t>
  </si>
  <si>
    <t>5/28/2021</t>
  </si>
  <si>
    <t>8/10/2021</t>
  </si>
  <si>
    <t>8/28/2022</t>
  </si>
  <si>
    <t>4/25/2022</t>
  </si>
  <si>
    <t>LCN12-0108</t>
  </si>
  <si>
    <t>4/23/2021</t>
  </si>
  <si>
    <t>6/14/2021</t>
  </si>
  <si>
    <t>7/3/2021</t>
  </si>
  <si>
    <t>5/25/2021</t>
  </si>
  <si>
    <t>7/15/2021</t>
  </si>
  <si>
    <t>LCN12-0103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</si>
  <si>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</si>
  <si>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</si>
  <si>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</si>
  <si>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</si>
  <si>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</si>
  <si>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</si>
  <si>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</si>
  <si>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</si>
  <si>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</si>
  <si>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CSNSTORES,JCPENNEY01,MACY02,TGTDVS,ZOLA</t>
  </si>
  <si>
    <t>11/7/2022</t>
  </si>
  <si>
    <t>1/28/2022</t>
  </si>
  <si>
    <t>12/20/2021</t>
  </si>
  <si>
    <t>9/13/2022</t>
  </si>
  <si>
    <t>CSP12-1501</t>
  </si>
  <si>
    <t>JCPENNEY01,MACY02</t>
  </si>
  <si>
    <t>5/25/2022</t>
  </si>
  <si>
    <t>12/28/2022</t>
  </si>
  <si>
    <t>7/22/2022</t>
  </si>
  <si>
    <t>6/1/2022</t>
  </si>
  <si>
    <t>9/23/2022</t>
  </si>
  <si>
    <t>CSP12-1493</t>
  </si>
  <si>
    <t>11/29/2021</t>
  </si>
  <si>
    <t>12/14/2021</t>
  </si>
  <si>
    <t>6/8/2022</t>
  </si>
  <si>
    <t>1/14/2022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</si>
  <si>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</si>
  <si>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</si>
  <si>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</si>
  <si>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</si>
  <si>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</si>
  <si>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</si>
  <si>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</si>
  <si>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</si>
  <si>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</si>
  <si>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</si>
  <si>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</si>
  <si>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</si>
  <si>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2/24/2017</t>
  </si>
  <si>
    <t>10/26/2016</t>
  </si>
  <si>
    <t>8/16/2016</t>
  </si>
  <si>
    <t>12/26/2016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</si>
  <si>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</si>
  <si>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</si>
  <si>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</si>
  <si>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</si>
  <si>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</si>
  <si>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</si>
  <si>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</si>
  <si>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</si>
  <si>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</si>
  <si>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</si>
  <si>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</si>
  <si>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</si>
  <si>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</si>
  <si>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</si>
  <si>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</si>
  <si>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</si>
  <si>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4/13/2024</t>
  </si>
  <si>
    <t>AMAZON,AMAZONDS,AMERSIGNDS,BLK01,CASTLEGATE,CSNSTORES,FINGERHUTDS,HDDS,JCPENNEY01,KOHLDSN,MACY02,OLLIIX,OVERSTOCK01,TGTDVS,Zulily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</si>
  <si>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</si>
  <si>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</si>
  <si>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</si>
  <si>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</si>
  <si>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</si>
  <si>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</si>
  <si>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</si>
  <si>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</si>
  <si>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</si>
  <si>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</si>
  <si>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</si>
  <si>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</si>
  <si>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4/4/2019</t>
  </si>
  <si>
    <t>6/18/2019</t>
  </si>
  <si>
    <t>1/15/2024</t>
  </si>
  <si>
    <t>5/27/2021</t>
  </si>
  <si>
    <t>10/22/2019</t>
  </si>
  <si>
    <t>3/16/2020</t>
  </si>
  <si>
    <t>10/24/2022</t>
  </si>
  <si>
    <t>3/24/2019</t>
  </si>
  <si>
    <t>5/28/2019</t>
  </si>
  <si>
    <t>3/5/2021</t>
  </si>
  <si>
    <t>6/11/2021</t>
  </si>
  <si>
    <t>4/30/2019</t>
  </si>
  <si>
    <t>6/20/2019</t>
  </si>
  <si>
    <t>3/15/2024</t>
  </si>
  <si>
    <t>3/20/2023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</si>
  <si>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</si>
  <si>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</si>
  <si>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</si>
  <si>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</si>
  <si>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</si>
  <si>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</si>
  <si>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</si>
  <si>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</si>
  <si>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</si>
  <si>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</si>
  <si>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</si>
  <si>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</si>
  <si>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</si>
  <si>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</si>
  <si>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</si>
  <si>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</si>
  <si>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</si>
  <si>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</si>
  <si>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10/23/2019</t>
  </si>
  <si>
    <t>1/13/2020</t>
  </si>
  <si>
    <t>9/8/2022</t>
  </si>
  <si>
    <t>4/16/2019</t>
  </si>
  <si>
    <t>4/13/2020</t>
  </si>
  <si>
    <t>9/7/2019</t>
  </si>
  <si>
    <t>5/31/2022</t>
  </si>
  <si>
    <t>10/8/2023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</si>
  <si>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</si>
  <si>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</si>
  <si>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</si>
  <si>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</si>
  <si>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</si>
  <si>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</si>
  <si>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</si>
  <si>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</si>
  <si>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</si>
  <si>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</si>
  <si>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</si>
  <si>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</si>
  <si>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</si>
  <si>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</si>
  <si>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1/10/2021</t>
  </si>
  <si>
    <t>1/5/2021</t>
  </si>
  <si>
    <t>3/9/2021</t>
  </si>
  <si>
    <t>12/14/2023</t>
  </si>
  <si>
    <t>6/23/2021</t>
  </si>
  <si>
    <t>9/24/2021</t>
  </si>
  <si>
    <t>11/3/2021</t>
  </si>
  <si>
    <t>10/18/2022</t>
  </si>
  <si>
    <t>5/7/2021</t>
  </si>
  <si>
    <t>Accepted</t>
  </si>
  <si>
    <t>11/29/2023</t>
  </si>
  <si>
    <t>2/14/2024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</si>
  <si>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</si>
  <si>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</si>
  <si>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</si>
  <si>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</si>
  <si>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</si>
  <si>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</si>
  <si>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</si>
  <si>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</si>
  <si>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4/30/2024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</si>
  <si>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</si>
  <si>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</si>
  <si>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</si>
  <si>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</si>
  <si>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</si>
  <si>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</si>
  <si>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</si>
  <si>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</si>
  <si>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9/10/2021</t>
  </si>
  <si>
    <t>9/19/2021</t>
  </si>
  <si>
    <t>11/2/2020</t>
  </si>
  <si>
    <t>11/10/2020</t>
  </si>
  <si>
    <t>1/19/2021</t>
  </si>
  <si>
    <t>8/5/2021</t>
  </si>
  <si>
    <t>1/30/2024</t>
  </si>
  <si>
    <t>10/21/2020</t>
  </si>
  <si>
    <t>11/24/2020</t>
  </si>
  <si>
    <t>6/25/2021</t>
  </si>
  <si>
    <t>11/1/2021</t>
  </si>
  <si>
    <t>ID10-1943</t>
  </si>
  <si>
    <t>4/21/2024</t>
  </si>
  <si>
    <t>AMAZON,AMAZONDS,ASHFURNDS,BBBDROP,BLK01,CSNSTORES,HDDS,JCPENNEY01,KOHLDSN,MACY02,NRTPORT,OLLIIX,OVERSCONSIGN,OVERSTOCK01,TGTDVS,WALMARTDS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</si>
  <si>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</si>
  <si>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</si>
  <si>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</si>
  <si>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</si>
  <si>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</si>
  <si>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</si>
  <si>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</si>
  <si>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</si>
  <si>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10/31/2020</t>
  </si>
  <si>
    <t>8/23/2022</t>
  </si>
  <si>
    <t>12/7/2023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</si>
  <si>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</si>
  <si>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</si>
  <si>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</si>
  <si>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</si>
  <si>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</si>
  <si>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</si>
  <si>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</si>
  <si>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</si>
  <si>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</si>
  <si>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</si>
  <si>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</si>
  <si>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</si>
  <si>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</si>
  <si>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</si>
  <si>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</si>
  <si>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</si>
  <si>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</si>
  <si>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11/20/2023</t>
  </si>
  <si>
    <t>5/11/2022</t>
  </si>
  <si>
    <t>8/24/2022</t>
  </si>
  <si>
    <t>12/10/2023</t>
  </si>
  <si>
    <t>2/8/2022</t>
  </si>
  <si>
    <t>9/27/2023</t>
  </si>
  <si>
    <t>ID10-1791</t>
  </si>
  <si>
    <t>A</t>
  </si>
  <si>
    <t>PP001091;PF004858</t>
  </si>
  <si>
    <t>9/27/2019</t>
  </si>
  <si>
    <t>5/23/2024</t>
  </si>
  <si>
    <t>AMAZON,AMERSIGNDS,BLK01,CSNSTORES,FINGERHUTDS,HDDS,JCPENNEY01,KOHLDSN,MACY02,NRTPORT,OLLIIX,OVERSTOCK01,TGTDVS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</si>
  <si>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</si>
  <si>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</si>
  <si>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</si>
  <si>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</si>
  <si>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</si>
  <si>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</si>
  <si>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</si>
  <si>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</si>
  <si>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</si>
  <si>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</si>
  <si>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</si>
  <si>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</si>
  <si>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</si>
  <si>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</si>
  <si>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</si>
  <si>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</si>
  <si>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</si>
  <si>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</si>
  <si>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</si>
  <si>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</si>
  <si>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</si>
  <si>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</si>
  <si>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</si>
  <si>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</si>
  <si>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</si>
  <si>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</si>
  <si>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</si>
  <si>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</si>
  <si>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</si>
  <si>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</si>
  <si>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</si>
  <si>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</si>
  <si>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12/6/2019</t>
  </si>
  <si>
    <t>9/30/2019</t>
  </si>
  <si>
    <t>6/12/2021</t>
  </si>
  <si>
    <t>12/5/2019</t>
  </si>
  <si>
    <t>9/22/2022</t>
  </si>
  <si>
    <t>11/30/2021</t>
  </si>
  <si>
    <t>4/21/2020</t>
  </si>
  <si>
    <t>6/28/2020</t>
  </si>
  <si>
    <t>1/20/2021</t>
  </si>
  <si>
    <t>ID10-1972</t>
  </si>
  <si>
    <t>AAFESDS,AMAZON,AMAZONDS,BBBDROP,BLK01,CSNSTORES,DESINC,FINGERHUTDS,HDDS,JCPENNEY01,KOHLDSN,MACY02,NRTPORT,OLLIIX,OVERSTOCK01,TGTDVS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</si>
  <si>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</si>
  <si>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</si>
  <si>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</si>
  <si>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</si>
  <si>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</si>
  <si>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</si>
  <si>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10/19/2021</t>
  </si>
  <si>
    <t>8/26/2022</t>
  </si>
  <si>
    <t>1/19/2024</t>
  </si>
  <si>
    <t>10/13/2023</t>
  </si>
  <si>
    <t>ID10-1660</t>
  </si>
  <si>
    <t>Navy</t>
  </si>
  <si>
    <t>B+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</si>
  <si>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</si>
  <si>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</si>
  <si>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</si>
  <si>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</si>
  <si>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</si>
  <si>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</si>
  <si>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</si>
  <si>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</si>
  <si>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</si>
  <si>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</si>
  <si>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</si>
  <si>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</si>
  <si>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</si>
  <si>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</si>
  <si>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</si>
  <si>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</si>
  <si>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</si>
  <si>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</si>
  <si>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</si>
  <si>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</si>
  <si>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</si>
  <si>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</si>
  <si>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</si>
  <si>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</si>
  <si>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</si>
  <si>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</si>
  <si>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</si>
  <si>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</si>
  <si>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</si>
  <si>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</si>
  <si>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6/27/2019</t>
  </si>
  <si>
    <t>ID10-1974</t>
  </si>
  <si>
    <t>5/31/2024</t>
  </si>
  <si>
    <t>AMAZON,AMAZONDS,BBBDROP,BLK01,CSNSTORES,DESINC,FINGERHUTDS,HDDS,JCPENNEY01,KOHLDSN,MACY02,NRTPORT,OLLIIX,OVERSTOCK01,TGTDVS</t>
  </si>
  <si>
    <t>1/6/2021</t>
  </si>
  <si>
    <t>1/18/2021</t>
  </si>
  <si>
    <t>1/11/2021</t>
  </si>
  <si>
    <t>1/8/2021</t>
  </si>
  <si>
    <t>12/11/2023</t>
  </si>
  <si>
    <t>5/20/2021</t>
  </si>
  <si>
    <t>1/2/2024</t>
  </si>
  <si>
    <t>6/28/2021</t>
  </si>
  <si>
    <t>11/13/2023</t>
  </si>
  <si>
    <t>ID10-1901</t>
  </si>
  <si>
    <t>Purple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</si>
  <si>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</si>
  <si>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</si>
  <si>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</si>
  <si>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</si>
  <si>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</si>
  <si>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</si>
  <si>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</si>
  <si>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</si>
  <si>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</si>
  <si>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</si>
  <si>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</si>
  <si>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</si>
  <si>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</si>
  <si>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</si>
  <si>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</si>
  <si>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</si>
  <si>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</si>
  <si>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</si>
  <si>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</si>
  <si>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</si>
  <si>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</si>
  <si>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</si>
  <si>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7/10/2020</t>
  </si>
  <si>
    <t>9/6/2022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</si>
  <si>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</si>
  <si>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</si>
  <si>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</si>
  <si>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</si>
  <si>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</si>
  <si>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</si>
  <si>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</si>
  <si>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</si>
  <si>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8/29/2021</t>
  </si>
  <si>
    <t>2/15/2021</t>
  </si>
  <si>
    <t>11/7/2023</t>
  </si>
  <si>
    <t>9/18/2022</t>
  </si>
  <si>
    <t>11/3/2023</t>
  </si>
  <si>
    <t>ID10-1905</t>
  </si>
  <si>
    <t>Teal</t>
  </si>
  <si>
    <t>PP001091;PF005084</t>
  </si>
  <si>
    <t>AMAZON,AMAZONDS,BBBDROP,BLK01,CSNSTORES,FINGERHUTDS,HDDS,KOHLDSN,NRTPORT,OLLIIX,OVERSTOCK01,TGTDVS,WALMARTDS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</si>
  <si>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</si>
  <si>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</si>
  <si>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</si>
  <si>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</si>
  <si>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</si>
  <si>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</si>
  <si>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</si>
  <si>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</si>
  <si>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</si>
  <si>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</si>
  <si>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</si>
  <si>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AMAZON,AMAZONDS,ASHFURNDS,BBBDROP,BLK01,CASTLEGATE,CSNSTORES,FINGERHUTDS,HDDS,JCPENNEY01,KOHLDSN,NRTPORT,OLLIIX,OVERSCONSIGN,OVERSTOCK01,TGTDVS,WALMARTDS,Zulily</t>
  </si>
  <si>
    <t>2/17/2021</t>
  </si>
  <si>
    <t>11/6/2023</t>
  </si>
  <si>
    <t>9/2/2022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</si>
  <si>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</si>
  <si>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</si>
  <si>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</si>
  <si>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</si>
  <si>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</si>
  <si>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</si>
  <si>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</si>
  <si>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</si>
  <si>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</si>
  <si>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</si>
  <si>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</si>
  <si>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</si>
  <si>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</si>
  <si>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</si>
  <si>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</si>
  <si>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</si>
  <si>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</si>
  <si>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</si>
  <si>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11/8/2022</t>
  </si>
  <si>
    <t>12/26/2022</t>
  </si>
  <si>
    <t>4/5/2023</t>
  </si>
  <si>
    <t>10/25/2023</t>
  </si>
  <si>
    <t>3/14/2024</t>
  </si>
  <si>
    <t>10/9/2023</t>
  </si>
  <si>
    <t>8/14/2023</t>
  </si>
  <si>
    <t>1/8/2023</t>
  </si>
  <si>
    <t>ID10-2157</t>
  </si>
  <si>
    <t>AMAZONDS,CSNSTORES,DESINC,JCPENNEY01,KOHLDSN,MACY02,NRTPORT,OLLIIX,OVERSCONSIGN,OVERSTOCK01,TGTDVS,Zulily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</si>
  <si>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</si>
  <si>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</si>
  <si>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</si>
  <si>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</si>
  <si>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</si>
  <si>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</si>
  <si>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</si>
  <si>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</si>
  <si>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</si>
  <si>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</si>
  <si>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</si>
  <si>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</si>
  <si>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</si>
  <si>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</si>
  <si>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</si>
  <si>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</si>
  <si>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</si>
  <si>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</si>
  <si>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</si>
  <si>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</si>
  <si>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</si>
  <si>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</si>
  <si>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</si>
  <si>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</si>
  <si>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</si>
  <si>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</si>
  <si>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</si>
  <si>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</si>
  <si>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</si>
  <si>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</si>
  <si>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</si>
  <si>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</si>
  <si>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</si>
  <si>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</si>
  <si>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</si>
  <si>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</si>
  <si>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</si>
  <si>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</si>
  <si>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</si>
  <si>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</si>
  <si>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</si>
  <si>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</si>
  <si>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</si>
  <si>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</si>
  <si>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</si>
  <si>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</si>
  <si>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</si>
  <si>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</si>
  <si>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</si>
  <si>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</si>
  <si>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</si>
  <si>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</si>
  <si>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</si>
  <si>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</si>
  <si>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</si>
  <si>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</si>
  <si>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</si>
  <si>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</si>
  <si>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</si>
  <si>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</si>
  <si>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</si>
  <si>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8/9/2017</t>
  </si>
  <si>
    <t>5/9/2017</t>
  </si>
  <si>
    <t>7/21/2017</t>
  </si>
  <si>
    <t>12/18/2023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</si>
  <si>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</si>
  <si>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</si>
  <si>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</si>
  <si>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</si>
  <si>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</si>
  <si>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</si>
  <si>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</si>
  <si>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</si>
  <si>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</si>
  <si>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</si>
  <si>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</si>
  <si>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</si>
  <si>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</si>
  <si>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</si>
  <si>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</si>
  <si>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</si>
  <si>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</si>
  <si>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</si>
  <si>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</si>
  <si>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</si>
  <si>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</si>
  <si>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</si>
  <si>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</si>
  <si>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</si>
  <si>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</si>
  <si>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</si>
  <si>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</si>
  <si>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</si>
  <si>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</si>
  <si>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</si>
  <si>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</si>
  <si>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</si>
  <si>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</si>
  <si>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1/7/2019</t>
  </si>
  <si>
    <t>11/26/2018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</si>
  <si>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</si>
  <si>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</si>
  <si>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</si>
  <si>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</si>
  <si>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</si>
  <si>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</si>
  <si>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</si>
  <si>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</si>
  <si>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</si>
  <si>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</si>
  <si>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</si>
  <si>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</si>
  <si>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</si>
  <si>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</si>
  <si>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</si>
  <si>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</si>
  <si>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</si>
  <si>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</si>
  <si>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</si>
  <si>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</si>
  <si>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</si>
  <si>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</si>
  <si>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</si>
  <si>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</si>
  <si>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</si>
  <si>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</si>
  <si>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</si>
  <si>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</si>
  <si>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</si>
  <si>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</si>
  <si>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</si>
  <si>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</si>
  <si>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</si>
  <si>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</si>
  <si>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</si>
  <si>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</si>
  <si>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</si>
  <si>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</si>
  <si>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</si>
  <si>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</si>
  <si>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</si>
  <si>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</si>
  <si>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</si>
  <si>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</si>
  <si>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</si>
  <si>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</si>
  <si>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</si>
  <si>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</si>
  <si>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</si>
  <si>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</si>
  <si>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</si>
  <si>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</si>
  <si>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</si>
  <si>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</si>
  <si>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</si>
  <si>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</si>
  <si>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</si>
  <si>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</si>
  <si>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</si>
  <si>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</si>
  <si>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</si>
  <si>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</si>
  <si>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</si>
  <si>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AMAZON,AMAZONDS,AMERSIGNDS,BBBDROP,BEALLSDS,BLK01,CASTLEGATE,CSNSTORES,FINGERHUTDS,HDDS,JCPENNEY01,KOHLDSN,MACY02,NRTPORT,OVERSTOCK01,TGTDVS</t>
  </si>
  <si>
    <t>1/9/2024</t>
  </si>
  <si>
    <t>2/4/2019</t>
  </si>
  <si>
    <t>2/11/2019</t>
  </si>
  <si>
    <t>2/13/2019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</si>
  <si>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</si>
  <si>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</si>
  <si>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</si>
  <si>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</si>
  <si>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</si>
  <si>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</si>
  <si>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</si>
  <si>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</si>
  <si>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</si>
  <si>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</si>
  <si>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AMAZON,AMAZONDS,AMERSIGNDS,BBBDROP,BLK01,CSNSTORES,DESINC,FINGERHUTDS,HDDS,JCPENNEY01,KOHLDSN,MACY02,NRTPORT,OLLIIX,OVERSTOCK01,TGTDVS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</si>
  <si>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</si>
  <si>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</si>
  <si>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</si>
  <si>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</si>
  <si>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</si>
  <si>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</si>
  <si>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</si>
  <si>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</si>
  <si>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</si>
  <si>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</si>
  <si>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</si>
  <si>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</si>
  <si>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</si>
  <si>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</si>
  <si>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</si>
  <si>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</si>
  <si>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</si>
  <si>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</si>
  <si>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</si>
  <si>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</si>
  <si>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</si>
  <si>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</si>
  <si>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</si>
  <si>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</si>
  <si>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</si>
  <si>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</si>
  <si>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</si>
  <si>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</si>
  <si>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</si>
  <si>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</si>
  <si>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</si>
  <si>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</si>
  <si>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</si>
  <si>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</si>
  <si>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</si>
  <si>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</si>
  <si>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</si>
  <si>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</si>
  <si>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</si>
  <si>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</si>
  <si>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</si>
  <si>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</si>
  <si>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</si>
  <si>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</si>
  <si>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</si>
  <si>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</si>
  <si>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</si>
  <si>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12/20/2018</t>
  </si>
  <si>
    <t>11/9/2018</t>
  </si>
  <si>
    <t>12/18/2018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</si>
  <si>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</si>
  <si>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</si>
  <si>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</si>
  <si>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</si>
  <si>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</si>
  <si>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</si>
  <si>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</si>
  <si>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</si>
  <si>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</si>
  <si>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AMAZON,AMAZONDS,CSNSTORES,FINGERHUTDS,HDDS,JCPENNEY01,KOHLDSN,MACY02,NRTPORT,TGTDVS</t>
  </si>
  <si>
    <t>1/19/2020</t>
  </si>
  <si>
    <t>5/2/2021</t>
  </si>
  <si>
    <t>10/18/2019</t>
  </si>
  <si>
    <t>3/23/2021</t>
  </si>
  <si>
    <t>1/29/2020</t>
  </si>
  <si>
    <t>2/4/2020</t>
  </si>
  <si>
    <t>12/3/2019</t>
  </si>
  <si>
    <t>5/7/2020</t>
  </si>
  <si>
    <t>11/4/2019</t>
  </si>
  <si>
    <t>4/6/2020</t>
  </si>
  <si>
    <t>1/21/2021</t>
  </si>
  <si>
    <t>3/25/2021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</si>
  <si>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</si>
  <si>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</si>
  <si>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</si>
  <si>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</si>
  <si>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</si>
  <si>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</si>
  <si>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</si>
  <si>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</si>
  <si>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AMAZON,AMAZONDS,BLK01,CSNSTORES,FINGERHUTDS,HDDS,JCPENNEY01,KOHLDSN,MACY02,NRTPORT,OLLIIX,OVERSCONSIGN,OVERSTOCK01,TGTDVS,Zulily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</si>
  <si>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</si>
  <si>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</si>
  <si>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</si>
  <si>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</si>
  <si>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</si>
  <si>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</si>
  <si>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</si>
  <si>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</si>
  <si>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</si>
  <si>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</si>
  <si>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</si>
  <si>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</si>
  <si>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</si>
  <si>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</si>
  <si>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</si>
  <si>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</si>
  <si>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</si>
  <si>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</si>
  <si>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</si>
  <si>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</si>
  <si>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AMAZON,AMAZONDS,BBBDROP,BLK01,CASTLEGATE,CSNSTORES,FINGERHUTDS,HDDS,HSNDS,JCPENNEY01,KOHLDSN,MACY02,NRTPORT,OVERSTOCK01,ROOMECOM,TGTDVS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</si>
  <si>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</si>
  <si>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</si>
  <si>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</si>
  <si>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</si>
  <si>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</si>
  <si>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</si>
  <si>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</si>
  <si>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</si>
  <si>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</si>
  <si>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</si>
  <si>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</si>
  <si>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</si>
  <si>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</si>
  <si>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</si>
  <si>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</si>
  <si>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</si>
  <si>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</si>
  <si>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</si>
  <si>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</si>
  <si>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</si>
  <si>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</si>
  <si>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</si>
  <si>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</si>
  <si>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</si>
  <si>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AMAZON,AMAZONDS,BBBDROP,BLK01,CASTLEGATE,CSNSTORES,FINGERHUTDS,HDDS,HSNDS,JCPENNEY01,KOHLDSN,MACY02,NRTPORT,OLLIIX,OVERSTOCK01,TGTDVS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</si>
  <si>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</si>
  <si>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</si>
  <si>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</si>
  <si>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</si>
  <si>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</si>
  <si>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</si>
  <si>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</si>
  <si>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</si>
  <si>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</si>
  <si>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</si>
  <si>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</si>
  <si>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</si>
  <si>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</si>
  <si>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</si>
  <si>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</si>
  <si>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</si>
  <si>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AMAZON,AMAZONDS,CSNSTORES,FINGERHUTDS,HDDS,JCPENNEY01,MACY02,OLLIIX,OVERSTOCK01,TGTDVS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</si>
  <si>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</si>
  <si>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</si>
  <si>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</si>
  <si>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</si>
  <si>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</si>
  <si>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</si>
  <si>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</si>
  <si>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9/25/2021</t>
  </si>
  <si>
    <t>8/4/2020</t>
  </si>
  <si>
    <t>4/29/2022</t>
  </si>
  <si>
    <t>5/11/2020</t>
  </si>
  <si>
    <t>5/26/2020</t>
  </si>
  <si>
    <t>ID10-1812</t>
  </si>
  <si>
    <t>AMAZON,AMAZONDS,BBBDROP,BLK01,CSNSTORES,FINGERHUTDS,HDDS,JCPENNEY01,KOHLDSN,MACY02,OLLIIX,OVERSTOCK01,TGTDVS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</si>
  <si>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</si>
  <si>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</si>
  <si>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</si>
  <si>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</si>
  <si>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</si>
  <si>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</si>
  <si>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</si>
  <si>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</si>
  <si>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</si>
  <si>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</si>
  <si>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</si>
  <si>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</si>
  <si>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</si>
  <si>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</si>
  <si>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</si>
  <si>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</si>
  <si>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</si>
  <si>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</si>
  <si>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</si>
  <si>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</si>
  <si>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</si>
  <si>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</si>
  <si>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</si>
  <si>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</si>
  <si>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</si>
  <si>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</si>
  <si>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</si>
  <si>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</si>
  <si>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</si>
  <si>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</si>
  <si>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6/22/2022</t>
  </si>
  <si>
    <t>8/16/2023</t>
  </si>
  <si>
    <t>4/9/2023</t>
  </si>
  <si>
    <t>ID10-1988</t>
  </si>
  <si>
    <t>AMAZON,AMAZONDS,BBBDROP,BIGLOTSDS,BLK01,CSNSTORES,DESINC,FINGERHUTDS,HDDS,JCPENNEY01,KOHLDSN,MACY02,NRTPORT,OLLIIX,OVERSTOCK01,TGTDVS,Zulily</t>
  </si>
  <si>
    <t>12/28/2021</t>
  </si>
  <si>
    <t>8/15/2021</t>
  </si>
  <si>
    <t>7/6/2021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</si>
  <si>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</si>
  <si>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</si>
  <si>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</si>
  <si>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</si>
  <si>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</si>
  <si>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</si>
  <si>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</si>
  <si>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</si>
  <si>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AMAZON,AMAZONDS,CSNSTORES,JCPENNEY01,KOHLDSN,NRTPORT,OVERSTOCK01,TGTDVS</t>
  </si>
  <si>
    <t>2/20/2024</t>
  </si>
  <si>
    <t>4/1/2024</t>
  </si>
  <si>
    <t>10/16/2023</t>
  </si>
  <si>
    <t>10/10/2023</t>
  </si>
  <si>
    <t>3/18/2024</t>
  </si>
  <si>
    <t>12/22/2023</t>
  </si>
  <si>
    <t>3/13/2024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</si>
  <si>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</si>
  <si>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</si>
  <si>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</si>
  <si>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</si>
  <si>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</si>
  <si>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</si>
  <si>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</si>
  <si>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</si>
  <si>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</si>
  <si>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</si>
  <si>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</si>
  <si>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</si>
  <si>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</si>
  <si>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</si>
  <si>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AMAZON,AMAZONDS,CSNSTORES,HDDS,JCPENNEY01,KOHLDSN,NRTPORT,OLLIIX,OVERSTOCK01,TGTDVS</t>
  </si>
  <si>
    <t>12/1/2023</t>
  </si>
  <si>
    <t>3/12/2024</t>
  </si>
  <si>
    <t>2/23/2024</t>
  </si>
  <si>
    <t>ID10-2257</t>
  </si>
  <si>
    <t>AMAZON,CSNSTORES,HDDS,JCPENNEY01,KOHLDSN,OVERSTOCK01,TGTDVS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</si>
  <si>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</si>
  <si>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</si>
  <si>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</si>
  <si>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</si>
  <si>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</si>
  <si>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</si>
  <si>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</si>
  <si>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</si>
  <si>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</si>
  <si>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</si>
  <si>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</si>
  <si>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</si>
  <si>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</si>
  <si>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</si>
  <si>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</si>
  <si>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</si>
  <si>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</si>
  <si>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</si>
  <si>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</si>
  <si>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</si>
  <si>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</si>
  <si>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</si>
  <si>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</si>
  <si>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</si>
  <si>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</si>
  <si>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</si>
  <si>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</si>
  <si>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</si>
  <si>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1/22/2015</t>
  </si>
  <si>
    <t>2/3/2015</t>
  </si>
  <si>
    <t>2/9/2024</t>
  </si>
  <si>
    <t>8/8/2016</t>
  </si>
  <si>
    <t>6/3/2015</t>
  </si>
  <si>
    <t>10/24/2021</t>
  </si>
  <si>
    <t>3/17/2023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</si>
  <si>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</si>
  <si>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</si>
  <si>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</si>
  <si>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</si>
  <si>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</si>
  <si>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</si>
  <si>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</si>
  <si>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</si>
  <si>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</si>
  <si>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</si>
  <si>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</si>
  <si>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</si>
  <si>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</si>
  <si>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</si>
  <si>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</si>
  <si>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</si>
  <si>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</si>
  <si>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</si>
  <si>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</si>
  <si>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</si>
  <si>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</si>
  <si>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</si>
  <si>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</si>
  <si>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</si>
  <si>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</si>
  <si>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</si>
  <si>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</si>
  <si>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</si>
  <si>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</si>
  <si>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</si>
  <si>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</si>
  <si>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</si>
  <si>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</si>
  <si>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</si>
  <si>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</si>
  <si>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</si>
  <si>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</si>
  <si>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</si>
  <si>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</si>
  <si>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</si>
  <si>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</si>
  <si>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</si>
  <si>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</si>
  <si>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</si>
  <si>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</si>
  <si>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</si>
  <si>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</si>
  <si>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</si>
  <si>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</si>
  <si>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</si>
  <si>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</si>
  <si>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</si>
  <si>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</si>
  <si>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</si>
  <si>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</si>
  <si>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</si>
  <si>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</si>
  <si>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</si>
  <si>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</si>
  <si>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</si>
  <si>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</si>
  <si>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</si>
  <si>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</si>
  <si>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</si>
  <si>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</si>
  <si>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</si>
  <si>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</si>
  <si>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</si>
  <si>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</si>
  <si>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</si>
  <si>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</si>
  <si>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</si>
  <si>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</si>
  <si>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</si>
  <si>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</si>
  <si>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</si>
  <si>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</si>
  <si>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</si>
  <si>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</si>
  <si>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</si>
  <si>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</si>
  <si>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ID10-001</t>
  </si>
  <si>
    <t>Senna</t>
  </si>
  <si>
    <t>Sabrina</t>
  </si>
  <si>
    <t>Chelsea</t>
  </si>
  <si>
    <t>Orange</t>
  </si>
  <si>
    <t>PF001620;PP000503</t>
  </si>
  <si>
    <t>Damask</t>
  </si>
  <si>
    <t>6/4/2024</t>
  </si>
  <si>
    <t>AMAZON,AMAZONDS,BLK01,CSNSTORES,FINGERHUTDS,HDDS,JCPENNEY01,KOHLDSN,MACY02,OVERSTOCK01,TGTDVS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</si>
  <si>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</si>
  <si>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</si>
  <si>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</si>
  <si>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</si>
  <si>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</si>
  <si>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</si>
  <si>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</si>
  <si>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</si>
  <si>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</si>
  <si>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</si>
  <si>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</si>
  <si>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AMAZON,AMAZONDS,BBBDROP,BLK01,CSNSTORES,FINGERHUTDS,HDDS,JCPENNEY01,KOHLDSN,MACY02,OLLIIX,OVERSTOCK01,TGTDVS,WALMARTDS</t>
  </si>
  <si>
    <t>1/17/2019</t>
  </si>
  <si>
    <t>1/3/2019</t>
  </si>
  <si>
    <t>4/6/2015</t>
  </si>
  <si>
    <t>2/2/2016</t>
  </si>
  <si>
    <t>9/6/2019</t>
  </si>
  <si>
    <t>ID10-237</t>
  </si>
  <si>
    <t>AMAZON,AMAZONDS,BBBDROP,BEALLSDS,BLK01,CSNSTORES,FINGERHUTDS,HDDS,JCPENNEY01,KOHLDSN,LOWESDS,MACY02,OLLIIX,OVERSTOCK01,TGTDVS,Zulily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</si>
  <si>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</si>
  <si>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</si>
  <si>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</si>
  <si>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</si>
  <si>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</si>
  <si>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</si>
  <si>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</si>
  <si>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</si>
  <si>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</si>
  <si>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</si>
  <si>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</si>
  <si>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</si>
  <si>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</si>
  <si>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</si>
  <si>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</si>
  <si>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</si>
  <si>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</si>
  <si>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12/7/2015</t>
  </si>
  <si>
    <t>7/15/2015</t>
  </si>
  <si>
    <t>12/19/2019</t>
  </si>
  <si>
    <t>2/5/2019</t>
  </si>
  <si>
    <t>11/14/2016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</si>
  <si>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</si>
  <si>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</si>
  <si>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</si>
  <si>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</si>
  <si>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</si>
  <si>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</si>
  <si>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</si>
  <si>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</si>
  <si>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</si>
  <si>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</si>
  <si>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</si>
  <si>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</si>
  <si>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</si>
  <si>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</si>
  <si>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</si>
  <si>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</si>
  <si>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</si>
  <si>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</si>
  <si>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</si>
  <si>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</si>
  <si>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</si>
  <si>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</si>
  <si>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</si>
  <si>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</si>
  <si>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</si>
  <si>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</si>
  <si>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</si>
  <si>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</si>
  <si>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</si>
  <si>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</si>
  <si>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</si>
  <si>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</si>
  <si>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</si>
  <si>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</si>
  <si>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</si>
  <si>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</si>
  <si>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</si>
  <si>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</si>
  <si>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</si>
  <si>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</si>
  <si>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</si>
  <si>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AMAZON,CSNSTORES,FINGERHUTDS,HDDS,JCPENNEY01,KOHLDSN,MACY02,TGTDVS,WALMARTDS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</si>
  <si>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</si>
  <si>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</si>
  <si>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</si>
  <si>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</si>
  <si>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</si>
  <si>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</si>
  <si>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</si>
  <si>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</si>
  <si>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AMAZON,AMAZONDS,BEALLSDS,BLK01,CSNSTORES,FINGERHUTDS,HDDS,JCPENNEY01,KOHLDSN,MACY02,OLLIIX,TGTDVS</t>
  </si>
  <si>
    <t>7/29/2016</t>
  </si>
  <si>
    <t>7/1/2015</t>
  </si>
  <si>
    <t>1/26/2016</t>
  </si>
  <si>
    <t>9/5/2018</t>
  </si>
  <si>
    <t>ID10-499</t>
  </si>
  <si>
    <t>AMAZON,AMAZONDS,BLK01,CSNSTORES,FINGERHUTDS,HDDS,HOUZZ,JCPENNEY01,KOHLDSN,MACY02,OLLIIX,OVERSTOCK01,TGTDVS,WALMARTDS,Zulily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</si>
  <si>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</si>
  <si>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</si>
  <si>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</si>
  <si>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</si>
  <si>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</si>
  <si>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</si>
  <si>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</si>
  <si>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</si>
  <si>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</si>
  <si>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</si>
  <si>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</si>
  <si>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</si>
  <si>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</si>
  <si>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</si>
  <si>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</si>
  <si>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</si>
  <si>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</si>
  <si>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</si>
  <si>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</si>
  <si>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</si>
  <si>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</si>
  <si>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AMAZON,AMAZONDS,BEALLSDS,BLK01,CSNSTORES,DESINC,FINGERHUTDS,HDDS,JCPENNEY01,KOHLDSN,MACY02,OLLIIX,OVERSCONSIGN,OVERSTOCK01,ROOMECOM,TGTDVS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</si>
  <si>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</si>
  <si>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</si>
  <si>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</si>
  <si>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</si>
  <si>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</si>
  <si>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</si>
  <si>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</si>
  <si>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</si>
  <si>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</si>
  <si>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</si>
  <si>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</si>
  <si>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</si>
  <si>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</si>
  <si>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</si>
  <si>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</si>
  <si>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</si>
  <si>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</si>
  <si>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</si>
  <si>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</si>
  <si>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</si>
  <si>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AMAZON,AMAZONDS,BBBDROP,BEALLSDS,BIGLOTSDS,BLK01,CSNSTORES,DESINC,FINGERHUTDS,HDDS,JCPENNEY01,KOHLDSN,MACY02,OLLIIX,OVERSTOCK01,ROOMECOM,TGTDVS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</si>
  <si>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</si>
  <si>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</si>
  <si>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</si>
  <si>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</si>
  <si>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</si>
  <si>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</si>
  <si>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</si>
  <si>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</si>
  <si>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</si>
  <si>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</si>
  <si>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</si>
  <si>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</si>
  <si>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</si>
  <si>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</si>
  <si>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</si>
  <si>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</si>
  <si>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</si>
  <si>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</si>
  <si>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ID10-231</t>
  </si>
  <si>
    <t>Nadia</t>
  </si>
  <si>
    <t>Laila</t>
  </si>
  <si>
    <t>Darcy</t>
  </si>
  <si>
    <t>PF001615;PP000465</t>
  </si>
  <si>
    <t>AMAZON,AMAZONDS,BBBDROP,CSNSTORES,JCPENNEY01,KOHLDSN,MACY02,OLLIIX,OVERSTOCK01,TGTDVS,WALMARTDS</t>
  </si>
  <si>
    <t>10/23/2017</t>
  </si>
  <si>
    <t>3/3/2015</t>
  </si>
  <si>
    <t>4/13/2015</t>
  </si>
  <si>
    <t>4/5/2015</t>
  </si>
  <si>
    <t>6/16/2020</t>
  </si>
  <si>
    <t>12/4/2018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</si>
  <si>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</si>
  <si>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</si>
  <si>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</si>
  <si>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</si>
  <si>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</si>
  <si>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</si>
  <si>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</si>
  <si>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AMAZON,AMERSIGNDS,BBBDROP,BLK01,CSNSTORES,FINGERHUTDS,HDDS,HSNDS,JCPENNEY01,KOHLDSN,MACY02,NRTPORT,OLLIIX,OVERSTOCK01,TGTDVS,WALMARTDS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</si>
  <si>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</si>
  <si>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</si>
  <si>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</si>
  <si>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</si>
  <si>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</si>
  <si>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</si>
  <si>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</si>
  <si>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</si>
  <si>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</si>
  <si>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AMAZON,BBBDROP,BLK01,CSNSTORES,DESINC,FINGERHUTDS,HDDS,JCPENNEY01,KOHLDSN,MACY02,NEBFUR01,OLLIIX,OVERSTOCK01,TGTDVS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</si>
  <si>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</si>
  <si>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</si>
  <si>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</si>
  <si>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</si>
  <si>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</si>
  <si>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</si>
  <si>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</si>
  <si>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</si>
  <si>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</si>
  <si>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AMAZON,ASHFURNDS,BBBDROP,FINGERHUTDS,HDDS,JCPENNEY01,KOHLDSN,MACY02,OLLIIX,OVERSTOCK01,TGTDVS,WALMARTDS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</si>
  <si>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</si>
  <si>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</si>
  <si>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</si>
  <si>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</si>
  <si>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</si>
  <si>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</si>
  <si>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</si>
  <si>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AMAZON,AMAZONDS,BBBDROP,CASTLEGATE,FINGERHUTDS,JCPENNEY01,KOHLDSN,MACY02,OLLIIX,OVERSTOCK01,TGTDVS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</si>
  <si>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</si>
  <si>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</si>
  <si>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</si>
  <si>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</si>
  <si>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</si>
  <si>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AMAZON,AMAZONDS,BBBDROP,CSNSTORES,FINGERHUTDS,JCPENNEY01,KOHLDSN,MACY02,OLLIIX,OVERSTOCK01,TGTDVS,WALMARTDS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</si>
  <si>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</si>
  <si>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</si>
  <si>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</si>
  <si>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</si>
  <si>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</si>
  <si>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</si>
  <si>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</si>
  <si>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</si>
  <si>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</si>
  <si>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AMAZON,CSNSTORES,JCPENNEY01,KOHLDSN,MACY02,OVERSCONSIGN,OVERSTOCK01,TGTDVS</t>
  </si>
  <si>
    <t>10/14/2016</t>
  </si>
  <si>
    <t>10/18/2016</t>
  </si>
  <si>
    <t>2/22/2016</t>
  </si>
  <si>
    <t>5/18/2016</t>
  </si>
  <si>
    <t>1/28/2016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</si>
  <si>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</si>
  <si>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</si>
  <si>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</si>
  <si>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</si>
  <si>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</si>
  <si>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</si>
  <si>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</si>
  <si>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AMAZON,AMAZONDS,CSNSTORES,DESINC,FINGERHUTDS,JCPENNEY01,KOHLDSN,MACY02,OLLIIX,OVERSTOCK01,TGTDVS,Zulily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</si>
  <si>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</si>
  <si>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</si>
  <si>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</si>
  <si>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</si>
  <si>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</si>
  <si>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</si>
  <si>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</si>
  <si>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</si>
  <si>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</si>
  <si>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</si>
  <si>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</si>
  <si>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</si>
  <si>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</si>
  <si>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</si>
  <si>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</si>
  <si>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</si>
  <si>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</si>
  <si>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4/8/2024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</si>
  <si>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</si>
  <si>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</si>
  <si>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</si>
  <si>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</si>
  <si>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</si>
  <si>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</si>
  <si>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</si>
  <si>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</si>
  <si>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</si>
  <si>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</si>
  <si>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</si>
  <si>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</si>
  <si>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</si>
  <si>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</si>
  <si>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</si>
  <si>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</si>
  <si>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</si>
  <si>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</si>
  <si>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</si>
  <si>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</si>
  <si>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</si>
  <si>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</si>
  <si>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</si>
  <si>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</si>
  <si>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</si>
  <si>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</si>
  <si>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</si>
  <si>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</si>
  <si>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</si>
  <si>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</si>
  <si>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</si>
  <si>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</si>
  <si>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</si>
  <si>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</si>
  <si>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</si>
  <si>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</si>
  <si>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</si>
  <si>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</si>
  <si>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</si>
  <si>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</si>
  <si>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</si>
  <si>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</si>
  <si>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</si>
  <si>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</si>
  <si>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</si>
  <si>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</si>
  <si>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</si>
  <si>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</si>
  <si>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</si>
  <si>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</si>
  <si>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</si>
  <si>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</si>
  <si>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</si>
  <si>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AMAZON,AMERSIGNDS,BBBDROP,BLK01,CSNSTORES,JCPENNEY01,KOHLDSN,MACY02,OLLIIX,OVERSCONSIGN,OVERSTOCK01,ROOMECOM,TGTDVS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</si>
  <si>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</si>
  <si>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</si>
  <si>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</si>
  <si>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</si>
  <si>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</si>
  <si>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</si>
  <si>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</si>
  <si>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</si>
  <si>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</si>
  <si>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</si>
  <si>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</si>
  <si>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</si>
  <si>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</si>
  <si>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</si>
  <si>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</si>
  <si>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</si>
  <si>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</si>
  <si>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</si>
  <si>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</si>
  <si>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</si>
  <si>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</si>
  <si>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AMAZON,AMAZONDS,BBBDROP,BLK01,CSNSTORES,DESINC,FINGERHUTDS,JCPENNEY01,KOHLDSN,MACY02,NRTPORT,OVERSTOCK01,TGTDVS</t>
  </si>
  <si>
    <t>1/22/2021</t>
  </si>
  <si>
    <t>12/11/2020</t>
  </si>
  <si>
    <t>12/16/2020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</si>
  <si>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</si>
  <si>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</si>
  <si>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</si>
  <si>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</si>
  <si>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</si>
  <si>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</si>
  <si>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</si>
  <si>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</si>
  <si>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</si>
  <si>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</si>
  <si>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</si>
  <si>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</si>
  <si>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</si>
  <si>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</si>
  <si>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</si>
  <si>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AMAZON,AMAZONDS,AMERSIGNDS,ASHFURNDS,CSNSTORES,HDDS,JCPENNEY01,KOHLDSN,MACY02,OLLIIX,OVERSTOCK01,ROOMECOM,TGTDVS</t>
  </si>
  <si>
    <t>2/13/2018</t>
  </si>
  <si>
    <t>5/22/2018</t>
  </si>
  <si>
    <t>7/9/2018</t>
  </si>
  <si>
    <t>2/28/2018</t>
  </si>
  <si>
    <t>5/3/2018</t>
  </si>
  <si>
    <t>6/15/2018</t>
  </si>
  <si>
    <t>4/5/2018</t>
  </si>
  <si>
    <t>12/13/2017</t>
  </si>
  <si>
    <t>2/10/2019</t>
  </si>
  <si>
    <t>1/22/2019</t>
  </si>
  <si>
    <t>1/15/2019</t>
  </si>
  <si>
    <t>10/22/2020</t>
  </si>
  <si>
    <t>12/6/2018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</si>
  <si>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</si>
  <si>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</si>
  <si>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</si>
  <si>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</si>
  <si>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12/28/2018</t>
  </si>
  <si>
    <t>12/10/2018</t>
  </si>
  <si>
    <t>9/14/2020</t>
  </si>
  <si>
    <t>12/9/2019</t>
  </si>
  <si>
    <t>4/20/2018</t>
  </si>
  <si>
    <t>8/27/2018</t>
  </si>
  <si>
    <t>ID10-1704</t>
  </si>
  <si>
    <t>AMAZON,AMAZONDS,AMERSIGNDS,BIGLOTSDS,CSNSTORES,FINGERHUTDS,JCPENNEY01,KOHLDSN,MACY02,OLLIIX,OVERSCONSIGN,OVERSTOCK01,TGTDVS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</si>
  <si>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</si>
  <si>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</si>
  <si>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</si>
  <si>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</si>
  <si>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</si>
  <si>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</si>
  <si>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</si>
  <si>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</si>
  <si>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</si>
  <si>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</si>
  <si>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</si>
  <si>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</si>
  <si>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</si>
  <si>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</si>
  <si>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</si>
  <si>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12/7/2018</t>
  </si>
  <si>
    <t>12/14/2018</t>
  </si>
  <si>
    <t>10/10/2018</t>
  </si>
  <si>
    <t>11/12/2018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</si>
  <si>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</si>
  <si>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</si>
  <si>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</si>
  <si>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</si>
  <si>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</si>
  <si>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</si>
  <si>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</si>
  <si>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2/7/2020</t>
  </si>
  <si>
    <t>ID10-1595</t>
  </si>
  <si>
    <t>AMAZON,AMAZONDS,BLK01,CSNSTORES,FINGERHUTDS,JCPENNEY01,MACY02,OLLIIX,OVERSTOCK01,TGTDVS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</si>
  <si>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</si>
  <si>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</si>
  <si>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</si>
  <si>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</si>
  <si>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</si>
  <si>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</si>
  <si>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</si>
  <si>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</si>
  <si>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</si>
  <si>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</si>
  <si>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</si>
  <si>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</si>
  <si>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</si>
  <si>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</si>
  <si>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</si>
  <si>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</si>
  <si>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</si>
  <si>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</si>
  <si>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AMAZON,AMAZONDS,BLK01,CSNSTORES,DESINC,FINGERHUTDS,KOHLDSN,MACY02,OLLIIX,OVERSCONSIGN,OVERSTOCK01,TGTDVS</t>
  </si>
  <si>
    <t>5/10/2019</t>
  </si>
  <si>
    <t>5/15/2019</t>
  </si>
  <si>
    <t>10/28/2022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</si>
  <si>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</si>
  <si>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</si>
  <si>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</si>
  <si>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</si>
  <si>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</si>
  <si>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</si>
  <si>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</si>
  <si>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</si>
  <si>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</si>
  <si>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</si>
  <si>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</si>
  <si>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</si>
  <si>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</si>
  <si>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</si>
  <si>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</si>
  <si>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</si>
  <si>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</si>
  <si>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</si>
  <si>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</si>
  <si>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</si>
  <si>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</si>
  <si>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</si>
  <si>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</si>
  <si>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</si>
  <si>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</si>
  <si>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</si>
  <si>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</si>
  <si>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</si>
  <si>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</si>
  <si>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</si>
  <si>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</si>
  <si>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</si>
  <si>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</si>
  <si>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</si>
  <si>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</si>
  <si>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</si>
  <si>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</si>
  <si>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</si>
  <si>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</si>
  <si>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</si>
  <si>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</si>
  <si>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</si>
  <si>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</si>
  <si>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</si>
  <si>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</si>
  <si>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</si>
  <si>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</si>
  <si>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</si>
  <si>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</si>
  <si>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AMAZON,AMAZONDS,ASHFURNDS,BLK01,HDDS,JCPENNEY01,KOHLDSN,NRTPORT,OLLIIX,OVERSTOCK01,ROOMECOM,TGTDVS,WALMARTDS</t>
  </si>
  <si>
    <t>10/23/2020</t>
  </si>
  <si>
    <t>4/30/2020</t>
  </si>
  <si>
    <t>8/13/2020</t>
  </si>
  <si>
    <t>2/12/2024</t>
  </si>
  <si>
    <t>9/5/2022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</si>
  <si>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</si>
  <si>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</si>
  <si>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</si>
  <si>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</si>
  <si>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</si>
  <si>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</si>
  <si>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</si>
  <si>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</si>
  <si>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</si>
  <si>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</si>
  <si>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</si>
  <si>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</si>
  <si>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</si>
  <si>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</si>
  <si>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</si>
  <si>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</si>
  <si>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</si>
  <si>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</si>
  <si>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</si>
  <si>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</si>
  <si>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</si>
  <si>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</si>
  <si>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</si>
  <si>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</si>
  <si>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</si>
  <si>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</si>
  <si>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</si>
  <si>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</si>
  <si>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</si>
  <si>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</si>
  <si>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AMAZON,AMAZONDS,BBBDROP,BLK01,CSNSTORES,HDDS,JCPENNEY01,KOHLDSN,MACY02,OVERSTOCK01,ROOMECOM,TGTDVS,Zulily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</si>
  <si>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</si>
  <si>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</si>
  <si>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</si>
  <si>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</si>
  <si>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</si>
  <si>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</si>
  <si>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</si>
  <si>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</si>
  <si>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</si>
  <si>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</si>
  <si>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AMAZON,AMAZONDS,BBBDROP,BLK01,CSNSTORES,DESINC,HDDS,JCPENNEY01,KOHLDSN,MACY02,OLLIIX,OVERSTOCK01,ROOMECOM,TGTDVS,Zulily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</si>
  <si>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</si>
  <si>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</si>
  <si>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</si>
  <si>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</si>
  <si>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</si>
  <si>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</si>
  <si>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</si>
  <si>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</si>
  <si>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AMAZON,BBBDROP,BLK01,CSNSTORES,HDDS,JCPENNEY01,KOHLDSN,MACY02,OLLIIX,OVERSTOCK01,ROOMECOM,TGTDVS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</si>
  <si>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</si>
  <si>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</si>
  <si>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</si>
  <si>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</si>
  <si>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</si>
  <si>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</si>
  <si>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</si>
  <si>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AMAZON,BEALLSDS,BLK01,CSNSTORES,DESINC,FINGERHUTDS,HDDS,HSNDS,JCPENNEY01,KOHLDSN,MACY02,OLLIIX,OVERSCONSIGN,OVERSTOCK01,ROOMECOM,TGTDVS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</si>
  <si>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</si>
  <si>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</si>
  <si>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</si>
  <si>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</si>
  <si>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</si>
  <si>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</si>
  <si>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AMAZON,AMAZONDS,BLK01,DESINC,HDDS,JCPENNEY01,KOHLDSN,MACY02,OVERSCONSIGN,OVERSTOCK01,ROOMECOM,TGTDVS</t>
  </si>
  <si>
    <t>3/12/2015</t>
  </si>
  <si>
    <t>3/17/2015</t>
  </si>
  <si>
    <t>3/13/2015</t>
  </si>
  <si>
    <t>3/19/2015</t>
  </si>
  <si>
    <t>3/16/2015</t>
  </si>
  <si>
    <t>11/15/2020</t>
  </si>
  <si>
    <t>6/16/2016</t>
  </si>
  <si>
    <t>8/11/2022</t>
  </si>
  <si>
    <t>4/16/2015</t>
  </si>
  <si>
    <t>ID10-022</t>
  </si>
  <si>
    <t>AMAZON,JCPENNEY01,MACY02,OVERSCONSIGN,TGTDVS</t>
  </si>
  <si>
    <t>3/11/2015</t>
  </si>
  <si>
    <t>9/13/2020</t>
  </si>
  <si>
    <t>8/16/2017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</si>
  <si>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</si>
  <si>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</si>
  <si>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</si>
  <si>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</si>
  <si>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</si>
  <si>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</si>
  <si>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</si>
  <si>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</si>
  <si>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</si>
  <si>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</si>
  <si>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</si>
  <si>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</si>
  <si>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</si>
  <si>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</si>
  <si>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</si>
  <si>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</si>
  <si>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6/2/2017</t>
  </si>
  <si>
    <t>12/12/2016</t>
  </si>
  <si>
    <t>3/8/2017</t>
  </si>
  <si>
    <t>3/15/2019</t>
  </si>
  <si>
    <t>4/25/2019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</si>
  <si>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</si>
  <si>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</si>
  <si>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</si>
  <si>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</si>
  <si>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</si>
  <si>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</si>
  <si>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</si>
  <si>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</si>
  <si>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</si>
  <si>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</si>
  <si>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AMAZON,AMAZONDS,BLK01,CSNSTORES,FINGERHUTDS,HDDS,KOHLDSN,MACY02,OLLIIX,OVERSCONSIGN,OVERSTOCK01,TGTDVS,Zulily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</si>
  <si>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</si>
  <si>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</si>
  <si>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</si>
  <si>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</si>
  <si>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</si>
  <si>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</si>
  <si>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</si>
  <si>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</si>
  <si>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</si>
  <si>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</si>
  <si>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</si>
  <si>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</si>
  <si>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</si>
  <si>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</si>
  <si>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</si>
  <si>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</si>
  <si>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</si>
  <si>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</si>
  <si>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</si>
  <si>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</si>
  <si>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</si>
  <si>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</si>
  <si>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</si>
  <si>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</si>
  <si>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</si>
  <si>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</si>
  <si>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</si>
  <si>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</si>
  <si>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AMAZONDS,BBBDROP,CSNSTORES,JCPENNEY01,KOHLDSN,MACY02,OVERSTOCK01,TGTDVS</t>
  </si>
  <si>
    <t>5/26/2022</t>
  </si>
  <si>
    <t>11/10/2022</t>
  </si>
  <si>
    <t>8/11/2023</t>
  </si>
  <si>
    <t>5/1/2023</t>
  </si>
  <si>
    <t>ID10-2126</t>
  </si>
  <si>
    <t>12/14/2022</t>
  </si>
  <si>
    <t>3/30/2022</t>
  </si>
  <si>
    <t>4/13/2022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</si>
  <si>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</si>
  <si>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</si>
  <si>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</si>
  <si>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</si>
  <si>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</si>
  <si>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</si>
  <si>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</si>
  <si>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AMAZON,AMERSIGNDS,ASHFURNDS,BBBDROP,BLK01,CSNSTORES,HDDS,KOHLDSN,MACY02,OLLIIX,OVERSCONSIGN,OVERSTOCK01,TGTDVS,WALMARTDS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</si>
  <si>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</si>
  <si>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</si>
  <si>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</si>
  <si>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</si>
  <si>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</si>
  <si>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</si>
  <si>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</si>
  <si>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</si>
  <si>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</si>
  <si>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</si>
  <si>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</si>
  <si>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</si>
  <si>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</si>
  <si>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</si>
  <si>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</si>
  <si>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</si>
  <si>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AMAZON,AMERSIGNDS,BEALLSDS,BLK01,CSNSTORES,HDDS,KOHLDSN,MACY02,OLLIIX,OVERSTOCK01,TGTDVS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</si>
  <si>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</si>
  <si>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</si>
  <si>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</si>
  <si>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</si>
  <si>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</si>
  <si>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</si>
  <si>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</si>
  <si>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</si>
  <si>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</si>
  <si>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</si>
  <si>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</si>
  <si>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</si>
  <si>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</si>
  <si>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</si>
  <si>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</si>
  <si>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</si>
  <si>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</si>
  <si>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</si>
  <si>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</si>
  <si>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</si>
  <si>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</si>
  <si>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</si>
  <si>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</si>
  <si>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</si>
  <si>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</si>
  <si>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</si>
  <si>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</si>
  <si>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</si>
  <si>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</si>
  <si>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</si>
  <si>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</si>
  <si>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</si>
  <si>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</si>
  <si>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</si>
  <si>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</si>
  <si>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</si>
  <si>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</si>
  <si>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</si>
  <si>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</si>
  <si>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</si>
  <si>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</si>
  <si>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</si>
  <si>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</si>
  <si>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</si>
  <si>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</si>
  <si>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</si>
  <si>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</si>
  <si>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</si>
  <si>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2/6/2022</t>
  </si>
  <si>
    <t>5/21/2021</t>
  </si>
  <si>
    <t>10/26/2022</t>
  </si>
  <si>
    <t>3/29/2023</t>
  </si>
  <si>
    <t>ID10-2012</t>
  </si>
  <si>
    <t>AMAZONDS,BBBDROP,BLK01,CSNSTORES,HDDS,JCPENNEY01,KOHLDSN,MACY02,OLLIIX,OVERSTOCK01,TGTDVS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</si>
  <si>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</si>
  <si>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</si>
  <si>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</si>
  <si>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</si>
  <si>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</si>
  <si>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</si>
  <si>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</si>
  <si>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</si>
  <si>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</si>
  <si>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AMAZON,BBBDROP,CSNSTORES,JCPENNEY01,KOHLDSN,MACY02,OLLIIX,OVERSTOCK01,TGTDVS,WALMARTDS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</si>
  <si>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</si>
  <si>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</si>
  <si>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</si>
  <si>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</si>
  <si>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</si>
  <si>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</si>
  <si>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</si>
  <si>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</si>
  <si>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</si>
  <si>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</si>
  <si>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</si>
  <si>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</si>
  <si>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</si>
  <si>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</si>
  <si>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</si>
  <si>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</si>
  <si>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</si>
  <si>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</si>
  <si>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</si>
  <si>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</si>
  <si>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</si>
  <si>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</si>
  <si>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</si>
  <si>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</si>
  <si>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</si>
  <si>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</si>
  <si>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</si>
  <si>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</si>
  <si>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</si>
  <si>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</si>
  <si>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</si>
  <si>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</si>
  <si>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</si>
  <si>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</si>
  <si>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</si>
  <si>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</si>
  <si>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</si>
  <si>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</si>
  <si>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</si>
  <si>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</si>
  <si>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</si>
  <si>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</si>
  <si>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</si>
  <si>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</si>
  <si>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</si>
  <si>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</si>
  <si>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</si>
  <si>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</si>
  <si>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</si>
  <si>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</si>
  <si>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4/7/2024</t>
  </si>
  <si>
    <t>3/25/2024</t>
  </si>
  <si>
    <t>ID10-2331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</si>
  <si>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</si>
  <si>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</si>
  <si>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</si>
  <si>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</si>
  <si>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</si>
  <si>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</si>
  <si>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</si>
  <si>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</si>
  <si>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</si>
  <si>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3/17/2024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</si>
  <si>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</si>
  <si>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</si>
  <si>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</si>
  <si>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</si>
  <si>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</si>
  <si>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9/21/2015</t>
  </si>
  <si>
    <t>11/11/2015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</si>
  <si>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</si>
  <si>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</si>
  <si>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</si>
  <si>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</si>
  <si>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</si>
  <si>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</si>
  <si>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</si>
  <si>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</si>
  <si>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</si>
  <si>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</si>
  <si>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</si>
  <si>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</si>
  <si>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</si>
  <si>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</si>
  <si>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</si>
  <si>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</si>
  <si>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</si>
  <si>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</si>
  <si>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ID10-1835</t>
  </si>
  <si>
    <t>Annie</t>
  </si>
  <si>
    <t>Whitney</t>
  </si>
  <si>
    <t>Jemma</t>
  </si>
  <si>
    <t>Solid Clipped Jacquard Comforter Set</t>
  </si>
  <si>
    <t>Off-White</t>
  </si>
  <si>
    <t>PP001414;PF004960</t>
  </si>
  <si>
    <t>1/23/2020</t>
  </si>
  <si>
    <t>2/18/2020</t>
  </si>
  <si>
    <t>11/21/2019</t>
  </si>
  <si>
    <t>10/12/2020</t>
  </si>
  <si>
    <t>3/22/2020</t>
  </si>
  <si>
    <t>11/21/2020</t>
  </si>
  <si>
    <t>12/9/2020</t>
  </si>
  <si>
    <t>3/24/2020</t>
  </si>
  <si>
    <t>7/15/2020</t>
  </si>
  <si>
    <t>8/16/2020</t>
  </si>
  <si>
    <t>ID10-751</t>
  </si>
  <si>
    <t>Arissa</t>
  </si>
  <si>
    <t>Celeste</t>
  </si>
  <si>
    <t>Aneesa</t>
  </si>
  <si>
    <t>PF001676;PP000378</t>
  </si>
  <si>
    <t>AMAZON,AMAZONDS,BLK01,CSNSTORES,HDDS,JCPENNEY01,KOHLDSN,MACY02,OVERSTOCK01,TGTDVS,WALMARTDS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</si>
  <si>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</si>
  <si>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</si>
  <si>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</si>
  <si>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</si>
  <si>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</si>
  <si>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</si>
  <si>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</si>
  <si>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</si>
  <si>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</si>
  <si>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</si>
  <si>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</si>
  <si>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</si>
  <si>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</si>
  <si>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</si>
  <si>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</si>
  <si>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</si>
  <si>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</si>
  <si>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</si>
  <si>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</si>
  <si>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</si>
  <si>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CSNSTORES,DESINC,HDDS,JCPENNEY01,KOHLDSN,OLLIIX,OVERSTOCK01,TGTDVS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</si>
  <si>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</si>
  <si>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</si>
  <si>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</si>
  <si>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</si>
  <si>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</si>
  <si>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</si>
  <si>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</si>
  <si>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</si>
  <si>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</si>
  <si>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</si>
  <si>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</si>
  <si>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</si>
  <si>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</si>
  <si>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</si>
  <si>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</si>
  <si>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</si>
  <si>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</si>
  <si>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</si>
  <si>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</si>
  <si>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</si>
  <si>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</si>
  <si>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</si>
  <si>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</si>
  <si>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</si>
  <si>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</si>
  <si>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</si>
  <si>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</si>
  <si>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</si>
  <si>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BEALLSDS,CASTLEGATE,CSNSTORES,JCPENNEY01,KOHLDSN,MACY02,OLLIIX,OVERSTOCK01,TGTDVS,Zulily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</si>
  <si>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</si>
  <si>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</si>
  <si>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</si>
  <si>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</si>
  <si>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</si>
  <si>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ASHFURNDS,BBBDROP,BLK01,CASTLEGATE,CSNSTORES,FINGERHUTDS,HDDS,JCPENNEY01,KOHLDSN,MACY02,OLLIIX,OVERSTOCK01,TGTDVS,Zulily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</si>
  <si>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</si>
  <si>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</si>
  <si>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</si>
  <si>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</si>
  <si>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</si>
  <si>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</si>
  <si>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</si>
  <si>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</si>
  <si>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</si>
  <si>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</si>
  <si>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</si>
  <si>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6/18/2018</t>
  </si>
  <si>
    <t>10/15/2015</t>
  </si>
  <si>
    <t>10/5/2015</t>
  </si>
  <si>
    <t>9/28/2016</t>
  </si>
  <si>
    <t>1/28/2019</t>
  </si>
  <si>
    <t>12/10/2020</t>
  </si>
  <si>
    <t>10/8/2020</t>
  </si>
  <si>
    <t>7/30/2021</t>
  </si>
  <si>
    <t>6/16/2022</t>
  </si>
  <si>
    <t>6/15/2020</t>
  </si>
  <si>
    <t>ID10-379</t>
  </si>
  <si>
    <t>AMAZON,AMAZONDS,BBBDROP,FINGERHUTDS,HDDS,JCPENNEY01,KOHLDSN,MACY02,OVERSTOCK01,TGTDVS</t>
  </si>
  <si>
    <t>6/11/2018</t>
  </si>
  <si>
    <t>10/1/2015</t>
  </si>
  <si>
    <t>8/14/2015</t>
  </si>
  <si>
    <t>9/29/2015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</si>
  <si>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</si>
  <si>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</si>
  <si>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</si>
  <si>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</si>
  <si>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</si>
  <si>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</si>
  <si>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</si>
  <si>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</si>
  <si>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</si>
  <si>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</si>
  <si>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</si>
  <si>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</si>
  <si>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</si>
  <si>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</si>
  <si>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</si>
  <si>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</si>
  <si>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</si>
  <si>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</si>
  <si>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</si>
  <si>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</si>
  <si>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</si>
  <si>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</si>
  <si>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</si>
  <si>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</si>
  <si>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</si>
  <si>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</si>
  <si>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</si>
  <si>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</si>
  <si>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</si>
  <si>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</si>
  <si>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</si>
  <si>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</si>
  <si>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</si>
  <si>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</si>
  <si>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</si>
  <si>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</si>
  <si>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</si>
  <si>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</si>
  <si>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</si>
  <si>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</si>
  <si>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</si>
  <si>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</si>
  <si>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</si>
  <si>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</si>
  <si>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</si>
  <si>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</si>
  <si>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</si>
  <si>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</si>
  <si>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</si>
  <si>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</si>
  <si>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</si>
  <si>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</si>
  <si>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</si>
  <si>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</si>
  <si>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</si>
  <si>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</si>
  <si>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</si>
  <si>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</si>
  <si>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</si>
  <si>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</si>
  <si>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</si>
  <si>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</si>
  <si>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</si>
  <si>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</si>
  <si>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</si>
  <si>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ID10-165</t>
  </si>
  <si>
    <t>Clara</t>
  </si>
  <si>
    <t>Zara</t>
  </si>
  <si>
    <t>Sarah</t>
  </si>
  <si>
    <t>PF001599;PP000402</t>
  </si>
  <si>
    <t>4/8/2015</t>
  </si>
  <si>
    <t>12/1/2020</t>
  </si>
  <si>
    <t>1/22/2016</t>
  </si>
  <si>
    <t>ID10-955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</si>
  <si>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</si>
  <si>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</si>
  <si>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</si>
  <si>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</si>
  <si>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</si>
  <si>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</si>
  <si>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</si>
  <si>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</si>
  <si>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</si>
  <si>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</si>
  <si>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</si>
  <si>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</si>
  <si>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</si>
  <si>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</si>
  <si>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</si>
  <si>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</si>
  <si>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</si>
  <si>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</si>
  <si>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</si>
  <si>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</si>
  <si>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</si>
  <si>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BLK01,DESINC,KOHLDSN,WALMARTDS</t>
  </si>
  <si>
    <t>2/1/2021</t>
  </si>
  <si>
    <t>10/7/2020</t>
  </si>
  <si>
    <t>12/9/2022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</si>
  <si>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</si>
  <si>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</si>
  <si>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</si>
  <si>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</si>
  <si>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</si>
  <si>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</si>
  <si>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</si>
  <si>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</si>
  <si>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</si>
  <si>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</si>
  <si>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</si>
  <si>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</si>
  <si>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</si>
  <si>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</si>
  <si>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</si>
  <si>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</si>
  <si>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</si>
  <si>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</si>
  <si>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</si>
  <si>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</si>
  <si>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</si>
  <si>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</si>
  <si>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</si>
  <si>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</si>
  <si>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</si>
  <si>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</si>
  <si>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</si>
  <si>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</si>
  <si>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</si>
  <si>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</si>
  <si>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</si>
  <si>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</si>
  <si>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</si>
  <si>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</si>
  <si>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</si>
  <si>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</si>
  <si>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</si>
  <si>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</si>
  <si>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</si>
  <si>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</si>
  <si>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</si>
  <si>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</si>
  <si>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</si>
  <si>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</si>
  <si>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</si>
  <si>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</si>
  <si>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</si>
  <si>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</si>
  <si>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</si>
  <si>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BBBDROP,CSNSTORES,JCPENNEY01,KOHLDSN,MACY02,OLLIIX,OVERSTOCK01,TGTDVS,Zulily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</si>
  <si>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</si>
  <si>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</si>
  <si>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</si>
  <si>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</si>
  <si>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</si>
  <si>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</si>
  <si>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</si>
  <si>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</si>
  <si>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</si>
  <si>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</si>
  <si>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</si>
  <si>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</si>
  <si>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</si>
  <si>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</si>
  <si>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</si>
  <si>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</si>
  <si>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</si>
  <si>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</si>
  <si>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</si>
  <si>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</si>
  <si>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</si>
  <si>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</si>
  <si>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</si>
  <si>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</si>
  <si>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</si>
  <si>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</si>
  <si>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</si>
  <si>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</si>
  <si>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</si>
  <si>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</si>
  <si>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</si>
  <si>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</si>
  <si>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</si>
  <si>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</si>
  <si>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</si>
  <si>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</si>
  <si>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</si>
  <si>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</si>
  <si>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</si>
  <si>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</si>
  <si>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</si>
  <si>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</si>
  <si>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</si>
  <si>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</si>
  <si>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CSNSTORES,JCPENNEY01,KOHLDSN,MACY02,TGTDVS,Zulily</t>
  </si>
  <si>
    <t>2/28/2022</t>
  </si>
  <si>
    <t>1/5/2022</t>
  </si>
  <si>
    <t>1/30/2023</t>
  </si>
  <si>
    <t>2/3/2022</t>
  </si>
  <si>
    <t>4/5/2022</t>
  </si>
  <si>
    <t>3/16/2022</t>
  </si>
  <si>
    <t>3/5/2022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</si>
  <si>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</si>
  <si>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</si>
  <si>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</si>
  <si>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</si>
  <si>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</si>
  <si>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</si>
  <si>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</si>
  <si>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</si>
  <si>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</si>
  <si>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</si>
  <si>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</si>
  <si>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BB10-1449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</si>
  <si>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</si>
  <si>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</si>
  <si>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</si>
  <si>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</si>
  <si>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</si>
  <si>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</si>
  <si>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</si>
  <si>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</si>
  <si>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</si>
  <si>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</si>
  <si>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</si>
  <si>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</si>
  <si>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</si>
  <si>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</si>
  <si>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</si>
  <si>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</si>
  <si>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</si>
  <si>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</si>
  <si>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</si>
  <si>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</si>
  <si>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</si>
  <si>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</si>
  <si>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</si>
  <si>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</si>
  <si>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</si>
  <si>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</si>
  <si>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</si>
  <si>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</si>
  <si>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</si>
  <si>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</si>
  <si>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</si>
  <si>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</si>
  <si>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</si>
  <si>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</si>
  <si>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</si>
  <si>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</si>
  <si>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</si>
  <si>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</si>
  <si>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</si>
  <si>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</si>
  <si>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</si>
  <si>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</si>
  <si>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</si>
  <si>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</si>
  <si>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</si>
  <si>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</si>
  <si>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</si>
  <si>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</si>
  <si>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</si>
  <si>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CSNSTORES,KOHLDSN,OLLIIX,OVERSTOCK01,TGTDVS,Zulily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</si>
  <si>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</si>
  <si>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</si>
  <si>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</si>
  <si>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</si>
  <si>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</si>
  <si>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</si>
  <si>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</si>
  <si>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</si>
  <si>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</si>
  <si>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</si>
  <si>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</si>
  <si>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</si>
  <si>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</si>
  <si>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</si>
  <si>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</si>
  <si>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</si>
  <si>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</si>
  <si>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</si>
  <si>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</si>
  <si>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</si>
  <si>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</si>
  <si>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</si>
  <si>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</si>
  <si>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</si>
  <si>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</si>
  <si>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</si>
  <si>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</si>
  <si>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</si>
  <si>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</si>
  <si>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</si>
  <si>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</si>
  <si>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</si>
  <si>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</si>
  <si>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</si>
  <si>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</si>
  <si>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</si>
  <si>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</si>
  <si>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</si>
  <si>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</si>
  <si>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</si>
  <si>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</si>
  <si>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</si>
  <si>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</si>
  <si>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</si>
  <si>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</si>
  <si>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</si>
  <si>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</si>
  <si>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</si>
  <si>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</si>
  <si>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</si>
  <si>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AMAZONDS,CSNSTORES,KOHLDSN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</si>
  <si>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</si>
  <si>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</si>
  <si>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</si>
  <si>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</si>
  <si>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</si>
  <si>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</si>
  <si>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</si>
  <si>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</si>
  <si>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</si>
  <si>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</si>
  <si>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</si>
  <si>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</si>
  <si>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AMAZON,BLK01,CSNSTORES,FINGERHUTDS,JCPENNEY01,KOHLDSN,MACY02,OLLIIX,OVERSTOCK01,TGTDVS</t>
  </si>
  <si>
    <t>5/27/2018</t>
  </si>
  <si>
    <t>ID10-1334</t>
  </si>
  <si>
    <t>AMAZON,BLK01,CSNSTORES,DESINC,FINGERHUTDS,HDDS,JCPENNEY01,KOHLDSN,MACY02,OLLIIX,OVERSCONSIGN,OVERSTOCK01,TGTDVS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</si>
  <si>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</si>
  <si>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</si>
  <si>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</si>
  <si>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</si>
  <si>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</si>
  <si>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</si>
  <si>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</si>
  <si>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</si>
  <si>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</si>
  <si>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</si>
  <si>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</si>
  <si>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</si>
  <si>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</si>
  <si>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</si>
  <si>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</si>
  <si>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</si>
  <si>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</si>
  <si>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</si>
  <si>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</si>
  <si>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</si>
  <si>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</si>
  <si>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</si>
  <si>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</si>
  <si>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</si>
  <si>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</si>
  <si>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</si>
  <si>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</si>
  <si>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</si>
  <si>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</si>
  <si>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</si>
  <si>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</si>
  <si>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</si>
  <si>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</si>
  <si>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</si>
  <si>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</si>
  <si>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</si>
  <si>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</si>
  <si>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</si>
  <si>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</si>
  <si>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</si>
  <si>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</si>
  <si>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</si>
  <si>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</si>
  <si>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</si>
  <si>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</si>
  <si>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</si>
  <si>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</si>
  <si>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</si>
  <si>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</si>
  <si>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</si>
  <si>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</si>
  <si>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</si>
  <si>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</si>
  <si>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6/5/2024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</si>
  <si>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</si>
  <si>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</si>
  <si>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</si>
  <si>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</si>
  <si>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</si>
  <si>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</si>
  <si>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</si>
  <si>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</si>
  <si>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</si>
  <si>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</si>
  <si>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</si>
  <si>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</si>
  <si>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AMAZON,AMAZONDS,BBBDROP,BLK01,CSNSTORES,HDDS,JCPENNEY01,KOHLDSN,MACY02,NRTPORT,OLLIIX,OVERSTOCK01,TGTDVS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</si>
  <si>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</si>
  <si>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</si>
  <si>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</si>
  <si>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</si>
  <si>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</si>
  <si>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</si>
  <si>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</si>
  <si>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</si>
  <si>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</si>
  <si>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</si>
  <si>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</si>
  <si>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</si>
  <si>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</si>
  <si>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</si>
  <si>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</si>
  <si>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</si>
  <si>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</si>
  <si>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</si>
  <si>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</si>
  <si>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</si>
  <si>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</si>
  <si>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</si>
  <si>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</si>
  <si>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</si>
  <si>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</si>
  <si>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</si>
  <si>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</si>
  <si>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</si>
  <si>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</si>
  <si>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</si>
  <si>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</si>
  <si>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12/27/2023</t>
  </si>
  <si>
    <t>12/20/2023</t>
  </si>
  <si>
    <t>3/4/2024</t>
  </si>
  <si>
    <t>11/26/2023</t>
  </si>
  <si>
    <t>ID10-2272</t>
  </si>
  <si>
    <t>PP001813;PF006083</t>
  </si>
  <si>
    <t>AMAZON,CSNSTORES,JCPENNEY01,KOHLDSN,OVERSTOCK01,TGTDVS</t>
  </si>
  <si>
    <t>11/24/2023</t>
  </si>
  <si>
    <t>12/17/2023</t>
  </si>
  <si>
    <t>11/2/2023</t>
  </si>
  <si>
    <t>10/31/2023</t>
  </si>
  <si>
    <t>ID10-2273</t>
  </si>
  <si>
    <t>AMAZON,CSNSTORES,JCPENNEY01,KOHLDSN,NRTPORT,OLLIIX,OVERSTOCK01,TGTDVS</t>
  </si>
  <si>
    <t>ID10-2274</t>
  </si>
  <si>
    <t>4/4/2024</t>
  </si>
  <si>
    <t>ID10-2277</t>
  </si>
  <si>
    <t>PP001813;PF006084</t>
  </si>
  <si>
    <t>AMAZON,AMAZONDS,CSNSTORES,KOHLDSN,OVERSTOCK01,TGTDVS</t>
  </si>
  <si>
    <t>ID10-2278</t>
  </si>
  <si>
    <t>AMAZON,AMAZONDS,CSNSTORES,JCPENNEY01,KOHLDSN,OVERSTOCK01,TGTDVS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</si>
  <si>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</si>
  <si>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</si>
  <si>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</si>
  <si>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</si>
  <si>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</si>
  <si>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</si>
  <si>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</si>
  <si>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AMAZON,CSNSTORES,KOHLDSN,NRTPORT,OVERSTOCK01,TGTDVS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</si>
  <si>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</si>
  <si>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</si>
  <si>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</si>
  <si>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</si>
  <si>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</si>
  <si>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</si>
  <si>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</si>
  <si>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</si>
  <si>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</si>
  <si>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</si>
  <si>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</si>
  <si>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</si>
  <si>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</si>
  <si>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</si>
  <si>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</si>
  <si>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</si>
  <si>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</si>
  <si>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</si>
  <si>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</si>
  <si>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</si>
  <si>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</si>
  <si>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</si>
  <si>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7/3/2023</t>
  </si>
  <si>
    <t>4/25/2023</t>
  </si>
  <si>
    <t>6/22/2023</t>
  </si>
  <si>
    <t>7/10/2023</t>
  </si>
  <si>
    <t>10/15/2023</t>
  </si>
  <si>
    <t>8/31/2023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</si>
  <si>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</si>
  <si>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</si>
  <si>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</si>
  <si>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</si>
  <si>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</si>
  <si>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</si>
  <si>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</si>
  <si>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</si>
  <si>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BLK01,HDDS,OVERSTOCK01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</si>
  <si>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</si>
  <si>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</si>
  <si>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</si>
  <si>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</si>
  <si>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</si>
  <si>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</si>
  <si>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</si>
  <si>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</si>
  <si>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</si>
  <si>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</si>
  <si>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</si>
  <si>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</si>
  <si>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</si>
  <si>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</si>
  <si>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</si>
  <si>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</si>
  <si>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</si>
  <si>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</si>
  <si>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</si>
  <si>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</si>
  <si>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</si>
  <si>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</si>
  <si>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</si>
  <si>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</si>
  <si>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</si>
  <si>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</si>
  <si>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</si>
  <si>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</si>
  <si>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</si>
  <si>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</si>
  <si>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</si>
  <si>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</si>
  <si>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</si>
  <si>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</si>
  <si>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</si>
  <si>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</si>
  <si>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</si>
  <si>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</si>
  <si>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AMAZON,AMAZONDS,BLK01,CSNSTORES,JCPENNEY01,NRTPORT,OLLIIX,OVERSTOCK01,TGTDVS</t>
  </si>
  <si>
    <t>ID10-2241</t>
  </si>
  <si>
    <t>PP001891;PF006028</t>
  </si>
  <si>
    <t>AMAZON,AMAZONDS,CSNSTORES,OVERSTOCK01,TGTDVS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</si>
  <si>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</si>
  <si>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</si>
  <si>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</si>
  <si>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</si>
  <si>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</si>
  <si>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</si>
  <si>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</si>
  <si>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AMAZON,CSNSTORES,JCPENNEY01,MACY02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</si>
  <si>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</si>
  <si>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</si>
  <si>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</si>
  <si>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</si>
  <si>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</si>
  <si>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</si>
  <si>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</si>
  <si>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</si>
  <si>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</si>
  <si>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7/31/2024</t>
  </si>
  <si>
    <t>AMAZON,BLK01,CSNSTORES,JCPENNEY01,TGTDVS</t>
  </si>
  <si>
    <t>10/2/2023</t>
  </si>
  <si>
    <t>10/6/2023</t>
  </si>
  <si>
    <t>ID10-2270</t>
  </si>
  <si>
    <t>12/8/2023</t>
  </si>
  <si>
    <t>ID10-2271</t>
  </si>
  <si>
    <t>AMAZON,BLK01,CSNSTORES,JCPENNEY01,KOHLDSN,NRTPORT,OVERSTOCK01,TGTDVS</t>
  </si>
  <si>
    <t>ID10-2266</t>
  </si>
  <si>
    <t>PP001907;PF006081</t>
  </si>
  <si>
    <t>6/19/2024</t>
  </si>
  <si>
    <t>AMAZON,CSNSTORES,KOHLDSN,NRTPORT,OLLIIX,TGTDVS</t>
  </si>
  <si>
    <t>ID10-2267</t>
  </si>
  <si>
    <t>ID10-2268</t>
  </si>
  <si>
    <t>AMAZON,BLK01,CSNSTORES,JCPENNEY01,KOHLDSN,NRTPORT,OLLIIX,OVERSTOCK01,TGTDVS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</si>
  <si>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</si>
  <si>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</si>
  <si>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</si>
  <si>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</si>
  <si>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</si>
  <si>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</si>
  <si>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</si>
  <si>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AMAZON,BLK01,CSNSTORES,JCPENNEY01,KOHLDSN,OVERSTOCK01,TGTDVS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</si>
  <si>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</si>
  <si>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</si>
  <si>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</si>
  <si>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</si>
  <si>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</si>
  <si>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</si>
  <si>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</si>
  <si>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</si>
  <si>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</si>
  <si>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</si>
  <si>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</si>
  <si>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</si>
  <si>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</si>
  <si>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AMAZON,AMAZONDS,BBBDROP,CSNSTORES,KOHLDSN,MACY02,OLLIIX,OVERSTOCK01,TGTDVS</t>
  </si>
  <si>
    <t>12/15/2022</t>
  </si>
  <si>
    <t>10/31/2022</t>
  </si>
  <si>
    <t>7/18/2023</t>
  </si>
  <si>
    <t>11/16/2022</t>
  </si>
  <si>
    <t>2/15/2023</t>
  </si>
  <si>
    <t>ID10-2177</t>
  </si>
  <si>
    <t>6/9/2023</t>
  </si>
  <si>
    <t>7/26/2023</t>
  </si>
  <si>
    <t>2/28/2023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</si>
  <si>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</si>
  <si>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</si>
  <si>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</si>
  <si>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</si>
  <si>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</si>
  <si>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</si>
  <si>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</si>
  <si>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</si>
  <si>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</si>
  <si>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</si>
  <si>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</si>
  <si>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</si>
  <si>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</si>
  <si>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</si>
  <si>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</si>
  <si>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3/3/2022</t>
  </si>
  <si>
    <t>CSP10-1485</t>
  </si>
  <si>
    <t>AMAZON,AMAZONDS,BLK01,CSNSTORES,DESINC,JCPENNEY01,KIRKLANDDS,KOHLDSN,MACY02,OLLIIX,OVERSTOCK01,TGTDVS,ZOLA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</si>
  <si>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</si>
  <si>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</si>
  <si>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</si>
  <si>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</si>
  <si>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</si>
  <si>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</si>
  <si>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</si>
  <si>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</si>
  <si>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BBBDROP,BLK01,CSNSTORES,JCPENNEY01,KOHLDSN,MACY02,OVERSTOCK01,TGTDVS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</si>
  <si>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</si>
  <si>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</si>
  <si>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</si>
  <si>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</si>
  <si>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</si>
  <si>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</si>
  <si>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</si>
  <si>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</si>
  <si>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</si>
  <si>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</si>
  <si>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</si>
  <si>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</si>
  <si>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</si>
  <si>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</si>
  <si>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</si>
  <si>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</si>
  <si>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</si>
  <si>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</si>
  <si>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</si>
  <si>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BBBDROP,BLK01,CSNSTORES,DESINC,JCPENNEY01,KOHLDSN,MACY02,NRTPORT,OLLIIX,OVERSTOCK01,ROOMECOM,TGTDVS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</si>
  <si>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</si>
  <si>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</si>
  <si>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</si>
  <si>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</si>
  <si>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</si>
  <si>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</si>
  <si>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</si>
  <si>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</si>
  <si>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</si>
  <si>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</si>
  <si>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</si>
  <si>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</si>
  <si>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10/2/2019</t>
  </si>
  <si>
    <t>12/2/2018</t>
  </si>
  <si>
    <t>ID10-1581</t>
  </si>
  <si>
    <t>PF004419;PP000976</t>
  </si>
  <si>
    <t>DESINC,OLLIIX,OVERSCONSIGN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</si>
  <si>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</si>
  <si>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</si>
  <si>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</si>
  <si>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</si>
  <si>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</si>
  <si>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</si>
  <si>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</si>
  <si>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</si>
  <si>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</si>
  <si>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</si>
  <si>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</si>
  <si>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</si>
  <si>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</si>
  <si>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</si>
  <si>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</si>
  <si>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</si>
  <si>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</si>
  <si>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</si>
  <si>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</si>
  <si>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</si>
  <si>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</si>
  <si>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</si>
  <si>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</si>
  <si>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</si>
  <si>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</si>
  <si>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</si>
  <si>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</si>
  <si>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</si>
  <si>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</si>
  <si>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</si>
  <si>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</si>
  <si>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</si>
  <si>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</si>
  <si>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</si>
  <si>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</si>
  <si>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</si>
  <si>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</si>
  <si>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CSNSTORES,DESINC,KOHLDSN,MACY02,OLLIIX,OVERSTOCK01,TGTDVS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</si>
  <si>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</si>
  <si>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</si>
  <si>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</si>
  <si>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</si>
  <si>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</si>
  <si>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</si>
  <si>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ID10-2162</t>
  </si>
  <si>
    <t>Astoria</t>
  </si>
  <si>
    <t>Esther</t>
  </si>
  <si>
    <t>PF005812</t>
  </si>
  <si>
    <t>CSNSTORES,KOHLDSN,MACY02,NRTPORT,OLLIIX,OVERSTOCK01</t>
  </si>
  <si>
    <t>6/12/2023</t>
  </si>
  <si>
    <t>3/19/2023</t>
  </si>
  <si>
    <t>7/11/2023</t>
  </si>
  <si>
    <t>ID10-2163</t>
  </si>
  <si>
    <t>AMAZON,BBBDROP,BLK01,CSNSTORES,KOHLDSN,MACY02,OLLIIX,TGTDVS</t>
  </si>
  <si>
    <t>3/28/2023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</si>
  <si>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</si>
  <si>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</si>
  <si>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</si>
  <si>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</si>
  <si>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</si>
  <si>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</si>
  <si>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</si>
  <si>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BLK01,CSNSTORES,KOHLDSN,MACY02,OVERSTOCK01,TGTDVS</t>
  </si>
  <si>
    <t>2/1/2023</t>
  </si>
  <si>
    <t>ID10-2167</t>
  </si>
  <si>
    <t>BLK01,CSNSTORES,JCPENNEY01,KOHLDSN,MACY02,NRTPORT,OVERSTOCK01,TGTDVS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</si>
  <si>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</si>
  <si>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</si>
  <si>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</si>
  <si>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</si>
  <si>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</si>
  <si>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</si>
  <si>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</si>
  <si>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</si>
  <si>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</si>
  <si>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</si>
  <si>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</si>
  <si>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</si>
  <si>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7/21/2023</t>
  </si>
  <si>
    <t>8/23/2023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</si>
  <si>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</si>
  <si>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</si>
  <si>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</si>
  <si>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</si>
  <si>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</si>
  <si>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</si>
  <si>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</si>
  <si>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</si>
  <si>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</si>
  <si>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AMAZONDS,OVERSTOCK01,TGTDVS</t>
  </si>
  <si>
    <t>ID10-2298</t>
  </si>
  <si>
    <t>PP001931;PF006162</t>
  </si>
  <si>
    <t>AMAZONDS,TGTDVS</t>
  </si>
  <si>
    <t>ID10-2299</t>
  </si>
  <si>
    <t>ID10-2296</t>
  </si>
  <si>
    <t>PP001931;PF006161</t>
  </si>
  <si>
    <t>ID10-2297</t>
  </si>
  <si>
    <t>AMAZONDS,BLK01,OLLIIX,TGTDVS</t>
  </si>
  <si>
    <t>ID10-2170</t>
  </si>
  <si>
    <t>Camila</t>
  </si>
  <si>
    <t>Zoe</t>
  </si>
  <si>
    <t>Isla</t>
  </si>
  <si>
    <t>PF005814</t>
  </si>
  <si>
    <t>AMAZONDS,MACY02,OLLIIX,OVERSTOCK01,TGTDVS</t>
  </si>
  <si>
    <t>11/20/2022</t>
  </si>
  <si>
    <t>ID10-2171</t>
  </si>
  <si>
    <t>AMAZONDS,BBBDROP,CSNSTORES,JCPENNEY01,KOHLDSN,MACY02,OLLIIX</t>
  </si>
  <si>
    <t>ID10-2418</t>
  </si>
  <si>
    <t>Larissa</t>
  </si>
  <si>
    <t>Sophie</t>
  </si>
  <si>
    <t>Animal Chenille Comforter Set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</si>
  <si>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</si>
  <si>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</si>
  <si>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</si>
  <si>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</si>
  <si>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</si>
  <si>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</si>
  <si>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</si>
  <si>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</si>
  <si>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</si>
  <si>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</si>
  <si>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</si>
  <si>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</si>
  <si>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</si>
  <si>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</si>
  <si>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</si>
  <si>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</si>
  <si>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</si>
  <si>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</si>
  <si>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</si>
  <si>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CSNSTORES,JCPENNEY01,KOHLDSN,MACY02,TGTDVS</t>
  </si>
  <si>
    <t>3/17/2022</t>
  </si>
  <si>
    <t>ID10-2136</t>
  </si>
  <si>
    <t>CSNSTORES,JCPENNEY01,MACY02,TGTDVS,Zulily</t>
  </si>
  <si>
    <t>7/1/2022</t>
  </si>
  <si>
    <t>4/6/2022</t>
  </si>
  <si>
    <t>5/15/2022</t>
  </si>
  <si>
    <t>ID10-2133</t>
  </si>
  <si>
    <t>PP000896;PF004308</t>
  </si>
  <si>
    <t>ID10-2134</t>
  </si>
  <si>
    <t>JCPENNEY01,KOHLDSN,OVERSTOCK01,TGTDVS</t>
  </si>
  <si>
    <t>4/19/2022</t>
  </si>
  <si>
    <t>ID10-2131</t>
  </si>
  <si>
    <t>PP000896;PF004306</t>
  </si>
  <si>
    <t>JCPENNEY01,KOHLDSN,MACY02,OLLIIX,TGTDVS</t>
  </si>
  <si>
    <t>7/25/2022</t>
  </si>
  <si>
    <t>4/14/2022</t>
  </si>
  <si>
    <t>ID10-2132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</si>
  <si>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</si>
  <si>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</si>
  <si>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</si>
  <si>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</si>
  <si>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</si>
  <si>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</si>
  <si>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</si>
  <si>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</si>
  <si>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</si>
  <si>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</si>
  <si>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</si>
  <si>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</si>
  <si>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</si>
  <si>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</si>
  <si>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</si>
  <si>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</si>
  <si>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</si>
  <si>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</si>
  <si>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</si>
  <si>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</si>
  <si>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</si>
  <si>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</si>
  <si>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</si>
  <si>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</si>
  <si>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</si>
  <si>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</si>
  <si>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</si>
  <si>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</si>
  <si>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</si>
  <si>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AMAZON,AMAZONDS,CSNSTORES,DESINC,HDDS,HSNDS,JCPENNEY01,KOHLDSN,MACY02,NRTPORT,OLLIIX,OVERSTOCK01,TGTDVS</t>
  </si>
  <si>
    <t>7/7/2017</t>
  </si>
  <si>
    <t>1/18/2018</t>
  </si>
  <si>
    <t>ID10-1218</t>
  </si>
  <si>
    <t>9</t>
  </si>
  <si>
    <t>AMAZON,BEALLSDS,BLK01,CSNSTORES,DESINC,FINGERHUTDS,HDDS,HSNDS,JCPENNEY01,KOHLDSN,MACY02,OLLIIX,OVERSTOCK01,TGTDVS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</si>
  <si>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</si>
  <si>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</si>
  <si>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</si>
  <si>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</si>
  <si>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</si>
  <si>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</si>
  <si>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</si>
  <si>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</si>
  <si>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</si>
  <si>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</si>
  <si>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</si>
  <si>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</si>
  <si>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AMAZON,AMAZONDS,BIGLOTSDS,CSNSTORES,DESINC,FINGERHUTDS,HDDS,HSNDS,JCPENNEY01,KOHLDSN,MACY02,OVERSTOCK01,TGTDVS</t>
  </si>
  <si>
    <t>2/15/2019</t>
  </si>
  <si>
    <t>1/29/2023</t>
  </si>
  <si>
    <t>4/30/2018</t>
  </si>
  <si>
    <t>ID10-1375</t>
  </si>
  <si>
    <t>AMAZON,AMAZONDS,BLK01,CSNSTORES,DESINC,FINGERHUTDS,HSNDS,JCPENNEY01,KOHLDSN,MACY02,OLLIIX,OVERSTOCK01,TGTDVS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</si>
  <si>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</si>
  <si>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</si>
  <si>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</si>
  <si>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</si>
  <si>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</si>
  <si>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</si>
  <si>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</si>
  <si>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</si>
  <si>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</si>
  <si>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</si>
  <si>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</si>
  <si>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</si>
  <si>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</si>
  <si>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</si>
  <si>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</si>
  <si>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</si>
  <si>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</si>
  <si>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</si>
  <si>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</si>
  <si>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</si>
  <si>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</si>
  <si>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</si>
  <si>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AMAZON,AMAZONDS,AMERSIGNDS,BBBDROP,BLK01,CSNSTORES,HDDS,JCPENNEY01,KOHLDSN,MACY02,OLLIIX,OVERSTOCK01,TGTDVS</t>
  </si>
  <si>
    <t>12/22/2017</t>
  </si>
  <si>
    <t>11/16/2017</t>
  </si>
  <si>
    <t>7/9/2019</t>
  </si>
  <si>
    <t>10/19/2020</t>
  </si>
  <si>
    <t>ID10-1225</t>
  </si>
  <si>
    <t>AMAZON,AMAZONDS,BBBDROP,BIGLOTSDS,BLK01,CSNSTORES,JCPENNEY01,KOHLDSN,MACY02,OLLIIX,OVERSTOCK01,ROOMECOM,TGTDVS,WALMARTDS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</si>
  <si>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</si>
  <si>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</si>
  <si>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</si>
  <si>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</si>
  <si>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</si>
  <si>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9/20/2019</t>
  </si>
  <si>
    <t>ID10-1226</t>
  </si>
  <si>
    <t>AMAZON,AMAZONDS,AMERSIGNDS,ASHFURNDS,BBBDROP,BEALLSDS,BIGLOTSDS,BLK01,CSNSTORES,FINGERHUTDS,HDDS,JCPENNEY01,KOHLDSN,MACY02,NEBFUR01,OLLIIX,OVERSCONSIGN,OVERSTOCK01,ROOMECOM,TGTDVS,WALMARTDS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</si>
  <si>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</si>
  <si>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</si>
  <si>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</si>
  <si>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</si>
  <si>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</si>
  <si>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</si>
  <si>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</si>
  <si>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</si>
  <si>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</si>
  <si>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</si>
  <si>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</si>
  <si>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</si>
  <si>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</si>
  <si>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</si>
  <si>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</si>
  <si>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</si>
  <si>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</si>
  <si>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</si>
  <si>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</si>
  <si>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</si>
  <si>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</si>
  <si>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</si>
  <si>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</si>
  <si>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</si>
  <si>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8/22/2019</t>
  </si>
  <si>
    <t>8/20/2019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</si>
  <si>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</si>
  <si>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</si>
  <si>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</si>
  <si>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</si>
  <si>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</si>
  <si>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8</t>
  </si>
  <si>
    <t>AMAZON,BBBDROP,BLK01,CSNSTORES,JCPENNEY01,KOHLDSN,MACY02,OLLIIX,OVERSCONSIGN,OVERSTOCK01,TGTDVS,WALMARTDS</t>
  </si>
  <si>
    <t>12/26/2021</t>
  </si>
  <si>
    <t>ID10-1732</t>
  </si>
  <si>
    <t>AMAZON,AMAZONDS,BBBDROP,BLK01,CSNSTORES,JCPENNEY01,KOHLDSN,MACY02,OLLIIX,OVERSTOCK01,TGTDVS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</si>
  <si>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</si>
  <si>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</si>
  <si>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</si>
  <si>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</si>
  <si>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</si>
  <si>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</si>
  <si>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</si>
  <si>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AMAZON,AMAZONDS,AMERSIGNDS,BBBDROP,BEALLSDS,CSNSTORES,DESINC,HDDS,JCPENNEY01,KOHLDSN,MACY02,OLLIIX,OVERSTOCK01,TGTDVS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</si>
  <si>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</si>
  <si>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</si>
  <si>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</si>
  <si>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</si>
  <si>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</si>
  <si>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</si>
  <si>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AMAZON,AMAZONDS,BBBDROP,CSNSTORES,HDDS,JCPENNEY01,KOHLDSN,MACY02,OLLIIX,OVERSTOCK01,TGTDVS</t>
  </si>
  <si>
    <t>4/26/2019</t>
  </si>
  <si>
    <t>7/31/2018</t>
  </si>
  <si>
    <t>7/10/2021</t>
  </si>
  <si>
    <t>3/28/2019</t>
  </si>
  <si>
    <t>ID10-1562</t>
  </si>
  <si>
    <t>AMAZON,AMAZONDS,AMERSIGNDS,BEALLSDS,CSNSTORES,HDDS,JCPENNEY01,KOHLDSN,MACY02,OLLIIX,OVERSTOCK01,TGTDVS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</si>
  <si>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</si>
  <si>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</si>
  <si>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</si>
  <si>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</si>
  <si>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</si>
  <si>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</si>
  <si>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ID10-2085</t>
  </si>
  <si>
    <t>PP001698;PF005613</t>
  </si>
  <si>
    <t>AMAZONDS,CSNSTORES,JCPENNEY01,KOHLDSN,TGTDVS</t>
  </si>
  <si>
    <t>ID10-2086</t>
  </si>
  <si>
    <t>AMAZONDS,CSNSTORES,KOHLDSN,OLLIIX,TGTDVS</t>
  </si>
  <si>
    <t>ID10-2087</t>
  </si>
  <si>
    <t>AMAZONDS,BBBDROP,CSNSTORES,JCPENNEY01,KOHLDSN,OLLIIX,OVERSTOCK01,TGTDVS</t>
  </si>
  <si>
    <t>2/13/2022</t>
  </si>
  <si>
    <t>ID10-2088</t>
  </si>
  <si>
    <t>AMAZONDS,CSNSTORES,DESINC,JCPENNEY01,KOHLDSN,OVERSTOCK01,TGTDVS,Zulily</t>
  </si>
  <si>
    <t>12/4/2021</t>
  </si>
  <si>
    <t>ID10-1351</t>
  </si>
  <si>
    <t>Tulay</t>
  </si>
  <si>
    <t>Layne</t>
  </si>
  <si>
    <t>Allura</t>
  </si>
  <si>
    <t>PP000825;PF004155</t>
  </si>
  <si>
    <t>AMAZON,AMAZONDS,BEALLSDS,CSNSTORES,DESINC,HSNDS,JCPENNEY01,KOHLDSN,MACY02,OVERSTOCK01,TGTDVS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</si>
  <si>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</si>
  <si>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</si>
  <si>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</si>
  <si>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</si>
  <si>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</si>
  <si>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</si>
  <si>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</si>
  <si>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</si>
  <si>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</si>
  <si>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</si>
  <si>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AMAZON,AMAZONDS,CSNSTORES,HDDS,JCPENNEY01,MACY02,OVERSTOCK01,TGTDVS,WALMARTDS</t>
  </si>
  <si>
    <t>3/8/2019</t>
  </si>
  <si>
    <t>5/25/2019</t>
  </si>
  <si>
    <t>12/12/2019</t>
  </si>
  <si>
    <t>5/2/2023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</si>
  <si>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</si>
  <si>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</si>
  <si>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</si>
  <si>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</si>
  <si>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</si>
  <si>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</si>
  <si>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</si>
  <si>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</si>
  <si>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</si>
  <si>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AMAZON,AMAZONDS,BBBDROP,CSNSTORES,FINGERHUTDS,HDDS,HSNDS,JCPENNEY01,KOHLDSN,MACY02,OLLIIX,OVERSTOCK01,TGTDVS</t>
  </si>
  <si>
    <t>3/24/2021</t>
  </si>
  <si>
    <t>12/17/2019</t>
  </si>
  <si>
    <t>ID10-1233</t>
  </si>
  <si>
    <t>AMAZON,CSNSTORES,FINGERHUTDS,HSNDS,JCPENNEY01,KOHLDSN,MACY02,OLLIIX,OVERSTOCK01,TGTDVS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</si>
  <si>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</si>
  <si>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</si>
  <si>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</si>
  <si>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</si>
  <si>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</si>
  <si>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</si>
  <si>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AMAZON,BEALLSDS,BLK01,CSNSTORES,FINGERHUTDS,HDDS,HSNDS,JCPENNEY01,KOHLDSN,MACY02,OLLIIX,OVERSTOCK01,TGTDVS</t>
  </si>
  <si>
    <t>ID10-1229</t>
  </si>
  <si>
    <t>Embroidered Comforter and Sheet Set</t>
  </si>
  <si>
    <t>PF001692</t>
  </si>
  <si>
    <t>6/30/2017</t>
  </si>
  <si>
    <t>10/9/2022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</si>
  <si>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</si>
  <si>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</si>
  <si>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</si>
  <si>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</si>
  <si>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</si>
  <si>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</si>
  <si>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</si>
  <si>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6/20/2020</t>
  </si>
  <si>
    <t>ID10-1695</t>
  </si>
  <si>
    <t>FINGERHUTDS,KOHLDSN</t>
  </si>
  <si>
    <t>8/23/2019</t>
  </si>
  <si>
    <t>ID10-1572</t>
  </si>
  <si>
    <t>Metallic Comforter Set with Bed Sheets</t>
  </si>
  <si>
    <t>AMAZON,CASTLEGATE,CSNSTORES,JCPENNEY01,KOHLDSN,OLLIIX,OVERSTOCK01,TGTDVS</t>
  </si>
  <si>
    <t>9/26/2018</t>
  </si>
  <si>
    <t>10/4/2018</t>
  </si>
  <si>
    <t>9/24/2018</t>
  </si>
  <si>
    <t>12/2/2020</t>
  </si>
  <si>
    <t>ID10-1573</t>
  </si>
  <si>
    <t>AMAZON,AMAZONDS,BBBDROP,HDDS,JCPENNEY01,KOHLDSN,OLLIIX,OVERSCONSIGN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</si>
  <si>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</si>
  <si>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</si>
  <si>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</si>
  <si>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</si>
  <si>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</si>
  <si>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</si>
  <si>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AMAZON,BEALLSDS,CASTLEGATE,HDDS,JCPENNEY01,KOHLDSN,MACY02,OLLIIX,TGTDVS</t>
  </si>
  <si>
    <t>9/4/2018</t>
  </si>
  <si>
    <t>3/21/2021</t>
  </si>
  <si>
    <t>ID10-1575</t>
  </si>
  <si>
    <t>AMAZON,AMAZONDS,BEALLSDS,FINGERHUTDS,HDDS,JCPENNEY01,KOHLDSN,MACY02,OLLIIX,OVERSTOCK01,TGTDVS</t>
  </si>
  <si>
    <t>7/30/2018</t>
  </si>
  <si>
    <t>1/16/2020</t>
  </si>
  <si>
    <t>11/30/2020</t>
  </si>
  <si>
    <t>ID10-1568</t>
  </si>
  <si>
    <t>PF004376;PP000949</t>
  </si>
  <si>
    <t>12/30/2019</t>
  </si>
  <si>
    <t>1/13/2021</t>
  </si>
  <si>
    <t>2/28/2020</t>
  </si>
  <si>
    <t>ID10-1569</t>
  </si>
  <si>
    <t>AMAZON,CSNSTORES,KOHLDSN,MACY02,OLLIIX,OVERSTOCK01,TGTDVS,WALMARTDS</t>
  </si>
  <si>
    <t>9/17/2018</t>
  </si>
  <si>
    <t>3/7/2019</t>
  </si>
  <si>
    <t>ID10-1570</t>
  </si>
  <si>
    <t>AMAZON,AMAZONDS,BEALLSDS,CSNSTORES,HDDS,JCPENNEY01,KOHLDSN,MACY02,OVERSTOCK01,TGTDVS,WALMARTDS,Zulily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</si>
  <si>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</si>
  <si>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</si>
  <si>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</si>
  <si>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</si>
  <si>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</si>
  <si>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</si>
  <si>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</si>
  <si>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</si>
  <si>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</si>
  <si>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CSNSTORES,OVERSTOCK01,WALMARTDS,Zulily</t>
  </si>
  <si>
    <t>12/1/2019</t>
  </si>
  <si>
    <t>ID10-1578</t>
  </si>
  <si>
    <t>AMAZON,AMAZONDS,CASTLEGATE,JCPENNEY01,KOHLDSN,MACY02,OVERSTOCK01,TGTDVS,WALMARTDS</t>
  </si>
  <si>
    <t>10/2/2018</t>
  </si>
  <si>
    <t>9/16/2021</t>
  </si>
  <si>
    <t>ID10-1579</t>
  </si>
  <si>
    <t>AMAZON,AMAZONDS,CASTLEGATE,JCPENNEY01,KOHLDSN,MACY02,OVERSTOCK01,TGTDVS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</si>
  <si>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</si>
  <si>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</si>
  <si>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</si>
  <si>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</si>
  <si>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</si>
  <si>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</si>
  <si>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</si>
  <si>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</si>
  <si>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</si>
  <si>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</si>
  <si>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</si>
  <si>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</si>
  <si>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</si>
  <si>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</si>
  <si>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</si>
  <si>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</si>
  <si>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</si>
  <si>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</si>
  <si>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</si>
  <si>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</si>
  <si>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</si>
  <si>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</si>
  <si>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</si>
  <si>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</si>
  <si>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ID10-1221</t>
  </si>
  <si>
    <t>Gloria</t>
  </si>
  <si>
    <t>Nissa</t>
  </si>
  <si>
    <t>PF001690</t>
  </si>
  <si>
    <t>5/1/2018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</si>
  <si>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</si>
  <si>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</si>
  <si>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</si>
  <si>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</si>
  <si>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</si>
  <si>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</si>
  <si>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</si>
  <si>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</si>
  <si>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</si>
  <si>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</si>
  <si>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</si>
  <si>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AMAZON,AMAZONDS,AMERSIGNDS,CSNSTORES,HDDS,JCPENNEY01,KOHLDSN,MACY02,NRTPORT,OLLIIX,OVERSTOCK01,TGTDVS,Zulily</t>
  </si>
  <si>
    <t>8/16/2019</t>
  </si>
  <si>
    <t>10/9/2019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</si>
  <si>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</si>
  <si>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</si>
  <si>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</si>
  <si>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</si>
  <si>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</si>
  <si>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AMAZON,AMAZONDS,BBBDROP,BLK01,CSNSTORES,FINGERHUTDS,JCPENNEY01,KOHLDSN,MACY02,NEBFUR01,NRTPORT,OLLIIX,OVERSTOCK01,TGTDVS,Zulily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</si>
  <si>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</si>
  <si>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</si>
  <si>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</si>
  <si>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</si>
  <si>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</si>
  <si>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AMAZON,BBBDROP,BLK01,CSNSTORES,DESINC,HDDS,JCPENNEY01,KOHLDSN,NRTPORT,OVERSTOCK01,TGTDVS,Zulily</t>
  </si>
  <si>
    <t>1/24/2021</t>
  </si>
  <si>
    <t>8/20/2021</t>
  </si>
  <si>
    <t>ID12-1944</t>
  </si>
  <si>
    <t>AMAZONDS,BBBDROP,FINGERHUTDS,HDDS,JCPENNEY01,MACY02,NRTPORT,OLLIIX,OVERSTOCK01,TGTDVS,WALMARTDS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</si>
  <si>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</si>
  <si>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</si>
  <si>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</si>
  <si>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</si>
  <si>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</si>
  <si>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</si>
  <si>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</si>
  <si>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</si>
  <si>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ID12-2057</t>
  </si>
  <si>
    <t>AMAZON,AMAZONDS,BBBDROP,CSNSTORES,DESINC,HDDS,JCPENNEY01,KOHLDSN,NRTPORT,OLLIIX,OVERSTOCK01,TGTDVS,Zulily</t>
  </si>
  <si>
    <t>10/21/2021</t>
  </si>
  <si>
    <t>12/13/2023</t>
  </si>
  <si>
    <t>8/25/2022</t>
  </si>
  <si>
    <t>ID12-1907</t>
  </si>
  <si>
    <t>AMAZON,AMAZONDS,BBBDROP,JCPENNEY01,KOHLDSN,NRTPORT,OVERSTOCK01,TGTDVS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</si>
  <si>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</si>
  <si>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</si>
  <si>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</si>
  <si>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</si>
  <si>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</si>
  <si>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</si>
  <si>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</si>
  <si>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</si>
  <si>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</si>
  <si>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</si>
  <si>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</si>
  <si>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6/9/2022</t>
  </si>
  <si>
    <t>10/6/2022</t>
  </si>
  <si>
    <t>ID12-1793</t>
  </si>
  <si>
    <t>AMAZON,AMAZONDS,BBBDROP,CSNSTORES,HDDS,MACY02,NRTPORT,OLLIIX,OVERSTOCK01,TGTDVS</t>
  </si>
  <si>
    <t>8/14/2020</t>
  </si>
  <si>
    <t>4/5/2020</t>
  </si>
  <si>
    <t>ID12-1794</t>
  </si>
  <si>
    <t>AMAZON,AMERSIGNDS,BBBDROP,BLK01,CSNSTORES,HDDS,JCPENNEY01,KOHLDSN,MACY02,NRTPORT,OLLIIX,OVERSTOCK01,TGTDVS,WALMARTDS</t>
  </si>
  <si>
    <t>3/19/2020</t>
  </si>
  <si>
    <t>ID12-1973</t>
  </si>
  <si>
    <t>AMAZON,AMAZONDS,BLK01,CSNSTORES,HDDS,JCPENNEY01,KOHLDSN,NRTPORT,OVERSTOCK01,TGTDVS</t>
  </si>
  <si>
    <t>4/3/2021</t>
  </si>
  <si>
    <t>ID12-2159</t>
  </si>
  <si>
    <t>AMAZONDS,CSNSTORES,JCPENNEY01,NRTPORT,OVERSTOCK01,TGTDVS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</si>
  <si>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</si>
  <si>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</si>
  <si>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</si>
  <si>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</si>
  <si>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</si>
  <si>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</si>
  <si>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</si>
  <si>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</si>
  <si>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</si>
  <si>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</si>
  <si>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</si>
  <si>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</si>
  <si>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</si>
  <si>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</si>
  <si>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</si>
  <si>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JCPENNEY01,MACY02,OLLIIX,OVERSTOCK01,TGTDVS,Zulily</t>
  </si>
  <si>
    <t>ID12-1790</t>
  </si>
  <si>
    <t>AMAZON,AMAZONDS,BLK01,CSNSTORES,JCPENNEY01,KOHLDSN,MACY02,OLLIIX,OVERSTOCK01,TGTDVS,WALMARTDS</t>
  </si>
  <si>
    <t>10/1/2019</t>
  </si>
  <si>
    <t>9/21/2021</t>
  </si>
  <si>
    <t>ID12-1975</t>
  </si>
  <si>
    <t>AMAZON,BLK01,CSNSTORES,JCPENNEY01,KOHLDSN,OVERSTOCK01,TGTDVS,WALMARTDS,Zulily</t>
  </si>
  <si>
    <t>ID12-1903</t>
  </si>
  <si>
    <t>AMAZON,AMAZONDS,BLK01,CSNSTORES,JCPENNEY01,KOHLDSN,TGTDVS,WALMARTDS,Zulily</t>
  </si>
  <si>
    <t>9/22/2020</t>
  </si>
  <si>
    <t>5/29/2020</t>
  </si>
  <si>
    <t>8/13/2021</t>
  </si>
  <si>
    <t>6/2/2020</t>
  </si>
  <si>
    <t>ID12-1904</t>
  </si>
  <si>
    <t>AMAZON,FINGERHUTDS,JCPENNEY01,KOHLDSN,OVERSTOCK01,TGTDVS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</si>
  <si>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</si>
  <si>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</si>
  <si>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</si>
  <si>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</si>
  <si>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</si>
  <si>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</si>
  <si>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</si>
  <si>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</si>
  <si>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</si>
  <si>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</si>
  <si>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</si>
  <si>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AMAZON,AMAZONDS,BLK01,CSNSTORES,HDDS,JCPENNEY01,KOHLDSN,MACY02,OVERSTOCK01,TGTDVS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</si>
  <si>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</si>
  <si>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</si>
  <si>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</si>
  <si>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</si>
  <si>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</si>
  <si>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AMAZON,CSNSTORES,JCPENNEY01,OVERSTOCK01</t>
  </si>
  <si>
    <t>ID12-2258</t>
  </si>
  <si>
    <t>AMAZON,AMAZONDS,CSNSTORES,JCPENNEY01,OVERSTOCK01,TGTDVS</t>
  </si>
  <si>
    <t>ID12-2259</t>
  </si>
  <si>
    <t>AMAZON,BLK01,CSNSTORES,JCPENNEY01,OVERSTOCK01,TGTDVS</t>
  </si>
  <si>
    <t>ID12-2260</t>
  </si>
  <si>
    <t>AMAZON,CSNSTORES,JCPENNEY01,KOHLDSN,OVERSTOCK01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</si>
  <si>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</si>
  <si>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</si>
  <si>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</si>
  <si>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</si>
  <si>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</si>
  <si>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</si>
  <si>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AMAZON,CSNSTORES,JCPENNEY01,MACY02,NRTPORT,OVERSTOCK01,TGTDVS</t>
  </si>
  <si>
    <t>1/12/2024</t>
  </si>
  <si>
    <t>11/3/2019</t>
  </si>
  <si>
    <t>8/6/2020</t>
  </si>
  <si>
    <t>ID12-1394</t>
  </si>
  <si>
    <t>AMAZON,AMAZONDS,AMERSIGNDS,ASHFURNDS,BBBDROP,BLK01,HDDS,JCPENNEY01,KOHLDSN,MACY02,NRTPORT,OLLIIX,OVERSCONSIGN,OVERSTOCK01,TGTDVS</t>
  </si>
  <si>
    <t>5/25/2018</t>
  </si>
  <si>
    <t>4/25/2018</t>
  </si>
  <si>
    <t>ID12-1395</t>
  </si>
  <si>
    <t>AMAZON,AMAZONDS,AMERSIGNDS,BBBDROP,BEALLSDS,BLK01,CSNSTORES,HDDS,JCPENNEY01,KOHLDSN,MACY02,NRTPORT,OVERSTOCK01,TGTDVS</t>
  </si>
  <si>
    <t>7/25/2018</t>
  </si>
  <si>
    <t>ID12-1510</t>
  </si>
  <si>
    <t>AMAZON,AMAZONDS,CSNSTORES,HDDS,JCPENNEY01,KOHLDSN,MACY02,NRTPORT,OVERSTOCK01,TGTDVS</t>
  </si>
  <si>
    <t>ID12-1511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</si>
  <si>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</si>
  <si>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</si>
  <si>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</si>
  <si>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</si>
  <si>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</si>
  <si>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</si>
  <si>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</t>
  </si>
  <si>
    <t>5/24/2018</t>
  </si>
  <si>
    <t>5/8/2018</t>
  </si>
  <si>
    <t>ID12-1388</t>
  </si>
  <si>
    <t>AMAZONDS,BEALLSDS,BLK01,CSNSTORES,HDDS,JCPENNEY01,KOHLDSN,MACY02,OLLIIX,OVERSCONSIGN,OVERSTOCK01,TGTDVS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</si>
  <si>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</si>
  <si>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</si>
  <si>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</si>
  <si>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</si>
  <si>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</si>
  <si>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AMAZON,BLK01,CSNSTORES,HDDS,JCPENNEY01,KOHLDSN,TGTDVS</t>
  </si>
  <si>
    <t>3/17/2019</t>
  </si>
  <si>
    <t>5/16/2021</t>
  </si>
  <si>
    <t>3/11/2018</t>
  </si>
  <si>
    <t>1/24/2019</t>
  </si>
  <si>
    <t>ID12-1400</t>
  </si>
  <si>
    <t>AMAZON,AMAZONDS,AMERSIGNDS,BLK01,CSNSTORES,HDDS,JCPENNEY01,KOHLDSN,MACY02,OVERSTOCK01,TGTDVS</t>
  </si>
  <si>
    <t>9/8/2021</t>
  </si>
  <si>
    <t>ID12-1401</t>
  </si>
  <si>
    <t>AMAZON,BLK01,CSNSTORES,JCPENNEY01,KOHLDSN,MACY02,OVERSTOCK01</t>
  </si>
  <si>
    <t>6/7/2019</t>
  </si>
  <si>
    <t>ID12-1820</t>
  </si>
  <si>
    <t>AMAZONDS,CSNSTORES,MACY02,WALMARTDS</t>
  </si>
  <si>
    <t>10/13/2021</t>
  </si>
  <si>
    <t>3/18/2020</t>
  </si>
  <si>
    <t>8/26/2021</t>
  </si>
  <si>
    <t>ID12-1821</t>
  </si>
  <si>
    <t>AMAZON,AMAZONDS,BLK01,CSNSTORES,JCPENNEY01,KOHLDSN,MACY02,TGTDVS,WALMARTDS</t>
  </si>
  <si>
    <t>2/5/2020</t>
  </si>
  <si>
    <t>ID12-1676</t>
  </si>
  <si>
    <t>Metallic Printed and Pintucked Duvet Cover Set</t>
  </si>
  <si>
    <t>ASHFURNDS,BLK01,CSNSTORES,DESINC,JCPENNEY01,KOHLDSN,MACY02,OVERSTOCK01,TGTDVS</t>
  </si>
  <si>
    <t>5/26/2019</t>
  </si>
  <si>
    <t>9/19/2023</t>
  </si>
  <si>
    <t>8/25/2020</t>
  </si>
  <si>
    <t>ID12-1677</t>
  </si>
  <si>
    <t>AMAZON,BBBDROP,BLK01,CSNSTORES,JCPENNEY01,KOHLDSN,MACY02,OVERSTOCK01,TGTDVS,WALMARTDS</t>
  </si>
  <si>
    <t>4/24/2019</t>
  </si>
  <si>
    <t>ID12-2116</t>
  </si>
  <si>
    <t>BBBDROP,CSNSTORES,DESINC,KOHLDSN,OVERSTOCK01,TGTDVS,Zulily</t>
  </si>
  <si>
    <t>ID12-2117</t>
  </si>
  <si>
    <t>BLK01,CSNSTORES,JCPENNEY01,KOHLDSN,OVERSTOCK01,TGTDVS,Zulily</t>
  </si>
  <si>
    <t>3/15/2023</t>
  </si>
  <si>
    <t>ID12-1803</t>
  </si>
  <si>
    <t>AMAZON,AMAZONDS,CSNSTORES,JCPENNEY01,KOHLDSN,MACY02,OLLIIX,OVERSCONSIGN,OVERSTOCK01,TGTDVS</t>
  </si>
  <si>
    <t>1/31/2024</t>
  </si>
  <si>
    <t>ID12-1804</t>
  </si>
  <si>
    <t>AMAZON,AMAZONDS,BBBDROP,BLK01,CSNSTORES,FINGERHUTDS,JCPENNEY01,KOHLDSN,MACY02,OLLIIX,OVERSCONSIGN,OVERSTOCK01,TGTDVS,Zulily</t>
  </si>
  <si>
    <t>10/17/2019</t>
  </si>
  <si>
    <t>ID12-1868</t>
  </si>
  <si>
    <t>Metallic Animal Printed Duvet Cover Set</t>
  </si>
  <si>
    <t>AMAZONDS,BLK01,JCPENNEY01,MACY02,OLLIIX,TGTDVS,WALMARTDS</t>
  </si>
  <si>
    <t>1/26/2021</t>
  </si>
  <si>
    <t>5/24/2020</t>
  </si>
  <si>
    <t>2/9/2022</t>
  </si>
  <si>
    <t>3/26/2020</t>
  </si>
  <si>
    <t>ID12-1869</t>
  </si>
  <si>
    <t>AMAZON,BLK01,CSNSTORES,HDDS,JCPENNEY01,KOHLDSN,MACY02,OLLIIX,OVERSTOCK01,TGTDVS</t>
  </si>
  <si>
    <t>3/29/2020</t>
  </si>
  <si>
    <t>ID12-2013</t>
  </si>
  <si>
    <t>Striped Duvet Cover Set</t>
  </si>
  <si>
    <t>CSNSTORES,KOHLDSN,MACY02,OVERSTOCK01,TGTDVS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</si>
  <si>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</si>
  <si>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</si>
  <si>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</si>
  <si>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</si>
  <si>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</si>
  <si>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</si>
  <si>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</si>
  <si>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ID12-2128</t>
  </si>
  <si>
    <t>BLK01,CSNSTORES,DESINC,JCPENNEY01,KOHLDSN,MACY02,OLLIIX,OVERSTOCK01,TGTDVS</t>
  </si>
  <si>
    <t>ID12-1592</t>
  </si>
  <si>
    <t>Floral Print Duvet Cover Set</t>
  </si>
  <si>
    <t>AMAZON,AMAZONDS,CSNSTORES,MACY02,OVERSCONSIGN,TGTDVS,WALMARTDS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</si>
  <si>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</si>
  <si>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</si>
  <si>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</si>
  <si>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</si>
  <si>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</si>
  <si>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AMAZON,BIGLOTSDS,BLK01,CSNSTORES,HDDS,JCPENNEY01,KOHLDSN,MACY02,OVERSTOCK01,TGTDVS</t>
  </si>
  <si>
    <t>12/23/2018</t>
  </si>
  <si>
    <t>2/28/2019</t>
  </si>
  <si>
    <t>11/22/2019</t>
  </si>
  <si>
    <t>11/8/2019</t>
  </si>
  <si>
    <t>ID12-1967</t>
  </si>
  <si>
    <t>BBBDROP,BIGLOTSDS,HDDS,JCPENNEY01,KOHLDSN,MACY02,OVERSTOCK01,TGTDVS</t>
  </si>
  <si>
    <t>2/3/2021</t>
  </si>
  <si>
    <t>10/5/2021</t>
  </si>
  <si>
    <t>ID12-1588</t>
  </si>
  <si>
    <t>Metallic Triangle Print Duvet Cover Set</t>
  </si>
  <si>
    <t>AMAZON,AMAZONDS,CSNSTORES,JCPENNEY01,KOHLDSN,MACY02,TGTDVS</t>
  </si>
  <si>
    <t>5/11/2019</t>
  </si>
  <si>
    <t>8/6/2019</t>
  </si>
  <si>
    <t>12/9/2018</t>
  </si>
  <si>
    <t>ID12-1589</t>
  </si>
  <si>
    <t>AMAZON,CSNSTORES,FINGERHUTDS,JCPENNEY01,MACY02,OVERSCONSIGN,OVERSTOCK01,TGTDVS,WALMARTDS</t>
  </si>
  <si>
    <t>6/13/2019</t>
  </si>
  <si>
    <t>10/19/2018</t>
  </si>
  <si>
    <t>ID12-1705</t>
  </si>
  <si>
    <t>AMAZON,CSNSTORES,JCPENNEY01,MACY02,OVERSTOCK01,TGTDVS</t>
  </si>
  <si>
    <t>9/13/2019</t>
  </si>
  <si>
    <t>9/24/2019</t>
  </si>
  <si>
    <t>ID12-1596</t>
  </si>
  <si>
    <t>AMAZON,MACY02,TGTDVS</t>
  </si>
  <si>
    <t>10/27/2021</t>
  </si>
  <si>
    <t>ID12-1621</t>
  </si>
  <si>
    <t>AMAZON,BIGLOTSDS,CSNSTORES,KOHLDSN,MACY02,TGTDVS</t>
  </si>
  <si>
    <t>ID12-1622</t>
  </si>
  <si>
    <t>AMAZON,BIGLOTSDS,CSNSTORES,FINGERHUTDS,MACY02,TGTDVS,WALMARTDS</t>
  </si>
  <si>
    <t>2/6/2023</t>
  </si>
  <si>
    <t>ID12-2119</t>
  </si>
  <si>
    <t>Cloud Printed Duvet Cover Set</t>
  </si>
  <si>
    <t>CSNSTORES,MACY02,OVERSTOCK01,TGTDVS</t>
  </si>
  <si>
    <t>ID12-2120</t>
  </si>
  <si>
    <t>CSNSTORES,JCPENNEY01,KOHLDSN,OVERSTOCK01,TGTDVS,Zulily</t>
  </si>
  <si>
    <t>ID12-1840</t>
  </si>
  <si>
    <t>Solid Clipped Jacquard Duvet Cover Set</t>
  </si>
  <si>
    <t>PP001414;PF004961</t>
  </si>
  <si>
    <t>2/25/2020</t>
  </si>
  <si>
    <t>9/1/2022</t>
  </si>
  <si>
    <t>ID12-1841</t>
  </si>
  <si>
    <t>BLK01,KOHLDSN,MACY02,OVERSTOCK01,Zulily</t>
  </si>
  <si>
    <t>1/28/2020</t>
  </si>
  <si>
    <t>12/31/2019</t>
  </si>
  <si>
    <t>9/21/2020</t>
  </si>
  <si>
    <t>ID12-1837</t>
  </si>
  <si>
    <t>CSNSTORES,DESINC,JCPENNEY01,KOHLDSN,MACY02,OLLIIX,TGTDVS,Zulily</t>
  </si>
  <si>
    <t>ID12-2077</t>
  </si>
  <si>
    <t>Ombre Printed Clipped Jacquard Duvet Cover Set</t>
  </si>
  <si>
    <t>CSNSTORES,JCPENNEY01,MACY02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</si>
  <si>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</si>
  <si>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</si>
  <si>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</si>
  <si>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</si>
  <si>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</si>
  <si>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</si>
  <si>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</si>
  <si>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</si>
  <si>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</si>
  <si>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</si>
  <si>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</si>
  <si>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</si>
  <si>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</si>
  <si>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</si>
  <si>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</si>
  <si>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</si>
  <si>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</si>
  <si>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</si>
  <si>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ID12-2082</t>
  </si>
  <si>
    <t>ID12-2073</t>
  </si>
  <si>
    <t>Tie Dye Printed Seersucker Duvet Cover Set</t>
  </si>
  <si>
    <t>CSNSTORES,JCPENNEY01,MACY02,TGTDVS</t>
  </si>
  <si>
    <t>ID12-2074</t>
  </si>
  <si>
    <t>ID12-1857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</si>
  <si>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</si>
  <si>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</si>
  <si>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</si>
  <si>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</si>
  <si>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</si>
  <si>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</si>
  <si>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</si>
  <si>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</si>
  <si>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</si>
  <si>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</si>
  <si>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</si>
  <si>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</si>
  <si>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</si>
  <si>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</si>
  <si>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</si>
  <si>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</si>
  <si>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</si>
  <si>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</si>
  <si>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</si>
  <si>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</si>
  <si>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ID12-229</t>
  </si>
  <si>
    <t>1/6/2015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</si>
  <si>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</si>
  <si>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</si>
  <si>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</si>
  <si>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</si>
  <si>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</si>
  <si>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</si>
  <si>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</si>
  <si>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</si>
  <si>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</si>
  <si>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</si>
  <si>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</si>
  <si>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</si>
  <si>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</si>
  <si>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</si>
  <si>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</si>
  <si>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</si>
  <si>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ID12-227</t>
  </si>
  <si>
    <t>AMAZON,AMAZONDS,ASHFURNDS,BIGLOTSDS,CSNSTORES,OLLIIX,OVERSTOCK01,TGTDVS,Zulily</t>
  </si>
  <si>
    <t>5/20/2015</t>
  </si>
  <si>
    <t>ID12-1954</t>
  </si>
  <si>
    <t>Ariella</t>
  </si>
  <si>
    <t>Tricia</t>
  </si>
  <si>
    <t>Boho Medallion Printed Reversible Duvet Cover Set</t>
  </si>
  <si>
    <t>PF005201</t>
  </si>
  <si>
    <t>ID12-1955</t>
  </si>
  <si>
    <t>DESINC,OLLIIX</t>
  </si>
  <si>
    <t>1/3/2021</t>
  </si>
  <si>
    <t>ID12-1717</t>
  </si>
  <si>
    <t>4/8/2020</t>
  </si>
  <si>
    <t>8/3/2020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</si>
  <si>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</si>
  <si>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</si>
  <si>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</si>
  <si>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</si>
  <si>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</si>
  <si>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</si>
  <si>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</si>
  <si>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</si>
  <si>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</si>
  <si>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</si>
  <si>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</si>
  <si>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</si>
  <si>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</si>
  <si>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</si>
  <si>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</si>
  <si>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</si>
  <si>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</si>
  <si>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</si>
  <si>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</si>
  <si>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AMAZON,KOHLDSN,MACY02,OVERSTOCK01,TGTDVS</t>
  </si>
  <si>
    <t>5/12/2023</t>
  </si>
  <si>
    <t>ID12-2195</t>
  </si>
  <si>
    <t>AMAZON,CSNSTORES,JCPENNEY01,KOHLDSN,MACY02,NRTPORT,OLLIIX,OVERSCONSIGN,OVERSTOCK01,TGTDVS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</si>
  <si>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</si>
  <si>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</si>
  <si>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</si>
  <si>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</si>
  <si>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</si>
  <si>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</si>
  <si>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</si>
  <si>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ID12-2280</t>
  </si>
  <si>
    <t>AMAZON,CSNSTORES</t>
  </si>
  <si>
    <t>ID12-2281</t>
  </si>
  <si>
    <t>ID12-2275</t>
  </si>
  <si>
    <t>AMAZON,TGTDVS</t>
  </si>
  <si>
    <t>ID12-2276</t>
  </si>
  <si>
    <t>ID12-2285</t>
  </si>
  <si>
    <t>AMAZON,KOHLDSN</t>
  </si>
  <si>
    <t>ID12-2286</t>
  </si>
  <si>
    <t>AMAZON,CSNSTORES,KOHLDSN,OVERSTOCK01,TGTDVS</t>
  </si>
  <si>
    <t>ID12-2372</t>
  </si>
  <si>
    <t>ID12-2373</t>
  </si>
  <si>
    <t>ID12-2377</t>
  </si>
  <si>
    <t>ID12-2378</t>
  </si>
  <si>
    <t>ID12-2182</t>
  </si>
  <si>
    <t>Rainbow Iridescent Metallic Dot Duvet Cover Set</t>
  </si>
  <si>
    <t>BLK01,JCPENNEY01,KOHLDSN,MACY02,OLLIIX,TGTDVS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</si>
  <si>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</si>
  <si>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</si>
  <si>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</si>
  <si>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</si>
  <si>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</si>
  <si>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</si>
  <si>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</si>
  <si>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BLK01,JCPENNEY01,KOHLDSN,MACY02,OLLIIX,OVERSTOCK01,TGTDVS</t>
  </si>
  <si>
    <t>ID12-2245</t>
  </si>
  <si>
    <t>Metallic Print Faux Fur Duvet Cover Set</t>
  </si>
  <si>
    <t>CSNSTORES,MACY02,NRTPORT</t>
  </si>
  <si>
    <t>ID12-2246</t>
  </si>
  <si>
    <t>AMAZON,CSNSTORES,MACY02,NRTPORT,OVERSTOCK01,TGTDVS</t>
  </si>
  <si>
    <t>ID12-2243</t>
  </si>
  <si>
    <t>AMAZON,KOHLDSN,OVERSTOCK01</t>
  </si>
  <si>
    <t>ID12-2244</t>
  </si>
  <si>
    <t>ID12-2247</t>
  </si>
  <si>
    <t>AMAZON,MACY02,NRTPORT</t>
  </si>
  <si>
    <t>ID12-2248</t>
  </si>
  <si>
    <t>CSNSTORES,JCPENNEY01,NRTPORT,OVERSTOCK01,TGTDVS</t>
  </si>
  <si>
    <t>ID12-2178</t>
  </si>
  <si>
    <t>CSNSTORES,DESINC,JCPENNEY01,MACY02,TGTDVS</t>
  </si>
  <si>
    <t>5/31/2023</t>
  </si>
  <si>
    <t>ID12-2179</t>
  </si>
  <si>
    <t>CSNSTORES,JCPENNEY01,MACY02,OLLIIX,OVERSTOCK01,TGTDVS</t>
  </si>
  <si>
    <t>5/4/2023</t>
  </si>
  <si>
    <t>ID12-2168</t>
  </si>
  <si>
    <t>Embroidered Duvet Cover Set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</si>
  <si>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</si>
  <si>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</si>
  <si>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</si>
  <si>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</si>
  <si>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</si>
  <si>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</si>
  <si>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</si>
  <si>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</si>
  <si>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</si>
  <si>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AMAZON,BBBDROP,CSNSTORES,JCPENNEY01,KOHLDSN,MACY02,OVERSTOCK01,TGTDVS,ZOLA</t>
  </si>
  <si>
    <t>2/1/2022</t>
  </si>
  <si>
    <t>6/5/2022</t>
  </si>
  <si>
    <t>ID12-2164</t>
  </si>
  <si>
    <t>BBBDROP,CSNSTORES,JCPENNEY01,TGTDVS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</si>
  <si>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</si>
  <si>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</si>
  <si>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</si>
  <si>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</si>
  <si>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</si>
  <si>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</si>
  <si>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</si>
  <si>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</si>
  <si>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</si>
  <si>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</si>
  <si>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</si>
  <si>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</si>
  <si>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</si>
  <si>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ID12-2172</t>
  </si>
  <si>
    <t>Reversible Duvet Cover Set</t>
  </si>
  <si>
    <t>11/27/2022</t>
  </si>
  <si>
    <t>11/5/2023</t>
  </si>
  <si>
    <t>4/19/2023</t>
  </si>
  <si>
    <t>ID12-2173</t>
  </si>
  <si>
    <t>CSNSTORES,MACY02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</si>
  <si>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</si>
  <si>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</si>
  <si>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</si>
  <si>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</si>
  <si>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</si>
  <si>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</si>
  <si>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</si>
  <si>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</si>
  <si>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</si>
  <si>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</si>
  <si>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</si>
  <si>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</si>
  <si>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</si>
  <si>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</si>
  <si>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</si>
  <si>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</si>
  <si>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</si>
  <si>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</si>
  <si>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</si>
  <si>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3/13/2022</t>
  </si>
  <si>
    <t>CSP12-1483</t>
  </si>
  <si>
    <t>BBBDROP,CSNSTORES,JCPENNEY01,KOHLDSN,MACY02,OVERSTOCK01,TGTDVS,ZOLA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</si>
  <si>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</si>
  <si>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</si>
  <si>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</si>
  <si>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</si>
  <si>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</si>
  <si>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</si>
  <si>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</si>
  <si>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</si>
  <si>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</si>
  <si>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</si>
  <si>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</si>
  <si>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</si>
  <si>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</si>
  <si>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</si>
  <si>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</si>
  <si>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</si>
  <si>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1/22/2024</t>
  </si>
  <si>
    <t>ID13-2290</t>
  </si>
  <si>
    <t>AMAZON,AMAZONDS,CSNSTORES,DESINC,JCPENNEY01,KOHLDSN,NRTPORT,OLLIIX,OVERSTOCK01,TGTDVS</t>
  </si>
  <si>
    <t>ID80-761</t>
  </si>
  <si>
    <t>Reversible Quilt Set with Throw Pillows</t>
  </si>
  <si>
    <t>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</si>
  <si>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</si>
  <si>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</si>
  <si>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</si>
  <si>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</si>
  <si>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</si>
  <si>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</si>
  <si>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</si>
  <si>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</si>
  <si>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</si>
  <si>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</si>
  <si>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</si>
  <si>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</si>
  <si>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</si>
  <si>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</si>
  <si>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</si>
  <si>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ID13-1100</t>
  </si>
  <si>
    <t>Global Inspired|Modern/Contemporary</t>
  </si>
  <si>
    <t>AMAZON,BBBDROP,CSNSTORES,HDDS,JCPENNEY01,KOHLDSN,MACY02,OLLIIX,OVERSTOCK01,TGTDVS,WALMARTDS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</si>
  <si>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</si>
  <si>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</si>
  <si>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</si>
  <si>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</si>
  <si>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</si>
  <si>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AMAZON,AMAZONDS,BBBDROP,BLK01,CSNSTORES,FINGERHUTDS,HDDS,JCPENNEY01,KOHLDSN,MACY02,OLLIIX,OVERSTOCK01,TGTDVS,Zulily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</si>
  <si>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</si>
  <si>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</si>
  <si>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</si>
  <si>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</si>
  <si>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</si>
  <si>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</si>
  <si>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</si>
  <si>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</si>
  <si>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</si>
  <si>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</si>
  <si>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</si>
  <si>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</si>
  <si>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</si>
  <si>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</si>
  <si>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BLK01,CSNSTORES,HDDS,JCPENNEY01,KOHLDSN,MACY02,OLLIIX,OVERSTOCK01,TGTDVS,Zulily</t>
  </si>
  <si>
    <t>1/25/2016</t>
  </si>
  <si>
    <t>ID80-406</t>
  </si>
  <si>
    <t>AMAZON,AMERSIGNDS,BBBDROP,BEALLSDS,CSNSTORES,HDDS,JCPENNEY01,KOHLDSN,MACY02,OLLIIX,OVERSTOCK01,TGTDVS,WALMARTDS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</si>
  <si>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</si>
  <si>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</si>
  <si>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</si>
  <si>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</si>
  <si>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</si>
  <si>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AMAZON,AMAZONDS,ASHFURNDS,BBBDROP,BEALLSDS,CSNSTORES,HOUZZ,JCPENNEY01,KOHLDSN,MACY02,OLLIIX,OVERSTOCK01,TGTDVS,WALMARTDS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</si>
  <si>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</si>
  <si>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</si>
  <si>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</si>
  <si>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</si>
  <si>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</si>
  <si>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</si>
  <si>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</si>
  <si>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</si>
  <si>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</si>
  <si>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</si>
  <si>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</si>
  <si>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</si>
  <si>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</si>
  <si>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</si>
  <si>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</si>
  <si>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</si>
  <si>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</si>
  <si>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</si>
  <si>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12/2/2015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</si>
  <si>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</si>
  <si>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</si>
  <si>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</si>
  <si>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</si>
  <si>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</si>
  <si>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</si>
  <si>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</si>
  <si>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</si>
  <si>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</si>
  <si>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</si>
  <si>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</si>
  <si>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</si>
  <si>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</si>
  <si>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</si>
  <si>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</si>
  <si>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</si>
  <si>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</si>
  <si>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</si>
  <si>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CSNSTORES,DESINC,OLLIIX,WALMARTDS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</si>
  <si>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</si>
  <si>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</si>
  <si>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</si>
  <si>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</si>
  <si>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</si>
  <si>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</si>
  <si>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</si>
  <si>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</si>
  <si>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</si>
  <si>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ID13-1336</t>
  </si>
  <si>
    <t>Boho Reversible Coverlet Set</t>
  </si>
  <si>
    <t>6/19/2018</t>
  </si>
  <si>
    <t>ID13-1961</t>
  </si>
  <si>
    <t>Pink/Grey</t>
  </si>
  <si>
    <t>PP000811;PF005239</t>
  </si>
  <si>
    <t>11/17/2020</t>
  </si>
  <si>
    <t>AMAZONDS,ASHFURNDS,CSNSTORES,KOHLDSN,OLLIIX,OVERSTOCK01,TGTDVS,Zulily</t>
  </si>
  <si>
    <t>ID80-183</t>
  </si>
  <si>
    <t>BLK01,CSNSTORES,KOHLDSN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</si>
  <si>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</si>
  <si>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</si>
  <si>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</si>
  <si>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</si>
  <si>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</si>
  <si>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</si>
  <si>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</si>
  <si>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</si>
  <si>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</si>
  <si>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</si>
  <si>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</si>
  <si>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</si>
  <si>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</si>
  <si>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</si>
  <si>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</si>
  <si>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</si>
  <si>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</si>
  <si>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</si>
  <si>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</si>
  <si>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</si>
  <si>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</si>
  <si>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</si>
  <si>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</si>
  <si>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</si>
  <si>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</si>
  <si>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</si>
  <si>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</si>
  <si>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4/15/2022</t>
  </si>
  <si>
    <t>ID13-1641</t>
  </si>
  <si>
    <t>AMERSIGNDS,BBBDROP,BLK01,CSNSTORES,JCPENNEY01,MACY02,OLLIIX,OVERSCONSIGN,OVERSTOCK01,ROOMECOM,TGTDVS</t>
  </si>
  <si>
    <t>2/17/2019</t>
  </si>
  <si>
    <t>4/17/2019</t>
  </si>
  <si>
    <t>8/5/2020</t>
  </si>
  <si>
    <t>ID13-1642</t>
  </si>
  <si>
    <t>PP001051;PF004546</t>
  </si>
  <si>
    <t>3/12/2021</t>
  </si>
  <si>
    <t>ID13-2028</t>
  </si>
  <si>
    <t>PP001051;PF005443</t>
  </si>
  <si>
    <t>CSNSTORES,JCPENNEY01,TGTDVS,Zulily</t>
  </si>
  <si>
    <t>ID13-2029</t>
  </si>
  <si>
    <t>CSNSTORES,JCPENNEY01,OLLIIX,OVERSTOCK01,TGTDVS,Zulily</t>
  </si>
  <si>
    <t>ID13-1638</t>
  </si>
  <si>
    <t>PP001051;PF004544</t>
  </si>
  <si>
    <t>AMAZON,AMAZONDS,BBBDROP,CSNSTORES,FINGERHUTDS,JCPENNEY01,KOHLDSN,MACY02,OVERSTOCK01,TGTDVS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</si>
  <si>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</si>
  <si>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</si>
  <si>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</si>
  <si>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</si>
  <si>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</si>
  <si>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</si>
  <si>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</si>
  <si>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</si>
  <si>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</si>
  <si>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</si>
  <si>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</si>
  <si>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</si>
  <si>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</si>
  <si>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</si>
  <si>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</si>
  <si>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AMAZONDS,CSNSTORES,JCPENNEY01,TGTDVS</t>
  </si>
  <si>
    <t>ID13-2142</t>
  </si>
  <si>
    <t>BBBDROP,CSNSTORES,JCPENNEY01,MACY02,OVERSTOCK01,TGTDVS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</si>
  <si>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</si>
  <si>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</si>
  <si>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</si>
  <si>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</si>
  <si>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</si>
  <si>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</si>
  <si>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</si>
  <si>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</si>
  <si>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</si>
  <si>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</si>
  <si>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</si>
  <si>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</si>
  <si>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</si>
  <si>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</si>
  <si>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</si>
  <si>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</si>
  <si>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</si>
  <si>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BBBDROP,BLK01,JCPENNEY01,KOHLDSN,MACY02,OVERSTOCK01,TGTDVS</t>
  </si>
  <si>
    <t>1/23/2024</t>
  </si>
  <si>
    <t>ID13-2130</t>
  </si>
  <si>
    <t>AMAZON,BBBDROP,JCPENNEY01,KOHLDSN,MACY02,OVERSTOCK01,TGTDVS</t>
  </si>
  <si>
    <t>ID13-2174</t>
  </si>
  <si>
    <t>Reversible Quilt Set</t>
  </si>
  <si>
    <t>3/20/2024</t>
  </si>
  <si>
    <t>ID13-2175</t>
  </si>
  <si>
    <t>ID13-1764</t>
  </si>
  <si>
    <t>Reversible Printed Coverlet Set</t>
  </si>
  <si>
    <t>OVERSTOCK01,Zulily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</si>
  <si>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</si>
  <si>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</si>
  <si>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</si>
  <si>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</si>
  <si>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</si>
  <si>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</si>
  <si>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</si>
  <si>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</si>
  <si>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</si>
  <si>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</si>
  <si>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</si>
  <si>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</si>
  <si>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</si>
  <si>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</si>
  <si>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</si>
  <si>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</si>
  <si>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</si>
  <si>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</si>
  <si>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</si>
  <si>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</si>
  <si>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</si>
  <si>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</si>
  <si>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</si>
  <si>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</si>
  <si>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</si>
  <si>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</si>
  <si>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</si>
  <si>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</si>
  <si>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</si>
  <si>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</si>
  <si>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</si>
  <si>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</si>
  <si>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</si>
  <si>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</si>
  <si>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</si>
  <si>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</si>
  <si>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</si>
  <si>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</si>
  <si>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</si>
  <si>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</si>
  <si>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</si>
  <si>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</si>
  <si>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</si>
  <si>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</si>
  <si>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</si>
  <si>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</si>
  <si>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</si>
  <si>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</si>
  <si>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</si>
  <si>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</si>
  <si>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</si>
  <si>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</si>
  <si>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</si>
  <si>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</si>
  <si>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</si>
  <si>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</si>
  <si>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</si>
  <si>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BBBDROP,BLK01,CSNSTORES,HDDS,JCPENNEY01,KOHLDSN,MACY02,OLLIIX,OVERSTOCK01,TGTDVS</t>
  </si>
  <si>
    <t>6/9/2018</t>
  </si>
  <si>
    <t>7/4/2018</t>
  </si>
  <si>
    <t>1/26/2024</t>
  </si>
  <si>
    <t>6/26/2021</t>
  </si>
  <si>
    <t>ID30-1481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</si>
  <si>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</si>
  <si>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</si>
  <si>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</si>
  <si>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</si>
  <si>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</si>
  <si>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</si>
  <si>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</si>
  <si>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</si>
  <si>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AMAZON,AMAZONDS,ASHFURNDS,BBBDROP,CSNSTORES,JCPENNEY01,KOHLDSN,MACY02,OLLIIX,OVERSTOCK01,TGTDVS,Zulily</t>
  </si>
  <si>
    <t>7/14/2019</t>
  </si>
  <si>
    <t>12/19/2018</t>
  </si>
  <si>
    <t>UHK10-0091</t>
  </si>
  <si>
    <t>AMAZON,AMAZONDS,BBBDROP,BLK01,CSNSTORES,DESINC,HDDS,JCPENNEY01,KOHLDSN,MACY02,OLLIIX,OVERSTOCK01,TGTDVS,Zulily</t>
  </si>
  <si>
    <t>7/19/2020</t>
  </si>
  <si>
    <t>UHK10-0130</t>
  </si>
  <si>
    <t>PP001349;PF004829</t>
  </si>
  <si>
    <t>AMAZON,BLK01,CSNSTORES,JCPENNEY01,MACY02,OLLIIX,OVERSTOCK01,TGTDVS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</si>
  <si>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</si>
  <si>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</si>
  <si>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</si>
  <si>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</si>
  <si>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</si>
  <si>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</si>
  <si>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</si>
  <si>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</si>
  <si>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</si>
  <si>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UHK10-0144</t>
  </si>
  <si>
    <t>Green / Navy</t>
  </si>
  <si>
    <t>PP001349;PF005208</t>
  </si>
  <si>
    <t>CSNSTORES,OLLIIX,OVERSTOCK01,TGTDVS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</si>
  <si>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</si>
  <si>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</si>
  <si>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</si>
  <si>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</si>
  <si>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</si>
  <si>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</si>
  <si>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AMAZON,AMAZONDS,BBBDROP,BLK01,CSNSTORES,JCPENNEY01,MACY02,OLLIIX,TGTDVS,WALMARTDS</t>
  </si>
  <si>
    <t>UHK10-0123</t>
  </si>
  <si>
    <t>AMAZON,ASHFURNDS,BBBDROP,BLK01,CSNSTORES,HDDS,JCPENNEY01,KOHLDSN,MACY02,TGTDVS,WALMARTDS</t>
  </si>
  <si>
    <t>9/14/2019</t>
  </si>
  <si>
    <t>UHK10-0148</t>
  </si>
  <si>
    <t>Red/Navy</t>
  </si>
  <si>
    <t>PP001349;PF005209</t>
  </si>
  <si>
    <t>CSNSTORES,JCPENNEY01,OLLIIX,OVERSCONSIGN,OVERSTOCK01,TGTDVS</t>
  </si>
  <si>
    <t>6/8/2021</t>
  </si>
  <si>
    <t>8/7/2021</t>
  </si>
  <si>
    <t>8/6/2021</t>
  </si>
  <si>
    <t>UHK10-0149</t>
  </si>
  <si>
    <t>11/22/2020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</si>
  <si>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</si>
  <si>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</si>
  <si>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</si>
  <si>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</si>
  <si>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</si>
  <si>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</si>
  <si>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</si>
  <si>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AMAZON,AMAZONDS,BBBDROP,BLK01,CSNSTORES,FINGERHUTDS,HDDS,JCPENNEY01,KOHLDSN,MACY02,OLLIIX,OVERSTOCK01,ROOMECOM,TGTDVS,WALMARTDS,Zulily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</si>
  <si>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</si>
  <si>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</si>
  <si>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</si>
  <si>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</si>
  <si>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</si>
  <si>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</si>
  <si>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</si>
  <si>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</si>
  <si>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</si>
  <si>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AMAZON,AMAZONDS,ASHFURNDS,BBBDROP,BLK01,CSNSTORES,HDDS,JCPENNEY01,KOHLDSN,MACY02,OLLIIX,OVERSTOCK01,TGTDVS,WALMARTDS,Zulily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</si>
  <si>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</si>
  <si>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</si>
  <si>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</si>
  <si>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</si>
  <si>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UHK10-0048</t>
  </si>
  <si>
    <t>PF002490</t>
  </si>
  <si>
    <t>AMAZON,AMAZONDS,BBBDROP,BLK01,CSNSTORES,HDDS,HSNDS,JCPENNEY01,KOHLDSN,MACY02,OLLIIX,OVERSTOCK01,ROOMECOM,TGTDVS,WALMARTDS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</si>
  <si>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</si>
  <si>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</si>
  <si>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</si>
  <si>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</si>
  <si>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</si>
  <si>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AMAZON,BBBDROP,BEALLSDS,BLK01,CSNSTORES,FINGERHUTDS,HDDS,HSNDS,JCPENNEY01,KOHLDSN,MACY02,OLLIIX,OVERSTOCK01,ROOMECOM,TGTDVS,WALMARTDS</t>
  </si>
  <si>
    <t>9/20/2017</t>
  </si>
  <si>
    <t>1/25/2018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</si>
  <si>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</si>
  <si>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</si>
  <si>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</si>
  <si>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</si>
  <si>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</si>
  <si>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</si>
  <si>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</si>
  <si>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</si>
  <si>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</si>
  <si>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AMAZON,AMAZONDS,BLK01,CSNSTORES,JCPENNEY01,KOHLDSN,OVERSTOCK01,TGTDVS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</si>
  <si>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</si>
  <si>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</si>
  <si>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</si>
  <si>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</si>
  <si>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</si>
  <si>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</si>
  <si>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</si>
  <si>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</t>
  </si>
  <si>
    <t>6/19/2021</t>
  </si>
  <si>
    <t>10/6/2021</t>
  </si>
  <si>
    <t>UHK10-0171</t>
  </si>
  <si>
    <t>AMAZON,AMAZONDS,BBBDROP,CSNSTORES,DESINC,HDDS,JCPENNEY01,KOHLDSN,MACY02,OLLIIX,OVERSTOCK01,TGTDVS</t>
  </si>
  <si>
    <t>UHK10-0166</t>
  </si>
  <si>
    <t>PP001606;PF005392</t>
  </si>
  <si>
    <t>BBBDROP,CSNSTORES,JCPENNEY01,KOHLDSN,MACY02,OVERSTOCK01,TGTDVS</t>
  </si>
  <si>
    <t>UHK10-0167</t>
  </si>
  <si>
    <t>BBBDROP,CSNSTORES,HOUZZ,JCPENNEY01,KOHLDSN,MACY02,OLLIIX,OVERSTOCK01,TGTDVS</t>
  </si>
  <si>
    <t>UHK10-0013</t>
  </si>
  <si>
    <t>Cloud</t>
  </si>
  <si>
    <t>Bliss</t>
  </si>
  <si>
    <t>Euphoria</t>
  </si>
  <si>
    <t>Cotton Printed Comforter Set</t>
  </si>
  <si>
    <t>PP000645;PF004077</t>
  </si>
  <si>
    <t>4/17/2024</t>
  </si>
  <si>
    <t>AMAZON,AMAZONDS,BBBDROP,BLK01,CSNSTORES,DESINC,HDDS,JCPENNEY01,KOHLDSN,MACY02,OLLIIX,OVERSTOCK01,ROOMECOM,TGTDVS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</si>
  <si>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</si>
  <si>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</si>
  <si>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</si>
  <si>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</si>
  <si>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</si>
  <si>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</si>
  <si>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</si>
  <si>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</si>
  <si>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UHK10-0017</t>
  </si>
  <si>
    <t>PF002480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</si>
  <si>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</si>
  <si>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</si>
  <si>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</si>
  <si>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</si>
  <si>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</si>
  <si>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</si>
  <si>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</si>
  <si>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</si>
  <si>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</si>
  <si>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</si>
  <si>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</si>
  <si>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UHK10-0156</t>
  </si>
  <si>
    <t>Iris</t>
  </si>
  <si>
    <t>Kinsley</t>
  </si>
  <si>
    <t>Woodland Animals Cotton Reversible Comforter Set</t>
  </si>
  <si>
    <t>PF005316</t>
  </si>
  <si>
    <t>AMAZON,AMAZONDS,BBBDROP,BLK01,CSNSTORES,HDDS,JCPENNEY01,KOHLDSN,MACY02,OLLIIX,OVERSTOCK01,TGTDVS,WALMARTDS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</si>
  <si>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</si>
  <si>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</si>
  <si>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</si>
  <si>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</si>
  <si>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</si>
  <si>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</si>
  <si>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</si>
  <si>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</si>
  <si>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</si>
  <si>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</si>
  <si>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</si>
  <si>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AMAZON,AMAZONDS,BBBDROP,CSNSTORES,DESINC,HDDS,JCPENNEY01,KOHLDSN,MACY02,OLLIIX,OVERSTOCK01,TGTDVS,Zulily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</si>
  <si>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</si>
  <si>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</si>
  <si>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</si>
  <si>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</si>
  <si>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</si>
  <si>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</si>
  <si>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</si>
  <si>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</si>
  <si>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AMAZON,AMAZONDS,BBBDROP,BLK01,CSNSTORES,HDDS,HSNDS,JCPENNEY01,KOHLDSN,MACY02,NEBFUR01,OLLIIX,OVERSTOCK01,TGTDVS</t>
  </si>
  <si>
    <t>9/6/2017</t>
  </si>
  <si>
    <t>9/19/2017</t>
  </si>
  <si>
    <t>10/25/2021</t>
  </si>
  <si>
    <t>UHK10-0037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</si>
  <si>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</si>
  <si>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</si>
  <si>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</si>
  <si>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</si>
  <si>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</si>
  <si>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</si>
  <si>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</si>
  <si>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AMAZON,AMAZONDS,BBBDROP,BLK01,CSNSTORES,DESINC,HDDS,JCPENNEY01,KOHLDSN,MACY02,OLLIIX,OVERSTOCK01,TGTDVS</t>
  </si>
  <si>
    <t>3/13/2021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</si>
  <si>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</si>
  <si>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</si>
  <si>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</si>
  <si>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</si>
  <si>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</si>
  <si>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</si>
  <si>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</si>
  <si>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</si>
  <si>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</si>
  <si>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</si>
  <si>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</si>
  <si>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</si>
  <si>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</si>
  <si>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</si>
  <si>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AMAZON,AMAZONDS,CSNSTORES,DESINC,JCPENNEY01,KOHLDSN,MACY02,OLLIIX,OVERSTOCK01,TGTDVS,Zulily</t>
  </si>
  <si>
    <t>UHK10-0057</t>
  </si>
  <si>
    <t>Desert Bloom</t>
  </si>
  <si>
    <t>Cacti</t>
  </si>
  <si>
    <t>Red Multi</t>
  </si>
  <si>
    <t>PP000826;PF004157</t>
  </si>
  <si>
    <t>AMAZON,CSNSTORES,HDDS,JCPENNEY01,KOHLDSN,TGTDVS,WALMARTDS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</si>
  <si>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</si>
  <si>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</si>
  <si>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</si>
  <si>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</si>
  <si>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</si>
  <si>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</si>
  <si>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</si>
  <si>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</si>
  <si>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</si>
  <si>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</si>
  <si>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</si>
  <si>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</si>
  <si>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</si>
  <si>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</si>
  <si>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</si>
  <si>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</si>
  <si>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UHK10-0107</t>
  </si>
  <si>
    <t>Magical Narwhals</t>
  </si>
  <si>
    <t>Narwhal Dreams</t>
  </si>
  <si>
    <t>Ocean Magic</t>
  </si>
  <si>
    <t>Purple Multi</t>
  </si>
  <si>
    <t>PF004798</t>
  </si>
  <si>
    <t>KOHLDSN,TGTDVS</t>
  </si>
  <si>
    <t>9/18/2019</t>
  </si>
  <si>
    <t>11/27/2019</t>
  </si>
  <si>
    <t>9/2/2019</t>
  </si>
  <si>
    <t>UHK10-0152</t>
  </si>
  <si>
    <t>Pirate Adventure</t>
  </si>
  <si>
    <t>Pirate Explorer</t>
  </si>
  <si>
    <t>Pirate Ship</t>
  </si>
  <si>
    <t>PF005252</t>
  </si>
  <si>
    <t>AMAZON,CSNSTORES,HDDS,JCPENNEY01,KOHLDSN,OLLIIX,OVERSTOCK01,TGTDVS,WALMARTDS,Zulily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</si>
  <si>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</si>
  <si>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</si>
  <si>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</si>
  <si>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</si>
  <si>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</si>
  <si>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11/11/2022</t>
  </si>
  <si>
    <t>UHK10-0193</t>
  </si>
  <si>
    <t>BBBDROP,CSNSTORES,HDDS,JCPENNEY01,KOHLDSN,MACY02,NRTPORT,OLLIIX,OVERSTOCK01,Zulily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</si>
  <si>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</si>
  <si>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</si>
  <si>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</si>
  <si>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</si>
  <si>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</si>
  <si>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BLK01,CSNSTORES,HDDS,JCPENNEY01,KOHLDSN,MACY02,OVERSTOCK01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</si>
  <si>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</si>
  <si>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</si>
  <si>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</si>
  <si>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</si>
  <si>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</si>
  <si>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5/6/2024</t>
  </si>
  <si>
    <t>AMAZON,AMAZONDS,BBBDROP,CSNSTORES,HDDS,JCPENNEY01,KOHLDSN,MACY02,OLLIIX,OVERSTOCK01,TGTDVS,WALMARTDS,Zulily</t>
  </si>
  <si>
    <t>12/11/2022</t>
  </si>
  <si>
    <t>UHK13-0103</t>
  </si>
  <si>
    <t>AMAZON,AMAZONDS,ASHFURNDS,BBBDROP,BLK01,CSNSTORES,HDDS,JCPENNEY01,KOHLDSN,MACY02,OVERSTOCK01,TGTDVS,WALMARTDS</t>
  </si>
  <si>
    <t>11/11/2020</t>
  </si>
  <si>
    <t>7/7/2019</t>
  </si>
  <si>
    <t>UHK13-0052</t>
  </si>
  <si>
    <t>AMAZON,AMAZONDS,AMERSIGNDS,CSNSTORES,HDDS,JCPENNEY01,KOHLDSN,OLLIIX,OVERSTOCK01,TGTDVS,Zulily</t>
  </si>
  <si>
    <t>9/27/2021</t>
  </si>
  <si>
    <t>7/7/2018</t>
  </si>
  <si>
    <t>11/16/2019</t>
  </si>
  <si>
    <t>UHK13-0053</t>
  </si>
  <si>
    <t>AMAZON,AMAZONDS,AMERSIGNDS,BLK01,CSNSTORES,HDDS,HSNDS,JCPENNEY01,KOHLDSN,MACY02,OVERSCONSIGN,OVERSTOCK01,TGTDVS</t>
  </si>
  <si>
    <t>10/3/2017</t>
  </si>
  <si>
    <t>UHK13-0019</t>
  </si>
  <si>
    <t>Reversible Cotton Quilt Set with Throw Pillows</t>
  </si>
  <si>
    <t>AMAZON,AMAZONDS,AMERSIGNDS,ASHFURNDS,BBBDROP,BLK01,CSNSTORES,HDDS,HSNDS,JCPENNEY01,KOHLDSN,MACY02,OLLIIX,OVERSTOCK01,TGTDVS</t>
  </si>
  <si>
    <t>3/24/2017</t>
  </si>
  <si>
    <t>UHK13-0020</t>
  </si>
  <si>
    <t>AMAZON,AMAZONDS,AMERSIGNDS,ASHFURNDS,BBBDROP,BLK01,CSNSTORES,HDDS,JCPENNEY01,KOHLDSN,MACY02,OLLIIX,OVERSTOCK01,TGTDVS</t>
  </si>
  <si>
    <t>UHK13-0015</t>
  </si>
  <si>
    <t>AMAZON,AMAZONDS,BBBDROP,BLK01,CSNSTORES,HDDS,HSNDS,JCPENNEY01,KOHLDSN,MACY02,OLLIIX,OVERSTOCK01,TGTDVS,Zulily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</si>
  <si>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</si>
  <si>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</si>
  <si>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</si>
  <si>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</si>
  <si>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</si>
  <si>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</si>
  <si>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</si>
  <si>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UHK13-0040</t>
  </si>
  <si>
    <t>Shark Reversible Cotton Quilt Set with Throw Pillows</t>
  </si>
  <si>
    <t>AMAZON,AMAZONDS,BBBDROP,BLK01,CSNSTORES,HDDS,JCPENNEY01,KOHLDSN,MACY02,OLLIIX,OVERSTOCK01,ROOMECOM,TGTDVS,Zulily</t>
  </si>
  <si>
    <t>11/25/2022</t>
  </si>
  <si>
    <t>UHK13-0041</t>
  </si>
  <si>
    <t>AMAZON,AMAZONDS,BBBDROP,BLK01,CSNSTORES,HDDS,JCPENNEY01,KOHLDSN,MACY02,OLLIIX,OVERSCONSIGN,OVERSTOCK01,ROOMECOM,TGTDVS</t>
  </si>
  <si>
    <t>3/9/2018</t>
  </si>
  <si>
    <t>8/20/2023</t>
  </si>
  <si>
    <t>UHK13-0092</t>
  </si>
  <si>
    <t>Pom Pom Cotton Jacquard Quilt Set with Throw Pillows</t>
  </si>
  <si>
    <t>AMAZON,ASHFURNDS,BLK01,CSNSTORES,FINGERHUTDS,HDDS,JCPENNEY01,KOHLDSN,MACY02,OLLIIX,OVERSTOCK01,TGTDVS</t>
  </si>
  <si>
    <t>UHK13-0093</t>
  </si>
  <si>
    <t>AMAZON,AMAZONDS,ASHFURNDS,BBBDROP,BLK01,CSNSTORES,FINGERHUTDS,HDDS,JCPENNEY01,KOHLDSN,MACY02,OLLIIX,OVERSTOCK01,TGTDVS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</si>
  <si>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</si>
  <si>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</si>
  <si>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</si>
  <si>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</si>
  <si>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</si>
  <si>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</si>
  <si>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</si>
  <si>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</si>
  <si>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AMAZON,AMAZONDS,BBBDROP,BLK01,CSNSTORES,DESINC,HDDS,JCPENNEY01,KOHLDSN,OVERSTOCK01,TGTDVS,Zulily</t>
  </si>
  <si>
    <t>UHK13-0060</t>
  </si>
  <si>
    <t>Cotton Reversible Coverlet Set</t>
  </si>
  <si>
    <t>UHK13-0061</t>
  </si>
  <si>
    <t>4/19/2018</t>
  </si>
  <si>
    <t>10/7/2022</t>
  </si>
  <si>
    <t>UHK13-0046</t>
  </si>
  <si>
    <t>G</t>
  </si>
  <si>
    <t>9/24/2017</t>
  </si>
  <si>
    <t>UHK13-0108</t>
  </si>
  <si>
    <t>AMAZON,CSNSTORES,DESINC,JCPENNEY01,KOHLDSN,OLLIIX,OVERSTOCK01,TGTDVS,WALMARTDS</t>
  </si>
  <si>
    <t>4/12/2020</t>
  </si>
  <si>
    <t>UHK13-0109</t>
  </si>
  <si>
    <t>AMAZON,CSNSTORES,DESINC,JCPENNEY01,KOHLDSN,OVERSTOCK01,TGTDVS</t>
  </si>
  <si>
    <t>4/27/2020</t>
  </si>
  <si>
    <t>UHK13-0154</t>
  </si>
  <si>
    <t>AMAZON,AMAZONDS,BLK01,CSNSTORES,HDDS,JCPENNEY01,KOHLDSN,MACY02,OVERSTOCK01,TGTDVS,WALMARTDS,Zulily</t>
  </si>
  <si>
    <t>UHK13-0190</t>
  </si>
  <si>
    <t>Cotton Cabana Stripe Reversible Quilt Set with Rainbow Reverse</t>
  </si>
  <si>
    <t>BLK01,CSNSTORES,HDDS,JCPENNEY01,MACY02,OLLIIX,OVERSTOCK01</t>
  </si>
  <si>
    <t>11/3/2022</t>
  </si>
  <si>
    <t>UHK13-0191</t>
  </si>
  <si>
    <t>BBBDROP,CSNSTORES,DESINC,HDDS,JCPENNEY01,OLLIIX,OVERSTOCK01</t>
  </si>
  <si>
    <t>UHK13-0194</t>
  </si>
  <si>
    <t>Cotton Cabana Stripe Reversible Quilt Set with Shark Reverse</t>
  </si>
  <si>
    <t>CSNSTORES,DESINC,JCPENNEY01,MACY02,NRTPORT,OLLIIX</t>
  </si>
  <si>
    <t>UHK13-0195</t>
  </si>
  <si>
    <t>CSNSTORES,JCPENNEY01,OLLIIX</t>
  </si>
  <si>
    <t>UHK13-0222</t>
  </si>
  <si>
    <t>Stripe Printed Quilt Set</t>
  </si>
  <si>
    <t>7/27/2023</t>
  </si>
  <si>
    <t>AMAZON,BLK01,CSNSTORES,KOHLDSN,MACY02,OVERSTOCK01,TGTDVS</t>
  </si>
  <si>
    <t>10/1/2023</t>
  </si>
  <si>
    <t>UHK13-0223</t>
  </si>
  <si>
    <t>AMAZON,BLK01,CSNSTORES,JCPENNEY01,KOHLDSN,MACY02,OVERSTOCK01,TGTDVS</t>
  </si>
  <si>
    <t>UHK13-0224</t>
  </si>
  <si>
    <t>Woodland Animals Reversible Cotton Quilt Set</t>
  </si>
  <si>
    <t>AMAZON,AMAZONDS,HDDS,JCPENNEY01,MACY02,OVERSTOCK01,TGTDVS</t>
  </si>
  <si>
    <t>8/10/2023</t>
  </si>
  <si>
    <t>7/22/2023</t>
  </si>
  <si>
    <t>UHK13-0225</t>
  </si>
  <si>
    <t>AMAZON,CSNSTORES,HDDS,JCPENNEY01,MACY02,OVERSTOCK01,TGTDVS</t>
  </si>
  <si>
    <t>UHK13-0084</t>
  </si>
  <si>
    <t>6 Piece Cotton Reversible Daybed Set</t>
  </si>
  <si>
    <t>B-</t>
  </si>
  <si>
    <t>AMAZON,AMAZONDS,DESINC,HDDS,JCPENNEY01,KOHLDSN,MACY02,OLLIIX,OVERSTOCK01,TGTDVS,WALMARTDS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</si>
  <si>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</si>
  <si>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</si>
  <si>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</si>
  <si>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</si>
  <si>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</si>
  <si>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AMAZON,AMAZONDS,BBBDROP,CSNSTORES,JCPENNEY01,KOHLDSN,MACY02,OLLIIX,OVERSCONSIGN,OVERSTOCK01,TGTDVS,Zulily</t>
  </si>
  <si>
    <t>9/18/2020</t>
  </si>
  <si>
    <t>UHK12-0139</t>
  </si>
  <si>
    <t>AMAZON,AMAZONDS,BBBDROP,BLK01,CSNSTORES,JCPENNEY01,KOHLDSN,MACY02,OLLIIX,OVERSTOCK01,TGTDVS,Zulily</t>
  </si>
  <si>
    <t>12/24/2020</t>
  </si>
  <si>
    <t>UHK12-0033</t>
  </si>
  <si>
    <t>Cotton Printed Duvet Cover Set</t>
  </si>
  <si>
    <t>AMAZON,BLK01,CSNSTORES,FINGERHUTDS,HDDS,JCPENNEY01,KOHLDSN,MACY02,OVERSTOCK01,TGTDVS</t>
  </si>
  <si>
    <t>1/30/2018</t>
  </si>
  <si>
    <t>11/17/2017</t>
  </si>
  <si>
    <t>UHK12-0034</t>
  </si>
  <si>
    <t>AMAZON,AMAZONDS,BLK01,FINGERHUTDS,HDDS,JCPENNEY01,KOHLDSN,MACY02,OVERSTOCK01,TGTDVS,WALMARTDS</t>
  </si>
  <si>
    <t>4/12/2018</t>
  </si>
  <si>
    <t>UHK12-0054</t>
  </si>
  <si>
    <t>AMAZON,AMAZONDS,ASHFURNDS,BBBDROP,BLK01,CSNSTORES,HDDS,JCPENNEY01,KOHLDSN,MACY02,NEBFUR01,NRTPORT,OLLIIX,OVERSTOCK01,TGTDVS</t>
  </si>
  <si>
    <t>9/11/2018</t>
  </si>
  <si>
    <t>3/7/2023</t>
  </si>
  <si>
    <t>UHK12-0055</t>
  </si>
  <si>
    <t>AMAZON,AMAZONDS,BBBDROP,BLK01,CSNSTORES,HDDS,JCPENNEY01,MACY02,OVERSTOCK01,TGTDVS</t>
  </si>
  <si>
    <t>1/14/2018</t>
  </si>
  <si>
    <t>UHK12-0100</t>
  </si>
  <si>
    <t>Unicorn Cotton Duvet Cover Set</t>
  </si>
  <si>
    <t>AMAZON,AMAZONDS,ASHFURNDS,BLK01,CSNSTORES,HDDS,JCPENNEY01,KOHLDSN,MACY02,OLLIIX,OVERSTOCK01,TGTDVS,WALMARTDS</t>
  </si>
  <si>
    <t>UHK12-0101</t>
  </si>
  <si>
    <t>AMAZON,AMAZONDS,BBBDROP,BLK01,CSNSTORES,FINGERHUTDS,KOHLDSN,MACY02,OLLIIX,OVERSTOCK01,TGTDVS</t>
  </si>
  <si>
    <t>2/24/2019</t>
  </si>
  <si>
    <t>UHK12-0050</t>
  </si>
  <si>
    <t>AMAZON,HDDS,JCPENNEY01,KOHLDSN,MACY02,OVERSTOCK01,TGTDVS,Zulily</t>
  </si>
  <si>
    <t>2/6/2018</t>
  </si>
  <si>
    <t>UHK12-0051</t>
  </si>
  <si>
    <t>AMAZON,ASHFURNDS,MACY02,OLLIIX,OVERSTOCK01,TGTDVS</t>
  </si>
  <si>
    <t>11/17/2019</t>
  </si>
  <si>
    <t>UHK12-0172</t>
  </si>
  <si>
    <t>Cotton Duvet Cover Set with Chenille Trim</t>
  </si>
  <si>
    <t>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</si>
  <si>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</si>
  <si>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</si>
  <si>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</si>
  <si>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</si>
  <si>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UHK12-0168</t>
  </si>
  <si>
    <t>9/4/2021</t>
  </si>
  <si>
    <t>UHK12-0169</t>
  </si>
  <si>
    <t>BBBDROP,CSNSTORES,JCPENNEY01,KOHLDSN,MACY02,OLLIIX,OVERSTOCK01,TGTDVS</t>
  </si>
  <si>
    <t>UHK12-0038</t>
  </si>
  <si>
    <t>Shark Cotton Duvet Cover Set</t>
  </si>
  <si>
    <t>AMAZON,AMAZONDS,BBBDROP,BLK01,CSNSTORES,FINGERHUTDS,HDDS,KOHLDSN,MACY02,OVERSTOCK01,TGTDVS,WALMARTDS</t>
  </si>
  <si>
    <t>UHK12-0039</t>
  </si>
  <si>
    <t>AMAZON,BLK01,CSNSTORES,HDDS,JCPENNEY01,KOHLDSN,MACY02,OLLIIX,OVERSTOCK01,TGTDVS,Zulily</t>
  </si>
  <si>
    <t>UHK12-0083</t>
  </si>
  <si>
    <t>Cotton Reversible Duvet Cover Set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</si>
  <si>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</si>
  <si>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</si>
  <si>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</si>
  <si>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</si>
  <si>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</si>
  <si>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</si>
  <si>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</si>
  <si>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AMAZON,AMAZONDS,BLK01,JCPENNEY01,OVERSTOCK01,TGTDVS</t>
  </si>
  <si>
    <t>UHK12-0229</t>
  </si>
  <si>
    <t>AMAZON,AMAZONDS,CSNSTORES,JCPENNEY01,NRTPORT,OVERSTOCK01,TGTDVS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</si>
  <si>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</si>
  <si>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</si>
  <si>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</si>
  <si>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</si>
  <si>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</si>
  <si>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</si>
  <si>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</si>
  <si>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</si>
  <si>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4/20/2024</t>
  </si>
  <si>
    <t>AMAZON,AMAZONDS,BBBDROP,BLK01,CSNSTORES,JCPENNEY01,KOHLDSN,MACY02,NRTPORT,OLLIIX,OVERSTOCK01,ROOMECOM,TGTDVS</t>
  </si>
  <si>
    <t>MZ10-0572</t>
  </si>
  <si>
    <t>AMAZON,AMAZONDS,ASHFURNDS,BBBDROP,BLK01,CSNSTORES,JCPENNEY01,KOHLDSN,MACY02,NRTPORT,OLLIIX,OVERSTOCK01,ROOMECOM,TGTDVS</t>
  </si>
  <si>
    <t>10/7/2018</t>
  </si>
  <si>
    <t>12/19/2020</t>
  </si>
  <si>
    <t>MZ10-0573</t>
  </si>
  <si>
    <t>PP000980;PF004436</t>
  </si>
  <si>
    <t>AMAZON,AMAZONDS,BBBDROP,BLK01,CSNSTORES,DESINC,JCPENNEY01,KOHLDSN,MACY02,NRTPORT,OLLIIX,OVERSTOCK01,TGTDVS,Zulily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</si>
  <si>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</si>
  <si>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</si>
  <si>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</si>
  <si>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</si>
  <si>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</si>
  <si>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</si>
  <si>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AMAZON,AMAZONDS,BBBDROP,BLK01,CSNSTORES,JCPENNEY01,KOHLDSN,NRTPORT,OLLIIX,OVERSTOCK01,TGTDVS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</si>
  <si>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</si>
  <si>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</si>
  <si>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</si>
  <si>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</si>
  <si>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</si>
  <si>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</si>
  <si>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</si>
  <si>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</si>
  <si>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</si>
  <si>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</si>
  <si>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</si>
  <si>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</si>
  <si>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</si>
  <si>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</si>
  <si>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</si>
  <si>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</si>
  <si>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</si>
  <si>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</si>
  <si>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AMAZON,AMAZONDS,BBBDROP,BEALLSDS,BLK01,CSNSTORES,DESINC,FINGERHUTDS,HDDS,HSNDS,JCPENNEY01,KOHLDSN,MACY02,NRTPORT,OLLIIX,OVERSTOCK01,ROOMECOM,TGTDVS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</si>
  <si>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</si>
  <si>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</si>
  <si>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</si>
  <si>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</si>
  <si>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</si>
  <si>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</si>
  <si>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</si>
  <si>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</si>
  <si>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</si>
  <si>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</si>
  <si>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</si>
  <si>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</si>
  <si>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</si>
  <si>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</si>
  <si>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</si>
  <si>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</si>
  <si>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</si>
  <si>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AMAZON,AMAZONDS,DESINC,FINGERHUTDS,HDDS,JCPENNEY01,KOHLDSN,NRTPORT,OLLIIX,OVERSTOCK01,TGTDVS</t>
  </si>
  <si>
    <t>6/30/2022</t>
  </si>
  <si>
    <t>5/26/2015</t>
  </si>
  <si>
    <t>11/12/2015</t>
  </si>
  <si>
    <t>MZ10-228</t>
  </si>
  <si>
    <t>AAFESDS,AMAZON,AMAZONDS,DESINC,FINGERHUTDS,HDDS,JCPENNEY01,KOHLDSN,MACY02,NRTPORT,OLLIIX,OVERSTOCK01,TGTDVS,Zulily</t>
  </si>
  <si>
    <t>2/3/2017</t>
  </si>
  <si>
    <t>11/10/2015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</si>
  <si>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</si>
  <si>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</si>
  <si>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</si>
  <si>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</si>
  <si>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MZ10-0560</t>
  </si>
  <si>
    <t>Corinne</t>
  </si>
  <si>
    <t>PP000796;PF004119</t>
  </si>
  <si>
    <t>AAFESDS,AMAZON,AMAZONDS,BBBDROP,BLK01,CSNSTORES,FINGERHUTDS,HDDS,JCPENNEY01,KOHLDSN,MACY02,NRTPORT,OLLIIX,OVERSTOCK01,TGTDVS,WALMARTDS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</si>
  <si>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</si>
  <si>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</si>
  <si>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</si>
  <si>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</si>
  <si>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</si>
  <si>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</si>
  <si>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</si>
  <si>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</si>
  <si>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</si>
  <si>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</si>
  <si>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</si>
  <si>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AMAZON,AMAZONDS,BLK01,CSNSTORES,DESINC,FINGERHUTDS,JCPENNEY01,KOHLDSN,MACY02,OLLIIX,OVERSTOCK01,TGTDVS,Zulily</t>
  </si>
  <si>
    <t>8/27/2019</t>
  </si>
  <si>
    <t>8/23/2020</t>
  </si>
  <si>
    <t>MZ10-0596</t>
  </si>
  <si>
    <t>AMAZON,AMAZONDS,BBBDROP,BLK01,CSNSTORES,DESINC,FINGERHUTDS,JCPENNEY01,KOHLDSN,MACY02,NRTPORT,OLLIIX,OVERSTOCK01,TGTDVS,Zulily</t>
  </si>
  <si>
    <t>1/3/2020</t>
  </si>
  <si>
    <t>7/18/2020</t>
  </si>
  <si>
    <t>MZ10-0615</t>
  </si>
  <si>
    <t>PP001532;PF005187</t>
  </si>
  <si>
    <t>11/10/2021</t>
  </si>
  <si>
    <t>11/8/2020</t>
  </si>
  <si>
    <t>MZ10-0616</t>
  </si>
  <si>
    <t>CSNSTORES,DESINC,OLLIIX,OVERSTOCK01</t>
  </si>
  <si>
    <t>8/14/2022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</si>
  <si>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</si>
  <si>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</si>
  <si>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</si>
  <si>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</si>
  <si>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</si>
  <si>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</si>
  <si>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</si>
  <si>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</si>
  <si>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</si>
  <si>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</si>
  <si>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</si>
  <si>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AMAZON,AMAZONDS,BBBDROP,BLK01,CSNSTORES,DESINC,HDDS,JCPENNEY01,KOHLDSN,MACY02,OVERSTOCK01,TGTDVS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</si>
  <si>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</si>
  <si>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</si>
  <si>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</si>
  <si>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</si>
  <si>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</si>
  <si>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</si>
  <si>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</si>
  <si>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</si>
  <si>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</si>
  <si>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</si>
  <si>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AMAZON,AMAZONDS,BEALLSDS,CSNSTORES,DESINC,HDDS,JCPENNEY01,KOHLDSN,MACY02,OLLIIX,OVERSTOCK01,TGTDVS,Zulily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</si>
  <si>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</si>
  <si>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</si>
  <si>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</si>
  <si>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</si>
  <si>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</si>
  <si>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</si>
  <si>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</si>
  <si>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</si>
  <si>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</si>
  <si>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</si>
  <si>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</si>
  <si>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</si>
  <si>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AMAZON,AMAZONDS,BLK01,CASTLEGATE,CSNSTORES,HDDS,HSNDS,JCPENNEY01,KOHLDSN,MACY02,OLLIIX,OVERSCONSIGN,OVERSTOCK01,TGTDVS</t>
  </si>
  <si>
    <t>12/3/2020</t>
  </si>
  <si>
    <t>3/26/2015</t>
  </si>
  <si>
    <t>MZ10-063</t>
  </si>
  <si>
    <t>AMAZON,BEALLSDS,BLK01,CASTLEGATE,CSNSTORES,HDDS,HSNDS,JCPENNEY01,KOHLDSN,MACY02,OLLIIX,OVERSTOCK01,TGTDVS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</si>
  <si>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</si>
  <si>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</si>
  <si>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</si>
  <si>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</si>
  <si>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</si>
  <si>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</si>
  <si>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</si>
  <si>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</si>
  <si>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</si>
  <si>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AMAZON,AMAZONDS,BBBDROP,BLK01,CSNSTORES,FINGERHUTDS,HDDS,JCPENNEY01,KOHLDSN,MACY02,NRTPORT,OLLIIX,OVERSTOCK01,TGTDVS,WALMARTDS</t>
  </si>
  <si>
    <t>3/5/2015</t>
  </si>
  <si>
    <t>MZ10-189</t>
  </si>
  <si>
    <t>AMAZON,AMAZONDS,BBBDROP,BEALLSDS,BLK01,CASTLEGATE,CSNSTORES,HDDS,JCPENNEY01,KOHLDSN,MACY02,NRTPORT,OLLIIX,OVERSTOCK01,TGTDVS,WALMARTDS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</si>
  <si>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</si>
  <si>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</si>
  <si>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</si>
  <si>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</si>
  <si>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</si>
  <si>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</si>
  <si>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</si>
  <si>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4/26/2024</t>
  </si>
  <si>
    <t>AMAZON,AMAZONDS,AMERSIGNDS,BBBDROP,CSNSTORES,FINGERHUTDS,JCPENNEY01,KOHLDSN,MACY02,OLLIIX,OVERSCONSIGN,OVERSTOCK01,TGTDVS</t>
  </si>
  <si>
    <t>MZ10-085</t>
  </si>
  <si>
    <t>AMAZON,AMAZONDS,AMERSIGNDS,BLK01,CSNSTORES,HDDS,JCPENNEY01,KOHLDSN,MACY02,OLLIIX,OVERSCONSIGN,OVERSTOCK01,TGTDVS</t>
  </si>
  <si>
    <t>MZ10-508</t>
  </si>
  <si>
    <t>AMAZON,AMAZONDS,AMERSIGNDS,BEALLSDS,BLK01,CSNSTORES,HDDS,JCPENNEY01,KOHLDSN,MACY02,NEBFUR01,OLLIIX,OVERSTOCK01,TGTDVS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</si>
  <si>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</si>
  <si>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</si>
  <si>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</si>
  <si>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</si>
  <si>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</si>
  <si>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</si>
  <si>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MZ10-145</t>
  </si>
  <si>
    <t>MZ10-0631</t>
  </si>
  <si>
    <t>PF005624;PP001707</t>
  </si>
  <si>
    <t>MZ10-0632</t>
  </si>
  <si>
    <t>MZ10-0633</t>
  </si>
  <si>
    <t>AMAZONDS,CSNSTORES,JCPENNEY01,KOHLDSN,OVERSTOCK01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</si>
  <si>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</si>
  <si>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</si>
  <si>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</si>
  <si>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</si>
  <si>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</si>
  <si>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AAFESDS,AMAZON,AMAZONDS,BLK01,CSNSTORES,DESINC,FINGERHUTDS,HDDS,JCPENNEY01,KOHLDSN,MACY02,OLLIIX,OVERSTOCK01,TGTDVS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</si>
  <si>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</si>
  <si>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</si>
  <si>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</si>
  <si>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MZ10-058</t>
  </si>
  <si>
    <t>Tamil</t>
  </si>
  <si>
    <t>Asha</t>
  </si>
  <si>
    <t>Tula</t>
  </si>
  <si>
    <t>PF000542;PP000517</t>
  </si>
  <si>
    <t>6/18/2024</t>
  </si>
  <si>
    <t>AMAZON,AMAZONDS,BBBDROP,BLK01,CSNSTORES,HDDS,JCPENNEY01,KOHLDSN,MACY02,OVERSTOCK01,TGTDVS</t>
  </si>
  <si>
    <t>6/18/2022</t>
  </si>
  <si>
    <t>MZ10-059</t>
  </si>
  <si>
    <t>AMAZON,AMAZONDS,CASTLEGATE,CSNSTORES,HDDS,JCPENNEY01,KOHLDSN,MACY02,OLLIIX,OVERSTOCK01,TGTDVS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</si>
  <si>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</si>
  <si>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</si>
  <si>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</si>
  <si>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</si>
  <si>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</si>
  <si>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</si>
  <si>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</si>
  <si>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MZ10-223</t>
  </si>
  <si>
    <t>Riley</t>
  </si>
  <si>
    <t>Sadie</t>
  </si>
  <si>
    <t>Angela</t>
  </si>
  <si>
    <t>PF000201</t>
  </si>
  <si>
    <t>AMAZON,BBBDROP,BEALLSDS,CSNSTORES,FINGERHUTDS,HDDS,KOHLDSN,MACY02,NRTPORT,OLLIIX,OVERSTOCK01,TGTDVS</t>
  </si>
  <si>
    <t>5/28/2015</t>
  </si>
  <si>
    <t>11/17/2015</t>
  </si>
  <si>
    <t>MZ10-224</t>
  </si>
  <si>
    <t>AMAZON,AMAZONDS,BEALLSDS,BLK01,CSNSTORES,DESINC,FINGERHUTDS,HDDS,KOHLDSN,NRTPORT,OVERSTOCK01,TGTDVS,WALMARTDS</t>
  </si>
  <si>
    <t>4/10/2015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</si>
  <si>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</si>
  <si>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</si>
  <si>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</si>
  <si>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</si>
  <si>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</si>
  <si>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</si>
  <si>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</si>
  <si>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</si>
  <si>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</si>
  <si>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</si>
  <si>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</si>
  <si>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</si>
  <si>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</si>
  <si>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</si>
  <si>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</si>
  <si>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CSNSTORES,FINGERHUTDS,JCPENNEY01,KOHLDSN,MACY02,OVERSTOCK01,TGTDVS,Zulily</t>
  </si>
  <si>
    <t>9/20/2020</t>
  </si>
  <si>
    <t>MZ10-229</t>
  </si>
  <si>
    <t>Carly</t>
  </si>
  <si>
    <t>Audrina</t>
  </si>
  <si>
    <t>Brittany</t>
  </si>
  <si>
    <t>PF000235;PP000395</t>
  </si>
  <si>
    <t>AMAZON,BLK01,CSNSTORES,FINGERHUTDS,HDDS,JCPENNEY01,KOHLDSN,MACY02,OLLIIX,OVERSTOCK01,TGTDVS</t>
  </si>
  <si>
    <t>MZ10-230</t>
  </si>
  <si>
    <t>AMAZON,AMAZONDS,BBBDROP,BLK01,CSNSTORES,FINGERHUTDS,HDDS,HSNDS,JCPENNEY01,KOHLDSN,MACY02,OVERSTOCK01,TGTDVS,WALMARTDS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</si>
  <si>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</si>
  <si>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</si>
  <si>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</si>
  <si>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</si>
  <si>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</si>
  <si>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</si>
  <si>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</si>
  <si>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</si>
  <si>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</si>
  <si>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</si>
  <si>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</si>
  <si>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</si>
  <si>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</si>
  <si>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</si>
  <si>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</si>
  <si>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</si>
  <si>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</si>
  <si>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</si>
  <si>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</si>
  <si>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</si>
  <si>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AMAZON,CSNSTORES,MACY02,OVERSTOCK01,TGTDVS</t>
  </si>
  <si>
    <t>10/30/2019</t>
  </si>
  <si>
    <t>MZ10-047</t>
  </si>
  <si>
    <t>AMAZON,BLK01,CSNSTORES,KOHLDSN,MACY02,OLLIIX,OVERSTOCK01,ROOMECOM,TGTDVS,WALMARTDS,Zulily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</si>
  <si>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</si>
  <si>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</si>
  <si>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</si>
  <si>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</si>
  <si>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</si>
  <si>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</si>
  <si>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</si>
  <si>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</si>
  <si>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</si>
  <si>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</si>
  <si>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</si>
  <si>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</si>
  <si>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</si>
  <si>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</si>
  <si>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</si>
  <si>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</si>
  <si>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</si>
  <si>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</si>
  <si>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</si>
  <si>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</si>
  <si>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</si>
  <si>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</si>
  <si>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</si>
  <si>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AMAZONDS,ASHFURNDS,CSNSTORES,JCPENNEY01,OVERSTOCK01,TGTDVS,Zulily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</si>
  <si>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</si>
  <si>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</si>
  <si>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</si>
  <si>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</si>
  <si>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</si>
  <si>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</si>
  <si>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</si>
  <si>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</si>
  <si>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</si>
  <si>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</si>
  <si>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</si>
  <si>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</si>
  <si>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</si>
  <si>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</si>
  <si>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</si>
  <si>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</si>
  <si>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</si>
  <si>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</si>
  <si>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</si>
  <si>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</si>
  <si>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</si>
  <si>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</si>
  <si>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</si>
  <si>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</si>
  <si>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</si>
  <si>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</si>
  <si>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</si>
  <si>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</si>
  <si>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</si>
  <si>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</si>
  <si>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</si>
  <si>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AMAZON,HDDS,JCPENNEY01,TGTDVS,WALMARTDS</t>
  </si>
  <si>
    <t>MZ10-232</t>
  </si>
  <si>
    <t>AMAZON,AMAZONDS,ASHFURNDS,BLK01,CSNSTORES,FINGERHUTDS,HDDS,JCPENNEY01,KOHLDSN,MACY02,OVERSTOCK01,TGTDVS,WALMARTDS,Zulily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</si>
  <si>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</si>
  <si>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</si>
  <si>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</si>
  <si>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</si>
  <si>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</si>
  <si>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</si>
  <si>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</si>
  <si>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</si>
  <si>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</si>
  <si>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</si>
  <si>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AMAZON,AMAZONDS,BBBDROP,BLK01,CSNSTORES,DESINC,HDDS,JCPENNEY01,KOHLDSN,MACY02,NRTPORT,OVERSTOCK01,TGTDVS</t>
  </si>
  <si>
    <t>MZ10-0643</t>
  </si>
  <si>
    <t>MZ10-0648</t>
  </si>
  <si>
    <t>Aqua Multi</t>
  </si>
  <si>
    <t>PP001946;PF006204</t>
  </si>
  <si>
    <t>CSNSTORES,OVERSTOCK01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</si>
  <si>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</si>
  <si>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</si>
  <si>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</si>
  <si>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</si>
  <si>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</si>
  <si>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</si>
  <si>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AMAZON,AMAZONDS,ASHFURNDS,BBBDROP,BLK01,CASTLEGATE,CSNSTORES,DESINC,FINGERHUTDS,HDDS,JCPENNEY01,KOHLDSN,MACY02,OLLIIX,OVERSTOCK01,TGTDVS,Zulily</t>
  </si>
  <si>
    <t>5/8/2022</t>
  </si>
  <si>
    <t>MZ80-242</t>
  </si>
  <si>
    <t>AMAZON,ASHFURNDS,BBBDROP,CASTLEGATE,CSNSTORES,FINGERHUTDS,HDDS,HSNDS,JCPENNEY01,KOHLDSN,MACY02,OLLIIX,OVERSTOCK01,TGTDVS,Zulily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</si>
  <si>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</si>
  <si>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</si>
  <si>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</si>
  <si>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</si>
  <si>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</si>
  <si>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AMAZON,BBBDROP,BLK01,CASTLEGATE,CSNSTORES,JCPENNEY01,KOHLDSN,OVERSTOCK01,TGTDVS</t>
  </si>
  <si>
    <t>7/15/2018</t>
  </si>
  <si>
    <t>8/1/2018</t>
  </si>
  <si>
    <t>7/21/2019</t>
  </si>
  <si>
    <t>MZ13-0570</t>
  </si>
  <si>
    <t>AMAZON,AMAZONDS,ASHFURNDS,BBBDROP,BLK01,CASTLEGATE,CSNSTORES,HDDS,JCPENNEY01,KOHLDSN,MACY02,OLLIIX,OVERSTOCK01,TGTDVS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</si>
  <si>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</si>
  <si>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</si>
  <si>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</si>
  <si>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</si>
  <si>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</si>
  <si>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AMAZON,AMERSIGNDS,CSNSTORES,DESINC,FINGERHUTDS,JCPENNEY01,KOHLDSN,MACY02,OLLIIX,OVERSCONSIGN,OVERSTOCK01,TGTDVS,WALMARTDS,Zulily</t>
  </si>
  <si>
    <t>2/13/2015</t>
  </si>
  <si>
    <t>4/13/2016</t>
  </si>
  <si>
    <t>1/11/2016</t>
  </si>
  <si>
    <t>12/8/2017</t>
  </si>
  <si>
    <t>MZ80-308</t>
  </si>
  <si>
    <t>AMAZON,AMAZONDS,AMERSIGNDS,ASHFURNDS,CSNSTORES,DESINC,HDDS,JCPENNEY01,KOHLDSN,MACY02,OLLIIX,OVERSTOCK01,TGTDVS,WALMARTDS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</si>
  <si>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</si>
  <si>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</si>
  <si>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</si>
  <si>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</si>
  <si>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</si>
  <si>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</si>
  <si>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BBBDROP,BEALLSDS,BLK01,CSNSTORES,HSNDS,JCPENNEY01,KOHLDSN,MACY02,OLLIIX,OVERSTOCK01,TGTDVS</t>
  </si>
  <si>
    <t>6/1/2015</t>
  </si>
  <si>
    <t>MZ80-065</t>
  </si>
  <si>
    <t>AMAZON,BBBDROP,BLK01,CSNSTORES,HDDS,HSNDS,JCPENNEY01,KOHLDSN,MACY02,OLLIIX,OVERSCONSIGN,OVERSTOCK01,TGTDVS,Zulily</t>
  </si>
  <si>
    <t>1/24/2018</t>
  </si>
  <si>
    <t>MZ80-220</t>
  </si>
  <si>
    <t>AMAZON,AMAZONDS,BBBDROP,BEALLSDS,BLK01,CSNSTORES,HDDS,HSNDS,JCPENNEY01,KOHLDSN,MACY02,OVERSCONSIGN,OVERSTOCK01,TGTDVS,WALMARTDS,Zulily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</si>
  <si>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</si>
  <si>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</si>
  <si>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</si>
  <si>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</si>
  <si>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</si>
  <si>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</si>
  <si>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</si>
  <si>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</si>
  <si>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</si>
  <si>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</si>
  <si>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</si>
  <si>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</si>
  <si>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</si>
  <si>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</si>
  <si>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</si>
  <si>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</si>
  <si>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AMAZON,AMAZONDS,CSNSTORES,FINGERHUTDS,MACY02,OVERSTOCK01,TGTDVS,WALMARTDS,Zulily</t>
  </si>
  <si>
    <t>7/8/2015</t>
  </si>
  <si>
    <t>5/13/2015</t>
  </si>
  <si>
    <t>9/1/2016</t>
  </si>
  <si>
    <t>MZ80-203</t>
  </si>
  <si>
    <t>AMAZON,AMAZONDS,BEALLSDS,CSNSTORES,FINGERHUTDS,KOHLDSN,MACY02,OLLIIX,OVERSTOCK01,TGTDVS,WALMARTDS,Zulily</t>
  </si>
  <si>
    <t>4/17/2015</t>
  </si>
  <si>
    <t>MZ80-066</t>
  </si>
  <si>
    <t>Floral Coverlet Set</t>
  </si>
  <si>
    <t>PF000553;PP000517</t>
  </si>
  <si>
    <t>MZ80-238</t>
  </si>
  <si>
    <t>AMAZONDS,OVERSTOCK01</t>
  </si>
  <si>
    <t>4/14/2015</t>
  </si>
  <si>
    <t>MZ80-272</t>
  </si>
  <si>
    <t>AMAZON,CSNSTORES,HDDS,JCPENNEY01,KOHLDSN,Zulily</t>
  </si>
  <si>
    <t>1/29/2015</t>
  </si>
  <si>
    <t>3/4/2015</t>
  </si>
  <si>
    <t>10/20/2016</t>
  </si>
  <si>
    <t>8/6/2016</t>
  </si>
  <si>
    <t>MZ80-273</t>
  </si>
  <si>
    <t>AMAZON,AMAZONDS,CSNSTORES,HDDS,JCPENNEY01,KOHLDSN,MACY02,OVERSTOCK01,Zulily</t>
  </si>
  <si>
    <t>1/25/2015</t>
  </si>
  <si>
    <t>MZ13-0623</t>
  </si>
  <si>
    <t>Juniper</t>
  </si>
  <si>
    <t>Leah</t>
  </si>
  <si>
    <t>Rainbow Coverlet Set With Pompom Trim</t>
  </si>
  <si>
    <t>PF005211</t>
  </si>
  <si>
    <t>MZ13-0624</t>
  </si>
  <si>
    <t>11/6/2020</t>
  </si>
  <si>
    <t>11/7/2020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</si>
  <si>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</si>
  <si>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</si>
  <si>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</si>
  <si>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</si>
  <si>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</si>
  <si>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</si>
  <si>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</si>
  <si>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</si>
  <si>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</si>
  <si>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</si>
  <si>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</si>
  <si>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</si>
  <si>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</si>
  <si>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</si>
  <si>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</si>
  <si>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</si>
  <si>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</si>
  <si>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</si>
  <si>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</si>
  <si>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AMAZON,BLK01,CSNSTORES,FINGERHUTDS,HDDS,JCPENNEY01,KOHLDSN,MACY02,OLLIIX,OVERSTOCK01,TGTDVS,WALMARTDS</t>
  </si>
  <si>
    <t>2/4/2015</t>
  </si>
  <si>
    <t>MZ12-509</t>
  </si>
  <si>
    <t>AMAZON,BBBDROP,CSNSTORES,FINGERHUTDS,HDDS,JCPENNEY01,KOHLDSN,MACY02,NRTPORT,OLLIIX,OVERSTOCK01,TGTDVS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</si>
  <si>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</si>
  <si>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</si>
  <si>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</si>
  <si>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</si>
  <si>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</si>
  <si>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</si>
  <si>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</si>
  <si>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</si>
  <si>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</si>
  <si>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</si>
  <si>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</si>
  <si>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</si>
  <si>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</si>
  <si>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</si>
  <si>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</si>
  <si>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</si>
  <si>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</si>
  <si>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AMAZON,AMAZONDS,ASHFURNDS,CSNSTORES,FINGERHUTDS,JCPENNEY01,KOHLDSN,MACY02,OLLIIX,OVERSTOCK01,TGTDVS,WALMARTDS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</si>
  <si>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</si>
  <si>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</si>
  <si>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</si>
  <si>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</t>
  </si>
  <si>
    <t>2/20/2020</t>
  </si>
  <si>
    <t>MZ12-0593</t>
  </si>
  <si>
    <t>Metallic Printed Reversible Duvet Cover Set</t>
  </si>
  <si>
    <t>BLK01,CSNSTORES,DESINC,FINGERHUTDS,JCPENNEY01,KOHLDSN,OVERSTOCK01,TGTDVS,Zulily</t>
  </si>
  <si>
    <t>11/5/2021</t>
  </si>
  <si>
    <t>MZ12-0594</t>
  </si>
  <si>
    <t>BLK01,CSNSTORES,FINGERHUTDS,JCPENNEY01,KOHLDSN,MACY02,OVERSTOCK01,TGTDVS,Zulily</t>
  </si>
  <si>
    <t>MZ12-0613</t>
  </si>
  <si>
    <t>CSNSTORES,KOHLDSN,MACY02,OLLIIX</t>
  </si>
  <si>
    <t>MZ12-0614</t>
  </si>
  <si>
    <t>BLK01,CSNSTORES,DESINC,FINGERHUTDS,KOHLDSN,MACY02,OVERSCONSIGN,OVERSTOCK01,TGTDVS</t>
  </si>
  <si>
    <t>MZ12-503</t>
  </si>
  <si>
    <t>BLK01,CSNSTORES,HDDS,KOHLDSN,MACY02,OVERSTOCK01,TGTDVS,WALMARTDS</t>
  </si>
  <si>
    <t>9/9/2019</t>
  </si>
  <si>
    <t>12/3/2016</t>
  </si>
  <si>
    <t>12/5/2017</t>
  </si>
  <si>
    <t>MZ12-504</t>
  </si>
  <si>
    <t>BEALLSDS,FINGERHUTDS,HDDS,KOHLDSN,TGTDVS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</si>
  <si>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</si>
  <si>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</si>
  <si>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</si>
  <si>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</si>
  <si>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</si>
  <si>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</si>
  <si>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</si>
  <si>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</si>
  <si>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</si>
  <si>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</si>
  <si>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HDDS,KOHLDSN,MACY02,OLLIIX,OVERSCONSIGN,OVERSTOCK01,TGTDVS,Zulily</t>
  </si>
  <si>
    <t>4/21/2015</t>
  </si>
  <si>
    <t>3/27/2020</t>
  </si>
  <si>
    <t>MZ12-218</t>
  </si>
  <si>
    <t>BLK01,CASTLEGATE,KOHLDSN,MACY02,OLLIIX,OVERSTOCK01,TGTDVS,Zulily</t>
  </si>
  <si>
    <t>5/1/2015</t>
  </si>
  <si>
    <t>MZ12-0646</t>
  </si>
  <si>
    <t>AMAZON,AMAZONDS,JCPENNEY01,KOHLDSN,TGTDVS</t>
  </si>
  <si>
    <t>MZ12-0647</t>
  </si>
  <si>
    <t>MZ50-275</t>
  </si>
  <si>
    <t>THROW</t>
  </si>
  <si>
    <t>Filled Throw</t>
  </si>
  <si>
    <t>Quilted Throw</t>
  </si>
  <si>
    <t>60x70"</t>
  </si>
  <si>
    <t>AMAZON,BLK01,CSNSTORES,DESINC,HSNDS,KOHLDSN,MACY02,OLLIIX,OVERSTOCK01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</si>
  <si>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</si>
  <si>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</si>
  <si>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</si>
  <si>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</si>
  <si>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</si>
  <si>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</si>
  <si>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</si>
  <si>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</si>
  <si>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</si>
  <si>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</si>
  <si>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</si>
  <si>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</si>
  <si>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</si>
  <si>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</si>
  <si>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</si>
  <si>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</si>
  <si>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</si>
  <si>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</si>
  <si>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AMAZON,AMAZONDS,AMERSIGNDS,ASHFURNDS,BLK01,CSNSTORES,HDDS,JCPENNEY01,KOHLDSN,MACY02,OLLIIX,OVERSTOCK01,ROOMECOM,TGTDVS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</si>
  <si>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</si>
  <si>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</si>
  <si>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AMAZON,AMAZONDS,AMERSIGNDS,ASHFURNDS,BBBDROP,BEALLSDS,BLK01,CASTLEGATE,CSNSTORES,JCPENNEY01,KOHLDSN,MACY02,NRTPORT,OLLIIX,OVERSTOCK01,ROOMECOM,TGTDVS,Zulily</t>
  </si>
  <si>
    <t>6/18/2017</t>
  </si>
  <si>
    <t>5/26/2021</t>
  </si>
  <si>
    <t>UH10-0206</t>
  </si>
  <si>
    <t>AMAZON,AMAZONDS,AMERSIGNDS,BBBDROP,BLK01,CASTLEGATE,CSNSTORES,HSNDS,JCPENNEY01,KOHLDSN,MACY02,NRTPORT,OLLIIX,OVERSTOCK01,TGTDVS,Zulily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</si>
  <si>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</si>
  <si>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</si>
  <si>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</si>
  <si>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</si>
  <si>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</si>
  <si>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</si>
  <si>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AMAZON,AMAZONDS,AMERSIGNDS,ASHFURNDS,BBBDROP,BLK01,CASTLEGATE,CSNSTORES,HDDS,HSNDS,JCPENNEY01,KOHLDSN,MACY02,OLLIIX,OVERSTOCK01,ROOMECOM,TGTDVS,ZOLA</t>
  </si>
  <si>
    <t>UH10-0200</t>
  </si>
  <si>
    <t>AMAZON,AMAZONDS,AMERSIGNDS,ASHFURNDS,BBBDROP,BLK01,CSNSTORES,JCPENNEY01,KOHLDSN,MACY02,NRTPORT,OLLIIX,OVERSTOCK01,TGTDVS,ZOLA</t>
  </si>
  <si>
    <t>5/12/2017</t>
  </si>
  <si>
    <t>UH10-2153</t>
  </si>
  <si>
    <t>PP000834;PF004165</t>
  </si>
  <si>
    <t>AMAZON,BBBDROP,CSNSTORES,JCPENNEY01,KOHLDSN,OLLIIX,OVERSTOCK01,ROOMECOM,TGTDVS</t>
  </si>
  <si>
    <t>UH10-2154</t>
  </si>
  <si>
    <t>AMAZON,AMAZONDS,ASHFURNDS,BBBDROP,CSNSTORES,JCPENNEY01,KOHLDSN,MACY02,NRTPORT,OLLIIX,OVERSTOCK01,ROOMECOM,TGTDVS</t>
  </si>
  <si>
    <t>8/5/2018</t>
  </si>
  <si>
    <t>UH10-2155</t>
  </si>
  <si>
    <t>UH10-2255</t>
  </si>
  <si>
    <t>PP000834;PF004683</t>
  </si>
  <si>
    <t>4/29/2024</t>
  </si>
  <si>
    <t>2/16/2022</t>
  </si>
  <si>
    <t>UH10-2256</t>
  </si>
  <si>
    <t>AMAZON,AMAZONDS,ASHFURNDS,BBBDROP,BLK01,CSNSTORES,JCPENNEY01,KOHLDSN,MACY02,OLLIIX,OVERSCONSIGN,OVERSTOCK01,ROOMECOM,TGTDVS,Zulily</t>
  </si>
  <si>
    <t>12/1/2021</t>
  </si>
  <si>
    <t>UH10-2257</t>
  </si>
  <si>
    <t>AMAZON,AMAZONDS,BBBDROP,BLK01,CSNSTORES,JCPENNEY01,KOHLDSN,MACY02,OLLIIX,OVERSTOCK01,TGTDVS,ZOLA,Zulily</t>
  </si>
  <si>
    <t>UH10-2159</t>
  </si>
  <si>
    <t>PP000834;PF004166</t>
  </si>
  <si>
    <t>6/2/2024</t>
  </si>
  <si>
    <t>AMAZON,AMAZONDS,AMERSIGNDS,BBBDROP,BLK01,CSNSTORES,HSNDS,JCPENNEY01,KOHLDSN,MACY02,OLLIIX,OVERSTOCK01,TGTDVS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</si>
  <si>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</si>
  <si>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</si>
  <si>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</si>
  <si>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</si>
  <si>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5/28/2018</t>
  </si>
  <si>
    <t>UH10-2261</t>
  </si>
  <si>
    <t>PP000834;PF004684</t>
  </si>
  <si>
    <t>AMAZON,AMAZONDS,BLK01,CSNSTORES,JCPENNEY01,MACY02,OLLIIX,OVERSTOCK01,TGTDVS</t>
  </si>
  <si>
    <t>12/7/2019</t>
  </si>
  <si>
    <t>UH10-2262</t>
  </si>
  <si>
    <t>6/30/2024</t>
  </si>
  <si>
    <t>AMAZON,AMAZONDS,BBBDROP,BLK01,CSNSTORES,KOHLDSN,MACY02,OLLIIX,OVERSTOCK01,TGTDVS,Zulily</t>
  </si>
  <si>
    <t>6/1/2019</t>
  </si>
  <si>
    <t>UH10-2263</t>
  </si>
  <si>
    <t>AMAZON,AMAZONDS,BBBDROP,BEALLSDS,BLK01,CSNSTORES,HOUZZ,JCPENNEY01,KOHLDSN,MACY02,OLLIIX,OVERSTOCK01,TGTDVS</t>
  </si>
  <si>
    <t>UH10-2494</t>
  </si>
  <si>
    <t>PP000834;PF006097</t>
  </si>
  <si>
    <t>12/30/2023</t>
  </si>
  <si>
    <t>AMAZON,OLLIIX,TGTDVS</t>
  </si>
  <si>
    <t>UH10-2495</t>
  </si>
  <si>
    <t>AMAZON,CSNSTORES,KOHLDSN,OLLIIX,OVERSTOCK01,TGTDVS</t>
  </si>
  <si>
    <t>1/1/2024</t>
  </si>
  <si>
    <t>UH10-2496</t>
  </si>
  <si>
    <t>AMAZON,AMAZONDS,CSNSTORES,JCPENNEY01,KOHLDSN,OLLIIX,OVERSTOCK01</t>
  </si>
  <si>
    <t>UH10-2346</t>
  </si>
  <si>
    <t>Calum</t>
  </si>
  <si>
    <t>Corey</t>
  </si>
  <si>
    <t>Cotton Jacquard Comforter Set</t>
  </si>
  <si>
    <t>PP001337;PF005185</t>
  </si>
  <si>
    <t>BBBDROP,BLK01,CSNSTORES,HDDS,JCPENNEY01,KOHLDSN,OLLIIX,OVERSTOCK01,TGTDVS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</si>
  <si>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</si>
  <si>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</si>
  <si>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</si>
  <si>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</si>
  <si>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</si>
  <si>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</si>
  <si>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</si>
  <si>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BBBDROP,BLK01,CSNSTORES,HDDS,JCPENNEY01,KOHLDSN,MACY02,NRTPORT,OLLIIX,OVERSTOCK01,TGTDVS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</si>
  <si>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</si>
  <si>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</si>
  <si>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</si>
  <si>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</si>
  <si>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BBBDROP,BEALLSDS,BLK01,CSNSTORES,HDDS,JCPENNEY01,KOHLDSN,MACY02,NRTPORT,OLLIIX,OVERSCONSIGN,OVERSTOCK01,ROOMECOM,TGTDVS,WALMARTDS,Zulily</t>
  </si>
  <si>
    <t>1/1/2021</t>
  </si>
  <si>
    <t>UH10-2291</t>
  </si>
  <si>
    <t>PP001337;PF004807</t>
  </si>
  <si>
    <t>CSNSTORES,JCPENNEY01,KOHLDSN,MACY02,OLLIIX,OVERSCONSIGN,OVERSTOCK01,TGTDVS,ZOLA,Zulily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</si>
  <si>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</si>
  <si>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</si>
  <si>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</si>
  <si>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</si>
  <si>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</si>
  <si>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</si>
  <si>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</si>
  <si>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</si>
  <si>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</si>
  <si>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</si>
  <si>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</si>
  <si>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</si>
  <si>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</si>
  <si>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</si>
  <si>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</si>
  <si>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</si>
  <si>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</si>
  <si>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</si>
  <si>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</si>
  <si>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</si>
  <si>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</si>
  <si>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</si>
  <si>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</si>
  <si>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</si>
  <si>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</si>
  <si>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</si>
  <si>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</si>
  <si>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</si>
  <si>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</si>
  <si>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</si>
  <si>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</si>
  <si>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</si>
  <si>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</si>
  <si>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</si>
  <si>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</si>
  <si>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</si>
  <si>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</si>
  <si>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</si>
  <si>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</si>
  <si>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</si>
  <si>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</si>
  <si>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</si>
  <si>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</si>
  <si>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</si>
  <si>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</si>
  <si>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</si>
  <si>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</si>
  <si>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</si>
  <si>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</si>
  <si>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</si>
  <si>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</si>
  <si>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</si>
  <si>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</si>
  <si>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</si>
  <si>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CSNSTORES,JCPENNEY01,MACY02,OLLIIX,OVERSTOCK01,TGTDVS,Zulily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</si>
  <si>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</si>
  <si>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</si>
  <si>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</si>
  <si>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</si>
  <si>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</si>
  <si>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</si>
  <si>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</si>
  <si>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</si>
  <si>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AMAZONDS,CASTLEGATE,CSNSTORES,JCPENNEY01,KOHLDSN,MACY02,OLLIIX,OVERSCONSIGN,OVERSTOCK01,TGTDVS,WALMARTDS</t>
  </si>
  <si>
    <t>UH10-2251</t>
  </si>
  <si>
    <t>AMAZONDS,BLK01,CSNSTORES,JCPENNEY01,KOHLDSN,MACY02,OLLIIX,OVERSTOCK01,TGTDVS,WALMARTDS,Zulily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</si>
  <si>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</si>
  <si>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</si>
  <si>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</si>
  <si>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</si>
  <si>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</si>
  <si>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</si>
  <si>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</si>
  <si>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AMAZONDS,BLK01,CSNSTORES,HDDS,JCPENNEY01,KOHLDSN,MACY02,OLLIIX,OVERSTOCK01,TGTDVS</t>
  </si>
  <si>
    <t>UH10-0017</t>
  </si>
  <si>
    <t>Annalise</t>
  </si>
  <si>
    <t>Tivoli</t>
  </si>
  <si>
    <t>7 Piece Cotton Comforter Set</t>
  </si>
  <si>
    <t>PF002459;PP000375</t>
  </si>
  <si>
    <t>12/23/2016</t>
  </si>
  <si>
    <t>UH10-0018</t>
  </si>
  <si>
    <t>UH10-2286</t>
  </si>
  <si>
    <t>Bergen</t>
  </si>
  <si>
    <t>5 Piece Cotton Rich Comforter Set</t>
  </si>
  <si>
    <t>Chambray Indigo</t>
  </si>
  <si>
    <t>PF004806</t>
  </si>
  <si>
    <t>BLK01,CSNSTORES,KOHLDSN,MACY02,OLLIIX,TGTDVS,ZOLA,Zulily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</si>
  <si>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</si>
  <si>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</si>
  <si>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</si>
  <si>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</si>
  <si>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</si>
  <si>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</si>
  <si>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</si>
  <si>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</si>
  <si>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</si>
  <si>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</si>
  <si>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</si>
  <si>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JCPENNEY01,MACY02,OVERSTOCK01,TGTDVS,ZOLA</t>
  </si>
  <si>
    <t>UH10-2415</t>
  </si>
  <si>
    <t>JCPENNEY01,KOHLDSN,MACY02,OLLIIX,OVERSTOCK01,TGTDVS,ZOLA</t>
  </si>
  <si>
    <t>UH10-2410</t>
  </si>
  <si>
    <t>PP001687;PF005594</t>
  </si>
  <si>
    <t>BBBDROP,CSNSTORES,JCPENNEY01,MACY02,OLLIIX,OVERSTOCK01,TGTDVS</t>
  </si>
  <si>
    <t>UH10-2411</t>
  </si>
  <si>
    <t>JCPENNEY01,MACY02,OLLIIX,OVERSTOCK01,TGTDVS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</si>
  <si>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</si>
  <si>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</si>
  <si>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</si>
  <si>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</si>
  <si>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</si>
  <si>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</si>
  <si>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</si>
  <si>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</si>
  <si>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</si>
  <si>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</si>
  <si>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</si>
  <si>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</si>
  <si>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</si>
  <si>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</si>
  <si>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</si>
  <si>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</si>
  <si>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</si>
  <si>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</si>
  <si>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</si>
  <si>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</si>
  <si>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</si>
  <si>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</si>
  <si>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</si>
  <si>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</si>
  <si>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</si>
  <si>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</si>
  <si>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</si>
  <si>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</si>
  <si>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</si>
  <si>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</si>
  <si>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</si>
  <si>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</si>
  <si>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</si>
  <si>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</si>
  <si>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</si>
  <si>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</si>
  <si>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</si>
  <si>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</si>
  <si>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</si>
  <si>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</si>
  <si>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</si>
  <si>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BLK01,CSNSTORES,DESINC,JCPENNEY01,KOHLDSN,MACY02,OLLIIX,OVERSTOCK01,TGTDVS,Zulily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</si>
  <si>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</si>
  <si>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</si>
  <si>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</si>
  <si>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</si>
  <si>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</si>
  <si>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</si>
  <si>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</si>
  <si>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</si>
  <si>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</si>
  <si>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</si>
  <si>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</si>
  <si>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</si>
  <si>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</si>
  <si>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</si>
  <si>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</si>
  <si>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</si>
  <si>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</si>
  <si>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CSNSTORES,JCPENNEY01,KOHLDSN,OLLIIX,TGTDVS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</si>
  <si>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</si>
  <si>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</si>
  <si>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</si>
  <si>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</si>
  <si>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</si>
  <si>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</si>
  <si>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</si>
  <si>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</si>
  <si>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</si>
  <si>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</si>
  <si>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</si>
  <si>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</si>
  <si>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</si>
  <si>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</si>
  <si>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</si>
  <si>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</si>
  <si>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</si>
  <si>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</si>
  <si>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</si>
  <si>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</si>
  <si>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</si>
  <si>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</si>
  <si>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</si>
  <si>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</si>
  <si>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</si>
  <si>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</si>
  <si>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AMAZON,AMAZONDS,BLK01,CSNSTORES,KOHLDSN,OVERSTOCK01,TGTDVS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</si>
  <si>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</si>
  <si>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</si>
  <si>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</si>
  <si>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</si>
  <si>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</si>
  <si>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</si>
  <si>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</si>
  <si>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AMAZON,AMAZONDS,CSNSTORES,OLLIIX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</si>
  <si>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</si>
  <si>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</si>
  <si>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</si>
  <si>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</si>
  <si>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</si>
  <si>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</si>
  <si>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</si>
  <si>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</si>
  <si>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</si>
  <si>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</si>
  <si>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</si>
  <si>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</si>
  <si>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</si>
  <si>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</si>
  <si>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</si>
  <si>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</si>
  <si>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</si>
  <si>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</si>
  <si>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</si>
  <si>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</si>
  <si>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</si>
  <si>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</si>
  <si>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</si>
  <si>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</si>
  <si>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</si>
  <si>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JCPENNEY01,OLLIIX</t>
  </si>
  <si>
    <t>UH10-2491</t>
  </si>
  <si>
    <t>BLK01,CSNSTORES,JCPENNEY01,OLLIIX,OVERSTOCK01,TGTDVS</t>
  </si>
  <si>
    <t>UH10-2442</t>
  </si>
  <si>
    <t>Beck</t>
  </si>
  <si>
    <t>Zane</t>
  </si>
  <si>
    <t>Jasper</t>
  </si>
  <si>
    <t>Cotton Chenille Comforter Set</t>
  </si>
  <si>
    <t>PP001748;PF005681</t>
  </si>
  <si>
    <t>CSNSTORES,KOHLDSN,OLLIIX,TGTDVS</t>
  </si>
  <si>
    <t>UH10-2443</t>
  </si>
  <si>
    <t>UH10-2444</t>
  </si>
  <si>
    <t>AMAZONDS,CSNSTORES,DESINC,JCPENNEY01,KOHLDSN,MACY02,OLLIIX,OVERSCONSIGN,TGTDVS</t>
  </si>
  <si>
    <t>UH10-2448</t>
  </si>
  <si>
    <t>PF005680;PP001748</t>
  </si>
  <si>
    <t>1/20/2023</t>
  </si>
  <si>
    <t>UH10-2449</t>
  </si>
  <si>
    <t>UH10-2450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</si>
  <si>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</si>
  <si>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</si>
  <si>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</si>
  <si>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</si>
  <si>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</si>
  <si>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</si>
  <si>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</si>
  <si>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</si>
  <si>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</si>
  <si>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</si>
  <si>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</si>
  <si>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</si>
  <si>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</si>
  <si>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UH10-2518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</si>
  <si>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</si>
  <si>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</si>
  <si>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</si>
  <si>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</si>
  <si>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</si>
  <si>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</si>
  <si>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</si>
  <si>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</si>
  <si>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</si>
  <si>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</si>
  <si>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</si>
  <si>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AMAZON,BBBDROP,BLK01,CSNSTORES,HSNDS,JCPENNEY01,MACY02,OLLIIX,OVERSTOCK01,TGTDVS</t>
  </si>
  <si>
    <t>4/16/2022</t>
  </si>
  <si>
    <t>UH12-0202</t>
  </si>
  <si>
    <t>AMAZON,AMAZONDS,BBBDROP,BLK01,CASTLEGATE,CSNSTORES,HSNDS,JCPENNEY01,KIRKLANDDS,KOHLDSN,MACY02,OLLIIX,OVERSTOCK01,TGTDVS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</si>
  <si>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</si>
  <si>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</si>
  <si>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</si>
  <si>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</si>
  <si>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AMAZON,BBBDROP,JCPENNEY01,KOHLDSN,MACY02,OLLIIX,OVERSTOCK01,TGTDVS,Zulily</t>
  </si>
  <si>
    <t>UH12-0208</t>
  </si>
  <si>
    <t>AMAZON,AMAZONDS,BBBDROP,CASTLEGATE,CSNSTORES,JCPENNEY01,KOHLDSN,MACY02,OLLIIX,OVERSTOCK01,TGTDVS</t>
  </si>
  <si>
    <t>UH12-0209</t>
  </si>
  <si>
    <t>5/7/2024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</si>
  <si>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</si>
  <si>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</si>
  <si>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</si>
  <si>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</si>
  <si>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</si>
  <si>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</si>
  <si>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AMAZON,AMAZONDS,BBBDROP,BLK01,JCPENNEY01,KOHLDSN,MACY02,OLLIIX,TGTDVS</t>
  </si>
  <si>
    <t>UH12-2264</t>
  </si>
  <si>
    <t>AMAZON,AMAZONDS,BBBDROP,MACY02,OVERSTOCK01,TGTDVS</t>
  </si>
  <si>
    <t>UH12-2265</t>
  </si>
  <si>
    <t>AMAZON,BLK01,CSNSTORES,JCPENNEY01,KOHLDSN,MACY02,OLLIIX,OVERSTOCK01,TGTDVS</t>
  </si>
  <si>
    <t>UH12-2266</t>
  </si>
  <si>
    <t>AMAZON,BBBDROP,BLK01,CSNSTORES,JCPENNEY01,KOHLDSN,MACY02,OVERSTOCK01,TGTDVS</t>
  </si>
  <si>
    <t>UH12-2258</t>
  </si>
  <si>
    <t>AMAZON,AMAZONDS,JCPENNEY01,MACY02,TGTDVS</t>
  </si>
  <si>
    <t>UH12-2259</t>
  </si>
  <si>
    <t>AMAZON,BBBDROP,CSNSTORES,JCPENNEY01,KOHLDSN,MACY02,OVERSTOCK01,TGTDVS</t>
  </si>
  <si>
    <t>UH12-2260</t>
  </si>
  <si>
    <t>8/17/2019</t>
  </si>
  <si>
    <t>UH12-2162</t>
  </si>
  <si>
    <t>AMAZON,AMAZONDS,CSNSTORES,JCPENNEY01,KOHLDSN,MACY02,OVERSTOCK01,TGTDVS</t>
  </si>
  <si>
    <t>UH12-2163</t>
  </si>
  <si>
    <t>AMAZON,BBBDROP,BLK01,CASTLEGATE,CSNSTORES,JCPENNEY01,KOHLDSN,MACY02,OLLIIX,OVERSTOCK01,ROOMECOM,TGTDVS</t>
  </si>
  <si>
    <t>UH12-2164</t>
  </si>
  <si>
    <t>AMAZON,AMERSIGNDS,CSNSTORES,KOHLDSN,MACY02,NEBFUR01,OLLIIX,OVERSTOCK01,TGTDVS,Zulily</t>
  </si>
  <si>
    <t>UH12-2497</t>
  </si>
  <si>
    <t>AMAZON,AMAZONDS,DESINC,OLLIIX,OVERSTOCK01,TGTDVS</t>
  </si>
  <si>
    <t>UH12-2498</t>
  </si>
  <si>
    <t>AMAZON,CSNSTORES,DESINC,OLLIIX,OVERSTOCK01,TGTDVS</t>
  </si>
  <si>
    <t>UH12-2499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</si>
  <si>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</si>
  <si>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</si>
  <si>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</si>
  <si>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</si>
  <si>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</si>
  <si>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BBBDROP,BLK01,CSNSTORES,JCPENNEY01,KOHLDSN,MACY02,OVERSTOCK01,TGTDVS,ZOLA,Zulily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</si>
  <si>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</si>
  <si>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</si>
  <si>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</si>
  <si>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</si>
  <si>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</si>
  <si>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</si>
  <si>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</si>
  <si>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UH12-2294</t>
  </si>
  <si>
    <t>UH12-2253</t>
  </si>
  <si>
    <t>5 Piece Cotton Clip Jacquard Duvet Cover Set</t>
  </si>
  <si>
    <t>UH12-2254</t>
  </si>
  <si>
    <t>BLK01,CSNSTORES,JCPENNEY01,KOHLDSN,MACY02,OLLIIX,OVERSTOCK01,TGTDVS,ZOLA</t>
  </si>
  <si>
    <t>2/12/2021</t>
  </si>
  <si>
    <t>UH12-2340</t>
  </si>
  <si>
    <t>UH12-2341</t>
  </si>
  <si>
    <t>9/3/2020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</si>
  <si>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</si>
  <si>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</si>
  <si>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</si>
  <si>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</si>
  <si>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</si>
  <si>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</si>
  <si>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</si>
  <si>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</si>
  <si>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</si>
  <si>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</si>
  <si>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</si>
  <si>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</si>
  <si>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</si>
  <si>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</si>
  <si>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</si>
  <si>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</si>
  <si>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UH12-2416</t>
  </si>
  <si>
    <t>5 Piece Plush Clip Jacquard Duvet Cover Set</t>
  </si>
  <si>
    <t>CSNSTORES,JCPENNEY01,MACY02,OVERSTOCK01,TGTDVS</t>
  </si>
  <si>
    <t>UH12-2417</t>
  </si>
  <si>
    <t>CSNSTORES,JCPENNEY01,MACY02,OLLIIX,OVERSTOCK01,TGTDVS,ZOLA,Zulily</t>
  </si>
  <si>
    <t>UH12-2412</t>
  </si>
  <si>
    <t>BBBDROP,JCPENNEY01,MACY02,OLLIIX,TGTDVS</t>
  </si>
  <si>
    <t>UH12-2413</t>
  </si>
  <si>
    <t>CSNSTORES,JCPENNEY01,KOHLDSN,OLLIIX,OVERSTOCK01,TGTDVS,Zulily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</si>
  <si>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</si>
  <si>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</si>
  <si>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</si>
  <si>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</si>
  <si>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</si>
  <si>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</si>
  <si>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AMAZONDS,CSNSTORES,KOHLDSN,OLLIIX,OVERSTOCK01,TGTDVS,ZOLA</t>
  </si>
  <si>
    <t>UH12-2289</t>
  </si>
  <si>
    <t>ZOLA,Zulily</t>
  </si>
  <si>
    <t>UH12-2280</t>
  </si>
  <si>
    <t>UH12-2281</t>
  </si>
  <si>
    <t>CSNSTORES,DESINC,JCPENNEY01,KOHLDSN,MACY02,OLLIIX,OVERSTOCK01,WALMARTDS</t>
  </si>
  <si>
    <t>UH12-2232</t>
  </si>
  <si>
    <t>OVERSTOCK01,TGTDVS</t>
  </si>
  <si>
    <t>UH12-2233</t>
  </si>
  <si>
    <t>CSNSTORES,JCPENNEY01,MACY02,OLLIIX,OVERSCONSIGN,OVERSTOCK01,TGTDVS,WALMARTDS</t>
  </si>
  <si>
    <t>UH12-2234</t>
  </si>
  <si>
    <t>JCPENNEY01,KOHLDSN,MACY02,OLLIIX,OVERSTOCK01,TGTDVS</t>
  </si>
  <si>
    <t>UH12-0025</t>
  </si>
  <si>
    <t>7 Piece Cotton Duvet Cover Set</t>
  </si>
  <si>
    <t>PF002460;PP000375</t>
  </si>
  <si>
    <t>1/30/2017</t>
  </si>
  <si>
    <t>UH12-2192</t>
  </si>
  <si>
    <t>Cole</t>
  </si>
  <si>
    <t>Mason</t>
  </si>
  <si>
    <t>Stripe Print Ultra Soft Cotton Blend Jersey Knit Duvet Cover Set</t>
  </si>
  <si>
    <t>PP000917;PF004329</t>
  </si>
  <si>
    <t>CSNSTORES,JCPENNEY01,TGTDVS,WALMARTDS,Zulily</t>
  </si>
  <si>
    <t>UH12-2193</t>
  </si>
  <si>
    <t>BLK01,CSNSTORES,JCPENNEY01,KOHLDSN,OLLIIX,TGTDVS,Zulily</t>
  </si>
  <si>
    <t>6/23/2020</t>
  </si>
  <si>
    <t>UH12-2198</t>
  </si>
  <si>
    <t>CSNSTORES,KOHLDSN,TGTDVS</t>
  </si>
  <si>
    <t>UH12-2199</t>
  </si>
  <si>
    <t>UH12-2200</t>
  </si>
  <si>
    <t>BLK01,CSNSTORES,DESINC,JCPENNEY01,KOHLDSN,OLLIIX,TGTDVS,Zulily</t>
  </si>
  <si>
    <t>UH12-2316</t>
  </si>
  <si>
    <t>Jenson</t>
  </si>
  <si>
    <t>Tory</t>
  </si>
  <si>
    <t>5 Piece Cotton Printed Duvet Cover Set</t>
  </si>
  <si>
    <t>Blush/Grey</t>
  </si>
  <si>
    <t>PF005046</t>
  </si>
  <si>
    <t>KOHLDSN,MACY02</t>
  </si>
  <si>
    <t>11/29/2020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</si>
  <si>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</si>
  <si>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</si>
  <si>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</si>
  <si>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</si>
  <si>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</si>
  <si>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</si>
  <si>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</si>
  <si>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BLK01,CSNSTORES,MACY02,OLLIIX,OVERSCONSIGN,OVERSTOCK01,TGTDVS,WALMARTDS</t>
  </si>
  <si>
    <t>UH12-2394</t>
  </si>
  <si>
    <t>5 Piece Ombre Printed Cotton Gauze Duvet Cover Set</t>
  </si>
  <si>
    <t>PP001626;PF005457</t>
  </si>
  <si>
    <t>UH12-2092</t>
  </si>
  <si>
    <t>7 Piece Elastic Embroidered Chambray Duvet Set</t>
  </si>
  <si>
    <t>CSNSTORES,OVERSTOCK01,TGTDVS</t>
  </si>
  <si>
    <t>UH12-2093</t>
  </si>
  <si>
    <t>CSNSTORES,DESINC,KIRKLANDDS,KOHLDSN,OVERSTOCK01,TGTDVS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</si>
  <si>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</si>
  <si>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</si>
  <si>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</si>
  <si>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</si>
  <si>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</si>
  <si>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</si>
  <si>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BBBDROP,BLK01,CSNSTORES,HDDS,JCPENNEY01,KOHLDSN,MACY02,OLLIIX,OVERSTOCK01,TGTDVS,WALMARTDS</t>
  </si>
  <si>
    <t>1/1/2022</t>
  </si>
  <si>
    <t>UH12-2320</t>
  </si>
  <si>
    <t>UH12-2325</t>
  </si>
  <si>
    <t>PP001460;PF005050</t>
  </si>
  <si>
    <t>7/8/2020</t>
  </si>
  <si>
    <t>UH12-2326</t>
  </si>
  <si>
    <t>UH12-2478</t>
  </si>
  <si>
    <t>3 Piece Knitted Jersey Duvet Cover Set</t>
  </si>
  <si>
    <t>UH12-2479</t>
  </si>
  <si>
    <t>UH12-2445</t>
  </si>
  <si>
    <t>Cotton Chenille Duvet Cover Set</t>
  </si>
  <si>
    <t>MACY02,OLLIIX,OVERSTOCK01,TGTDVS</t>
  </si>
  <si>
    <t>UH12-2446</t>
  </si>
  <si>
    <t>UH12-2447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</si>
  <si>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</si>
  <si>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</si>
  <si>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</si>
  <si>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</si>
  <si>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</si>
  <si>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</si>
  <si>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UH12-2436</t>
  </si>
  <si>
    <t>3 Piece Cotton Gauze Waffle Weave Duvet Cover Set</t>
  </si>
  <si>
    <t>UH12-2437</t>
  </si>
  <si>
    <t>BLK01,CSNSTORES,JCPENNEY01,KOHLDSN,MACY02,OLLIIX,OVERSTOCK01,TGTDVS,Zulily</t>
  </si>
  <si>
    <t>UH12-2474</t>
  </si>
  <si>
    <t>3 Piece Chenille Duvet Cover Set</t>
  </si>
  <si>
    <t>BLK01,CSNSTORES,DESINC,KOHLDSN,MACY02,NRTPORT,OLLIIX,OVERSTOCK01,TGTDVS,ZOLA</t>
  </si>
  <si>
    <t>UH12-2475</t>
  </si>
  <si>
    <t>BLK01,CSNSTORES,JCPENNEY01,MACY02,OVERSTOCK01,TGTDVS,ZOLA</t>
  </si>
  <si>
    <t>5/11/2023</t>
  </si>
  <si>
    <t>UH12-2483</t>
  </si>
  <si>
    <t>Striped Clipped Jacquard Duvet Cover Set</t>
  </si>
  <si>
    <t>UH12-2484</t>
  </si>
  <si>
    <t>UH12-2488</t>
  </si>
  <si>
    <t>CSNSTORES,JCPENNEY01,KOHLDSN,NRTPORT,OVERSTOCK01</t>
  </si>
  <si>
    <t>2/16/2024</t>
  </si>
  <si>
    <t>UH12-2489</t>
  </si>
  <si>
    <t>CSNSTORES,JCPENNEY01,KOHLDSN,NRTPORT,OVERSTOCK01,TGTDVS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</si>
  <si>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</si>
  <si>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</si>
  <si>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</si>
  <si>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</si>
  <si>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</si>
  <si>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</si>
  <si>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</si>
  <si>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</si>
  <si>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</si>
  <si>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</si>
  <si>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</si>
  <si>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</si>
  <si>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</si>
  <si>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</si>
  <si>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</si>
  <si>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CSNSTORES,JCPENNEY01,OVERSTOCK01,TGTDVS</t>
  </si>
  <si>
    <t>UH13-2208</t>
  </si>
  <si>
    <t>Cotton Jacquard Daybed Set</t>
  </si>
  <si>
    <t>PF002471;PP000834</t>
  </si>
  <si>
    <t>AMAZON,AMAZONDS,BEALLSDS,BLK01,CSNSTORES,HDDS,JCPENNEY01,KOHLDSN,MACY02,OVERSTOCK01,TGTDVS,WALMARTDS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</si>
  <si>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</si>
  <si>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</si>
  <si>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</si>
  <si>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</si>
  <si>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</si>
  <si>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BLK01,CSNSTORES,JCPENNEY01,KOHLDSN,MACY02,OLLIIX,OVERSTOCK01,TGTDVS</t>
  </si>
  <si>
    <t>UH13-2322</t>
  </si>
  <si>
    <t>6/14/2024</t>
  </si>
  <si>
    <t>BLK01,CSNSTORES,HDDS,JCPENNEY01,KOHLDSN,MACY02,OLLIIX,OVERSTOCK01,TGTDVS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</si>
  <si>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</si>
  <si>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</si>
  <si>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</si>
  <si>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</si>
  <si>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</si>
  <si>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</si>
  <si>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</si>
  <si>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</si>
  <si>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</si>
  <si>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BBBDROP,BEALLSDS,BLK01,CSNSTORES,JCPENNEY01,KOHLDSN,MACY02,OLLIIX,OVERSTOCK01,ROOMECOM,TGTDVS</t>
  </si>
  <si>
    <t>UH13-2525</t>
  </si>
  <si>
    <t>Dune</t>
  </si>
  <si>
    <t>Ryland</t>
  </si>
  <si>
    <t>Poly Gauze Quilt Set</t>
  </si>
  <si>
    <t>PP001940;PF006186</t>
  </si>
  <si>
    <t>UH13-2526</t>
  </si>
  <si>
    <t>BLK01,OLLIIX</t>
  </si>
  <si>
    <t>UH13-2522</t>
  </si>
  <si>
    <t>PP001940;PF006185</t>
  </si>
  <si>
    <t>UH13-2523</t>
  </si>
  <si>
    <t>UH13-2204</t>
  </si>
  <si>
    <t>Cotton Jacquard Coverlet Set</t>
  </si>
  <si>
    <t>UH13-2205</t>
  </si>
  <si>
    <t>6/16/2019</t>
  </si>
  <si>
    <t>UH13-2206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</si>
  <si>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</si>
  <si>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</si>
  <si>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</si>
  <si>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</si>
  <si>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</si>
  <si>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BBBDROP,BLK01,JCPENNEY01,KOHLDSN,MACY02,OLLIIX,OVERSTOCK01,TGTDVS,WALMARTDS</t>
  </si>
  <si>
    <t>UH13-2141</t>
  </si>
  <si>
    <t>UH13-2142</t>
  </si>
  <si>
    <t>BLK01,CSNSTORES,JCPENNEY01,MACY02,OVERSTOCK01,TGTDVS</t>
  </si>
  <si>
    <t>UH13-2104</t>
  </si>
  <si>
    <t>7 Piece Reversible Cotton Quilt Set with Euro Shams and Thrwo Pillows</t>
  </si>
  <si>
    <t>UH13-2105</t>
  </si>
  <si>
    <t>BBBDROP,BEALLSDS,BLK01,HDDS,JCPENNEY01,KOHLDSN,MACY02,OLLIIX,OVERSTOCK01,TGTDVS,Zulily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</si>
  <si>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</si>
  <si>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</si>
  <si>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</si>
  <si>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</si>
  <si>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</si>
  <si>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</si>
  <si>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</si>
  <si>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AAFESDS,AMAZON,AMAZONDS,BBBDROP,BLK01,CSNSTORES,DESINC,FINGERHUTDS,HDDS,JCPENNEY01,KOHLDSN,MACY02,OLLIIX,OVERSTOCK01,ROOMECOM,TGTDVS,Zulily</t>
  </si>
  <si>
    <t>2/15/2020</t>
  </si>
  <si>
    <t>MZK10-209</t>
  </si>
  <si>
    <t>AMAZON,AMAZONDS,BBBDROP,BLK01,CSNSTORES,DESINC,HDDS,JCPENNEY01,KOHLDSN,MACY02,NRTPORT,OLLIIX,OVERSTOCK01,ROOMECOM,TGTDVS,Zulily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</si>
  <si>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</si>
  <si>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</si>
  <si>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</si>
  <si>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</si>
  <si>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</si>
  <si>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AMAZON,AMAZONDS,BLK01,CSNSTORES,JCPENNEY01,KOHLDSN,NRTPORT,OLLIIX,OVERSTOCK01,TGTDVS</t>
  </si>
  <si>
    <t>MZK10-262</t>
  </si>
  <si>
    <t>MZK10-168</t>
  </si>
  <si>
    <t>PP001045;PF004532</t>
  </si>
  <si>
    <t>AMAZON,BBBDROP,BLK01,CSNSTORES,FINGERHUTDS,JCPENNEY01,KOHLDSN,MACY02,NRTPORT,OLLIIX,OVERSTOCK01,ROOMECOM,TGTDVS,Zulily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</si>
  <si>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</si>
  <si>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</si>
  <si>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</si>
  <si>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</si>
  <si>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</si>
  <si>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</si>
  <si>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</si>
  <si>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</si>
  <si>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</si>
  <si>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</si>
  <si>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</si>
  <si>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AMAZON,AMAZONDS,BBBDROP,BEALLSDS,BLK01,CSNSTORES,DESINC,FINGERHUTDS,HDDS,JCPENNEY01,KOHLDSN,MACY02,OLLIIX,OVERSTOCK01,TGTDVS</t>
  </si>
  <si>
    <t>MZK10-165</t>
  </si>
  <si>
    <t>AAFESDS,AMAZON,AMAZONDS,BBBDROP,BEALLSDS,BLK01,CSNSTORES,DESINC,FINGERHUTDS,HDDS,JCPENNEY01,KOHLDSN,MACY02,NRTPORT,OLLIIX,OVERSCONSIGN,OVERSTOCK01,TGTDVS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</si>
  <si>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</si>
  <si>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</si>
  <si>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</si>
  <si>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</si>
  <si>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</si>
  <si>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</si>
  <si>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</si>
  <si>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AMAZON,AMAZONDS,BBBDROP,BLK01,CSNSTORES,DESINC,FINGERHUTDS,HDDS,JCPENNEY01,KOHLDSN,MACY02,OLLIIX,OVERSTOCK01,TGTDVS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</si>
  <si>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</si>
  <si>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</si>
  <si>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</si>
  <si>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</si>
  <si>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</si>
  <si>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</si>
  <si>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</si>
  <si>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</si>
  <si>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</si>
  <si>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</si>
  <si>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AMAZONDS,BBBDROP,BLK01,CSNSTORES,DESINC,FINGERHUTDS,HDDS,JCPENNEY01,KOHLDSN,MACY02,NRTPORT,OLLIIX,OVERSTOCK01,TGTDVS,WALMARTDS,Zulily</t>
  </si>
  <si>
    <t>MZK10-215</t>
  </si>
  <si>
    <t>AMAZONDS,BBBDROP,BLK01,CSNSTORES,DESINC,HDDS,JCPENNEY01,KOHLDSN,MACY02,NRTPORT,OLLIIX,OVERSTOCK01,TGTDVS,WALMARTDS,Zulily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</si>
  <si>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</si>
  <si>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</si>
  <si>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</si>
  <si>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</si>
  <si>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</si>
  <si>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2/21/2020</t>
  </si>
  <si>
    <t>MZK10-202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</si>
  <si>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</si>
  <si>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</si>
  <si>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</si>
  <si>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</si>
  <si>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</si>
  <si>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</si>
  <si>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</si>
  <si>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BBBDROP,CSNSTORES,JCPENNEY01,KOHLDSN,MACY02,OVERSTOCK01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</si>
  <si>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</si>
  <si>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</si>
  <si>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</si>
  <si>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</si>
  <si>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</si>
  <si>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</si>
  <si>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</si>
  <si>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</si>
  <si>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</si>
  <si>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</si>
  <si>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AMAZON,AMAZONDS,ASHFURNDS,BLK01,FINGERHUTDS,HDDS,JCPENNEY01,KOHLDSN,MACY02,OLLIIX,OVERSTOCK01,TGTDVS</t>
  </si>
  <si>
    <t>MZK10-210</t>
  </si>
  <si>
    <t>Dylan</t>
  </si>
  <si>
    <t>Julian</t>
  </si>
  <si>
    <t>Printed Dino Camo Comforter Set</t>
  </si>
  <si>
    <t>PF005059</t>
  </si>
  <si>
    <t>CSNSTORES,JCPENNEY01,KOHLDSN,OVERSTOCK01</t>
  </si>
  <si>
    <t>MZK10-170</t>
  </si>
  <si>
    <t>Alicia</t>
  </si>
  <si>
    <t>Natalie</t>
  </si>
  <si>
    <t>Rainbow and Metallic Stars Comforter Set with Bed Sheets</t>
  </si>
  <si>
    <t>PF004574</t>
  </si>
  <si>
    <t>AAFESDS,AMAZON,AMAZONDS,ASHFURNDS,BBBDROP,CSNSTORES,DESINC,FINGERHUTDS,HDDS,JCPENNEY01,KOHLDSN,MACY02,OLLIIX,OVERSTOCK01,ROOMECOM,TGTDVS,Zulily</t>
  </si>
  <si>
    <t>MZK10-171</t>
  </si>
  <si>
    <t>AAFESDS,AMAZON,AMAZONDS,BBBDROP,BLK01,CSNSTORES,DESINC,HDDS,JCPENNEY01,KOHLDSN,MACY02,OLLIIX,OVERSTOCK01,ROOMECOM,TGTDVS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</si>
  <si>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</si>
  <si>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</si>
  <si>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</si>
  <si>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</si>
  <si>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</si>
  <si>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</si>
  <si>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</si>
  <si>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</si>
  <si>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</si>
  <si>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AMAZON,AMAZONDS,ASHFURNDS,BEALLSDS,BLK01,CSNSTORES,FINGERHUTDS,HDDS,HSNDS,JCPENNEY01,KOHLDSN,MACY02,OLLIIX,OVERSCONSIGN,OVERSTOCK01,TGTDVS,Zulily</t>
  </si>
  <si>
    <t>12/29/2016</t>
  </si>
  <si>
    <t>MZK10-086</t>
  </si>
  <si>
    <t>AMAZON,AMAZONDS,ASHFURNDS,BBBDROP,BLK01,CSNSTORES,DESINC,FINGERHUTDS,HDDS,HSNDS,JCPENNEY01,KOHLDSN,MACY02,NRTPORT,OLLIIX,OVERSTOCK01,TGTDVS,Zulily</t>
  </si>
  <si>
    <t>1/4/2016</t>
  </si>
  <si>
    <t>MZK10-123</t>
  </si>
  <si>
    <t>PF000457</t>
  </si>
  <si>
    <t>AMAZON,BBBDROP,BLK01,CSNSTORES,FINGERHUTDS,HDDS,JCPENNEY01,KOHLDSN,MACY02,NRTPORT,OLLIIX,OVERSCONSIGN,OVERSTOCK01,TGTDVS,Zulily</t>
  </si>
  <si>
    <t>MZK10-130</t>
  </si>
  <si>
    <t>Kyle the Crocodile</t>
  </si>
  <si>
    <t>Later Alligator</t>
  </si>
  <si>
    <t>Rex</t>
  </si>
  <si>
    <t>PF000524</t>
  </si>
  <si>
    <t>12/3/2017</t>
  </si>
  <si>
    <t>MZK10-110</t>
  </si>
  <si>
    <t>Sealife</t>
  </si>
  <si>
    <t>Under the Sea</t>
  </si>
  <si>
    <t>Walter the Whale</t>
  </si>
  <si>
    <t>Comforter Set with Bed Sheets</t>
  </si>
  <si>
    <t>PF000519</t>
  </si>
  <si>
    <t>2/15/2017</t>
  </si>
  <si>
    <t>MZK10-111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</si>
  <si>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</si>
  <si>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</si>
  <si>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</si>
  <si>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</si>
  <si>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</si>
  <si>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</si>
  <si>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</si>
  <si>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</si>
  <si>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AMAZON,CSNSTORES,JCPENNEY01,MACY02,NEBFUR01,OLLIIX,TGTDVS</t>
  </si>
  <si>
    <t>MZK10-135</t>
  </si>
  <si>
    <t>AMAZON,AMAZONDS,BBBDROP,BLK01,CSNSTORES,HDDS,JCPENNEY01,KOHLDSN,MACY02,OLLIIX,TGTDVS,WALMARTDS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</si>
  <si>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</si>
  <si>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</si>
  <si>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</si>
  <si>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</si>
  <si>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</si>
  <si>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</si>
  <si>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</si>
  <si>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</si>
  <si>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</si>
  <si>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AMAZON,BLK01,CSNSTORES,HDDS,JCPENNEY01,KOHLDSN,NRTPORT,OLLIIX,OVERSTOCK01,TGTDVS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</si>
  <si>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</si>
  <si>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</si>
  <si>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</si>
  <si>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</si>
  <si>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</si>
  <si>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JCPENNEY01,MACY02,TGTDVS,Zulily</t>
  </si>
  <si>
    <t>MZK10-244</t>
  </si>
  <si>
    <t>CSNSTORES,DESINC,JCPENNEY01,KOHLDSN,MACY02,TGTDVS,Zulily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</si>
  <si>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</si>
  <si>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</si>
  <si>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</si>
  <si>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</si>
  <si>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</si>
  <si>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</si>
  <si>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</si>
  <si>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</si>
  <si>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</si>
  <si>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</si>
  <si>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</si>
  <si>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</si>
  <si>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</si>
  <si>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</si>
  <si>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</si>
  <si>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AMAZON,BBBDROP,BLK01,CSNSTORES,DESINC,HDDS,JCPENNEY01,KOHLDSN,MACY02,OLLIIX,OVERSTOCK01,TGTDVS,WALMARTDS,Zulily</t>
  </si>
  <si>
    <t>MZK13-167</t>
  </si>
  <si>
    <t>AMAZON,AMAZONDS,ASHFURNDS,BBBDROP,BLK01,CSNSTORES,DESINC,HDDS,JCPENNEY01,KOHLDSN,MACY02,OLLIIX,OVERSTOCK01,TGTDVS,WALMARTDS,Zulily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</si>
  <si>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</si>
  <si>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</si>
  <si>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</si>
  <si>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</si>
  <si>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</si>
  <si>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AMAZON,BEALLSDS,BLK01,CSNSTORES,FINGERHUTDS,HDDS,JCPENNEY01,KOHLDSN,MACY02,OLLIIX,OVERSTOCK01,TGTDVS,WALMARTDS</t>
  </si>
  <si>
    <t>4/3/2015</t>
  </si>
  <si>
    <t>MZK80-043</t>
  </si>
  <si>
    <t>AMAZON,AMAZONDS,ASHFURNDS,BBBDROP,BEALLSDS,BLK01,CSNSTORES,FINGERHUTDS,JCPENNEY01,KOHLDSN,MACY02,OLLIIX,OVERSTOCK01,TGTDVS,WALMARTDS,Zulily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</si>
  <si>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</si>
  <si>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</si>
  <si>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</si>
  <si>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AMAZON,AMAZONDS,ASHFURNDS,BLK01,CSNSTORES,HDDS,JCPENNEY01,KOHLDSN,MACY02,OLLIIX,OVERSTOCK01,TGTDVS</t>
  </si>
  <si>
    <t>10/13/2019</t>
  </si>
  <si>
    <t>MZK13-173</t>
  </si>
  <si>
    <t>AMAZON,BLK01,CSNSTORES,DESINC,HDDS,JCPENNEY01,KOHLDSN,MACY02,OLLIIX,OVERSTOCK01,ROOMECOM,TGTDVS</t>
  </si>
  <si>
    <t>MZK13-158</t>
  </si>
  <si>
    <t>Printed Mermaid Reversible Coverlet Set</t>
  </si>
  <si>
    <t>PP000975;PF004423</t>
  </si>
  <si>
    <t>AMAZON,BLK01,CSNSTORES,HDDS,JCPENNEY01,KOHLDSN,MACY02,OLLIIX,TGTDVS,WALMARTDS,Zulily</t>
  </si>
  <si>
    <t>9/23/2018</t>
  </si>
  <si>
    <t>MZK13-159</t>
  </si>
  <si>
    <t>AMAZON,AMAZONDS,BLK01,CSNSTORES,JCPENNEY01,KOHLDSN,MACY02,OVERSTOCK01,TGTDVS,WALMARTDS,Zulily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</si>
  <si>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</si>
  <si>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</si>
  <si>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</si>
  <si>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</si>
  <si>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</si>
  <si>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</si>
  <si>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</si>
  <si>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</si>
  <si>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</si>
  <si>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</si>
  <si>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</si>
  <si>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AMAZON,AMAZONDS,AMERSIGNDS,BBBDROP,CSNSTORES,FINGERHUTDS,HDDS,JCPENNEY01,KOHLDSN,MACY02,OLLIIX,OVERSTOCK01,TGTDVS,Zulily</t>
  </si>
  <si>
    <t>MZK80-045</t>
  </si>
  <si>
    <t>AMAZON,AMAZONDS,BBBDROP,BLK01,CSNSTORES,HDDS,JCPENNEY01,KOHLDSN,MACY02,OLLIIX,OVERSTOCK01</t>
  </si>
  <si>
    <t>MZK13-136</t>
  </si>
  <si>
    <t>BBBDROP,BLK01,CSNSTORES,HDDS,JCPENNEY01,MACY02,OLLIIX,OVERSTOCK01,TGTDVS</t>
  </si>
  <si>
    <t>8/18/2019</t>
  </si>
  <si>
    <t>9/29/2017</t>
  </si>
  <si>
    <t>MZK13-137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</si>
  <si>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</si>
  <si>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</si>
  <si>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</si>
  <si>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</si>
  <si>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</si>
  <si>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</si>
  <si>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</si>
  <si>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</si>
  <si>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</si>
  <si>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BEALLSDS,BLK01,CSNSTORES,DESINC,HDDS,JCPENNEY01,KOHLDSN,MACY02,OLLIIX,OVERSTOCK01,TGTDVS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</si>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</sst>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Q108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5</v>
      </c>
      <c r="TB5" s="1" t="s">
        <v>7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  <c r="UT5" s="1" t="s">
        <v>188</v>
      </c>
      <c r="UU5" s="1" t="s">
        <v>189</v>
      </c>
      <c r="UV5" s="1" t="s">
        <v>190</v>
      </c>
      <c r="UW5" s="1" t="s">
        <v>191</v>
      </c>
      <c r="UX5" s="1" t="s">
        <v>192</v>
      </c>
      <c r="UY5" s="1" t="s">
        <v>193</v>
      </c>
      <c r="UZ5" s="1" t="s">
        <v>194</v>
      </c>
      <c r="VA5" s="1" t="s">
        <v>195</v>
      </c>
      <c r="VB5" s="1" t="s">
        <v>196</v>
      </c>
      <c r="VC5" s="1" t="s">
        <v>197</v>
      </c>
      <c r="VD5" s="1" t="s">
        <v>198</v>
      </c>
      <c r="VE5" s="1" t="s">
        <v>199</v>
      </c>
      <c r="VF5" s="1" t="s">
        <v>200</v>
      </c>
      <c r="VG5" s="1" t="s">
        <v>201</v>
      </c>
      <c r="VH5" s="1" t="s">
        <v>202</v>
      </c>
      <c r="VI5" s="1" t="s">
        <v>203</v>
      </c>
      <c r="VJ5" s="1" t="s">
        <v>204</v>
      </c>
      <c r="VK5" s="1" t="s">
        <v>205</v>
      </c>
      <c r="VL5" s="1" t="s">
        <v>206</v>
      </c>
      <c r="VM5" s="1" t="s">
        <v>207</v>
      </c>
      <c r="VN5" s="1" t="s">
        <v>208</v>
      </c>
      <c r="VO5" s="1" t="s">
        <v>209</v>
      </c>
      <c r="VP5" s="1" t="s">
        <v>210</v>
      </c>
      <c r="VQ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195</v>
      </c>
      <c r="AA6" s="4">
        <f>=ROUNDDOWN(19.5,0)</f>
      </c>
      <c r="AB6" s="5">
        <v>10</v>
      </c>
      <c r="AC6" s="2" t="s">
        <v>234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120</v>
      </c>
      <c r="AQ6" s="8">
        <v>9457.48</v>
      </c>
      <c r="AR6" s="4">
        <v>130</v>
      </c>
      <c r="AS6" s="8">
        <v>10348.23</v>
      </c>
      <c r="AT6" s="7">
        <v>-0.0769</v>
      </c>
      <c r="AU6" s="7">
        <v>-0.0861</v>
      </c>
      <c r="AV6" s="4">
        <v>256</v>
      </c>
      <c r="AW6" s="8">
        <v>21755.24</v>
      </c>
      <c r="AX6" s="4">
        <v>372</v>
      </c>
      <c r="AY6" s="8">
        <v>32388.74</v>
      </c>
      <c r="AZ6" s="7">
        <v>-0.3118</v>
      </c>
      <c r="BA6" s="7">
        <v>-0.3283</v>
      </c>
      <c r="BB6" s="7">
        <v>0.4347</v>
      </c>
      <c r="BC6" s="4">
        <v>256</v>
      </c>
      <c r="BD6" s="8">
        <v>21755.24</v>
      </c>
      <c r="BE6" s="4">
        <v>420</v>
      </c>
      <c r="BF6" s="8">
        <v>35223.62</v>
      </c>
      <c r="BG6" s="7">
        <v>-0.3905</v>
      </c>
      <c r="BH6" s="7">
        <v>-0.3824</v>
      </c>
      <c r="BI6" s="7">
        <v>1</v>
      </c>
      <c r="BJ6" s="4">
        <v>120</v>
      </c>
      <c r="BK6" s="8">
        <v>9457.48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7</v>
      </c>
      <c r="CB6" s="8">
        <v>571.48</v>
      </c>
      <c r="CC6" s="4">
        <v>24</v>
      </c>
      <c r="CD6" s="8">
        <v>1959.36</v>
      </c>
      <c r="CE6" s="7">
        <v>-0.7083</v>
      </c>
      <c r="CF6" s="7">
        <v>-0.7083</v>
      </c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10</v>
      </c>
      <c r="CN6" s="8">
        <v>894</v>
      </c>
      <c r="CO6" s="4">
        <v>5</v>
      </c>
      <c r="CP6" s="8">
        <v>447</v>
      </c>
      <c r="CQ6" s="7">
        <v>1</v>
      </c>
      <c r="CR6" s="7">
        <v>1</v>
      </c>
      <c r="CS6" s="2" t="s">
        <v>239</v>
      </c>
      <c r="CT6" s="2" t="s">
        <v>223</v>
      </c>
      <c r="CU6" s="2" t="s">
        <v>233</v>
      </c>
      <c r="CV6" s="2" t="s">
        <v>241</v>
      </c>
      <c r="CW6" s="2" t="s">
        <v>238</v>
      </c>
      <c r="CX6" s="2" t="s">
        <v>226</v>
      </c>
      <c r="CY6" s="4">
        <v>22</v>
      </c>
      <c r="CZ6" s="8">
        <v>1662.98</v>
      </c>
      <c r="DA6" s="4">
        <v>7</v>
      </c>
      <c r="DB6" s="8">
        <v>529.13</v>
      </c>
      <c r="DC6" s="7">
        <v>2.1429</v>
      </c>
      <c r="DD6" s="7">
        <v>2.1429</v>
      </c>
      <c r="DE6" s="2" t="s">
        <v>239</v>
      </c>
      <c r="DF6" s="2" t="s">
        <v>223</v>
      </c>
      <c r="DG6" s="2" t="s">
        <v>242</v>
      </c>
      <c r="DH6" s="2" t="s">
        <v>243</v>
      </c>
      <c r="DI6" s="2" t="s">
        <v>238</v>
      </c>
      <c r="DJ6" s="2" t="s">
        <v>226</v>
      </c>
      <c r="DK6" s="4">
        <v>23</v>
      </c>
      <c r="DL6" s="8">
        <v>1770.22</v>
      </c>
      <c r="DM6" s="4">
        <v>29</v>
      </c>
      <c r="DN6" s="8">
        <v>2097.16</v>
      </c>
      <c r="DO6" s="7">
        <v>-0.2069</v>
      </c>
      <c r="DP6" s="7">
        <v>-0.1559</v>
      </c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4</v>
      </c>
      <c r="DX6" s="8">
        <v>318.96</v>
      </c>
      <c r="DY6" s="4">
        <v>15</v>
      </c>
      <c r="DZ6" s="8">
        <v>1196.1</v>
      </c>
      <c r="EA6" s="7">
        <v>-0.7333</v>
      </c>
      <c r="EB6" s="7">
        <v>-0.7333</v>
      </c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1</v>
      </c>
      <c r="EJ6" s="8">
        <v>79.56</v>
      </c>
      <c r="EK6" s="4">
        <v>22</v>
      </c>
      <c r="EL6" s="8">
        <v>1750.32</v>
      </c>
      <c r="EM6" s="7">
        <v>-0.9545</v>
      </c>
      <c r="EN6" s="7">
        <v>-0.9545</v>
      </c>
      <c r="EO6" s="2" t="s">
        <v>239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37</v>
      </c>
      <c r="EV6" s="8">
        <v>2870.76</v>
      </c>
      <c r="EW6" s="4">
        <v>9</v>
      </c>
      <c r="EX6" s="8">
        <v>752.56</v>
      </c>
      <c r="EY6" s="7">
        <v>3.1111</v>
      </c>
      <c r="EZ6" s="7">
        <v>2.8147</v>
      </c>
      <c r="FA6" s="2" t="s">
        <v>239</v>
      </c>
      <c r="FB6" s="2" t="s">
        <v>223</v>
      </c>
      <c r="FC6" s="2" t="s">
        <v>233</v>
      </c>
      <c r="FD6" s="2" t="s">
        <v>250</v>
      </c>
      <c r="FE6" s="2" t="s">
        <v>238</v>
      </c>
      <c r="FF6" s="2" t="s">
        <v>226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226</v>
      </c>
      <c r="FZ6" s="2" t="s">
        <v>226</v>
      </c>
      <c r="GA6" s="2" t="s">
        <v>226</v>
      </c>
      <c r="GB6" s="2" t="s">
        <v>226</v>
      </c>
      <c r="GC6" s="2" t="s">
        <v>226</v>
      </c>
      <c r="GD6" s="2" t="s">
        <v>226</v>
      </c>
      <c r="GE6" s="4"/>
      <c r="GF6" s="8"/>
      <c r="GG6" s="4"/>
      <c r="GH6" s="8"/>
      <c r="GI6" s="7"/>
      <c r="GJ6" s="7"/>
      <c r="GK6" s="2" t="s">
        <v>252</v>
      </c>
      <c r="GL6" s="2" t="s">
        <v>223</v>
      </c>
      <c r="GM6" s="2" t="s">
        <v>226</v>
      </c>
      <c r="GN6" s="2" t="s">
        <v>226</v>
      </c>
      <c r="GO6" s="2" t="s">
        <v>238</v>
      </c>
      <c r="GP6" s="2" t="s">
        <v>226</v>
      </c>
      <c r="GQ6" s="4">
        <v>3</v>
      </c>
      <c r="GR6" s="8">
        <v>239.22</v>
      </c>
      <c r="GS6" s="4"/>
      <c r="GT6" s="8"/>
      <c r="GU6" s="7"/>
      <c r="GV6" s="7"/>
      <c r="GW6" s="2" t="s">
        <v>239</v>
      </c>
      <c r="GX6" s="2" t="s">
        <v>223</v>
      </c>
      <c r="GY6" s="2" t="s">
        <v>253</v>
      </c>
      <c r="GZ6" s="2" t="s">
        <v>254</v>
      </c>
      <c r="HA6" s="2" t="s">
        <v>238</v>
      </c>
      <c r="HB6" s="2" t="s">
        <v>226</v>
      </c>
      <c r="HC6" s="4"/>
      <c r="HD6" s="8"/>
      <c r="HE6" s="4"/>
      <c r="HF6" s="8"/>
      <c r="HG6" s="7"/>
      <c r="HH6" s="7"/>
      <c r="HI6" s="2" t="s">
        <v>236</v>
      </c>
      <c r="HJ6" s="2" t="s">
        <v>223</v>
      </c>
      <c r="HK6" s="2" t="s">
        <v>226</v>
      </c>
      <c r="HL6" s="2" t="s">
        <v>226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252</v>
      </c>
      <c r="HV6" s="2" t="s">
        <v>223</v>
      </c>
      <c r="HW6" s="2" t="s">
        <v>226</v>
      </c>
      <c r="HX6" s="2" t="s">
        <v>226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239</v>
      </c>
      <c r="IH6" s="2" t="s">
        <v>223</v>
      </c>
      <c r="II6" s="2" t="s">
        <v>255</v>
      </c>
      <c r="IJ6" s="2" t="s">
        <v>226</v>
      </c>
      <c r="IK6" s="2" t="s">
        <v>238</v>
      </c>
      <c r="IL6" s="2" t="s">
        <v>226</v>
      </c>
      <c r="IM6" s="4"/>
      <c r="IN6" s="8"/>
      <c r="IO6" s="4"/>
      <c r="IP6" s="8"/>
      <c r="IQ6" s="7"/>
      <c r="IR6" s="7"/>
      <c r="IS6" s="2" t="s">
        <v>252</v>
      </c>
      <c r="IT6" s="2" t="s">
        <v>223</v>
      </c>
      <c r="IU6" s="2" t="s">
        <v>226</v>
      </c>
      <c r="IV6" s="2" t="s">
        <v>226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252</v>
      </c>
      <c r="JF6" s="2" t="s">
        <v>223</v>
      </c>
      <c r="JG6" s="2" t="s">
        <v>226</v>
      </c>
      <c r="JH6" s="2" t="s">
        <v>226</v>
      </c>
      <c r="JI6" s="2" t="s">
        <v>238</v>
      </c>
      <c r="JJ6" s="2" t="s">
        <v>226</v>
      </c>
      <c r="JK6" s="4">
        <v>6</v>
      </c>
      <c r="JL6" s="8">
        <v>492.12</v>
      </c>
      <c r="JM6" s="4">
        <v>7</v>
      </c>
      <c r="JN6" s="8">
        <v>574.14</v>
      </c>
      <c r="JO6" s="7">
        <v>-0.1429</v>
      </c>
      <c r="JP6" s="7">
        <v>-0.1429</v>
      </c>
      <c r="JQ6" s="2" t="s">
        <v>239</v>
      </c>
      <c r="JR6" s="2" t="s">
        <v>223</v>
      </c>
      <c r="JS6" s="2" t="s">
        <v>256</v>
      </c>
      <c r="JT6" s="2" t="s">
        <v>257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>
        <v>7</v>
      </c>
      <c r="KJ6" s="8">
        <v>558.18</v>
      </c>
      <c r="KK6" s="4">
        <v>4</v>
      </c>
      <c r="KL6" s="8">
        <v>318.96</v>
      </c>
      <c r="KM6" s="7">
        <v>0.75</v>
      </c>
      <c r="KN6" s="7">
        <v>0.75</v>
      </c>
      <c r="KO6" s="2" t="s">
        <v>239</v>
      </c>
      <c r="KP6" s="2" t="s">
        <v>223</v>
      </c>
      <c r="KQ6" s="2" t="s">
        <v>258</v>
      </c>
      <c r="KR6" s="2" t="s">
        <v>259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226</v>
      </c>
      <c r="LZ6" s="2" t="s">
        <v>226</v>
      </c>
      <c r="MA6" s="2" t="s">
        <v>226</v>
      </c>
      <c r="MB6" s="2" t="s">
        <v>226</v>
      </c>
      <c r="MC6" s="2" t="s">
        <v>226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/>
      <c r="MT6" s="8"/>
      <c r="MU6" s="7"/>
      <c r="MV6" s="7"/>
      <c r="MW6" s="2" t="s">
        <v>239</v>
      </c>
      <c r="MX6" s="2" t="s">
        <v>223</v>
      </c>
      <c r="MY6" s="2" t="s">
        <v>260</v>
      </c>
      <c r="MZ6" s="2" t="s">
        <v>226</v>
      </c>
      <c r="NA6" s="2" t="s">
        <v>238</v>
      </c>
      <c r="NB6" s="2" t="s">
        <v>226</v>
      </c>
      <c r="NC6" s="4"/>
      <c r="ND6" s="8"/>
      <c r="NE6" s="4">
        <v>6</v>
      </c>
      <c r="NF6" s="8">
        <v>487.56</v>
      </c>
      <c r="NG6" s="7">
        <v>-1</v>
      </c>
      <c r="NH6" s="7">
        <v>-1</v>
      </c>
      <c r="NI6" s="2" t="s">
        <v>239</v>
      </c>
      <c r="NJ6" s="2" t="s">
        <v>261</v>
      </c>
      <c r="NK6" s="2" t="s">
        <v>262</v>
      </c>
      <c r="NL6" s="2" t="s">
        <v>263</v>
      </c>
      <c r="NM6" s="2" t="s">
        <v>238</v>
      </c>
      <c r="NN6" s="2" t="s">
        <v>226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239</v>
      </c>
      <c r="NV6" s="2" t="s">
        <v>237</v>
      </c>
      <c r="NW6" s="2" t="s">
        <v>264</v>
      </c>
      <c r="NX6" s="2" t="s">
        <v>265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252</v>
      </c>
      <c r="OH6" s="2" t="s">
        <v>223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252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266</v>
      </c>
      <c r="QD6" s="2" t="s">
        <v>223</v>
      </c>
      <c r="QE6" s="2" t="s">
        <v>226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252</v>
      </c>
      <c r="QP6" s="2" t="s">
        <v>237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252</v>
      </c>
      <c r="RB6" s="2" t="s">
        <v>223</v>
      </c>
      <c r="RC6" s="2" t="s">
        <v>226</v>
      </c>
      <c r="RD6" s="2" t="s">
        <v>226</v>
      </c>
      <c r="RE6" s="2" t="s">
        <v>238</v>
      </c>
      <c r="RF6" s="2" t="s">
        <v>226</v>
      </c>
      <c r="RG6" s="4"/>
      <c r="RH6" s="8"/>
      <c r="RI6" s="4"/>
      <c r="RJ6" s="8"/>
      <c r="RK6" s="7"/>
      <c r="RL6" s="7"/>
      <c r="RM6" s="2" t="s">
        <v>226</v>
      </c>
      <c r="RN6" s="2" t="s">
        <v>226</v>
      </c>
      <c r="RO6" s="2" t="s">
        <v>226</v>
      </c>
      <c r="RP6" s="2" t="s">
        <v>226</v>
      </c>
      <c r="RQ6" s="2" t="s">
        <v>226</v>
      </c>
      <c r="RR6" s="2" t="s">
        <v>226</v>
      </c>
      <c r="RS6" s="4"/>
      <c r="RT6" s="8"/>
      <c r="RU6" s="4"/>
      <c r="RV6" s="8"/>
      <c r="RW6" s="7"/>
      <c r="RX6" s="7"/>
      <c r="RY6" s="2" t="s">
        <v>252</v>
      </c>
      <c r="RZ6" s="2" t="s">
        <v>237</v>
      </c>
      <c r="SA6" s="2" t="s">
        <v>226</v>
      </c>
      <c r="SB6" s="2" t="s">
        <v>226</v>
      </c>
      <c r="SC6" s="2" t="s">
        <v>238</v>
      </c>
      <c r="SD6" s="2" t="s">
        <v>226</v>
      </c>
      <c r="SE6" s="4">
        <v>195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>
        <v>100</v>
      </c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</row>
    <row r="7">
      <c r="A7" s="2" t="s">
        <v>267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268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365</v>
      </c>
      <c r="AA7" s="4">
        <f>=ROUNDDOWN(24.3333333333333,0)</f>
      </c>
      <c r="AB7" s="5">
        <v>15</v>
      </c>
      <c r="AC7" s="2" t="s">
        <v>234</v>
      </c>
      <c r="AD7" s="4">
        <v>180</v>
      </c>
      <c r="AE7" s="4">
        <v>180</v>
      </c>
      <c r="AF7" s="6">
        <v>65</v>
      </c>
      <c r="AG7" s="6"/>
      <c r="AH7" s="7">
        <v>0.9048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136</v>
      </c>
      <c r="AQ7" s="8">
        <v>12297.76</v>
      </c>
      <c r="AR7" s="4">
        <v>242</v>
      </c>
      <c r="AS7" s="8">
        <v>22040.51</v>
      </c>
      <c r="AT7" s="7">
        <v>-0.438</v>
      </c>
      <c r="AU7" s="7">
        <v>-0.442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0.5653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136</v>
      </c>
      <c r="BK7" s="8">
        <v>12297.76</v>
      </c>
      <c r="BL7" s="2" t="s">
        <v>235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10</v>
      </c>
      <c r="CB7" s="8">
        <v>933.2</v>
      </c>
      <c r="CC7" s="4">
        <v>18</v>
      </c>
      <c r="CD7" s="8">
        <v>1679.76</v>
      </c>
      <c r="CE7" s="7">
        <v>-0.4444</v>
      </c>
      <c r="CF7" s="7">
        <v>-0.4444</v>
      </c>
      <c r="CG7" s="2" t="s">
        <v>239</v>
      </c>
      <c r="CH7" s="2" t="s">
        <v>223</v>
      </c>
      <c r="CI7" s="2" t="s">
        <v>240</v>
      </c>
      <c r="CJ7" s="2" t="s">
        <v>269</v>
      </c>
      <c r="CK7" s="2" t="s">
        <v>238</v>
      </c>
      <c r="CL7" s="2" t="s">
        <v>226</v>
      </c>
      <c r="CM7" s="4">
        <v>5</v>
      </c>
      <c r="CN7" s="8">
        <v>510.95</v>
      </c>
      <c r="CO7" s="4">
        <v>10</v>
      </c>
      <c r="CP7" s="8">
        <v>1021.9</v>
      </c>
      <c r="CQ7" s="7">
        <v>-0.5</v>
      </c>
      <c r="CR7" s="7">
        <v>-0.5</v>
      </c>
      <c r="CS7" s="2" t="s">
        <v>239</v>
      </c>
      <c r="CT7" s="2" t="s">
        <v>223</v>
      </c>
      <c r="CU7" s="2" t="s">
        <v>233</v>
      </c>
      <c r="CV7" s="2" t="s">
        <v>270</v>
      </c>
      <c r="CW7" s="2" t="s">
        <v>238</v>
      </c>
      <c r="CX7" s="2" t="s">
        <v>226</v>
      </c>
      <c r="CY7" s="4">
        <v>26</v>
      </c>
      <c r="CZ7" s="8">
        <v>2246.4</v>
      </c>
      <c r="DA7" s="4">
        <v>16</v>
      </c>
      <c r="DB7" s="8">
        <v>1382.4</v>
      </c>
      <c r="DC7" s="7">
        <v>0.625</v>
      </c>
      <c r="DD7" s="7">
        <v>0.625</v>
      </c>
      <c r="DE7" s="2" t="s">
        <v>239</v>
      </c>
      <c r="DF7" s="2" t="s">
        <v>223</v>
      </c>
      <c r="DG7" s="2" t="s">
        <v>242</v>
      </c>
      <c r="DH7" s="2" t="s">
        <v>271</v>
      </c>
      <c r="DI7" s="2" t="s">
        <v>238</v>
      </c>
      <c r="DJ7" s="2" t="s">
        <v>226</v>
      </c>
      <c r="DK7" s="4">
        <v>23</v>
      </c>
      <c r="DL7" s="8">
        <v>1986.84</v>
      </c>
      <c r="DM7" s="4">
        <v>59</v>
      </c>
      <c r="DN7" s="8">
        <v>5349.93</v>
      </c>
      <c r="DO7" s="7">
        <v>-0.6102</v>
      </c>
      <c r="DP7" s="7">
        <v>-0.6286</v>
      </c>
      <c r="DQ7" s="2" t="s">
        <v>239</v>
      </c>
      <c r="DR7" s="2" t="s">
        <v>223</v>
      </c>
      <c r="DS7" s="2" t="s">
        <v>244</v>
      </c>
      <c r="DT7" s="2" t="s">
        <v>272</v>
      </c>
      <c r="DU7" s="2" t="s">
        <v>238</v>
      </c>
      <c r="DV7" s="2" t="s">
        <v>226</v>
      </c>
      <c r="DW7" s="4">
        <v>4</v>
      </c>
      <c r="DX7" s="8">
        <v>364.56</v>
      </c>
      <c r="DY7" s="4">
        <v>36</v>
      </c>
      <c r="DZ7" s="8">
        <v>3281.04</v>
      </c>
      <c r="EA7" s="7">
        <v>-0.8889</v>
      </c>
      <c r="EB7" s="7">
        <v>-0.8889</v>
      </c>
      <c r="EC7" s="2" t="s">
        <v>239</v>
      </c>
      <c r="ED7" s="2" t="s">
        <v>223</v>
      </c>
      <c r="EE7" s="2" t="s">
        <v>246</v>
      </c>
      <c r="EF7" s="2" t="s">
        <v>273</v>
      </c>
      <c r="EG7" s="2" t="s">
        <v>238</v>
      </c>
      <c r="EH7" s="2" t="s">
        <v>226</v>
      </c>
      <c r="EI7" s="4">
        <v>4</v>
      </c>
      <c r="EJ7" s="8">
        <v>363.76</v>
      </c>
      <c r="EK7" s="4">
        <v>53</v>
      </c>
      <c r="EL7" s="8">
        <v>4819.82</v>
      </c>
      <c r="EM7" s="7">
        <v>-0.9245</v>
      </c>
      <c r="EN7" s="7">
        <v>-0.9245</v>
      </c>
      <c r="EO7" s="2" t="s">
        <v>239</v>
      </c>
      <c r="EP7" s="2" t="s">
        <v>223</v>
      </c>
      <c r="EQ7" s="2" t="s">
        <v>248</v>
      </c>
      <c r="ER7" s="2" t="s">
        <v>274</v>
      </c>
      <c r="ES7" s="2" t="s">
        <v>238</v>
      </c>
      <c r="ET7" s="2" t="s">
        <v>226</v>
      </c>
      <c r="EU7" s="4">
        <v>32</v>
      </c>
      <c r="EV7" s="8">
        <v>2860.62</v>
      </c>
      <c r="EW7" s="4">
        <v>23</v>
      </c>
      <c r="EX7" s="8">
        <v>2044.12</v>
      </c>
      <c r="EY7" s="7">
        <v>0.3913</v>
      </c>
      <c r="EZ7" s="7">
        <v>0.3994</v>
      </c>
      <c r="FA7" s="2" t="s">
        <v>239</v>
      </c>
      <c r="FB7" s="2" t="s">
        <v>223</v>
      </c>
      <c r="FC7" s="2" t="s">
        <v>233</v>
      </c>
      <c r="FD7" s="2" t="s">
        <v>275</v>
      </c>
      <c r="FE7" s="2" t="s">
        <v>238</v>
      </c>
      <c r="FF7" s="2" t="s">
        <v>226</v>
      </c>
      <c r="FG7" s="4">
        <v>1</v>
      </c>
      <c r="FH7" s="8">
        <v>179.99</v>
      </c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276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226</v>
      </c>
      <c r="FZ7" s="2" t="s">
        <v>226</v>
      </c>
      <c r="GA7" s="2" t="s">
        <v>226</v>
      </c>
      <c r="GB7" s="2" t="s">
        <v>226</v>
      </c>
      <c r="GC7" s="2" t="s">
        <v>226</v>
      </c>
      <c r="GD7" s="2" t="s">
        <v>226</v>
      </c>
      <c r="GE7" s="4"/>
      <c r="GF7" s="8"/>
      <c r="GG7" s="4"/>
      <c r="GH7" s="8"/>
      <c r="GI7" s="7"/>
      <c r="GJ7" s="7"/>
      <c r="GK7" s="2" t="s">
        <v>252</v>
      </c>
      <c r="GL7" s="2" t="s">
        <v>223</v>
      </c>
      <c r="GM7" s="2" t="s">
        <v>226</v>
      </c>
      <c r="GN7" s="2" t="s">
        <v>226</v>
      </c>
      <c r="GO7" s="2" t="s">
        <v>238</v>
      </c>
      <c r="GP7" s="2" t="s">
        <v>226</v>
      </c>
      <c r="GQ7" s="4">
        <v>10</v>
      </c>
      <c r="GR7" s="8">
        <v>911.4</v>
      </c>
      <c r="GS7" s="4">
        <v>4</v>
      </c>
      <c r="GT7" s="8">
        <v>364.56</v>
      </c>
      <c r="GU7" s="7">
        <v>1.5</v>
      </c>
      <c r="GV7" s="7">
        <v>1.5</v>
      </c>
      <c r="GW7" s="2" t="s">
        <v>239</v>
      </c>
      <c r="GX7" s="2" t="s">
        <v>223</v>
      </c>
      <c r="GY7" s="2" t="s">
        <v>253</v>
      </c>
      <c r="GZ7" s="2" t="s">
        <v>277</v>
      </c>
      <c r="HA7" s="2" t="s">
        <v>238</v>
      </c>
      <c r="HB7" s="2" t="s">
        <v>226</v>
      </c>
      <c r="HC7" s="4"/>
      <c r="HD7" s="8"/>
      <c r="HE7" s="4"/>
      <c r="HF7" s="8"/>
      <c r="HG7" s="7"/>
      <c r="HH7" s="7"/>
      <c r="HI7" s="2" t="s">
        <v>236</v>
      </c>
      <c r="HJ7" s="2" t="s">
        <v>223</v>
      </c>
      <c r="HK7" s="2" t="s">
        <v>226</v>
      </c>
      <c r="HL7" s="2" t="s">
        <v>226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252</v>
      </c>
      <c r="HV7" s="2" t="s">
        <v>223</v>
      </c>
      <c r="HW7" s="2" t="s">
        <v>226</v>
      </c>
      <c r="HX7" s="2" t="s">
        <v>226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239</v>
      </c>
      <c r="IH7" s="2" t="s">
        <v>223</v>
      </c>
      <c r="II7" s="2" t="s">
        <v>255</v>
      </c>
      <c r="IJ7" s="2" t="s">
        <v>226</v>
      </c>
      <c r="IK7" s="2" t="s">
        <v>238</v>
      </c>
      <c r="IL7" s="2" t="s">
        <v>226</v>
      </c>
      <c r="IM7" s="4"/>
      <c r="IN7" s="8"/>
      <c r="IO7" s="4"/>
      <c r="IP7" s="8"/>
      <c r="IQ7" s="7"/>
      <c r="IR7" s="7"/>
      <c r="IS7" s="2" t="s">
        <v>252</v>
      </c>
      <c r="IT7" s="2" t="s">
        <v>223</v>
      </c>
      <c r="IU7" s="2" t="s">
        <v>226</v>
      </c>
      <c r="IV7" s="2" t="s">
        <v>226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252</v>
      </c>
      <c r="JF7" s="2" t="s">
        <v>223</v>
      </c>
      <c r="JG7" s="2" t="s">
        <v>226</v>
      </c>
      <c r="JH7" s="2" t="s">
        <v>226</v>
      </c>
      <c r="JI7" s="2" t="s">
        <v>238</v>
      </c>
      <c r="JJ7" s="2" t="s">
        <v>226</v>
      </c>
      <c r="JK7" s="4">
        <v>10</v>
      </c>
      <c r="JL7" s="8">
        <v>937.5</v>
      </c>
      <c r="JM7" s="4">
        <v>10</v>
      </c>
      <c r="JN7" s="8">
        <v>937.5</v>
      </c>
      <c r="JO7" s="7"/>
      <c r="JP7" s="7"/>
      <c r="JQ7" s="2" t="s">
        <v>239</v>
      </c>
      <c r="JR7" s="2" t="s">
        <v>223</v>
      </c>
      <c r="JS7" s="2" t="s">
        <v>256</v>
      </c>
      <c r="JT7" s="2" t="s">
        <v>278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>
        <v>11</v>
      </c>
      <c r="KJ7" s="8">
        <v>1002.54</v>
      </c>
      <c r="KK7" s="4">
        <v>2</v>
      </c>
      <c r="KL7" s="8">
        <v>182.28</v>
      </c>
      <c r="KM7" s="7">
        <v>4.5</v>
      </c>
      <c r="KN7" s="7">
        <v>4.5</v>
      </c>
      <c r="KO7" s="2" t="s">
        <v>239</v>
      </c>
      <c r="KP7" s="2" t="s">
        <v>223</v>
      </c>
      <c r="KQ7" s="2" t="s">
        <v>258</v>
      </c>
      <c r="KR7" s="2" t="s">
        <v>279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226</v>
      </c>
      <c r="LZ7" s="2" t="s">
        <v>226</v>
      </c>
      <c r="MA7" s="2" t="s">
        <v>226</v>
      </c>
      <c r="MB7" s="2" t="s">
        <v>226</v>
      </c>
      <c r="MC7" s="2" t="s">
        <v>226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/>
      <c r="MT7" s="8"/>
      <c r="MU7" s="7"/>
      <c r="MV7" s="7"/>
      <c r="MW7" s="2" t="s">
        <v>239</v>
      </c>
      <c r="MX7" s="2" t="s">
        <v>223</v>
      </c>
      <c r="MY7" s="2" t="s">
        <v>260</v>
      </c>
      <c r="MZ7" s="2" t="s">
        <v>226</v>
      </c>
      <c r="NA7" s="2" t="s">
        <v>238</v>
      </c>
      <c r="NB7" s="2" t="s">
        <v>226</v>
      </c>
      <c r="NC7" s="4"/>
      <c r="ND7" s="8"/>
      <c r="NE7" s="4">
        <v>7</v>
      </c>
      <c r="NF7" s="8">
        <v>630</v>
      </c>
      <c r="NG7" s="7">
        <v>-1</v>
      </c>
      <c r="NH7" s="7">
        <v>-1</v>
      </c>
      <c r="NI7" s="2" t="s">
        <v>239</v>
      </c>
      <c r="NJ7" s="2" t="s">
        <v>261</v>
      </c>
      <c r="NK7" s="2" t="s">
        <v>262</v>
      </c>
      <c r="NL7" s="2" t="s">
        <v>263</v>
      </c>
      <c r="NM7" s="2" t="s">
        <v>238</v>
      </c>
      <c r="NN7" s="2" t="s">
        <v>226</v>
      </c>
      <c r="NO7" s="4"/>
      <c r="NP7" s="8"/>
      <c r="NQ7" s="4">
        <v>4</v>
      </c>
      <c r="NR7" s="8">
        <v>347.2</v>
      </c>
      <c r="NS7" s="7">
        <v>-1</v>
      </c>
      <c r="NT7" s="7">
        <v>-1</v>
      </c>
      <c r="NU7" s="2" t="s">
        <v>239</v>
      </c>
      <c r="NV7" s="2" t="s">
        <v>237</v>
      </c>
      <c r="NW7" s="2" t="s">
        <v>264</v>
      </c>
      <c r="NX7" s="2" t="s">
        <v>280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252</v>
      </c>
      <c r="OH7" s="2" t="s">
        <v>223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252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266</v>
      </c>
      <c r="QD7" s="2" t="s">
        <v>223</v>
      </c>
      <c r="QE7" s="2" t="s">
        <v>226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252</v>
      </c>
      <c r="QP7" s="2" t="s">
        <v>237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252</v>
      </c>
      <c r="RB7" s="2" t="s">
        <v>223</v>
      </c>
      <c r="RC7" s="2" t="s">
        <v>226</v>
      </c>
      <c r="RD7" s="2" t="s">
        <v>226</v>
      </c>
      <c r="RE7" s="2" t="s">
        <v>238</v>
      </c>
      <c r="RF7" s="2" t="s">
        <v>226</v>
      </c>
      <c r="RG7" s="4"/>
      <c r="RH7" s="8"/>
      <c r="RI7" s="4"/>
      <c r="RJ7" s="8"/>
      <c r="RK7" s="7"/>
      <c r="RL7" s="7"/>
      <c r="RM7" s="2" t="s">
        <v>226</v>
      </c>
      <c r="RN7" s="2" t="s">
        <v>226</v>
      </c>
      <c r="RO7" s="2" t="s">
        <v>226</v>
      </c>
      <c r="RP7" s="2" t="s">
        <v>226</v>
      </c>
      <c r="RQ7" s="2" t="s">
        <v>226</v>
      </c>
      <c r="RR7" s="2" t="s">
        <v>226</v>
      </c>
      <c r="RS7" s="4"/>
      <c r="RT7" s="8"/>
      <c r="RU7" s="4"/>
      <c r="RV7" s="8"/>
      <c r="RW7" s="7"/>
      <c r="RX7" s="7"/>
      <c r="RY7" s="2" t="s">
        <v>252</v>
      </c>
      <c r="RZ7" s="2" t="s">
        <v>237</v>
      </c>
      <c r="SA7" s="2" t="s">
        <v>226</v>
      </c>
      <c r="SB7" s="2" t="s">
        <v>226</v>
      </c>
      <c r="SC7" s="2" t="s">
        <v>238</v>
      </c>
      <c r="SD7" s="2" t="s">
        <v>226</v>
      </c>
      <c r="SE7" s="4">
        <v>365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>
        <v>180</v>
      </c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</row>
    <row r="8">
      <c r="A8" s="2" t="s">
        <v>281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221</v>
      </c>
      <c r="K8" s="2" t="s">
        <v>282</v>
      </c>
      <c r="L8" s="3">
        <v>72.33</v>
      </c>
      <c r="M8" s="3">
        <v>75.94</v>
      </c>
      <c r="N8" s="3">
        <v>159.99</v>
      </c>
      <c r="O8" s="2" t="s">
        <v>283</v>
      </c>
      <c r="P8" s="2" t="s">
        <v>284</v>
      </c>
      <c r="Q8" s="2" t="s">
        <v>225</v>
      </c>
      <c r="R8" s="2" t="s">
        <v>226</v>
      </c>
      <c r="S8" s="2" t="s">
        <v>285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233</v>
      </c>
      <c r="Z8" s="4"/>
      <c r="AA8" s="4">
        <f>=ROUNDDOWN({0},0)</f>
      </c>
      <c r="AB8" s="5"/>
      <c r="AC8" s="2" t="s">
        <v>226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/>
      <c r="AQ8" s="8"/>
      <c r="AR8" s="4">
        <v>47</v>
      </c>
      <c r="AS8" s="8">
        <v>2778.63</v>
      </c>
      <c r="AT8" s="7">
        <v>-1</v>
      </c>
      <c r="AU8" s="7">
        <v>-1</v>
      </c>
      <c r="AV8" s="4" t="s">
        <v>226</v>
      </c>
      <c r="AW8" s="8" t="s">
        <v>226</v>
      </c>
      <c r="AX8" s="4">
        <v>48</v>
      </c>
      <c r="AY8" s="8">
        <v>2834.88</v>
      </c>
      <c r="AZ8" s="7" t="s">
        <v>226</v>
      </c>
      <c r="BA8" s="7" t="s">
        <v>226</v>
      </c>
      <c r="BB8" s="7"/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 t="s">
        <v>226</v>
      </c>
      <c r="BJ8" s="4"/>
      <c r="BK8" s="8"/>
      <c r="BL8" s="2" t="s">
        <v>286</v>
      </c>
      <c r="BM8" s="7"/>
      <c r="BN8" s="7"/>
      <c r="BO8" s="4"/>
      <c r="BP8" s="8"/>
      <c r="BQ8" s="4"/>
      <c r="BR8" s="8"/>
      <c r="BS8" s="7"/>
      <c r="BT8" s="7"/>
      <c r="BU8" s="2" t="s">
        <v>287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/>
      <c r="CB8" s="8"/>
      <c r="CC8" s="4">
        <v>3</v>
      </c>
      <c r="CD8" s="8">
        <v>244.92</v>
      </c>
      <c r="CE8" s="7">
        <v>-1</v>
      </c>
      <c r="CF8" s="7">
        <v>-1</v>
      </c>
      <c r="CG8" s="2" t="s">
        <v>239</v>
      </c>
      <c r="CH8" s="2" t="s">
        <v>237</v>
      </c>
      <c r="CI8" s="2" t="s">
        <v>240</v>
      </c>
      <c r="CJ8" s="2" t="s">
        <v>288</v>
      </c>
      <c r="CK8" s="2" t="s">
        <v>238</v>
      </c>
      <c r="CL8" s="2" t="s">
        <v>226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239</v>
      </c>
      <c r="CT8" s="2" t="s">
        <v>237</v>
      </c>
      <c r="CU8" s="2" t="s">
        <v>233</v>
      </c>
      <c r="CV8" s="2" t="s">
        <v>289</v>
      </c>
      <c r="CW8" s="2" t="s">
        <v>238</v>
      </c>
      <c r="CX8" s="2" t="s">
        <v>226</v>
      </c>
      <c r="CY8" s="4"/>
      <c r="CZ8" s="8"/>
      <c r="DA8" s="4">
        <v>18</v>
      </c>
      <c r="DB8" s="8">
        <v>816.3</v>
      </c>
      <c r="DC8" s="7">
        <v>-1</v>
      </c>
      <c r="DD8" s="7">
        <v>-1</v>
      </c>
      <c r="DE8" s="2" t="s">
        <v>239</v>
      </c>
      <c r="DF8" s="2" t="s">
        <v>237</v>
      </c>
      <c r="DG8" s="2" t="s">
        <v>242</v>
      </c>
      <c r="DH8" s="2" t="s">
        <v>290</v>
      </c>
      <c r="DI8" s="2" t="s">
        <v>291</v>
      </c>
      <c r="DJ8" s="2" t="s">
        <v>226</v>
      </c>
      <c r="DK8" s="4"/>
      <c r="DL8" s="8"/>
      <c r="DM8" s="4">
        <v>12</v>
      </c>
      <c r="DN8" s="8">
        <v>581.27</v>
      </c>
      <c r="DO8" s="7">
        <v>-1</v>
      </c>
      <c r="DP8" s="7">
        <v>-1</v>
      </c>
      <c r="DQ8" s="2" t="s">
        <v>239</v>
      </c>
      <c r="DR8" s="2" t="s">
        <v>237</v>
      </c>
      <c r="DS8" s="2" t="s">
        <v>244</v>
      </c>
      <c r="DT8" s="2" t="s">
        <v>292</v>
      </c>
      <c r="DU8" s="2" t="s">
        <v>291</v>
      </c>
      <c r="DV8" s="2" t="s">
        <v>226</v>
      </c>
      <c r="DW8" s="4"/>
      <c r="DX8" s="8"/>
      <c r="DY8" s="4">
        <v>5</v>
      </c>
      <c r="DZ8" s="8">
        <v>398.7</v>
      </c>
      <c r="EA8" s="7">
        <v>-1</v>
      </c>
      <c r="EB8" s="7">
        <v>-1</v>
      </c>
      <c r="EC8" s="2" t="s">
        <v>239</v>
      </c>
      <c r="ED8" s="2" t="s">
        <v>237</v>
      </c>
      <c r="EE8" s="2" t="s">
        <v>246</v>
      </c>
      <c r="EF8" s="2" t="s">
        <v>293</v>
      </c>
      <c r="EG8" s="2" t="s">
        <v>238</v>
      </c>
      <c r="EH8" s="2" t="s">
        <v>226</v>
      </c>
      <c r="EI8" s="4"/>
      <c r="EJ8" s="8"/>
      <c r="EK8" s="4">
        <v>4</v>
      </c>
      <c r="EL8" s="8">
        <v>318.24</v>
      </c>
      <c r="EM8" s="7">
        <v>-1</v>
      </c>
      <c r="EN8" s="7">
        <v>-1</v>
      </c>
      <c r="EO8" s="2" t="s">
        <v>239</v>
      </c>
      <c r="EP8" s="2" t="s">
        <v>237</v>
      </c>
      <c r="EQ8" s="2" t="s">
        <v>248</v>
      </c>
      <c r="ER8" s="2" t="s">
        <v>294</v>
      </c>
      <c r="ES8" s="2" t="s">
        <v>238</v>
      </c>
      <c r="ET8" s="2" t="s">
        <v>226</v>
      </c>
      <c r="EU8" s="4"/>
      <c r="EV8" s="8"/>
      <c r="EW8" s="4"/>
      <c r="EX8" s="8"/>
      <c r="EY8" s="7"/>
      <c r="EZ8" s="7"/>
      <c r="FA8" s="2" t="s">
        <v>239</v>
      </c>
      <c r="FB8" s="2" t="s">
        <v>237</v>
      </c>
      <c r="FC8" s="2" t="s">
        <v>233</v>
      </c>
      <c r="FD8" s="2" t="s">
        <v>295</v>
      </c>
      <c r="FE8" s="2" t="s">
        <v>238</v>
      </c>
      <c r="FF8" s="2" t="s">
        <v>226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239</v>
      </c>
      <c r="FN8" s="2" t="s">
        <v>237</v>
      </c>
      <c r="FO8" s="2" t="s">
        <v>233</v>
      </c>
      <c r="FP8" s="2" t="s">
        <v>296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226</v>
      </c>
      <c r="FZ8" s="2" t="s">
        <v>226</v>
      </c>
      <c r="GA8" s="2" t="s">
        <v>226</v>
      </c>
      <c r="GB8" s="2" t="s">
        <v>226</v>
      </c>
      <c r="GC8" s="2" t="s">
        <v>226</v>
      </c>
      <c r="GD8" s="2" t="s">
        <v>226</v>
      </c>
      <c r="GE8" s="4"/>
      <c r="GF8" s="8"/>
      <c r="GG8" s="4"/>
      <c r="GH8" s="8"/>
      <c r="GI8" s="7"/>
      <c r="GJ8" s="7"/>
      <c r="GK8" s="2" t="s">
        <v>252</v>
      </c>
      <c r="GL8" s="2" t="s">
        <v>237</v>
      </c>
      <c r="GM8" s="2" t="s">
        <v>226</v>
      </c>
      <c r="GN8" s="2" t="s">
        <v>226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237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237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237</v>
      </c>
      <c r="HW8" s="2" t="s">
        <v>226</v>
      </c>
      <c r="HX8" s="2" t="s">
        <v>226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237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252</v>
      </c>
      <c r="IT8" s="2" t="s">
        <v>237</v>
      </c>
      <c r="IU8" s="2" t="s">
        <v>226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237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>
        <v>1</v>
      </c>
      <c r="JN8" s="8">
        <v>82.02</v>
      </c>
      <c r="JO8" s="7">
        <v>-1</v>
      </c>
      <c r="JP8" s="7">
        <v>-1</v>
      </c>
      <c r="JQ8" s="2" t="s">
        <v>239</v>
      </c>
      <c r="JR8" s="2" t="s">
        <v>237</v>
      </c>
      <c r="JS8" s="2" t="s">
        <v>256</v>
      </c>
      <c r="JT8" s="2" t="s">
        <v>297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237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252</v>
      </c>
      <c r="KP8" s="2" t="s">
        <v>237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237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237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226</v>
      </c>
      <c r="LZ8" s="2" t="s">
        <v>226</v>
      </c>
      <c r="MA8" s="2" t="s">
        <v>226</v>
      </c>
      <c r="MB8" s="2" t="s">
        <v>226</v>
      </c>
      <c r="MC8" s="2" t="s">
        <v>226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/>
      <c r="MT8" s="8"/>
      <c r="MU8" s="7"/>
      <c r="MV8" s="7"/>
      <c r="MW8" s="2" t="s">
        <v>252</v>
      </c>
      <c r="MX8" s="2" t="s">
        <v>237</v>
      </c>
      <c r="MY8" s="2" t="s">
        <v>226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239</v>
      </c>
      <c r="NJ8" s="2" t="s">
        <v>237</v>
      </c>
      <c r="NK8" s="2" t="s">
        <v>262</v>
      </c>
      <c r="NL8" s="2" t="s">
        <v>298</v>
      </c>
      <c r="NM8" s="2" t="s">
        <v>291</v>
      </c>
      <c r="NN8" s="2" t="s">
        <v>226</v>
      </c>
      <c r="NO8" s="4"/>
      <c r="NP8" s="8"/>
      <c r="NQ8" s="4"/>
      <c r="NR8" s="8"/>
      <c r="NS8" s="7"/>
      <c r="NT8" s="7"/>
      <c r="NU8" s="2" t="s">
        <v>239</v>
      </c>
      <c r="NV8" s="2" t="s">
        <v>237</v>
      </c>
      <c r="NW8" s="2" t="s">
        <v>299</v>
      </c>
      <c r="NX8" s="2" t="s">
        <v>300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237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252</v>
      </c>
      <c r="OT8" s="2" t="s">
        <v>237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266</v>
      </c>
      <c r="QD8" s="2" t="s">
        <v>237</v>
      </c>
      <c r="QE8" s="2" t="s">
        <v>226</v>
      </c>
      <c r="QF8" s="2" t="s">
        <v>226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252</v>
      </c>
      <c r="QP8" s="2" t="s">
        <v>237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252</v>
      </c>
      <c r="RB8" s="2" t="s">
        <v>237</v>
      </c>
      <c r="RC8" s="2" t="s">
        <v>226</v>
      </c>
      <c r="RD8" s="2" t="s">
        <v>226</v>
      </c>
      <c r="RE8" s="2" t="s">
        <v>238</v>
      </c>
      <c r="RF8" s="2" t="s">
        <v>226</v>
      </c>
      <c r="RG8" s="4"/>
      <c r="RH8" s="8"/>
      <c r="RI8" s="4"/>
      <c r="RJ8" s="8"/>
      <c r="RK8" s="7"/>
      <c r="RL8" s="7"/>
      <c r="RM8" s="2" t="s">
        <v>226</v>
      </c>
      <c r="RN8" s="2" t="s">
        <v>226</v>
      </c>
      <c r="RO8" s="2" t="s">
        <v>226</v>
      </c>
      <c r="RP8" s="2" t="s">
        <v>226</v>
      </c>
      <c r="RQ8" s="2" t="s">
        <v>226</v>
      </c>
      <c r="RR8" s="2" t="s">
        <v>226</v>
      </c>
      <c r="RS8" s="4"/>
      <c r="RT8" s="8"/>
      <c r="RU8" s="4"/>
      <c r="RV8" s="8"/>
      <c r="RW8" s="7"/>
      <c r="RX8" s="7"/>
      <c r="RY8" s="2" t="s">
        <v>252</v>
      </c>
      <c r="RZ8" s="2" t="s">
        <v>237</v>
      </c>
      <c r="SA8" s="2" t="s">
        <v>226</v>
      </c>
      <c r="SB8" s="2" t="s">
        <v>226</v>
      </c>
      <c r="SC8" s="2" t="s">
        <v>238</v>
      </c>
      <c r="SD8" s="2" t="s">
        <v>226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</row>
    <row r="9">
      <c r="A9" s="2" t="s">
        <v>301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217</v>
      </c>
      <c r="G9" s="2" t="s">
        <v>218</v>
      </c>
      <c r="H9" s="2" t="s">
        <v>219</v>
      </c>
      <c r="I9" s="2" t="s">
        <v>220</v>
      </c>
      <c r="J9" s="2" t="s">
        <v>268</v>
      </c>
      <c r="K9" s="2" t="s">
        <v>282</v>
      </c>
      <c r="L9" s="3">
        <v>82.67</v>
      </c>
      <c r="M9" s="3">
        <v>86.8</v>
      </c>
      <c r="N9" s="3">
        <v>179.99</v>
      </c>
      <c r="O9" s="2" t="s">
        <v>302</v>
      </c>
      <c r="P9" s="2" t="s">
        <v>284</v>
      </c>
      <c r="Q9" s="2" t="s">
        <v>225</v>
      </c>
      <c r="R9" s="2" t="s">
        <v>226</v>
      </c>
      <c r="S9" s="2" t="s">
        <v>285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233</v>
      </c>
      <c r="Z9" s="4"/>
      <c r="AA9" s="4">
        <f>=ROUNDDOWN({0},0)</f>
      </c>
      <c r="AB9" s="5"/>
      <c r="AC9" s="2" t="s">
        <v>226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/>
      <c r="AQ9" s="8"/>
      <c r="AR9" s="4">
        <v>1</v>
      </c>
      <c r="AS9" s="8">
        <v>56.25</v>
      </c>
      <c r="AT9" s="7">
        <v>-1</v>
      </c>
      <c r="AU9" s="7">
        <v>-1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/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/>
      <c r="BK9" s="8"/>
      <c r="BL9" s="2" t="s">
        <v>303</v>
      </c>
      <c r="BM9" s="7"/>
      <c r="BN9" s="7"/>
      <c r="BO9" s="4"/>
      <c r="BP9" s="8"/>
      <c r="BQ9" s="4"/>
      <c r="BR9" s="8"/>
      <c r="BS9" s="7"/>
      <c r="BT9" s="7"/>
      <c r="BU9" s="2" t="s">
        <v>287</v>
      </c>
      <c r="BV9" s="2" t="s">
        <v>237</v>
      </c>
      <c r="BW9" s="2" t="s">
        <v>226</v>
      </c>
      <c r="BX9" s="2" t="s">
        <v>226</v>
      </c>
      <c r="BY9" s="2" t="s">
        <v>238</v>
      </c>
      <c r="BZ9" s="2" t="s">
        <v>226</v>
      </c>
      <c r="CA9" s="4"/>
      <c r="CB9" s="8"/>
      <c r="CC9" s="4"/>
      <c r="CD9" s="8"/>
      <c r="CE9" s="7"/>
      <c r="CF9" s="7"/>
      <c r="CG9" s="2" t="s">
        <v>239</v>
      </c>
      <c r="CH9" s="2" t="s">
        <v>237</v>
      </c>
      <c r="CI9" s="2" t="s">
        <v>240</v>
      </c>
      <c r="CJ9" s="2" t="s">
        <v>304</v>
      </c>
      <c r="CK9" s="2" t="s">
        <v>238</v>
      </c>
      <c r="CL9" s="2" t="s">
        <v>226</v>
      </c>
      <c r="CM9" s="4"/>
      <c r="CN9" s="8"/>
      <c r="CO9" s="4">
        <v>1</v>
      </c>
      <c r="CP9" s="8">
        <v>56.25</v>
      </c>
      <c r="CQ9" s="7">
        <v>-1</v>
      </c>
      <c r="CR9" s="7">
        <v>-1</v>
      </c>
      <c r="CS9" s="2" t="s">
        <v>239</v>
      </c>
      <c r="CT9" s="2" t="s">
        <v>237</v>
      </c>
      <c r="CU9" s="2" t="s">
        <v>233</v>
      </c>
      <c r="CV9" s="2" t="s">
        <v>270</v>
      </c>
      <c r="CW9" s="2" t="s">
        <v>238</v>
      </c>
      <c r="CX9" s="2" t="s">
        <v>226</v>
      </c>
      <c r="CY9" s="4"/>
      <c r="CZ9" s="8"/>
      <c r="DA9" s="4"/>
      <c r="DB9" s="8"/>
      <c r="DC9" s="7"/>
      <c r="DD9" s="7"/>
      <c r="DE9" s="2" t="s">
        <v>239</v>
      </c>
      <c r="DF9" s="2" t="s">
        <v>237</v>
      </c>
      <c r="DG9" s="2" t="s">
        <v>242</v>
      </c>
      <c r="DH9" s="2" t="s">
        <v>305</v>
      </c>
      <c r="DI9" s="2" t="s">
        <v>291</v>
      </c>
      <c r="DJ9" s="2" t="s">
        <v>226</v>
      </c>
      <c r="DK9" s="4"/>
      <c r="DL9" s="8"/>
      <c r="DM9" s="4"/>
      <c r="DN9" s="8"/>
      <c r="DO9" s="7"/>
      <c r="DP9" s="7"/>
      <c r="DQ9" s="2" t="s">
        <v>239</v>
      </c>
      <c r="DR9" s="2" t="s">
        <v>237</v>
      </c>
      <c r="DS9" s="2" t="s">
        <v>244</v>
      </c>
      <c r="DT9" s="2" t="s">
        <v>306</v>
      </c>
      <c r="DU9" s="2" t="s">
        <v>291</v>
      </c>
      <c r="DV9" s="2" t="s">
        <v>226</v>
      </c>
      <c r="DW9" s="4"/>
      <c r="DX9" s="8"/>
      <c r="DY9" s="4"/>
      <c r="DZ9" s="8"/>
      <c r="EA9" s="7"/>
      <c r="EB9" s="7"/>
      <c r="EC9" s="2" t="s">
        <v>239</v>
      </c>
      <c r="ED9" s="2" t="s">
        <v>237</v>
      </c>
      <c r="EE9" s="2" t="s">
        <v>246</v>
      </c>
      <c r="EF9" s="2" t="s">
        <v>305</v>
      </c>
      <c r="EG9" s="2" t="s">
        <v>238</v>
      </c>
      <c r="EH9" s="2" t="s">
        <v>226</v>
      </c>
      <c r="EI9" s="4"/>
      <c r="EJ9" s="8"/>
      <c r="EK9" s="4"/>
      <c r="EL9" s="8"/>
      <c r="EM9" s="7"/>
      <c r="EN9" s="7"/>
      <c r="EO9" s="2" t="s">
        <v>239</v>
      </c>
      <c r="EP9" s="2" t="s">
        <v>237</v>
      </c>
      <c r="EQ9" s="2" t="s">
        <v>248</v>
      </c>
      <c r="ER9" s="2" t="s">
        <v>307</v>
      </c>
      <c r="ES9" s="2" t="s">
        <v>238</v>
      </c>
      <c r="ET9" s="2" t="s">
        <v>226</v>
      </c>
      <c r="EU9" s="4"/>
      <c r="EV9" s="8"/>
      <c r="EW9" s="4"/>
      <c r="EX9" s="8"/>
      <c r="EY9" s="7"/>
      <c r="EZ9" s="7"/>
      <c r="FA9" s="2" t="s">
        <v>239</v>
      </c>
      <c r="FB9" s="2" t="s">
        <v>237</v>
      </c>
      <c r="FC9" s="2" t="s">
        <v>308</v>
      </c>
      <c r="FD9" s="2" t="s">
        <v>295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239</v>
      </c>
      <c r="FN9" s="2" t="s">
        <v>237</v>
      </c>
      <c r="FO9" s="2" t="s">
        <v>233</v>
      </c>
      <c r="FP9" s="2" t="s">
        <v>309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226</v>
      </c>
      <c r="FZ9" s="2" t="s">
        <v>226</v>
      </c>
      <c r="GA9" s="2" t="s">
        <v>226</v>
      </c>
      <c r="GB9" s="2" t="s">
        <v>226</v>
      </c>
      <c r="GC9" s="2" t="s">
        <v>226</v>
      </c>
      <c r="GD9" s="2" t="s">
        <v>226</v>
      </c>
      <c r="GE9" s="4"/>
      <c r="GF9" s="8"/>
      <c r="GG9" s="4"/>
      <c r="GH9" s="8"/>
      <c r="GI9" s="7"/>
      <c r="GJ9" s="7"/>
      <c r="GK9" s="2" t="s">
        <v>252</v>
      </c>
      <c r="GL9" s="2" t="s">
        <v>237</v>
      </c>
      <c r="GM9" s="2" t="s">
        <v>226</v>
      </c>
      <c r="GN9" s="2" t="s">
        <v>226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237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237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237</v>
      </c>
      <c r="HW9" s="2" t="s">
        <v>226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237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252</v>
      </c>
      <c r="IT9" s="2" t="s">
        <v>237</v>
      </c>
      <c r="IU9" s="2" t="s">
        <v>226</v>
      </c>
      <c r="IV9" s="2" t="s">
        <v>226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237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239</v>
      </c>
      <c r="JR9" s="2" t="s">
        <v>237</v>
      </c>
      <c r="JS9" s="2" t="s">
        <v>256</v>
      </c>
      <c r="JT9" s="2" t="s">
        <v>310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237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252</v>
      </c>
      <c r="KP9" s="2" t="s">
        <v>237</v>
      </c>
      <c r="KQ9" s="2" t="s">
        <v>226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237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237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226</v>
      </c>
      <c r="LZ9" s="2" t="s">
        <v>226</v>
      </c>
      <c r="MA9" s="2" t="s">
        <v>226</v>
      </c>
      <c r="MB9" s="2" t="s">
        <v>226</v>
      </c>
      <c r="MC9" s="2" t="s">
        <v>226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/>
      <c r="MT9" s="8"/>
      <c r="MU9" s="7"/>
      <c r="MV9" s="7"/>
      <c r="MW9" s="2" t="s">
        <v>252</v>
      </c>
      <c r="MX9" s="2" t="s">
        <v>237</v>
      </c>
      <c r="MY9" s="2" t="s">
        <v>226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239</v>
      </c>
      <c r="NJ9" s="2" t="s">
        <v>237</v>
      </c>
      <c r="NK9" s="2" t="s">
        <v>262</v>
      </c>
      <c r="NL9" s="2" t="s">
        <v>311</v>
      </c>
      <c r="NM9" s="2" t="s">
        <v>291</v>
      </c>
      <c r="NN9" s="2" t="s">
        <v>226</v>
      </c>
      <c r="NO9" s="4"/>
      <c r="NP9" s="8"/>
      <c r="NQ9" s="4"/>
      <c r="NR9" s="8"/>
      <c r="NS9" s="7"/>
      <c r="NT9" s="7"/>
      <c r="NU9" s="2" t="s">
        <v>239</v>
      </c>
      <c r="NV9" s="2" t="s">
        <v>237</v>
      </c>
      <c r="NW9" s="2" t="s">
        <v>299</v>
      </c>
      <c r="NX9" s="2" t="s">
        <v>312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237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252</v>
      </c>
      <c r="OT9" s="2" t="s">
        <v>237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266</v>
      </c>
      <c r="QD9" s="2" t="s">
        <v>237</v>
      </c>
      <c r="QE9" s="2" t="s">
        <v>226</v>
      </c>
      <c r="QF9" s="2" t="s">
        <v>226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252</v>
      </c>
      <c r="QP9" s="2" t="s">
        <v>237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252</v>
      </c>
      <c r="RB9" s="2" t="s">
        <v>237</v>
      </c>
      <c r="RC9" s="2" t="s">
        <v>226</v>
      </c>
      <c r="RD9" s="2" t="s">
        <v>226</v>
      </c>
      <c r="RE9" s="2" t="s">
        <v>238</v>
      </c>
      <c r="RF9" s="2" t="s">
        <v>226</v>
      </c>
      <c r="RG9" s="4"/>
      <c r="RH9" s="8"/>
      <c r="RI9" s="4"/>
      <c r="RJ9" s="8"/>
      <c r="RK9" s="7"/>
      <c r="RL9" s="7"/>
      <c r="RM9" s="2" t="s">
        <v>226</v>
      </c>
      <c r="RN9" s="2" t="s">
        <v>226</v>
      </c>
      <c r="RO9" s="2" t="s">
        <v>226</v>
      </c>
      <c r="RP9" s="2" t="s">
        <v>226</v>
      </c>
      <c r="RQ9" s="2" t="s">
        <v>226</v>
      </c>
      <c r="RR9" s="2" t="s">
        <v>226</v>
      </c>
      <c r="RS9" s="4"/>
      <c r="RT9" s="8"/>
      <c r="RU9" s="4"/>
      <c r="RV9" s="8"/>
      <c r="RW9" s="7"/>
      <c r="RX9" s="7"/>
      <c r="RY9" s="2" t="s">
        <v>252</v>
      </c>
      <c r="RZ9" s="2" t="s">
        <v>237</v>
      </c>
      <c r="SA9" s="2" t="s">
        <v>226</v>
      </c>
      <c r="SB9" s="2" t="s">
        <v>226</v>
      </c>
      <c r="SC9" s="2" t="s">
        <v>238</v>
      </c>
      <c r="SD9" s="2" t="s">
        <v>226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</row>
    <row r="10">
      <c r="A10" s="2" t="s">
        <v>313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314</v>
      </c>
      <c r="G10" s="2" t="s">
        <v>315</v>
      </c>
      <c r="H10" s="2" t="s">
        <v>316</v>
      </c>
      <c r="I10" s="2" t="s">
        <v>317</v>
      </c>
      <c r="J10" s="2" t="s">
        <v>268</v>
      </c>
      <c r="K10" s="2" t="s">
        <v>318</v>
      </c>
      <c r="L10" s="3">
        <v>77.49</v>
      </c>
      <c r="M10" s="3">
        <v>81.37</v>
      </c>
      <c r="N10" s="3">
        <v>169.99</v>
      </c>
      <c r="O10" s="2" t="s">
        <v>302</v>
      </c>
      <c r="P10" s="2" t="s">
        <v>284</v>
      </c>
      <c r="Q10" s="2" t="s">
        <v>225</v>
      </c>
      <c r="R10" s="2" t="s">
        <v>226</v>
      </c>
      <c r="S10" s="2" t="s">
        <v>319</v>
      </c>
      <c r="T10" s="2" t="s">
        <v>228</v>
      </c>
      <c r="U10" s="2" t="s">
        <v>229</v>
      </c>
      <c r="V10" s="2" t="s">
        <v>320</v>
      </c>
      <c r="W10" s="2" t="s">
        <v>232</v>
      </c>
      <c r="X10" s="2" t="s">
        <v>231</v>
      </c>
      <c r="Y10" s="2" t="s">
        <v>233</v>
      </c>
      <c r="Z10" s="4"/>
      <c r="AA10" s="4">
        <f>=ROUNDDOWN({0},0)</f>
      </c>
      <c r="AB10" s="5"/>
      <c r="AC10" s="2" t="s">
        <v>226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>
        <v>1</v>
      </c>
      <c r="AS10" s="8">
        <v>52.72</v>
      </c>
      <c r="AT10" s="7">
        <v>-1</v>
      </c>
      <c r="AU10" s="7">
        <v>-1</v>
      </c>
      <c r="AV10" s="4"/>
      <c r="AW10" s="8"/>
      <c r="AX10" s="4">
        <v>1</v>
      </c>
      <c r="AY10" s="8">
        <v>52.72</v>
      </c>
      <c r="AZ10" s="7">
        <v>-1</v>
      </c>
      <c r="BA10" s="7">
        <v>-1</v>
      </c>
      <c r="BB10" s="7"/>
      <c r="BC10" s="4"/>
      <c r="BD10" s="8"/>
      <c r="BE10" s="4">
        <v>1</v>
      </c>
      <c r="BF10" s="8">
        <v>52.72</v>
      </c>
      <c r="BG10" s="7">
        <v>-1</v>
      </c>
      <c r="BH10" s="7">
        <v>-1</v>
      </c>
      <c r="BI10" s="7"/>
      <c r="BJ10" s="4"/>
      <c r="BK10" s="8"/>
      <c r="BL10" s="2" t="s">
        <v>303</v>
      </c>
      <c r="BM10" s="7"/>
      <c r="BN10" s="7"/>
      <c r="BO10" s="4"/>
      <c r="BP10" s="8"/>
      <c r="BQ10" s="4"/>
      <c r="BR10" s="8"/>
      <c r="BS10" s="7"/>
      <c r="BT10" s="7"/>
      <c r="BU10" s="2" t="s">
        <v>239</v>
      </c>
      <c r="BV10" s="2" t="s">
        <v>237</v>
      </c>
      <c r="BW10" s="2" t="s">
        <v>226</v>
      </c>
      <c r="BX10" s="2" t="s">
        <v>321</v>
      </c>
      <c r="BY10" s="2" t="s">
        <v>238</v>
      </c>
      <c r="BZ10" s="2" t="s">
        <v>226</v>
      </c>
      <c r="CA10" s="4"/>
      <c r="CB10" s="8"/>
      <c r="CC10" s="4"/>
      <c r="CD10" s="8"/>
      <c r="CE10" s="7"/>
      <c r="CF10" s="7"/>
      <c r="CG10" s="2" t="s">
        <v>239</v>
      </c>
      <c r="CH10" s="2" t="s">
        <v>237</v>
      </c>
      <c r="CI10" s="2" t="s">
        <v>240</v>
      </c>
      <c r="CJ10" s="2" t="s">
        <v>322</v>
      </c>
      <c r="CK10" s="2" t="s">
        <v>238</v>
      </c>
      <c r="CL10" s="2" t="s">
        <v>226</v>
      </c>
      <c r="CM10" s="4"/>
      <c r="CN10" s="8"/>
      <c r="CO10" s="4">
        <v>1</v>
      </c>
      <c r="CP10" s="8">
        <v>52.72</v>
      </c>
      <c r="CQ10" s="7">
        <v>-1</v>
      </c>
      <c r="CR10" s="7">
        <v>-1</v>
      </c>
      <c r="CS10" s="2" t="s">
        <v>239</v>
      </c>
      <c r="CT10" s="2" t="s">
        <v>237</v>
      </c>
      <c r="CU10" s="2" t="s">
        <v>233</v>
      </c>
      <c r="CV10" s="2" t="s">
        <v>323</v>
      </c>
      <c r="CW10" s="2" t="s">
        <v>238</v>
      </c>
      <c r="CX10" s="2" t="s">
        <v>226</v>
      </c>
      <c r="CY10" s="4"/>
      <c r="CZ10" s="8"/>
      <c r="DA10" s="4"/>
      <c r="DB10" s="8"/>
      <c r="DC10" s="7"/>
      <c r="DD10" s="7"/>
      <c r="DE10" s="2" t="s">
        <v>239</v>
      </c>
      <c r="DF10" s="2" t="s">
        <v>237</v>
      </c>
      <c r="DG10" s="2" t="s">
        <v>242</v>
      </c>
      <c r="DH10" s="2" t="s">
        <v>324</v>
      </c>
      <c r="DI10" s="2" t="s">
        <v>291</v>
      </c>
      <c r="DJ10" s="2" t="s">
        <v>226</v>
      </c>
      <c r="DK10" s="4"/>
      <c r="DL10" s="8"/>
      <c r="DM10" s="4"/>
      <c r="DN10" s="8"/>
      <c r="DO10" s="7"/>
      <c r="DP10" s="7"/>
      <c r="DQ10" s="2" t="s">
        <v>239</v>
      </c>
      <c r="DR10" s="2" t="s">
        <v>237</v>
      </c>
      <c r="DS10" s="2" t="s">
        <v>244</v>
      </c>
      <c r="DT10" s="2" t="s">
        <v>306</v>
      </c>
      <c r="DU10" s="2" t="s">
        <v>238</v>
      </c>
      <c r="DV10" s="2" t="s">
        <v>226</v>
      </c>
      <c r="DW10" s="4"/>
      <c r="DX10" s="8"/>
      <c r="DY10" s="4"/>
      <c r="DZ10" s="8"/>
      <c r="EA10" s="7"/>
      <c r="EB10" s="7"/>
      <c r="EC10" s="2" t="s">
        <v>239</v>
      </c>
      <c r="ED10" s="2" t="s">
        <v>237</v>
      </c>
      <c r="EE10" s="2" t="s">
        <v>246</v>
      </c>
      <c r="EF10" s="2" t="s">
        <v>325</v>
      </c>
      <c r="EG10" s="2" t="s">
        <v>238</v>
      </c>
      <c r="EH10" s="2" t="s">
        <v>226</v>
      </c>
      <c r="EI10" s="4"/>
      <c r="EJ10" s="8"/>
      <c r="EK10" s="4"/>
      <c r="EL10" s="8"/>
      <c r="EM10" s="7"/>
      <c r="EN10" s="7"/>
      <c r="EO10" s="2" t="s">
        <v>239</v>
      </c>
      <c r="EP10" s="2" t="s">
        <v>237</v>
      </c>
      <c r="EQ10" s="2" t="s">
        <v>248</v>
      </c>
      <c r="ER10" s="2" t="s">
        <v>326</v>
      </c>
      <c r="ES10" s="2" t="s">
        <v>238</v>
      </c>
      <c r="ET10" s="2" t="s">
        <v>226</v>
      </c>
      <c r="EU10" s="4"/>
      <c r="EV10" s="8"/>
      <c r="EW10" s="4"/>
      <c r="EX10" s="8"/>
      <c r="EY10" s="7"/>
      <c r="EZ10" s="7"/>
      <c r="FA10" s="2" t="s">
        <v>239</v>
      </c>
      <c r="FB10" s="2" t="s">
        <v>237</v>
      </c>
      <c r="FC10" s="2" t="s">
        <v>233</v>
      </c>
      <c r="FD10" s="2" t="s">
        <v>275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239</v>
      </c>
      <c r="FN10" s="2" t="s">
        <v>237</v>
      </c>
      <c r="FO10" s="2" t="s">
        <v>233</v>
      </c>
      <c r="FP10" s="2" t="s">
        <v>327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237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237</v>
      </c>
      <c r="GY10" s="2" t="s">
        <v>226</v>
      </c>
      <c r="GZ10" s="2" t="s">
        <v>226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252</v>
      </c>
      <c r="HJ10" s="2" t="s">
        <v>237</v>
      </c>
      <c r="HK10" s="2" t="s">
        <v>226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252</v>
      </c>
      <c r="HV10" s="2" t="s">
        <v>237</v>
      </c>
      <c r="HW10" s="2" t="s">
        <v>226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237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252</v>
      </c>
      <c r="IT10" s="2" t="s">
        <v>237</v>
      </c>
      <c r="IU10" s="2" t="s">
        <v>226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252</v>
      </c>
      <c r="JF10" s="2" t="s">
        <v>237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239</v>
      </c>
      <c r="JR10" s="2" t="s">
        <v>237</v>
      </c>
      <c r="JS10" s="2" t="s">
        <v>256</v>
      </c>
      <c r="JT10" s="2" t="s">
        <v>328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237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252</v>
      </c>
      <c r="KP10" s="2" t="s">
        <v>237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252</v>
      </c>
      <c r="LB10" s="2" t="s">
        <v>237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252</v>
      </c>
      <c r="LN10" s="2" t="s">
        <v>237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226</v>
      </c>
      <c r="LZ10" s="2" t="s">
        <v>226</v>
      </c>
      <c r="MA10" s="2" t="s">
        <v>226</v>
      </c>
      <c r="MB10" s="2" t="s">
        <v>226</v>
      </c>
      <c r="MC10" s="2" t="s">
        <v>226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252</v>
      </c>
      <c r="MX10" s="2" t="s">
        <v>237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239</v>
      </c>
      <c r="NJ10" s="2" t="s">
        <v>237</v>
      </c>
      <c r="NK10" s="2" t="s">
        <v>262</v>
      </c>
      <c r="NL10" s="2" t="s">
        <v>289</v>
      </c>
      <c r="NM10" s="2" t="s">
        <v>291</v>
      </c>
      <c r="NN10" s="2" t="s">
        <v>226</v>
      </c>
      <c r="NO10" s="4"/>
      <c r="NP10" s="8"/>
      <c r="NQ10" s="4"/>
      <c r="NR10" s="8"/>
      <c r="NS10" s="7"/>
      <c r="NT10" s="7"/>
      <c r="NU10" s="2" t="s">
        <v>239</v>
      </c>
      <c r="NV10" s="2" t="s">
        <v>237</v>
      </c>
      <c r="NW10" s="2" t="s">
        <v>299</v>
      </c>
      <c r="NX10" s="2" t="s">
        <v>300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237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237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266</v>
      </c>
      <c r="QD10" s="2" t="s">
        <v>237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252</v>
      </c>
      <c r="QP10" s="2" t="s">
        <v>237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252</v>
      </c>
      <c r="RB10" s="2" t="s">
        <v>237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252</v>
      </c>
      <c r="RZ10" s="2" t="s">
        <v>237</v>
      </c>
      <c r="SA10" s="2" t="s">
        <v>226</v>
      </c>
      <c r="SB10" s="2" t="s">
        <v>226</v>
      </c>
      <c r="SC10" s="2" t="s">
        <v>238</v>
      </c>
      <c r="SD10" s="2" t="s">
        <v>226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</row>
    <row r="11">
      <c r="A11" s="2" t="s">
        <v>329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330</v>
      </c>
      <c r="G11" s="2" t="s">
        <v>331</v>
      </c>
      <c r="H11" s="2" t="s">
        <v>332</v>
      </c>
      <c r="I11" s="2" t="s">
        <v>333</v>
      </c>
      <c r="J11" s="2" t="s">
        <v>268</v>
      </c>
      <c r="K11" s="2" t="s">
        <v>282</v>
      </c>
      <c r="L11" s="3">
        <v>82.67</v>
      </c>
      <c r="M11" s="3">
        <v>86.8</v>
      </c>
      <c r="N11" s="3">
        <v>179.99</v>
      </c>
      <c r="O11" s="2" t="s">
        <v>302</v>
      </c>
      <c r="P11" s="2" t="s">
        <v>284</v>
      </c>
      <c r="Q11" s="2" t="s">
        <v>225</v>
      </c>
      <c r="R11" s="2" t="s">
        <v>226</v>
      </c>
      <c r="S11" s="2" t="s">
        <v>334</v>
      </c>
      <c r="T11" s="2" t="s">
        <v>228</v>
      </c>
      <c r="U11" s="2" t="s">
        <v>229</v>
      </c>
      <c r="V11" s="2" t="s">
        <v>320</v>
      </c>
      <c r="W11" s="2" t="s">
        <v>231</v>
      </c>
      <c r="X11" s="2" t="s">
        <v>335</v>
      </c>
      <c r="Y11" s="2" t="s">
        <v>233</v>
      </c>
      <c r="Z11" s="4"/>
      <c r="AA11" s="4">
        <f>=ROUNDDOWN({0},0)</f>
      </c>
      <c r="AB11" s="5"/>
      <c r="AC11" s="2" t="s">
        <v>226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>
        <v>34</v>
      </c>
      <c r="AS11" s="8">
        <v>2465.92</v>
      </c>
      <c r="AT11" s="7">
        <v>-1</v>
      </c>
      <c r="AU11" s="7">
        <v>-1</v>
      </c>
      <c r="AV11" s="4"/>
      <c r="AW11" s="8"/>
      <c r="AX11" s="4">
        <v>34</v>
      </c>
      <c r="AY11" s="8">
        <v>2465.92</v>
      </c>
      <c r="AZ11" s="7">
        <v>-1</v>
      </c>
      <c r="BA11" s="7">
        <v>-1</v>
      </c>
      <c r="BB11" s="7"/>
      <c r="BC11" s="4" t="s">
        <v>226</v>
      </c>
      <c r="BD11" s="8" t="s">
        <v>226</v>
      </c>
      <c r="BE11" s="4">
        <v>77</v>
      </c>
      <c r="BF11" s="8">
        <v>5642.43</v>
      </c>
      <c r="BG11" s="7" t="s">
        <v>226</v>
      </c>
      <c r="BH11" s="7" t="s">
        <v>226</v>
      </c>
      <c r="BI11" s="7"/>
      <c r="BJ11" s="4"/>
      <c r="BK11" s="8"/>
      <c r="BL11" s="2" t="s">
        <v>336</v>
      </c>
      <c r="BM11" s="7"/>
      <c r="BN11" s="7"/>
      <c r="BO11" s="4"/>
      <c r="BP11" s="8"/>
      <c r="BQ11" s="4"/>
      <c r="BR11" s="8"/>
      <c r="BS11" s="7"/>
      <c r="BT11" s="7"/>
      <c r="BU11" s="2" t="s">
        <v>337</v>
      </c>
      <c r="BV11" s="2" t="s">
        <v>237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/>
      <c r="CB11" s="8"/>
      <c r="CC11" s="4">
        <v>6</v>
      </c>
      <c r="CD11" s="8">
        <v>559.92</v>
      </c>
      <c r="CE11" s="7">
        <v>-1</v>
      </c>
      <c r="CF11" s="7">
        <v>-1</v>
      </c>
      <c r="CG11" s="2" t="s">
        <v>239</v>
      </c>
      <c r="CH11" s="2" t="s">
        <v>237</v>
      </c>
      <c r="CI11" s="2" t="s">
        <v>240</v>
      </c>
      <c r="CJ11" s="2" t="s">
        <v>251</v>
      </c>
      <c r="CK11" s="2" t="s">
        <v>238</v>
      </c>
      <c r="CL11" s="2" t="s">
        <v>226</v>
      </c>
      <c r="CM11" s="4"/>
      <c r="CN11" s="8"/>
      <c r="CO11" s="4"/>
      <c r="CP11" s="8"/>
      <c r="CQ11" s="7"/>
      <c r="CR11" s="7"/>
      <c r="CS11" s="2" t="s">
        <v>239</v>
      </c>
      <c r="CT11" s="2" t="s">
        <v>237</v>
      </c>
      <c r="CU11" s="2" t="s">
        <v>233</v>
      </c>
      <c r="CV11" s="2" t="s">
        <v>338</v>
      </c>
      <c r="CW11" s="2" t="s">
        <v>238</v>
      </c>
      <c r="CX11" s="2" t="s">
        <v>226</v>
      </c>
      <c r="CY11" s="4"/>
      <c r="CZ11" s="8"/>
      <c r="DA11" s="4">
        <v>15</v>
      </c>
      <c r="DB11" s="8">
        <v>777.6</v>
      </c>
      <c r="DC11" s="7">
        <v>-1</v>
      </c>
      <c r="DD11" s="7">
        <v>-1</v>
      </c>
      <c r="DE11" s="2" t="s">
        <v>239</v>
      </c>
      <c r="DF11" s="2" t="s">
        <v>237</v>
      </c>
      <c r="DG11" s="2" t="s">
        <v>242</v>
      </c>
      <c r="DH11" s="2" t="s">
        <v>307</v>
      </c>
      <c r="DI11" s="2" t="s">
        <v>291</v>
      </c>
      <c r="DJ11" s="2" t="s">
        <v>226</v>
      </c>
      <c r="DK11" s="4"/>
      <c r="DL11" s="8"/>
      <c r="DM11" s="4"/>
      <c r="DN11" s="8"/>
      <c r="DO11" s="7"/>
      <c r="DP11" s="7"/>
      <c r="DQ11" s="2" t="s">
        <v>239</v>
      </c>
      <c r="DR11" s="2" t="s">
        <v>237</v>
      </c>
      <c r="DS11" s="2" t="s">
        <v>244</v>
      </c>
      <c r="DT11" s="2" t="s">
        <v>339</v>
      </c>
      <c r="DU11" s="2" t="s">
        <v>291</v>
      </c>
      <c r="DV11" s="2" t="s">
        <v>226</v>
      </c>
      <c r="DW11" s="4"/>
      <c r="DX11" s="8"/>
      <c r="DY11" s="4"/>
      <c r="DZ11" s="8"/>
      <c r="EA11" s="7"/>
      <c r="EB11" s="7"/>
      <c r="EC11" s="2" t="s">
        <v>239</v>
      </c>
      <c r="ED11" s="2" t="s">
        <v>237</v>
      </c>
      <c r="EE11" s="2" t="s">
        <v>246</v>
      </c>
      <c r="EF11" s="2" t="s">
        <v>340</v>
      </c>
      <c r="EG11" s="2" t="s">
        <v>238</v>
      </c>
      <c r="EH11" s="2" t="s">
        <v>226</v>
      </c>
      <c r="EI11" s="4"/>
      <c r="EJ11" s="8"/>
      <c r="EK11" s="4"/>
      <c r="EL11" s="8"/>
      <c r="EM11" s="7"/>
      <c r="EN11" s="7"/>
      <c r="EO11" s="2" t="s">
        <v>239</v>
      </c>
      <c r="EP11" s="2" t="s">
        <v>237</v>
      </c>
      <c r="EQ11" s="2" t="s">
        <v>248</v>
      </c>
      <c r="ER11" s="2" t="s">
        <v>341</v>
      </c>
      <c r="ES11" s="2" t="s">
        <v>238</v>
      </c>
      <c r="ET11" s="2" t="s">
        <v>226</v>
      </c>
      <c r="EU11" s="4"/>
      <c r="EV11" s="8"/>
      <c r="EW11" s="4">
        <v>13</v>
      </c>
      <c r="EX11" s="8">
        <v>1128.4</v>
      </c>
      <c r="EY11" s="7">
        <v>-1</v>
      </c>
      <c r="EZ11" s="7">
        <v>-1</v>
      </c>
      <c r="FA11" s="2" t="s">
        <v>239</v>
      </c>
      <c r="FB11" s="2" t="s">
        <v>237</v>
      </c>
      <c r="FC11" s="2" t="s">
        <v>233</v>
      </c>
      <c r="FD11" s="2" t="s">
        <v>233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239</v>
      </c>
      <c r="FN11" s="2" t="s">
        <v>237</v>
      </c>
      <c r="FO11" s="2" t="s">
        <v>233</v>
      </c>
      <c r="FP11" s="2" t="s">
        <v>226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237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237</v>
      </c>
      <c r="GY11" s="2" t="s">
        <v>226</v>
      </c>
      <c r="GZ11" s="2" t="s">
        <v>226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252</v>
      </c>
      <c r="HJ11" s="2" t="s">
        <v>237</v>
      </c>
      <c r="HK11" s="2" t="s">
        <v>226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252</v>
      </c>
      <c r="HV11" s="2" t="s">
        <v>237</v>
      </c>
      <c r="HW11" s="2" t="s">
        <v>226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237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237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252</v>
      </c>
      <c r="JF11" s="2" t="s">
        <v>237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239</v>
      </c>
      <c r="JR11" s="2" t="s">
        <v>237</v>
      </c>
      <c r="JS11" s="2" t="s">
        <v>256</v>
      </c>
      <c r="JT11" s="2" t="s">
        <v>342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237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252</v>
      </c>
      <c r="KP11" s="2" t="s">
        <v>237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252</v>
      </c>
      <c r="LB11" s="2" t="s">
        <v>237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252</v>
      </c>
      <c r="LN11" s="2" t="s">
        <v>237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226</v>
      </c>
      <c r="LZ11" s="2" t="s">
        <v>226</v>
      </c>
      <c r="MA11" s="2" t="s">
        <v>226</v>
      </c>
      <c r="MB11" s="2" t="s">
        <v>226</v>
      </c>
      <c r="MC11" s="2" t="s">
        <v>226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252</v>
      </c>
      <c r="MX11" s="2" t="s">
        <v>237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239</v>
      </c>
      <c r="NJ11" s="2" t="s">
        <v>237</v>
      </c>
      <c r="NK11" s="2" t="s">
        <v>262</v>
      </c>
      <c r="NL11" s="2" t="s">
        <v>343</v>
      </c>
      <c r="NM11" s="2" t="s">
        <v>291</v>
      </c>
      <c r="NN11" s="2" t="s">
        <v>226</v>
      </c>
      <c r="NO11" s="4"/>
      <c r="NP11" s="8"/>
      <c r="NQ11" s="4"/>
      <c r="NR11" s="8"/>
      <c r="NS11" s="7"/>
      <c r="NT11" s="7"/>
      <c r="NU11" s="2" t="s">
        <v>239</v>
      </c>
      <c r="NV11" s="2" t="s">
        <v>237</v>
      </c>
      <c r="NW11" s="2" t="s">
        <v>299</v>
      </c>
      <c r="NX11" s="2" t="s">
        <v>226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237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237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266</v>
      </c>
      <c r="QD11" s="2" t="s">
        <v>237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252</v>
      </c>
      <c r="QP11" s="2" t="s">
        <v>237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252</v>
      </c>
      <c r="RB11" s="2" t="s">
        <v>237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252</v>
      </c>
      <c r="RZ11" s="2" t="s">
        <v>237</v>
      </c>
      <c r="SA11" s="2" t="s">
        <v>226</v>
      </c>
      <c r="SB11" s="2" t="s">
        <v>226</v>
      </c>
      <c r="SC11" s="2" t="s">
        <v>238</v>
      </c>
      <c r="SD11" s="2" t="s">
        <v>226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</row>
    <row r="12">
      <c r="A12" s="2" t="s">
        <v>344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330</v>
      </c>
      <c r="G12" s="2" t="s">
        <v>331</v>
      </c>
      <c r="H12" s="2" t="s">
        <v>332</v>
      </c>
      <c r="I12" s="2" t="s">
        <v>333</v>
      </c>
      <c r="J12" s="2" t="s">
        <v>221</v>
      </c>
      <c r="K12" s="2" t="s">
        <v>345</v>
      </c>
      <c r="L12" s="3">
        <v>72.33</v>
      </c>
      <c r="M12" s="3">
        <v>75.94</v>
      </c>
      <c r="N12" s="3">
        <v>159.99</v>
      </c>
      <c r="O12" s="2" t="s">
        <v>283</v>
      </c>
      <c r="P12" s="2" t="s">
        <v>284</v>
      </c>
      <c r="Q12" s="2" t="s">
        <v>225</v>
      </c>
      <c r="R12" s="2" t="s">
        <v>226</v>
      </c>
      <c r="S12" s="2" t="s">
        <v>346</v>
      </c>
      <c r="T12" s="2" t="s">
        <v>228</v>
      </c>
      <c r="U12" s="2" t="s">
        <v>229</v>
      </c>
      <c r="V12" s="2" t="s">
        <v>320</v>
      </c>
      <c r="W12" s="2" t="s">
        <v>231</v>
      </c>
      <c r="X12" s="2" t="s">
        <v>335</v>
      </c>
      <c r="Y12" s="2" t="s">
        <v>233</v>
      </c>
      <c r="Z12" s="4"/>
      <c r="AA12" s="4">
        <f>=ROUNDDOWN({0},0)</f>
      </c>
      <c r="AB12" s="5"/>
      <c r="AC12" s="2" t="s">
        <v>226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/>
      <c r="AQ12" s="8"/>
      <c r="AR12" s="4">
        <v>30</v>
      </c>
      <c r="AS12" s="8">
        <v>2124.32</v>
      </c>
      <c r="AT12" s="7">
        <v>-1</v>
      </c>
      <c r="AU12" s="7">
        <v>-1</v>
      </c>
      <c r="AV12" s="4" t="s">
        <v>226</v>
      </c>
      <c r="AW12" s="8" t="s">
        <v>226</v>
      </c>
      <c r="AX12" s="4">
        <v>43</v>
      </c>
      <c r="AY12" s="8">
        <v>3176.51</v>
      </c>
      <c r="AZ12" s="7" t="s">
        <v>226</v>
      </c>
      <c r="BA12" s="7" t="s">
        <v>226</v>
      </c>
      <c r="BB12" s="7"/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/>
      <c r="BJ12" s="4"/>
      <c r="BK12" s="8"/>
      <c r="BL12" s="2" t="s">
        <v>347</v>
      </c>
      <c r="BM12" s="7"/>
      <c r="BN12" s="7"/>
      <c r="BO12" s="4"/>
      <c r="BP12" s="8"/>
      <c r="BQ12" s="4"/>
      <c r="BR12" s="8"/>
      <c r="BS12" s="7"/>
      <c r="BT12" s="7"/>
      <c r="BU12" s="2" t="s">
        <v>337</v>
      </c>
      <c r="BV12" s="2" t="s">
        <v>237</v>
      </c>
      <c r="BW12" s="2" t="s">
        <v>226</v>
      </c>
      <c r="BX12" s="2" t="s">
        <v>226</v>
      </c>
      <c r="BY12" s="2" t="s">
        <v>238</v>
      </c>
      <c r="BZ12" s="2" t="s">
        <v>226</v>
      </c>
      <c r="CA12" s="4"/>
      <c r="CB12" s="8"/>
      <c r="CC12" s="4">
        <v>12</v>
      </c>
      <c r="CD12" s="8">
        <v>979.68</v>
      </c>
      <c r="CE12" s="7">
        <v>-1</v>
      </c>
      <c r="CF12" s="7">
        <v>-1</v>
      </c>
      <c r="CG12" s="2" t="s">
        <v>239</v>
      </c>
      <c r="CH12" s="2" t="s">
        <v>237</v>
      </c>
      <c r="CI12" s="2" t="s">
        <v>240</v>
      </c>
      <c r="CJ12" s="2" t="s">
        <v>348</v>
      </c>
      <c r="CK12" s="2" t="s">
        <v>238</v>
      </c>
      <c r="CL12" s="2" t="s">
        <v>226</v>
      </c>
      <c r="CM12" s="4"/>
      <c r="CN12" s="8"/>
      <c r="CO12" s="4">
        <v>2</v>
      </c>
      <c r="CP12" s="8">
        <v>107.28</v>
      </c>
      <c r="CQ12" s="7">
        <v>-1</v>
      </c>
      <c r="CR12" s="7">
        <v>-1</v>
      </c>
      <c r="CS12" s="2" t="s">
        <v>239</v>
      </c>
      <c r="CT12" s="2" t="s">
        <v>237</v>
      </c>
      <c r="CU12" s="2" t="s">
        <v>233</v>
      </c>
      <c r="CV12" s="2" t="s">
        <v>349</v>
      </c>
      <c r="CW12" s="2" t="s">
        <v>238</v>
      </c>
      <c r="CX12" s="2" t="s">
        <v>226</v>
      </c>
      <c r="CY12" s="4"/>
      <c r="CZ12" s="8"/>
      <c r="DA12" s="4"/>
      <c r="DB12" s="8"/>
      <c r="DC12" s="7"/>
      <c r="DD12" s="7"/>
      <c r="DE12" s="2" t="s">
        <v>239</v>
      </c>
      <c r="DF12" s="2" t="s">
        <v>237</v>
      </c>
      <c r="DG12" s="2" t="s">
        <v>242</v>
      </c>
      <c r="DH12" s="2" t="s">
        <v>350</v>
      </c>
      <c r="DI12" s="2" t="s">
        <v>291</v>
      </c>
      <c r="DJ12" s="2" t="s">
        <v>226</v>
      </c>
      <c r="DK12" s="4"/>
      <c r="DL12" s="8"/>
      <c r="DM12" s="4">
        <v>6</v>
      </c>
      <c r="DN12" s="8">
        <v>295.02</v>
      </c>
      <c r="DO12" s="7">
        <v>-1</v>
      </c>
      <c r="DP12" s="7">
        <v>-1</v>
      </c>
      <c r="DQ12" s="2" t="s">
        <v>239</v>
      </c>
      <c r="DR12" s="2" t="s">
        <v>237</v>
      </c>
      <c r="DS12" s="2" t="s">
        <v>244</v>
      </c>
      <c r="DT12" s="2" t="s">
        <v>339</v>
      </c>
      <c r="DU12" s="2" t="s">
        <v>291</v>
      </c>
      <c r="DV12" s="2" t="s">
        <v>226</v>
      </c>
      <c r="DW12" s="4"/>
      <c r="DX12" s="8"/>
      <c r="DY12" s="4">
        <v>2</v>
      </c>
      <c r="DZ12" s="8">
        <v>127.58</v>
      </c>
      <c r="EA12" s="7">
        <v>-1</v>
      </c>
      <c r="EB12" s="7">
        <v>-1</v>
      </c>
      <c r="EC12" s="2" t="s">
        <v>239</v>
      </c>
      <c r="ED12" s="2" t="s">
        <v>237</v>
      </c>
      <c r="EE12" s="2" t="s">
        <v>246</v>
      </c>
      <c r="EF12" s="2" t="s">
        <v>351</v>
      </c>
      <c r="EG12" s="2" t="s">
        <v>238</v>
      </c>
      <c r="EH12" s="2" t="s">
        <v>226</v>
      </c>
      <c r="EI12" s="4"/>
      <c r="EJ12" s="8"/>
      <c r="EK12" s="4">
        <v>2</v>
      </c>
      <c r="EL12" s="8">
        <v>159.12</v>
      </c>
      <c r="EM12" s="7">
        <v>-1</v>
      </c>
      <c r="EN12" s="7">
        <v>-1</v>
      </c>
      <c r="EO12" s="2" t="s">
        <v>239</v>
      </c>
      <c r="EP12" s="2" t="s">
        <v>237</v>
      </c>
      <c r="EQ12" s="2" t="s">
        <v>248</v>
      </c>
      <c r="ER12" s="2" t="s">
        <v>352</v>
      </c>
      <c r="ES12" s="2" t="s">
        <v>238</v>
      </c>
      <c r="ET12" s="2" t="s">
        <v>226</v>
      </c>
      <c r="EU12" s="4"/>
      <c r="EV12" s="8"/>
      <c r="EW12" s="4">
        <v>6</v>
      </c>
      <c r="EX12" s="8">
        <v>455.64</v>
      </c>
      <c r="EY12" s="7">
        <v>-1</v>
      </c>
      <c r="EZ12" s="7">
        <v>-1</v>
      </c>
      <c r="FA12" s="2" t="s">
        <v>239</v>
      </c>
      <c r="FB12" s="2" t="s">
        <v>237</v>
      </c>
      <c r="FC12" s="2" t="s">
        <v>233</v>
      </c>
      <c r="FD12" s="2" t="s">
        <v>353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239</v>
      </c>
      <c r="FN12" s="2" t="s">
        <v>237</v>
      </c>
      <c r="FO12" s="2" t="s">
        <v>233</v>
      </c>
      <c r="FP12" s="2" t="s">
        <v>226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237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252</v>
      </c>
      <c r="GX12" s="2" t="s">
        <v>237</v>
      </c>
      <c r="GY12" s="2" t="s">
        <v>226</v>
      </c>
      <c r="GZ12" s="2" t="s">
        <v>226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252</v>
      </c>
      <c r="HJ12" s="2" t="s">
        <v>237</v>
      </c>
      <c r="HK12" s="2" t="s">
        <v>226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237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252</v>
      </c>
      <c r="IH12" s="2" t="s">
        <v>237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252</v>
      </c>
      <c r="IT12" s="2" t="s">
        <v>237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252</v>
      </c>
      <c r="JF12" s="2" t="s">
        <v>237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252</v>
      </c>
      <c r="JR12" s="2" t="s">
        <v>237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252</v>
      </c>
      <c r="KD12" s="2" t="s">
        <v>237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252</v>
      </c>
      <c r="KP12" s="2" t="s">
        <v>237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237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252</v>
      </c>
      <c r="LN12" s="2" t="s">
        <v>237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226</v>
      </c>
      <c r="LZ12" s="2" t="s">
        <v>226</v>
      </c>
      <c r="MA12" s="2" t="s">
        <v>226</v>
      </c>
      <c r="MB12" s="2" t="s">
        <v>226</v>
      </c>
      <c r="MC12" s="2" t="s">
        <v>226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252</v>
      </c>
      <c r="MX12" s="2" t="s">
        <v>237</v>
      </c>
      <c r="MY12" s="2" t="s">
        <v>226</v>
      </c>
      <c r="MZ12" s="2" t="s">
        <v>226</v>
      </c>
      <c r="NA12" s="2" t="s">
        <v>238</v>
      </c>
      <c r="NB12" s="2" t="s">
        <v>226</v>
      </c>
      <c r="NC12" s="4"/>
      <c r="ND12" s="8"/>
      <c r="NE12" s="4"/>
      <c r="NF12" s="8"/>
      <c r="NG12" s="7"/>
      <c r="NH12" s="7"/>
      <c r="NI12" s="2" t="s">
        <v>239</v>
      </c>
      <c r="NJ12" s="2" t="s">
        <v>237</v>
      </c>
      <c r="NK12" s="2" t="s">
        <v>262</v>
      </c>
      <c r="NL12" s="2" t="s">
        <v>354</v>
      </c>
      <c r="NM12" s="2" t="s">
        <v>291</v>
      </c>
      <c r="NN12" s="2" t="s">
        <v>226</v>
      </c>
      <c r="NO12" s="4"/>
      <c r="NP12" s="8"/>
      <c r="NQ12" s="4"/>
      <c r="NR12" s="8"/>
      <c r="NS12" s="7"/>
      <c r="NT12" s="7"/>
      <c r="NU12" s="2" t="s">
        <v>239</v>
      </c>
      <c r="NV12" s="2" t="s">
        <v>237</v>
      </c>
      <c r="NW12" s="2" t="s">
        <v>299</v>
      </c>
      <c r="NX12" s="2" t="s">
        <v>355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252</v>
      </c>
      <c r="OH12" s="2" t="s">
        <v>237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252</v>
      </c>
      <c r="OT12" s="2" t="s">
        <v>237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266</v>
      </c>
      <c r="QD12" s="2" t="s">
        <v>237</v>
      </c>
      <c r="QE12" s="2" t="s">
        <v>226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252</v>
      </c>
      <c r="QP12" s="2" t="s">
        <v>237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252</v>
      </c>
      <c r="RB12" s="2" t="s">
        <v>237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252</v>
      </c>
      <c r="RZ12" s="2" t="s">
        <v>237</v>
      </c>
      <c r="SA12" s="2" t="s">
        <v>226</v>
      </c>
      <c r="SB12" s="2" t="s">
        <v>226</v>
      </c>
      <c r="SC12" s="2" t="s">
        <v>238</v>
      </c>
      <c r="SD12" s="2" t="s">
        <v>226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</row>
    <row r="13">
      <c r="A13" s="2" t="s">
        <v>356</v>
      </c>
      <c r="B13" s="2" t="s">
        <v>213</v>
      </c>
      <c r="C13" s="2" t="s">
        <v>214</v>
      </c>
      <c r="D13" s="2" t="s">
        <v>215</v>
      </c>
      <c r="E13" s="2" t="s">
        <v>216</v>
      </c>
      <c r="F13" s="2" t="s">
        <v>330</v>
      </c>
      <c r="G13" s="2" t="s">
        <v>331</v>
      </c>
      <c r="H13" s="2" t="s">
        <v>332</v>
      </c>
      <c r="I13" s="2" t="s">
        <v>333</v>
      </c>
      <c r="J13" s="2" t="s">
        <v>268</v>
      </c>
      <c r="K13" s="2" t="s">
        <v>345</v>
      </c>
      <c r="L13" s="3">
        <v>82.67</v>
      </c>
      <c r="M13" s="3">
        <v>86.8</v>
      </c>
      <c r="N13" s="3">
        <v>179.99</v>
      </c>
      <c r="O13" s="2" t="s">
        <v>283</v>
      </c>
      <c r="P13" s="2" t="s">
        <v>284</v>
      </c>
      <c r="Q13" s="2" t="s">
        <v>225</v>
      </c>
      <c r="R13" s="2" t="s">
        <v>226</v>
      </c>
      <c r="S13" s="2" t="s">
        <v>346</v>
      </c>
      <c r="T13" s="2" t="s">
        <v>228</v>
      </c>
      <c r="U13" s="2" t="s">
        <v>229</v>
      </c>
      <c r="V13" s="2" t="s">
        <v>320</v>
      </c>
      <c r="W13" s="2" t="s">
        <v>231</v>
      </c>
      <c r="X13" s="2" t="s">
        <v>335</v>
      </c>
      <c r="Y13" s="2" t="s">
        <v>233</v>
      </c>
      <c r="Z13" s="4"/>
      <c r="AA13" s="4">
        <f>=ROUNDDOWN({0},0)</f>
      </c>
      <c r="AB13" s="5"/>
      <c r="AC13" s="2" t="s">
        <v>226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/>
      <c r="AQ13" s="8"/>
      <c r="AR13" s="4">
        <v>13</v>
      </c>
      <c r="AS13" s="8">
        <v>1052.19</v>
      </c>
      <c r="AT13" s="7">
        <v>-1</v>
      </c>
      <c r="AU13" s="7">
        <v>-1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/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/>
      <c r="BJ13" s="4"/>
      <c r="BK13" s="8"/>
      <c r="BL13" s="2" t="s">
        <v>357</v>
      </c>
      <c r="BM13" s="7"/>
      <c r="BN13" s="7"/>
      <c r="BO13" s="4"/>
      <c r="BP13" s="8"/>
      <c r="BQ13" s="4"/>
      <c r="BR13" s="8"/>
      <c r="BS13" s="7"/>
      <c r="BT13" s="7"/>
      <c r="BU13" s="2" t="s">
        <v>337</v>
      </c>
      <c r="BV13" s="2" t="s">
        <v>237</v>
      </c>
      <c r="BW13" s="2" t="s">
        <v>226</v>
      </c>
      <c r="BX13" s="2" t="s">
        <v>226</v>
      </c>
      <c r="BY13" s="2" t="s">
        <v>238</v>
      </c>
      <c r="BZ13" s="2" t="s">
        <v>226</v>
      </c>
      <c r="CA13" s="4"/>
      <c r="CB13" s="8"/>
      <c r="CC13" s="4">
        <v>7</v>
      </c>
      <c r="CD13" s="8">
        <v>653.24</v>
      </c>
      <c r="CE13" s="7">
        <v>-1</v>
      </c>
      <c r="CF13" s="7">
        <v>-1</v>
      </c>
      <c r="CG13" s="2" t="s">
        <v>239</v>
      </c>
      <c r="CH13" s="2" t="s">
        <v>237</v>
      </c>
      <c r="CI13" s="2" t="s">
        <v>240</v>
      </c>
      <c r="CJ13" s="2" t="s">
        <v>246</v>
      </c>
      <c r="CK13" s="2" t="s">
        <v>238</v>
      </c>
      <c r="CL13" s="2" t="s">
        <v>226</v>
      </c>
      <c r="CM13" s="4"/>
      <c r="CN13" s="8"/>
      <c r="CO13" s="4">
        <v>1</v>
      </c>
      <c r="CP13" s="8">
        <v>61.31</v>
      </c>
      <c r="CQ13" s="7">
        <v>-1</v>
      </c>
      <c r="CR13" s="7">
        <v>-1</v>
      </c>
      <c r="CS13" s="2" t="s">
        <v>239</v>
      </c>
      <c r="CT13" s="2" t="s">
        <v>237</v>
      </c>
      <c r="CU13" s="2" t="s">
        <v>233</v>
      </c>
      <c r="CV13" s="2" t="s">
        <v>358</v>
      </c>
      <c r="CW13" s="2" t="s">
        <v>238</v>
      </c>
      <c r="CX13" s="2" t="s">
        <v>226</v>
      </c>
      <c r="CY13" s="4"/>
      <c r="CZ13" s="8"/>
      <c r="DA13" s="4"/>
      <c r="DB13" s="8"/>
      <c r="DC13" s="7"/>
      <c r="DD13" s="7"/>
      <c r="DE13" s="2" t="s">
        <v>252</v>
      </c>
      <c r="DF13" s="2" t="s">
        <v>237</v>
      </c>
      <c r="DG13" s="2" t="s">
        <v>242</v>
      </c>
      <c r="DH13" s="2" t="s">
        <v>226</v>
      </c>
      <c r="DI13" s="2" t="s">
        <v>238</v>
      </c>
      <c r="DJ13" s="2" t="s">
        <v>226</v>
      </c>
      <c r="DK13" s="4"/>
      <c r="DL13" s="8"/>
      <c r="DM13" s="4">
        <v>1</v>
      </c>
      <c r="DN13" s="8">
        <v>54.68</v>
      </c>
      <c r="DO13" s="7">
        <v>-1</v>
      </c>
      <c r="DP13" s="7">
        <v>-1</v>
      </c>
      <c r="DQ13" s="2" t="s">
        <v>239</v>
      </c>
      <c r="DR13" s="2" t="s">
        <v>237</v>
      </c>
      <c r="DS13" s="2" t="s">
        <v>244</v>
      </c>
      <c r="DT13" s="2" t="s">
        <v>306</v>
      </c>
      <c r="DU13" s="2" t="s">
        <v>291</v>
      </c>
      <c r="DV13" s="2" t="s">
        <v>226</v>
      </c>
      <c r="DW13" s="4"/>
      <c r="DX13" s="8"/>
      <c r="DY13" s="4">
        <v>2</v>
      </c>
      <c r="DZ13" s="8">
        <v>109.36</v>
      </c>
      <c r="EA13" s="7">
        <v>-1</v>
      </c>
      <c r="EB13" s="7">
        <v>-1</v>
      </c>
      <c r="EC13" s="2" t="s">
        <v>239</v>
      </c>
      <c r="ED13" s="2" t="s">
        <v>237</v>
      </c>
      <c r="EE13" s="2" t="s">
        <v>246</v>
      </c>
      <c r="EF13" s="2" t="s">
        <v>359</v>
      </c>
      <c r="EG13" s="2" t="s">
        <v>238</v>
      </c>
      <c r="EH13" s="2" t="s">
        <v>226</v>
      </c>
      <c r="EI13" s="4"/>
      <c r="EJ13" s="8"/>
      <c r="EK13" s="4"/>
      <c r="EL13" s="8"/>
      <c r="EM13" s="7"/>
      <c r="EN13" s="7"/>
      <c r="EO13" s="2" t="s">
        <v>239</v>
      </c>
      <c r="EP13" s="2" t="s">
        <v>237</v>
      </c>
      <c r="EQ13" s="2" t="s">
        <v>248</v>
      </c>
      <c r="ER13" s="2" t="s">
        <v>341</v>
      </c>
      <c r="ES13" s="2" t="s">
        <v>238</v>
      </c>
      <c r="ET13" s="2" t="s">
        <v>226</v>
      </c>
      <c r="EU13" s="4"/>
      <c r="EV13" s="8"/>
      <c r="EW13" s="4">
        <v>2</v>
      </c>
      <c r="EX13" s="8">
        <v>173.6</v>
      </c>
      <c r="EY13" s="7">
        <v>-1</v>
      </c>
      <c r="EZ13" s="7">
        <v>-1</v>
      </c>
      <c r="FA13" s="2" t="s">
        <v>239</v>
      </c>
      <c r="FB13" s="2" t="s">
        <v>237</v>
      </c>
      <c r="FC13" s="2" t="s">
        <v>233</v>
      </c>
      <c r="FD13" s="2" t="s">
        <v>325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239</v>
      </c>
      <c r="FN13" s="2" t="s">
        <v>237</v>
      </c>
      <c r="FO13" s="2" t="s">
        <v>233</v>
      </c>
      <c r="FP13" s="2" t="s">
        <v>360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252</v>
      </c>
      <c r="GL13" s="2" t="s">
        <v>237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252</v>
      </c>
      <c r="GX13" s="2" t="s">
        <v>237</v>
      </c>
      <c r="GY13" s="2" t="s">
        <v>226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252</v>
      </c>
      <c r="HJ13" s="2" t="s">
        <v>237</v>
      </c>
      <c r="HK13" s="2" t="s">
        <v>226</v>
      </c>
      <c r="HL13" s="2" t="s">
        <v>226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252</v>
      </c>
      <c r="HV13" s="2" t="s">
        <v>237</v>
      </c>
      <c r="HW13" s="2" t="s">
        <v>226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252</v>
      </c>
      <c r="IH13" s="2" t="s">
        <v>237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/>
      <c r="IN13" s="8"/>
      <c r="IO13" s="4"/>
      <c r="IP13" s="8"/>
      <c r="IQ13" s="7"/>
      <c r="IR13" s="7"/>
      <c r="IS13" s="2" t="s">
        <v>252</v>
      </c>
      <c r="IT13" s="2" t="s">
        <v>237</v>
      </c>
      <c r="IU13" s="2" t="s">
        <v>226</v>
      </c>
      <c r="IV13" s="2" t="s">
        <v>226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252</v>
      </c>
      <c r="JF13" s="2" t="s">
        <v>237</v>
      </c>
      <c r="JG13" s="2" t="s">
        <v>226</v>
      </c>
      <c r="JH13" s="2" t="s">
        <v>226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252</v>
      </c>
      <c r="JR13" s="2" t="s">
        <v>237</v>
      </c>
      <c r="JS13" s="2" t="s">
        <v>226</v>
      </c>
      <c r="JT13" s="2" t="s">
        <v>226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252</v>
      </c>
      <c r="KD13" s="2" t="s">
        <v>237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252</v>
      </c>
      <c r="KP13" s="2" t="s">
        <v>237</v>
      </c>
      <c r="KQ13" s="2" t="s">
        <v>226</v>
      </c>
      <c r="KR13" s="2" t="s">
        <v>226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237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252</v>
      </c>
      <c r="LN13" s="2" t="s">
        <v>237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226</v>
      </c>
      <c r="LZ13" s="2" t="s">
        <v>226</v>
      </c>
      <c r="MA13" s="2" t="s">
        <v>226</v>
      </c>
      <c r="MB13" s="2" t="s">
        <v>226</v>
      </c>
      <c r="MC13" s="2" t="s">
        <v>226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252</v>
      </c>
      <c r="MX13" s="2" t="s">
        <v>237</v>
      </c>
      <c r="MY13" s="2" t="s">
        <v>226</v>
      </c>
      <c r="MZ13" s="2" t="s">
        <v>226</v>
      </c>
      <c r="NA13" s="2" t="s">
        <v>238</v>
      </c>
      <c r="NB13" s="2" t="s">
        <v>226</v>
      </c>
      <c r="NC13" s="4"/>
      <c r="ND13" s="8"/>
      <c r="NE13" s="4"/>
      <c r="NF13" s="8"/>
      <c r="NG13" s="7"/>
      <c r="NH13" s="7"/>
      <c r="NI13" s="2" t="s">
        <v>239</v>
      </c>
      <c r="NJ13" s="2" t="s">
        <v>237</v>
      </c>
      <c r="NK13" s="2" t="s">
        <v>262</v>
      </c>
      <c r="NL13" s="2" t="s">
        <v>361</v>
      </c>
      <c r="NM13" s="2" t="s">
        <v>291</v>
      </c>
      <c r="NN13" s="2" t="s">
        <v>226</v>
      </c>
      <c r="NO13" s="4"/>
      <c r="NP13" s="8"/>
      <c r="NQ13" s="4"/>
      <c r="NR13" s="8"/>
      <c r="NS13" s="7"/>
      <c r="NT13" s="7"/>
      <c r="NU13" s="2" t="s">
        <v>239</v>
      </c>
      <c r="NV13" s="2" t="s">
        <v>237</v>
      </c>
      <c r="NW13" s="2" t="s">
        <v>299</v>
      </c>
      <c r="NX13" s="2" t="s">
        <v>355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252</v>
      </c>
      <c r="OH13" s="2" t="s">
        <v>237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252</v>
      </c>
      <c r="OT13" s="2" t="s">
        <v>237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226</v>
      </c>
      <c r="PF13" s="2" t="s">
        <v>226</v>
      </c>
      <c r="PG13" s="2" t="s">
        <v>226</v>
      </c>
      <c r="PH13" s="2" t="s">
        <v>226</v>
      </c>
      <c r="PI13" s="2" t="s">
        <v>226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266</v>
      </c>
      <c r="QD13" s="2" t="s">
        <v>237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252</v>
      </c>
      <c r="QP13" s="2" t="s">
        <v>237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252</v>
      </c>
      <c r="RB13" s="2" t="s">
        <v>237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252</v>
      </c>
      <c r="RZ13" s="2" t="s">
        <v>237</v>
      </c>
      <c r="SA13" s="2" t="s">
        <v>226</v>
      </c>
      <c r="SB13" s="2" t="s">
        <v>226</v>
      </c>
      <c r="SC13" s="2" t="s">
        <v>238</v>
      </c>
      <c r="SD13" s="2" t="s">
        <v>226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</row>
    <row r="14">
      <c r="A14" s="2" t="s">
        <v>362</v>
      </c>
      <c r="B14" s="2" t="s">
        <v>213</v>
      </c>
      <c r="C14" s="2" t="s">
        <v>214</v>
      </c>
      <c r="D14" s="2" t="s">
        <v>215</v>
      </c>
      <c r="E14" s="2" t="s">
        <v>363</v>
      </c>
      <c r="F14" s="2" t="s">
        <v>364</v>
      </c>
      <c r="G14" s="2" t="s">
        <v>365</v>
      </c>
      <c r="H14" s="2" t="s">
        <v>366</v>
      </c>
      <c r="I14" s="2" t="s">
        <v>367</v>
      </c>
      <c r="J14" s="2" t="s">
        <v>221</v>
      </c>
      <c r="K14" s="2" t="s">
        <v>368</v>
      </c>
      <c r="L14" s="3">
        <v>80.95</v>
      </c>
      <c r="M14" s="3">
        <v>85</v>
      </c>
      <c r="N14" s="3">
        <v>169.99</v>
      </c>
      <c r="O14" s="2" t="s">
        <v>223</v>
      </c>
      <c r="P14" s="2" t="s">
        <v>369</v>
      </c>
      <c r="Q14" s="2" t="s">
        <v>225</v>
      </c>
      <c r="R14" s="2" t="s">
        <v>226</v>
      </c>
      <c r="S14" s="2" t="s">
        <v>370</v>
      </c>
      <c r="T14" s="2" t="s">
        <v>226</v>
      </c>
      <c r="U14" s="2" t="s">
        <v>371</v>
      </c>
      <c r="V14" s="2" t="s">
        <v>230</v>
      </c>
      <c r="W14" s="2" t="s">
        <v>231</v>
      </c>
      <c r="X14" s="2" t="s">
        <v>232</v>
      </c>
      <c r="Y14" s="2" t="s">
        <v>372</v>
      </c>
      <c r="Z14" s="4">
        <v>197</v>
      </c>
      <c r="AA14" s="4">
        <f>=ROUNDDOWN(19.7,0)</f>
      </c>
      <c r="AB14" s="5">
        <v>10</v>
      </c>
      <c r="AC14" s="2" t="s">
        <v>234</v>
      </c>
      <c r="AD14" s="4">
        <v>100</v>
      </c>
      <c r="AE14" s="4">
        <v>100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77</v>
      </c>
      <c r="AQ14" s="8">
        <v>6849.59</v>
      </c>
      <c r="AR14" s="4">
        <v>79</v>
      </c>
      <c r="AS14" s="8">
        <v>6711.87</v>
      </c>
      <c r="AT14" s="7">
        <v>-0.0253</v>
      </c>
      <c r="AU14" s="7">
        <v>0.0205</v>
      </c>
      <c r="AV14" s="4">
        <v>178</v>
      </c>
      <c r="AW14" s="8">
        <v>16684.28</v>
      </c>
      <c r="AX14" s="4">
        <v>165</v>
      </c>
      <c r="AY14" s="8">
        <v>15208.72</v>
      </c>
      <c r="AZ14" s="7">
        <v>0.0788</v>
      </c>
      <c r="BA14" s="7">
        <v>0.097</v>
      </c>
      <c r="BB14" s="7">
        <v>0.4105</v>
      </c>
      <c r="BC14" s="4">
        <v>178</v>
      </c>
      <c r="BD14" s="8">
        <v>16684.28</v>
      </c>
      <c r="BE14" s="4">
        <v>299</v>
      </c>
      <c r="BF14" s="8">
        <v>26700.58</v>
      </c>
      <c r="BG14" s="7">
        <v>-0.4047</v>
      </c>
      <c r="BH14" s="7">
        <v>-0.3751</v>
      </c>
      <c r="BI14" s="7">
        <v>1</v>
      </c>
      <c r="BJ14" s="4">
        <v>77</v>
      </c>
      <c r="BK14" s="8">
        <v>6849.59</v>
      </c>
      <c r="BL14" s="2" t="s">
        <v>373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236</v>
      </c>
      <c r="BV14" s="2" t="s">
        <v>237</v>
      </c>
      <c r="BW14" s="2" t="s">
        <v>226</v>
      </c>
      <c r="BX14" s="2" t="s">
        <v>226</v>
      </c>
      <c r="BY14" s="2" t="s">
        <v>238</v>
      </c>
      <c r="BZ14" s="2" t="s">
        <v>226</v>
      </c>
      <c r="CA14" s="4">
        <v>22</v>
      </c>
      <c r="CB14" s="8">
        <v>2019.6</v>
      </c>
      <c r="CC14" s="4">
        <v>15</v>
      </c>
      <c r="CD14" s="8">
        <v>1377</v>
      </c>
      <c r="CE14" s="7">
        <v>0.4667</v>
      </c>
      <c r="CF14" s="7">
        <v>0.4667</v>
      </c>
      <c r="CG14" s="2" t="s">
        <v>239</v>
      </c>
      <c r="CH14" s="2" t="s">
        <v>223</v>
      </c>
      <c r="CI14" s="2" t="s">
        <v>374</v>
      </c>
      <c r="CJ14" s="2" t="s">
        <v>299</v>
      </c>
      <c r="CK14" s="2" t="s">
        <v>238</v>
      </c>
      <c r="CL14" s="2" t="s">
        <v>226</v>
      </c>
      <c r="CM14" s="4">
        <v>11</v>
      </c>
      <c r="CN14" s="8">
        <v>1009.8</v>
      </c>
      <c r="CO14" s="4">
        <v>3</v>
      </c>
      <c r="CP14" s="8">
        <v>275.4</v>
      </c>
      <c r="CQ14" s="7">
        <v>2.6667</v>
      </c>
      <c r="CR14" s="7">
        <v>2.6667</v>
      </c>
      <c r="CS14" s="2" t="s">
        <v>239</v>
      </c>
      <c r="CT14" s="2" t="s">
        <v>223</v>
      </c>
      <c r="CU14" s="2" t="s">
        <v>374</v>
      </c>
      <c r="CV14" s="2" t="s">
        <v>375</v>
      </c>
      <c r="CW14" s="2" t="s">
        <v>238</v>
      </c>
      <c r="CX14" s="2" t="s">
        <v>226</v>
      </c>
      <c r="CY14" s="4">
        <v>1</v>
      </c>
      <c r="CZ14" s="8">
        <v>93.5</v>
      </c>
      <c r="DA14" s="4">
        <v>3</v>
      </c>
      <c r="DB14" s="8">
        <v>280.5</v>
      </c>
      <c r="DC14" s="7">
        <v>-0.6667</v>
      </c>
      <c r="DD14" s="7">
        <v>-0.6667</v>
      </c>
      <c r="DE14" s="2" t="s">
        <v>239</v>
      </c>
      <c r="DF14" s="2" t="s">
        <v>223</v>
      </c>
      <c r="DG14" s="2" t="s">
        <v>376</v>
      </c>
      <c r="DH14" s="2" t="s">
        <v>377</v>
      </c>
      <c r="DI14" s="2" t="s">
        <v>238</v>
      </c>
      <c r="DJ14" s="2" t="s">
        <v>226</v>
      </c>
      <c r="DK14" s="4">
        <v>15</v>
      </c>
      <c r="DL14" s="8">
        <v>1191.49</v>
      </c>
      <c r="DM14" s="4">
        <v>7</v>
      </c>
      <c r="DN14" s="8">
        <v>522.75</v>
      </c>
      <c r="DO14" s="7">
        <v>1.1429</v>
      </c>
      <c r="DP14" s="7">
        <v>1.2793</v>
      </c>
      <c r="DQ14" s="2" t="s">
        <v>239</v>
      </c>
      <c r="DR14" s="2" t="s">
        <v>223</v>
      </c>
      <c r="DS14" s="2" t="s">
        <v>374</v>
      </c>
      <c r="DT14" s="2" t="s">
        <v>378</v>
      </c>
      <c r="DU14" s="2" t="s">
        <v>238</v>
      </c>
      <c r="DV14" s="2" t="s">
        <v>226</v>
      </c>
      <c r="DW14" s="4">
        <v>1</v>
      </c>
      <c r="DX14" s="8">
        <v>89.25</v>
      </c>
      <c r="DY14" s="4">
        <v>1</v>
      </c>
      <c r="DZ14" s="8">
        <v>89.25</v>
      </c>
      <c r="EA14" s="7"/>
      <c r="EB14" s="7"/>
      <c r="EC14" s="2" t="s">
        <v>239</v>
      </c>
      <c r="ED14" s="2" t="s">
        <v>223</v>
      </c>
      <c r="EE14" s="2" t="s">
        <v>379</v>
      </c>
      <c r="EF14" s="2" t="s">
        <v>380</v>
      </c>
      <c r="EG14" s="2" t="s">
        <v>238</v>
      </c>
      <c r="EH14" s="2" t="s">
        <v>226</v>
      </c>
      <c r="EI14" s="4"/>
      <c r="EJ14" s="8"/>
      <c r="EK14" s="4">
        <v>2</v>
      </c>
      <c r="EL14" s="8">
        <v>183.6</v>
      </c>
      <c r="EM14" s="7">
        <v>-1</v>
      </c>
      <c r="EN14" s="7">
        <v>-1</v>
      </c>
      <c r="EO14" s="2" t="s">
        <v>239</v>
      </c>
      <c r="EP14" s="2" t="s">
        <v>223</v>
      </c>
      <c r="EQ14" s="2" t="s">
        <v>374</v>
      </c>
      <c r="ER14" s="2" t="s">
        <v>381</v>
      </c>
      <c r="ES14" s="2" t="s">
        <v>238</v>
      </c>
      <c r="ET14" s="2" t="s">
        <v>226</v>
      </c>
      <c r="EU14" s="4">
        <v>23</v>
      </c>
      <c r="EV14" s="8">
        <v>2081.3</v>
      </c>
      <c r="EW14" s="4">
        <v>41</v>
      </c>
      <c r="EX14" s="8">
        <v>3343.32</v>
      </c>
      <c r="EY14" s="7">
        <v>-0.439</v>
      </c>
      <c r="EZ14" s="7">
        <v>-0.3775</v>
      </c>
      <c r="FA14" s="2" t="s">
        <v>239</v>
      </c>
      <c r="FB14" s="2" t="s">
        <v>223</v>
      </c>
      <c r="FC14" s="2" t="s">
        <v>382</v>
      </c>
      <c r="FD14" s="2" t="s">
        <v>383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239</v>
      </c>
      <c r="FN14" s="2" t="s">
        <v>223</v>
      </c>
      <c r="FO14" s="2" t="s">
        <v>374</v>
      </c>
      <c r="FP14" s="2" t="s">
        <v>384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252</v>
      </c>
      <c r="GL14" s="2" t="s">
        <v>223</v>
      </c>
      <c r="GM14" s="2" t="s">
        <v>226</v>
      </c>
      <c r="GN14" s="2" t="s">
        <v>226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239</v>
      </c>
      <c r="GX14" s="2" t="s">
        <v>223</v>
      </c>
      <c r="GY14" s="2" t="s">
        <v>253</v>
      </c>
      <c r="GZ14" s="2" t="s">
        <v>385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236</v>
      </c>
      <c r="HJ14" s="2" t="s">
        <v>223</v>
      </c>
      <c r="HK14" s="2" t="s">
        <v>226</v>
      </c>
      <c r="HL14" s="2" t="s">
        <v>226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252</v>
      </c>
      <c r="HV14" s="2" t="s">
        <v>223</v>
      </c>
      <c r="HW14" s="2" t="s">
        <v>226</v>
      </c>
      <c r="HX14" s="2" t="s">
        <v>226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239</v>
      </c>
      <c r="IH14" s="2" t="s">
        <v>223</v>
      </c>
      <c r="II14" s="2" t="s">
        <v>386</v>
      </c>
      <c r="IJ14" s="2" t="s">
        <v>226</v>
      </c>
      <c r="IK14" s="2" t="s">
        <v>238</v>
      </c>
      <c r="IL14" s="2" t="s">
        <v>226</v>
      </c>
      <c r="IM14" s="4"/>
      <c r="IN14" s="8"/>
      <c r="IO14" s="4"/>
      <c r="IP14" s="8"/>
      <c r="IQ14" s="7"/>
      <c r="IR14" s="7"/>
      <c r="IS14" s="2" t="s">
        <v>252</v>
      </c>
      <c r="IT14" s="2" t="s">
        <v>223</v>
      </c>
      <c r="IU14" s="2" t="s">
        <v>226</v>
      </c>
      <c r="IV14" s="2" t="s">
        <v>226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252</v>
      </c>
      <c r="JF14" s="2" t="s">
        <v>223</v>
      </c>
      <c r="JG14" s="2" t="s">
        <v>226</v>
      </c>
      <c r="JH14" s="2" t="s">
        <v>226</v>
      </c>
      <c r="JI14" s="2" t="s">
        <v>238</v>
      </c>
      <c r="JJ14" s="2" t="s">
        <v>226</v>
      </c>
      <c r="JK14" s="4">
        <v>3</v>
      </c>
      <c r="JL14" s="8">
        <v>275.4</v>
      </c>
      <c r="JM14" s="4">
        <v>4</v>
      </c>
      <c r="JN14" s="8">
        <v>367.2</v>
      </c>
      <c r="JO14" s="7">
        <v>-0.25</v>
      </c>
      <c r="JP14" s="7">
        <v>-0.25</v>
      </c>
      <c r="JQ14" s="2" t="s">
        <v>239</v>
      </c>
      <c r="JR14" s="2" t="s">
        <v>223</v>
      </c>
      <c r="JS14" s="2" t="s">
        <v>256</v>
      </c>
      <c r="JT14" s="2" t="s">
        <v>387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252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>
        <v>1</v>
      </c>
      <c r="KJ14" s="8">
        <v>89.25</v>
      </c>
      <c r="KK14" s="4"/>
      <c r="KL14" s="8"/>
      <c r="KM14" s="7"/>
      <c r="KN14" s="7"/>
      <c r="KO14" s="2" t="s">
        <v>239</v>
      </c>
      <c r="KP14" s="2" t="s">
        <v>223</v>
      </c>
      <c r="KQ14" s="2" t="s">
        <v>388</v>
      </c>
      <c r="KR14" s="2" t="s">
        <v>389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252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252</v>
      </c>
      <c r="LN14" s="2" t="s">
        <v>223</v>
      </c>
      <c r="LO14" s="2" t="s">
        <v>226</v>
      </c>
      <c r="LP14" s="2" t="s">
        <v>226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239</v>
      </c>
      <c r="MX14" s="2" t="s">
        <v>223</v>
      </c>
      <c r="MY14" s="2" t="s">
        <v>260</v>
      </c>
      <c r="MZ14" s="2" t="s">
        <v>226</v>
      </c>
      <c r="NA14" s="2" t="s">
        <v>238</v>
      </c>
      <c r="NB14" s="2" t="s">
        <v>226</v>
      </c>
      <c r="NC14" s="4"/>
      <c r="ND14" s="8"/>
      <c r="NE14" s="4">
        <v>3</v>
      </c>
      <c r="NF14" s="8">
        <v>272.85</v>
      </c>
      <c r="NG14" s="7">
        <v>-1</v>
      </c>
      <c r="NH14" s="7">
        <v>-1</v>
      </c>
      <c r="NI14" s="2" t="s">
        <v>239</v>
      </c>
      <c r="NJ14" s="2" t="s">
        <v>261</v>
      </c>
      <c r="NK14" s="2" t="s">
        <v>390</v>
      </c>
      <c r="NL14" s="2" t="s">
        <v>391</v>
      </c>
      <c r="NM14" s="2" t="s">
        <v>238</v>
      </c>
      <c r="NN14" s="2" t="s">
        <v>226</v>
      </c>
      <c r="NO14" s="4"/>
      <c r="NP14" s="8"/>
      <c r="NQ14" s="4"/>
      <c r="NR14" s="8"/>
      <c r="NS14" s="7"/>
      <c r="NT14" s="7"/>
      <c r="NU14" s="2" t="s">
        <v>239</v>
      </c>
      <c r="NV14" s="2" t="s">
        <v>237</v>
      </c>
      <c r="NW14" s="2" t="s">
        <v>392</v>
      </c>
      <c r="NX14" s="2" t="s">
        <v>381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252</v>
      </c>
      <c r="OH14" s="2" t="s">
        <v>223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252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236</v>
      </c>
      <c r="PF14" s="2" t="s">
        <v>223</v>
      </c>
      <c r="PG14" s="2" t="s">
        <v>226</v>
      </c>
      <c r="PH14" s="2" t="s">
        <v>226</v>
      </c>
      <c r="PI14" s="2" t="s">
        <v>238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266</v>
      </c>
      <c r="QD14" s="2" t="s">
        <v>223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252</v>
      </c>
      <c r="QP14" s="2" t="s">
        <v>237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252</v>
      </c>
      <c r="RB14" s="2" t="s">
        <v>223</v>
      </c>
      <c r="RC14" s="2" t="s">
        <v>226</v>
      </c>
      <c r="RD14" s="2" t="s">
        <v>226</v>
      </c>
      <c r="RE14" s="2" t="s">
        <v>238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252</v>
      </c>
      <c r="RZ14" s="2" t="s">
        <v>237</v>
      </c>
      <c r="SA14" s="2" t="s">
        <v>226</v>
      </c>
      <c r="SB14" s="2" t="s">
        <v>226</v>
      </c>
      <c r="SC14" s="2" t="s">
        <v>238</v>
      </c>
      <c r="SD14" s="2" t="s">
        <v>226</v>
      </c>
      <c r="SE14" s="4">
        <v>197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>
        <v>100</v>
      </c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</row>
    <row r="15">
      <c r="A15" s="2" t="s">
        <v>393</v>
      </c>
      <c r="B15" s="2" t="s">
        <v>213</v>
      </c>
      <c r="C15" s="2" t="s">
        <v>214</v>
      </c>
      <c r="D15" s="2" t="s">
        <v>215</v>
      </c>
      <c r="E15" s="2" t="s">
        <v>363</v>
      </c>
      <c r="F15" s="2" t="s">
        <v>364</v>
      </c>
      <c r="G15" s="2" t="s">
        <v>365</v>
      </c>
      <c r="H15" s="2" t="s">
        <v>366</v>
      </c>
      <c r="I15" s="2" t="s">
        <v>367</v>
      </c>
      <c r="J15" s="2" t="s">
        <v>268</v>
      </c>
      <c r="K15" s="2" t="s">
        <v>368</v>
      </c>
      <c r="L15" s="3">
        <v>90.47</v>
      </c>
      <c r="M15" s="3">
        <v>94.99</v>
      </c>
      <c r="N15" s="3">
        <v>189.99</v>
      </c>
      <c r="O15" s="2" t="s">
        <v>223</v>
      </c>
      <c r="P15" s="2" t="s">
        <v>369</v>
      </c>
      <c r="Q15" s="2" t="s">
        <v>225</v>
      </c>
      <c r="R15" s="2" t="s">
        <v>226</v>
      </c>
      <c r="S15" s="2" t="s">
        <v>370</v>
      </c>
      <c r="T15" s="2" t="s">
        <v>226</v>
      </c>
      <c r="U15" s="2" t="s">
        <v>371</v>
      </c>
      <c r="V15" s="2" t="s">
        <v>230</v>
      </c>
      <c r="W15" s="2" t="s">
        <v>231</v>
      </c>
      <c r="X15" s="2" t="s">
        <v>232</v>
      </c>
      <c r="Y15" s="2" t="s">
        <v>372</v>
      </c>
      <c r="Z15" s="4">
        <v>180</v>
      </c>
      <c r="AA15" s="4">
        <f>=ROUNDDOWN(21.6867469879518,0)</f>
      </c>
      <c r="AB15" s="5">
        <v>8.3</v>
      </c>
      <c r="AC15" s="2" t="s">
        <v>234</v>
      </c>
      <c r="AD15" s="4">
        <v>108</v>
      </c>
      <c r="AE15" s="4">
        <v>108</v>
      </c>
      <c r="AF15" s="6">
        <v>65</v>
      </c>
      <c r="AG15" s="6"/>
      <c r="AH15" s="7">
        <v>0.8452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101</v>
      </c>
      <c r="AQ15" s="8">
        <v>9834.69</v>
      </c>
      <c r="AR15" s="4">
        <v>86</v>
      </c>
      <c r="AS15" s="8">
        <v>8496.85</v>
      </c>
      <c r="AT15" s="7">
        <v>0.1744</v>
      </c>
      <c r="AU15" s="7">
        <v>0.1575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0.5895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>
        <v>101</v>
      </c>
      <c r="BK15" s="8">
        <v>9834.69</v>
      </c>
      <c r="BL15" s="2" t="s">
        <v>394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236</v>
      </c>
      <c r="BV15" s="2" t="s">
        <v>237</v>
      </c>
      <c r="BW15" s="2" t="s">
        <v>226</v>
      </c>
      <c r="BX15" s="2" t="s">
        <v>226</v>
      </c>
      <c r="BY15" s="2" t="s">
        <v>238</v>
      </c>
      <c r="BZ15" s="2" t="s">
        <v>226</v>
      </c>
      <c r="CA15" s="4">
        <v>11</v>
      </c>
      <c r="CB15" s="8">
        <v>1128.49</v>
      </c>
      <c r="CC15" s="4">
        <v>29</v>
      </c>
      <c r="CD15" s="8">
        <v>2975.11</v>
      </c>
      <c r="CE15" s="7">
        <v>-0.6207</v>
      </c>
      <c r="CF15" s="7">
        <v>-0.6207</v>
      </c>
      <c r="CG15" s="2" t="s">
        <v>239</v>
      </c>
      <c r="CH15" s="2" t="s">
        <v>223</v>
      </c>
      <c r="CI15" s="2" t="s">
        <v>374</v>
      </c>
      <c r="CJ15" s="2" t="s">
        <v>395</v>
      </c>
      <c r="CK15" s="2" t="s">
        <v>238</v>
      </c>
      <c r="CL15" s="2" t="s">
        <v>226</v>
      </c>
      <c r="CM15" s="4">
        <v>8</v>
      </c>
      <c r="CN15" s="8">
        <v>820.72</v>
      </c>
      <c r="CO15" s="4">
        <v>1</v>
      </c>
      <c r="CP15" s="8">
        <v>102.59</v>
      </c>
      <c r="CQ15" s="7">
        <v>7</v>
      </c>
      <c r="CR15" s="7">
        <v>7</v>
      </c>
      <c r="CS15" s="2" t="s">
        <v>239</v>
      </c>
      <c r="CT15" s="2" t="s">
        <v>223</v>
      </c>
      <c r="CU15" s="2" t="s">
        <v>374</v>
      </c>
      <c r="CV15" s="2" t="s">
        <v>327</v>
      </c>
      <c r="CW15" s="2" t="s">
        <v>238</v>
      </c>
      <c r="CX15" s="2" t="s">
        <v>226</v>
      </c>
      <c r="CY15" s="4">
        <v>4</v>
      </c>
      <c r="CZ15" s="8">
        <v>417.96</v>
      </c>
      <c r="DA15" s="4">
        <v>2</v>
      </c>
      <c r="DB15" s="8">
        <v>208.98</v>
      </c>
      <c r="DC15" s="7">
        <v>1</v>
      </c>
      <c r="DD15" s="7">
        <v>1</v>
      </c>
      <c r="DE15" s="2" t="s">
        <v>239</v>
      </c>
      <c r="DF15" s="2" t="s">
        <v>223</v>
      </c>
      <c r="DG15" s="2" t="s">
        <v>376</v>
      </c>
      <c r="DH15" s="2" t="s">
        <v>396</v>
      </c>
      <c r="DI15" s="2" t="s">
        <v>238</v>
      </c>
      <c r="DJ15" s="2" t="s">
        <v>226</v>
      </c>
      <c r="DK15" s="4">
        <v>20</v>
      </c>
      <c r="DL15" s="8">
        <v>1766.8</v>
      </c>
      <c r="DM15" s="4">
        <v>5</v>
      </c>
      <c r="DN15" s="8">
        <v>455.95</v>
      </c>
      <c r="DO15" s="7">
        <v>3</v>
      </c>
      <c r="DP15" s="7">
        <v>2.875</v>
      </c>
      <c r="DQ15" s="2" t="s">
        <v>239</v>
      </c>
      <c r="DR15" s="2" t="s">
        <v>223</v>
      </c>
      <c r="DS15" s="2" t="s">
        <v>374</v>
      </c>
      <c r="DT15" s="2" t="s">
        <v>378</v>
      </c>
      <c r="DU15" s="2" t="s">
        <v>238</v>
      </c>
      <c r="DV15" s="2" t="s">
        <v>226</v>
      </c>
      <c r="DW15" s="4">
        <v>7</v>
      </c>
      <c r="DX15" s="8">
        <v>698.18</v>
      </c>
      <c r="DY15" s="4">
        <v>3</v>
      </c>
      <c r="DZ15" s="8">
        <v>299.22</v>
      </c>
      <c r="EA15" s="7">
        <v>1.3333</v>
      </c>
      <c r="EB15" s="7">
        <v>1.3333</v>
      </c>
      <c r="EC15" s="2" t="s">
        <v>239</v>
      </c>
      <c r="ED15" s="2" t="s">
        <v>223</v>
      </c>
      <c r="EE15" s="2" t="s">
        <v>379</v>
      </c>
      <c r="EF15" s="2" t="s">
        <v>397</v>
      </c>
      <c r="EG15" s="2" t="s">
        <v>238</v>
      </c>
      <c r="EH15" s="2" t="s">
        <v>226</v>
      </c>
      <c r="EI15" s="4">
        <v>4</v>
      </c>
      <c r="EJ15" s="8">
        <v>410.36</v>
      </c>
      <c r="EK15" s="4">
        <v>5</v>
      </c>
      <c r="EL15" s="8">
        <v>512.95</v>
      </c>
      <c r="EM15" s="7">
        <v>-0.2</v>
      </c>
      <c r="EN15" s="7">
        <v>-0.2</v>
      </c>
      <c r="EO15" s="2" t="s">
        <v>239</v>
      </c>
      <c r="EP15" s="2" t="s">
        <v>223</v>
      </c>
      <c r="EQ15" s="2" t="s">
        <v>374</v>
      </c>
      <c r="ER15" s="2" t="s">
        <v>398</v>
      </c>
      <c r="ES15" s="2" t="s">
        <v>238</v>
      </c>
      <c r="ET15" s="2" t="s">
        <v>226</v>
      </c>
      <c r="EU15" s="4">
        <v>42</v>
      </c>
      <c r="EV15" s="8">
        <v>4084.93</v>
      </c>
      <c r="EW15" s="4">
        <v>20</v>
      </c>
      <c r="EX15" s="8">
        <v>1838.96</v>
      </c>
      <c r="EY15" s="7">
        <v>1.1</v>
      </c>
      <c r="EZ15" s="7">
        <v>1.2213</v>
      </c>
      <c r="FA15" s="2" t="s">
        <v>239</v>
      </c>
      <c r="FB15" s="2" t="s">
        <v>223</v>
      </c>
      <c r="FC15" s="2" t="s">
        <v>382</v>
      </c>
      <c r="FD15" s="2" t="s">
        <v>399</v>
      </c>
      <c r="FE15" s="2" t="s">
        <v>238</v>
      </c>
      <c r="FF15" s="2" t="s">
        <v>226</v>
      </c>
      <c r="FG15" s="4"/>
      <c r="FH15" s="8"/>
      <c r="FI15" s="4"/>
      <c r="FJ15" s="8"/>
      <c r="FK15" s="7"/>
      <c r="FL15" s="7"/>
      <c r="FM15" s="2" t="s">
        <v>239</v>
      </c>
      <c r="FN15" s="2" t="s">
        <v>223</v>
      </c>
      <c r="FO15" s="2" t="s">
        <v>374</v>
      </c>
      <c r="FP15" s="2" t="s">
        <v>226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223</v>
      </c>
      <c r="GM15" s="2" t="s">
        <v>226</v>
      </c>
      <c r="GN15" s="2" t="s">
        <v>226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239</v>
      </c>
      <c r="GX15" s="2" t="s">
        <v>223</v>
      </c>
      <c r="GY15" s="2" t="s">
        <v>253</v>
      </c>
      <c r="GZ15" s="2" t="s">
        <v>400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236</v>
      </c>
      <c r="HJ15" s="2" t="s">
        <v>223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252</v>
      </c>
      <c r="HV15" s="2" t="s">
        <v>223</v>
      </c>
      <c r="HW15" s="2" t="s">
        <v>226</v>
      </c>
      <c r="HX15" s="2" t="s">
        <v>226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239</v>
      </c>
      <c r="IH15" s="2" t="s">
        <v>223</v>
      </c>
      <c r="II15" s="2" t="s">
        <v>386</v>
      </c>
      <c r="IJ15" s="2" t="s">
        <v>226</v>
      </c>
      <c r="IK15" s="2" t="s">
        <v>238</v>
      </c>
      <c r="IL15" s="2" t="s">
        <v>226</v>
      </c>
      <c r="IM15" s="4"/>
      <c r="IN15" s="8"/>
      <c r="IO15" s="4"/>
      <c r="IP15" s="8"/>
      <c r="IQ15" s="7"/>
      <c r="IR15" s="7"/>
      <c r="IS15" s="2" t="s">
        <v>252</v>
      </c>
      <c r="IT15" s="2" t="s">
        <v>223</v>
      </c>
      <c r="IU15" s="2" t="s">
        <v>226</v>
      </c>
      <c r="IV15" s="2" t="s">
        <v>226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252</v>
      </c>
      <c r="JF15" s="2" t="s">
        <v>223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>
        <v>3</v>
      </c>
      <c r="JL15" s="8">
        <v>307.77</v>
      </c>
      <c r="JM15" s="4">
        <v>3</v>
      </c>
      <c r="JN15" s="8">
        <v>307.77</v>
      </c>
      <c r="JO15" s="7"/>
      <c r="JP15" s="7"/>
      <c r="JQ15" s="2" t="s">
        <v>239</v>
      </c>
      <c r="JR15" s="2" t="s">
        <v>223</v>
      </c>
      <c r="JS15" s="2" t="s">
        <v>256</v>
      </c>
      <c r="JT15" s="2" t="s">
        <v>401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252</v>
      </c>
      <c r="KD15" s="2" t="s">
        <v>223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>
        <v>2</v>
      </c>
      <c r="KJ15" s="8">
        <v>199.48</v>
      </c>
      <c r="KK15" s="4">
        <v>7</v>
      </c>
      <c r="KL15" s="8">
        <v>698.18</v>
      </c>
      <c r="KM15" s="7">
        <v>-0.7143</v>
      </c>
      <c r="KN15" s="7">
        <v>-0.7143</v>
      </c>
      <c r="KO15" s="2" t="s">
        <v>239</v>
      </c>
      <c r="KP15" s="2" t="s">
        <v>223</v>
      </c>
      <c r="KQ15" s="2" t="s">
        <v>388</v>
      </c>
      <c r="KR15" s="2" t="s">
        <v>300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252</v>
      </c>
      <c r="LB15" s="2" t="s">
        <v>223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252</v>
      </c>
      <c r="LN15" s="2" t="s">
        <v>223</v>
      </c>
      <c r="LO15" s="2" t="s">
        <v>226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239</v>
      </c>
      <c r="MX15" s="2" t="s">
        <v>223</v>
      </c>
      <c r="MY15" s="2" t="s">
        <v>260</v>
      </c>
      <c r="MZ15" s="2" t="s">
        <v>226</v>
      </c>
      <c r="NA15" s="2" t="s">
        <v>238</v>
      </c>
      <c r="NB15" s="2" t="s">
        <v>226</v>
      </c>
      <c r="NC15" s="4"/>
      <c r="ND15" s="8"/>
      <c r="NE15" s="4">
        <v>10</v>
      </c>
      <c r="NF15" s="8">
        <v>1016.4</v>
      </c>
      <c r="NG15" s="7">
        <v>-1</v>
      </c>
      <c r="NH15" s="7">
        <v>-1</v>
      </c>
      <c r="NI15" s="2" t="s">
        <v>239</v>
      </c>
      <c r="NJ15" s="2" t="s">
        <v>261</v>
      </c>
      <c r="NK15" s="2" t="s">
        <v>390</v>
      </c>
      <c r="NL15" s="2" t="s">
        <v>402</v>
      </c>
      <c r="NM15" s="2" t="s">
        <v>238</v>
      </c>
      <c r="NN15" s="2" t="s">
        <v>226</v>
      </c>
      <c r="NO15" s="4"/>
      <c r="NP15" s="8"/>
      <c r="NQ15" s="4">
        <v>1</v>
      </c>
      <c r="NR15" s="8">
        <v>80.74</v>
      </c>
      <c r="NS15" s="7">
        <v>-1</v>
      </c>
      <c r="NT15" s="7">
        <v>-1</v>
      </c>
      <c r="NU15" s="2" t="s">
        <v>239</v>
      </c>
      <c r="NV15" s="2" t="s">
        <v>237</v>
      </c>
      <c r="NW15" s="2" t="s">
        <v>392</v>
      </c>
      <c r="NX15" s="2" t="s">
        <v>403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252</v>
      </c>
      <c r="OH15" s="2" t="s">
        <v>223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252</v>
      </c>
      <c r="OT15" s="2" t="s">
        <v>223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236</v>
      </c>
      <c r="PF15" s="2" t="s">
        <v>223</v>
      </c>
      <c r="PG15" s="2" t="s">
        <v>226</v>
      </c>
      <c r="PH15" s="2" t="s">
        <v>226</v>
      </c>
      <c r="PI15" s="2" t="s">
        <v>238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266</v>
      </c>
      <c r="QD15" s="2" t="s">
        <v>223</v>
      </c>
      <c r="QE15" s="2" t="s">
        <v>226</v>
      </c>
      <c r="QF15" s="2" t="s">
        <v>226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252</v>
      </c>
      <c r="QP15" s="2" t="s">
        <v>237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252</v>
      </c>
      <c r="RB15" s="2" t="s">
        <v>223</v>
      </c>
      <c r="RC15" s="2" t="s">
        <v>226</v>
      </c>
      <c r="RD15" s="2" t="s">
        <v>226</v>
      </c>
      <c r="RE15" s="2" t="s">
        <v>238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252</v>
      </c>
      <c r="RZ15" s="2" t="s">
        <v>237</v>
      </c>
      <c r="SA15" s="2" t="s">
        <v>226</v>
      </c>
      <c r="SB15" s="2" t="s">
        <v>226</v>
      </c>
      <c r="SC15" s="2" t="s">
        <v>238</v>
      </c>
      <c r="SD15" s="2" t="s">
        <v>226</v>
      </c>
      <c r="SE15" s="4">
        <v>180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>
        <v>108</v>
      </c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</row>
    <row r="16">
      <c r="A16" s="2" t="s">
        <v>404</v>
      </c>
      <c r="B16" s="2" t="s">
        <v>213</v>
      </c>
      <c r="C16" s="2" t="s">
        <v>214</v>
      </c>
      <c r="D16" s="2" t="s">
        <v>215</v>
      </c>
      <c r="E16" s="2" t="s">
        <v>363</v>
      </c>
      <c r="F16" s="2" t="s">
        <v>364</v>
      </c>
      <c r="G16" s="2" t="s">
        <v>365</v>
      </c>
      <c r="H16" s="2" t="s">
        <v>366</v>
      </c>
      <c r="I16" s="2" t="s">
        <v>367</v>
      </c>
      <c r="J16" s="2" t="s">
        <v>221</v>
      </c>
      <c r="K16" s="2" t="s">
        <v>405</v>
      </c>
      <c r="L16" s="3">
        <v>80.95</v>
      </c>
      <c r="M16" s="3">
        <v>85</v>
      </c>
      <c r="N16" s="3">
        <v>169.99</v>
      </c>
      <c r="O16" s="2" t="s">
        <v>283</v>
      </c>
      <c r="P16" s="2" t="s">
        <v>284</v>
      </c>
      <c r="Q16" s="2" t="s">
        <v>225</v>
      </c>
      <c r="R16" s="2" t="s">
        <v>226</v>
      </c>
      <c r="S16" s="2" t="s">
        <v>406</v>
      </c>
      <c r="T16" s="2" t="s">
        <v>226</v>
      </c>
      <c r="U16" s="2" t="s">
        <v>371</v>
      </c>
      <c r="V16" s="2" t="s">
        <v>230</v>
      </c>
      <c r="W16" s="2" t="s">
        <v>231</v>
      </c>
      <c r="X16" s="2" t="s">
        <v>232</v>
      </c>
      <c r="Y16" s="2" t="s">
        <v>372</v>
      </c>
      <c r="Z16" s="4"/>
      <c r="AA16" s="4">
        <f>=ROUNDDOWN({0},0)</f>
      </c>
      <c r="AB16" s="5"/>
      <c r="AC16" s="2" t="s">
        <v>226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>
        <v>62</v>
      </c>
      <c r="AS16" s="8">
        <v>4862.85</v>
      </c>
      <c r="AT16" s="7">
        <v>-1</v>
      </c>
      <c r="AU16" s="7">
        <v>-1</v>
      </c>
      <c r="AV16" s="4" t="s">
        <v>226</v>
      </c>
      <c r="AW16" s="8" t="s">
        <v>226</v>
      </c>
      <c r="AX16" s="4">
        <v>134</v>
      </c>
      <c r="AY16" s="8">
        <v>11491.86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/>
      <c r="BK16" s="8"/>
      <c r="BL16" s="2" t="s">
        <v>407</v>
      </c>
      <c r="BM16" s="7"/>
      <c r="BN16" s="7"/>
      <c r="BO16" s="4"/>
      <c r="BP16" s="8"/>
      <c r="BQ16" s="4"/>
      <c r="BR16" s="8"/>
      <c r="BS16" s="7"/>
      <c r="BT16" s="7"/>
      <c r="BU16" s="2" t="s">
        <v>287</v>
      </c>
      <c r="BV16" s="2" t="s">
        <v>237</v>
      </c>
      <c r="BW16" s="2" t="s">
        <v>226</v>
      </c>
      <c r="BX16" s="2" t="s">
        <v>226</v>
      </c>
      <c r="BY16" s="2" t="s">
        <v>238</v>
      </c>
      <c r="BZ16" s="2" t="s">
        <v>226</v>
      </c>
      <c r="CA16" s="4"/>
      <c r="CB16" s="8"/>
      <c r="CC16" s="4">
        <v>10</v>
      </c>
      <c r="CD16" s="8">
        <v>918</v>
      </c>
      <c r="CE16" s="7">
        <v>-1</v>
      </c>
      <c r="CF16" s="7">
        <v>-1</v>
      </c>
      <c r="CG16" s="2" t="s">
        <v>239</v>
      </c>
      <c r="CH16" s="2" t="s">
        <v>237</v>
      </c>
      <c r="CI16" s="2" t="s">
        <v>374</v>
      </c>
      <c r="CJ16" s="2" t="s">
        <v>299</v>
      </c>
      <c r="CK16" s="2" t="s">
        <v>238</v>
      </c>
      <c r="CL16" s="2" t="s">
        <v>226</v>
      </c>
      <c r="CM16" s="4"/>
      <c r="CN16" s="8"/>
      <c r="CO16" s="4">
        <v>10</v>
      </c>
      <c r="CP16" s="8">
        <v>550.8</v>
      </c>
      <c r="CQ16" s="7">
        <v>-1</v>
      </c>
      <c r="CR16" s="7">
        <v>-1</v>
      </c>
      <c r="CS16" s="2" t="s">
        <v>239</v>
      </c>
      <c r="CT16" s="2" t="s">
        <v>237</v>
      </c>
      <c r="CU16" s="2" t="s">
        <v>374</v>
      </c>
      <c r="CV16" s="2" t="s">
        <v>408</v>
      </c>
      <c r="CW16" s="2" t="s">
        <v>238</v>
      </c>
      <c r="CX16" s="2" t="s">
        <v>226</v>
      </c>
      <c r="CY16" s="4"/>
      <c r="CZ16" s="8"/>
      <c r="DA16" s="4">
        <v>5</v>
      </c>
      <c r="DB16" s="8">
        <v>280.5</v>
      </c>
      <c r="DC16" s="7">
        <v>-1</v>
      </c>
      <c r="DD16" s="7">
        <v>-1</v>
      </c>
      <c r="DE16" s="2" t="s">
        <v>239</v>
      </c>
      <c r="DF16" s="2" t="s">
        <v>237</v>
      </c>
      <c r="DG16" s="2" t="s">
        <v>376</v>
      </c>
      <c r="DH16" s="2" t="s">
        <v>409</v>
      </c>
      <c r="DI16" s="2" t="s">
        <v>291</v>
      </c>
      <c r="DJ16" s="2" t="s">
        <v>226</v>
      </c>
      <c r="DK16" s="4"/>
      <c r="DL16" s="8"/>
      <c r="DM16" s="4">
        <v>2</v>
      </c>
      <c r="DN16" s="8">
        <v>119</v>
      </c>
      <c r="DO16" s="7">
        <v>-1</v>
      </c>
      <c r="DP16" s="7">
        <v>-1</v>
      </c>
      <c r="DQ16" s="2" t="s">
        <v>239</v>
      </c>
      <c r="DR16" s="2" t="s">
        <v>237</v>
      </c>
      <c r="DS16" s="2" t="s">
        <v>374</v>
      </c>
      <c r="DT16" s="2" t="s">
        <v>410</v>
      </c>
      <c r="DU16" s="2" t="s">
        <v>291</v>
      </c>
      <c r="DV16" s="2" t="s">
        <v>226</v>
      </c>
      <c r="DW16" s="4"/>
      <c r="DX16" s="8"/>
      <c r="DY16" s="4">
        <v>3</v>
      </c>
      <c r="DZ16" s="8">
        <v>267.75</v>
      </c>
      <c r="EA16" s="7">
        <v>-1</v>
      </c>
      <c r="EB16" s="7">
        <v>-1</v>
      </c>
      <c r="EC16" s="2" t="s">
        <v>239</v>
      </c>
      <c r="ED16" s="2" t="s">
        <v>237</v>
      </c>
      <c r="EE16" s="2" t="s">
        <v>379</v>
      </c>
      <c r="EF16" s="2" t="s">
        <v>411</v>
      </c>
      <c r="EG16" s="2" t="s">
        <v>238</v>
      </c>
      <c r="EH16" s="2" t="s">
        <v>226</v>
      </c>
      <c r="EI16" s="4"/>
      <c r="EJ16" s="8"/>
      <c r="EK16" s="4"/>
      <c r="EL16" s="8"/>
      <c r="EM16" s="7"/>
      <c r="EN16" s="7"/>
      <c r="EO16" s="2" t="s">
        <v>239</v>
      </c>
      <c r="EP16" s="2" t="s">
        <v>237</v>
      </c>
      <c r="EQ16" s="2" t="s">
        <v>374</v>
      </c>
      <c r="ER16" s="2" t="s">
        <v>412</v>
      </c>
      <c r="ES16" s="2" t="s">
        <v>238</v>
      </c>
      <c r="ET16" s="2" t="s">
        <v>226</v>
      </c>
      <c r="EU16" s="4"/>
      <c r="EV16" s="8"/>
      <c r="EW16" s="4">
        <v>31</v>
      </c>
      <c r="EX16" s="8">
        <v>2635</v>
      </c>
      <c r="EY16" s="7">
        <v>-1</v>
      </c>
      <c r="EZ16" s="7">
        <v>-1</v>
      </c>
      <c r="FA16" s="2" t="s">
        <v>239</v>
      </c>
      <c r="FB16" s="2" t="s">
        <v>237</v>
      </c>
      <c r="FC16" s="2" t="s">
        <v>413</v>
      </c>
      <c r="FD16" s="2" t="s">
        <v>414</v>
      </c>
      <c r="FE16" s="2" t="s">
        <v>238</v>
      </c>
      <c r="FF16" s="2" t="s">
        <v>226</v>
      </c>
      <c r="FG16" s="4"/>
      <c r="FH16" s="8"/>
      <c r="FI16" s="4"/>
      <c r="FJ16" s="8"/>
      <c r="FK16" s="7"/>
      <c r="FL16" s="7"/>
      <c r="FM16" s="2" t="s">
        <v>239</v>
      </c>
      <c r="FN16" s="2" t="s">
        <v>237</v>
      </c>
      <c r="FO16" s="2" t="s">
        <v>374</v>
      </c>
      <c r="FP16" s="2" t="s">
        <v>415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252</v>
      </c>
      <c r="GL16" s="2" t="s">
        <v>237</v>
      </c>
      <c r="GM16" s="2" t="s">
        <v>226</v>
      </c>
      <c r="GN16" s="2" t="s">
        <v>226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252</v>
      </c>
      <c r="GX16" s="2" t="s">
        <v>237</v>
      </c>
      <c r="GY16" s="2" t="s">
        <v>226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252</v>
      </c>
      <c r="HJ16" s="2" t="s">
        <v>237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252</v>
      </c>
      <c r="HV16" s="2" t="s">
        <v>237</v>
      </c>
      <c r="HW16" s="2" t="s">
        <v>226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252</v>
      </c>
      <c r="IH16" s="2" t="s">
        <v>237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252</v>
      </c>
      <c r="IT16" s="2" t="s">
        <v>237</v>
      </c>
      <c r="IU16" s="2" t="s">
        <v>226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252</v>
      </c>
      <c r="JF16" s="2" t="s">
        <v>237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>
        <v>1</v>
      </c>
      <c r="JN16" s="8">
        <v>91.8</v>
      </c>
      <c r="JO16" s="7">
        <v>-1</v>
      </c>
      <c r="JP16" s="7">
        <v>-1</v>
      </c>
      <c r="JQ16" s="2" t="s">
        <v>239</v>
      </c>
      <c r="JR16" s="2" t="s">
        <v>237</v>
      </c>
      <c r="JS16" s="2" t="s">
        <v>256</v>
      </c>
      <c r="JT16" s="2" t="s">
        <v>416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252</v>
      </c>
      <c r="KD16" s="2" t="s">
        <v>237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239</v>
      </c>
      <c r="KP16" s="2" t="s">
        <v>237</v>
      </c>
      <c r="KQ16" s="2" t="s">
        <v>388</v>
      </c>
      <c r="KR16" s="2" t="s">
        <v>417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252</v>
      </c>
      <c r="LB16" s="2" t="s">
        <v>237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252</v>
      </c>
      <c r="LN16" s="2" t="s">
        <v>237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226</v>
      </c>
      <c r="LZ16" s="2" t="s">
        <v>226</v>
      </c>
      <c r="MA16" s="2" t="s">
        <v>226</v>
      </c>
      <c r="MB16" s="2" t="s">
        <v>226</v>
      </c>
      <c r="MC16" s="2" t="s">
        <v>226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252</v>
      </c>
      <c r="MX16" s="2" t="s">
        <v>237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239</v>
      </c>
      <c r="NJ16" s="2" t="s">
        <v>237</v>
      </c>
      <c r="NK16" s="2" t="s">
        <v>390</v>
      </c>
      <c r="NL16" s="2" t="s">
        <v>418</v>
      </c>
      <c r="NM16" s="2" t="s">
        <v>291</v>
      </c>
      <c r="NN16" s="2" t="s">
        <v>226</v>
      </c>
      <c r="NO16" s="4"/>
      <c r="NP16" s="8"/>
      <c r="NQ16" s="4"/>
      <c r="NR16" s="8"/>
      <c r="NS16" s="7"/>
      <c r="NT16" s="7"/>
      <c r="NU16" s="2" t="s">
        <v>239</v>
      </c>
      <c r="NV16" s="2" t="s">
        <v>237</v>
      </c>
      <c r="NW16" s="2" t="s">
        <v>392</v>
      </c>
      <c r="NX16" s="2" t="s">
        <v>226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252</v>
      </c>
      <c r="OH16" s="2" t="s">
        <v>237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252</v>
      </c>
      <c r="OT16" s="2" t="s">
        <v>237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266</v>
      </c>
      <c r="QD16" s="2" t="s">
        <v>237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252</v>
      </c>
      <c r="QP16" s="2" t="s">
        <v>237</v>
      </c>
      <c r="QQ16" s="2" t="s">
        <v>226</v>
      </c>
      <c r="QR16" s="2" t="s">
        <v>226</v>
      </c>
      <c r="QS16" s="2" t="s">
        <v>238</v>
      </c>
      <c r="QT16" s="2" t="s">
        <v>226</v>
      </c>
      <c r="QU16" s="4"/>
      <c r="QV16" s="8"/>
      <c r="QW16" s="4"/>
      <c r="QX16" s="8"/>
      <c r="QY16" s="7"/>
      <c r="QZ16" s="7"/>
      <c r="RA16" s="2" t="s">
        <v>252</v>
      </c>
      <c r="RB16" s="2" t="s">
        <v>237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/>
      <c r="RH16" s="8"/>
      <c r="RI16" s="4"/>
      <c r="RJ16" s="8"/>
      <c r="RK16" s="7"/>
      <c r="RL16" s="7"/>
      <c r="RM16" s="2" t="s">
        <v>226</v>
      </c>
      <c r="RN16" s="2" t="s">
        <v>226</v>
      </c>
      <c r="RO16" s="2" t="s">
        <v>226</v>
      </c>
      <c r="RP16" s="2" t="s">
        <v>226</v>
      </c>
      <c r="RQ16" s="2" t="s">
        <v>226</v>
      </c>
      <c r="RR16" s="2" t="s">
        <v>226</v>
      </c>
      <c r="RS16" s="4"/>
      <c r="RT16" s="8"/>
      <c r="RU16" s="4"/>
      <c r="RV16" s="8"/>
      <c r="RW16" s="7"/>
      <c r="RX16" s="7"/>
      <c r="RY16" s="2" t="s">
        <v>252</v>
      </c>
      <c r="RZ16" s="2" t="s">
        <v>237</v>
      </c>
      <c r="SA16" s="2" t="s">
        <v>226</v>
      </c>
      <c r="SB16" s="2" t="s">
        <v>226</v>
      </c>
      <c r="SC16" s="2" t="s">
        <v>238</v>
      </c>
      <c r="SD16" s="2" t="s">
        <v>226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</row>
    <row r="17">
      <c r="A17" s="2" t="s">
        <v>419</v>
      </c>
      <c r="B17" s="2" t="s">
        <v>213</v>
      </c>
      <c r="C17" s="2" t="s">
        <v>214</v>
      </c>
      <c r="D17" s="2" t="s">
        <v>215</v>
      </c>
      <c r="E17" s="2" t="s">
        <v>363</v>
      </c>
      <c r="F17" s="2" t="s">
        <v>364</v>
      </c>
      <c r="G17" s="2" t="s">
        <v>365</v>
      </c>
      <c r="H17" s="2" t="s">
        <v>366</v>
      </c>
      <c r="I17" s="2" t="s">
        <v>367</v>
      </c>
      <c r="J17" s="2" t="s">
        <v>268</v>
      </c>
      <c r="K17" s="2" t="s">
        <v>405</v>
      </c>
      <c r="L17" s="3">
        <v>90.47</v>
      </c>
      <c r="M17" s="3">
        <v>94.99</v>
      </c>
      <c r="N17" s="3">
        <v>189.99</v>
      </c>
      <c r="O17" s="2" t="s">
        <v>302</v>
      </c>
      <c r="P17" s="2" t="s">
        <v>284</v>
      </c>
      <c r="Q17" s="2" t="s">
        <v>225</v>
      </c>
      <c r="R17" s="2" t="s">
        <v>226</v>
      </c>
      <c r="S17" s="2" t="s">
        <v>406</v>
      </c>
      <c r="T17" s="2" t="s">
        <v>226</v>
      </c>
      <c r="U17" s="2" t="s">
        <v>371</v>
      </c>
      <c r="V17" s="2" t="s">
        <v>230</v>
      </c>
      <c r="W17" s="2" t="s">
        <v>231</v>
      </c>
      <c r="X17" s="2" t="s">
        <v>232</v>
      </c>
      <c r="Y17" s="2" t="s">
        <v>372</v>
      </c>
      <c r="Z17" s="4"/>
      <c r="AA17" s="4">
        <f>=ROUNDDOWN({0},0)</f>
      </c>
      <c r="AB17" s="5"/>
      <c r="AC17" s="2" t="s">
        <v>226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>
        <v>72</v>
      </c>
      <c r="AS17" s="8">
        <v>6629.01</v>
      </c>
      <c r="AT17" s="7">
        <v>-1</v>
      </c>
      <c r="AU17" s="7">
        <v>-1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/>
      <c r="BK17" s="8"/>
      <c r="BL17" s="2" t="s">
        <v>420</v>
      </c>
      <c r="BM17" s="7"/>
      <c r="BN17" s="7"/>
      <c r="BO17" s="4"/>
      <c r="BP17" s="8"/>
      <c r="BQ17" s="4"/>
      <c r="BR17" s="8"/>
      <c r="BS17" s="7"/>
      <c r="BT17" s="7"/>
      <c r="BU17" s="2" t="s">
        <v>287</v>
      </c>
      <c r="BV17" s="2" t="s">
        <v>237</v>
      </c>
      <c r="BW17" s="2" t="s">
        <v>226</v>
      </c>
      <c r="BX17" s="2" t="s">
        <v>226</v>
      </c>
      <c r="BY17" s="2" t="s">
        <v>238</v>
      </c>
      <c r="BZ17" s="2" t="s">
        <v>226</v>
      </c>
      <c r="CA17" s="4"/>
      <c r="CB17" s="8"/>
      <c r="CC17" s="4">
        <v>9</v>
      </c>
      <c r="CD17" s="8">
        <v>923.31</v>
      </c>
      <c r="CE17" s="7">
        <v>-1</v>
      </c>
      <c r="CF17" s="7">
        <v>-1</v>
      </c>
      <c r="CG17" s="2" t="s">
        <v>239</v>
      </c>
      <c r="CH17" s="2" t="s">
        <v>237</v>
      </c>
      <c r="CI17" s="2" t="s">
        <v>374</v>
      </c>
      <c r="CJ17" s="2" t="s">
        <v>421</v>
      </c>
      <c r="CK17" s="2" t="s">
        <v>238</v>
      </c>
      <c r="CL17" s="2" t="s">
        <v>226</v>
      </c>
      <c r="CM17" s="4"/>
      <c r="CN17" s="8"/>
      <c r="CO17" s="4">
        <v>6</v>
      </c>
      <c r="CP17" s="8">
        <v>369.36</v>
      </c>
      <c r="CQ17" s="7">
        <v>-1</v>
      </c>
      <c r="CR17" s="7">
        <v>-1</v>
      </c>
      <c r="CS17" s="2" t="s">
        <v>239</v>
      </c>
      <c r="CT17" s="2" t="s">
        <v>237</v>
      </c>
      <c r="CU17" s="2" t="s">
        <v>374</v>
      </c>
      <c r="CV17" s="2" t="s">
        <v>422</v>
      </c>
      <c r="CW17" s="2" t="s">
        <v>238</v>
      </c>
      <c r="CX17" s="2" t="s">
        <v>226</v>
      </c>
      <c r="CY17" s="4"/>
      <c r="CZ17" s="8"/>
      <c r="DA17" s="4">
        <v>4</v>
      </c>
      <c r="DB17" s="8">
        <v>250.76</v>
      </c>
      <c r="DC17" s="7">
        <v>-1</v>
      </c>
      <c r="DD17" s="7">
        <v>-1</v>
      </c>
      <c r="DE17" s="2" t="s">
        <v>239</v>
      </c>
      <c r="DF17" s="2" t="s">
        <v>237</v>
      </c>
      <c r="DG17" s="2" t="s">
        <v>376</v>
      </c>
      <c r="DH17" s="2" t="s">
        <v>423</v>
      </c>
      <c r="DI17" s="2" t="s">
        <v>291</v>
      </c>
      <c r="DJ17" s="2" t="s">
        <v>226</v>
      </c>
      <c r="DK17" s="4"/>
      <c r="DL17" s="8"/>
      <c r="DM17" s="4">
        <v>1</v>
      </c>
      <c r="DN17" s="8">
        <v>56.99</v>
      </c>
      <c r="DO17" s="7">
        <v>-1</v>
      </c>
      <c r="DP17" s="7">
        <v>-1</v>
      </c>
      <c r="DQ17" s="2" t="s">
        <v>239</v>
      </c>
      <c r="DR17" s="2" t="s">
        <v>237</v>
      </c>
      <c r="DS17" s="2" t="s">
        <v>374</v>
      </c>
      <c r="DT17" s="2" t="s">
        <v>424</v>
      </c>
      <c r="DU17" s="2" t="s">
        <v>291</v>
      </c>
      <c r="DV17" s="2" t="s">
        <v>226</v>
      </c>
      <c r="DW17" s="4"/>
      <c r="DX17" s="8"/>
      <c r="DY17" s="4">
        <v>3</v>
      </c>
      <c r="DZ17" s="8">
        <v>299.22</v>
      </c>
      <c r="EA17" s="7">
        <v>-1</v>
      </c>
      <c r="EB17" s="7">
        <v>-1</v>
      </c>
      <c r="EC17" s="2" t="s">
        <v>239</v>
      </c>
      <c r="ED17" s="2" t="s">
        <v>237</v>
      </c>
      <c r="EE17" s="2" t="s">
        <v>379</v>
      </c>
      <c r="EF17" s="2" t="s">
        <v>425</v>
      </c>
      <c r="EG17" s="2" t="s">
        <v>238</v>
      </c>
      <c r="EH17" s="2" t="s">
        <v>226</v>
      </c>
      <c r="EI17" s="4"/>
      <c r="EJ17" s="8"/>
      <c r="EK17" s="4"/>
      <c r="EL17" s="8"/>
      <c r="EM17" s="7"/>
      <c r="EN17" s="7"/>
      <c r="EO17" s="2" t="s">
        <v>239</v>
      </c>
      <c r="EP17" s="2" t="s">
        <v>237</v>
      </c>
      <c r="EQ17" s="2" t="s">
        <v>374</v>
      </c>
      <c r="ER17" s="2" t="s">
        <v>426</v>
      </c>
      <c r="ES17" s="2" t="s">
        <v>238</v>
      </c>
      <c r="ET17" s="2" t="s">
        <v>226</v>
      </c>
      <c r="EU17" s="4"/>
      <c r="EV17" s="8"/>
      <c r="EW17" s="4">
        <v>45</v>
      </c>
      <c r="EX17" s="8">
        <v>4306.21</v>
      </c>
      <c r="EY17" s="7">
        <v>-1</v>
      </c>
      <c r="EZ17" s="7">
        <v>-1</v>
      </c>
      <c r="FA17" s="2" t="s">
        <v>239</v>
      </c>
      <c r="FB17" s="2" t="s">
        <v>237</v>
      </c>
      <c r="FC17" s="2" t="s">
        <v>372</v>
      </c>
      <c r="FD17" s="2" t="s">
        <v>421</v>
      </c>
      <c r="FE17" s="2" t="s">
        <v>238</v>
      </c>
      <c r="FF17" s="2" t="s">
        <v>226</v>
      </c>
      <c r="FG17" s="4"/>
      <c r="FH17" s="8"/>
      <c r="FI17" s="4">
        <v>2</v>
      </c>
      <c r="FJ17" s="8">
        <v>217.98</v>
      </c>
      <c r="FK17" s="7">
        <v>-1</v>
      </c>
      <c r="FL17" s="7">
        <v>-1</v>
      </c>
      <c r="FM17" s="2" t="s">
        <v>239</v>
      </c>
      <c r="FN17" s="2" t="s">
        <v>237</v>
      </c>
      <c r="FO17" s="2" t="s">
        <v>374</v>
      </c>
      <c r="FP17" s="2" t="s">
        <v>427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/>
      <c r="GF17" s="8"/>
      <c r="GG17" s="4"/>
      <c r="GH17" s="8"/>
      <c r="GI17" s="7"/>
      <c r="GJ17" s="7"/>
      <c r="GK17" s="2" t="s">
        <v>252</v>
      </c>
      <c r="GL17" s="2" t="s">
        <v>237</v>
      </c>
      <c r="GM17" s="2" t="s">
        <v>226</v>
      </c>
      <c r="GN17" s="2" t="s">
        <v>226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237</v>
      </c>
      <c r="GY17" s="2" t="s">
        <v>226</v>
      </c>
      <c r="GZ17" s="2" t="s">
        <v>226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252</v>
      </c>
      <c r="HJ17" s="2" t="s">
        <v>237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237</v>
      </c>
      <c r="HW17" s="2" t="s">
        <v>226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252</v>
      </c>
      <c r="IH17" s="2" t="s">
        <v>237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252</v>
      </c>
      <c r="IT17" s="2" t="s">
        <v>237</v>
      </c>
      <c r="IU17" s="2" t="s">
        <v>226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252</v>
      </c>
      <c r="JF17" s="2" t="s">
        <v>237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>
        <v>2</v>
      </c>
      <c r="JN17" s="8">
        <v>205.18</v>
      </c>
      <c r="JO17" s="7">
        <v>-1</v>
      </c>
      <c r="JP17" s="7">
        <v>-1</v>
      </c>
      <c r="JQ17" s="2" t="s">
        <v>239</v>
      </c>
      <c r="JR17" s="2" t="s">
        <v>237</v>
      </c>
      <c r="JS17" s="2" t="s">
        <v>256</v>
      </c>
      <c r="JT17" s="2" t="s">
        <v>428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252</v>
      </c>
      <c r="KD17" s="2" t="s">
        <v>237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239</v>
      </c>
      <c r="KP17" s="2" t="s">
        <v>237</v>
      </c>
      <c r="KQ17" s="2" t="s">
        <v>388</v>
      </c>
      <c r="KR17" s="2" t="s">
        <v>429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252</v>
      </c>
      <c r="LB17" s="2" t="s">
        <v>237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252</v>
      </c>
      <c r="LN17" s="2" t="s">
        <v>237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226</v>
      </c>
      <c r="LZ17" s="2" t="s">
        <v>226</v>
      </c>
      <c r="MA17" s="2" t="s">
        <v>226</v>
      </c>
      <c r="MB17" s="2" t="s">
        <v>226</v>
      </c>
      <c r="MC17" s="2" t="s">
        <v>226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237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239</v>
      </c>
      <c r="NJ17" s="2" t="s">
        <v>237</v>
      </c>
      <c r="NK17" s="2" t="s">
        <v>390</v>
      </c>
      <c r="NL17" s="2" t="s">
        <v>430</v>
      </c>
      <c r="NM17" s="2" t="s">
        <v>291</v>
      </c>
      <c r="NN17" s="2" t="s">
        <v>226</v>
      </c>
      <c r="NO17" s="4"/>
      <c r="NP17" s="8"/>
      <c r="NQ17" s="4"/>
      <c r="NR17" s="8"/>
      <c r="NS17" s="7"/>
      <c r="NT17" s="7"/>
      <c r="NU17" s="2" t="s">
        <v>239</v>
      </c>
      <c r="NV17" s="2" t="s">
        <v>237</v>
      </c>
      <c r="NW17" s="2" t="s">
        <v>392</v>
      </c>
      <c r="NX17" s="2" t="s">
        <v>429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237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252</v>
      </c>
      <c r="OT17" s="2" t="s">
        <v>237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266</v>
      </c>
      <c r="QD17" s="2" t="s">
        <v>237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252</v>
      </c>
      <c r="QP17" s="2" t="s">
        <v>237</v>
      </c>
      <c r="QQ17" s="2" t="s">
        <v>226</v>
      </c>
      <c r="QR17" s="2" t="s">
        <v>226</v>
      </c>
      <c r="QS17" s="2" t="s">
        <v>238</v>
      </c>
      <c r="QT17" s="2" t="s">
        <v>226</v>
      </c>
      <c r="QU17" s="4"/>
      <c r="QV17" s="8"/>
      <c r="QW17" s="4"/>
      <c r="QX17" s="8"/>
      <c r="QY17" s="7"/>
      <c r="QZ17" s="7"/>
      <c r="RA17" s="2" t="s">
        <v>252</v>
      </c>
      <c r="RB17" s="2" t="s">
        <v>237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/>
      <c r="RH17" s="8"/>
      <c r="RI17" s="4"/>
      <c r="RJ17" s="8"/>
      <c r="RK17" s="7"/>
      <c r="RL17" s="7"/>
      <c r="RM17" s="2" t="s">
        <v>226</v>
      </c>
      <c r="RN17" s="2" t="s">
        <v>226</v>
      </c>
      <c r="RO17" s="2" t="s">
        <v>226</v>
      </c>
      <c r="RP17" s="2" t="s">
        <v>226</v>
      </c>
      <c r="RQ17" s="2" t="s">
        <v>226</v>
      </c>
      <c r="RR17" s="2" t="s">
        <v>226</v>
      </c>
      <c r="RS17" s="4"/>
      <c r="RT17" s="8"/>
      <c r="RU17" s="4"/>
      <c r="RV17" s="8"/>
      <c r="RW17" s="7"/>
      <c r="RX17" s="7"/>
      <c r="RY17" s="2" t="s">
        <v>252</v>
      </c>
      <c r="RZ17" s="2" t="s">
        <v>237</v>
      </c>
      <c r="SA17" s="2" t="s">
        <v>226</v>
      </c>
      <c r="SB17" s="2" t="s">
        <v>226</v>
      </c>
      <c r="SC17" s="2" t="s">
        <v>238</v>
      </c>
      <c r="SD17" s="2" t="s">
        <v>226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</row>
    <row r="18">
      <c r="A18" s="2" t="s">
        <v>431</v>
      </c>
      <c r="B18" s="2" t="s">
        <v>213</v>
      </c>
      <c r="C18" s="2" t="s">
        <v>214</v>
      </c>
      <c r="D18" s="2" t="s">
        <v>215</v>
      </c>
      <c r="E18" s="2" t="s">
        <v>432</v>
      </c>
      <c r="F18" s="2" t="s">
        <v>433</v>
      </c>
      <c r="G18" s="2" t="s">
        <v>434</v>
      </c>
      <c r="H18" s="2" t="s">
        <v>435</v>
      </c>
      <c r="I18" s="2" t="s">
        <v>436</v>
      </c>
      <c r="J18" s="2" t="s">
        <v>437</v>
      </c>
      <c r="K18" s="2" t="s">
        <v>438</v>
      </c>
      <c r="L18" s="3">
        <v>42.85</v>
      </c>
      <c r="M18" s="3">
        <v>44.99</v>
      </c>
      <c r="N18" s="3">
        <v>89.99</v>
      </c>
      <c r="O18" s="2" t="s">
        <v>283</v>
      </c>
      <c r="P18" s="2" t="s">
        <v>284</v>
      </c>
      <c r="Q18" s="2" t="s">
        <v>225</v>
      </c>
      <c r="R18" s="2" t="s">
        <v>226</v>
      </c>
      <c r="S18" s="2" t="s">
        <v>439</v>
      </c>
      <c r="T18" s="2" t="s">
        <v>226</v>
      </c>
      <c r="U18" s="2" t="s">
        <v>229</v>
      </c>
      <c r="V18" s="2" t="s">
        <v>230</v>
      </c>
      <c r="W18" s="2" t="s">
        <v>231</v>
      </c>
      <c r="X18" s="2" t="s">
        <v>232</v>
      </c>
      <c r="Y18" s="2" t="s">
        <v>440</v>
      </c>
      <c r="Z18" s="4"/>
      <c r="AA18" s="4">
        <f>=ROUNDDOWN({0},0)</f>
      </c>
      <c r="AB18" s="5"/>
      <c r="AC18" s="2" t="s">
        <v>226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>
        <v>28</v>
      </c>
      <c r="AS18" s="8">
        <v>793.52</v>
      </c>
      <c r="AT18" s="7">
        <v>-1</v>
      </c>
      <c r="AU18" s="7">
        <v>-1</v>
      </c>
      <c r="AV18" s="4" t="s">
        <v>226</v>
      </c>
      <c r="AW18" s="8" t="s">
        <v>226</v>
      </c>
      <c r="AX18" s="4">
        <v>73</v>
      </c>
      <c r="AY18" s="8">
        <v>2368.17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>
        <v>92</v>
      </c>
      <c r="BF18" s="8">
        <v>3007.88</v>
      </c>
      <c r="BG18" s="7" t="s">
        <v>226</v>
      </c>
      <c r="BH18" s="7" t="s">
        <v>226</v>
      </c>
      <c r="BI18" s="7"/>
      <c r="BJ18" s="4"/>
      <c r="BK18" s="8"/>
      <c r="BL18" s="2" t="s">
        <v>21</v>
      </c>
      <c r="BM18" s="7"/>
      <c r="BN18" s="7"/>
      <c r="BO18" s="4"/>
      <c r="BP18" s="8"/>
      <c r="BQ18" s="4"/>
      <c r="BR18" s="8"/>
      <c r="BS18" s="7"/>
      <c r="BT18" s="7"/>
      <c r="BU18" s="2" t="s">
        <v>287</v>
      </c>
      <c r="BV18" s="2" t="s">
        <v>237</v>
      </c>
      <c r="BW18" s="2" t="s">
        <v>226</v>
      </c>
      <c r="BX18" s="2" t="s">
        <v>226</v>
      </c>
      <c r="BY18" s="2" t="s">
        <v>238</v>
      </c>
      <c r="BZ18" s="2" t="s">
        <v>226</v>
      </c>
      <c r="CA18" s="4"/>
      <c r="CB18" s="8"/>
      <c r="CC18" s="4"/>
      <c r="CD18" s="8"/>
      <c r="CE18" s="7"/>
      <c r="CF18" s="7"/>
      <c r="CG18" s="2" t="s">
        <v>239</v>
      </c>
      <c r="CH18" s="2" t="s">
        <v>237</v>
      </c>
      <c r="CI18" s="2" t="s">
        <v>327</v>
      </c>
      <c r="CJ18" s="2" t="s">
        <v>441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239</v>
      </c>
      <c r="CT18" s="2" t="s">
        <v>237</v>
      </c>
      <c r="CU18" s="2" t="s">
        <v>372</v>
      </c>
      <c r="CV18" s="2" t="s">
        <v>442</v>
      </c>
      <c r="CW18" s="2" t="s">
        <v>238</v>
      </c>
      <c r="CX18" s="2" t="s">
        <v>226</v>
      </c>
      <c r="CY18" s="4"/>
      <c r="CZ18" s="8"/>
      <c r="DA18" s="4"/>
      <c r="DB18" s="8"/>
      <c r="DC18" s="7"/>
      <c r="DD18" s="7"/>
      <c r="DE18" s="2" t="s">
        <v>239</v>
      </c>
      <c r="DF18" s="2" t="s">
        <v>237</v>
      </c>
      <c r="DG18" s="2" t="s">
        <v>376</v>
      </c>
      <c r="DH18" s="2" t="s">
        <v>443</v>
      </c>
      <c r="DI18" s="2" t="s">
        <v>291</v>
      </c>
      <c r="DJ18" s="2" t="s">
        <v>226</v>
      </c>
      <c r="DK18" s="4"/>
      <c r="DL18" s="8"/>
      <c r="DM18" s="4"/>
      <c r="DN18" s="8"/>
      <c r="DO18" s="7"/>
      <c r="DP18" s="7"/>
      <c r="DQ18" s="2" t="s">
        <v>239</v>
      </c>
      <c r="DR18" s="2" t="s">
        <v>237</v>
      </c>
      <c r="DS18" s="2" t="s">
        <v>413</v>
      </c>
      <c r="DT18" s="2" t="s">
        <v>444</v>
      </c>
      <c r="DU18" s="2" t="s">
        <v>291</v>
      </c>
      <c r="DV18" s="2" t="s">
        <v>226</v>
      </c>
      <c r="DW18" s="4"/>
      <c r="DX18" s="8"/>
      <c r="DY18" s="4">
        <v>28</v>
      </c>
      <c r="DZ18" s="8">
        <v>793.52</v>
      </c>
      <c r="EA18" s="7">
        <v>-1</v>
      </c>
      <c r="EB18" s="7">
        <v>-1</v>
      </c>
      <c r="EC18" s="2" t="s">
        <v>239</v>
      </c>
      <c r="ED18" s="2" t="s">
        <v>237</v>
      </c>
      <c r="EE18" s="2" t="s">
        <v>379</v>
      </c>
      <c r="EF18" s="2" t="s">
        <v>445</v>
      </c>
      <c r="EG18" s="2" t="s">
        <v>238</v>
      </c>
      <c r="EH18" s="2" t="s">
        <v>226</v>
      </c>
      <c r="EI18" s="4"/>
      <c r="EJ18" s="8"/>
      <c r="EK18" s="4"/>
      <c r="EL18" s="8"/>
      <c r="EM18" s="7"/>
      <c r="EN18" s="7"/>
      <c r="EO18" s="2" t="s">
        <v>239</v>
      </c>
      <c r="EP18" s="2" t="s">
        <v>237</v>
      </c>
      <c r="EQ18" s="2" t="s">
        <v>413</v>
      </c>
      <c r="ER18" s="2" t="s">
        <v>446</v>
      </c>
      <c r="ES18" s="2" t="s">
        <v>238</v>
      </c>
      <c r="ET18" s="2" t="s">
        <v>226</v>
      </c>
      <c r="EU18" s="4"/>
      <c r="EV18" s="8"/>
      <c r="EW18" s="4"/>
      <c r="EX18" s="8"/>
      <c r="EY18" s="7"/>
      <c r="EZ18" s="7"/>
      <c r="FA18" s="2" t="s">
        <v>239</v>
      </c>
      <c r="FB18" s="2" t="s">
        <v>237</v>
      </c>
      <c r="FC18" s="2" t="s">
        <v>447</v>
      </c>
      <c r="FD18" s="2" t="s">
        <v>279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239</v>
      </c>
      <c r="FN18" s="2" t="s">
        <v>237</v>
      </c>
      <c r="FO18" s="2" t="s">
        <v>413</v>
      </c>
      <c r="FP18" s="2" t="s">
        <v>226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448</v>
      </c>
      <c r="GL18" s="2" t="s">
        <v>237</v>
      </c>
      <c r="GM18" s="2" t="s">
        <v>226</v>
      </c>
      <c r="GN18" s="2" t="s">
        <v>226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237</v>
      </c>
      <c r="GY18" s="2" t="s">
        <v>226</v>
      </c>
      <c r="GZ18" s="2" t="s">
        <v>226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252</v>
      </c>
      <c r="HJ18" s="2" t="s">
        <v>237</v>
      </c>
      <c r="HK18" s="2" t="s">
        <v>226</v>
      </c>
      <c r="HL18" s="2" t="s">
        <v>226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237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252</v>
      </c>
      <c r="IH18" s="2" t="s">
        <v>237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252</v>
      </c>
      <c r="IT18" s="2" t="s">
        <v>237</v>
      </c>
      <c r="IU18" s="2" t="s">
        <v>226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252</v>
      </c>
      <c r="JF18" s="2" t="s">
        <v>237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239</v>
      </c>
      <c r="JR18" s="2" t="s">
        <v>237</v>
      </c>
      <c r="JS18" s="2" t="s">
        <v>256</v>
      </c>
      <c r="JT18" s="2" t="s">
        <v>226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252</v>
      </c>
      <c r="KD18" s="2" t="s">
        <v>237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252</v>
      </c>
      <c r="KP18" s="2" t="s">
        <v>237</v>
      </c>
      <c r="KQ18" s="2" t="s">
        <v>226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252</v>
      </c>
      <c r="LB18" s="2" t="s">
        <v>237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252</v>
      </c>
      <c r="LN18" s="2" t="s">
        <v>237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226</v>
      </c>
      <c r="LZ18" s="2" t="s">
        <v>226</v>
      </c>
      <c r="MA18" s="2" t="s">
        <v>226</v>
      </c>
      <c r="MB18" s="2" t="s">
        <v>226</v>
      </c>
      <c r="MC18" s="2" t="s">
        <v>226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237</v>
      </c>
      <c r="MY18" s="2" t="s">
        <v>226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239</v>
      </c>
      <c r="NJ18" s="2" t="s">
        <v>237</v>
      </c>
      <c r="NK18" s="2" t="s">
        <v>390</v>
      </c>
      <c r="NL18" s="2" t="s">
        <v>300</v>
      </c>
      <c r="NM18" s="2" t="s">
        <v>291</v>
      </c>
      <c r="NN18" s="2" t="s">
        <v>226</v>
      </c>
      <c r="NO18" s="4"/>
      <c r="NP18" s="8"/>
      <c r="NQ18" s="4"/>
      <c r="NR18" s="8"/>
      <c r="NS18" s="7"/>
      <c r="NT18" s="7"/>
      <c r="NU18" s="2" t="s">
        <v>239</v>
      </c>
      <c r="NV18" s="2" t="s">
        <v>237</v>
      </c>
      <c r="NW18" s="2" t="s">
        <v>392</v>
      </c>
      <c r="NX18" s="2" t="s">
        <v>449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237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252</v>
      </c>
      <c r="OT18" s="2" t="s">
        <v>237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266</v>
      </c>
      <c r="QD18" s="2" t="s">
        <v>237</v>
      </c>
      <c r="QE18" s="2" t="s">
        <v>226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252</v>
      </c>
      <c r="QP18" s="2" t="s">
        <v>237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252</v>
      </c>
      <c r="RB18" s="2" t="s">
        <v>237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/>
      <c r="RH18" s="8"/>
      <c r="RI18" s="4"/>
      <c r="RJ18" s="8"/>
      <c r="RK18" s="7"/>
      <c r="RL18" s="7"/>
      <c r="RM18" s="2" t="s">
        <v>252</v>
      </c>
      <c r="RN18" s="2" t="s">
        <v>237</v>
      </c>
      <c r="RO18" s="2" t="s">
        <v>226</v>
      </c>
      <c r="RP18" s="2" t="s">
        <v>226</v>
      </c>
      <c r="RQ18" s="2" t="s">
        <v>238</v>
      </c>
      <c r="RR18" s="2" t="s">
        <v>226</v>
      </c>
      <c r="RS18" s="4"/>
      <c r="RT18" s="8"/>
      <c r="RU18" s="4"/>
      <c r="RV18" s="8"/>
      <c r="RW18" s="7"/>
      <c r="RX18" s="7"/>
      <c r="RY18" s="2" t="s">
        <v>252</v>
      </c>
      <c r="RZ18" s="2" t="s">
        <v>237</v>
      </c>
      <c r="SA18" s="2" t="s">
        <v>226</v>
      </c>
      <c r="SB18" s="2" t="s">
        <v>226</v>
      </c>
      <c r="SC18" s="2" t="s">
        <v>238</v>
      </c>
      <c r="SD18" s="2" t="s">
        <v>226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</row>
    <row r="19">
      <c r="A19" s="2" t="s">
        <v>450</v>
      </c>
      <c r="B19" s="2" t="s">
        <v>213</v>
      </c>
      <c r="C19" s="2" t="s">
        <v>214</v>
      </c>
      <c r="D19" s="2" t="s">
        <v>215</v>
      </c>
      <c r="E19" s="2" t="s">
        <v>432</v>
      </c>
      <c r="F19" s="2" t="s">
        <v>433</v>
      </c>
      <c r="G19" s="2" t="s">
        <v>434</v>
      </c>
      <c r="H19" s="2" t="s">
        <v>435</v>
      </c>
      <c r="I19" s="2" t="s">
        <v>436</v>
      </c>
      <c r="J19" s="2" t="s">
        <v>451</v>
      </c>
      <c r="K19" s="2" t="s">
        <v>438</v>
      </c>
      <c r="L19" s="3">
        <v>47.61</v>
      </c>
      <c r="M19" s="3">
        <v>49.99</v>
      </c>
      <c r="N19" s="3">
        <v>99.99</v>
      </c>
      <c r="O19" s="2" t="s">
        <v>283</v>
      </c>
      <c r="P19" s="2" t="s">
        <v>284</v>
      </c>
      <c r="Q19" s="2" t="s">
        <v>225</v>
      </c>
      <c r="R19" s="2" t="s">
        <v>226</v>
      </c>
      <c r="S19" s="2" t="s">
        <v>439</v>
      </c>
      <c r="T19" s="2" t="s">
        <v>226</v>
      </c>
      <c r="U19" s="2" t="s">
        <v>452</v>
      </c>
      <c r="V19" s="2" t="s">
        <v>230</v>
      </c>
      <c r="W19" s="2" t="s">
        <v>231</v>
      </c>
      <c r="X19" s="2" t="s">
        <v>232</v>
      </c>
      <c r="Y19" s="2" t="s">
        <v>440</v>
      </c>
      <c r="Z19" s="4"/>
      <c r="AA19" s="4">
        <f>=ROUNDDOWN({0},0)</f>
      </c>
      <c r="AB19" s="5"/>
      <c r="AC19" s="2" t="s">
        <v>226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>
        <v>44</v>
      </c>
      <c r="AS19" s="8">
        <v>1501.71</v>
      </c>
      <c r="AT19" s="7">
        <v>-1</v>
      </c>
      <c r="AU19" s="7">
        <v>-1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453</v>
      </c>
      <c r="BM19" s="7"/>
      <c r="BN19" s="7"/>
      <c r="BO19" s="4"/>
      <c r="BP19" s="8"/>
      <c r="BQ19" s="4"/>
      <c r="BR19" s="8"/>
      <c r="BS19" s="7"/>
      <c r="BT19" s="7"/>
      <c r="BU19" s="2" t="s">
        <v>287</v>
      </c>
      <c r="BV19" s="2" t="s">
        <v>237</v>
      </c>
      <c r="BW19" s="2" t="s">
        <v>226</v>
      </c>
      <c r="BX19" s="2" t="s">
        <v>226</v>
      </c>
      <c r="BY19" s="2" t="s">
        <v>238</v>
      </c>
      <c r="BZ19" s="2" t="s">
        <v>226</v>
      </c>
      <c r="CA19" s="4"/>
      <c r="CB19" s="8"/>
      <c r="CC19" s="4">
        <v>2</v>
      </c>
      <c r="CD19" s="8">
        <v>107.98</v>
      </c>
      <c r="CE19" s="7">
        <v>-1</v>
      </c>
      <c r="CF19" s="7">
        <v>-1</v>
      </c>
      <c r="CG19" s="2" t="s">
        <v>239</v>
      </c>
      <c r="CH19" s="2" t="s">
        <v>237</v>
      </c>
      <c r="CI19" s="2" t="s">
        <v>327</v>
      </c>
      <c r="CJ19" s="2" t="s">
        <v>454</v>
      </c>
      <c r="CK19" s="2" t="s">
        <v>238</v>
      </c>
      <c r="CL19" s="2" t="s">
        <v>226</v>
      </c>
      <c r="CM19" s="4"/>
      <c r="CN19" s="8"/>
      <c r="CO19" s="4"/>
      <c r="CP19" s="8"/>
      <c r="CQ19" s="7"/>
      <c r="CR19" s="7"/>
      <c r="CS19" s="2" t="s">
        <v>239</v>
      </c>
      <c r="CT19" s="2" t="s">
        <v>237</v>
      </c>
      <c r="CU19" s="2" t="s">
        <v>372</v>
      </c>
      <c r="CV19" s="2" t="s">
        <v>455</v>
      </c>
      <c r="CW19" s="2" t="s">
        <v>238</v>
      </c>
      <c r="CX19" s="2" t="s">
        <v>226</v>
      </c>
      <c r="CY19" s="4"/>
      <c r="CZ19" s="8"/>
      <c r="DA19" s="4">
        <v>6</v>
      </c>
      <c r="DB19" s="8">
        <v>197.94</v>
      </c>
      <c r="DC19" s="7">
        <v>-1</v>
      </c>
      <c r="DD19" s="7">
        <v>-1</v>
      </c>
      <c r="DE19" s="2" t="s">
        <v>239</v>
      </c>
      <c r="DF19" s="2" t="s">
        <v>237</v>
      </c>
      <c r="DG19" s="2" t="s">
        <v>376</v>
      </c>
      <c r="DH19" s="2" t="s">
        <v>377</v>
      </c>
      <c r="DI19" s="2" t="s">
        <v>291</v>
      </c>
      <c r="DJ19" s="2" t="s">
        <v>226</v>
      </c>
      <c r="DK19" s="4"/>
      <c r="DL19" s="8"/>
      <c r="DM19" s="4">
        <v>2</v>
      </c>
      <c r="DN19" s="8">
        <v>59.98</v>
      </c>
      <c r="DO19" s="7">
        <v>-1</v>
      </c>
      <c r="DP19" s="7">
        <v>-1</v>
      </c>
      <c r="DQ19" s="2" t="s">
        <v>239</v>
      </c>
      <c r="DR19" s="2" t="s">
        <v>237</v>
      </c>
      <c r="DS19" s="2" t="s">
        <v>413</v>
      </c>
      <c r="DT19" s="2" t="s">
        <v>456</v>
      </c>
      <c r="DU19" s="2" t="s">
        <v>291</v>
      </c>
      <c r="DV19" s="2" t="s">
        <v>226</v>
      </c>
      <c r="DW19" s="4"/>
      <c r="DX19" s="8"/>
      <c r="DY19" s="4">
        <v>32</v>
      </c>
      <c r="DZ19" s="8">
        <v>1007.68</v>
      </c>
      <c r="EA19" s="7">
        <v>-1</v>
      </c>
      <c r="EB19" s="7">
        <v>-1</v>
      </c>
      <c r="EC19" s="2" t="s">
        <v>239</v>
      </c>
      <c r="ED19" s="2" t="s">
        <v>237</v>
      </c>
      <c r="EE19" s="2" t="s">
        <v>379</v>
      </c>
      <c r="EF19" s="2" t="s">
        <v>457</v>
      </c>
      <c r="EG19" s="2" t="s">
        <v>238</v>
      </c>
      <c r="EH19" s="2" t="s">
        <v>226</v>
      </c>
      <c r="EI19" s="4"/>
      <c r="EJ19" s="8"/>
      <c r="EK19" s="4">
        <v>1</v>
      </c>
      <c r="EL19" s="8">
        <v>53.99</v>
      </c>
      <c r="EM19" s="7">
        <v>-1</v>
      </c>
      <c r="EN19" s="7">
        <v>-1</v>
      </c>
      <c r="EO19" s="2" t="s">
        <v>239</v>
      </c>
      <c r="EP19" s="2" t="s">
        <v>237</v>
      </c>
      <c r="EQ19" s="2" t="s">
        <v>413</v>
      </c>
      <c r="ER19" s="2" t="s">
        <v>458</v>
      </c>
      <c r="ES19" s="2" t="s">
        <v>238</v>
      </c>
      <c r="ET19" s="2" t="s">
        <v>226</v>
      </c>
      <c r="EU19" s="4"/>
      <c r="EV19" s="8"/>
      <c r="EW19" s="4">
        <v>1</v>
      </c>
      <c r="EX19" s="8">
        <v>74.14</v>
      </c>
      <c r="EY19" s="7">
        <v>-1</v>
      </c>
      <c r="EZ19" s="7">
        <v>-1</v>
      </c>
      <c r="FA19" s="2" t="s">
        <v>239</v>
      </c>
      <c r="FB19" s="2" t="s">
        <v>237</v>
      </c>
      <c r="FC19" s="2" t="s">
        <v>447</v>
      </c>
      <c r="FD19" s="2" t="s">
        <v>459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239</v>
      </c>
      <c r="FN19" s="2" t="s">
        <v>237</v>
      </c>
      <c r="FO19" s="2" t="s">
        <v>413</v>
      </c>
      <c r="FP19" s="2" t="s">
        <v>226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/>
      <c r="GH19" s="8"/>
      <c r="GI19" s="7"/>
      <c r="GJ19" s="7"/>
      <c r="GK19" s="2" t="s">
        <v>448</v>
      </c>
      <c r="GL19" s="2" t="s">
        <v>237</v>
      </c>
      <c r="GM19" s="2" t="s">
        <v>226</v>
      </c>
      <c r="GN19" s="2" t="s">
        <v>226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252</v>
      </c>
      <c r="GX19" s="2" t="s">
        <v>237</v>
      </c>
      <c r="GY19" s="2" t="s">
        <v>226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252</v>
      </c>
      <c r="HJ19" s="2" t="s">
        <v>237</v>
      </c>
      <c r="HK19" s="2" t="s">
        <v>226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237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252</v>
      </c>
      <c r="IH19" s="2" t="s">
        <v>237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252</v>
      </c>
      <c r="IT19" s="2" t="s">
        <v>237</v>
      </c>
      <c r="IU19" s="2" t="s">
        <v>226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252</v>
      </c>
      <c r="JF19" s="2" t="s">
        <v>237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239</v>
      </c>
      <c r="JR19" s="2" t="s">
        <v>237</v>
      </c>
      <c r="JS19" s="2" t="s">
        <v>256</v>
      </c>
      <c r="JT19" s="2" t="s">
        <v>379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252</v>
      </c>
      <c r="KD19" s="2" t="s">
        <v>237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252</v>
      </c>
      <c r="KP19" s="2" t="s">
        <v>237</v>
      </c>
      <c r="KQ19" s="2" t="s">
        <v>226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252</v>
      </c>
      <c r="LB19" s="2" t="s">
        <v>237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252</v>
      </c>
      <c r="LN19" s="2" t="s">
        <v>237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226</v>
      </c>
      <c r="LZ19" s="2" t="s">
        <v>226</v>
      </c>
      <c r="MA19" s="2" t="s">
        <v>226</v>
      </c>
      <c r="MB19" s="2" t="s">
        <v>226</v>
      </c>
      <c r="MC19" s="2" t="s">
        <v>226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252</v>
      </c>
      <c r="MX19" s="2" t="s">
        <v>237</v>
      </c>
      <c r="MY19" s="2" t="s">
        <v>226</v>
      </c>
      <c r="MZ19" s="2" t="s">
        <v>226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239</v>
      </c>
      <c r="NJ19" s="2" t="s">
        <v>237</v>
      </c>
      <c r="NK19" s="2" t="s">
        <v>390</v>
      </c>
      <c r="NL19" s="2" t="s">
        <v>460</v>
      </c>
      <c r="NM19" s="2" t="s">
        <v>291</v>
      </c>
      <c r="NN19" s="2" t="s">
        <v>226</v>
      </c>
      <c r="NO19" s="4"/>
      <c r="NP19" s="8"/>
      <c r="NQ19" s="4"/>
      <c r="NR19" s="8"/>
      <c r="NS19" s="7"/>
      <c r="NT19" s="7"/>
      <c r="NU19" s="2" t="s">
        <v>239</v>
      </c>
      <c r="NV19" s="2" t="s">
        <v>237</v>
      </c>
      <c r="NW19" s="2" t="s">
        <v>392</v>
      </c>
      <c r="NX19" s="2" t="s">
        <v>226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252</v>
      </c>
      <c r="OH19" s="2" t="s">
        <v>237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252</v>
      </c>
      <c r="OT19" s="2" t="s">
        <v>237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226</v>
      </c>
      <c r="PF19" s="2" t="s">
        <v>226</v>
      </c>
      <c r="PG19" s="2" t="s">
        <v>226</v>
      </c>
      <c r="PH19" s="2" t="s">
        <v>226</v>
      </c>
      <c r="PI19" s="2" t="s">
        <v>226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266</v>
      </c>
      <c r="QD19" s="2" t="s">
        <v>237</v>
      </c>
      <c r="QE19" s="2" t="s">
        <v>226</v>
      </c>
      <c r="QF19" s="2" t="s">
        <v>226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252</v>
      </c>
      <c r="QP19" s="2" t="s">
        <v>237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252</v>
      </c>
      <c r="RB19" s="2" t="s">
        <v>237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/>
      <c r="RH19" s="8"/>
      <c r="RI19" s="4"/>
      <c r="RJ19" s="8"/>
      <c r="RK19" s="7"/>
      <c r="RL19" s="7"/>
      <c r="RM19" s="2" t="s">
        <v>252</v>
      </c>
      <c r="RN19" s="2" t="s">
        <v>237</v>
      </c>
      <c r="RO19" s="2" t="s">
        <v>226</v>
      </c>
      <c r="RP19" s="2" t="s">
        <v>226</v>
      </c>
      <c r="RQ19" s="2" t="s">
        <v>238</v>
      </c>
      <c r="RR19" s="2" t="s">
        <v>226</v>
      </c>
      <c r="RS19" s="4"/>
      <c r="RT19" s="8"/>
      <c r="RU19" s="4"/>
      <c r="RV19" s="8"/>
      <c r="RW19" s="7"/>
      <c r="RX19" s="7"/>
      <c r="RY19" s="2" t="s">
        <v>252</v>
      </c>
      <c r="RZ19" s="2" t="s">
        <v>237</v>
      </c>
      <c r="SA19" s="2" t="s">
        <v>226</v>
      </c>
      <c r="SB19" s="2" t="s">
        <v>226</v>
      </c>
      <c r="SC19" s="2" t="s">
        <v>238</v>
      </c>
      <c r="SD19" s="2" t="s">
        <v>226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</row>
    <row r="20">
      <c r="A20" s="2" t="s">
        <v>461</v>
      </c>
      <c r="B20" s="2" t="s">
        <v>213</v>
      </c>
      <c r="C20" s="2" t="s">
        <v>214</v>
      </c>
      <c r="D20" s="2" t="s">
        <v>215</v>
      </c>
      <c r="E20" s="2" t="s">
        <v>432</v>
      </c>
      <c r="F20" s="2" t="s">
        <v>433</v>
      </c>
      <c r="G20" s="2" t="s">
        <v>434</v>
      </c>
      <c r="H20" s="2" t="s">
        <v>435</v>
      </c>
      <c r="I20" s="2" t="s">
        <v>436</v>
      </c>
      <c r="J20" s="2" t="s">
        <v>462</v>
      </c>
      <c r="K20" s="2" t="s">
        <v>438</v>
      </c>
      <c r="L20" s="3">
        <v>57.14</v>
      </c>
      <c r="M20" s="3">
        <v>60</v>
      </c>
      <c r="N20" s="3">
        <v>119.99</v>
      </c>
      <c r="O20" s="2" t="s">
        <v>283</v>
      </c>
      <c r="P20" s="2" t="s">
        <v>284</v>
      </c>
      <c r="Q20" s="2" t="s">
        <v>225</v>
      </c>
      <c r="R20" s="2" t="s">
        <v>226</v>
      </c>
      <c r="S20" s="2" t="s">
        <v>439</v>
      </c>
      <c r="T20" s="2" t="s">
        <v>226</v>
      </c>
      <c r="U20" s="2" t="s">
        <v>452</v>
      </c>
      <c r="V20" s="2" t="s">
        <v>230</v>
      </c>
      <c r="W20" s="2" t="s">
        <v>231</v>
      </c>
      <c r="X20" s="2" t="s">
        <v>232</v>
      </c>
      <c r="Y20" s="2" t="s">
        <v>440</v>
      </c>
      <c r="Z20" s="4"/>
      <c r="AA20" s="4">
        <f>=ROUNDDOWN({0},0)</f>
      </c>
      <c r="AB20" s="5"/>
      <c r="AC20" s="2" t="s">
        <v>226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/>
      <c r="AQ20" s="8"/>
      <c r="AR20" s="4">
        <v>1</v>
      </c>
      <c r="AS20" s="8">
        <v>72.94</v>
      </c>
      <c r="AT20" s="7">
        <v>-1</v>
      </c>
      <c r="AU20" s="7">
        <v>-1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/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/>
      <c r="BJ20" s="4"/>
      <c r="BK20" s="8"/>
      <c r="BL20" s="2" t="s">
        <v>24</v>
      </c>
      <c r="BM20" s="7"/>
      <c r="BN20" s="7"/>
      <c r="BO20" s="4"/>
      <c r="BP20" s="8"/>
      <c r="BQ20" s="4"/>
      <c r="BR20" s="8"/>
      <c r="BS20" s="7"/>
      <c r="BT20" s="7"/>
      <c r="BU20" s="2" t="s">
        <v>287</v>
      </c>
      <c r="BV20" s="2" t="s">
        <v>237</v>
      </c>
      <c r="BW20" s="2" t="s">
        <v>226</v>
      </c>
      <c r="BX20" s="2" t="s">
        <v>226</v>
      </c>
      <c r="BY20" s="2" t="s">
        <v>238</v>
      </c>
      <c r="BZ20" s="2" t="s">
        <v>226</v>
      </c>
      <c r="CA20" s="4"/>
      <c r="CB20" s="8"/>
      <c r="CC20" s="4"/>
      <c r="CD20" s="8"/>
      <c r="CE20" s="7"/>
      <c r="CF20" s="7"/>
      <c r="CG20" s="2" t="s">
        <v>239</v>
      </c>
      <c r="CH20" s="2" t="s">
        <v>237</v>
      </c>
      <c r="CI20" s="2" t="s">
        <v>327</v>
      </c>
      <c r="CJ20" s="2" t="s">
        <v>444</v>
      </c>
      <c r="CK20" s="2" t="s">
        <v>238</v>
      </c>
      <c r="CL20" s="2" t="s">
        <v>226</v>
      </c>
      <c r="CM20" s="4"/>
      <c r="CN20" s="8"/>
      <c r="CO20" s="4"/>
      <c r="CP20" s="8"/>
      <c r="CQ20" s="7"/>
      <c r="CR20" s="7"/>
      <c r="CS20" s="2" t="s">
        <v>239</v>
      </c>
      <c r="CT20" s="2" t="s">
        <v>237</v>
      </c>
      <c r="CU20" s="2" t="s">
        <v>372</v>
      </c>
      <c r="CV20" s="2" t="s">
        <v>463</v>
      </c>
      <c r="CW20" s="2" t="s">
        <v>238</v>
      </c>
      <c r="CX20" s="2" t="s">
        <v>226</v>
      </c>
      <c r="CY20" s="4"/>
      <c r="CZ20" s="8"/>
      <c r="DA20" s="4"/>
      <c r="DB20" s="8"/>
      <c r="DC20" s="7"/>
      <c r="DD20" s="7"/>
      <c r="DE20" s="2" t="s">
        <v>239</v>
      </c>
      <c r="DF20" s="2" t="s">
        <v>237</v>
      </c>
      <c r="DG20" s="2" t="s">
        <v>376</v>
      </c>
      <c r="DH20" s="2" t="s">
        <v>226</v>
      </c>
      <c r="DI20" s="2" t="s">
        <v>291</v>
      </c>
      <c r="DJ20" s="2" t="s">
        <v>226</v>
      </c>
      <c r="DK20" s="4"/>
      <c r="DL20" s="8"/>
      <c r="DM20" s="4"/>
      <c r="DN20" s="8"/>
      <c r="DO20" s="7"/>
      <c r="DP20" s="7"/>
      <c r="DQ20" s="2" t="s">
        <v>239</v>
      </c>
      <c r="DR20" s="2" t="s">
        <v>237</v>
      </c>
      <c r="DS20" s="2" t="s">
        <v>413</v>
      </c>
      <c r="DT20" s="2" t="s">
        <v>464</v>
      </c>
      <c r="DU20" s="2" t="s">
        <v>238</v>
      </c>
      <c r="DV20" s="2" t="s">
        <v>226</v>
      </c>
      <c r="DW20" s="4"/>
      <c r="DX20" s="8"/>
      <c r="DY20" s="4"/>
      <c r="DZ20" s="8"/>
      <c r="EA20" s="7"/>
      <c r="EB20" s="7"/>
      <c r="EC20" s="2" t="s">
        <v>239</v>
      </c>
      <c r="ED20" s="2" t="s">
        <v>237</v>
      </c>
      <c r="EE20" s="2" t="s">
        <v>379</v>
      </c>
      <c r="EF20" s="2" t="s">
        <v>259</v>
      </c>
      <c r="EG20" s="2" t="s">
        <v>238</v>
      </c>
      <c r="EH20" s="2" t="s">
        <v>226</v>
      </c>
      <c r="EI20" s="4"/>
      <c r="EJ20" s="8"/>
      <c r="EK20" s="4"/>
      <c r="EL20" s="8"/>
      <c r="EM20" s="7"/>
      <c r="EN20" s="7"/>
      <c r="EO20" s="2" t="s">
        <v>239</v>
      </c>
      <c r="EP20" s="2" t="s">
        <v>237</v>
      </c>
      <c r="EQ20" s="2" t="s">
        <v>413</v>
      </c>
      <c r="ER20" s="2" t="s">
        <v>446</v>
      </c>
      <c r="ES20" s="2" t="s">
        <v>238</v>
      </c>
      <c r="ET20" s="2" t="s">
        <v>226</v>
      </c>
      <c r="EU20" s="4"/>
      <c r="EV20" s="8"/>
      <c r="EW20" s="4"/>
      <c r="EX20" s="8"/>
      <c r="EY20" s="7"/>
      <c r="EZ20" s="7"/>
      <c r="FA20" s="2" t="s">
        <v>239</v>
      </c>
      <c r="FB20" s="2" t="s">
        <v>237</v>
      </c>
      <c r="FC20" s="2" t="s">
        <v>447</v>
      </c>
      <c r="FD20" s="2" t="s">
        <v>226</v>
      </c>
      <c r="FE20" s="2" t="s">
        <v>238</v>
      </c>
      <c r="FF20" s="2" t="s">
        <v>226</v>
      </c>
      <c r="FG20" s="4"/>
      <c r="FH20" s="8"/>
      <c r="FI20" s="4">
        <v>1</v>
      </c>
      <c r="FJ20" s="8">
        <v>72.94</v>
      </c>
      <c r="FK20" s="7">
        <v>-1</v>
      </c>
      <c r="FL20" s="7">
        <v>-1</v>
      </c>
      <c r="FM20" s="2" t="s">
        <v>239</v>
      </c>
      <c r="FN20" s="2" t="s">
        <v>237</v>
      </c>
      <c r="FO20" s="2" t="s">
        <v>413</v>
      </c>
      <c r="FP20" s="2" t="s">
        <v>465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448</v>
      </c>
      <c r="GL20" s="2" t="s">
        <v>237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252</v>
      </c>
      <c r="GX20" s="2" t="s">
        <v>237</v>
      </c>
      <c r="GY20" s="2" t="s">
        <v>226</v>
      </c>
      <c r="GZ20" s="2" t="s">
        <v>226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252</v>
      </c>
      <c r="HJ20" s="2" t="s">
        <v>237</v>
      </c>
      <c r="HK20" s="2" t="s">
        <v>226</v>
      </c>
      <c r="HL20" s="2" t="s">
        <v>226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237</v>
      </c>
      <c r="HW20" s="2" t="s">
        <v>226</v>
      </c>
      <c r="HX20" s="2" t="s">
        <v>226</v>
      </c>
      <c r="HY20" s="2" t="s">
        <v>238</v>
      </c>
      <c r="HZ20" s="2" t="s">
        <v>226</v>
      </c>
      <c r="IA20" s="4"/>
      <c r="IB20" s="8"/>
      <c r="IC20" s="4"/>
      <c r="ID20" s="8"/>
      <c r="IE20" s="7"/>
      <c r="IF20" s="7"/>
      <c r="IG20" s="2" t="s">
        <v>252</v>
      </c>
      <c r="IH20" s="2" t="s">
        <v>237</v>
      </c>
      <c r="II20" s="2" t="s">
        <v>226</v>
      </c>
      <c r="IJ20" s="2" t="s">
        <v>226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252</v>
      </c>
      <c r="IT20" s="2" t="s">
        <v>237</v>
      </c>
      <c r="IU20" s="2" t="s">
        <v>226</v>
      </c>
      <c r="IV20" s="2" t="s">
        <v>226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252</v>
      </c>
      <c r="JF20" s="2" t="s">
        <v>237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239</v>
      </c>
      <c r="JR20" s="2" t="s">
        <v>237</v>
      </c>
      <c r="JS20" s="2" t="s">
        <v>256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252</v>
      </c>
      <c r="KD20" s="2" t="s">
        <v>237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252</v>
      </c>
      <c r="KP20" s="2" t="s">
        <v>237</v>
      </c>
      <c r="KQ20" s="2" t="s">
        <v>226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252</v>
      </c>
      <c r="LB20" s="2" t="s">
        <v>237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252</v>
      </c>
      <c r="LN20" s="2" t="s">
        <v>237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252</v>
      </c>
      <c r="MX20" s="2" t="s">
        <v>237</v>
      </c>
      <c r="MY20" s="2" t="s">
        <v>226</v>
      </c>
      <c r="MZ20" s="2" t="s">
        <v>226</v>
      </c>
      <c r="NA20" s="2" t="s">
        <v>238</v>
      </c>
      <c r="NB20" s="2" t="s">
        <v>226</v>
      </c>
      <c r="NC20" s="4"/>
      <c r="ND20" s="8"/>
      <c r="NE20" s="4"/>
      <c r="NF20" s="8"/>
      <c r="NG20" s="7"/>
      <c r="NH20" s="7"/>
      <c r="NI20" s="2" t="s">
        <v>239</v>
      </c>
      <c r="NJ20" s="2" t="s">
        <v>237</v>
      </c>
      <c r="NK20" s="2" t="s">
        <v>390</v>
      </c>
      <c r="NL20" s="2" t="s">
        <v>414</v>
      </c>
      <c r="NM20" s="2" t="s">
        <v>291</v>
      </c>
      <c r="NN20" s="2" t="s">
        <v>226</v>
      </c>
      <c r="NO20" s="4"/>
      <c r="NP20" s="8"/>
      <c r="NQ20" s="4"/>
      <c r="NR20" s="8"/>
      <c r="NS20" s="7"/>
      <c r="NT20" s="7"/>
      <c r="NU20" s="2" t="s">
        <v>239</v>
      </c>
      <c r="NV20" s="2" t="s">
        <v>237</v>
      </c>
      <c r="NW20" s="2" t="s">
        <v>392</v>
      </c>
      <c r="NX20" s="2" t="s">
        <v>466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252</v>
      </c>
      <c r="OH20" s="2" t="s">
        <v>237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252</v>
      </c>
      <c r="OT20" s="2" t="s">
        <v>237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226</v>
      </c>
      <c r="PF20" s="2" t="s">
        <v>226</v>
      </c>
      <c r="PG20" s="2" t="s">
        <v>226</v>
      </c>
      <c r="PH20" s="2" t="s">
        <v>226</v>
      </c>
      <c r="PI20" s="2" t="s">
        <v>226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266</v>
      </c>
      <c r="QD20" s="2" t="s">
        <v>237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252</v>
      </c>
      <c r="QP20" s="2" t="s">
        <v>237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252</v>
      </c>
      <c r="RB20" s="2" t="s">
        <v>237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/>
      <c r="RH20" s="8"/>
      <c r="RI20" s="4"/>
      <c r="RJ20" s="8"/>
      <c r="RK20" s="7"/>
      <c r="RL20" s="7"/>
      <c r="RM20" s="2" t="s">
        <v>252</v>
      </c>
      <c r="RN20" s="2" t="s">
        <v>237</v>
      </c>
      <c r="RO20" s="2" t="s">
        <v>226</v>
      </c>
      <c r="RP20" s="2" t="s">
        <v>226</v>
      </c>
      <c r="RQ20" s="2" t="s">
        <v>238</v>
      </c>
      <c r="RR20" s="2" t="s">
        <v>226</v>
      </c>
      <c r="RS20" s="4"/>
      <c r="RT20" s="8"/>
      <c r="RU20" s="4"/>
      <c r="RV20" s="8"/>
      <c r="RW20" s="7"/>
      <c r="RX20" s="7"/>
      <c r="RY20" s="2" t="s">
        <v>252</v>
      </c>
      <c r="RZ20" s="2" t="s">
        <v>237</v>
      </c>
      <c r="SA20" s="2" t="s">
        <v>226</v>
      </c>
      <c r="SB20" s="2" t="s">
        <v>226</v>
      </c>
      <c r="SC20" s="2" t="s">
        <v>238</v>
      </c>
      <c r="SD20" s="2" t="s">
        <v>226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</row>
    <row r="21">
      <c r="A21" s="2" t="s">
        <v>467</v>
      </c>
      <c r="B21" s="2" t="s">
        <v>213</v>
      </c>
      <c r="C21" s="2" t="s">
        <v>214</v>
      </c>
      <c r="D21" s="2" t="s">
        <v>215</v>
      </c>
      <c r="E21" s="2" t="s">
        <v>432</v>
      </c>
      <c r="F21" s="2" t="s">
        <v>433</v>
      </c>
      <c r="G21" s="2" t="s">
        <v>434</v>
      </c>
      <c r="H21" s="2" t="s">
        <v>435</v>
      </c>
      <c r="I21" s="2" t="s">
        <v>436</v>
      </c>
      <c r="J21" s="2" t="s">
        <v>437</v>
      </c>
      <c r="K21" s="2" t="s">
        <v>468</v>
      </c>
      <c r="L21" s="3">
        <v>42.85</v>
      </c>
      <c r="M21" s="3">
        <v>44.99</v>
      </c>
      <c r="N21" s="3">
        <v>89.99</v>
      </c>
      <c r="O21" s="2" t="s">
        <v>283</v>
      </c>
      <c r="P21" s="2" t="s">
        <v>284</v>
      </c>
      <c r="Q21" s="2" t="s">
        <v>225</v>
      </c>
      <c r="R21" s="2" t="s">
        <v>226</v>
      </c>
      <c r="S21" s="2" t="s">
        <v>469</v>
      </c>
      <c r="T21" s="2" t="s">
        <v>226</v>
      </c>
      <c r="U21" s="2" t="s">
        <v>229</v>
      </c>
      <c r="V21" s="2" t="s">
        <v>230</v>
      </c>
      <c r="W21" s="2" t="s">
        <v>231</v>
      </c>
      <c r="X21" s="2" t="s">
        <v>232</v>
      </c>
      <c r="Y21" s="2" t="s">
        <v>440</v>
      </c>
      <c r="Z21" s="4"/>
      <c r="AA21" s="4">
        <f>=ROUNDDOWN({0},0)</f>
      </c>
      <c r="AB21" s="5"/>
      <c r="AC21" s="2" t="s">
        <v>226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>
        <v>5</v>
      </c>
      <c r="AS21" s="8">
        <v>144.69</v>
      </c>
      <c r="AT21" s="7">
        <v>-1</v>
      </c>
      <c r="AU21" s="7">
        <v>-1</v>
      </c>
      <c r="AV21" s="4" t="s">
        <v>226</v>
      </c>
      <c r="AW21" s="8" t="s">
        <v>226</v>
      </c>
      <c r="AX21" s="4">
        <v>19</v>
      </c>
      <c r="AY21" s="8">
        <v>639.71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/>
      <c r="BJ21" s="4"/>
      <c r="BK21" s="8"/>
      <c r="BL21" s="2" t="s">
        <v>470</v>
      </c>
      <c r="BM21" s="7"/>
      <c r="BN21" s="7"/>
      <c r="BO21" s="4"/>
      <c r="BP21" s="8"/>
      <c r="BQ21" s="4"/>
      <c r="BR21" s="8"/>
      <c r="BS21" s="7"/>
      <c r="BT21" s="7"/>
      <c r="BU21" s="2" t="s">
        <v>287</v>
      </c>
      <c r="BV21" s="2" t="s">
        <v>237</v>
      </c>
      <c r="BW21" s="2" t="s">
        <v>226</v>
      </c>
      <c r="BX21" s="2" t="s">
        <v>226</v>
      </c>
      <c r="BY21" s="2" t="s">
        <v>238</v>
      </c>
      <c r="BZ21" s="2" t="s">
        <v>226</v>
      </c>
      <c r="CA21" s="4"/>
      <c r="CB21" s="8"/>
      <c r="CC21" s="4"/>
      <c r="CD21" s="8"/>
      <c r="CE21" s="7"/>
      <c r="CF21" s="7"/>
      <c r="CG21" s="2" t="s">
        <v>239</v>
      </c>
      <c r="CH21" s="2" t="s">
        <v>237</v>
      </c>
      <c r="CI21" s="2" t="s">
        <v>327</v>
      </c>
      <c r="CJ21" s="2" t="s">
        <v>444</v>
      </c>
      <c r="CK21" s="2" t="s">
        <v>238</v>
      </c>
      <c r="CL21" s="2" t="s">
        <v>226</v>
      </c>
      <c r="CM21" s="4"/>
      <c r="CN21" s="8"/>
      <c r="CO21" s="4">
        <v>2</v>
      </c>
      <c r="CP21" s="8">
        <v>58.32</v>
      </c>
      <c r="CQ21" s="7">
        <v>-1</v>
      </c>
      <c r="CR21" s="7">
        <v>-1</v>
      </c>
      <c r="CS21" s="2" t="s">
        <v>239</v>
      </c>
      <c r="CT21" s="2" t="s">
        <v>237</v>
      </c>
      <c r="CU21" s="2" t="s">
        <v>372</v>
      </c>
      <c r="CV21" s="2" t="s">
        <v>471</v>
      </c>
      <c r="CW21" s="2" t="s">
        <v>238</v>
      </c>
      <c r="CX21" s="2" t="s">
        <v>226</v>
      </c>
      <c r="CY21" s="4"/>
      <c r="CZ21" s="8"/>
      <c r="DA21" s="4">
        <v>1</v>
      </c>
      <c r="DB21" s="8">
        <v>29.69</v>
      </c>
      <c r="DC21" s="7">
        <v>-1</v>
      </c>
      <c r="DD21" s="7">
        <v>-1</v>
      </c>
      <c r="DE21" s="2" t="s">
        <v>239</v>
      </c>
      <c r="DF21" s="2" t="s">
        <v>237</v>
      </c>
      <c r="DG21" s="2" t="s">
        <v>376</v>
      </c>
      <c r="DH21" s="2" t="s">
        <v>472</v>
      </c>
      <c r="DI21" s="2" t="s">
        <v>291</v>
      </c>
      <c r="DJ21" s="2" t="s">
        <v>226</v>
      </c>
      <c r="DK21" s="4"/>
      <c r="DL21" s="8"/>
      <c r="DM21" s="4"/>
      <c r="DN21" s="8"/>
      <c r="DO21" s="7"/>
      <c r="DP21" s="7"/>
      <c r="DQ21" s="2" t="s">
        <v>239</v>
      </c>
      <c r="DR21" s="2" t="s">
        <v>237</v>
      </c>
      <c r="DS21" s="2" t="s">
        <v>413</v>
      </c>
      <c r="DT21" s="2" t="s">
        <v>473</v>
      </c>
      <c r="DU21" s="2" t="s">
        <v>291</v>
      </c>
      <c r="DV21" s="2" t="s">
        <v>226</v>
      </c>
      <c r="DW21" s="4"/>
      <c r="DX21" s="8"/>
      <c r="DY21" s="4">
        <v>2</v>
      </c>
      <c r="DZ21" s="8">
        <v>56.68</v>
      </c>
      <c r="EA21" s="7">
        <v>-1</v>
      </c>
      <c r="EB21" s="7">
        <v>-1</v>
      </c>
      <c r="EC21" s="2" t="s">
        <v>239</v>
      </c>
      <c r="ED21" s="2" t="s">
        <v>237</v>
      </c>
      <c r="EE21" s="2" t="s">
        <v>379</v>
      </c>
      <c r="EF21" s="2" t="s">
        <v>279</v>
      </c>
      <c r="EG21" s="2" t="s">
        <v>238</v>
      </c>
      <c r="EH21" s="2" t="s">
        <v>226</v>
      </c>
      <c r="EI21" s="4"/>
      <c r="EJ21" s="8"/>
      <c r="EK21" s="4"/>
      <c r="EL21" s="8"/>
      <c r="EM21" s="7"/>
      <c r="EN21" s="7"/>
      <c r="EO21" s="2" t="s">
        <v>239</v>
      </c>
      <c r="EP21" s="2" t="s">
        <v>237</v>
      </c>
      <c r="EQ21" s="2" t="s">
        <v>413</v>
      </c>
      <c r="ER21" s="2" t="s">
        <v>458</v>
      </c>
      <c r="ES21" s="2" t="s">
        <v>238</v>
      </c>
      <c r="ET21" s="2" t="s">
        <v>226</v>
      </c>
      <c r="EU21" s="4"/>
      <c r="EV21" s="8"/>
      <c r="EW21" s="4"/>
      <c r="EX21" s="8"/>
      <c r="EY21" s="7"/>
      <c r="EZ21" s="7"/>
      <c r="FA21" s="2" t="s">
        <v>239</v>
      </c>
      <c r="FB21" s="2" t="s">
        <v>237</v>
      </c>
      <c r="FC21" s="2" t="s">
        <v>447</v>
      </c>
      <c r="FD21" s="2" t="s">
        <v>457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239</v>
      </c>
      <c r="FN21" s="2" t="s">
        <v>237</v>
      </c>
      <c r="FO21" s="2" t="s">
        <v>413</v>
      </c>
      <c r="FP21" s="2" t="s">
        <v>226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448</v>
      </c>
      <c r="GL21" s="2" t="s">
        <v>237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252</v>
      </c>
      <c r="GX21" s="2" t="s">
        <v>237</v>
      </c>
      <c r="GY21" s="2" t="s">
        <v>226</v>
      </c>
      <c r="GZ21" s="2" t="s">
        <v>226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252</v>
      </c>
      <c r="HJ21" s="2" t="s">
        <v>237</v>
      </c>
      <c r="HK21" s="2" t="s">
        <v>226</v>
      </c>
      <c r="HL21" s="2" t="s">
        <v>226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237</v>
      </c>
      <c r="HW21" s="2" t="s">
        <v>226</v>
      </c>
      <c r="HX21" s="2" t="s">
        <v>226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252</v>
      </c>
      <c r="IH21" s="2" t="s">
        <v>237</v>
      </c>
      <c r="II21" s="2" t="s">
        <v>226</v>
      </c>
      <c r="IJ21" s="2" t="s">
        <v>226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252</v>
      </c>
      <c r="IT21" s="2" t="s">
        <v>237</v>
      </c>
      <c r="IU21" s="2" t="s">
        <v>226</v>
      </c>
      <c r="IV21" s="2" t="s">
        <v>226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252</v>
      </c>
      <c r="JF21" s="2" t="s">
        <v>237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239</v>
      </c>
      <c r="JR21" s="2" t="s">
        <v>237</v>
      </c>
      <c r="JS21" s="2" t="s">
        <v>256</v>
      </c>
      <c r="JT21" s="2" t="s">
        <v>226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252</v>
      </c>
      <c r="KD21" s="2" t="s">
        <v>237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252</v>
      </c>
      <c r="KP21" s="2" t="s">
        <v>237</v>
      </c>
      <c r="KQ21" s="2" t="s">
        <v>226</v>
      </c>
      <c r="KR21" s="2" t="s">
        <v>226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252</v>
      </c>
      <c r="LB21" s="2" t="s">
        <v>237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252</v>
      </c>
      <c r="LN21" s="2" t="s">
        <v>237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252</v>
      </c>
      <c r="MX21" s="2" t="s">
        <v>237</v>
      </c>
      <c r="MY21" s="2" t="s">
        <v>226</v>
      </c>
      <c r="MZ21" s="2" t="s">
        <v>226</v>
      </c>
      <c r="NA21" s="2" t="s">
        <v>238</v>
      </c>
      <c r="NB21" s="2" t="s">
        <v>226</v>
      </c>
      <c r="NC21" s="4"/>
      <c r="ND21" s="8"/>
      <c r="NE21" s="4"/>
      <c r="NF21" s="8"/>
      <c r="NG21" s="7"/>
      <c r="NH21" s="7"/>
      <c r="NI21" s="2" t="s">
        <v>239</v>
      </c>
      <c r="NJ21" s="2" t="s">
        <v>237</v>
      </c>
      <c r="NK21" s="2" t="s">
        <v>390</v>
      </c>
      <c r="NL21" s="2" t="s">
        <v>300</v>
      </c>
      <c r="NM21" s="2" t="s">
        <v>291</v>
      </c>
      <c r="NN21" s="2" t="s">
        <v>226</v>
      </c>
      <c r="NO21" s="4"/>
      <c r="NP21" s="8"/>
      <c r="NQ21" s="4"/>
      <c r="NR21" s="8"/>
      <c r="NS21" s="7"/>
      <c r="NT21" s="7"/>
      <c r="NU21" s="2" t="s">
        <v>239</v>
      </c>
      <c r="NV21" s="2" t="s">
        <v>237</v>
      </c>
      <c r="NW21" s="2" t="s">
        <v>392</v>
      </c>
      <c r="NX21" s="2" t="s">
        <v>226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252</v>
      </c>
      <c r="OH21" s="2" t="s">
        <v>237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252</v>
      </c>
      <c r="OT21" s="2" t="s">
        <v>237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266</v>
      </c>
      <c r="QD21" s="2" t="s">
        <v>237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252</v>
      </c>
      <c r="QP21" s="2" t="s">
        <v>237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252</v>
      </c>
      <c r="RB21" s="2" t="s">
        <v>237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/>
      <c r="RH21" s="8"/>
      <c r="RI21" s="4"/>
      <c r="RJ21" s="8"/>
      <c r="RK21" s="7"/>
      <c r="RL21" s="7"/>
      <c r="RM21" s="2" t="s">
        <v>252</v>
      </c>
      <c r="RN21" s="2" t="s">
        <v>237</v>
      </c>
      <c r="RO21" s="2" t="s">
        <v>226</v>
      </c>
      <c r="RP21" s="2" t="s">
        <v>226</v>
      </c>
      <c r="RQ21" s="2" t="s">
        <v>238</v>
      </c>
      <c r="RR21" s="2" t="s">
        <v>226</v>
      </c>
      <c r="RS21" s="4"/>
      <c r="RT21" s="8"/>
      <c r="RU21" s="4"/>
      <c r="RV21" s="8"/>
      <c r="RW21" s="7"/>
      <c r="RX21" s="7"/>
      <c r="RY21" s="2" t="s">
        <v>252</v>
      </c>
      <c r="RZ21" s="2" t="s">
        <v>237</v>
      </c>
      <c r="SA21" s="2" t="s">
        <v>226</v>
      </c>
      <c r="SB21" s="2" t="s">
        <v>226</v>
      </c>
      <c r="SC21" s="2" t="s">
        <v>238</v>
      </c>
      <c r="SD21" s="2" t="s">
        <v>226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</row>
    <row r="22">
      <c r="A22" s="2" t="s">
        <v>474</v>
      </c>
      <c r="B22" s="2" t="s">
        <v>213</v>
      </c>
      <c r="C22" s="2" t="s">
        <v>214</v>
      </c>
      <c r="D22" s="2" t="s">
        <v>215</v>
      </c>
      <c r="E22" s="2" t="s">
        <v>432</v>
      </c>
      <c r="F22" s="2" t="s">
        <v>433</v>
      </c>
      <c r="G22" s="2" t="s">
        <v>434</v>
      </c>
      <c r="H22" s="2" t="s">
        <v>435</v>
      </c>
      <c r="I22" s="2" t="s">
        <v>436</v>
      </c>
      <c r="J22" s="2" t="s">
        <v>451</v>
      </c>
      <c r="K22" s="2" t="s">
        <v>468</v>
      </c>
      <c r="L22" s="3">
        <v>47.61</v>
      </c>
      <c r="M22" s="3">
        <v>49.99</v>
      </c>
      <c r="N22" s="3">
        <v>99.99</v>
      </c>
      <c r="O22" s="2" t="s">
        <v>302</v>
      </c>
      <c r="P22" s="2" t="s">
        <v>284</v>
      </c>
      <c r="Q22" s="2" t="s">
        <v>225</v>
      </c>
      <c r="R22" s="2" t="s">
        <v>226</v>
      </c>
      <c r="S22" s="2" t="s">
        <v>469</v>
      </c>
      <c r="T22" s="2" t="s">
        <v>226</v>
      </c>
      <c r="U22" s="2" t="s">
        <v>452</v>
      </c>
      <c r="V22" s="2" t="s">
        <v>230</v>
      </c>
      <c r="W22" s="2" t="s">
        <v>231</v>
      </c>
      <c r="X22" s="2" t="s">
        <v>232</v>
      </c>
      <c r="Y22" s="2" t="s">
        <v>440</v>
      </c>
      <c r="Z22" s="4"/>
      <c r="AA22" s="4">
        <f>=ROUNDDOWN({0},0)</f>
      </c>
      <c r="AB22" s="5"/>
      <c r="AC22" s="2" t="s">
        <v>226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/>
      <c r="AQ22" s="8"/>
      <c r="AR22" s="4">
        <v>13</v>
      </c>
      <c r="AS22" s="8">
        <v>460.37</v>
      </c>
      <c r="AT22" s="7">
        <v>-1</v>
      </c>
      <c r="AU22" s="7">
        <v>-1</v>
      </c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/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/>
      <c r="BJ22" s="4"/>
      <c r="BK22" s="8"/>
      <c r="BL22" s="2" t="s">
        <v>475</v>
      </c>
      <c r="BM22" s="7"/>
      <c r="BN22" s="7"/>
      <c r="BO22" s="4"/>
      <c r="BP22" s="8"/>
      <c r="BQ22" s="4"/>
      <c r="BR22" s="8"/>
      <c r="BS22" s="7"/>
      <c r="BT22" s="7"/>
      <c r="BU22" s="2" t="s">
        <v>287</v>
      </c>
      <c r="BV22" s="2" t="s">
        <v>237</v>
      </c>
      <c r="BW22" s="2" t="s">
        <v>226</v>
      </c>
      <c r="BX22" s="2" t="s">
        <v>226</v>
      </c>
      <c r="BY22" s="2" t="s">
        <v>238</v>
      </c>
      <c r="BZ22" s="2" t="s">
        <v>226</v>
      </c>
      <c r="CA22" s="4"/>
      <c r="CB22" s="8"/>
      <c r="CC22" s="4">
        <v>2</v>
      </c>
      <c r="CD22" s="8">
        <v>107.98</v>
      </c>
      <c r="CE22" s="7">
        <v>-1</v>
      </c>
      <c r="CF22" s="7">
        <v>-1</v>
      </c>
      <c r="CG22" s="2" t="s">
        <v>239</v>
      </c>
      <c r="CH22" s="2" t="s">
        <v>237</v>
      </c>
      <c r="CI22" s="2" t="s">
        <v>327</v>
      </c>
      <c r="CJ22" s="2" t="s">
        <v>376</v>
      </c>
      <c r="CK22" s="2" t="s">
        <v>238</v>
      </c>
      <c r="CL22" s="2" t="s">
        <v>226</v>
      </c>
      <c r="CM22" s="4"/>
      <c r="CN22" s="8"/>
      <c r="CO22" s="4"/>
      <c r="CP22" s="8"/>
      <c r="CQ22" s="7"/>
      <c r="CR22" s="7"/>
      <c r="CS22" s="2" t="s">
        <v>239</v>
      </c>
      <c r="CT22" s="2" t="s">
        <v>237</v>
      </c>
      <c r="CU22" s="2" t="s">
        <v>372</v>
      </c>
      <c r="CV22" s="2" t="s">
        <v>226</v>
      </c>
      <c r="CW22" s="2" t="s">
        <v>238</v>
      </c>
      <c r="CX22" s="2" t="s">
        <v>226</v>
      </c>
      <c r="CY22" s="4"/>
      <c r="CZ22" s="8"/>
      <c r="DA22" s="4">
        <v>4</v>
      </c>
      <c r="DB22" s="8">
        <v>131.96</v>
      </c>
      <c r="DC22" s="7">
        <v>-1</v>
      </c>
      <c r="DD22" s="7">
        <v>-1</v>
      </c>
      <c r="DE22" s="2" t="s">
        <v>239</v>
      </c>
      <c r="DF22" s="2" t="s">
        <v>237</v>
      </c>
      <c r="DG22" s="2" t="s">
        <v>376</v>
      </c>
      <c r="DH22" s="2" t="s">
        <v>476</v>
      </c>
      <c r="DI22" s="2" t="s">
        <v>291</v>
      </c>
      <c r="DJ22" s="2" t="s">
        <v>226</v>
      </c>
      <c r="DK22" s="4"/>
      <c r="DL22" s="8"/>
      <c r="DM22" s="4"/>
      <c r="DN22" s="8"/>
      <c r="DO22" s="7"/>
      <c r="DP22" s="7"/>
      <c r="DQ22" s="2" t="s">
        <v>239</v>
      </c>
      <c r="DR22" s="2" t="s">
        <v>237</v>
      </c>
      <c r="DS22" s="2" t="s">
        <v>413</v>
      </c>
      <c r="DT22" s="2" t="s">
        <v>375</v>
      </c>
      <c r="DU22" s="2" t="s">
        <v>291</v>
      </c>
      <c r="DV22" s="2" t="s">
        <v>226</v>
      </c>
      <c r="DW22" s="4"/>
      <c r="DX22" s="8"/>
      <c r="DY22" s="4">
        <v>7</v>
      </c>
      <c r="DZ22" s="8">
        <v>220.43</v>
      </c>
      <c r="EA22" s="7">
        <v>-1</v>
      </c>
      <c r="EB22" s="7">
        <v>-1</v>
      </c>
      <c r="EC22" s="2" t="s">
        <v>239</v>
      </c>
      <c r="ED22" s="2" t="s">
        <v>237</v>
      </c>
      <c r="EE22" s="2" t="s">
        <v>379</v>
      </c>
      <c r="EF22" s="2" t="s">
        <v>380</v>
      </c>
      <c r="EG22" s="2" t="s">
        <v>238</v>
      </c>
      <c r="EH22" s="2" t="s">
        <v>226</v>
      </c>
      <c r="EI22" s="4"/>
      <c r="EJ22" s="8"/>
      <c r="EK22" s="4"/>
      <c r="EL22" s="8"/>
      <c r="EM22" s="7"/>
      <c r="EN22" s="7"/>
      <c r="EO22" s="2" t="s">
        <v>239</v>
      </c>
      <c r="EP22" s="2" t="s">
        <v>237</v>
      </c>
      <c r="EQ22" s="2" t="s">
        <v>413</v>
      </c>
      <c r="ER22" s="2" t="s">
        <v>403</v>
      </c>
      <c r="ES22" s="2" t="s">
        <v>238</v>
      </c>
      <c r="ET22" s="2" t="s">
        <v>226</v>
      </c>
      <c r="EU22" s="4"/>
      <c r="EV22" s="8"/>
      <c r="EW22" s="4"/>
      <c r="EX22" s="8"/>
      <c r="EY22" s="7"/>
      <c r="EZ22" s="7"/>
      <c r="FA22" s="2" t="s">
        <v>239</v>
      </c>
      <c r="FB22" s="2" t="s">
        <v>237</v>
      </c>
      <c r="FC22" s="2" t="s">
        <v>447</v>
      </c>
      <c r="FD22" s="2" t="s">
        <v>471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239</v>
      </c>
      <c r="FN22" s="2" t="s">
        <v>237</v>
      </c>
      <c r="FO22" s="2" t="s">
        <v>413</v>
      </c>
      <c r="FP22" s="2" t="s">
        <v>226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/>
      <c r="GH22" s="8"/>
      <c r="GI22" s="7"/>
      <c r="GJ22" s="7"/>
      <c r="GK22" s="2" t="s">
        <v>448</v>
      </c>
      <c r="GL22" s="2" t="s">
        <v>237</v>
      </c>
      <c r="GM22" s="2" t="s">
        <v>226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252</v>
      </c>
      <c r="GX22" s="2" t="s">
        <v>237</v>
      </c>
      <c r="GY22" s="2" t="s">
        <v>226</v>
      </c>
      <c r="GZ22" s="2" t="s">
        <v>226</v>
      </c>
      <c r="HA22" s="2" t="s">
        <v>238</v>
      </c>
      <c r="HB22" s="2" t="s">
        <v>226</v>
      </c>
      <c r="HC22" s="4"/>
      <c r="HD22" s="8"/>
      <c r="HE22" s="4"/>
      <c r="HF22" s="8"/>
      <c r="HG22" s="7"/>
      <c r="HH22" s="7"/>
      <c r="HI22" s="2" t="s">
        <v>252</v>
      </c>
      <c r="HJ22" s="2" t="s">
        <v>237</v>
      </c>
      <c r="HK22" s="2" t="s">
        <v>226</v>
      </c>
      <c r="HL22" s="2" t="s">
        <v>226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237</v>
      </c>
      <c r="HW22" s="2" t="s">
        <v>226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252</v>
      </c>
      <c r="IH22" s="2" t="s">
        <v>237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/>
      <c r="IP22" s="8"/>
      <c r="IQ22" s="7"/>
      <c r="IR22" s="7"/>
      <c r="IS22" s="2" t="s">
        <v>252</v>
      </c>
      <c r="IT22" s="2" t="s">
        <v>237</v>
      </c>
      <c r="IU22" s="2" t="s">
        <v>226</v>
      </c>
      <c r="IV22" s="2" t="s">
        <v>226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252</v>
      </c>
      <c r="JF22" s="2" t="s">
        <v>237</v>
      </c>
      <c r="JG22" s="2" t="s">
        <v>226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239</v>
      </c>
      <c r="JR22" s="2" t="s">
        <v>237</v>
      </c>
      <c r="JS22" s="2" t="s">
        <v>256</v>
      </c>
      <c r="JT22" s="2" t="s">
        <v>477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252</v>
      </c>
      <c r="KD22" s="2" t="s">
        <v>237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/>
      <c r="KL22" s="8"/>
      <c r="KM22" s="7"/>
      <c r="KN22" s="7"/>
      <c r="KO22" s="2" t="s">
        <v>252</v>
      </c>
      <c r="KP22" s="2" t="s">
        <v>237</v>
      </c>
      <c r="KQ22" s="2" t="s">
        <v>226</v>
      </c>
      <c r="KR22" s="2" t="s">
        <v>226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252</v>
      </c>
      <c r="LB22" s="2" t="s">
        <v>237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252</v>
      </c>
      <c r="LN22" s="2" t="s">
        <v>237</v>
      </c>
      <c r="LO22" s="2" t="s">
        <v>226</v>
      </c>
      <c r="LP22" s="2" t="s">
        <v>226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226</v>
      </c>
      <c r="LZ22" s="2" t="s">
        <v>226</v>
      </c>
      <c r="MA22" s="2" t="s">
        <v>226</v>
      </c>
      <c r="MB22" s="2" t="s">
        <v>226</v>
      </c>
      <c r="MC22" s="2" t="s">
        <v>226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252</v>
      </c>
      <c r="MX22" s="2" t="s">
        <v>237</v>
      </c>
      <c r="MY22" s="2" t="s">
        <v>226</v>
      </c>
      <c r="MZ22" s="2" t="s">
        <v>226</v>
      </c>
      <c r="NA22" s="2" t="s">
        <v>238</v>
      </c>
      <c r="NB22" s="2" t="s">
        <v>226</v>
      </c>
      <c r="NC22" s="4"/>
      <c r="ND22" s="8"/>
      <c r="NE22" s="4"/>
      <c r="NF22" s="8"/>
      <c r="NG22" s="7"/>
      <c r="NH22" s="7"/>
      <c r="NI22" s="2" t="s">
        <v>239</v>
      </c>
      <c r="NJ22" s="2" t="s">
        <v>237</v>
      </c>
      <c r="NK22" s="2" t="s">
        <v>390</v>
      </c>
      <c r="NL22" s="2" t="s">
        <v>478</v>
      </c>
      <c r="NM22" s="2" t="s">
        <v>291</v>
      </c>
      <c r="NN22" s="2" t="s">
        <v>226</v>
      </c>
      <c r="NO22" s="4"/>
      <c r="NP22" s="8"/>
      <c r="NQ22" s="4"/>
      <c r="NR22" s="8"/>
      <c r="NS22" s="7"/>
      <c r="NT22" s="7"/>
      <c r="NU22" s="2" t="s">
        <v>239</v>
      </c>
      <c r="NV22" s="2" t="s">
        <v>237</v>
      </c>
      <c r="NW22" s="2" t="s">
        <v>392</v>
      </c>
      <c r="NX22" s="2" t="s">
        <v>226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252</v>
      </c>
      <c r="OH22" s="2" t="s">
        <v>237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252</v>
      </c>
      <c r="OT22" s="2" t="s">
        <v>237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226</v>
      </c>
      <c r="PF22" s="2" t="s">
        <v>226</v>
      </c>
      <c r="PG22" s="2" t="s">
        <v>226</v>
      </c>
      <c r="PH22" s="2" t="s">
        <v>226</v>
      </c>
      <c r="PI22" s="2" t="s">
        <v>226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266</v>
      </c>
      <c r="QD22" s="2" t="s">
        <v>237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252</v>
      </c>
      <c r="QP22" s="2" t="s">
        <v>237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252</v>
      </c>
      <c r="RB22" s="2" t="s">
        <v>237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/>
      <c r="RH22" s="8"/>
      <c r="RI22" s="4"/>
      <c r="RJ22" s="8"/>
      <c r="RK22" s="7"/>
      <c r="RL22" s="7"/>
      <c r="RM22" s="2" t="s">
        <v>252</v>
      </c>
      <c r="RN22" s="2" t="s">
        <v>237</v>
      </c>
      <c r="RO22" s="2" t="s">
        <v>226</v>
      </c>
      <c r="RP22" s="2" t="s">
        <v>226</v>
      </c>
      <c r="RQ22" s="2" t="s">
        <v>238</v>
      </c>
      <c r="RR22" s="2" t="s">
        <v>226</v>
      </c>
      <c r="RS22" s="4"/>
      <c r="RT22" s="8"/>
      <c r="RU22" s="4"/>
      <c r="RV22" s="8"/>
      <c r="RW22" s="7"/>
      <c r="RX22" s="7"/>
      <c r="RY22" s="2" t="s">
        <v>252</v>
      </c>
      <c r="RZ22" s="2" t="s">
        <v>237</v>
      </c>
      <c r="SA22" s="2" t="s">
        <v>226</v>
      </c>
      <c r="SB22" s="2" t="s">
        <v>226</v>
      </c>
      <c r="SC22" s="2" t="s">
        <v>238</v>
      </c>
      <c r="SD22" s="2" t="s">
        <v>226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</row>
    <row r="23">
      <c r="A23" s="2" t="s">
        <v>479</v>
      </c>
      <c r="B23" s="2" t="s">
        <v>213</v>
      </c>
      <c r="C23" s="2" t="s">
        <v>214</v>
      </c>
      <c r="D23" s="2" t="s">
        <v>215</v>
      </c>
      <c r="E23" s="2" t="s">
        <v>432</v>
      </c>
      <c r="F23" s="2" t="s">
        <v>433</v>
      </c>
      <c r="G23" s="2" t="s">
        <v>434</v>
      </c>
      <c r="H23" s="2" t="s">
        <v>435</v>
      </c>
      <c r="I23" s="2" t="s">
        <v>436</v>
      </c>
      <c r="J23" s="2" t="s">
        <v>480</v>
      </c>
      <c r="K23" s="2" t="s">
        <v>468</v>
      </c>
      <c r="L23" s="3">
        <v>52.38</v>
      </c>
      <c r="M23" s="3">
        <v>55</v>
      </c>
      <c r="N23" s="3">
        <v>109.99</v>
      </c>
      <c r="O23" s="2" t="s">
        <v>302</v>
      </c>
      <c r="P23" s="2" t="s">
        <v>284</v>
      </c>
      <c r="Q23" s="2" t="s">
        <v>225</v>
      </c>
      <c r="R23" s="2" t="s">
        <v>226</v>
      </c>
      <c r="S23" s="2" t="s">
        <v>469</v>
      </c>
      <c r="T23" s="2" t="s">
        <v>226</v>
      </c>
      <c r="U23" s="2" t="s">
        <v>452</v>
      </c>
      <c r="V23" s="2" t="s">
        <v>230</v>
      </c>
      <c r="W23" s="2" t="s">
        <v>231</v>
      </c>
      <c r="X23" s="2" t="s">
        <v>232</v>
      </c>
      <c r="Y23" s="2" t="s">
        <v>440</v>
      </c>
      <c r="Z23" s="4"/>
      <c r="AA23" s="4">
        <f>=ROUNDDOWN({0},0)</f>
      </c>
      <c r="AB23" s="5"/>
      <c r="AC23" s="2" t="s">
        <v>226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/>
      <c r="AQ23" s="8"/>
      <c r="AR23" s="4">
        <v>1</v>
      </c>
      <c r="AS23" s="8">
        <v>34.65</v>
      </c>
      <c r="AT23" s="7">
        <v>-1</v>
      </c>
      <c r="AU23" s="7">
        <v>-1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/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/>
      <c r="BJ23" s="4"/>
      <c r="BK23" s="8"/>
      <c r="BL23" s="2" t="s">
        <v>21</v>
      </c>
      <c r="BM23" s="7"/>
      <c r="BN23" s="7"/>
      <c r="BO23" s="4"/>
      <c r="BP23" s="8"/>
      <c r="BQ23" s="4"/>
      <c r="BR23" s="8"/>
      <c r="BS23" s="7"/>
      <c r="BT23" s="7"/>
      <c r="BU23" s="2" t="s">
        <v>287</v>
      </c>
      <c r="BV23" s="2" t="s">
        <v>237</v>
      </c>
      <c r="BW23" s="2" t="s">
        <v>226</v>
      </c>
      <c r="BX23" s="2" t="s">
        <v>226</v>
      </c>
      <c r="BY23" s="2" t="s">
        <v>238</v>
      </c>
      <c r="BZ23" s="2" t="s">
        <v>226</v>
      </c>
      <c r="CA23" s="4"/>
      <c r="CB23" s="8"/>
      <c r="CC23" s="4"/>
      <c r="CD23" s="8"/>
      <c r="CE23" s="7"/>
      <c r="CF23" s="7"/>
      <c r="CG23" s="2" t="s">
        <v>239</v>
      </c>
      <c r="CH23" s="2" t="s">
        <v>237</v>
      </c>
      <c r="CI23" s="2" t="s">
        <v>327</v>
      </c>
      <c r="CJ23" s="2" t="s">
        <v>391</v>
      </c>
      <c r="CK23" s="2" t="s">
        <v>238</v>
      </c>
      <c r="CL23" s="2" t="s">
        <v>226</v>
      </c>
      <c r="CM23" s="4"/>
      <c r="CN23" s="8"/>
      <c r="CO23" s="4"/>
      <c r="CP23" s="8"/>
      <c r="CQ23" s="7"/>
      <c r="CR23" s="7"/>
      <c r="CS23" s="2" t="s">
        <v>239</v>
      </c>
      <c r="CT23" s="2" t="s">
        <v>237</v>
      </c>
      <c r="CU23" s="2" t="s">
        <v>372</v>
      </c>
      <c r="CV23" s="2" t="s">
        <v>481</v>
      </c>
      <c r="CW23" s="2" t="s">
        <v>238</v>
      </c>
      <c r="CX23" s="2" t="s">
        <v>226</v>
      </c>
      <c r="CY23" s="4"/>
      <c r="CZ23" s="8"/>
      <c r="DA23" s="4"/>
      <c r="DB23" s="8"/>
      <c r="DC23" s="7"/>
      <c r="DD23" s="7"/>
      <c r="DE23" s="2" t="s">
        <v>239</v>
      </c>
      <c r="DF23" s="2" t="s">
        <v>237</v>
      </c>
      <c r="DG23" s="2" t="s">
        <v>376</v>
      </c>
      <c r="DH23" s="2" t="s">
        <v>482</v>
      </c>
      <c r="DI23" s="2" t="s">
        <v>291</v>
      </c>
      <c r="DJ23" s="2" t="s">
        <v>226</v>
      </c>
      <c r="DK23" s="4"/>
      <c r="DL23" s="8"/>
      <c r="DM23" s="4"/>
      <c r="DN23" s="8"/>
      <c r="DO23" s="7"/>
      <c r="DP23" s="7"/>
      <c r="DQ23" s="2" t="s">
        <v>239</v>
      </c>
      <c r="DR23" s="2" t="s">
        <v>237</v>
      </c>
      <c r="DS23" s="2" t="s">
        <v>413</v>
      </c>
      <c r="DT23" s="2" t="s">
        <v>378</v>
      </c>
      <c r="DU23" s="2" t="s">
        <v>291</v>
      </c>
      <c r="DV23" s="2" t="s">
        <v>226</v>
      </c>
      <c r="DW23" s="4"/>
      <c r="DX23" s="8"/>
      <c r="DY23" s="4">
        <v>1</v>
      </c>
      <c r="DZ23" s="8">
        <v>34.65</v>
      </c>
      <c r="EA23" s="7">
        <v>-1</v>
      </c>
      <c r="EB23" s="7">
        <v>-1</v>
      </c>
      <c r="EC23" s="2" t="s">
        <v>239</v>
      </c>
      <c r="ED23" s="2" t="s">
        <v>237</v>
      </c>
      <c r="EE23" s="2" t="s">
        <v>379</v>
      </c>
      <c r="EF23" s="2" t="s">
        <v>483</v>
      </c>
      <c r="EG23" s="2" t="s">
        <v>238</v>
      </c>
      <c r="EH23" s="2" t="s">
        <v>226</v>
      </c>
      <c r="EI23" s="4"/>
      <c r="EJ23" s="8"/>
      <c r="EK23" s="4"/>
      <c r="EL23" s="8"/>
      <c r="EM23" s="7"/>
      <c r="EN23" s="7"/>
      <c r="EO23" s="2" t="s">
        <v>239</v>
      </c>
      <c r="EP23" s="2" t="s">
        <v>237</v>
      </c>
      <c r="EQ23" s="2" t="s">
        <v>413</v>
      </c>
      <c r="ER23" s="2" t="s">
        <v>458</v>
      </c>
      <c r="ES23" s="2" t="s">
        <v>238</v>
      </c>
      <c r="ET23" s="2" t="s">
        <v>226</v>
      </c>
      <c r="EU23" s="4"/>
      <c r="EV23" s="8"/>
      <c r="EW23" s="4"/>
      <c r="EX23" s="8"/>
      <c r="EY23" s="7"/>
      <c r="EZ23" s="7"/>
      <c r="FA23" s="2" t="s">
        <v>239</v>
      </c>
      <c r="FB23" s="2" t="s">
        <v>237</v>
      </c>
      <c r="FC23" s="2" t="s">
        <v>447</v>
      </c>
      <c r="FD23" s="2" t="s">
        <v>484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239</v>
      </c>
      <c r="FN23" s="2" t="s">
        <v>237</v>
      </c>
      <c r="FO23" s="2" t="s">
        <v>413</v>
      </c>
      <c r="FP23" s="2" t="s">
        <v>226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/>
      <c r="GF23" s="8"/>
      <c r="GG23" s="4"/>
      <c r="GH23" s="8"/>
      <c r="GI23" s="7"/>
      <c r="GJ23" s="7"/>
      <c r="GK23" s="2" t="s">
        <v>448</v>
      </c>
      <c r="GL23" s="2" t="s">
        <v>237</v>
      </c>
      <c r="GM23" s="2" t="s">
        <v>226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252</v>
      </c>
      <c r="GX23" s="2" t="s">
        <v>237</v>
      </c>
      <c r="GY23" s="2" t="s">
        <v>226</v>
      </c>
      <c r="GZ23" s="2" t="s">
        <v>226</v>
      </c>
      <c r="HA23" s="2" t="s">
        <v>238</v>
      </c>
      <c r="HB23" s="2" t="s">
        <v>226</v>
      </c>
      <c r="HC23" s="4"/>
      <c r="HD23" s="8"/>
      <c r="HE23" s="4"/>
      <c r="HF23" s="8"/>
      <c r="HG23" s="7"/>
      <c r="HH23" s="7"/>
      <c r="HI23" s="2" t="s">
        <v>252</v>
      </c>
      <c r="HJ23" s="2" t="s">
        <v>237</v>
      </c>
      <c r="HK23" s="2" t="s">
        <v>226</v>
      </c>
      <c r="HL23" s="2" t="s">
        <v>226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237</v>
      </c>
      <c r="HW23" s="2" t="s">
        <v>226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252</v>
      </c>
      <c r="IH23" s="2" t="s">
        <v>237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/>
      <c r="IN23" s="8"/>
      <c r="IO23" s="4"/>
      <c r="IP23" s="8"/>
      <c r="IQ23" s="7"/>
      <c r="IR23" s="7"/>
      <c r="IS23" s="2" t="s">
        <v>252</v>
      </c>
      <c r="IT23" s="2" t="s">
        <v>237</v>
      </c>
      <c r="IU23" s="2" t="s">
        <v>226</v>
      </c>
      <c r="IV23" s="2" t="s">
        <v>226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252</v>
      </c>
      <c r="JF23" s="2" t="s">
        <v>237</v>
      </c>
      <c r="JG23" s="2" t="s">
        <v>226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239</v>
      </c>
      <c r="JR23" s="2" t="s">
        <v>237</v>
      </c>
      <c r="JS23" s="2" t="s">
        <v>256</v>
      </c>
      <c r="JT23" s="2" t="s">
        <v>265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252</v>
      </c>
      <c r="KD23" s="2" t="s">
        <v>237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/>
      <c r="KJ23" s="8"/>
      <c r="KK23" s="4"/>
      <c r="KL23" s="8"/>
      <c r="KM23" s="7"/>
      <c r="KN23" s="7"/>
      <c r="KO23" s="2" t="s">
        <v>252</v>
      </c>
      <c r="KP23" s="2" t="s">
        <v>237</v>
      </c>
      <c r="KQ23" s="2" t="s">
        <v>226</v>
      </c>
      <c r="KR23" s="2" t="s">
        <v>226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252</v>
      </c>
      <c r="LB23" s="2" t="s">
        <v>237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252</v>
      </c>
      <c r="LN23" s="2" t="s">
        <v>237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226</v>
      </c>
      <c r="LZ23" s="2" t="s">
        <v>226</v>
      </c>
      <c r="MA23" s="2" t="s">
        <v>226</v>
      </c>
      <c r="MB23" s="2" t="s">
        <v>226</v>
      </c>
      <c r="MC23" s="2" t="s">
        <v>226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252</v>
      </c>
      <c r="MX23" s="2" t="s">
        <v>237</v>
      </c>
      <c r="MY23" s="2" t="s">
        <v>226</v>
      </c>
      <c r="MZ23" s="2" t="s">
        <v>226</v>
      </c>
      <c r="NA23" s="2" t="s">
        <v>238</v>
      </c>
      <c r="NB23" s="2" t="s">
        <v>226</v>
      </c>
      <c r="NC23" s="4"/>
      <c r="ND23" s="8"/>
      <c r="NE23" s="4"/>
      <c r="NF23" s="8"/>
      <c r="NG23" s="7"/>
      <c r="NH23" s="7"/>
      <c r="NI23" s="2" t="s">
        <v>239</v>
      </c>
      <c r="NJ23" s="2" t="s">
        <v>237</v>
      </c>
      <c r="NK23" s="2" t="s">
        <v>390</v>
      </c>
      <c r="NL23" s="2" t="s">
        <v>418</v>
      </c>
      <c r="NM23" s="2" t="s">
        <v>291</v>
      </c>
      <c r="NN23" s="2" t="s">
        <v>226</v>
      </c>
      <c r="NO23" s="4"/>
      <c r="NP23" s="8"/>
      <c r="NQ23" s="4"/>
      <c r="NR23" s="8"/>
      <c r="NS23" s="7"/>
      <c r="NT23" s="7"/>
      <c r="NU23" s="2" t="s">
        <v>239</v>
      </c>
      <c r="NV23" s="2" t="s">
        <v>237</v>
      </c>
      <c r="NW23" s="2" t="s">
        <v>392</v>
      </c>
      <c r="NX23" s="2" t="s">
        <v>483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252</v>
      </c>
      <c r="OH23" s="2" t="s">
        <v>237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252</v>
      </c>
      <c r="OT23" s="2" t="s">
        <v>237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226</v>
      </c>
      <c r="PF23" s="2" t="s">
        <v>226</v>
      </c>
      <c r="PG23" s="2" t="s">
        <v>226</v>
      </c>
      <c r="PH23" s="2" t="s">
        <v>226</v>
      </c>
      <c r="PI23" s="2" t="s">
        <v>226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266</v>
      </c>
      <c r="QD23" s="2" t="s">
        <v>237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252</v>
      </c>
      <c r="QP23" s="2" t="s">
        <v>237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252</v>
      </c>
      <c r="RB23" s="2" t="s">
        <v>237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/>
      <c r="RH23" s="8"/>
      <c r="RI23" s="4"/>
      <c r="RJ23" s="8"/>
      <c r="RK23" s="7"/>
      <c r="RL23" s="7"/>
      <c r="RM23" s="2" t="s">
        <v>252</v>
      </c>
      <c r="RN23" s="2" t="s">
        <v>237</v>
      </c>
      <c r="RO23" s="2" t="s">
        <v>226</v>
      </c>
      <c r="RP23" s="2" t="s">
        <v>226</v>
      </c>
      <c r="RQ23" s="2" t="s">
        <v>238</v>
      </c>
      <c r="RR23" s="2" t="s">
        <v>226</v>
      </c>
      <c r="RS23" s="4"/>
      <c r="RT23" s="8"/>
      <c r="RU23" s="4"/>
      <c r="RV23" s="8"/>
      <c r="RW23" s="7"/>
      <c r="RX23" s="7"/>
      <c r="RY23" s="2" t="s">
        <v>252</v>
      </c>
      <c r="RZ23" s="2" t="s">
        <v>237</v>
      </c>
      <c r="SA23" s="2" t="s">
        <v>226</v>
      </c>
      <c r="SB23" s="2" t="s">
        <v>226</v>
      </c>
      <c r="SC23" s="2" t="s">
        <v>238</v>
      </c>
      <c r="SD23" s="2" t="s">
        <v>226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</row>
    <row r="24">
      <c r="A24" s="2" t="s">
        <v>485</v>
      </c>
      <c r="B24" s="2" t="s">
        <v>213</v>
      </c>
      <c r="C24" s="2" t="s">
        <v>214</v>
      </c>
      <c r="D24" s="2" t="s">
        <v>486</v>
      </c>
      <c r="E24" s="2" t="s">
        <v>487</v>
      </c>
      <c r="F24" s="2" t="s">
        <v>364</v>
      </c>
      <c r="G24" s="2" t="s">
        <v>365</v>
      </c>
      <c r="H24" s="2" t="s">
        <v>366</v>
      </c>
      <c r="I24" s="2" t="s">
        <v>488</v>
      </c>
      <c r="J24" s="2" t="s">
        <v>221</v>
      </c>
      <c r="K24" s="2" t="s">
        <v>368</v>
      </c>
      <c r="L24" s="3">
        <v>61.9</v>
      </c>
      <c r="M24" s="3">
        <v>65</v>
      </c>
      <c r="N24" s="3">
        <v>129.99</v>
      </c>
      <c r="O24" s="2" t="s">
        <v>223</v>
      </c>
      <c r="P24" s="2" t="s">
        <v>369</v>
      </c>
      <c r="Q24" s="2" t="s">
        <v>225</v>
      </c>
      <c r="R24" s="2" t="s">
        <v>226</v>
      </c>
      <c r="S24" s="2" t="s">
        <v>370</v>
      </c>
      <c r="T24" s="2" t="s">
        <v>226</v>
      </c>
      <c r="U24" s="2" t="s">
        <v>489</v>
      </c>
      <c r="V24" s="2" t="s">
        <v>230</v>
      </c>
      <c r="W24" s="2" t="s">
        <v>231</v>
      </c>
      <c r="X24" s="2" t="s">
        <v>232</v>
      </c>
      <c r="Y24" s="2" t="s">
        <v>372</v>
      </c>
      <c r="Z24" s="4">
        <v>253</v>
      </c>
      <c r="AA24" s="4">
        <f>=ROUNDDOWN(31.625,0)</f>
      </c>
      <c r="AB24" s="5">
        <v>8</v>
      </c>
      <c r="AC24" s="2" t="s">
        <v>234</v>
      </c>
      <c r="AD24" s="4">
        <v>150</v>
      </c>
      <c r="AE24" s="4">
        <v>150</v>
      </c>
      <c r="AF24" s="6">
        <v>65</v>
      </c>
      <c r="AG24" s="6"/>
      <c r="AH24" s="7">
        <v>0.7976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54</v>
      </c>
      <c r="AQ24" s="8">
        <v>3667.54</v>
      </c>
      <c r="AR24" s="4">
        <v>115</v>
      </c>
      <c r="AS24" s="8">
        <v>7923.4</v>
      </c>
      <c r="AT24" s="7">
        <v>-0.5304</v>
      </c>
      <c r="AU24" s="7">
        <v>-0.5371</v>
      </c>
      <c r="AV24" s="4">
        <v>131</v>
      </c>
      <c r="AW24" s="8">
        <v>9315.3</v>
      </c>
      <c r="AX24" s="4">
        <v>203</v>
      </c>
      <c r="AY24" s="8">
        <v>14541.99</v>
      </c>
      <c r="AZ24" s="7">
        <v>-0.3547</v>
      </c>
      <c r="BA24" s="7">
        <v>-0.3594</v>
      </c>
      <c r="BB24" s="7">
        <v>0.3937</v>
      </c>
      <c r="BC24" s="4">
        <v>131</v>
      </c>
      <c r="BD24" s="8">
        <v>9315.3</v>
      </c>
      <c r="BE24" s="4">
        <v>205</v>
      </c>
      <c r="BF24" s="8">
        <v>14664.18</v>
      </c>
      <c r="BG24" s="7">
        <v>-0.361</v>
      </c>
      <c r="BH24" s="7">
        <v>-0.3648</v>
      </c>
      <c r="BI24" s="7">
        <v>1</v>
      </c>
      <c r="BJ24" s="4">
        <v>54</v>
      </c>
      <c r="BK24" s="8">
        <v>3667.54</v>
      </c>
      <c r="BL24" s="2" t="s">
        <v>490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236</v>
      </c>
      <c r="BV24" s="2" t="s">
        <v>237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22</v>
      </c>
      <c r="CB24" s="8">
        <v>1544.18</v>
      </c>
      <c r="CC24" s="4">
        <v>73</v>
      </c>
      <c r="CD24" s="8">
        <v>5123.87</v>
      </c>
      <c r="CE24" s="7">
        <v>-0.6986</v>
      </c>
      <c r="CF24" s="7">
        <v>-0.6986</v>
      </c>
      <c r="CG24" s="2" t="s">
        <v>239</v>
      </c>
      <c r="CH24" s="2" t="s">
        <v>223</v>
      </c>
      <c r="CI24" s="2" t="s">
        <v>374</v>
      </c>
      <c r="CJ24" s="2" t="s">
        <v>446</v>
      </c>
      <c r="CK24" s="2" t="s">
        <v>238</v>
      </c>
      <c r="CL24" s="2" t="s">
        <v>226</v>
      </c>
      <c r="CM24" s="4">
        <v>5</v>
      </c>
      <c r="CN24" s="8">
        <v>350.95</v>
      </c>
      <c r="CO24" s="4">
        <v>4</v>
      </c>
      <c r="CP24" s="8">
        <v>280.76</v>
      </c>
      <c r="CQ24" s="7">
        <v>0.25</v>
      </c>
      <c r="CR24" s="7">
        <v>0.25</v>
      </c>
      <c r="CS24" s="2" t="s">
        <v>239</v>
      </c>
      <c r="CT24" s="2" t="s">
        <v>223</v>
      </c>
      <c r="CU24" s="2" t="s">
        <v>374</v>
      </c>
      <c r="CV24" s="2" t="s">
        <v>491</v>
      </c>
      <c r="CW24" s="2" t="s">
        <v>238</v>
      </c>
      <c r="CX24" s="2" t="s">
        <v>226</v>
      </c>
      <c r="CY24" s="4">
        <v>7</v>
      </c>
      <c r="CZ24" s="8">
        <v>500.43</v>
      </c>
      <c r="DA24" s="4">
        <v>5</v>
      </c>
      <c r="DB24" s="8">
        <v>357.45</v>
      </c>
      <c r="DC24" s="7">
        <v>0.4</v>
      </c>
      <c r="DD24" s="7">
        <v>0.4</v>
      </c>
      <c r="DE24" s="2" t="s">
        <v>239</v>
      </c>
      <c r="DF24" s="2" t="s">
        <v>223</v>
      </c>
      <c r="DG24" s="2" t="s">
        <v>376</v>
      </c>
      <c r="DH24" s="2" t="s">
        <v>476</v>
      </c>
      <c r="DI24" s="2" t="s">
        <v>238</v>
      </c>
      <c r="DJ24" s="2" t="s">
        <v>226</v>
      </c>
      <c r="DK24" s="4">
        <v>9</v>
      </c>
      <c r="DL24" s="8">
        <v>526.5</v>
      </c>
      <c r="DM24" s="4">
        <v>12</v>
      </c>
      <c r="DN24" s="8">
        <v>705.25</v>
      </c>
      <c r="DO24" s="7">
        <v>-0.25</v>
      </c>
      <c r="DP24" s="7">
        <v>-0.2535</v>
      </c>
      <c r="DQ24" s="2" t="s">
        <v>239</v>
      </c>
      <c r="DR24" s="2" t="s">
        <v>223</v>
      </c>
      <c r="DS24" s="2" t="s">
        <v>374</v>
      </c>
      <c r="DT24" s="2" t="s">
        <v>430</v>
      </c>
      <c r="DU24" s="2" t="s">
        <v>238</v>
      </c>
      <c r="DV24" s="2" t="s">
        <v>226</v>
      </c>
      <c r="DW24" s="4">
        <v>2</v>
      </c>
      <c r="DX24" s="8">
        <v>136.48</v>
      </c>
      <c r="DY24" s="4">
        <v>4</v>
      </c>
      <c r="DZ24" s="8">
        <v>272.96</v>
      </c>
      <c r="EA24" s="7">
        <v>-0.5</v>
      </c>
      <c r="EB24" s="7">
        <v>-0.5</v>
      </c>
      <c r="EC24" s="2" t="s">
        <v>239</v>
      </c>
      <c r="ED24" s="2" t="s">
        <v>223</v>
      </c>
      <c r="EE24" s="2" t="s">
        <v>379</v>
      </c>
      <c r="EF24" s="2" t="s">
        <v>492</v>
      </c>
      <c r="EG24" s="2" t="s">
        <v>238</v>
      </c>
      <c r="EH24" s="2" t="s">
        <v>226</v>
      </c>
      <c r="EI24" s="4">
        <v>1</v>
      </c>
      <c r="EJ24" s="8">
        <v>70.19</v>
      </c>
      <c r="EK24" s="4">
        <v>5</v>
      </c>
      <c r="EL24" s="8">
        <v>350.95</v>
      </c>
      <c r="EM24" s="7">
        <v>-0.8</v>
      </c>
      <c r="EN24" s="7">
        <v>-0.8</v>
      </c>
      <c r="EO24" s="2" t="s">
        <v>239</v>
      </c>
      <c r="EP24" s="2" t="s">
        <v>223</v>
      </c>
      <c r="EQ24" s="2" t="s">
        <v>374</v>
      </c>
      <c r="ER24" s="2" t="s">
        <v>493</v>
      </c>
      <c r="ES24" s="2" t="s">
        <v>238</v>
      </c>
      <c r="ET24" s="2" t="s">
        <v>226</v>
      </c>
      <c r="EU24" s="4">
        <v>4</v>
      </c>
      <c r="EV24" s="8">
        <v>260</v>
      </c>
      <c r="EW24" s="4">
        <v>7</v>
      </c>
      <c r="EX24" s="8">
        <v>486.41</v>
      </c>
      <c r="EY24" s="7">
        <v>-0.4286</v>
      </c>
      <c r="EZ24" s="7">
        <v>-0.4655</v>
      </c>
      <c r="FA24" s="2" t="s">
        <v>239</v>
      </c>
      <c r="FB24" s="2" t="s">
        <v>223</v>
      </c>
      <c r="FC24" s="2" t="s">
        <v>382</v>
      </c>
      <c r="FD24" s="2" t="s">
        <v>494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239</v>
      </c>
      <c r="FN24" s="2" t="s">
        <v>223</v>
      </c>
      <c r="FO24" s="2" t="s">
        <v>374</v>
      </c>
      <c r="FP24" s="2" t="s">
        <v>226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252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>
        <v>1</v>
      </c>
      <c r="GR24" s="8">
        <v>68.24</v>
      </c>
      <c r="GS24" s="4"/>
      <c r="GT24" s="8"/>
      <c r="GU24" s="7"/>
      <c r="GV24" s="7"/>
      <c r="GW24" s="2" t="s">
        <v>239</v>
      </c>
      <c r="GX24" s="2" t="s">
        <v>223</v>
      </c>
      <c r="GY24" s="2" t="s">
        <v>253</v>
      </c>
      <c r="GZ24" s="2" t="s">
        <v>495</v>
      </c>
      <c r="HA24" s="2" t="s">
        <v>238</v>
      </c>
      <c r="HB24" s="2" t="s">
        <v>226</v>
      </c>
      <c r="HC24" s="4"/>
      <c r="HD24" s="8"/>
      <c r="HE24" s="4"/>
      <c r="HF24" s="8"/>
      <c r="HG24" s="7"/>
      <c r="HH24" s="7"/>
      <c r="HI24" s="2" t="s">
        <v>236</v>
      </c>
      <c r="HJ24" s="2" t="s">
        <v>223</v>
      </c>
      <c r="HK24" s="2" t="s">
        <v>226</v>
      </c>
      <c r="HL24" s="2" t="s">
        <v>226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252</v>
      </c>
      <c r="HV24" s="2" t="s">
        <v>223</v>
      </c>
      <c r="HW24" s="2" t="s">
        <v>226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239</v>
      </c>
      <c r="IH24" s="2" t="s">
        <v>223</v>
      </c>
      <c r="II24" s="2" t="s">
        <v>255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252</v>
      </c>
      <c r="IT24" s="2" t="s">
        <v>223</v>
      </c>
      <c r="IU24" s="2" t="s">
        <v>226</v>
      </c>
      <c r="IV24" s="2" t="s">
        <v>226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252</v>
      </c>
      <c r="JF24" s="2" t="s">
        <v>223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>
        <v>3</v>
      </c>
      <c r="JL24" s="8">
        <v>210.57</v>
      </c>
      <c r="JM24" s="4">
        <v>1</v>
      </c>
      <c r="JN24" s="8">
        <v>70.19</v>
      </c>
      <c r="JO24" s="7">
        <v>2</v>
      </c>
      <c r="JP24" s="7">
        <v>2</v>
      </c>
      <c r="JQ24" s="2" t="s">
        <v>239</v>
      </c>
      <c r="JR24" s="2" t="s">
        <v>223</v>
      </c>
      <c r="JS24" s="2" t="s">
        <v>256</v>
      </c>
      <c r="JT24" s="2" t="s">
        <v>496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252</v>
      </c>
      <c r="KD24" s="2" t="s">
        <v>223</v>
      </c>
      <c r="KE24" s="2" t="s">
        <v>226</v>
      </c>
      <c r="KF24" s="2" t="s">
        <v>226</v>
      </c>
      <c r="KG24" s="2" t="s">
        <v>238</v>
      </c>
      <c r="KH24" s="2" t="s">
        <v>226</v>
      </c>
      <c r="KI24" s="4"/>
      <c r="KJ24" s="8"/>
      <c r="KK24" s="4">
        <v>2</v>
      </c>
      <c r="KL24" s="8">
        <v>136.48</v>
      </c>
      <c r="KM24" s="7">
        <v>-1</v>
      </c>
      <c r="KN24" s="7">
        <v>-1</v>
      </c>
      <c r="KO24" s="2" t="s">
        <v>239</v>
      </c>
      <c r="KP24" s="2" t="s">
        <v>223</v>
      </c>
      <c r="KQ24" s="2" t="s">
        <v>258</v>
      </c>
      <c r="KR24" s="2" t="s">
        <v>497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252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252</v>
      </c>
      <c r="LN24" s="2" t="s">
        <v>223</v>
      </c>
      <c r="LO24" s="2" t="s">
        <v>226</v>
      </c>
      <c r="LP24" s="2" t="s">
        <v>226</v>
      </c>
      <c r="LQ24" s="2" t="s">
        <v>238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239</v>
      </c>
      <c r="MX24" s="2" t="s">
        <v>223</v>
      </c>
      <c r="MY24" s="2" t="s">
        <v>260</v>
      </c>
      <c r="MZ24" s="2" t="s">
        <v>226</v>
      </c>
      <c r="NA24" s="2" t="s">
        <v>238</v>
      </c>
      <c r="NB24" s="2" t="s">
        <v>226</v>
      </c>
      <c r="NC24" s="4"/>
      <c r="ND24" s="8"/>
      <c r="NE24" s="4">
        <v>2</v>
      </c>
      <c r="NF24" s="8">
        <v>139.08</v>
      </c>
      <c r="NG24" s="7">
        <v>-1</v>
      </c>
      <c r="NH24" s="7">
        <v>-1</v>
      </c>
      <c r="NI24" s="2" t="s">
        <v>239</v>
      </c>
      <c r="NJ24" s="2" t="s">
        <v>261</v>
      </c>
      <c r="NK24" s="2" t="s">
        <v>390</v>
      </c>
      <c r="NL24" s="2" t="s">
        <v>418</v>
      </c>
      <c r="NM24" s="2" t="s">
        <v>238</v>
      </c>
      <c r="NN24" s="2" t="s">
        <v>226</v>
      </c>
      <c r="NO24" s="4"/>
      <c r="NP24" s="8"/>
      <c r="NQ24" s="4"/>
      <c r="NR24" s="8"/>
      <c r="NS24" s="7"/>
      <c r="NT24" s="7"/>
      <c r="NU24" s="2" t="s">
        <v>239</v>
      </c>
      <c r="NV24" s="2" t="s">
        <v>237</v>
      </c>
      <c r="NW24" s="2" t="s">
        <v>392</v>
      </c>
      <c r="NX24" s="2" t="s">
        <v>498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252</v>
      </c>
      <c r="OH24" s="2" t="s">
        <v>223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252</v>
      </c>
      <c r="OT24" s="2" t="s">
        <v>223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236</v>
      </c>
      <c r="PF24" s="2" t="s">
        <v>223</v>
      </c>
      <c r="PG24" s="2" t="s">
        <v>226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266</v>
      </c>
      <c r="QD24" s="2" t="s">
        <v>223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252</v>
      </c>
      <c r="QP24" s="2" t="s">
        <v>237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252</v>
      </c>
      <c r="RB24" s="2" t="s">
        <v>223</v>
      </c>
      <c r="RC24" s="2" t="s">
        <v>226</v>
      </c>
      <c r="RD24" s="2" t="s">
        <v>226</v>
      </c>
      <c r="RE24" s="2" t="s">
        <v>238</v>
      </c>
      <c r="RF24" s="2" t="s">
        <v>226</v>
      </c>
      <c r="RG24" s="4"/>
      <c r="RH24" s="8"/>
      <c r="RI24" s="4"/>
      <c r="RJ24" s="8"/>
      <c r="RK24" s="7"/>
      <c r="RL24" s="7"/>
      <c r="RM24" s="2" t="s">
        <v>226</v>
      </c>
      <c r="RN24" s="2" t="s">
        <v>226</v>
      </c>
      <c r="RO24" s="2" t="s">
        <v>226</v>
      </c>
      <c r="RP24" s="2" t="s">
        <v>226</v>
      </c>
      <c r="RQ24" s="2" t="s">
        <v>226</v>
      </c>
      <c r="RR24" s="2" t="s">
        <v>226</v>
      </c>
      <c r="RS24" s="4"/>
      <c r="RT24" s="8"/>
      <c r="RU24" s="4"/>
      <c r="RV24" s="8"/>
      <c r="RW24" s="7"/>
      <c r="RX24" s="7"/>
      <c r="RY24" s="2" t="s">
        <v>252</v>
      </c>
      <c r="RZ24" s="2" t="s">
        <v>237</v>
      </c>
      <c r="SA24" s="2" t="s">
        <v>226</v>
      </c>
      <c r="SB24" s="2" t="s">
        <v>226</v>
      </c>
      <c r="SC24" s="2" t="s">
        <v>238</v>
      </c>
      <c r="SD24" s="2" t="s">
        <v>226</v>
      </c>
      <c r="SE24" s="4">
        <v>253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>
        <v>150</v>
      </c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</row>
    <row r="25">
      <c r="A25" s="2" t="s">
        <v>499</v>
      </c>
      <c r="B25" s="2" t="s">
        <v>213</v>
      </c>
      <c r="C25" s="2" t="s">
        <v>214</v>
      </c>
      <c r="D25" s="2" t="s">
        <v>486</v>
      </c>
      <c r="E25" s="2" t="s">
        <v>487</v>
      </c>
      <c r="F25" s="2" t="s">
        <v>364</v>
      </c>
      <c r="G25" s="2" t="s">
        <v>365</v>
      </c>
      <c r="H25" s="2" t="s">
        <v>366</v>
      </c>
      <c r="I25" s="2" t="s">
        <v>488</v>
      </c>
      <c r="J25" s="2" t="s">
        <v>268</v>
      </c>
      <c r="K25" s="2" t="s">
        <v>368</v>
      </c>
      <c r="L25" s="3">
        <v>66.66</v>
      </c>
      <c r="M25" s="3">
        <v>69.99</v>
      </c>
      <c r="N25" s="3">
        <v>139.99</v>
      </c>
      <c r="O25" s="2" t="s">
        <v>223</v>
      </c>
      <c r="P25" s="2" t="s">
        <v>369</v>
      </c>
      <c r="Q25" s="2" t="s">
        <v>225</v>
      </c>
      <c r="R25" s="2" t="s">
        <v>226</v>
      </c>
      <c r="S25" s="2" t="s">
        <v>370</v>
      </c>
      <c r="T25" s="2" t="s">
        <v>226</v>
      </c>
      <c r="U25" s="2" t="s">
        <v>489</v>
      </c>
      <c r="V25" s="2" t="s">
        <v>230</v>
      </c>
      <c r="W25" s="2" t="s">
        <v>231</v>
      </c>
      <c r="X25" s="2" t="s">
        <v>232</v>
      </c>
      <c r="Y25" s="2" t="s">
        <v>372</v>
      </c>
      <c r="Z25" s="4">
        <v>149</v>
      </c>
      <c r="AA25" s="4">
        <f>=ROUNDDOWN(20.9859154929577,0)</f>
      </c>
      <c r="AB25" s="5">
        <v>7.1</v>
      </c>
      <c r="AC25" s="2" t="s">
        <v>234</v>
      </c>
      <c r="AD25" s="4">
        <v>150</v>
      </c>
      <c r="AE25" s="4">
        <v>150</v>
      </c>
      <c r="AF25" s="6">
        <v>65</v>
      </c>
      <c r="AG25" s="6"/>
      <c r="AH25" s="7">
        <v>0.7976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77</v>
      </c>
      <c r="AQ25" s="8">
        <v>5647.76</v>
      </c>
      <c r="AR25" s="4">
        <v>88</v>
      </c>
      <c r="AS25" s="8">
        <v>6618.59</v>
      </c>
      <c r="AT25" s="7">
        <v>-0.125</v>
      </c>
      <c r="AU25" s="7">
        <v>-0.1467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0.6063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77</v>
      </c>
      <c r="BK25" s="8">
        <v>5647.76</v>
      </c>
      <c r="BL25" s="2" t="s">
        <v>490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236</v>
      </c>
      <c r="BV25" s="2" t="s">
        <v>237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14</v>
      </c>
      <c r="CB25" s="8">
        <v>1058.26</v>
      </c>
      <c r="CC25" s="4">
        <v>42</v>
      </c>
      <c r="CD25" s="8">
        <v>3174.78</v>
      </c>
      <c r="CE25" s="7">
        <v>-0.6667</v>
      </c>
      <c r="CF25" s="7">
        <v>-0.6667</v>
      </c>
      <c r="CG25" s="2" t="s">
        <v>239</v>
      </c>
      <c r="CH25" s="2" t="s">
        <v>223</v>
      </c>
      <c r="CI25" s="2" t="s">
        <v>374</v>
      </c>
      <c r="CJ25" s="2" t="s">
        <v>299</v>
      </c>
      <c r="CK25" s="2" t="s">
        <v>238</v>
      </c>
      <c r="CL25" s="2" t="s">
        <v>226</v>
      </c>
      <c r="CM25" s="4">
        <v>11</v>
      </c>
      <c r="CN25" s="8">
        <v>831.49</v>
      </c>
      <c r="CO25" s="4">
        <v>1</v>
      </c>
      <c r="CP25" s="8">
        <v>75.59</v>
      </c>
      <c r="CQ25" s="7">
        <v>10</v>
      </c>
      <c r="CR25" s="7">
        <v>10</v>
      </c>
      <c r="CS25" s="2" t="s">
        <v>239</v>
      </c>
      <c r="CT25" s="2" t="s">
        <v>223</v>
      </c>
      <c r="CU25" s="2" t="s">
        <v>374</v>
      </c>
      <c r="CV25" s="2" t="s">
        <v>500</v>
      </c>
      <c r="CW25" s="2" t="s">
        <v>238</v>
      </c>
      <c r="CX25" s="2" t="s">
        <v>226</v>
      </c>
      <c r="CY25" s="4">
        <v>16</v>
      </c>
      <c r="CZ25" s="8">
        <v>1231.84</v>
      </c>
      <c r="DA25" s="4">
        <v>5</v>
      </c>
      <c r="DB25" s="8">
        <v>384.95</v>
      </c>
      <c r="DC25" s="7">
        <v>2.2</v>
      </c>
      <c r="DD25" s="7">
        <v>2.2</v>
      </c>
      <c r="DE25" s="2" t="s">
        <v>239</v>
      </c>
      <c r="DF25" s="2" t="s">
        <v>223</v>
      </c>
      <c r="DG25" s="2" t="s">
        <v>501</v>
      </c>
      <c r="DH25" s="2" t="s">
        <v>472</v>
      </c>
      <c r="DI25" s="2" t="s">
        <v>238</v>
      </c>
      <c r="DJ25" s="2" t="s">
        <v>226</v>
      </c>
      <c r="DK25" s="4">
        <v>16</v>
      </c>
      <c r="DL25" s="8">
        <v>1007.84</v>
      </c>
      <c r="DM25" s="4">
        <v>18</v>
      </c>
      <c r="DN25" s="8">
        <v>1158.32</v>
      </c>
      <c r="DO25" s="7">
        <v>-0.1111</v>
      </c>
      <c r="DP25" s="7">
        <v>-0.1299</v>
      </c>
      <c r="DQ25" s="2" t="s">
        <v>239</v>
      </c>
      <c r="DR25" s="2" t="s">
        <v>223</v>
      </c>
      <c r="DS25" s="2" t="s">
        <v>374</v>
      </c>
      <c r="DT25" s="2" t="s">
        <v>327</v>
      </c>
      <c r="DU25" s="2" t="s">
        <v>238</v>
      </c>
      <c r="DV25" s="2" t="s">
        <v>226</v>
      </c>
      <c r="DW25" s="4">
        <v>2</v>
      </c>
      <c r="DX25" s="8">
        <v>146.98</v>
      </c>
      <c r="DY25" s="4">
        <v>3</v>
      </c>
      <c r="DZ25" s="8">
        <v>220.47</v>
      </c>
      <c r="EA25" s="7">
        <v>-0.3333</v>
      </c>
      <c r="EB25" s="7">
        <v>-0.3333</v>
      </c>
      <c r="EC25" s="2" t="s">
        <v>239</v>
      </c>
      <c r="ED25" s="2" t="s">
        <v>223</v>
      </c>
      <c r="EE25" s="2" t="s">
        <v>379</v>
      </c>
      <c r="EF25" s="2" t="s">
        <v>257</v>
      </c>
      <c r="EG25" s="2" t="s">
        <v>238</v>
      </c>
      <c r="EH25" s="2" t="s">
        <v>226</v>
      </c>
      <c r="EI25" s="4">
        <v>3</v>
      </c>
      <c r="EJ25" s="8">
        <v>226.77</v>
      </c>
      <c r="EK25" s="4">
        <v>5</v>
      </c>
      <c r="EL25" s="8">
        <v>377.95</v>
      </c>
      <c r="EM25" s="7">
        <v>-0.4</v>
      </c>
      <c r="EN25" s="7">
        <v>-0.4</v>
      </c>
      <c r="EO25" s="2" t="s">
        <v>239</v>
      </c>
      <c r="EP25" s="2" t="s">
        <v>223</v>
      </c>
      <c r="EQ25" s="2" t="s">
        <v>374</v>
      </c>
      <c r="ER25" s="2" t="s">
        <v>382</v>
      </c>
      <c r="ES25" s="2" t="s">
        <v>238</v>
      </c>
      <c r="ET25" s="2" t="s">
        <v>226</v>
      </c>
      <c r="EU25" s="4">
        <v>6</v>
      </c>
      <c r="EV25" s="8">
        <v>470.57</v>
      </c>
      <c r="EW25" s="4">
        <v>9</v>
      </c>
      <c r="EX25" s="8">
        <v>857.68</v>
      </c>
      <c r="EY25" s="7">
        <v>-0.3333</v>
      </c>
      <c r="EZ25" s="7">
        <v>-0.4513</v>
      </c>
      <c r="FA25" s="2" t="s">
        <v>239</v>
      </c>
      <c r="FB25" s="2" t="s">
        <v>223</v>
      </c>
      <c r="FC25" s="2" t="s">
        <v>382</v>
      </c>
      <c r="FD25" s="2" t="s">
        <v>502</v>
      </c>
      <c r="FE25" s="2" t="s">
        <v>238</v>
      </c>
      <c r="FF25" s="2" t="s">
        <v>226</v>
      </c>
      <c r="FG25" s="4"/>
      <c r="FH25" s="8"/>
      <c r="FI25" s="4"/>
      <c r="FJ25" s="8"/>
      <c r="FK25" s="7"/>
      <c r="FL25" s="7"/>
      <c r="FM25" s="2" t="s">
        <v>239</v>
      </c>
      <c r="FN25" s="2" t="s">
        <v>223</v>
      </c>
      <c r="FO25" s="2" t="s">
        <v>374</v>
      </c>
      <c r="FP25" s="2" t="s">
        <v>483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252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>
        <v>2</v>
      </c>
      <c r="GR25" s="8">
        <v>146.98</v>
      </c>
      <c r="GS25" s="4">
        <v>2</v>
      </c>
      <c r="GT25" s="8">
        <v>146.98</v>
      </c>
      <c r="GU25" s="7"/>
      <c r="GV25" s="7"/>
      <c r="GW25" s="2" t="s">
        <v>239</v>
      </c>
      <c r="GX25" s="2" t="s">
        <v>223</v>
      </c>
      <c r="GY25" s="2" t="s">
        <v>253</v>
      </c>
      <c r="GZ25" s="2" t="s">
        <v>503</v>
      </c>
      <c r="HA25" s="2" t="s">
        <v>238</v>
      </c>
      <c r="HB25" s="2" t="s">
        <v>226</v>
      </c>
      <c r="HC25" s="4"/>
      <c r="HD25" s="8"/>
      <c r="HE25" s="4"/>
      <c r="HF25" s="8"/>
      <c r="HG25" s="7"/>
      <c r="HH25" s="7"/>
      <c r="HI25" s="2" t="s">
        <v>236</v>
      </c>
      <c r="HJ25" s="2" t="s">
        <v>223</v>
      </c>
      <c r="HK25" s="2" t="s">
        <v>226</v>
      </c>
      <c r="HL25" s="2" t="s">
        <v>226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252</v>
      </c>
      <c r="HV25" s="2" t="s">
        <v>223</v>
      </c>
      <c r="HW25" s="2" t="s">
        <v>226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239</v>
      </c>
      <c r="IH25" s="2" t="s">
        <v>223</v>
      </c>
      <c r="II25" s="2" t="s">
        <v>255</v>
      </c>
      <c r="IJ25" s="2" t="s">
        <v>226</v>
      </c>
      <c r="IK25" s="2" t="s">
        <v>238</v>
      </c>
      <c r="IL25" s="2" t="s">
        <v>226</v>
      </c>
      <c r="IM25" s="4"/>
      <c r="IN25" s="8"/>
      <c r="IO25" s="4"/>
      <c r="IP25" s="8"/>
      <c r="IQ25" s="7"/>
      <c r="IR25" s="7"/>
      <c r="IS25" s="2" t="s">
        <v>252</v>
      </c>
      <c r="IT25" s="2" t="s">
        <v>223</v>
      </c>
      <c r="IU25" s="2" t="s">
        <v>226</v>
      </c>
      <c r="IV25" s="2" t="s">
        <v>226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252</v>
      </c>
      <c r="JF25" s="2" t="s">
        <v>223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>
        <v>6</v>
      </c>
      <c r="JL25" s="8">
        <v>453.54</v>
      </c>
      <c r="JM25" s="4"/>
      <c r="JN25" s="8"/>
      <c r="JO25" s="7"/>
      <c r="JP25" s="7"/>
      <c r="JQ25" s="2" t="s">
        <v>239</v>
      </c>
      <c r="JR25" s="2" t="s">
        <v>223</v>
      </c>
      <c r="JS25" s="2" t="s">
        <v>256</v>
      </c>
      <c r="JT25" s="2" t="s">
        <v>504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252</v>
      </c>
      <c r="KD25" s="2" t="s">
        <v>223</v>
      </c>
      <c r="KE25" s="2" t="s">
        <v>226</v>
      </c>
      <c r="KF25" s="2" t="s">
        <v>226</v>
      </c>
      <c r="KG25" s="2" t="s">
        <v>238</v>
      </c>
      <c r="KH25" s="2" t="s">
        <v>226</v>
      </c>
      <c r="KI25" s="4">
        <v>1</v>
      </c>
      <c r="KJ25" s="8">
        <v>73.49</v>
      </c>
      <c r="KK25" s="4">
        <v>2</v>
      </c>
      <c r="KL25" s="8">
        <v>146.98</v>
      </c>
      <c r="KM25" s="7">
        <v>-0.5</v>
      </c>
      <c r="KN25" s="7">
        <v>-0.5</v>
      </c>
      <c r="KO25" s="2" t="s">
        <v>239</v>
      </c>
      <c r="KP25" s="2" t="s">
        <v>223</v>
      </c>
      <c r="KQ25" s="2" t="s">
        <v>258</v>
      </c>
      <c r="KR25" s="2" t="s">
        <v>505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252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252</v>
      </c>
      <c r="LN25" s="2" t="s">
        <v>223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239</v>
      </c>
      <c r="MX25" s="2" t="s">
        <v>223</v>
      </c>
      <c r="MY25" s="2" t="s">
        <v>260</v>
      </c>
      <c r="MZ25" s="2" t="s">
        <v>226</v>
      </c>
      <c r="NA25" s="2" t="s">
        <v>238</v>
      </c>
      <c r="NB25" s="2" t="s">
        <v>226</v>
      </c>
      <c r="NC25" s="4"/>
      <c r="ND25" s="8"/>
      <c r="NE25" s="4">
        <v>1</v>
      </c>
      <c r="NF25" s="8">
        <v>74.89</v>
      </c>
      <c r="NG25" s="7">
        <v>-1</v>
      </c>
      <c r="NH25" s="7">
        <v>-1</v>
      </c>
      <c r="NI25" s="2" t="s">
        <v>239</v>
      </c>
      <c r="NJ25" s="2" t="s">
        <v>261</v>
      </c>
      <c r="NK25" s="2" t="s">
        <v>390</v>
      </c>
      <c r="NL25" s="2" t="s">
        <v>506</v>
      </c>
      <c r="NM25" s="2" t="s">
        <v>238</v>
      </c>
      <c r="NN25" s="2" t="s">
        <v>226</v>
      </c>
      <c r="NO25" s="4"/>
      <c r="NP25" s="8"/>
      <c r="NQ25" s="4"/>
      <c r="NR25" s="8"/>
      <c r="NS25" s="7"/>
      <c r="NT25" s="7"/>
      <c r="NU25" s="2" t="s">
        <v>239</v>
      </c>
      <c r="NV25" s="2" t="s">
        <v>237</v>
      </c>
      <c r="NW25" s="2" t="s">
        <v>392</v>
      </c>
      <c r="NX25" s="2" t="s">
        <v>381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252</v>
      </c>
      <c r="OH25" s="2" t="s">
        <v>223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252</v>
      </c>
      <c r="OT25" s="2" t="s">
        <v>223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236</v>
      </c>
      <c r="PF25" s="2" t="s">
        <v>223</v>
      </c>
      <c r="PG25" s="2" t="s">
        <v>226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266</v>
      </c>
      <c r="QD25" s="2" t="s">
        <v>223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252</v>
      </c>
      <c r="QP25" s="2" t="s">
        <v>237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252</v>
      </c>
      <c r="RB25" s="2" t="s">
        <v>223</v>
      </c>
      <c r="RC25" s="2" t="s">
        <v>226</v>
      </c>
      <c r="RD25" s="2" t="s">
        <v>226</v>
      </c>
      <c r="RE25" s="2" t="s">
        <v>238</v>
      </c>
      <c r="RF25" s="2" t="s">
        <v>226</v>
      </c>
      <c r="RG25" s="4"/>
      <c r="RH25" s="8"/>
      <c r="RI25" s="4"/>
      <c r="RJ25" s="8"/>
      <c r="RK25" s="7"/>
      <c r="RL25" s="7"/>
      <c r="RM25" s="2" t="s">
        <v>226</v>
      </c>
      <c r="RN25" s="2" t="s">
        <v>226</v>
      </c>
      <c r="RO25" s="2" t="s">
        <v>226</v>
      </c>
      <c r="RP25" s="2" t="s">
        <v>226</v>
      </c>
      <c r="RQ25" s="2" t="s">
        <v>226</v>
      </c>
      <c r="RR25" s="2" t="s">
        <v>226</v>
      </c>
      <c r="RS25" s="4"/>
      <c r="RT25" s="8"/>
      <c r="RU25" s="4"/>
      <c r="RV25" s="8"/>
      <c r="RW25" s="7"/>
      <c r="RX25" s="7"/>
      <c r="RY25" s="2" t="s">
        <v>252</v>
      </c>
      <c r="RZ25" s="2" t="s">
        <v>237</v>
      </c>
      <c r="SA25" s="2" t="s">
        <v>226</v>
      </c>
      <c r="SB25" s="2" t="s">
        <v>226</v>
      </c>
      <c r="SC25" s="2" t="s">
        <v>238</v>
      </c>
      <c r="SD25" s="2" t="s">
        <v>226</v>
      </c>
      <c r="SE25" s="4">
        <v>149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>
        <v>150</v>
      </c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</row>
    <row r="26">
      <c r="A26" s="2" t="s">
        <v>507</v>
      </c>
      <c r="B26" s="2" t="s">
        <v>213</v>
      </c>
      <c r="C26" s="2" t="s">
        <v>214</v>
      </c>
      <c r="D26" s="2" t="s">
        <v>486</v>
      </c>
      <c r="E26" s="2" t="s">
        <v>487</v>
      </c>
      <c r="F26" s="2" t="s">
        <v>364</v>
      </c>
      <c r="G26" s="2" t="s">
        <v>365</v>
      </c>
      <c r="H26" s="2" t="s">
        <v>366</v>
      </c>
      <c r="I26" s="2" t="s">
        <v>488</v>
      </c>
      <c r="J26" s="2" t="s">
        <v>221</v>
      </c>
      <c r="K26" s="2" t="s">
        <v>405</v>
      </c>
      <c r="L26" s="3">
        <v>61.9</v>
      </c>
      <c r="M26" s="3">
        <v>65</v>
      </c>
      <c r="N26" s="3">
        <v>129.99</v>
      </c>
      <c r="O26" s="2" t="s">
        <v>302</v>
      </c>
      <c r="P26" s="2" t="s">
        <v>369</v>
      </c>
      <c r="Q26" s="2" t="s">
        <v>225</v>
      </c>
      <c r="R26" s="2" t="s">
        <v>226</v>
      </c>
      <c r="S26" s="2" t="s">
        <v>406</v>
      </c>
      <c r="T26" s="2" t="s">
        <v>226</v>
      </c>
      <c r="U26" s="2" t="s">
        <v>489</v>
      </c>
      <c r="V26" s="2" t="s">
        <v>230</v>
      </c>
      <c r="W26" s="2" t="s">
        <v>231</v>
      </c>
      <c r="X26" s="2" t="s">
        <v>232</v>
      </c>
      <c r="Y26" s="2" t="s">
        <v>372</v>
      </c>
      <c r="Z26" s="4"/>
      <c r="AA26" s="4">
        <f>=ROUNDDOWN({0},0)</f>
      </c>
      <c r="AB26" s="5"/>
      <c r="AC26" s="2" t="s">
        <v>226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/>
      <c r="AQ26" s="8"/>
      <c r="AR26" s="4">
        <v>2</v>
      </c>
      <c r="AS26" s="8">
        <v>122.19</v>
      </c>
      <c r="AT26" s="7">
        <v>-1</v>
      </c>
      <c r="AU26" s="7">
        <v>-1</v>
      </c>
      <c r="AV26" s="4"/>
      <c r="AW26" s="8"/>
      <c r="AX26" s="4">
        <v>2</v>
      </c>
      <c r="AY26" s="8">
        <v>122.19</v>
      </c>
      <c r="AZ26" s="7">
        <v>-1</v>
      </c>
      <c r="BA26" s="7">
        <v>-1</v>
      </c>
      <c r="BB26" s="7"/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/>
      <c r="BJ26" s="4"/>
      <c r="BK26" s="8"/>
      <c r="BL26" s="2" t="s">
        <v>508</v>
      </c>
      <c r="BM26" s="7"/>
      <c r="BN26" s="7"/>
      <c r="BO26" s="4"/>
      <c r="BP26" s="8"/>
      <c r="BQ26" s="4"/>
      <c r="BR26" s="8"/>
      <c r="BS26" s="7"/>
      <c r="BT26" s="7"/>
      <c r="BU26" s="2" t="s">
        <v>287</v>
      </c>
      <c r="BV26" s="2" t="s">
        <v>237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/>
      <c r="CB26" s="8"/>
      <c r="CC26" s="4">
        <v>1</v>
      </c>
      <c r="CD26" s="8">
        <v>70.19</v>
      </c>
      <c r="CE26" s="7">
        <v>-1</v>
      </c>
      <c r="CF26" s="7">
        <v>-1</v>
      </c>
      <c r="CG26" s="2" t="s">
        <v>239</v>
      </c>
      <c r="CH26" s="2" t="s">
        <v>237</v>
      </c>
      <c r="CI26" s="2" t="s">
        <v>374</v>
      </c>
      <c r="CJ26" s="2" t="s">
        <v>464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239</v>
      </c>
      <c r="CT26" s="2" t="s">
        <v>237</v>
      </c>
      <c r="CU26" s="2" t="s">
        <v>374</v>
      </c>
      <c r="CV26" s="2" t="s">
        <v>408</v>
      </c>
      <c r="CW26" s="2" t="s">
        <v>238</v>
      </c>
      <c r="CX26" s="2" t="s">
        <v>226</v>
      </c>
      <c r="CY26" s="4"/>
      <c r="CZ26" s="8"/>
      <c r="DA26" s="4"/>
      <c r="DB26" s="8"/>
      <c r="DC26" s="7"/>
      <c r="DD26" s="7"/>
      <c r="DE26" s="2" t="s">
        <v>239</v>
      </c>
      <c r="DF26" s="2" t="s">
        <v>237</v>
      </c>
      <c r="DG26" s="2" t="s">
        <v>376</v>
      </c>
      <c r="DH26" s="2" t="s">
        <v>505</v>
      </c>
      <c r="DI26" s="2" t="s">
        <v>238</v>
      </c>
      <c r="DJ26" s="2" t="s">
        <v>226</v>
      </c>
      <c r="DK26" s="4"/>
      <c r="DL26" s="8"/>
      <c r="DM26" s="4">
        <v>1</v>
      </c>
      <c r="DN26" s="8">
        <v>52</v>
      </c>
      <c r="DO26" s="7">
        <v>-1</v>
      </c>
      <c r="DP26" s="7">
        <v>-1</v>
      </c>
      <c r="DQ26" s="2" t="s">
        <v>239</v>
      </c>
      <c r="DR26" s="2" t="s">
        <v>237</v>
      </c>
      <c r="DS26" s="2" t="s">
        <v>374</v>
      </c>
      <c r="DT26" s="2" t="s">
        <v>418</v>
      </c>
      <c r="DU26" s="2" t="s">
        <v>238</v>
      </c>
      <c r="DV26" s="2" t="s">
        <v>226</v>
      </c>
      <c r="DW26" s="4"/>
      <c r="DX26" s="8"/>
      <c r="DY26" s="4"/>
      <c r="DZ26" s="8"/>
      <c r="EA26" s="7"/>
      <c r="EB26" s="7"/>
      <c r="EC26" s="2" t="s">
        <v>239</v>
      </c>
      <c r="ED26" s="2" t="s">
        <v>237</v>
      </c>
      <c r="EE26" s="2" t="s">
        <v>379</v>
      </c>
      <c r="EF26" s="2" t="s">
        <v>509</v>
      </c>
      <c r="EG26" s="2" t="s">
        <v>238</v>
      </c>
      <c r="EH26" s="2" t="s">
        <v>226</v>
      </c>
      <c r="EI26" s="4"/>
      <c r="EJ26" s="8"/>
      <c r="EK26" s="4"/>
      <c r="EL26" s="8"/>
      <c r="EM26" s="7"/>
      <c r="EN26" s="7"/>
      <c r="EO26" s="2" t="s">
        <v>239</v>
      </c>
      <c r="EP26" s="2" t="s">
        <v>237</v>
      </c>
      <c r="EQ26" s="2" t="s">
        <v>374</v>
      </c>
      <c r="ER26" s="2" t="s">
        <v>510</v>
      </c>
      <c r="ES26" s="2" t="s">
        <v>238</v>
      </c>
      <c r="ET26" s="2" t="s">
        <v>226</v>
      </c>
      <c r="EU26" s="4"/>
      <c r="EV26" s="8"/>
      <c r="EW26" s="4"/>
      <c r="EX26" s="8"/>
      <c r="EY26" s="7"/>
      <c r="EZ26" s="7"/>
      <c r="FA26" s="2" t="s">
        <v>239</v>
      </c>
      <c r="FB26" s="2" t="s">
        <v>237</v>
      </c>
      <c r="FC26" s="2" t="s">
        <v>493</v>
      </c>
      <c r="FD26" s="2" t="s">
        <v>511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239</v>
      </c>
      <c r="FN26" s="2" t="s">
        <v>237</v>
      </c>
      <c r="FO26" s="2" t="s">
        <v>374</v>
      </c>
      <c r="FP26" s="2" t="s">
        <v>512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252</v>
      </c>
      <c r="GL26" s="2" t="s">
        <v>237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252</v>
      </c>
      <c r="GX26" s="2" t="s">
        <v>237</v>
      </c>
      <c r="GY26" s="2" t="s">
        <v>226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252</v>
      </c>
      <c r="HJ26" s="2" t="s">
        <v>237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252</v>
      </c>
      <c r="HV26" s="2" t="s">
        <v>237</v>
      </c>
      <c r="HW26" s="2" t="s">
        <v>226</v>
      </c>
      <c r="HX26" s="2" t="s">
        <v>226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252</v>
      </c>
      <c r="IH26" s="2" t="s">
        <v>237</v>
      </c>
      <c r="II26" s="2" t="s">
        <v>226</v>
      </c>
      <c r="IJ26" s="2" t="s">
        <v>226</v>
      </c>
      <c r="IK26" s="2" t="s">
        <v>238</v>
      </c>
      <c r="IL26" s="2" t="s">
        <v>226</v>
      </c>
      <c r="IM26" s="4"/>
      <c r="IN26" s="8"/>
      <c r="IO26" s="4"/>
      <c r="IP26" s="8"/>
      <c r="IQ26" s="7"/>
      <c r="IR26" s="7"/>
      <c r="IS26" s="2" t="s">
        <v>252</v>
      </c>
      <c r="IT26" s="2" t="s">
        <v>237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252</v>
      </c>
      <c r="JF26" s="2" t="s">
        <v>237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239</v>
      </c>
      <c r="JR26" s="2" t="s">
        <v>237</v>
      </c>
      <c r="JS26" s="2" t="s">
        <v>256</v>
      </c>
      <c r="JT26" s="2" t="s">
        <v>513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252</v>
      </c>
      <c r="KD26" s="2" t="s">
        <v>237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252</v>
      </c>
      <c r="KP26" s="2" t="s">
        <v>237</v>
      </c>
      <c r="KQ26" s="2" t="s">
        <v>226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252</v>
      </c>
      <c r="LB26" s="2" t="s">
        <v>237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252</v>
      </c>
      <c r="LN26" s="2" t="s">
        <v>237</v>
      </c>
      <c r="LO26" s="2" t="s">
        <v>226</v>
      </c>
      <c r="LP26" s="2" t="s">
        <v>226</v>
      </c>
      <c r="LQ26" s="2" t="s">
        <v>238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252</v>
      </c>
      <c r="MX26" s="2" t="s">
        <v>237</v>
      </c>
      <c r="MY26" s="2" t="s">
        <v>226</v>
      </c>
      <c r="MZ26" s="2" t="s">
        <v>226</v>
      </c>
      <c r="NA26" s="2" t="s">
        <v>238</v>
      </c>
      <c r="NB26" s="2" t="s">
        <v>226</v>
      </c>
      <c r="NC26" s="4"/>
      <c r="ND26" s="8"/>
      <c r="NE26" s="4"/>
      <c r="NF26" s="8"/>
      <c r="NG26" s="7"/>
      <c r="NH26" s="7"/>
      <c r="NI26" s="2" t="s">
        <v>239</v>
      </c>
      <c r="NJ26" s="2" t="s">
        <v>237</v>
      </c>
      <c r="NK26" s="2" t="s">
        <v>390</v>
      </c>
      <c r="NL26" s="2" t="s">
        <v>391</v>
      </c>
      <c r="NM26" s="2" t="s">
        <v>238</v>
      </c>
      <c r="NN26" s="2" t="s">
        <v>226</v>
      </c>
      <c r="NO26" s="4"/>
      <c r="NP26" s="8"/>
      <c r="NQ26" s="4"/>
      <c r="NR26" s="8"/>
      <c r="NS26" s="7"/>
      <c r="NT26" s="7"/>
      <c r="NU26" s="2" t="s">
        <v>239</v>
      </c>
      <c r="NV26" s="2" t="s">
        <v>237</v>
      </c>
      <c r="NW26" s="2" t="s">
        <v>392</v>
      </c>
      <c r="NX26" s="2" t="s">
        <v>514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252</v>
      </c>
      <c r="OH26" s="2" t="s">
        <v>237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252</v>
      </c>
      <c r="OT26" s="2" t="s">
        <v>237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266</v>
      </c>
      <c r="QD26" s="2" t="s">
        <v>237</v>
      </c>
      <c r="QE26" s="2" t="s">
        <v>226</v>
      </c>
      <c r="QF26" s="2" t="s">
        <v>226</v>
      </c>
      <c r="QG26" s="2" t="s">
        <v>238</v>
      </c>
      <c r="QH26" s="2" t="s">
        <v>226</v>
      </c>
      <c r="QI26" s="4"/>
      <c r="QJ26" s="8"/>
      <c r="QK26" s="4"/>
      <c r="QL26" s="8"/>
      <c r="QM26" s="7"/>
      <c r="QN26" s="7"/>
      <c r="QO26" s="2" t="s">
        <v>252</v>
      </c>
      <c r="QP26" s="2" t="s">
        <v>237</v>
      </c>
      <c r="QQ26" s="2" t="s">
        <v>226</v>
      </c>
      <c r="QR26" s="2" t="s">
        <v>226</v>
      </c>
      <c r="QS26" s="2" t="s">
        <v>238</v>
      </c>
      <c r="QT26" s="2" t="s">
        <v>226</v>
      </c>
      <c r="QU26" s="4"/>
      <c r="QV26" s="8"/>
      <c r="QW26" s="4"/>
      <c r="QX26" s="8"/>
      <c r="QY26" s="7"/>
      <c r="QZ26" s="7"/>
      <c r="RA26" s="2" t="s">
        <v>252</v>
      </c>
      <c r="RB26" s="2" t="s">
        <v>237</v>
      </c>
      <c r="RC26" s="2" t="s">
        <v>226</v>
      </c>
      <c r="RD26" s="2" t="s">
        <v>226</v>
      </c>
      <c r="RE26" s="2" t="s">
        <v>238</v>
      </c>
      <c r="RF26" s="2" t="s">
        <v>226</v>
      </c>
      <c r="RG26" s="4"/>
      <c r="RH26" s="8"/>
      <c r="RI26" s="4"/>
      <c r="RJ26" s="8"/>
      <c r="RK26" s="7"/>
      <c r="RL26" s="7"/>
      <c r="RM26" s="2" t="s">
        <v>226</v>
      </c>
      <c r="RN26" s="2" t="s">
        <v>226</v>
      </c>
      <c r="RO26" s="2" t="s">
        <v>226</v>
      </c>
      <c r="RP26" s="2" t="s">
        <v>226</v>
      </c>
      <c r="RQ26" s="2" t="s">
        <v>226</v>
      </c>
      <c r="RR26" s="2" t="s">
        <v>226</v>
      </c>
      <c r="RS26" s="4"/>
      <c r="RT26" s="8"/>
      <c r="RU26" s="4"/>
      <c r="RV26" s="8"/>
      <c r="RW26" s="7"/>
      <c r="RX26" s="7"/>
      <c r="RY26" s="2" t="s">
        <v>252</v>
      </c>
      <c r="RZ26" s="2" t="s">
        <v>237</v>
      </c>
      <c r="SA26" s="2" t="s">
        <v>226</v>
      </c>
      <c r="SB26" s="2" t="s">
        <v>226</v>
      </c>
      <c r="SC26" s="2" t="s">
        <v>238</v>
      </c>
      <c r="SD26" s="2" t="s">
        <v>226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</row>
    <row r="27">
      <c r="A27" s="2" t="s">
        <v>515</v>
      </c>
      <c r="B27" s="2" t="s">
        <v>213</v>
      </c>
      <c r="C27" s="2" t="s">
        <v>214</v>
      </c>
      <c r="D27" s="2" t="s">
        <v>486</v>
      </c>
      <c r="E27" s="2" t="s">
        <v>487</v>
      </c>
      <c r="F27" s="2" t="s">
        <v>217</v>
      </c>
      <c r="G27" s="2" t="s">
        <v>218</v>
      </c>
      <c r="H27" s="2" t="s">
        <v>219</v>
      </c>
      <c r="I27" s="2" t="s">
        <v>516</v>
      </c>
      <c r="J27" s="2" t="s">
        <v>221</v>
      </c>
      <c r="K27" s="2" t="s">
        <v>222</v>
      </c>
      <c r="L27" s="3">
        <v>55.78</v>
      </c>
      <c r="M27" s="3">
        <v>58.57</v>
      </c>
      <c r="N27" s="3">
        <v>129.99</v>
      </c>
      <c r="O27" s="2" t="s">
        <v>223</v>
      </c>
      <c r="P27" s="2" t="s">
        <v>224</v>
      </c>
      <c r="Q27" s="2" t="s">
        <v>225</v>
      </c>
      <c r="R27" s="2" t="s">
        <v>226</v>
      </c>
      <c r="S27" s="2" t="s">
        <v>227</v>
      </c>
      <c r="T27" s="2" t="s">
        <v>228</v>
      </c>
      <c r="U27" s="2" t="s">
        <v>489</v>
      </c>
      <c r="V27" s="2" t="s">
        <v>230</v>
      </c>
      <c r="W27" s="2" t="s">
        <v>231</v>
      </c>
      <c r="X27" s="2" t="s">
        <v>517</v>
      </c>
      <c r="Y27" s="2" t="s">
        <v>233</v>
      </c>
      <c r="Z27" s="4">
        <v>219</v>
      </c>
      <c r="AA27" s="4">
        <f>=ROUNDDOWN(27.375,0)</f>
      </c>
      <c r="AB27" s="5">
        <v>8</v>
      </c>
      <c r="AC27" s="2" t="s">
        <v>234</v>
      </c>
      <c r="AD27" s="4">
        <v>80</v>
      </c>
      <c r="AE27" s="4">
        <v>80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51</v>
      </c>
      <c r="AQ27" s="8">
        <v>3028.76</v>
      </c>
      <c r="AR27" s="4">
        <v>76</v>
      </c>
      <c r="AS27" s="8">
        <v>4504.55</v>
      </c>
      <c r="AT27" s="7">
        <v>-0.3289</v>
      </c>
      <c r="AU27" s="7">
        <v>-0.3276</v>
      </c>
      <c r="AV27" s="4">
        <v>125</v>
      </c>
      <c r="AW27" s="8">
        <v>7822.47</v>
      </c>
      <c r="AX27" s="4">
        <v>196</v>
      </c>
      <c r="AY27" s="8">
        <v>12379.67</v>
      </c>
      <c r="AZ27" s="7">
        <v>-0.3622</v>
      </c>
      <c r="BA27" s="7">
        <v>-0.3681</v>
      </c>
      <c r="BB27" s="7">
        <v>0.3872</v>
      </c>
      <c r="BC27" s="4">
        <v>137</v>
      </c>
      <c r="BD27" s="8">
        <v>8269.75</v>
      </c>
      <c r="BE27" s="4">
        <v>238</v>
      </c>
      <c r="BF27" s="8">
        <v>14165.07</v>
      </c>
      <c r="BG27" s="7">
        <v>-0.4244</v>
      </c>
      <c r="BH27" s="7">
        <v>-0.4162</v>
      </c>
      <c r="BI27" s="7">
        <v>0.9459</v>
      </c>
      <c r="BJ27" s="4">
        <v>51</v>
      </c>
      <c r="BK27" s="8">
        <v>3028.76</v>
      </c>
      <c r="BL27" s="2" t="s">
        <v>518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236</v>
      </c>
      <c r="BV27" s="2" t="s">
        <v>237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>
        <v>7</v>
      </c>
      <c r="CB27" s="8">
        <v>424.13</v>
      </c>
      <c r="CC27" s="4">
        <v>11</v>
      </c>
      <c r="CD27" s="8">
        <v>666.49</v>
      </c>
      <c r="CE27" s="7">
        <v>-0.3636</v>
      </c>
      <c r="CF27" s="7">
        <v>-0.3636</v>
      </c>
      <c r="CG27" s="2" t="s">
        <v>239</v>
      </c>
      <c r="CH27" s="2" t="s">
        <v>223</v>
      </c>
      <c r="CI27" s="2" t="s">
        <v>240</v>
      </c>
      <c r="CJ27" s="2" t="s">
        <v>304</v>
      </c>
      <c r="CK27" s="2" t="s">
        <v>238</v>
      </c>
      <c r="CL27" s="2" t="s">
        <v>226</v>
      </c>
      <c r="CM27" s="4">
        <v>5</v>
      </c>
      <c r="CN27" s="8">
        <v>325.65</v>
      </c>
      <c r="CO27" s="4">
        <v>3</v>
      </c>
      <c r="CP27" s="8">
        <v>195.39</v>
      </c>
      <c r="CQ27" s="7">
        <v>0.6667</v>
      </c>
      <c r="CR27" s="7">
        <v>0.6667</v>
      </c>
      <c r="CS27" s="2" t="s">
        <v>239</v>
      </c>
      <c r="CT27" s="2" t="s">
        <v>223</v>
      </c>
      <c r="CU27" s="2" t="s">
        <v>233</v>
      </c>
      <c r="CV27" s="2" t="s">
        <v>246</v>
      </c>
      <c r="CW27" s="2" t="s">
        <v>238</v>
      </c>
      <c r="CX27" s="2" t="s">
        <v>226</v>
      </c>
      <c r="CY27" s="4">
        <v>7</v>
      </c>
      <c r="CZ27" s="8">
        <v>392.7</v>
      </c>
      <c r="DA27" s="4">
        <v>5</v>
      </c>
      <c r="DB27" s="8">
        <v>280.5</v>
      </c>
      <c r="DC27" s="7">
        <v>0.4</v>
      </c>
      <c r="DD27" s="7">
        <v>0.4</v>
      </c>
      <c r="DE27" s="2" t="s">
        <v>239</v>
      </c>
      <c r="DF27" s="2" t="s">
        <v>223</v>
      </c>
      <c r="DG27" s="2" t="s">
        <v>242</v>
      </c>
      <c r="DH27" s="2" t="s">
        <v>519</v>
      </c>
      <c r="DI27" s="2" t="s">
        <v>238</v>
      </c>
      <c r="DJ27" s="2" t="s">
        <v>226</v>
      </c>
      <c r="DK27" s="4">
        <v>4</v>
      </c>
      <c r="DL27" s="8">
        <v>202.95</v>
      </c>
      <c r="DM27" s="4">
        <v>12</v>
      </c>
      <c r="DN27" s="8">
        <v>642.69</v>
      </c>
      <c r="DO27" s="7">
        <v>-0.6667</v>
      </c>
      <c r="DP27" s="7">
        <v>-0.6842</v>
      </c>
      <c r="DQ27" s="2" t="s">
        <v>239</v>
      </c>
      <c r="DR27" s="2" t="s">
        <v>223</v>
      </c>
      <c r="DS27" s="2" t="s">
        <v>244</v>
      </c>
      <c r="DT27" s="2" t="s">
        <v>306</v>
      </c>
      <c r="DU27" s="2" t="s">
        <v>238</v>
      </c>
      <c r="DV27" s="2" t="s">
        <v>226</v>
      </c>
      <c r="DW27" s="4">
        <v>6</v>
      </c>
      <c r="DX27" s="8">
        <v>369</v>
      </c>
      <c r="DY27" s="4">
        <v>15</v>
      </c>
      <c r="DZ27" s="8">
        <v>922.5</v>
      </c>
      <c r="EA27" s="7">
        <v>-0.6</v>
      </c>
      <c r="EB27" s="7">
        <v>-0.6</v>
      </c>
      <c r="EC27" s="2" t="s">
        <v>239</v>
      </c>
      <c r="ED27" s="2" t="s">
        <v>223</v>
      </c>
      <c r="EE27" s="2" t="s">
        <v>246</v>
      </c>
      <c r="EF27" s="2" t="s">
        <v>520</v>
      </c>
      <c r="EG27" s="2" t="s">
        <v>238</v>
      </c>
      <c r="EH27" s="2" t="s">
        <v>226</v>
      </c>
      <c r="EI27" s="4"/>
      <c r="EJ27" s="8"/>
      <c r="EK27" s="4">
        <v>7</v>
      </c>
      <c r="EL27" s="8">
        <v>429.52</v>
      </c>
      <c r="EM27" s="7">
        <v>-1</v>
      </c>
      <c r="EN27" s="7">
        <v>-1</v>
      </c>
      <c r="EO27" s="2" t="s">
        <v>239</v>
      </c>
      <c r="EP27" s="2" t="s">
        <v>223</v>
      </c>
      <c r="EQ27" s="2" t="s">
        <v>248</v>
      </c>
      <c r="ER27" s="2" t="s">
        <v>307</v>
      </c>
      <c r="ES27" s="2" t="s">
        <v>238</v>
      </c>
      <c r="ET27" s="2" t="s">
        <v>226</v>
      </c>
      <c r="EU27" s="4">
        <v>21</v>
      </c>
      <c r="EV27" s="8">
        <v>1252.83</v>
      </c>
      <c r="EW27" s="4">
        <v>14</v>
      </c>
      <c r="EX27" s="8">
        <v>811.63</v>
      </c>
      <c r="EY27" s="7">
        <v>0.5</v>
      </c>
      <c r="EZ27" s="7">
        <v>0.5436</v>
      </c>
      <c r="FA27" s="2" t="s">
        <v>239</v>
      </c>
      <c r="FB27" s="2" t="s">
        <v>223</v>
      </c>
      <c r="FC27" s="2" t="s">
        <v>308</v>
      </c>
      <c r="FD27" s="2" t="s">
        <v>521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239</v>
      </c>
      <c r="FN27" s="2" t="s">
        <v>223</v>
      </c>
      <c r="FO27" s="2" t="s">
        <v>233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252</v>
      </c>
      <c r="GL27" s="2" t="s">
        <v>223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>
        <v>1</v>
      </c>
      <c r="GT27" s="8">
        <v>61.5</v>
      </c>
      <c r="GU27" s="7">
        <v>-1</v>
      </c>
      <c r="GV27" s="7">
        <v>-1</v>
      </c>
      <c r="GW27" s="2" t="s">
        <v>239</v>
      </c>
      <c r="GX27" s="2" t="s">
        <v>223</v>
      </c>
      <c r="GY27" s="2" t="s">
        <v>253</v>
      </c>
      <c r="GZ27" s="2" t="s">
        <v>277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236</v>
      </c>
      <c r="HJ27" s="2" t="s">
        <v>223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252</v>
      </c>
      <c r="HV27" s="2" t="s">
        <v>223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239</v>
      </c>
      <c r="IH27" s="2" t="s">
        <v>223</v>
      </c>
      <c r="II27" s="2" t="s">
        <v>255</v>
      </c>
      <c r="IJ27" s="2" t="s">
        <v>226</v>
      </c>
      <c r="IK27" s="2" t="s">
        <v>238</v>
      </c>
      <c r="IL27" s="2" t="s">
        <v>226</v>
      </c>
      <c r="IM27" s="4"/>
      <c r="IN27" s="8"/>
      <c r="IO27" s="4"/>
      <c r="IP27" s="8"/>
      <c r="IQ27" s="7"/>
      <c r="IR27" s="7"/>
      <c r="IS27" s="2" t="s">
        <v>252</v>
      </c>
      <c r="IT27" s="2" t="s">
        <v>223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252</v>
      </c>
      <c r="JF27" s="2" t="s">
        <v>223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>
        <v>1</v>
      </c>
      <c r="JN27" s="8">
        <v>63.25</v>
      </c>
      <c r="JO27" s="7">
        <v>-1</v>
      </c>
      <c r="JP27" s="7">
        <v>-1</v>
      </c>
      <c r="JQ27" s="2" t="s">
        <v>239</v>
      </c>
      <c r="JR27" s="2" t="s">
        <v>223</v>
      </c>
      <c r="JS27" s="2" t="s">
        <v>256</v>
      </c>
      <c r="JT27" s="2" t="s">
        <v>522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252</v>
      </c>
      <c r="KD27" s="2" t="s">
        <v>223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>
        <v>1</v>
      </c>
      <c r="KJ27" s="8">
        <v>61.5</v>
      </c>
      <c r="KK27" s="4">
        <v>3</v>
      </c>
      <c r="KL27" s="8">
        <v>184.5</v>
      </c>
      <c r="KM27" s="7">
        <v>-0.6667</v>
      </c>
      <c r="KN27" s="7">
        <v>-0.6667</v>
      </c>
      <c r="KO27" s="2" t="s">
        <v>239</v>
      </c>
      <c r="KP27" s="2" t="s">
        <v>223</v>
      </c>
      <c r="KQ27" s="2" t="s">
        <v>258</v>
      </c>
      <c r="KR27" s="2" t="s">
        <v>513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252</v>
      </c>
      <c r="LB27" s="2" t="s">
        <v>223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252</v>
      </c>
      <c r="LN27" s="2" t="s">
        <v>223</v>
      </c>
      <c r="LO27" s="2" t="s">
        <v>226</v>
      </c>
      <c r="LP27" s="2" t="s">
        <v>226</v>
      </c>
      <c r="LQ27" s="2" t="s">
        <v>238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239</v>
      </c>
      <c r="MX27" s="2" t="s">
        <v>223</v>
      </c>
      <c r="MY27" s="2" t="s">
        <v>260</v>
      </c>
      <c r="MZ27" s="2" t="s">
        <v>226</v>
      </c>
      <c r="NA27" s="2" t="s">
        <v>238</v>
      </c>
      <c r="NB27" s="2" t="s">
        <v>226</v>
      </c>
      <c r="NC27" s="4"/>
      <c r="ND27" s="8"/>
      <c r="NE27" s="4">
        <v>3</v>
      </c>
      <c r="NF27" s="8">
        <v>188.01</v>
      </c>
      <c r="NG27" s="7">
        <v>-1</v>
      </c>
      <c r="NH27" s="7">
        <v>-1</v>
      </c>
      <c r="NI27" s="2" t="s">
        <v>239</v>
      </c>
      <c r="NJ27" s="2" t="s">
        <v>261</v>
      </c>
      <c r="NK27" s="2" t="s">
        <v>262</v>
      </c>
      <c r="NL27" s="2" t="s">
        <v>249</v>
      </c>
      <c r="NM27" s="2" t="s">
        <v>238</v>
      </c>
      <c r="NN27" s="2" t="s">
        <v>226</v>
      </c>
      <c r="NO27" s="4"/>
      <c r="NP27" s="8"/>
      <c r="NQ27" s="4">
        <v>1</v>
      </c>
      <c r="NR27" s="8">
        <v>58.57</v>
      </c>
      <c r="NS27" s="7">
        <v>-1</v>
      </c>
      <c r="NT27" s="7">
        <v>-1</v>
      </c>
      <c r="NU27" s="2" t="s">
        <v>239</v>
      </c>
      <c r="NV27" s="2" t="s">
        <v>237</v>
      </c>
      <c r="NW27" s="2" t="s">
        <v>264</v>
      </c>
      <c r="NX27" s="2" t="s">
        <v>523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252</v>
      </c>
      <c r="OH27" s="2" t="s">
        <v>223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252</v>
      </c>
      <c r="OT27" s="2" t="s">
        <v>223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236</v>
      </c>
      <c r="PF27" s="2" t="s">
        <v>223</v>
      </c>
      <c r="PG27" s="2" t="s">
        <v>226</v>
      </c>
      <c r="PH27" s="2" t="s">
        <v>226</v>
      </c>
      <c r="PI27" s="2" t="s">
        <v>238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266</v>
      </c>
      <c r="QD27" s="2" t="s">
        <v>223</v>
      </c>
      <c r="QE27" s="2" t="s">
        <v>226</v>
      </c>
      <c r="QF27" s="2" t="s">
        <v>226</v>
      </c>
      <c r="QG27" s="2" t="s">
        <v>238</v>
      </c>
      <c r="QH27" s="2" t="s">
        <v>226</v>
      </c>
      <c r="QI27" s="4"/>
      <c r="QJ27" s="8"/>
      <c r="QK27" s="4"/>
      <c r="QL27" s="8"/>
      <c r="QM27" s="7"/>
      <c r="QN27" s="7"/>
      <c r="QO27" s="2" t="s">
        <v>252</v>
      </c>
      <c r="QP27" s="2" t="s">
        <v>237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252</v>
      </c>
      <c r="RB27" s="2" t="s">
        <v>223</v>
      </c>
      <c r="RC27" s="2" t="s">
        <v>226</v>
      </c>
      <c r="RD27" s="2" t="s">
        <v>226</v>
      </c>
      <c r="RE27" s="2" t="s">
        <v>238</v>
      </c>
      <c r="RF27" s="2" t="s">
        <v>226</v>
      </c>
      <c r="RG27" s="4"/>
      <c r="RH27" s="8"/>
      <c r="RI27" s="4"/>
      <c r="RJ27" s="8"/>
      <c r="RK27" s="7"/>
      <c r="RL27" s="7"/>
      <c r="RM27" s="2" t="s">
        <v>252</v>
      </c>
      <c r="RN27" s="2" t="s">
        <v>223</v>
      </c>
      <c r="RO27" s="2" t="s">
        <v>226</v>
      </c>
      <c r="RP27" s="2" t="s">
        <v>226</v>
      </c>
      <c r="RQ27" s="2" t="s">
        <v>238</v>
      </c>
      <c r="RR27" s="2" t="s">
        <v>226</v>
      </c>
      <c r="RS27" s="4"/>
      <c r="RT27" s="8"/>
      <c r="RU27" s="4"/>
      <c r="RV27" s="8"/>
      <c r="RW27" s="7"/>
      <c r="RX27" s="7"/>
      <c r="RY27" s="2" t="s">
        <v>252</v>
      </c>
      <c r="RZ27" s="2" t="s">
        <v>237</v>
      </c>
      <c r="SA27" s="2" t="s">
        <v>226</v>
      </c>
      <c r="SB27" s="2" t="s">
        <v>226</v>
      </c>
      <c r="SC27" s="2" t="s">
        <v>238</v>
      </c>
      <c r="SD27" s="2" t="s">
        <v>226</v>
      </c>
      <c r="SE27" s="4">
        <v>219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>
        <v>80</v>
      </c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</row>
    <row r="28">
      <c r="A28" s="2" t="s">
        <v>524</v>
      </c>
      <c r="B28" s="2" t="s">
        <v>213</v>
      </c>
      <c r="C28" s="2" t="s">
        <v>214</v>
      </c>
      <c r="D28" s="2" t="s">
        <v>486</v>
      </c>
      <c r="E28" s="2" t="s">
        <v>487</v>
      </c>
      <c r="F28" s="2" t="s">
        <v>217</v>
      </c>
      <c r="G28" s="2" t="s">
        <v>218</v>
      </c>
      <c r="H28" s="2" t="s">
        <v>219</v>
      </c>
      <c r="I28" s="2" t="s">
        <v>516</v>
      </c>
      <c r="J28" s="2" t="s">
        <v>268</v>
      </c>
      <c r="K28" s="2" t="s">
        <v>222</v>
      </c>
      <c r="L28" s="3">
        <v>60.85</v>
      </c>
      <c r="M28" s="3">
        <v>63.9</v>
      </c>
      <c r="N28" s="3">
        <v>139.99</v>
      </c>
      <c r="O28" s="2" t="s">
        <v>223</v>
      </c>
      <c r="P28" s="2" t="s">
        <v>224</v>
      </c>
      <c r="Q28" s="2" t="s">
        <v>225</v>
      </c>
      <c r="R28" s="2" t="s">
        <v>226</v>
      </c>
      <c r="S28" s="2" t="s">
        <v>227</v>
      </c>
      <c r="T28" s="2" t="s">
        <v>228</v>
      </c>
      <c r="U28" s="2" t="s">
        <v>489</v>
      </c>
      <c r="V28" s="2" t="s">
        <v>230</v>
      </c>
      <c r="W28" s="2" t="s">
        <v>231</v>
      </c>
      <c r="X28" s="2" t="s">
        <v>517</v>
      </c>
      <c r="Y28" s="2" t="s">
        <v>233</v>
      </c>
      <c r="Z28" s="4">
        <v>415</v>
      </c>
      <c r="AA28" s="4">
        <f>=ROUNDDOWN(41.5,0)</f>
      </c>
      <c r="AB28" s="5">
        <v>10</v>
      </c>
      <c r="AC28" s="2" t="s">
        <v>234</v>
      </c>
      <c r="AD28" s="4">
        <v>170</v>
      </c>
      <c r="AE28" s="4">
        <v>170</v>
      </c>
      <c r="AF28" s="6">
        <v>65</v>
      </c>
      <c r="AG28" s="6"/>
      <c r="AH28" s="7">
        <v>0.8929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74</v>
      </c>
      <c r="AQ28" s="8">
        <v>4793.71</v>
      </c>
      <c r="AR28" s="4">
        <v>120</v>
      </c>
      <c r="AS28" s="8">
        <v>7875.12</v>
      </c>
      <c r="AT28" s="7">
        <v>-0.3833</v>
      </c>
      <c r="AU28" s="7">
        <v>-0.3913</v>
      </c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>
        <v>0.6128</v>
      </c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 t="s">
        <v>226</v>
      </c>
      <c r="BJ28" s="4">
        <v>74</v>
      </c>
      <c r="BK28" s="8">
        <v>4793.71</v>
      </c>
      <c r="BL28" s="2" t="s">
        <v>235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236</v>
      </c>
      <c r="BV28" s="2" t="s">
        <v>237</v>
      </c>
      <c r="BW28" s="2" t="s">
        <v>226</v>
      </c>
      <c r="BX28" s="2" t="s">
        <v>226</v>
      </c>
      <c r="BY28" s="2" t="s">
        <v>238</v>
      </c>
      <c r="BZ28" s="2" t="s">
        <v>226</v>
      </c>
      <c r="CA28" s="4">
        <v>8</v>
      </c>
      <c r="CB28" s="8">
        <v>528.72</v>
      </c>
      <c r="CC28" s="4">
        <v>15</v>
      </c>
      <c r="CD28" s="8">
        <v>991.35</v>
      </c>
      <c r="CE28" s="7">
        <v>-0.4667</v>
      </c>
      <c r="CF28" s="7">
        <v>-0.4667</v>
      </c>
      <c r="CG28" s="2" t="s">
        <v>239</v>
      </c>
      <c r="CH28" s="2" t="s">
        <v>223</v>
      </c>
      <c r="CI28" s="2" t="s">
        <v>240</v>
      </c>
      <c r="CJ28" s="2" t="s">
        <v>525</v>
      </c>
      <c r="CK28" s="2" t="s">
        <v>238</v>
      </c>
      <c r="CL28" s="2" t="s">
        <v>226</v>
      </c>
      <c r="CM28" s="4">
        <v>5</v>
      </c>
      <c r="CN28" s="8">
        <v>355.25</v>
      </c>
      <c r="CO28" s="4">
        <v>3</v>
      </c>
      <c r="CP28" s="8">
        <v>213.15</v>
      </c>
      <c r="CQ28" s="7">
        <v>0.6667</v>
      </c>
      <c r="CR28" s="7">
        <v>0.6667</v>
      </c>
      <c r="CS28" s="2" t="s">
        <v>239</v>
      </c>
      <c r="CT28" s="2" t="s">
        <v>223</v>
      </c>
      <c r="CU28" s="2" t="s">
        <v>233</v>
      </c>
      <c r="CV28" s="2" t="s">
        <v>526</v>
      </c>
      <c r="CW28" s="2" t="s">
        <v>238</v>
      </c>
      <c r="CX28" s="2" t="s">
        <v>226</v>
      </c>
      <c r="CY28" s="4">
        <v>20</v>
      </c>
      <c r="CZ28" s="8">
        <v>1223.8</v>
      </c>
      <c r="DA28" s="4">
        <v>24</v>
      </c>
      <c r="DB28" s="8">
        <v>1468.56</v>
      </c>
      <c r="DC28" s="7">
        <v>-0.1667</v>
      </c>
      <c r="DD28" s="7">
        <v>-0.1667</v>
      </c>
      <c r="DE28" s="2" t="s">
        <v>239</v>
      </c>
      <c r="DF28" s="2" t="s">
        <v>223</v>
      </c>
      <c r="DG28" s="2" t="s">
        <v>242</v>
      </c>
      <c r="DH28" s="2" t="s">
        <v>527</v>
      </c>
      <c r="DI28" s="2" t="s">
        <v>238</v>
      </c>
      <c r="DJ28" s="2" t="s">
        <v>226</v>
      </c>
      <c r="DK28" s="4">
        <v>6</v>
      </c>
      <c r="DL28" s="8">
        <v>368.99</v>
      </c>
      <c r="DM28" s="4">
        <v>12</v>
      </c>
      <c r="DN28" s="8">
        <v>748.05</v>
      </c>
      <c r="DO28" s="7">
        <v>-0.5</v>
      </c>
      <c r="DP28" s="7">
        <v>-0.5067</v>
      </c>
      <c r="DQ28" s="2" t="s">
        <v>239</v>
      </c>
      <c r="DR28" s="2" t="s">
        <v>223</v>
      </c>
      <c r="DS28" s="2" t="s">
        <v>244</v>
      </c>
      <c r="DT28" s="2" t="s">
        <v>306</v>
      </c>
      <c r="DU28" s="2" t="s">
        <v>238</v>
      </c>
      <c r="DV28" s="2" t="s">
        <v>226</v>
      </c>
      <c r="DW28" s="4">
        <v>4</v>
      </c>
      <c r="DX28" s="8">
        <v>268.36</v>
      </c>
      <c r="DY28" s="4">
        <v>18</v>
      </c>
      <c r="DZ28" s="8">
        <v>1207.62</v>
      </c>
      <c r="EA28" s="7">
        <v>-0.7778</v>
      </c>
      <c r="EB28" s="7">
        <v>-0.7778</v>
      </c>
      <c r="EC28" s="2" t="s">
        <v>239</v>
      </c>
      <c r="ED28" s="2" t="s">
        <v>223</v>
      </c>
      <c r="EE28" s="2" t="s">
        <v>246</v>
      </c>
      <c r="EF28" s="2" t="s">
        <v>528</v>
      </c>
      <c r="EG28" s="2" t="s">
        <v>238</v>
      </c>
      <c r="EH28" s="2" t="s">
        <v>226</v>
      </c>
      <c r="EI28" s="4">
        <v>4</v>
      </c>
      <c r="EJ28" s="8">
        <v>267.76</v>
      </c>
      <c r="EK28" s="4">
        <v>15</v>
      </c>
      <c r="EL28" s="8">
        <v>1004.1</v>
      </c>
      <c r="EM28" s="7">
        <v>-0.7333</v>
      </c>
      <c r="EN28" s="7">
        <v>-0.7333</v>
      </c>
      <c r="EO28" s="2" t="s">
        <v>239</v>
      </c>
      <c r="EP28" s="2" t="s">
        <v>223</v>
      </c>
      <c r="EQ28" s="2" t="s">
        <v>248</v>
      </c>
      <c r="ER28" s="2" t="s">
        <v>274</v>
      </c>
      <c r="ES28" s="2" t="s">
        <v>238</v>
      </c>
      <c r="ET28" s="2" t="s">
        <v>226</v>
      </c>
      <c r="EU28" s="4">
        <v>16</v>
      </c>
      <c r="EV28" s="8">
        <v>1039.02</v>
      </c>
      <c r="EW28" s="4">
        <v>12</v>
      </c>
      <c r="EX28" s="8">
        <v>829.96</v>
      </c>
      <c r="EY28" s="7">
        <v>0.3333</v>
      </c>
      <c r="EZ28" s="7">
        <v>0.2519</v>
      </c>
      <c r="FA28" s="2" t="s">
        <v>239</v>
      </c>
      <c r="FB28" s="2" t="s">
        <v>223</v>
      </c>
      <c r="FC28" s="2" t="s">
        <v>308</v>
      </c>
      <c r="FD28" s="2" t="s">
        <v>233</v>
      </c>
      <c r="FE28" s="2" t="s">
        <v>238</v>
      </c>
      <c r="FF28" s="2" t="s">
        <v>226</v>
      </c>
      <c r="FG28" s="4"/>
      <c r="FH28" s="8"/>
      <c r="FI28" s="4">
        <v>1</v>
      </c>
      <c r="FJ28" s="8">
        <v>69.99</v>
      </c>
      <c r="FK28" s="7">
        <v>-1</v>
      </c>
      <c r="FL28" s="7">
        <v>-1</v>
      </c>
      <c r="FM28" s="2" t="s">
        <v>239</v>
      </c>
      <c r="FN28" s="2" t="s">
        <v>223</v>
      </c>
      <c r="FO28" s="2" t="s">
        <v>233</v>
      </c>
      <c r="FP28" s="2" t="s">
        <v>528</v>
      </c>
      <c r="FQ28" s="2" t="s">
        <v>238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252</v>
      </c>
      <c r="GL28" s="2" t="s">
        <v>223</v>
      </c>
      <c r="GM28" s="2" t="s">
        <v>226</v>
      </c>
      <c r="GN28" s="2" t="s">
        <v>226</v>
      </c>
      <c r="GO28" s="2" t="s">
        <v>238</v>
      </c>
      <c r="GP28" s="2" t="s">
        <v>226</v>
      </c>
      <c r="GQ28" s="4">
        <v>2</v>
      </c>
      <c r="GR28" s="8">
        <v>134.18</v>
      </c>
      <c r="GS28" s="4">
        <v>2</v>
      </c>
      <c r="GT28" s="8">
        <v>134.18</v>
      </c>
      <c r="GU28" s="7"/>
      <c r="GV28" s="7"/>
      <c r="GW28" s="2" t="s">
        <v>239</v>
      </c>
      <c r="GX28" s="2" t="s">
        <v>223</v>
      </c>
      <c r="GY28" s="2" t="s">
        <v>253</v>
      </c>
      <c r="GZ28" s="2" t="s">
        <v>484</v>
      </c>
      <c r="HA28" s="2" t="s">
        <v>238</v>
      </c>
      <c r="HB28" s="2" t="s">
        <v>226</v>
      </c>
      <c r="HC28" s="4"/>
      <c r="HD28" s="8"/>
      <c r="HE28" s="4"/>
      <c r="HF28" s="8"/>
      <c r="HG28" s="7"/>
      <c r="HH28" s="7"/>
      <c r="HI28" s="2" t="s">
        <v>236</v>
      </c>
      <c r="HJ28" s="2" t="s">
        <v>223</v>
      </c>
      <c r="HK28" s="2" t="s">
        <v>226</v>
      </c>
      <c r="HL28" s="2" t="s">
        <v>226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252</v>
      </c>
      <c r="HV28" s="2" t="s">
        <v>223</v>
      </c>
      <c r="HW28" s="2" t="s">
        <v>226</v>
      </c>
      <c r="HX28" s="2" t="s">
        <v>226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239</v>
      </c>
      <c r="IH28" s="2" t="s">
        <v>223</v>
      </c>
      <c r="II28" s="2" t="s">
        <v>255</v>
      </c>
      <c r="IJ28" s="2" t="s">
        <v>226</v>
      </c>
      <c r="IK28" s="2" t="s">
        <v>238</v>
      </c>
      <c r="IL28" s="2" t="s">
        <v>226</v>
      </c>
      <c r="IM28" s="4"/>
      <c r="IN28" s="8"/>
      <c r="IO28" s="4"/>
      <c r="IP28" s="8"/>
      <c r="IQ28" s="7"/>
      <c r="IR28" s="7"/>
      <c r="IS28" s="2" t="s">
        <v>252</v>
      </c>
      <c r="IT28" s="2" t="s">
        <v>223</v>
      </c>
      <c r="IU28" s="2" t="s">
        <v>226</v>
      </c>
      <c r="IV28" s="2" t="s">
        <v>226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252</v>
      </c>
      <c r="JF28" s="2" t="s">
        <v>223</v>
      </c>
      <c r="JG28" s="2" t="s">
        <v>226</v>
      </c>
      <c r="JH28" s="2" t="s">
        <v>226</v>
      </c>
      <c r="JI28" s="2" t="s">
        <v>238</v>
      </c>
      <c r="JJ28" s="2" t="s">
        <v>226</v>
      </c>
      <c r="JK28" s="4">
        <v>2</v>
      </c>
      <c r="JL28" s="8">
        <v>138</v>
      </c>
      <c r="JM28" s="4">
        <v>1</v>
      </c>
      <c r="JN28" s="8">
        <v>69</v>
      </c>
      <c r="JO28" s="7">
        <v>1</v>
      </c>
      <c r="JP28" s="7">
        <v>1</v>
      </c>
      <c r="JQ28" s="2" t="s">
        <v>239</v>
      </c>
      <c r="JR28" s="2" t="s">
        <v>223</v>
      </c>
      <c r="JS28" s="2" t="s">
        <v>256</v>
      </c>
      <c r="JT28" s="2" t="s">
        <v>416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252</v>
      </c>
      <c r="KD28" s="2" t="s">
        <v>223</v>
      </c>
      <c r="KE28" s="2" t="s">
        <v>226</v>
      </c>
      <c r="KF28" s="2" t="s">
        <v>226</v>
      </c>
      <c r="KG28" s="2" t="s">
        <v>238</v>
      </c>
      <c r="KH28" s="2" t="s">
        <v>226</v>
      </c>
      <c r="KI28" s="4">
        <v>7</v>
      </c>
      <c r="KJ28" s="8">
        <v>469.63</v>
      </c>
      <c r="KK28" s="4">
        <v>4</v>
      </c>
      <c r="KL28" s="8">
        <v>268.36</v>
      </c>
      <c r="KM28" s="7">
        <v>0.75</v>
      </c>
      <c r="KN28" s="7">
        <v>0.75</v>
      </c>
      <c r="KO28" s="2" t="s">
        <v>239</v>
      </c>
      <c r="KP28" s="2" t="s">
        <v>223</v>
      </c>
      <c r="KQ28" s="2" t="s">
        <v>258</v>
      </c>
      <c r="KR28" s="2" t="s">
        <v>445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252</v>
      </c>
      <c r="LB28" s="2" t="s">
        <v>223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252</v>
      </c>
      <c r="LN28" s="2" t="s">
        <v>223</v>
      </c>
      <c r="LO28" s="2" t="s">
        <v>226</v>
      </c>
      <c r="LP28" s="2" t="s">
        <v>226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226</v>
      </c>
      <c r="LZ28" s="2" t="s">
        <v>226</v>
      </c>
      <c r="MA28" s="2" t="s">
        <v>226</v>
      </c>
      <c r="MB28" s="2" t="s">
        <v>226</v>
      </c>
      <c r="MC28" s="2" t="s">
        <v>226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239</v>
      </c>
      <c r="MX28" s="2" t="s">
        <v>223</v>
      </c>
      <c r="MY28" s="2" t="s">
        <v>260</v>
      </c>
      <c r="MZ28" s="2" t="s">
        <v>226</v>
      </c>
      <c r="NA28" s="2" t="s">
        <v>238</v>
      </c>
      <c r="NB28" s="2" t="s">
        <v>226</v>
      </c>
      <c r="NC28" s="4"/>
      <c r="ND28" s="8"/>
      <c r="NE28" s="4">
        <v>9</v>
      </c>
      <c r="NF28" s="8">
        <v>615.24</v>
      </c>
      <c r="NG28" s="7">
        <v>-1</v>
      </c>
      <c r="NH28" s="7">
        <v>-1</v>
      </c>
      <c r="NI28" s="2" t="s">
        <v>239</v>
      </c>
      <c r="NJ28" s="2" t="s">
        <v>261</v>
      </c>
      <c r="NK28" s="2" t="s">
        <v>262</v>
      </c>
      <c r="NL28" s="2" t="s">
        <v>529</v>
      </c>
      <c r="NM28" s="2" t="s">
        <v>238</v>
      </c>
      <c r="NN28" s="2" t="s">
        <v>226</v>
      </c>
      <c r="NO28" s="4"/>
      <c r="NP28" s="8"/>
      <c r="NQ28" s="4">
        <v>4</v>
      </c>
      <c r="NR28" s="8">
        <v>255.56</v>
      </c>
      <c r="NS28" s="7">
        <v>-1</v>
      </c>
      <c r="NT28" s="7">
        <v>-1</v>
      </c>
      <c r="NU28" s="2" t="s">
        <v>239</v>
      </c>
      <c r="NV28" s="2" t="s">
        <v>237</v>
      </c>
      <c r="NW28" s="2" t="s">
        <v>264</v>
      </c>
      <c r="NX28" s="2" t="s">
        <v>265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252</v>
      </c>
      <c r="OH28" s="2" t="s">
        <v>223</v>
      </c>
      <c r="OI28" s="2" t="s">
        <v>226</v>
      </c>
      <c r="OJ28" s="2" t="s">
        <v>226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252</v>
      </c>
      <c r="OT28" s="2" t="s">
        <v>223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236</v>
      </c>
      <c r="PF28" s="2" t="s">
        <v>223</v>
      </c>
      <c r="PG28" s="2" t="s">
        <v>226</v>
      </c>
      <c r="PH28" s="2" t="s">
        <v>226</v>
      </c>
      <c r="PI28" s="2" t="s">
        <v>238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266</v>
      </c>
      <c r="QD28" s="2" t="s">
        <v>223</v>
      </c>
      <c r="QE28" s="2" t="s">
        <v>226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252</v>
      </c>
      <c r="QP28" s="2" t="s">
        <v>237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252</v>
      </c>
      <c r="RB28" s="2" t="s">
        <v>223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/>
      <c r="RH28" s="8"/>
      <c r="RI28" s="4"/>
      <c r="RJ28" s="8"/>
      <c r="RK28" s="7"/>
      <c r="RL28" s="7"/>
      <c r="RM28" s="2" t="s">
        <v>252</v>
      </c>
      <c r="RN28" s="2" t="s">
        <v>223</v>
      </c>
      <c r="RO28" s="2" t="s">
        <v>226</v>
      </c>
      <c r="RP28" s="2" t="s">
        <v>226</v>
      </c>
      <c r="RQ28" s="2" t="s">
        <v>238</v>
      </c>
      <c r="RR28" s="2" t="s">
        <v>226</v>
      </c>
      <c r="RS28" s="4"/>
      <c r="RT28" s="8"/>
      <c r="RU28" s="4"/>
      <c r="RV28" s="8"/>
      <c r="RW28" s="7"/>
      <c r="RX28" s="7"/>
      <c r="RY28" s="2" t="s">
        <v>252</v>
      </c>
      <c r="RZ28" s="2" t="s">
        <v>237</v>
      </c>
      <c r="SA28" s="2" t="s">
        <v>226</v>
      </c>
      <c r="SB28" s="2" t="s">
        <v>226</v>
      </c>
      <c r="SC28" s="2" t="s">
        <v>238</v>
      </c>
      <c r="SD28" s="2" t="s">
        <v>226</v>
      </c>
      <c r="SE28" s="4">
        <v>415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>
        <v>170</v>
      </c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</row>
    <row r="29">
      <c r="A29" s="2" t="s">
        <v>530</v>
      </c>
      <c r="B29" s="2" t="s">
        <v>213</v>
      </c>
      <c r="C29" s="2" t="s">
        <v>214</v>
      </c>
      <c r="D29" s="2" t="s">
        <v>486</v>
      </c>
      <c r="E29" s="2" t="s">
        <v>487</v>
      </c>
      <c r="F29" s="2" t="s">
        <v>217</v>
      </c>
      <c r="G29" s="2" t="s">
        <v>218</v>
      </c>
      <c r="H29" s="2" t="s">
        <v>219</v>
      </c>
      <c r="I29" s="2" t="s">
        <v>516</v>
      </c>
      <c r="J29" s="2" t="s">
        <v>221</v>
      </c>
      <c r="K29" s="2" t="s">
        <v>282</v>
      </c>
      <c r="L29" s="3">
        <v>55.78</v>
      </c>
      <c r="M29" s="3">
        <v>58.57</v>
      </c>
      <c r="N29" s="3">
        <v>129.99</v>
      </c>
      <c r="O29" s="2" t="s">
        <v>283</v>
      </c>
      <c r="P29" s="2" t="s">
        <v>284</v>
      </c>
      <c r="Q29" s="2" t="s">
        <v>225</v>
      </c>
      <c r="R29" s="2" t="s">
        <v>226</v>
      </c>
      <c r="S29" s="2" t="s">
        <v>285</v>
      </c>
      <c r="T29" s="2" t="s">
        <v>228</v>
      </c>
      <c r="U29" s="2" t="s">
        <v>489</v>
      </c>
      <c r="V29" s="2" t="s">
        <v>230</v>
      </c>
      <c r="W29" s="2" t="s">
        <v>231</v>
      </c>
      <c r="X29" s="2" t="s">
        <v>517</v>
      </c>
      <c r="Y29" s="2" t="s">
        <v>233</v>
      </c>
      <c r="Z29" s="4"/>
      <c r="AA29" s="4">
        <f>=ROUNDDOWN({0},0)</f>
      </c>
      <c r="AB29" s="5">
        <v>16.5</v>
      </c>
      <c r="AC29" s="2" t="s">
        <v>226</v>
      </c>
      <c r="AD29" s="4"/>
      <c r="AE29" s="4"/>
      <c r="AF29" s="6">
        <v>65</v>
      </c>
      <c r="AG29" s="6"/>
      <c r="AH29" s="7">
        <v>0.2024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12</v>
      </c>
      <c r="AQ29" s="8">
        <v>447.28</v>
      </c>
      <c r="AR29" s="4">
        <v>42</v>
      </c>
      <c r="AS29" s="8">
        <v>1785.4</v>
      </c>
      <c r="AT29" s="7">
        <v>-0.7143</v>
      </c>
      <c r="AU29" s="7">
        <v>-0.7495</v>
      </c>
      <c r="AV29" s="4">
        <v>12</v>
      </c>
      <c r="AW29" s="8">
        <v>447.28</v>
      </c>
      <c r="AX29" s="4">
        <v>42</v>
      </c>
      <c r="AY29" s="8">
        <v>1785.4</v>
      </c>
      <c r="AZ29" s="7">
        <v>-0.7143</v>
      </c>
      <c r="BA29" s="7">
        <v>-0.7495</v>
      </c>
      <c r="BB29" s="7">
        <v>1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>
        <v>0.0541</v>
      </c>
      <c r="BJ29" s="4">
        <v>12</v>
      </c>
      <c r="BK29" s="8">
        <v>447.28</v>
      </c>
      <c r="BL29" s="2" t="s">
        <v>453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287</v>
      </c>
      <c r="BV29" s="2" t="s">
        <v>237</v>
      </c>
      <c r="BW29" s="2" t="s">
        <v>226</v>
      </c>
      <c r="BX29" s="2" t="s">
        <v>226</v>
      </c>
      <c r="BY29" s="2" t="s">
        <v>238</v>
      </c>
      <c r="BZ29" s="2" t="s">
        <v>226</v>
      </c>
      <c r="CA29" s="4">
        <v>1</v>
      </c>
      <c r="CB29" s="8">
        <v>60.59</v>
      </c>
      <c r="CC29" s="4">
        <v>1</v>
      </c>
      <c r="CD29" s="8">
        <v>60.59</v>
      </c>
      <c r="CE29" s="7"/>
      <c r="CF29" s="7"/>
      <c r="CG29" s="2" t="s">
        <v>239</v>
      </c>
      <c r="CH29" s="2" t="s">
        <v>237</v>
      </c>
      <c r="CI29" s="2" t="s">
        <v>240</v>
      </c>
      <c r="CJ29" s="2" t="s">
        <v>275</v>
      </c>
      <c r="CK29" s="2" t="s">
        <v>238</v>
      </c>
      <c r="CL29" s="2" t="s">
        <v>226</v>
      </c>
      <c r="CM29" s="4"/>
      <c r="CN29" s="8"/>
      <c r="CO29" s="4"/>
      <c r="CP29" s="8"/>
      <c r="CQ29" s="7"/>
      <c r="CR29" s="7"/>
      <c r="CS29" s="2" t="s">
        <v>239</v>
      </c>
      <c r="CT29" s="2" t="s">
        <v>237</v>
      </c>
      <c r="CU29" s="2" t="s">
        <v>233</v>
      </c>
      <c r="CV29" s="2" t="s">
        <v>531</v>
      </c>
      <c r="CW29" s="2" t="s">
        <v>238</v>
      </c>
      <c r="CX29" s="2" t="s">
        <v>226</v>
      </c>
      <c r="CY29" s="4">
        <v>9</v>
      </c>
      <c r="CZ29" s="8">
        <v>302.94</v>
      </c>
      <c r="DA29" s="4">
        <v>23</v>
      </c>
      <c r="DB29" s="8">
        <v>774.18</v>
      </c>
      <c r="DC29" s="7">
        <v>-0.6087</v>
      </c>
      <c r="DD29" s="7">
        <v>-0.6087</v>
      </c>
      <c r="DE29" s="2" t="s">
        <v>239</v>
      </c>
      <c r="DF29" s="2" t="s">
        <v>237</v>
      </c>
      <c r="DG29" s="2" t="s">
        <v>242</v>
      </c>
      <c r="DH29" s="2" t="s">
        <v>532</v>
      </c>
      <c r="DI29" s="2" t="s">
        <v>291</v>
      </c>
      <c r="DJ29" s="2" t="s">
        <v>226</v>
      </c>
      <c r="DK29" s="4">
        <v>1</v>
      </c>
      <c r="DL29" s="8">
        <v>36.9</v>
      </c>
      <c r="DM29" s="4">
        <v>6</v>
      </c>
      <c r="DN29" s="8">
        <v>233.7</v>
      </c>
      <c r="DO29" s="7">
        <v>-0.8333</v>
      </c>
      <c r="DP29" s="7">
        <v>-0.8421</v>
      </c>
      <c r="DQ29" s="2" t="s">
        <v>239</v>
      </c>
      <c r="DR29" s="2" t="s">
        <v>237</v>
      </c>
      <c r="DS29" s="2" t="s">
        <v>244</v>
      </c>
      <c r="DT29" s="2" t="s">
        <v>339</v>
      </c>
      <c r="DU29" s="2" t="s">
        <v>291</v>
      </c>
      <c r="DV29" s="2" t="s">
        <v>226</v>
      </c>
      <c r="DW29" s="4"/>
      <c r="DX29" s="8"/>
      <c r="DY29" s="4">
        <v>1</v>
      </c>
      <c r="DZ29" s="8">
        <v>61.5</v>
      </c>
      <c r="EA29" s="7">
        <v>-1</v>
      </c>
      <c r="EB29" s="7">
        <v>-1</v>
      </c>
      <c r="EC29" s="2" t="s">
        <v>239</v>
      </c>
      <c r="ED29" s="2" t="s">
        <v>237</v>
      </c>
      <c r="EE29" s="2" t="s">
        <v>246</v>
      </c>
      <c r="EF29" s="2" t="s">
        <v>533</v>
      </c>
      <c r="EG29" s="2" t="s">
        <v>238</v>
      </c>
      <c r="EH29" s="2" t="s">
        <v>226</v>
      </c>
      <c r="EI29" s="4"/>
      <c r="EJ29" s="8"/>
      <c r="EK29" s="4">
        <v>4</v>
      </c>
      <c r="EL29" s="8">
        <v>245.44</v>
      </c>
      <c r="EM29" s="7">
        <v>-1</v>
      </c>
      <c r="EN29" s="7">
        <v>-1</v>
      </c>
      <c r="EO29" s="2" t="s">
        <v>239</v>
      </c>
      <c r="EP29" s="2" t="s">
        <v>237</v>
      </c>
      <c r="EQ29" s="2" t="s">
        <v>248</v>
      </c>
      <c r="ER29" s="2" t="s">
        <v>341</v>
      </c>
      <c r="ES29" s="2" t="s">
        <v>238</v>
      </c>
      <c r="ET29" s="2" t="s">
        <v>226</v>
      </c>
      <c r="EU29" s="4">
        <v>1</v>
      </c>
      <c r="EV29" s="8">
        <v>46.85</v>
      </c>
      <c r="EW29" s="4">
        <v>7</v>
      </c>
      <c r="EX29" s="8">
        <v>409.99</v>
      </c>
      <c r="EY29" s="7">
        <v>-0.8571</v>
      </c>
      <c r="EZ29" s="7">
        <v>-0.8857</v>
      </c>
      <c r="FA29" s="2" t="s">
        <v>239</v>
      </c>
      <c r="FB29" s="2" t="s">
        <v>237</v>
      </c>
      <c r="FC29" s="2" t="s">
        <v>233</v>
      </c>
      <c r="FD29" s="2" t="s">
        <v>326</v>
      </c>
      <c r="FE29" s="2" t="s">
        <v>238</v>
      </c>
      <c r="FF29" s="2" t="s">
        <v>226</v>
      </c>
      <c r="FG29" s="4"/>
      <c r="FH29" s="8"/>
      <c r="FI29" s="4"/>
      <c r="FJ29" s="8"/>
      <c r="FK29" s="7"/>
      <c r="FL29" s="7"/>
      <c r="FM29" s="2" t="s">
        <v>239</v>
      </c>
      <c r="FN29" s="2" t="s">
        <v>237</v>
      </c>
      <c r="FO29" s="2" t="s">
        <v>233</v>
      </c>
      <c r="FP29" s="2" t="s">
        <v>534</v>
      </c>
      <c r="FQ29" s="2" t="s">
        <v>238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252</v>
      </c>
      <c r="GL29" s="2" t="s">
        <v>237</v>
      </c>
      <c r="GM29" s="2" t="s">
        <v>226</v>
      </c>
      <c r="GN29" s="2" t="s">
        <v>226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252</v>
      </c>
      <c r="GX29" s="2" t="s">
        <v>237</v>
      </c>
      <c r="GY29" s="2" t="s">
        <v>226</v>
      </c>
      <c r="GZ29" s="2" t="s">
        <v>226</v>
      </c>
      <c r="HA29" s="2" t="s">
        <v>238</v>
      </c>
      <c r="HB29" s="2" t="s">
        <v>226</v>
      </c>
      <c r="HC29" s="4"/>
      <c r="HD29" s="8"/>
      <c r="HE29" s="4"/>
      <c r="HF29" s="8"/>
      <c r="HG29" s="7"/>
      <c r="HH29" s="7"/>
      <c r="HI29" s="2" t="s">
        <v>252</v>
      </c>
      <c r="HJ29" s="2" t="s">
        <v>237</v>
      </c>
      <c r="HK29" s="2" t="s">
        <v>226</v>
      </c>
      <c r="HL29" s="2" t="s">
        <v>226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252</v>
      </c>
      <c r="HV29" s="2" t="s">
        <v>237</v>
      </c>
      <c r="HW29" s="2" t="s">
        <v>226</v>
      </c>
      <c r="HX29" s="2" t="s">
        <v>226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252</v>
      </c>
      <c r="IH29" s="2" t="s">
        <v>237</v>
      </c>
      <c r="II29" s="2" t="s">
        <v>226</v>
      </c>
      <c r="IJ29" s="2" t="s">
        <v>226</v>
      </c>
      <c r="IK29" s="2" t="s">
        <v>238</v>
      </c>
      <c r="IL29" s="2" t="s">
        <v>226</v>
      </c>
      <c r="IM29" s="4"/>
      <c r="IN29" s="8"/>
      <c r="IO29" s="4"/>
      <c r="IP29" s="8"/>
      <c r="IQ29" s="7"/>
      <c r="IR29" s="7"/>
      <c r="IS29" s="2" t="s">
        <v>252</v>
      </c>
      <c r="IT29" s="2" t="s">
        <v>237</v>
      </c>
      <c r="IU29" s="2" t="s">
        <v>226</v>
      </c>
      <c r="IV29" s="2" t="s">
        <v>226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252</v>
      </c>
      <c r="JF29" s="2" t="s">
        <v>237</v>
      </c>
      <c r="JG29" s="2" t="s">
        <v>226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239</v>
      </c>
      <c r="JR29" s="2" t="s">
        <v>237</v>
      </c>
      <c r="JS29" s="2" t="s">
        <v>256</v>
      </c>
      <c r="JT29" s="2" t="s">
        <v>535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252</v>
      </c>
      <c r="KD29" s="2" t="s">
        <v>237</v>
      </c>
      <c r="KE29" s="2" t="s">
        <v>226</v>
      </c>
      <c r="KF29" s="2" t="s">
        <v>226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252</v>
      </c>
      <c r="KP29" s="2" t="s">
        <v>237</v>
      </c>
      <c r="KQ29" s="2" t="s">
        <v>226</v>
      </c>
      <c r="KR29" s="2" t="s">
        <v>226</v>
      </c>
      <c r="KS29" s="2" t="s">
        <v>238</v>
      </c>
      <c r="KT29" s="2" t="s">
        <v>226</v>
      </c>
      <c r="KU29" s="4"/>
      <c r="KV29" s="8"/>
      <c r="KW29" s="4"/>
      <c r="KX29" s="8"/>
      <c r="KY29" s="7"/>
      <c r="KZ29" s="7"/>
      <c r="LA29" s="2" t="s">
        <v>252</v>
      </c>
      <c r="LB29" s="2" t="s">
        <v>237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252</v>
      </c>
      <c r="LN29" s="2" t="s">
        <v>237</v>
      </c>
      <c r="LO29" s="2" t="s">
        <v>226</v>
      </c>
      <c r="LP29" s="2" t="s">
        <v>226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226</v>
      </c>
      <c r="LZ29" s="2" t="s">
        <v>226</v>
      </c>
      <c r="MA29" s="2" t="s">
        <v>226</v>
      </c>
      <c r="MB29" s="2" t="s">
        <v>226</v>
      </c>
      <c r="MC29" s="2" t="s">
        <v>226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252</v>
      </c>
      <c r="MX29" s="2" t="s">
        <v>237</v>
      </c>
      <c r="MY29" s="2" t="s">
        <v>226</v>
      </c>
      <c r="MZ29" s="2" t="s">
        <v>226</v>
      </c>
      <c r="NA29" s="2" t="s">
        <v>238</v>
      </c>
      <c r="NB29" s="2" t="s">
        <v>226</v>
      </c>
      <c r="NC29" s="4"/>
      <c r="ND29" s="8"/>
      <c r="NE29" s="4"/>
      <c r="NF29" s="8"/>
      <c r="NG29" s="7"/>
      <c r="NH29" s="7"/>
      <c r="NI29" s="2" t="s">
        <v>239</v>
      </c>
      <c r="NJ29" s="2" t="s">
        <v>237</v>
      </c>
      <c r="NK29" s="2" t="s">
        <v>262</v>
      </c>
      <c r="NL29" s="2" t="s">
        <v>536</v>
      </c>
      <c r="NM29" s="2" t="s">
        <v>291</v>
      </c>
      <c r="NN29" s="2" t="s">
        <v>226</v>
      </c>
      <c r="NO29" s="4"/>
      <c r="NP29" s="8"/>
      <c r="NQ29" s="4"/>
      <c r="NR29" s="8"/>
      <c r="NS29" s="7"/>
      <c r="NT29" s="7"/>
      <c r="NU29" s="2" t="s">
        <v>239</v>
      </c>
      <c r="NV29" s="2" t="s">
        <v>237</v>
      </c>
      <c r="NW29" s="2" t="s">
        <v>299</v>
      </c>
      <c r="NX29" s="2" t="s">
        <v>537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252</v>
      </c>
      <c r="OH29" s="2" t="s">
        <v>237</v>
      </c>
      <c r="OI29" s="2" t="s">
        <v>226</v>
      </c>
      <c r="OJ29" s="2" t="s">
        <v>226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252</v>
      </c>
      <c r="OT29" s="2" t="s">
        <v>237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266</v>
      </c>
      <c r="QD29" s="2" t="s">
        <v>237</v>
      </c>
      <c r="QE29" s="2" t="s">
        <v>226</v>
      </c>
      <c r="QF29" s="2" t="s">
        <v>226</v>
      </c>
      <c r="QG29" s="2" t="s">
        <v>238</v>
      </c>
      <c r="QH29" s="2" t="s">
        <v>226</v>
      </c>
      <c r="QI29" s="4"/>
      <c r="QJ29" s="8"/>
      <c r="QK29" s="4"/>
      <c r="QL29" s="8"/>
      <c r="QM29" s="7"/>
      <c r="QN29" s="7"/>
      <c r="QO29" s="2" t="s">
        <v>252</v>
      </c>
      <c r="QP29" s="2" t="s">
        <v>237</v>
      </c>
      <c r="QQ29" s="2" t="s">
        <v>226</v>
      </c>
      <c r="QR29" s="2" t="s">
        <v>226</v>
      </c>
      <c r="QS29" s="2" t="s">
        <v>238</v>
      </c>
      <c r="QT29" s="2" t="s">
        <v>226</v>
      </c>
      <c r="QU29" s="4"/>
      <c r="QV29" s="8"/>
      <c r="QW29" s="4"/>
      <c r="QX29" s="8"/>
      <c r="QY29" s="7"/>
      <c r="QZ29" s="7"/>
      <c r="RA29" s="2" t="s">
        <v>252</v>
      </c>
      <c r="RB29" s="2" t="s">
        <v>237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/>
      <c r="RH29" s="8"/>
      <c r="RI29" s="4"/>
      <c r="RJ29" s="8"/>
      <c r="RK29" s="7"/>
      <c r="RL29" s="7"/>
      <c r="RM29" s="2" t="s">
        <v>252</v>
      </c>
      <c r="RN29" s="2" t="s">
        <v>237</v>
      </c>
      <c r="RO29" s="2" t="s">
        <v>226</v>
      </c>
      <c r="RP29" s="2" t="s">
        <v>226</v>
      </c>
      <c r="RQ29" s="2" t="s">
        <v>238</v>
      </c>
      <c r="RR29" s="2" t="s">
        <v>226</v>
      </c>
      <c r="RS29" s="4"/>
      <c r="RT29" s="8"/>
      <c r="RU29" s="4"/>
      <c r="RV29" s="8"/>
      <c r="RW29" s="7"/>
      <c r="RX29" s="7"/>
      <c r="RY29" s="2" t="s">
        <v>252</v>
      </c>
      <c r="RZ29" s="2" t="s">
        <v>237</v>
      </c>
      <c r="SA29" s="2" t="s">
        <v>226</v>
      </c>
      <c r="SB29" s="2" t="s">
        <v>226</v>
      </c>
      <c r="SC29" s="2" t="s">
        <v>238</v>
      </c>
      <c r="SD29" s="2" t="s">
        <v>226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</row>
    <row r="30">
      <c r="A30" s="2" t="s">
        <v>538</v>
      </c>
      <c r="B30" s="2" t="s">
        <v>213</v>
      </c>
      <c r="C30" s="2" t="s">
        <v>214</v>
      </c>
      <c r="D30" s="2" t="s">
        <v>486</v>
      </c>
      <c r="E30" s="2" t="s">
        <v>487</v>
      </c>
      <c r="F30" s="2" t="s">
        <v>433</v>
      </c>
      <c r="G30" s="2" t="s">
        <v>434</v>
      </c>
      <c r="H30" s="2" t="s">
        <v>435</v>
      </c>
      <c r="I30" s="2" t="s">
        <v>539</v>
      </c>
      <c r="J30" s="2" t="s">
        <v>221</v>
      </c>
      <c r="K30" s="2" t="s">
        <v>438</v>
      </c>
      <c r="L30" s="3">
        <v>28.57</v>
      </c>
      <c r="M30" s="3">
        <v>30</v>
      </c>
      <c r="N30" s="3">
        <v>59.99</v>
      </c>
      <c r="O30" s="2" t="s">
        <v>283</v>
      </c>
      <c r="P30" s="2" t="s">
        <v>284</v>
      </c>
      <c r="Q30" s="2" t="s">
        <v>225</v>
      </c>
      <c r="R30" s="2" t="s">
        <v>226</v>
      </c>
      <c r="S30" s="2" t="s">
        <v>439</v>
      </c>
      <c r="T30" s="2" t="s">
        <v>226</v>
      </c>
      <c r="U30" s="2" t="s">
        <v>489</v>
      </c>
      <c r="V30" s="2" t="s">
        <v>230</v>
      </c>
      <c r="W30" s="2" t="s">
        <v>231</v>
      </c>
      <c r="X30" s="2" t="s">
        <v>232</v>
      </c>
      <c r="Y30" s="2" t="s">
        <v>440</v>
      </c>
      <c r="Z30" s="4"/>
      <c r="AA30" s="4">
        <f>=ROUNDDOWN({0},0)</f>
      </c>
      <c r="AB30" s="5">
        <v>2</v>
      </c>
      <c r="AC30" s="2" t="s">
        <v>226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/>
      <c r="AQ30" s="8"/>
      <c r="AR30" s="4">
        <v>118</v>
      </c>
      <c r="AS30" s="8">
        <v>2269.2</v>
      </c>
      <c r="AT30" s="7">
        <v>-1</v>
      </c>
      <c r="AU30" s="7">
        <v>-1</v>
      </c>
      <c r="AV30" s="4" t="s">
        <v>226</v>
      </c>
      <c r="AW30" s="8" t="s">
        <v>226</v>
      </c>
      <c r="AX30" s="4">
        <v>163</v>
      </c>
      <c r="AY30" s="8">
        <v>3267.75</v>
      </c>
      <c r="AZ30" s="7" t="s">
        <v>226</v>
      </c>
      <c r="BA30" s="7" t="s">
        <v>226</v>
      </c>
      <c r="BB30" s="7"/>
      <c r="BC30" s="4" t="s">
        <v>226</v>
      </c>
      <c r="BD30" s="8" t="s">
        <v>226</v>
      </c>
      <c r="BE30" s="4">
        <v>180</v>
      </c>
      <c r="BF30" s="8">
        <v>3591.75</v>
      </c>
      <c r="BG30" s="7" t="s">
        <v>226</v>
      </c>
      <c r="BH30" s="7" t="s">
        <v>226</v>
      </c>
      <c r="BI30" s="7"/>
      <c r="BJ30" s="4"/>
      <c r="BK30" s="8"/>
      <c r="BL30" s="2" t="s">
        <v>540</v>
      </c>
      <c r="BM30" s="7"/>
      <c r="BN30" s="7"/>
      <c r="BO30" s="4"/>
      <c r="BP30" s="8"/>
      <c r="BQ30" s="4"/>
      <c r="BR30" s="8"/>
      <c r="BS30" s="7"/>
      <c r="BT30" s="7"/>
      <c r="BU30" s="2" t="s">
        <v>287</v>
      </c>
      <c r="BV30" s="2" t="s">
        <v>237</v>
      </c>
      <c r="BW30" s="2" t="s">
        <v>226</v>
      </c>
      <c r="BX30" s="2" t="s">
        <v>226</v>
      </c>
      <c r="BY30" s="2" t="s">
        <v>238</v>
      </c>
      <c r="BZ30" s="2" t="s">
        <v>226</v>
      </c>
      <c r="CA30" s="4"/>
      <c r="CB30" s="8"/>
      <c r="CC30" s="4">
        <v>1</v>
      </c>
      <c r="CD30" s="8">
        <v>32.4</v>
      </c>
      <c r="CE30" s="7">
        <v>-1</v>
      </c>
      <c r="CF30" s="7">
        <v>-1</v>
      </c>
      <c r="CG30" s="2" t="s">
        <v>239</v>
      </c>
      <c r="CH30" s="2" t="s">
        <v>237</v>
      </c>
      <c r="CI30" s="2" t="s">
        <v>327</v>
      </c>
      <c r="CJ30" s="2" t="s">
        <v>389</v>
      </c>
      <c r="CK30" s="2" t="s">
        <v>238</v>
      </c>
      <c r="CL30" s="2" t="s">
        <v>226</v>
      </c>
      <c r="CM30" s="4"/>
      <c r="CN30" s="8"/>
      <c r="CO30" s="4"/>
      <c r="CP30" s="8"/>
      <c r="CQ30" s="7"/>
      <c r="CR30" s="7"/>
      <c r="CS30" s="2" t="s">
        <v>239</v>
      </c>
      <c r="CT30" s="2" t="s">
        <v>237</v>
      </c>
      <c r="CU30" s="2" t="s">
        <v>372</v>
      </c>
      <c r="CV30" s="2" t="s">
        <v>460</v>
      </c>
      <c r="CW30" s="2" t="s">
        <v>238</v>
      </c>
      <c r="CX30" s="2" t="s">
        <v>226</v>
      </c>
      <c r="CY30" s="4"/>
      <c r="CZ30" s="8"/>
      <c r="DA30" s="4">
        <v>13</v>
      </c>
      <c r="DB30" s="8">
        <v>257.4</v>
      </c>
      <c r="DC30" s="7">
        <v>-1</v>
      </c>
      <c r="DD30" s="7">
        <v>-1</v>
      </c>
      <c r="DE30" s="2" t="s">
        <v>239</v>
      </c>
      <c r="DF30" s="2" t="s">
        <v>237</v>
      </c>
      <c r="DG30" s="2" t="s">
        <v>376</v>
      </c>
      <c r="DH30" s="2" t="s">
        <v>541</v>
      </c>
      <c r="DI30" s="2" t="s">
        <v>291</v>
      </c>
      <c r="DJ30" s="2" t="s">
        <v>226</v>
      </c>
      <c r="DK30" s="4"/>
      <c r="DL30" s="8"/>
      <c r="DM30" s="4">
        <v>3</v>
      </c>
      <c r="DN30" s="8">
        <v>57</v>
      </c>
      <c r="DO30" s="7">
        <v>-1</v>
      </c>
      <c r="DP30" s="7">
        <v>-1</v>
      </c>
      <c r="DQ30" s="2" t="s">
        <v>239</v>
      </c>
      <c r="DR30" s="2" t="s">
        <v>237</v>
      </c>
      <c r="DS30" s="2" t="s">
        <v>413</v>
      </c>
      <c r="DT30" s="2" t="s">
        <v>542</v>
      </c>
      <c r="DU30" s="2" t="s">
        <v>291</v>
      </c>
      <c r="DV30" s="2" t="s">
        <v>226</v>
      </c>
      <c r="DW30" s="4"/>
      <c r="DX30" s="8"/>
      <c r="DY30" s="4">
        <v>100</v>
      </c>
      <c r="DZ30" s="8">
        <v>1890</v>
      </c>
      <c r="EA30" s="7">
        <v>-1</v>
      </c>
      <c r="EB30" s="7">
        <v>-1</v>
      </c>
      <c r="EC30" s="2" t="s">
        <v>239</v>
      </c>
      <c r="ED30" s="2" t="s">
        <v>237</v>
      </c>
      <c r="EE30" s="2" t="s">
        <v>379</v>
      </c>
      <c r="EF30" s="2" t="s">
        <v>471</v>
      </c>
      <c r="EG30" s="2" t="s">
        <v>238</v>
      </c>
      <c r="EH30" s="2" t="s">
        <v>226</v>
      </c>
      <c r="EI30" s="4"/>
      <c r="EJ30" s="8"/>
      <c r="EK30" s="4"/>
      <c r="EL30" s="8"/>
      <c r="EM30" s="7"/>
      <c r="EN30" s="7"/>
      <c r="EO30" s="2" t="s">
        <v>239</v>
      </c>
      <c r="EP30" s="2" t="s">
        <v>237</v>
      </c>
      <c r="EQ30" s="2" t="s">
        <v>413</v>
      </c>
      <c r="ER30" s="2" t="s">
        <v>543</v>
      </c>
      <c r="ES30" s="2" t="s">
        <v>238</v>
      </c>
      <c r="ET30" s="2" t="s">
        <v>226</v>
      </c>
      <c r="EU30" s="4"/>
      <c r="EV30" s="8"/>
      <c r="EW30" s="4"/>
      <c r="EX30" s="8"/>
      <c r="EY30" s="7"/>
      <c r="EZ30" s="7"/>
      <c r="FA30" s="2" t="s">
        <v>239</v>
      </c>
      <c r="FB30" s="2" t="s">
        <v>237</v>
      </c>
      <c r="FC30" s="2" t="s">
        <v>447</v>
      </c>
      <c r="FD30" s="2" t="s">
        <v>226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239</v>
      </c>
      <c r="FN30" s="2" t="s">
        <v>237</v>
      </c>
      <c r="FO30" s="2" t="s">
        <v>413</v>
      </c>
      <c r="FP30" s="2" t="s">
        <v>226</v>
      </c>
      <c r="FQ30" s="2" t="s">
        <v>238</v>
      </c>
      <c r="FR30" s="2" t="s">
        <v>226</v>
      </c>
      <c r="FS30" s="4"/>
      <c r="FT30" s="8"/>
      <c r="FU30" s="4"/>
      <c r="FV30" s="8"/>
      <c r="FW30" s="7"/>
      <c r="FX30" s="7"/>
      <c r="FY30" s="2" t="s">
        <v>226</v>
      </c>
      <c r="FZ30" s="2" t="s">
        <v>226</v>
      </c>
      <c r="GA30" s="2" t="s">
        <v>226</v>
      </c>
      <c r="GB30" s="2" t="s">
        <v>226</v>
      </c>
      <c r="GC30" s="2" t="s">
        <v>226</v>
      </c>
      <c r="GD30" s="2" t="s">
        <v>226</v>
      </c>
      <c r="GE30" s="4"/>
      <c r="GF30" s="8"/>
      <c r="GG30" s="4"/>
      <c r="GH30" s="8"/>
      <c r="GI30" s="7"/>
      <c r="GJ30" s="7"/>
      <c r="GK30" s="2" t="s">
        <v>252</v>
      </c>
      <c r="GL30" s="2" t="s">
        <v>237</v>
      </c>
      <c r="GM30" s="2" t="s">
        <v>226</v>
      </c>
      <c r="GN30" s="2" t="s">
        <v>226</v>
      </c>
      <c r="GO30" s="2" t="s">
        <v>238</v>
      </c>
      <c r="GP30" s="2" t="s">
        <v>226</v>
      </c>
      <c r="GQ30" s="4"/>
      <c r="GR30" s="8"/>
      <c r="GS30" s="4"/>
      <c r="GT30" s="8"/>
      <c r="GU30" s="7"/>
      <c r="GV30" s="7"/>
      <c r="GW30" s="2" t="s">
        <v>252</v>
      </c>
      <c r="GX30" s="2" t="s">
        <v>237</v>
      </c>
      <c r="GY30" s="2" t="s">
        <v>226</v>
      </c>
      <c r="GZ30" s="2" t="s">
        <v>226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252</v>
      </c>
      <c r="HJ30" s="2" t="s">
        <v>237</v>
      </c>
      <c r="HK30" s="2" t="s">
        <v>226</v>
      </c>
      <c r="HL30" s="2" t="s">
        <v>226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252</v>
      </c>
      <c r="HV30" s="2" t="s">
        <v>237</v>
      </c>
      <c r="HW30" s="2" t="s">
        <v>226</v>
      </c>
      <c r="HX30" s="2" t="s">
        <v>226</v>
      </c>
      <c r="HY30" s="2" t="s">
        <v>238</v>
      </c>
      <c r="HZ30" s="2" t="s">
        <v>226</v>
      </c>
      <c r="IA30" s="4"/>
      <c r="IB30" s="8"/>
      <c r="IC30" s="4"/>
      <c r="ID30" s="8"/>
      <c r="IE30" s="7"/>
      <c r="IF30" s="7"/>
      <c r="IG30" s="2" t="s">
        <v>252</v>
      </c>
      <c r="IH30" s="2" t="s">
        <v>237</v>
      </c>
      <c r="II30" s="2" t="s">
        <v>226</v>
      </c>
      <c r="IJ30" s="2" t="s">
        <v>226</v>
      </c>
      <c r="IK30" s="2" t="s">
        <v>238</v>
      </c>
      <c r="IL30" s="2" t="s">
        <v>226</v>
      </c>
      <c r="IM30" s="4"/>
      <c r="IN30" s="8"/>
      <c r="IO30" s="4"/>
      <c r="IP30" s="8"/>
      <c r="IQ30" s="7"/>
      <c r="IR30" s="7"/>
      <c r="IS30" s="2" t="s">
        <v>252</v>
      </c>
      <c r="IT30" s="2" t="s">
        <v>237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252</v>
      </c>
      <c r="JF30" s="2" t="s">
        <v>237</v>
      </c>
      <c r="JG30" s="2" t="s">
        <v>226</v>
      </c>
      <c r="JH30" s="2" t="s">
        <v>226</v>
      </c>
      <c r="JI30" s="2" t="s">
        <v>238</v>
      </c>
      <c r="JJ30" s="2" t="s">
        <v>226</v>
      </c>
      <c r="JK30" s="4"/>
      <c r="JL30" s="8"/>
      <c r="JM30" s="4">
        <v>1</v>
      </c>
      <c r="JN30" s="8">
        <v>32.4</v>
      </c>
      <c r="JO30" s="7">
        <v>-1</v>
      </c>
      <c r="JP30" s="7">
        <v>-1</v>
      </c>
      <c r="JQ30" s="2" t="s">
        <v>239</v>
      </c>
      <c r="JR30" s="2" t="s">
        <v>237</v>
      </c>
      <c r="JS30" s="2" t="s">
        <v>256</v>
      </c>
      <c r="JT30" s="2" t="s">
        <v>258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252</v>
      </c>
      <c r="KD30" s="2" t="s">
        <v>237</v>
      </c>
      <c r="KE30" s="2" t="s">
        <v>226</v>
      </c>
      <c r="KF30" s="2" t="s">
        <v>226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252</v>
      </c>
      <c r="KP30" s="2" t="s">
        <v>237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252</v>
      </c>
      <c r="LB30" s="2" t="s">
        <v>237</v>
      </c>
      <c r="LC30" s="2" t="s">
        <v>226</v>
      </c>
      <c r="LD30" s="2" t="s">
        <v>226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252</v>
      </c>
      <c r="LN30" s="2" t="s">
        <v>237</v>
      </c>
      <c r="LO30" s="2" t="s">
        <v>226</v>
      </c>
      <c r="LP30" s="2" t="s">
        <v>226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226</v>
      </c>
      <c r="LZ30" s="2" t="s">
        <v>226</v>
      </c>
      <c r="MA30" s="2" t="s">
        <v>226</v>
      </c>
      <c r="MB30" s="2" t="s">
        <v>226</v>
      </c>
      <c r="MC30" s="2" t="s">
        <v>226</v>
      </c>
      <c r="MD30" s="2" t="s">
        <v>226</v>
      </c>
      <c r="ME30" s="4"/>
      <c r="MF30" s="8"/>
      <c r="MG30" s="4"/>
      <c r="MH30" s="8"/>
      <c r="MI30" s="7"/>
      <c r="MJ30" s="7"/>
      <c r="MK30" s="2" t="s">
        <v>226</v>
      </c>
      <c r="ML30" s="2" t="s">
        <v>226</v>
      </c>
      <c r="MM30" s="2" t="s">
        <v>226</v>
      </c>
      <c r="MN30" s="2" t="s">
        <v>226</v>
      </c>
      <c r="MO30" s="2" t="s">
        <v>226</v>
      </c>
      <c r="MP30" s="2" t="s">
        <v>226</v>
      </c>
      <c r="MQ30" s="4"/>
      <c r="MR30" s="8"/>
      <c r="MS30" s="4"/>
      <c r="MT30" s="8"/>
      <c r="MU30" s="7"/>
      <c r="MV30" s="7"/>
      <c r="MW30" s="2" t="s">
        <v>252</v>
      </c>
      <c r="MX30" s="2" t="s">
        <v>237</v>
      </c>
      <c r="MY30" s="2" t="s">
        <v>226</v>
      </c>
      <c r="MZ30" s="2" t="s">
        <v>226</v>
      </c>
      <c r="NA30" s="2" t="s">
        <v>238</v>
      </c>
      <c r="NB30" s="2" t="s">
        <v>226</v>
      </c>
      <c r="NC30" s="4"/>
      <c r="ND30" s="8"/>
      <c r="NE30" s="4"/>
      <c r="NF30" s="8"/>
      <c r="NG30" s="7"/>
      <c r="NH30" s="7"/>
      <c r="NI30" s="2" t="s">
        <v>239</v>
      </c>
      <c r="NJ30" s="2" t="s">
        <v>237</v>
      </c>
      <c r="NK30" s="2" t="s">
        <v>390</v>
      </c>
      <c r="NL30" s="2" t="s">
        <v>444</v>
      </c>
      <c r="NM30" s="2" t="s">
        <v>291</v>
      </c>
      <c r="NN30" s="2" t="s">
        <v>226</v>
      </c>
      <c r="NO30" s="4"/>
      <c r="NP30" s="8"/>
      <c r="NQ30" s="4"/>
      <c r="NR30" s="8"/>
      <c r="NS30" s="7"/>
      <c r="NT30" s="7"/>
      <c r="NU30" s="2" t="s">
        <v>239</v>
      </c>
      <c r="NV30" s="2" t="s">
        <v>237</v>
      </c>
      <c r="NW30" s="2" t="s">
        <v>392</v>
      </c>
      <c r="NX30" s="2" t="s">
        <v>544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252</v>
      </c>
      <c r="OH30" s="2" t="s">
        <v>237</v>
      </c>
      <c r="OI30" s="2" t="s">
        <v>226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252</v>
      </c>
      <c r="OT30" s="2" t="s">
        <v>237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226</v>
      </c>
      <c r="PF30" s="2" t="s">
        <v>226</v>
      </c>
      <c r="PG30" s="2" t="s">
        <v>226</v>
      </c>
      <c r="PH30" s="2" t="s">
        <v>226</v>
      </c>
      <c r="PI30" s="2" t="s">
        <v>226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266</v>
      </c>
      <c r="QD30" s="2" t="s">
        <v>237</v>
      </c>
      <c r="QE30" s="2" t="s">
        <v>226</v>
      </c>
      <c r="QF30" s="2" t="s">
        <v>226</v>
      </c>
      <c r="QG30" s="2" t="s">
        <v>238</v>
      </c>
      <c r="QH30" s="2" t="s">
        <v>226</v>
      </c>
      <c r="QI30" s="4"/>
      <c r="QJ30" s="8"/>
      <c r="QK30" s="4"/>
      <c r="QL30" s="8"/>
      <c r="QM30" s="7"/>
      <c r="QN30" s="7"/>
      <c r="QO30" s="2" t="s">
        <v>252</v>
      </c>
      <c r="QP30" s="2" t="s">
        <v>237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252</v>
      </c>
      <c r="RB30" s="2" t="s">
        <v>237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/>
      <c r="RH30" s="8"/>
      <c r="RI30" s="4"/>
      <c r="RJ30" s="8"/>
      <c r="RK30" s="7"/>
      <c r="RL30" s="7"/>
      <c r="RM30" s="2" t="s">
        <v>252</v>
      </c>
      <c r="RN30" s="2" t="s">
        <v>237</v>
      </c>
      <c r="RO30" s="2" t="s">
        <v>226</v>
      </c>
      <c r="RP30" s="2" t="s">
        <v>226</v>
      </c>
      <c r="RQ30" s="2" t="s">
        <v>238</v>
      </c>
      <c r="RR30" s="2" t="s">
        <v>226</v>
      </c>
      <c r="RS30" s="4"/>
      <c r="RT30" s="8"/>
      <c r="RU30" s="4"/>
      <c r="RV30" s="8"/>
      <c r="RW30" s="7"/>
      <c r="RX30" s="7"/>
      <c r="RY30" s="2" t="s">
        <v>252</v>
      </c>
      <c r="RZ30" s="2" t="s">
        <v>237</v>
      </c>
      <c r="SA30" s="2" t="s">
        <v>226</v>
      </c>
      <c r="SB30" s="2" t="s">
        <v>226</v>
      </c>
      <c r="SC30" s="2" t="s">
        <v>238</v>
      </c>
      <c r="SD30" s="2" t="s">
        <v>226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</row>
    <row r="31">
      <c r="A31" s="2" t="s">
        <v>545</v>
      </c>
      <c r="B31" s="2" t="s">
        <v>213</v>
      </c>
      <c r="C31" s="2" t="s">
        <v>214</v>
      </c>
      <c r="D31" s="2" t="s">
        <v>486</v>
      </c>
      <c r="E31" s="2" t="s">
        <v>487</v>
      </c>
      <c r="F31" s="2" t="s">
        <v>433</v>
      </c>
      <c r="G31" s="2" t="s">
        <v>434</v>
      </c>
      <c r="H31" s="2" t="s">
        <v>435</v>
      </c>
      <c r="I31" s="2" t="s">
        <v>539</v>
      </c>
      <c r="J31" s="2" t="s">
        <v>268</v>
      </c>
      <c r="K31" s="2" t="s">
        <v>438</v>
      </c>
      <c r="L31" s="3">
        <v>33.33</v>
      </c>
      <c r="M31" s="3">
        <v>35</v>
      </c>
      <c r="N31" s="3">
        <v>69.99</v>
      </c>
      <c r="O31" s="2" t="s">
        <v>283</v>
      </c>
      <c r="P31" s="2" t="s">
        <v>284</v>
      </c>
      <c r="Q31" s="2" t="s">
        <v>225</v>
      </c>
      <c r="R31" s="2" t="s">
        <v>226</v>
      </c>
      <c r="S31" s="2" t="s">
        <v>439</v>
      </c>
      <c r="T31" s="2" t="s">
        <v>226</v>
      </c>
      <c r="U31" s="2" t="s">
        <v>489</v>
      </c>
      <c r="V31" s="2" t="s">
        <v>230</v>
      </c>
      <c r="W31" s="2" t="s">
        <v>231</v>
      </c>
      <c r="X31" s="2" t="s">
        <v>232</v>
      </c>
      <c r="Y31" s="2" t="s">
        <v>440</v>
      </c>
      <c r="Z31" s="4"/>
      <c r="AA31" s="4">
        <f>=ROUNDDOWN({0},0)</f>
      </c>
      <c r="AB31" s="5"/>
      <c r="AC31" s="2" t="s">
        <v>226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/>
      <c r="AQ31" s="8"/>
      <c r="AR31" s="4">
        <v>45</v>
      </c>
      <c r="AS31" s="8">
        <v>998.55</v>
      </c>
      <c r="AT31" s="7">
        <v>-1</v>
      </c>
      <c r="AU31" s="7">
        <v>-1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/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/>
      <c r="BJ31" s="4"/>
      <c r="BK31" s="8"/>
      <c r="BL31" s="2" t="s">
        <v>546</v>
      </c>
      <c r="BM31" s="7"/>
      <c r="BN31" s="7"/>
      <c r="BO31" s="4"/>
      <c r="BP31" s="8"/>
      <c r="BQ31" s="4"/>
      <c r="BR31" s="8"/>
      <c r="BS31" s="7"/>
      <c r="BT31" s="7"/>
      <c r="BU31" s="2" t="s">
        <v>287</v>
      </c>
      <c r="BV31" s="2" t="s">
        <v>237</v>
      </c>
      <c r="BW31" s="2" t="s">
        <v>226</v>
      </c>
      <c r="BX31" s="2" t="s">
        <v>226</v>
      </c>
      <c r="BY31" s="2" t="s">
        <v>238</v>
      </c>
      <c r="BZ31" s="2" t="s">
        <v>226</v>
      </c>
      <c r="CA31" s="4"/>
      <c r="CB31" s="8"/>
      <c r="CC31" s="4"/>
      <c r="CD31" s="8"/>
      <c r="CE31" s="7"/>
      <c r="CF31" s="7"/>
      <c r="CG31" s="2" t="s">
        <v>239</v>
      </c>
      <c r="CH31" s="2" t="s">
        <v>237</v>
      </c>
      <c r="CI31" s="2" t="s">
        <v>327</v>
      </c>
      <c r="CJ31" s="2" t="s">
        <v>547</v>
      </c>
      <c r="CK31" s="2" t="s">
        <v>238</v>
      </c>
      <c r="CL31" s="2" t="s">
        <v>226</v>
      </c>
      <c r="CM31" s="4"/>
      <c r="CN31" s="8"/>
      <c r="CO31" s="4"/>
      <c r="CP31" s="8"/>
      <c r="CQ31" s="7"/>
      <c r="CR31" s="7"/>
      <c r="CS31" s="2" t="s">
        <v>239</v>
      </c>
      <c r="CT31" s="2" t="s">
        <v>237</v>
      </c>
      <c r="CU31" s="2" t="s">
        <v>372</v>
      </c>
      <c r="CV31" s="2" t="s">
        <v>226</v>
      </c>
      <c r="CW31" s="2" t="s">
        <v>238</v>
      </c>
      <c r="CX31" s="2" t="s">
        <v>226</v>
      </c>
      <c r="CY31" s="4"/>
      <c r="CZ31" s="8"/>
      <c r="DA31" s="4">
        <v>6</v>
      </c>
      <c r="DB31" s="8">
        <v>138.6</v>
      </c>
      <c r="DC31" s="7">
        <v>-1</v>
      </c>
      <c r="DD31" s="7">
        <v>-1</v>
      </c>
      <c r="DE31" s="2" t="s">
        <v>239</v>
      </c>
      <c r="DF31" s="2" t="s">
        <v>237</v>
      </c>
      <c r="DG31" s="2" t="s">
        <v>376</v>
      </c>
      <c r="DH31" s="2" t="s">
        <v>548</v>
      </c>
      <c r="DI31" s="2" t="s">
        <v>291</v>
      </c>
      <c r="DJ31" s="2" t="s">
        <v>226</v>
      </c>
      <c r="DK31" s="4"/>
      <c r="DL31" s="8"/>
      <c r="DM31" s="4"/>
      <c r="DN31" s="8"/>
      <c r="DO31" s="7"/>
      <c r="DP31" s="7"/>
      <c r="DQ31" s="2" t="s">
        <v>239</v>
      </c>
      <c r="DR31" s="2" t="s">
        <v>237</v>
      </c>
      <c r="DS31" s="2" t="s">
        <v>440</v>
      </c>
      <c r="DT31" s="2" t="s">
        <v>441</v>
      </c>
      <c r="DU31" s="2" t="s">
        <v>291</v>
      </c>
      <c r="DV31" s="2" t="s">
        <v>226</v>
      </c>
      <c r="DW31" s="4"/>
      <c r="DX31" s="8"/>
      <c r="DY31" s="4">
        <v>39</v>
      </c>
      <c r="DZ31" s="8">
        <v>859.95</v>
      </c>
      <c r="EA31" s="7">
        <v>-1</v>
      </c>
      <c r="EB31" s="7">
        <v>-1</v>
      </c>
      <c r="EC31" s="2" t="s">
        <v>239</v>
      </c>
      <c r="ED31" s="2" t="s">
        <v>237</v>
      </c>
      <c r="EE31" s="2" t="s">
        <v>379</v>
      </c>
      <c r="EF31" s="2" t="s">
        <v>549</v>
      </c>
      <c r="EG31" s="2" t="s">
        <v>238</v>
      </c>
      <c r="EH31" s="2" t="s">
        <v>226</v>
      </c>
      <c r="EI31" s="4"/>
      <c r="EJ31" s="8"/>
      <c r="EK31" s="4"/>
      <c r="EL31" s="8"/>
      <c r="EM31" s="7"/>
      <c r="EN31" s="7"/>
      <c r="EO31" s="2" t="s">
        <v>239</v>
      </c>
      <c r="EP31" s="2" t="s">
        <v>237</v>
      </c>
      <c r="EQ31" s="2" t="s">
        <v>440</v>
      </c>
      <c r="ER31" s="2" t="s">
        <v>463</v>
      </c>
      <c r="ES31" s="2" t="s">
        <v>238</v>
      </c>
      <c r="ET31" s="2" t="s">
        <v>226</v>
      </c>
      <c r="EU31" s="4"/>
      <c r="EV31" s="8"/>
      <c r="EW31" s="4"/>
      <c r="EX31" s="8"/>
      <c r="EY31" s="7"/>
      <c r="EZ31" s="7"/>
      <c r="FA31" s="2" t="s">
        <v>239</v>
      </c>
      <c r="FB31" s="2" t="s">
        <v>237</v>
      </c>
      <c r="FC31" s="2" t="s">
        <v>447</v>
      </c>
      <c r="FD31" s="2" t="s">
        <v>472</v>
      </c>
      <c r="FE31" s="2" t="s">
        <v>238</v>
      </c>
      <c r="FF31" s="2" t="s">
        <v>226</v>
      </c>
      <c r="FG31" s="4"/>
      <c r="FH31" s="8"/>
      <c r="FI31" s="4"/>
      <c r="FJ31" s="8"/>
      <c r="FK31" s="7"/>
      <c r="FL31" s="7"/>
      <c r="FM31" s="2" t="s">
        <v>239</v>
      </c>
      <c r="FN31" s="2" t="s">
        <v>237</v>
      </c>
      <c r="FO31" s="2" t="s">
        <v>440</v>
      </c>
      <c r="FP31" s="2" t="s">
        <v>226</v>
      </c>
      <c r="FQ31" s="2" t="s">
        <v>238</v>
      </c>
      <c r="FR31" s="2" t="s">
        <v>226</v>
      </c>
      <c r="FS31" s="4"/>
      <c r="FT31" s="8"/>
      <c r="FU31" s="4"/>
      <c r="FV31" s="8"/>
      <c r="FW31" s="7"/>
      <c r="FX31" s="7"/>
      <c r="FY31" s="2" t="s">
        <v>226</v>
      </c>
      <c r="FZ31" s="2" t="s">
        <v>226</v>
      </c>
      <c r="GA31" s="2" t="s">
        <v>226</v>
      </c>
      <c r="GB31" s="2" t="s">
        <v>226</v>
      </c>
      <c r="GC31" s="2" t="s">
        <v>226</v>
      </c>
      <c r="GD31" s="2" t="s">
        <v>226</v>
      </c>
      <c r="GE31" s="4"/>
      <c r="GF31" s="8"/>
      <c r="GG31" s="4"/>
      <c r="GH31" s="8"/>
      <c r="GI31" s="7"/>
      <c r="GJ31" s="7"/>
      <c r="GK31" s="2" t="s">
        <v>252</v>
      </c>
      <c r="GL31" s="2" t="s">
        <v>237</v>
      </c>
      <c r="GM31" s="2" t="s">
        <v>226</v>
      </c>
      <c r="GN31" s="2" t="s">
        <v>226</v>
      </c>
      <c r="GO31" s="2" t="s">
        <v>238</v>
      </c>
      <c r="GP31" s="2" t="s">
        <v>226</v>
      </c>
      <c r="GQ31" s="4"/>
      <c r="GR31" s="8"/>
      <c r="GS31" s="4"/>
      <c r="GT31" s="8"/>
      <c r="GU31" s="7"/>
      <c r="GV31" s="7"/>
      <c r="GW31" s="2" t="s">
        <v>252</v>
      </c>
      <c r="GX31" s="2" t="s">
        <v>237</v>
      </c>
      <c r="GY31" s="2" t="s">
        <v>226</v>
      </c>
      <c r="GZ31" s="2" t="s">
        <v>226</v>
      </c>
      <c r="HA31" s="2" t="s">
        <v>238</v>
      </c>
      <c r="HB31" s="2" t="s">
        <v>226</v>
      </c>
      <c r="HC31" s="4"/>
      <c r="HD31" s="8"/>
      <c r="HE31" s="4"/>
      <c r="HF31" s="8"/>
      <c r="HG31" s="7"/>
      <c r="HH31" s="7"/>
      <c r="HI31" s="2" t="s">
        <v>252</v>
      </c>
      <c r="HJ31" s="2" t="s">
        <v>237</v>
      </c>
      <c r="HK31" s="2" t="s">
        <v>226</v>
      </c>
      <c r="HL31" s="2" t="s">
        <v>226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252</v>
      </c>
      <c r="HV31" s="2" t="s">
        <v>237</v>
      </c>
      <c r="HW31" s="2" t="s">
        <v>226</v>
      </c>
      <c r="HX31" s="2" t="s">
        <v>226</v>
      </c>
      <c r="HY31" s="2" t="s">
        <v>238</v>
      </c>
      <c r="HZ31" s="2" t="s">
        <v>226</v>
      </c>
      <c r="IA31" s="4"/>
      <c r="IB31" s="8"/>
      <c r="IC31" s="4"/>
      <c r="ID31" s="8"/>
      <c r="IE31" s="7"/>
      <c r="IF31" s="7"/>
      <c r="IG31" s="2" t="s">
        <v>252</v>
      </c>
      <c r="IH31" s="2" t="s">
        <v>237</v>
      </c>
      <c r="II31" s="2" t="s">
        <v>226</v>
      </c>
      <c r="IJ31" s="2" t="s">
        <v>226</v>
      </c>
      <c r="IK31" s="2" t="s">
        <v>238</v>
      </c>
      <c r="IL31" s="2" t="s">
        <v>226</v>
      </c>
      <c r="IM31" s="4"/>
      <c r="IN31" s="8"/>
      <c r="IO31" s="4"/>
      <c r="IP31" s="8"/>
      <c r="IQ31" s="7"/>
      <c r="IR31" s="7"/>
      <c r="IS31" s="2" t="s">
        <v>252</v>
      </c>
      <c r="IT31" s="2" t="s">
        <v>237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252</v>
      </c>
      <c r="JF31" s="2" t="s">
        <v>237</v>
      </c>
      <c r="JG31" s="2" t="s">
        <v>226</v>
      </c>
      <c r="JH31" s="2" t="s">
        <v>226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239</v>
      </c>
      <c r="JR31" s="2" t="s">
        <v>237</v>
      </c>
      <c r="JS31" s="2" t="s">
        <v>256</v>
      </c>
      <c r="JT31" s="2" t="s">
        <v>550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252</v>
      </c>
      <c r="KD31" s="2" t="s">
        <v>237</v>
      </c>
      <c r="KE31" s="2" t="s">
        <v>226</v>
      </c>
      <c r="KF31" s="2" t="s">
        <v>226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252</v>
      </c>
      <c r="KP31" s="2" t="s">
        <v>237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/>
      <c r="KX31" s="8"/>
      <c r="KY31" s="7"/>
      <c r="KZ31" s="7"/>
      <c r="LA31" s="2" t="s">
        <v>252</v>
      </c>
      <c r="LB31" s="2" t="s">
        <v>237</v>
      </c>
      <c r="LC31" s="2" t="s">
        <v>226</v>
      </c>
      <c r="LD31" s="2" t="s">
        <v>226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252</v>
      </c>
      <c r="LN31" s="2" t="s">
        <v>237</v>
      </c>
      <c r="LO31" s="2" t="s">
        <v>226</v>
      </c>
      <c r="LP31" s="2" t="s">
        <v>226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226</v>
      </c>
      <c r="LZ31" s="2" t="s">
        <v>226</v>
      </c>
      <c r="MA31" s="2" t="s">
        <v>226</v>
      </c>
      <c r="MB31" s="2" t="s">
        <v>226</v>
      </c>
      <c r="MC31" s="2" t="s">
        <v>226</v>
      </c>
      <c r="MD31" s="2" t="s">
        <v>226</v>
      </c>
      <c r="ME31" s="4"/>
      <c r="MF31" s="8"/>
      <c r="MG31" s="4"/>
      <c r="MH31" s="8"/>
      <c r="MI31" s="7"/>
      <c r="MJ31" s="7"/>
      <c r="MK31" s="2" t="s">
        <v>226</v>
      </c>
      <c r="ML31" s="2" t="s">
        <v>226</v>
      </c>
      <c r="MM31" s="2" t="s">
        <v>226</v>
      </c>
      <c r="MN31" s="2" t="s">
        <v>226</v>
      </c>
      <c r="MO31" s="2" t="s">
        <v>226</v>
      </c>
      <c r="MP31" s="2" t="s">
        <v>226</v>
      </c>
      <c r="MQ31" s="4"/>
      <c r="MR31" s="8"/>
      <c r="MS31" s="4"/>
      <c r="MT31" s="8"/>
      <c r="MU31" s="7"/>
      <c r="MV31" s="7"/>
      <c r="MW31" s="2" t="s">
        <v>252</v>
      </c>
      <c r="MX31" s="2" t="s">
        <v>237</v>
      </c>
      <c r="MY31" s="2" t="s">
        <v>226</v>
      </c>
      <c r="MZ31" s="2" t="s">
        <v>226</v>
      </c>
      <c r="NA31" s="2" t="s">
        <v>238</v>
      </c>
      <c r="NB31" s="2" t="s">
        <v>226</v>
      </c>
      <c r="NC31" s="4"/>
      <c r="ND31" s="8"/>
      <c r="NE31" s="4"/>
      <c r="NF31" s="8"/>
      <c r="NG31" s="7"/>
      <c r="NH31" s="7"/>
      <c r="NI31" s="2" t="s">
        <v>239</v>
      </c>
      <c r="NJ31" s="2" t="s">
        <v>237</v>
      </c>
      <c r="NK31" s="2" t="s">
        <v>390</v>
      </c>
      <c r="NL31" s="2" t="s">
        <v>403</v>
      </c>
      <c r="NM31" s="2" t="s">
        <v>291</v>
      </c>
      <c r="NN31" s="2" t="s">
        <v>226</v>
      </c>
      <c r="NO31" s="4"/>
      <c r="NP31" s="8"/>
      <c r="NQ31" s="4"/>
      <c r="NR31" s="8"/>
      <c r="NS31" s="7"/>
      <c r="NT31" s="7"/>
      <c r="NU31" s="2" t="s">
        <v>239</v>
      </c>
      <c r="NV31" s="2" t="s">
        <v>237</v>
      </c>
      <c r="NW31" s="2" t="s">
        <v>392</v>
      </c>
      <c r="NX31" s="2" t="s">
        <v>551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252</v>
      </c>
      <c r="OH31" s="2" t="s">
        <v>237</v>
      </c>
      <c r="OI31" s="2" t="s">
        <v>226</v>
      </c>
      <c r="OJ31" s="2" t="s">
        <v>226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252</v>
      </c>
      <c r="OT31" s="2" t="s">
        <v>237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226</v>
      </c>
      <c r="PF31" s="2" t="s">
        <v>226</v>
      </c>
      <c r="PG31" s="2" t="s">
        <v>226</v>
      </c>
      <c r="PH31" s="2" t="s">
        <v>226</v>
      </c>
      <c r="PI31" s="2" t="s">
        <v>226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266</v>
      </c>
      <c r="QD31" s="2" t="s">
        <v>237</v>
      </c>
      <c r="QE31" s="2" t="s">
        <v>226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252</v>
      </c>
      <c r="QP31" s="2" t="s">
        <v>237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252</v>
      </c>
      <c r="RB31" s="2" t="s">
        <v>237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/>
      <c r="RH31" s="8"/>
      <c r="RI31" s="4"/>
      <c r="RJ31" s="8"/>
      <c r="RK31" s="7"/>
      <c r="RL31" s="7"/>
      <c r="RM31" s="2" t="s">
        <v>252</v>
      </c>
      <c r="RN31" s="2" t="s">
        <v>237</v>
      </c>
      <c r="RO31" s="2" t="s">
        <v>226</v>
      </c>
      <c r="RP31" s="2" t="s">
        <v>226</v>
      </c>
      <c r="RQ31" s="2" t="s">
        <v>238</v>
      </c>
      <c r="RR31" s="2" t="s">
        <v>226</v>
      </c>
      <c r="RS31" s="4"/>
      <c r="RT31" s="8"/>
      <c r="RU31" s="4"/>
      <c r="RV31" s="8"/>
      <c r="RW31" s="7"/>
      <c r="RX31" s="7"/>
      <c r="RY31" s="2" t="s">
        <v>252</v>
      </c>
      <c r="RZ31" s="2" t="s">
        <v>237</v>
      </c>
      <c r="SA31" s="2" t="s">
        <v>226</v>
      </c>
      <c r="SB31" s="2" t="s">
        <v>226</v>
      </c>
      <c r="SC31" s="2" t="s">
        <v>238</v>
      </c>
      <c r="SD31" s="2" t="s">
        <v>226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</row>
    <row r="32">
      <c r="A32" s="2" t="s">
        <v>552</v>
      </c>
      <c r="B32" s="2" t="s">
        <v>213</v>
      </c>
      <c r="C32" s="2" t="s">
        <v>214</v>
      </c>
      <c r="D32" s="2" t="s">
        <v>486</v>
      </c>
      <c r="E32" s="2" t="s">
        <v>487</v>
      </c>
      <c r="F32" s="2" t="s">
        <v>433</v>
      </c>
      <c r="G32" s="2" t="s">
        <v>434</v>
      </c>
      <c r="H32" s="2" t="s">
        <v>435</v>
      </c>
      <c r="I32" s="2" t="s">
        <v>539</v>
      </c>
      <c r="J32" s="2" t="s">
        <v>221</v>
      </c>
      <c r="K32" s="2" t="s">
        <v>468</v>
      </c>
      <c r="L32" s="3">
        <v>28.57</v>
      </c>
      <c r="M32" s="3">
        <v>30</v>
      </c>
      <c r="N32" s="3">
        <v>59.99</v>
      </c>
      <c r="O32" s="2" t="s">
        <v>283</v>
      </c>
      <c r="P32" s="2" t="s">
        <v>284</v>
      </c>
      <c r="Q32" s="2" t="s">
        <v>225</v>
      </c>
      <c r="R32" s="2" t="s">
        <v>226</v>
      </c>
      <c r="S32" s="2" t="s">
        <v>469</v>
      </c>
      <c r="T32" s="2" t="s">
        <v>226</v>
      </c>
      <c r="U32" s="2" t="s">
        <v>489</v>
      </c>
      <c r="V32" s="2" t="s">
        <v>230</v>
      </c>
      <c r="W32" s="2" t="s">
        <v>231</v>
      </c>
      <c r="X32" s="2" t="s">
        <v>232</v>
      </c>
      <c r="Y32" s="2" t="s">
        <v>440</v>
      </c>
      <c r="Z32" s="4"/>
      <c r="AA32" s="4">
        <f>=ROUNDDOWN({0},0)</f>
      </c>
      <c r="AB32" s="5"/>
      <c r="AC32" s="2" t="s">
        <v>226</v>
      </c>
      <c r="AD32" s="4"/>
      <c r="AE32" s="4"/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/>
      <c r="AQ32" s="8"/>
      <c r="AR32" s="4">
        <v>17</v>
      </c>
      <c r="AS32" s="8">
        <v>324</v>
      </c>
      <c r="AT32" s="7">
        <v>-1</v>
      </c>
      <c r="AU32" s="7">
        <v>-1</v>
      </c>
      <c r="AV32" s="4"/>
      <c r="AW32" s="8"/>
      <c r="AX32" s="4">
        <v>17</v>
      </c>
      <c r="AY32" s="8">
        <v>324</v>
      </c>
      <c r="AZ32" s="7">
        <v>-1</v>
      </c>
      <c r="BA32" s="7">
        <v>-1</v>
      </c>
      <c r="BB32" s="7"/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/>
      <c r="BJ32" s="4"/>
      <c r="BK32" s="8"/>
      <c r="BL32" s="2" t="s">
        <v>546</v>
      </c>
      <c r="BM32" s="7"/>
      <c r="BN32" s="7"/>
      <c r="BO32" s="4"/>
      <c r="BP32" s="8"/>
      <c r="BQ32" s="4"/>
      <c r="BR32" s="8"/>
      <c r="BS32" s="7"/>
      <c r="BT32" s="7"/>
      <c r="BU32" s="2" t="s">
        <v>287</v>
      </c>
      <c r="BV32" s="2" t="s">
        <v>237</v>
      </c>
      <c r="BW32" s="2" t="s">
        <v>226</v>
      </c>
      <c r="BX32" s="2" t="s">
        <v>226</v>
      </c>
      <c r="BY32" s="2" t="s">
        <v>238</v>
      </c>
      <c r="BZ32" s="2" t="s">
        <v>226</v>
      </c>
      <c r="CA32" s="4"/>
      <c r="CB32" s="8"/>
      <c r="CC32" s="4"/>
      <c r="CD32" s="8"/>
      <c r="CE32" s="7"/>
      <c r="CF32" s="7"/>
      <c r="CG32" s="2" t="s">
        <v>239</v>
      </c>
      <c r="CH32" s="2" t="s">
        <v>237</v>
      </c>
      <c r="CI32" s="2" t="s">
        <v>327</v>
      </c>
      <c r="CJ32" s="2" t="s">
        <v>391</v>
      </c>
      <c r="CK32" s="2" t="s">
        <v>238</v>
      </c>
      <c r="CL32" s="2" t="s">
        <v>226</v>
      </c>
      <c r="CM32" s="4"/>
      <c r="CN32" s="8"/>
      <c r="CO32" s="4"/>
      <c r="CP32" s="8"/>
      <c r="CQ32" s="7"/>
      <c r="CR32" s="7"/>
      <c r="CS32" s="2" t="s">
        <v>239</v>
      </c>
      <c r="CT32" s="2" t="s">
        <v>237</v>
      </c>
      <c r="CU32" s="2" t="s">
        <v>372</v>
      </c>
      <c r="CV32" s="2" t="s">
        <v>553</v>
      </c>
      <c r="CW32" s="2" t="s">
        <v>238</v>
      </c>
      <c r="CX32" s="2" t="s">
        <v>226</v>
      </c>
      <c r="CY32" s="4"/>
      <c r="CZ32" s="8"/>
      <c r="DA32" s="4">
        <v>3</v>
      </c>
      <c r="DB32" s="8">
        <v>59.4</v>
      </c>
      <c r="DC32" s="7">
        <v>-1</v>
      </c>
      <c r="DD32" s="7">
        <v>-1</v>
      </c>
      <c r="DE32" s="2" t="s">
        <v>239</v>
      </c>
      <c r="DF32" s="2" t="s">
        <v>237</v>
      </c>
      <c r="DG32" s="2" t="s">
        <v>376</v>
      </c>
      <c r="DH32" s="2" t="s">
        <v>472</v>
      </c>
      <c r="DI32" s="2" t="s">
        <v>291</v>
      </c>
      <c r="DJ32" s="2" t="s">
        <v>226</v>
      </c>
      <c r="DK32" s="4"/>
      <c r="DL32" s="8"/>
      <c r="DM32" s="4"/>
      <c r="DN32" s="8"/>
      <c r="DO32" s="7"/>
      <c r="DP32" s="7"/>
      <c r="DQ32" s="2" t="s">
        <v>239</v>
      </c>
      <c r="DR32" s="2" t="s">
        <v>237</v>
      </c>
      <c r="DS32" s="2" t="s">
        <v>440</v>
      </c>
      <c r="DT32" s="2" t="s">
        <v>398</v>
      </c>
      <c r="DU32" s="2" t="s">
        <v>291</v>
      </c>
      <c r="DV32" s="2" t="s">
        <v>226</v>
      </c>
      <c r="DW32" s="4"/>
      <c r="DX32" s="8"/>
      <c r="DY32" s="4">
        <v>14</v>
      </c>
      <c r="DZ32" s="8">
        <v>264.6</v>
      </c>
      <c r="EA32" s="7">
        <v>-1</v>
      </c>
      <c r="EB32" s="7">
        <v>-1</v>
      </c>
      <c r="EC32" s="2" t="s">
        <v>239</v>
      </c>
      <c r="ED32" s="2" t="s">
        <v>237</v>
      </c>
      <c r="EE32" s="2" t="s">
        <v>379</v>
      </c>
      <c r="EF32" s="2" t="s">
        <v>253</v>
      </c>
      <c r="EG32" s="2" t="s">
        <v>238</v>
      </c>
      <c r="EH32" s="2" t="s">
        <v>226</v>
      </c>
      <c r="EI32" s="4"/>
      <c r="EJ32" s="8"/>
      <c r="EK32" s="4"/>
      <c r="EL32" s="8"/>
      <c r="EM32" s="7"/>
      <c r="EN32" s="7"/>
      <c r="EO32" s="2" t="s">
        <v>239</v>
      </c>
      <c r="EP32" s="2" t="s">
        <v>237</v>
      </c>
      <c r="EQ32" s="2" t="s">
        <v>440</v>
      </c>
      <c r="ER32" s="2" t="s">
        <v>554</v>
      </c>
      <c r="ES32" s="2" t="s">
        <v>238</v>
      </c>
      <c r="ET32" s="2" t="s">
        <v>226</v>
      </c>
      <c r="EU32" s="4"/>
      <c r="EV32" s="8"/>
      <c r="EW32" s="4"/>
      <c r="EX32" s="8"/>
      <c r="EY32" s="7"/>
      <c r="EZ32" s="7"/>
      <c r="FA32" s="2" t="s">
        <v>239</v>
      </c>
      <c r="FB32" s="2" t="s">
        <v>237</v>
      </c>
      <c r="FC32" s="2" t="s">
        <v>447</v>
      </c>
      <c r="FD32" s="2" t="s">
        <v>555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239</v>
      </c>
      <c r="FN32" s="2" t="s">
        <v>237</v>
      </c>
      <c r="FO32" s="2" t="s">
        <v>440</v>
      </c>
      <c r="FP32" s="2" t="s">
        <v>226</v>
      </c>
      <c r="FQ32" s="2" t="s">
        <v>238</v>
      </c>
      <c r="FR32" s="2" t="s">
        <v>226</v>
      </c>
      <c r="FS32" s="4"/>
      <c r="FT32" s="8"/>
      <c r="FU32" s="4"/>
      <c r="FV32" s="8"/>
      <c r="FW32" s="7"/>
      <c r="FX32" s="7"/>
      <c r="FY32" s="2" t="s">
        <v>226</v>
      </c>
      <c r="FZ32" s="2" t="s">
        <v>226</v>
      </c>
      <c r="GA32" s="2" t="s">
        <v>226</v>
      </c>
      <c r="GB32" s="2" t="s">
        <v>226</v>
      </c>
      <c r="GC32" s="2" t="s">
        <v>226</v>
      </c>
      <c r="GD32" s="2" t="s">
        <v>226</v>
      </c>
      <c r="GE32" s="4"/>
      <c r="GF32" s="8"/>
      <c r="GG32" s="4"/>
      <c r="GH32" s="8"/>
      <c r="GI32" s="7"/>
      <c r="GJ32" s="7"/>
      <c r="GK32" s="2" t="s">
        <v>252</v>
      </c>
      <c r="GL32" s="2" t="s">
        <v>237</v>
      </c>
      <c r="GM32" s="2" t="s">
        <v>226</v>
      </c>
      <c r="GN32" s="2" t="s">
        <v>226</v>
      </c>
      <c r="GO32" s="2" t="s">
        <v>238</v>
      </c>
      <c r="GP32" s="2" t="s">
        <v>226</v>
      </c>
      <c r="GQ32" s="4"/>
      <c r="GR32" s="8"/>
      <c r="GS32" s="4"/>
      <c r="GT32" s="8"/>
      <c r="GU32" s="7"/>
      <c r="GV32" s="7"/>
      <c r="GW32" s="2" t="s">
        <v>252</v>
      </c>
      <c r="GX32" s="2" t="s">
        <v>237</v>
      </c>
      <c r="GY32" s="2" t="s">
        <v>226</v>
      </c>
      <c r="GZ32" s="2" t="s">
        <v>226</v>
      </c>
      <c r="HA32" s="2" t="s">
        <v>238</v>
      </c>
      <c r="HB32" s="2" t="s">
        <v>226</v>
      </c>
      <c r="HC32" s="4"/>
      <c r="HD32" s="8"/>
      <c r="HE32" s="4"/>
      <c r="HF32" s="8"/>
      <c r="HG32" s="7"/>
      <c r="HH32" s="7"/>
      <c r="HI32" s="2" t="s">
        <v>252</v>
      </c>
      <c r="HJ32" s="2" t="s">
        <v>237</v>
      </c>
      <c r="HK32" s="2" t="s">
        <v>226</v>
      </c>
      <c r="HL32" s="2" t="s">
        <v>226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252</v>
      </c>
      <c r="HV32" s="2" t="s">
        <v>237</v>
      </c>
      <c r="HW32" s="2" t="s">
        <v>226</v>
      </c>
      <c r="HX32" s="2" t="s">
        <v>226</v>
      </c>
      <c r="HY32" s="2" t="s">
        <v>238</v>
      </c>
      <c r="HZ32" s="2" t="s">
        <v>226</v>
      </c>
      <c r="IA32" s="4"/>
      <c r="IB32" s="8"/>
      <c r="IC32" s="4"/>
      <c r="ID32" s="8"/>
      <c r="IE32" s="7"/>
      <c r="IF32" s="7"/>
      <c r="IG32" s="2" t="s">
        <v>252</v>
      </c>
      <c r="IH32" s="2" t="s">
        <v>237</v>
      </c>
      <c r="II32" s="2" t="s">
        <v>226</v>
      </c>
      <c r="IJ32" s="2" t="s">
        <v>226</v>
      </c>
      <c r="IK32" s="2" t="s">
        <v>238</v>
      </c>
      <c r="IL32" s="2" t="s">
        <v>226</v>
      </c>
      <c r="IM32" s="4"/>
      <c r="IN32" s="8"/>
      <c r="IO32" s="4"/>
      <c r="IP32" s="8"/>
      <c r="IQ32" s="7"/>
      <c r="IR32" s="7"/>
      <c r="IS32" s="2" t="s">
        <v>252</v>
      </c>
      <c r="IT32" s="2" t="s">
        <v>237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252</v>
      </c>
      <c r="JF32" s="2" t="s">
        <v>237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239</v>
      </c>
      <c r="JR32" s="2" t="s">
        <v>237</v>
      </c>
      <c r="JS32" s="2" t="s">
        <v>256</v>
      </c>
      <c r="JT32" s="2" t="s">
        <v>459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252</v>
      </c>
      <c r="KD32" s="2" t="s">
        <v>237</v>
      </c>
      <c r="KE32" s="2" t="s">
        <v>226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252</v>
      </c>
      <c r="KP32" s="2" t="s">
        <v>237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252</v>
      </c>
      <c r="LB32" s="2" t="s">
        <v>237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252</v>
      </c>
      <c r="LN32" s="2" t="s">
        <v>237</v>
      </c>
      <c r="LO32" s="2" t="s">
        <v>226</v>
      </c>
      <c r="LP32" s="2" t="s">
        <v>226</v>
      </c>
      <c r="LQ32" s="2" t="s">
        <v>238</v>
      </c>
      <c r="LR32" s="2" t="s">
        <v>226</v>
      </c>
      <c r="LS32" s="4"/>
      <c r="LT32" s="8"/>
      <c r="LU32" s="4"/>
      <c r="LV32" s="8"/>
      <c r="LW32" s="7"/>
      <c r="LX32" s="7"/>
      <c r="LY32" s="2" t="s">
        <v>226</v>
      </c>
      <c r="LZ32" s="2" t="s">
        <v>226</v>
      </c>
      <c r="MA32" s="2" t="s">
        <v>226</v>
      </c>
      <c r="MB32" s="2" t="s">
        <v>226</v>
      </c>
      <c r="MC32" s="2" t="s">
        <v>226</v>
      </c>
      <c r="MD32" s="2" t="s">
        <v>226</v>
      </c>
      <c r="ME32" s="4"/>
      <c r="MF32" s="8"/>
      <c r="MG32" s="4"/>
      <c r="MH32" s="8"/>
      <c r="MI32" s="7"/>
      <c r="MJ32" s="7"/>
      <c r="MK32" s="2" t="s">
        <v>226</v>
      </c>
      <c r="ML32" s="2" t="s">
        <v>226</v>
      </c>
      <c r="MM32" s="2" t="s">
        <v>226</v>
      </c>
      <c r="MN32" s="2" t="s">
        <v>226</v>
      </c>
      <c r="MO32" s="2" t="s">
        <v>226</v>
      </c>
      <c r="MP32" s="2" t="s">
        <v>226</v>
      </c>
      <c r="MQ32" s="4"/>
      <c r="MR32" s="8"/>
      <c r="MS32" s="4"/>
      <c r="MT32" s="8"/>
      <c r="MU32" s="7"/>
      <c r="MV32" s="7"/>
      <c r="MW32" s="2" t="s">
        <v>252</v>
      </c>
      <c r="MX32" s="2" t="s">
        <v>237</v>
      </c>
      <c r="MY32" s="2" t="s">
        <v>226</v>
      </c>
      <c r="MZ32" s="2" t="s">
        <v>226</v>
      </c>
      <c r="NA32" s="2" t="s">
        <v>238</v>
      </c>
      <c r="NB32" s="2" t="s">
        <v>226</v>
      </c>
      <c r="NC32" s="4"/>
      <c r="ND32" s="8"/>
      <c r="NE32" s="4"/>
      <c r="NF32" s="8"/>
      <c r="NG32" s="7"/>
      <c r="NH32" s="7"/>
      <c r="NI32" s="2" t="s">
        <v>239</v>
      </c>
      <c r="NJ32" s="2" t="s">
        <v>237</v>
      </c>
      <c r="NK32" s="2" t="s">
        <v>390</v>
      </c>
      <c r="NL32" s="2" t="s">
        <v>556</v>
      </c>
      <c r="NM32" s="2" t="s">
        <v>291</v>
      </c>
      <c r="NN32" s="2" t="s">
        <v>226</v>
      </c>
      <c r="NO32" s="4"/>
      <c r="NP32" s="8"/>
      <c r="NQ32" s="4"/>
      <c r="NR32" s="8"/>
      <c r="NS32" s="7"/>
      <c r="NT32" s="7"/>
      <c r="NU32" s="2" t="s">
        <v>239</v>
      </c>
      <c r="NV32" s="2" t="s">
        <v>237</v>
      </c>
      <c r="NW32" s="2" t="s">
        <v>392</v>
      </c>
      <c r="NX32" s="2" t="s">
        <v>403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252</v>
      </c>
      <c r="OH32" s="2" t="s">
        <v>237</v>
      </c>
      <c r="OI32" s="2" t="s">
        <v>226</v>
      </c>
      <c r="OJ32" s="2" t="s">
        <v>226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252</v>
      </c>
      <c r="OT32" s="2" t="s">
        <v>237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226</v>
      </c>
      <c r="PF32" s="2" t="s">
        <v>226</v>
      </c>
      <c r="PG32" s="2" t="s">
        <v>226</v>
      </c>
      <c r="PH32" s="2" t="s">
        <v>226</v>
      </c>
      <c r="PI32" s="2" t="s">
        <v>226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266</v>
      </c>
      <c r="QD32" s="2" t="s">
        <v>237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252</v>
      </c>
      <c r="QP32" s="2" t="s">
        <v>237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252</v>
      </c>
      <c r="RB32" s="2" t="s">
        <v>237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/>
      <c r="RH32" s="8"/>
      <c r="RI32" s="4"/>
      <c r="RJ32" s="8"/>
      <c r="RK32" s="7"/>
      <c r="RL32" s="7"/>
      <c r="RM32" s="2" t="s">
        <v>252</v>
      </c>
      <c r="RN32" s="2" t="s">
        <v>237</v>
      </c>
      <c r="RO32" s="2" t="s">
        <v>226</v>
      </c>
      <c r="RP32" s="2" t="s">
        <v>226</v>
      </c>
      <c r="RQ32" s="2" t="s">
        <v>238</v>
      </c>
      <c r="RR32" s="2" t="s">
        <v>226</v>
      </c>
      <c r="RS32" s="4"/>
      <c r="RT32" s="8"/>
      <c r="RU32" s="4"/>
      <c r="RV32" s="8"/>
      <c r="RW32" s="7"/>
      <c r="RX32" s="7"/>
      <c r="RY32" s="2" t="s">
        <v>252</v>
      </c>
      <c r="RZ32" s="2" t="s">
        <v>237</v>
      </c>
      <c r="SA32" s="2" t="s">
        <v>226</v>
      </c>
      <c r="SB32" s="2" t="s">
        <v>226</v>
      </c>
      <c r="SC32" s="2" t="s">
        <v>238</v>
      </c>
      <c r="SD32" s="2" t="s">
        <v>226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</row>
    <row r="33">
      <c r="A33" s="2" t="s">
        <v>557</v>
      </c>
      <c r="B33" s="2" t="s">
        <v>213</v>
      </c>
      <c r="C33" s="2" t="s">
        <v>558</v>
      </c>
      <c r="D33" s="2" t="s">
        <v>215</v>
      </c>
      <c r="E33" s="2" t="s">
        <v>216</v>
      </c>
      <c r="F33" s="2" t="s">
        <v>559</v>
      </c>
      <c r="G33" s="2" t="s">
        <v>226</v>
      </c>
      <c r="H33" s="2" t="s">
        <v>226</v>
      </c>
      <c r="I33" s="2" t="s">
        <v>560</v>
      </c>
      <c r="J33" s="2" t="s">
        <v>561</v>
      </c>
      <c r="K33" s="2" t="s">
        <v>405</v>
      </c>
      <c r="L33" s="3">
        <v>24</v>
      </c>
      <c r="M33" s="3">
        <v>25.2</v>
      </c>
      <c r="N33" s="3">
        <v>49.99</v>
      </c>
      <c r="O33" s="2" t="s">
        <v>223</v>
      </c>
      <c r="P33" s="2" t="s">
        <v>562</v>
      </c>
      <c r="Q33" s="2" t="s">
        <v>225</v>
      </c>
      <c r="R33" s="2" t="s">
        <v>226</v>
      </c>
      <c r="S33" s="2" t="s">
        <v>226</v>
      </c>
      <c r="T33" s="2" t="s">
        <v>226</v>
      </c>
      <c r="U33" s="2" t="s">
        <v>371</v>
      </c>
      <c r="V33" s="2" t="s">
        <v>563</v>
      </c>
      <c r="W33" s="2" t="s">
        <v>231</v>
      </c>
      <c r="X33" s="2" t="s">
        <v>226</v>
      </c>
      <c r="Y33" s="2" t="s">
        <v>564</v>
      </c>
      <c r="Z33" s="4"/>
      <c r="AA33" s="4">
        <f>=ROUNDDOWN({0},0)</f>
      </c>
      <c r="AB33" s="5"/>
      <c r="AC33" s="2" t="s">
        <v>226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/>
      <c r="BD33" s="8"/>
      <c r="BE33" s="4"/>
      <c r="BF33" s="8"/>
      <c r="BG33" s="7"/>
      <c r="BH33" s="7"/>
      <c r="BI33" s="7"/>
      <c r="BJ33" s="4"/>
      <c r="BK33" s="8"/>
      <c r="BL33" s="2" t="s">
        <v>226</v>
      </c>
      <c r="BM33" s="7"/>
      <c r="BN33" s="7"/>
      <c r="BO33" s="4"/>
      <c r="BP33" s="8"/>
      <c r="BQ33" s="4"/>
      <c r="BR33" s="8"/>
      <c r="BS33" s="7"/>
      <c r="BT33" s="7"/>
      <c r="BU33" s="2" t="s">
        <v>252</v>
      </c>
      <c r="BV33" s="2" t="s">
        <v>237</v>
      </c>
      <c r="BW33" s="2" t="s">
        <v>226</v>
      </c>
      <c r="BX33" s="2" t="s">
        <v>226</v>
      </c>
      <c r="BY33" s="2" t="s">
        <v>238</v>
      </c>
      <c r="BZ33" s="2" t="s">
        <v>226</v>
      </c>
      <c r="CA33" s="4"/>
      <c r="CB33" s="8"/>
      <c r="CC33" s="4"/>
      <c r="CD33" s="8"/>
      <c r="CE33" s="7"/>
      <c r="CF33" s="7"/>
      <c r="CG33" s="2" t="s">
        <v>236</v>
      </c>
      <c r="CH33" s="2" t="s">
        <v>237</v>
      </c>
      <c r="CI33" s="2" t="s">
        <v>226</v>
      </c>
      <c r="CJ33" s="2" t="s">
        <v>226</v>
      </c>
      <c r="CK33" s="2" t="s">
        <v>238</v>
      </c>
      <c r="CL33" s="2" t="s">
        <v>226</v>
      </c>
      <c r="CM33" s="4"/>
      <c r="CN33" s="8"/>
      <c r="CO33" s="4"/>
      <c r="CP33" s="8"/>
      <c r="CQ33" s="7"/>
      <c r="CR33" s="7"/>
      <c r="CS33" s="2" t="s">
        <v>239</v>
      </c>
      <c r="CT33" s="2" t="s">
        <v>237</v>
      </c>
      <c r="CU33" s="2" t="s">
        <v>565</v>
      </c>
      <c r="CV33" s="2" t="s">
        <v>566</v>
      </c>
      <c r="CW33" s="2" t="s">
        <v>238</v>
      </c>
      <c r="CX33" s="2" t="s">
        <v>226</v>
      </c>
      <c r="CY33" s="4"/>
      <c r="CZ33" s="8"/>
      <c r="DA33" s="4"/>
      <c r="DB33" s="8"/>
      <c r="DC33" s="7"/>
      <c r="DD33" s="7"/>
      <c r="DE33" s="2" t="s">
        <v>252</v>
      </c>
      <c r="DF33" s="2" t="s">
        <v>237</v>
      </c>
      <c r="DG33" s="2" t="s">
        <v>226</v>
      </c>
      <c r="DH33" s="2" t="s">
        <v>226</v>
      </c>
      <c r="DI33" s="2" t="s">
        <v>238</v>
      </c>
      <c r="DJ33" s="2" t="s">
        <v>226</v>
      </c>
      <c r="DK33" s="4"/>
      <c r="DL33" s="8"/>
      <c r="DM33" s="4"/>
      <c r="DN33" s="8"/>
      <c r="DO33" s="7"/>
      <c r="DP33" s="7"/>
      <c r="DQ33" s="2" t="s">
        <v>239</v>
      </c>
      <c r="DR33" s="2" t="s">
        <v>237</v>
      </c>
      <c r="DS33" s="2" t="s">
        <v>567</v>
      </c>
      <c r="DT33" s="2" t="s">
        <v>568</v>
      </c>
      <c r="DU33" s="2" t="s">
        <v>238</v>
      </c>
      <c r="DV33" s="2" t="s">
        <v>226</v>
      </c>
      <c r="DW33" s="4"/>
      <c r="DX33" s="8"/>
      <c r="DY33" s="4"/>
      <c r="DZ33" s="8"/>
      <c r="EA33" s="7"/>
      <c r="EB33" s="7"/>
      <c r="EC33" s="2" t="s">
        <v>239</v>
      </c>
      <c r="ED33" s="2" t="s">
        <v>237</v>
      </c>
      <c r="EE33" s="2" t="s">
        <v>569</v>
      </c>
      <c r="EF33" s="2" t="s">
        <v>226</v>
      </c>
      <c r="EG33" s="2" t="s">
        <v>238</v>
      </c>
      <c r="EH33" s="2" t="s">
        <v>226</v>
      </c>
      <c r="EI33" s="4"/>
      <c r="EJ33" s="8"/>
      <c r="EK33" s="4"/>
      <c r="EL33" s="8"/>
      <c r="EM33" s="7"/>
      <c r="EN33" s="7"/>
      <c r="EO33" s="2" t="s">
        <v>239</v>
      </c>
      <c r="EP33" s="2" t="s">
        <v>237</v>
      </c>
      <c r="EQ33" s="2" t="s">
        <v>570</v>
      </c>
      <c r="ER33" s="2" t="s">
        <v>226</v>
      </c>
      <c r="ES33" s="2" t="s">
        <v>238</v>
      </c>
      <c r="ET33" s="2" t="s">
        <v>226</v>
      </c>
      <c r="EU33" s="4"/>
      <c r="EV33" s="8"/>
      <c r="EW33" s="4"/>
      <c r="EX33" s="8"/>
      <c r="EY33" s="7"/>
      <c r="EZ33" s="7"/>
      <c r="FA33" s="2" t="s">
        <v>239</v>
      </c>
      <c r="FB33" s="2" t="s">
        <v>237</v>
      </c>
      <c r="FC33" s="2" t="s">
        <v>571</v>
      </c>
      <c r="FD33" s="2" t="s">
        <v>572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239</v>
      </c>
      <c r="FN33" s="2" t="s">
        <v>237</v>
      </c>
      <c r="FO33" s="2" t="s">
        <v>565</v>
      </c>
      <c r="FP33" s="2" t="s">
        <v>573</v>
      </c>
      <c r="FQ33" s="2" t="s">
        <v>238</v>
      </c>
      <c r="FR33" s="2" t="s">
        <v>226</v>
      </c>
      <c r="FS33" s="4"/>
      <c r="FT33" s="8"/>
      <c r="FU33" s="4"/>
      <c r="FV33" s="8"/>
      <c r="FW33" s="7"/>
      <c r="FX33" s="7"/>
      <c r="FY33" s="2" t="s">
        <v>226</v>
      </c>
      <c r="FZ33" s="2" t="s">
        <v>226</v>
      </c>
      <c r="GA33" s="2" t="s">
        <v>226</v>
      </c>
      <c r="GB33" s="2" t="s">
        <v>226</v>
      </c>
      <c r="GC33" s="2" t="s">
        <v>226</v>
      </c>
      <c r="GD33" s="2" t="s">
        <v>226</v>
      </c>
      <c r="GE33" s="4"/>
      <c r="GF33" s="8"/>
      <c r="GG33" s="4"/>
      <c r="GH33" s="8"/>
      <c r="GI33" s="7"/>
      <c r="GJ33" s="7"/>
      <c r="GK33" s="2" t="s">
        <v>252</v>
      </c>
      <c r="GL33" s="2" t="s">
        <v>237</v>
      </c>
      <c r="GM33" s="2" t="s">
        <v>226</v>
      </c>
      <c r="GN33" s="2" t="s">
        <v>226</v>
      </c>
      <c r="GO33" s="2" t="s">
        <v>238</v>
      </c>
      <c r="GP33" s="2" t="s">
        <v>226</v>
      </c>
      <c r="GQ33" s="4"/>
      <c r="GR33" s="8"/>
      <c r="GS33" s="4"/>
      <c r="GT33" s="8"/>
      <c r="GU33" s="7"/>
      <c r="GV33" s="7"/>
      <c r="GW33" s="2" t="s">
        <v>252</v>
      </c>
      <c r="GX33" s="2" t="s">
        <v>237</v>
      </c>
      <c r="GY33" s="2" t="s">
        <v>226</v>
      </c>
      <c r="GZ33" s="2" t="s">
        <v>226</v>
      </c>
      <c r="HA33" s="2" t="s">
        <v>238</v>
      </c>
      <c r="HB33" s="2" t="s">
        <v>226</v>
      </c>
      <c r="HC33" s="4"/>
      <c r="HD33" s="8"/>
      <c r="HE33" s="4"/>
      <c r="HF33" s="8"/>
      <c r="HG33" s="7"/>
      <c r="HH33" s="7"/>
      <c r="HI33" s="2" t="s">
        <v>252</v>
      </c>
      <c r="HJ33" s="2" t="s">
        <v>223</v>
      </c>
      <c r="HK33" s="2" t="s">
        <v>226</v>
      </c>
      <c r="HL33" s="2" t="s">
        <v>226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239</v>
      </c>
      <c r="HV33" s="2" t="s">
        <v>237</v>
      </c>
      <c r="HW33" s="2" t="s">
        <v>574</v>
      </c>
      <c r="HX33" s="2" t="s">
        <v>575</v>
      </c>
      <c r="HY33" s="2" t="s">
        <v>238</v>
      </c>
      <c r="HZ33" s="2" t="s">
        <v>226</v>
      </c>
      <c r="IA33" s="4"/>
      <c r="IB33" s="8"/>
      <c r="IC33" s="4"/>
      <c r="ID33" s="8"/>
      <c r="IE33" s="7"/>
      <c r="IF33" s="7"/>
      <c r="IG33" s="2" t="s">
        <v>236</v>
      </c>
      <c r="IH33" s="2" t="s">
        <v>237</v>
      </c>
      <c r="II33" s="2" t="s">
        <v>226</v>
      </c>
      <c r="IJ33" s="2" t="s">
        <v>226</v>
      </c>
      <c r="IK33" s="2" t="s">
        <v>238</v>
      </c>
      <c r="IL33" s="2" t="s">
        <v>226</v>
      </c>
      <c r="IM33" s="4"/>
      <c r="IN33" s="8"/>
      <c r="IO33" s="4"/>
      <c r="IP33" s="8"/>
      <c r="IQ33" s="7"/>
      <c r="IR33" s="7"/>
      <c r="IS33" s="2" t="s">
        <v>226</v>
      </c>
      <c r="IT33" s="2" t="s">
        <v>226</v>
      </c>
      <c r="IU33" s="2" t="s">
        <v>226</v>
      </c>
      <c r="IV33" s="2" t="s">
        <v>226</v>
      </c>
      <c r="IW33" s="2" t="s">
        <v>226</v>
      </c>
      <c r="IX33" s="2" t="s">
        <v>226</v>
      </c>
      <c r="IY33" s="4"/>
      <c r="IZ33" s="8"/>
      <c r="JA33" s="4"/>
      <c r="JB33" s="8"/>
      <c r="JC33" s="7"/>
      <c r="JD33" s="7"/>
      <c r="JE33" s="2" t="s">
        <v>252</v>
      </c>
      <c r="JF33" s="2" t="s">
        <v>223</v>
      </c>
      <c r="JG33" s="2" t="s">
        <v>226</v>
      </c>
      <c r="JH33" s="2" t="s">
        <v>226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252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237</v>
      </c>
      <c r="KE33" s="2" t="s">
        <v>226</v>
      </c>
      <c r="KF33" s="2" t="s">
        <v>226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226</v>
      </c>
      <c r="KP33" s="2" t="s">
        <v>226</v>
      </c>
      <c r="KQ33" s="2" t="s">
        <v>226</v>
      </c>
      <c r="KR33" s="2" t="s">
        <v>226</v>
      </c>
      <c r="KS33" s="2" t="s">
        <v>226</v>
      </c>
      <c r="KT33" s="2" t="s">
        <v>226</v>
      </c>
      <c r="KU33" s="4"/>
      <c r="KV33" s="8"/>
      <c r="KW33" s="4"/>
      <c r="KX33" s="8"/>
      <c r="KY33" s="7"/>
      <c r="KZ33" s="7"/>
      <c r="LA33" s="2" t="s">
        <v>236</v>
      </c>
      <c r="LB33" s="2" t="s">
        <v>237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252</v>
      </c>
      <c r="LN33" s="2" t="s">
        <v>223</v>
      </c>
      <c r="LO33" s="2" t="s">
        <v>226</v>
      </c>
      <c r="LP33" s="2" t="s">
        <v>226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226</v>
      </c>
      <c r="LZ33" s="2" t="s">
        <v>226</v>
      </c>
      <c r="MA33" s="2" t="s">
        <v>226</v>
      </c>
      <c r="MB33" s="2" t="s">
        <v>226</v>
      </c>
      <c r="MC33" s="2" t="s">
        <v>226</v>
      </c>
      <c r="MD33" s="2" t="s">
        <v>226</v>
      </c>
      <c r="ME33" s="4"/>
      <c r="MF33" s="8"/>
      <c r="MG33" s="4"/>
      <c r="MH33" s="8"/>
      <c r="MI33" s="7"/>
      <c r="MJ33" s="7"/>
      <c r="MK33" s="2" t="s">
        <v>226</v>
      </c>
      <c r="ML33" s="2" t="s">
        <v>226</v>
      </c>
      <c r="MM33" s="2" t="s">
        <v>226</v>
      </c>
      <c r="MN33" s="2" t="s">
        <v>226</v>
      </c>
      <c r="MO33" s="2" t="s">
        <v>226</v>
      </c>
      <c r="MP33" s="2" t="s">
        <v>226</v>
      </c>
      <c r="MQ33" s="4"/>
      <c r="MR33" s="8"/>
      <c r="MS33" s="4"/>
      <c r="MT33" s="8"/>
      <c r="MU33" s="7"/>
      <c r="MV33" s="7"/>
      <c r="MW33" s="2" t="s">
        <v>226</v>
      </c>
      <c r="MX33" s="2" t="s">
        <v>226</v>
      </c>
      <c r="MY33" s="2" t="s">
        <v>226</v>
      </c>
      <c r="MZ33" s="2" t="s">
        <v>226</v>
      </c>
      <c r="NA33" s="2" t="s">
        <v>226</v>
      </c>
      <c r="NB33" s="2" t="s">
        <v>226</v>
      </c>
      <c r="NC33" s="4"/>
      <c r="ND33" s="8"/>
      <c r="NE33" s="4"/>
      <c r="NF33" s="8"/>
      <c r="NG33" s="7"/>
      <c r="NH33" s="7"/>
      <c r="NI33" s="2" t="s">
        <v>448</v>
      </c>
      <c r="NJ33" s="2" t="s">
        <v>237</v>
      </c>
      <c r="NK33" s="2" t="s">
        <v>226</v>
      </c>
      <c r="NL33" s="2" t="s">
        <v>226</v>
      </c>
      <c r="NM33" s="2" t="s">
        <v>238</v>
      </c>
      <c r="NN33" s="2" t="s">
        <v>226</v>
      </c>
      <c r="NO33" s="4"/>
      <c r="NP33" s="8"/>
      <c r="NQ33" s="4"/>
      <c r="NR33" s="8"/>
      <c r="NS33" s="7"/>
      <c r="NT33" s="7"/>
      <c r="NU33" s="2" t="s">
        <v>252</v>
      </c>
      <c r="NV33" s="2" t="s">
        <v>237</v>
      </c>
      <c r="NW33" s="2" t="s">
        <v>226</v>
      </c>
      <c r="NX33" s="2" t="s">
        <v>226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252</v>
      </c>
      <c r="OH33" s="2" t="s">
        <v>237</v>
      </c>
      <c r="OI33" s="2" t="s">
        <v>226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252</v>
      </c>
      <c r="OT33" s="2" t="s">
        <v>237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226</v>
      </c>
      <c r="PF33" s="2" t="s">
        <v>226</v>
      </c>
      <c r="PG33" s="2" t="s">
        <v>226</v>
      </c>
      <c r="PH33" s="2" t="s">
        <v>226</v>
      </c>
      <c r="PI33" s="2" t="s">
        <v>226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226</v>
      </c>
      <c r="QD33" s="2" t="s">
        <v>226</v>
      </c>
      <c r="QE33" s="2" t="s">
        <v>226</v>
      </c>
      <c r="QF33" s="2" t="s">
        <v>226</v>
      </c>
      <c r="QG33" s="2" t="s">
        <v>226</v>
      </c>
      <c r="QH33" s="2" t="s">
        <v>226</v>
      </c>
      <c r="QI33" s="4"/>
      <c r="QJ33" s="8"/>
      <c r="QK33" s="4"/>
      <c r="QL33" s="8"/>
      <c r="QM33" s="7"/>
      <c r="QN33" s="7"/>
      <c r="QO33" s="2" t="s">
        <v>226</v>
      </c>
      <c r="QP33" s="2" t="s">
        <v>226</v>
      </c>
      <c r="QQ33" s="2" t="s">
        <v>226</v>
      </c>
      <c r="QR33" s="2" t="s">
        <v>226</v>
      </c>
      <c r="QS33" s="2" t="s">
        <v>226</v>
      </c>
      <c r="QT33" s="2" t="s">
        <v>226</v>
      </c>
      <c r="QU33" s="4"/>
      <c r="QV33" s="8"/>
      <c r="QW33" s="4"/>
      <c r="QX33" s="8"/>
      <c r="QY33" s="7"/>
      <c r="QZ33" s="7"/>
      <c r="RA33" s="2" t="s">
        <v>266</v>
      </c>
      <c r="RB33" s="2" t="s">
        <v>223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/>
      <c r="RH33" s="8"/>
      <c r="RI33" s="4"/>
      <c r="RJ33" s="8"/>
      <c r="RK33" s="7"/>
      <c r="RL33" s="7"/>
      <c r="RM33" s="2" t="s">
        <v>226</v>
      </c>
      <c r="RN33" s="2" t="s">
        <v>226</v>
      </c>
      <c r="RO33" s="2" t="s">
        <v>226</v>
      </c>
      <c r="RP33" s="2" t="s">
        <v>226</v>
      </c>
      <c r="RQ33" s="2" t="s">
        <v>226</v>
      </c>
      <c r="RR33" s="2" t="s">
        <v>226</v>
      </c>
      <c r="RS33" s="4"/>
      <c r="RT33" s="8"/>
      <c r="RU33" s="4"/>
      <c r="RV33" s="8"/>
      <c r="RW33" s="7"/>
      <c r="RX33" s="7"/>
      <c r="RY33" s="2" t="s">
        <v>252</v>
      </c>
      <c r="RZ33" s="2" t="s">
        <v>237</v>
      </c>
      <c r="SA33" s="2" t="s">
        <v>226</v>
      </c>
      <c r="SB33" s="2" t="s">
        <v>226</v>
      </c>
      <c r="SC33" s="2" t="s">
        <v>238</v>
      </c>
      <c r="SD33" s="2" t="s">
        <v>226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</row>
    <row r="34">
      <c r="A34" s="2" t="s">
        <v>576</v>
      </c>
      <c r="B34" s="2" t="s">
        <v>577</v>
      </c>
      <c r="C34" s="2" t="s">
        <v>558</v>
      </c>
      <c r="D34" s="2" t="s">
        <v>215</v>
      </c>
      <c r="E34" s="2" t="s">
        <v>216</v>
      </c>
      <c r="F34" s="2" t="s">
        <v>578</v>
      </c>
      <c r="G34" s="2" t="s">
        <v>579</v>
      </c>
      <c r="H34" s="2" t="s">
        <v>580</v>
      </c>
      <c r="I34" s="2" t="s">
        <v>581</v>
      </c>
      <c r="J34" s="2" t="s">
        <v>582</v>
      </c>
      <c r="K34" s="2" t="s">
        <v>583</v>
      </c>
      <c r="L34" s="3">
        <v>31.05</v>
      </c>
      <c r="M34" s="3">
        <v>32.6</v>
      </c>
      <c r="N34" s="3">
        <v>59.99</v>
      </c>
      <c r="O34" s="2" t="s">
        <v>223</v>
      </c>
      <c r="P34" s="2" t="s">
        <v>584</v>
      </c>
      <c r="Q34" s="2" t="s">
        <v>225</v>
      </c>
      <c r="R34" s="2" t="s">
        <v>226</v>
      </c>
      <c r="S34" s="2" t="s">
        <v>585</v>
      </c>
      <c r="T34" s="2" t="s">
        <v>586</v>
      </c>
      <c r="U34" s="2" t="s">
        <v>489</v>
      </c>
      <c r="V34" s="2" t="s">
        <v>230</v>
      </c>
      <c r="W34" s="2" t="s">
        <v>587</v>
      </c>
      <c r="X34" s="2" t="s">
        <v>335</v>
      </c>
      <c r="Y34" s="2" t="s">
        <v>588</v>
      </c>
      <c r="Z34" s="4">
        <v>321</v>
      </c>
      <c r="AA34" s="4">
        <f>=ROUNDDOWN(12.84,0)</f>
      </c>
      <c r="AB34" s="5">
        <v>25</v>
      </c>
      <c r="AC34" s="2" t="s">
        <v>589</v>
      </c>
      <c r="AD34" s="4">
        <v>150</v>
      </c>
      <c r="AE34" s="4">
        <v>690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175</v>
      </c>
      <c r="AQ34" s="8">
        <v>6135.77</v>
      </c>
      <c r="AR34" s="4">
        <v>183</v>
      </c>
      <c r="AS34" s="8">
        <v>6959.27</v>
      </c>
      <c r="AT34" s="7">
        <v>-0.0437</v>
      </c>
      <c r="AU34" s="7">
        <v>-0.1183</v>
      </c>
      <c r="AV34" s="4">
        <v>1122</v>
      </c>
      <c r="AW34" s="8">
        <v>45277.55</v>
      </c>
      <c r="AX34" s="4">
        <v>1156</v>
      </c>
      <c r="AY34" s="8">
        <v>51605.21</v>
      </c>
      <c r="AZ34" s="7">
        <v>-0.0294</v>
      </c>
      <c r="BA34" s="7">
        <v>-0.1226</v>
      </c>
      <c r="BB34" s="7">
        <v>0.1355</v>
      </c>
      <c r="BC34" s="4">
        <v>4776</v>
      </c>
      <c r="BD34" s="8">
        <v>193014.6</v>
      </c>
      <c r="BE34" s="4">
        <v>4026</v>
      </c>
      <c r="BF34" s="8">
        <v>181660.7</v>
      </c>
      <c r="BG34" s="7">
        <v>0.1863</v>
      </c>
      <c r="BH34" s="7">
        <v>0.0625</v>
      </c>
      <c r="BI34" s="7">
        <v>0.2346</v>
      </c>
      <c r="BJ34" s="4">
        <v>175</v>
      </c>
      <c r="BK34" s="8">
        <v>6135.77</v>
      </c>
      <c r="BL34" s="2" t="s">
        <v>590</v>
      </c>
      <c r="BM34" s="7">
        <v>1</v>
      </c>
      <c r="BN34" s="7">
        <v>1</v>
      </c>
      <c r="BO34" s="4">
        <v>67</v>
      </c>
      <c r="BP34" s="8">
        <v>2608.98</v>
      </c>
      <c r="BQ34" s="4">
        <v>41</v>
      </c>
      <c r="BR34" s="8">
        <v>1596.54</v>
      </c>
      <c r="BS34" s="7">
        <v>0.6341</v>
      </c>
      <c r="BT34" s="7">
        <v>0.6341</v>
      </c>
      <c r="BU34" s="2" t="s">
        <v>239</v>
      </c>
      <c r="BV34" s="2" t="s">
        <v>223</v>
      </c>
      <c r="BW34" s="2" t="s">
        <v>226</v>
      </c>
      <c r="BX34" s="2" t="s">
        <v>591</v>
      </c>
      <c r="BY34" s="2" t="s">
        <v>238</v>
      </c>
      <c r="BZ34" s="2" t="s">
        <v>226</v>
      </c>
      <c r="CA34" s="4">
        <v>38</v>
      </c>
      <c r="CB34" s="8">
        <v>1189.02</v>
      </c>
      <c r="CC34" s="4">
        <v>74</v>
      </c>
      <c r="CD34" s="8">
        <v>2894.14</v>
      </c>
      <c r="CE34" s="7">
        <v>-0.4865</v>
      </c>
      <c r="CF34" s="7">
        <v>-0.5892</v>
      </c>
      <c r="CG34" s="2" t="s">
        <v>239</v>
      </c>
      <c r="CH34" s="2" t="s">
        <v>223</v>
      </c>
      <c r="CI34" s="2" t="s">
        <v>592</v>
      </c>
      <c r="CJ34" s="2" t="s">
        <v>593</v>
      </c>
      <c r="CK34" s="2" t="s">
        <v>238</v>
      </c>
      <c r="CL34" s="2" t="s">
        <v>226</v>
      </c>
      <c r="CM34" s="4">
        <v>14</v>
      </c>
      <c r="CN34" s="8">
        <v>438.06</v>
      </c>
      <c r="CO34" s="4">
        <v>5</v>
      </c>
      <c r="CP34" s="8">
        <v>195.55</v>
      </c>
      <c r="CQ34" s="7">
        <v>1.8</v>
      </c>
      <c r="CR34" s="7">
        <v>1.2401</v>
      </c>
      <c r="CS34" s="2" t="s">
        <v>239</v>
      </c>
      <c r="CT34" s="2" t="s">
        <v>223</v>
      </c>
      <c r="CU34" s="2" t="s">
        <v>594</v>
      </c>
      <c r="CV34" s="2" t="s">
        <v>595</v>
      </c>
      <c r="CW34" s="2" t="s">
        <v>238</v>
      </c>
      <c r="CX34" s="2" t="s">
        <v>226</v>
      </c>
      <c r="CY34" s="4">
        <v>37</v>
      </c>
      <c r="CZ34" s="8">
        <v>1298.33</v>
      </c>
      <c r="DA34" s="4">
        <v>12</v>
      </c>
      <c r="DB34" s="8">
        <v>467.88</v>
      </c>
      <c r="DC34" s="7">
        <v>2.0833</v>
      </c>
      <c r="DD34" s="7">
        <v>1.7749</v>
      </c>
      <c r="DE34" s="2" t="s">
        <v>239</v>
      </c>
      <c r="DF34" s="2" t="s">
        <v>223</v>
      </c>
      <c r="DG34" s="2" t="s">
        <v>596</v>
      </c>
      <c r="DH34" s="2" t="s">
        <v>597</v>
      </c>
      <c r="DI34" s="2" t="s">
        <v>238</v>
      </c>
      <c r="DJ34" s="2" t="s">
        <v>226</v>
      </c>
      <c r="DK34" s="4">
        <v>4</v>
      </c>
      <c r="DL34" s="8">
        <v>117.8</v>
      </c>
      <c r="DM34" s="4">
        <v>16</v>
      </c>
      <c r="DN34" s="8">
        <v>534.86</v>
      </c>
      <c r="DO34" s="7">
        <v>-0.75</v>
      </c>
      <c r="DP34" s="7">
        <v>-0.7798</v>
      </c>
      <c r="DQ34" s="2" t="s">
        <v>239</v>
      </c>
      <c r="DR34" s="2" t="s">
        <v>223</v>
      </c>
      <c r="DS34" s="2" t="s">
        <v>594</v>
      </c>
      <c r="DT34" s="2" t="s">
        <v>598</v>
      </c>
      <c r="DU34" s="2" t="s">
        <v>238</v>
      </c>
      <c r="DV34" s="2" t="s">
        <v>226</v>
      </c>
      <c r="DW34" s="4">
        <v>1</v>
      </c>
      <c r="DX34" s="8">
        <v>36.99</v>
      </c>
      <c r="DY34" s="4">
        <v>12</v>
      </c>
      <c r="DZ34" s="8">
        <v>443.88</v>
      </c>
      <c r="EA34" s="7">
        <v>-0.9167</v>
      </c>
      <c r="EB34" s="7">
        <v>-0.9167</v>
      </c>
      <c r="EC34" s="2" t="s">
        <v>239</v>
      </c>
      <c r="ED34" s="2" t="s">
        <v>223</v>
      </c>
      <c r="EE34" s="2" t="s">
        <v>599</v>
      </c>
      <c r="EF34" s="2" t="s">
        <v>600</v>
      </c>
      <c r="EG34" s="2" t="s">
        <v>238</v>
      </c>
      <c r="EH34" s="2" t="s">
        <v>226</v>
      </c>
      <c r="EI34" s="4">
        <v>6</v>
      </c>
      <c r="EJ34" s="8">
        <v>164.04</v>
      </c>
      <c r="EK34" s="4">
        <v>9</v>
      </c>
      <c r="EL34" s="8">
        <v>307.62</v>
      </c>
      <c r="EM34" s="7">
        <v>-0.3333</v>
      </c>
      <c r="EN34" s="7">
        <v>-0.4667</v>
      </c>
      <c r="EO34" s="2" t="s">
        <v>239</v>
      </c>
      <c r="EP34" s="2" t="s">
        <v>223</v>
      </c>
      <c r="EQ34" s="2" t="s">
        <v>601</v>
      </c>
      <c r="ER34" s="2" t="s">
        <v>602</v>
      </c>
      <c r="ES34" s="2" t="s">
        <v>238</v>
      </c>
      <c r="ET34" s="2" t="s">
        <v>226</v>
      </c>
      <c r="EU34" s="4">
        <v>1</v>
      </c>
      <c r="EV34" s="8">
        <v>32.6</v>
      </c>
      <c r="EW34" s="4">
        <v>5</v>
      </c>
      <c r="EX34" s="8">
        <v>181.1</v>
      </c>
      <c r="EY34" s="7">
        <v>-0.8</v>
      </c>
      <c r="EZ34" s="7">
        <v>-0.82</v>
      </c>
      <c r="FA34" s="2" t="s">
        <v>239</v>
      </c>
      <c r="FB34" s="2" t="s">
        <v>223</v>
      </c>
      <c r="FC34" s="2" t="s">
        <v>603</v>
      </c>
      <c r="FD34" s="2" t="s">
        <v>604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239</v>
      </c>
      <c r="FN34" s="2" t="s">
        <v>223</v>
      </c>
      <c r="FO34" s="2" t="s">
        <v>594</v>
      </c>
      <c r="FP34" s="2" t="s">
        <v>598</v>
      </c>
      <c r="FQ34" s="2" t="s">
        <v>238</v>
      </c>
      <c r="FR34" s="2" t="s">
        <v>226</v>
      </c>
      <c r="FS34" s="4"/>
      <c r="FT34" s="8"/>
      <c r="FU34" s="4"/>
      <c r="FV34" s="8"/>
      <c r="FW34" s="7"/>
      <c r="FX34" s="7"/>
      <c r="FY34" s="2" t="s">
        <v>239</v>
      </c>
      <c r="FZ34" s="2" t="s">
        <v>223</v>
      </c>
      <c r="GA34" s="2" t="s">
        <v>605</v>
      </c>
      <c r="GB34" s="2" t="s">
        <v>226</v>
      </c>
      <c r="GC34" s="2" t="s">
        <v>238</v>
      </c>
      <c r="GD34" s="2" t="s">
        <v>226</v>
      </c>
      <c r="GE34" s="4">
        <v>1</v>
      </c>
      <c r="GF34" s="8">
        <v>38.04</v>
      </c>
      <c r="GG34" s="4">
        <v>3</v>
      </c>
      <c r="GH34" s="8">
        <v>114.12</v>
      </c>
      <c r="GI34" s="7">
        <v>-0.6667</v>
      </c>
      <c r="GJ34" s="7">
        <v>-0.6667</v>
      </c>
      <c r="GK34" s="2" t="s">
        <v>239</v>
      </c>
      <c r="GL34" s="2" t="s">
        <v>223</v>
      </c>
      <c r="GM34" s="2" t="s">
        <v>606</v>
      </c>
      <c r="GN34" s="2" t="s">
        <v>340</v>
      </c>
      <c r="GO34" s="2" t="s">
        <v>238</v>
      </c>
      <c r="GP34" s="2" t="s">
        <v>226</v>
      </c>
      <c r="GQ34" s="4"/>
      <c r="GR34" s="8"/>
      <c r="GS34" s="4">
        <v>1</v>
      </c>
      <c r="GT34" s="8">
        <v>36.99</v>
      </c>
      <c r="GU34" s="7">
        <v>-1</v>
      </c>
      <c r="GV34" s="7">
        <v>-1</v>
      </c>
      <c r="GW34" s="2" t="s">
        <v>239</v>
      </c>
      <c r="GX34" s="2" t="s">
        <v>223</v>
      </c>
      <c r="GY34" s="2" t="s">
        <v>607</v>
      </c>
      <c r="GZ34" s="2" t="s">
        <v>608</v>
      </c>
      <c r="HA34" s="2" t="s">
        <v>238</v>
      </c>
      <c r="HB34" s="2" t="s">
        <v>226</v>
      </c>
      <c r="HC34" s="4">
        <v>1</v>
      </c>
      <c r="HD34" s="8">
        <v>35.86</v>
      </c>
      <c r="HE34" s="4">
        <v>1</v>
      </c>
      <c r="HF34" s="8">
        <v>38.04</v>
      </c>
      <c r="HG34" s="7"/>
      <c r="HH34" s="7">
        <v>-0.0573</v>
      </c>
      <c r="HI34" s="2" t="s">
        <v>239</v>
      </c>
      <c r="HJ34" s="2" t="s">
        <v>223</v>
      </c>
      <c r="HK34" s="2" t="s">
        <v>509</v>
      </c>
      <c r="HL34" s="2" t="s">
        <v>609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239</v>
      </c>
      <c r="HV34" s="2" t="s">
        <v>261</v>
      </c>
      <c r="HW34" s="2" t="s">
        <v>610</v>
      </c>
      <c r="HX34" s="2" t="s">
        <v>611</v>
      </c>
      <c r="HY34" s="2" t="s">
        <v>238</v>
      </c>
      <c r="HZ34" s="2" t="s">
        <v>291</v>
      </c>
      <c r="IA34" s="4">
        <v>5</v>
      </c>
      <c r="IB34" s="8">
        <v>176.05</v>
      </c>
      <c r="IC34" s="4">
        <v>1</v>
      </c>
      <c r="ID34" s="8">
        <v>39.86</v>
      </c>
      <c r="IE34" s="7">
        <v>4</v>
      </c>
      <c r="IF34" s="7">
        <v>3.4167</v>
      </c>
      <c r="IG34" s="2" t="s">
        <v>239</v>
      </c>
      <c r="IH34" s="2" t="s">
        <v>223</v>
      </c>
      <c r="II34" s="2" t="s">
        <v>612</v>
      </c>
      <c r="IJ34" s="2" t="s">
        <v>613</v>
      </c>
      <c r="IK34" s="2" t="s">
        <v>238</v>
      </c>
      <c r="IL34" s="2" t="s">
        <v>226</v>
      </c>
      <c r="IM34" s="4"/>
      <c r="IN34" s="8"/>
      <c r="IO34" s="4"/>
      <c r="IP34" s="8"/>
      <c r="IQ34" s="7"/>
      <c r="IR34" s="7"/>
      <c r="IS34" s="2" t="s">
        <v>226</v>
      </c>
      <c r="IT34" s="2" t="s">
        <v>226</v>
      </c>
      <c r="IU34" s="2" t="s">
        <v>226</v>
      </c>
      <c r="IV34" s="2" t="s">
        <v>226</v>
      </c>
      <c r="IW34" s="2" t="s">
        <v>226</v>
      </c>
      <c r="IX34" s="2" t="s">
        <v>226</v>
      </c>
      <c r="IY34" s="4"/>
      <c r="IZ34" s="8"/>
      <c r="JA34" s="4"/>
      <c r="JB34" s="8"/>
      <c r="JC34" s="7"/>
      <c r="JD34" s="7"/>
      <c r="JE34" s="2" t="s">
        <v>448</v>
      </c>
      <c r="JF34" s="2" t="s">
        <v>223</v>
      </c>
      <c r="JG34" s="2" t="s">
        <v>226</v>
      </c>
      <c r="JH34" s="2" t="s">
        <v>226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252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591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337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239</v>
      </c>
      <c r="LB34" s="2" t="s">
        <v>223</v>
      </c>
      <c r="LC34" s="2" t="s">
        <v>614</v>
      </c>
      <c r="LD34" s="2" t="s">
        <v>615</v>
      </c>
      <c r="LE34" s="2" t="s">
        <v>238</v>
      </c>
      <c r="LF34" s="2" t="s">
        <v>226</v>
      </c>
      <c r="LG34" s="4"/>
      <c r="LH34" s="8"/>
      <c r="LI34" s="4"/>
      <c r="LJ34" s="8"/>
      <c r="LK34" s="7"/>
      <c r="LL34" s="7"/>
      <c r="LM34" s="2" t="s">
        <v>239</v>
      </c>
      <c r="LN34" s="2" t="s">
        <v>223</v>
      </c>
      <c r="LO34" s="2" t="s">
        <v>321</v>
      </c>
      <c r="LP34" s="2" t="s">
        <v>459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239</v>
      </c>
      <c r="LZ34" s="2" t="s">
        <v>223</v>
      </c>
      <c r="MA34" s="2" t="s">
        <v>605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239</v>
      </c>
      <c r="ML34" s="2" t="s">
        <v>223</v>
      </c>
      <c r="MM34" s="2" t="s">
        <v>616</v>
      </c>
      <c r="MN34" s="2" t="s">
        <v>226</v>
      </c>
      <c r="MO34" s="2" t="s">
        <v>238</v>
      </c>
      <c r="MP34" s="2" t="s">
        <v>226</v>
      </c>
      <c r="MQ34" s="4"/>
      <c r="MR34" s="8"/>
      <c r="MS34" s="4"/>
      <c r="MT34" s="8"/>
      <c r="MU34" s="7"/>
      <c r="MV34" s="7"/>
      <c r="MW34" s="2" t="s">
        <v>239</v>
      </c>
      <c r="MX34" s="2" t="s">
        <v>223</v>
      </c>
      <c r="MY34" s="2" t="s">
        <v>617</v>
      </c>
      <c r="MZ34" s="2" t="s">
        <v>226</v>
      </c>
      <c r="NA34" s="2" t="s">
        <v>238</v>
      </c>
      <c r="NB34" s="2" t="s">
        <v>226</v>
      </c>
      <c r="NC34" s="4"/>
      <c r="ND34" s="8"/>
      <c r="NE34" s="4"/>
      <c r="NF34" s="8"/>
      <c r="NG34" s="7"/>
      <c r="NH34" s="7"/>
      <c r="NI34" s="2" t="s">
        <v>239</v>
      </c>
      <c r="NJ34" s="2" t="s">
        <v>261</v>
      </c>
      <c r="NK34" s="2" t="s">
        <v>594</v>
      </c>
      <c r="NL34" s="2" t="s">
        <v>618</v>
      </c>
      <c r="NM34" s="2" t="s">
        <v>238</v>
      </c>
      <c r="NN34" s="2" t="s">
        <v>226</v>
      </c>
      <c r="NO34" s="4"/>
      <c r="NP34" s="8"/>
      <c r="NQ34" s="4">
        <v>3</v>
      </c>
      <c r="NR34" s="8">
        <v>108.69</v>
      </c>
      <c r="NS34" s="7">
        <v>-1</v>
      </c>
      <c r="NT34" s="7">
        <v>-1</v>
      </c>
      <c r="NU34" s="2" t="s">
        <v>239</v>
      </c>
      <c r="NV34" s="2" t="s">
        <v>237</v>
      </c>
      <c r="NW34" s="2" t="s">
        <v>619</v>
      </c>
      <c r="NX34" s="2" t="s">
        <v>620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266</v>
      </c>
      <c r="OH34" s="2" t="s">
        <v>223</v>
      </c>
      <c r="OI34" s="2" t="s">
        <v>226</v>
      </c>
      <c r="OJ34" s="2" t="s">
        <v>226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252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239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226</v>
      </c>
      <c r="QD34" s="2" t="s">
        <v>226</v>
      </c>
      <c r="QE34" s="2" t="s">
        <v>226</v>
      </c>
      <c r="QF34" s="2" t="s">
        <v>226</v>
      </c>
      <c r="QG34" s="2" t="s">
        <v>226</v>
      </c>
      <c r="QH34" s="2" t="s">
        <v>226</v>
      </c>
      <c r="QI34" s="4"/>
      <c r="QJ34" s="8"/>
      <c r="QK34" s="4"/>
      <c r="QL34" s="8"/>
      <c r="QM34" s="7"/>
      <c r="QN34" s="7"/>
      <c r="QO34" s="2" t="s">
        <v>236</v>
      </c>
      <c r="QP34" s="2" t="s">
        <v>237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266</v>
      </c>
      <c r="RB34" s="2" t="s">
        <v>223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/>
      <c r="RT34" s="8"/>
      <c r="RU34" s="4"/>
      <c r="RV34" s="8"/>
      <c r="RW34" s="7"/>
      <c r="RX34" s="7"/>
      <c r="RY34" s="2" t="s">
        <v>239</v>
      </c>
      <c r="RZ34" s="2" t="s">
        <v>237</v>
      </c>
      <c r="SA34" s="2" t="s">
        <v>621</v>
      </c>
      <c r="SB34" s="2" t="s">
        <v>622</v>
      </c>
      <c r="SC34" s="2" t="s">
        <v>238</v>
      </c>
      <c r="SD34" s="2" t="s">
        <v>226</v>
      </c>
      <c r="SE34" s="4">
        <v>118</v>
      </c>
      <c r="SF34" s="4"/>
      <c r="SG34" s="4"/>
      <c r="SH34" s="4"/>
      <c r="SI34" s="4">
        <v>203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>
        <v>150</v>
      </c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>
        <v>150</v>
      </c>
      <c r="TU34" s="4"/>
      <c r="TV34" s="4"/>
      <c r="TW34" s="4"/>
      <c r="TX34" s="4"/>
      <c r="TY34" s="4">
        <v>80</v>
      </c>
      <c r="TZ34" s="4"/>
      <c r="UA34" s="4">
        <v>100</v>
      </c>
      <c r="UB34" s="4"/>
      <c r="UC34" s="4"/>
      <c r="UD34" s="4"/>
      <c r="UE34" s="4"/>
      <c r="UF34" s="4"/>
      <c r="UG34" s="4"/>
      <c r="UH34" s="4"/>
      <c r="UI34" s="4">
        <v>110</v>
      </c>
      <c r="UJ34" s="4"/>
      <c r="UK34" s="4"/>
      <c r="UL34" s="4"/>
      <c r="UM34" s="4"/>
      <c r="UN34" s="4"/>
      <c r="UO34" s="4"/>
      <c r="UP34" s="4">
        <v>100</v>
      </c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</row>
    <row r="35">
      <c r="A35" s="2" t="s">
        <v>623</v>
      </c>
      <c r="B35" s="2" t="s">
        <v>577</v>
      </c>
      <c r="C35" s="2" t="s">
        <v>558</v>
      </c>
      <c r="D35" s="2" t="s">
        <v>215</v>
      </c>
      <c r="E35" s="2" t="s">
        <v>216</v>
      </c>
      <c r="F35" s="2" t="s">
        <v>578</v>
      </c>
      <c r="G35" s="2" t="s">
        <v>579</v>
      </c>
      <c r="H35" s="2" t="s">
        <v>580</v>
      </c>
      <c r="I35" s="2" t="s">
        <v>581</v>
      </c>
      <c r="J35" s="2" t="s">
        <v>221</v>
      </c>
      <c r="K35" s="2" t="s">
        <v>583</v>
      </c>
      <c r="L35" s="3">
        <v>36.72</v>
      </c>
      <c r="M35" s="3">
        <v>38.56</v>
      </c>
      <c r="N35" s="3">
        <v>69.99</v>
      </c>
      <c r="O35" s="2" t="s">
        <v>223</v>
      </c>
      <c r="P35" s="2" t="s">
        <v>584</v>
      </c>
      <c r="Q35" s="2" t="s">
        <v>225</v>
      </c>
      <c r="R35" s="2" t="s">
        <v>226</v>
      </c>
      <c r="S35" s="2" t="s">
        <v>585</v>
      </c>
      <c r="T35" s="2" t="s">
        <v>586</v>
      </c>
      <c r="U35" s="2" t="s">
        <v>371</v>
      </c>
      <c r="V35" s="2" t="s">
        <v>230</v>
      </c>
      <c r="W35" s="2" t="s">
        <v>587</v>
      </c>
      <c r="X35" s="2" t="s">
        <v>335</v>
      </c>
      <c r="Y35" s="2" t="s">
        <v>588</v>
      </c>
      <c r="Z35" s="4">
        <v>542</v>
      </c>
      <c r="AA35" s="4">
        <f>=ROUNDDOWN(10.037037037037,0)</f>
      </c>
      <c r="AB35" s="5">
        <v>54</v>
      </c>
      <c r="AC35" s="2" t="s">
        <v>624</v>
      </c>
      <c r="AD35" s="4">
        <v>320</v>
      </c>
      <c r="AE35" s="4">
        <v>1380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709</v>
      </c>
      <c r="AQ35" s="8">
        <v>28835.99</v>
      </c>
      <c r="AR35" s="4">
        <v>543</v>
      </c>
      <c r="AS35" s="8">
        <v>24067.26</v>
      </c>
      <c r="AT35" s="7">
        <v>0.3057</v>
      </c>
      <c r="AU35" s="7">
        <v>0.1981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0.6369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709</v>
      </c>
      <c r="BK35" s="8">
        <v>28835.99</v>
      </c>
      <c r="BL35" s="2" t="s">
        <v>625</v>
      </c>
      <c r="BM35" s="7">
        <v>1</v>
      </c>
      <c r="BN35" s="7">
        <v>1</v>
      </c>
      <c r="BO35" s="4">
        <v>147</v>
      </c>
      <c r="BP35" s="8">
        <v>6678.21</v>
      </c>
      <c r="BQ35" s="4">
        <v>92</v>
      </c>
      <c r="BR35" s="8">
        <v>4179.56</v>
      </c>
      <c r="BS35" s="7">
        <v>0.5978</v>
      </c>
      <c r="BT35" s="7">
        <v>0.5978</v>
      </c>
      <c r="BU35" s="2" t="s">
        <v>239</v>
      </c>
      <c r="BV35" s="2" t="s">
        <v>223</v>
      </c>
      <c r="BW35" s="2" t="s">
        <v>226</v>
      </c>
      <c r="BX35" s="2" t="s">
        <v>626</v>
      </c>
      <c r="BY35" s="2" t="s">
        <v>238</v>
      </c>
      <c r="BZ35" s="2" t="s">
        <v>226</v>
      </c>
      <c r="CA35" s="4">
        <v>106</v>
      </c>
      <c r="CB35" s="8">
        <v>3983.48</v>
      </c>
      <c r="CC35" s="4">
        <v>214</v>
      </c>
      <c r="CD35" s="8">
        <v>9764.82</v>
      </c>
      <c r="CE35" s="7">
        <v>-0.5047</v>
      </c>
      <c r="CF35" s="7">
        <v>-0.5921</v>
      </c>
      <c r="CG35" s="2" t="s">
        <v>239</v>
      </c>
      <c r="CH35" s="2" t="s">
        <v>223</v>
      </c>
      <c r="CI35" s="2" t="s">
        <v>627</v>
      </c>
      <c r="CJ35" s="2" t="s">
        <v>628</v>
      </c>
      <c r="CK35" s="2" t="s">
        <v>238</v>
      </c>
      <c r="CL35" s="2" t="s">
        <v>226</v>
      </c>
      <c r="CM35" s="4">
        <v>91</v>
      </c>
      <c r="CN35" s="8">
        <v>3419.78</v>
      </c>
      <c r="CO35" s="4">
        <v>15</v>
      </c>
      <c r="CP35" s="8">
        <v>684.45</v>
      </c>
      <c r="CQ35" s="7">
        <v>5.0667</v>
      </c>
      <c r="CR35" s="7">
        <v>3.9964</v>
      </c>
      <c r="CS35" s="2" t="s">
        <v>239</v>
      </c>
      <c r="CT35" s="2" t="s">
        <v>223</v>
      </c>
      <c r="CU35" s="2" t="s">
        <v>594</v>
      </c>
      <c r="CV35" s="2" t="s">
        <v>629</v>
      </c>
      <c r="CW35" s="2" t="s">
        <v>238</v>
      </c>
      <c r="CX35" s="2" t="s">
        <v>226</v>
      </c>
      <c r="CY35" s="4">
        <v>248</v>
      </c>
      <c r="CZ35" s="8">
        <v>10242.4</v>
      </c>
      <c r="DA35" s="4">
        <v>41</v>
      </c>
      <c r="DB35" s="8">
        <v>1881.49</v>
      </c>
      <c r="DC35" s="7">
        <v>5.0488</v>
      </c>
      <c r="DD35" s="7">
        <v>4.4438</v>
      </c>
      <c r="DE35" s="2" t="s">
        <v>239</v>
      </c>
      <c r="DF35" s="2" t="s">
        <v>223</v>
      </c>
      <c r="DG35" s="2" t="s">
        <v>596</v>
      </c>
      <c r="DH35" s="2" t="s">
        <v>630</v>
      </c>
      <c r="DI35" s="2" t="s">
        <v>238</v>
      </c>
      <c r="DJ35" s="2" t="s">
        <v>226</v>
      </c>
      <c r="DK35" s="4">
        <v>32</v>
      </c>
      <c r="DL35" s="8">
        <v>1002.29</v>
      </c>
      <c r="DM35" s="4">
        <v>62</v>
      </c>
      <c r="DN35" s="8">
        <v>2465.07</v>
      </c>
      <c r="DO35" s="7">
        <v>-0.4839</v>
      </c>
      <c r="DP35" s="7">
        <v>-0.5934</v>
      </c>
      <c r="DQ35" s="2" t="s">
        <v>239</v>
      </c>
      <c r="DR35" s="2" t="s">
        <v>223</v>
      </c>
      <c r="DS35" s="2" t="s">
        <v>594</v>
      </c>
      <c r="DT35" s="2" t="s">
        <v>631</v>
      </c>
      <c r="DU35" s="2" t="s">
        <v>238</v>
      </c>
      <c r="DV35" s="2" t="s">
        <v>226</v>
      </c>
      <c r="DW35" s="4">
        <v>14</v>
      </c>
      <c r="DX35" s="8">
        <v>604.1</v>
      </c>
      <c r="DY35" s="4">
        <v>39</v>
      </c>
      <c r="DZ35" s="8">
        <v>1682.85</v>
      </c>
      <c r="EA35" s="7">
        <v>-0.641</v>
      </c>
      <c r="EB35" s="7">
        <v>-0.641</v>
      </c>
      <c r="EC35" s="2" t="s">
        <v>239</v>
      </c>
      <c r="ED35" s="2" t="s">
        <v>223</v>
      </c>
      <c r="EE35" s="2" t="s">
        <v>599</v>
      </c>
      <c r="EF35" s="2" t="s">
        <v>632</v>
      </c>
      <c r="EG35" s="2" t="s">
        <v>238</v>
      </c>
      <c r="EH35" s="2" t="s">
        <v>226</v>
      </c>
      <c r="EI35" s="4">
        <v>24</v>
      </c>
      <c r="EJ35" s="8">
        <v>787.92</v>
      </c>
      <c r="EK35" s="4">
        <v>33</v>
      </c>
      <c r="EL35" s="8">
        <v>1315.71</v>
      </c>
      <c r="EM35" s="7">
        <v>-0.2727</v>
      </c>
      <c r="EN35" s="7">
        <v>-0.4011</v>
      </c>
      <c r="EO35" s="2" t="s">
        <v>239</v>
      </c>
      <c r="EP35" s="2" t="s">
        <v>223</v>
      </c>
      <c r="EQ35" s="2" t="s">
        <v>601</v>
      </c>
      <c r="ER35" s="2" t="s">
        <v>596</v>
      </c>
      <c r="ES35" s="2" t="s">
        <v>238</v>
      </c>
      <c r="ET35" s="2" t="s">
        <v>226</v>
      </c>
      <c r="EU35" s="4">
        <v>13</v>
      </c>
      <c r="EV35" s="8">
        <v>514.13</v>
      </c>
      <c r="EW35" s="4">
        <v>17</v>
      </c>
      <c r="EX35" s="8">
        <v>739.25</v>
      </c>
      <c r="EY35" s="7">
        <v>-0.2353</v>
      </c>
      <c r="EZ35" s="7">
        <v>-0.3045</v>
      </c>
      <c r="FA35" s="2" t="s">
        <v>239</v>
      </c>
      <c r="FB35" s="2" t="s">
        <v>223</v>
      </c>
      <c r="FC35" s="2" t="s">
        <v>603</v>
      </c>
      <c r="FD35" s="2" t="s">
        <v>633</v>
      </c>
      <c r="FE35" s="2" t="s">
        <v>238</v>
      </c>
      <c r="FF35" s="2" t="s">
        <v>226</v>
      </c>
      <c r="FG35" s="4"/>
      <c r="FH35" s="8"/>
      <c r="FI35" s="4">
        <v>1</v>
      </c>
      <c r="FJ35" s="8">
        <v>79.99</v>
      </c>
      <c r="FK35" s="7">
        <v>-1</v>
      </c>
      <c r="FL35" s="7">
        <v>-1</v>
      </c>
      <c r="FM35" s="2" t="s">
        <v>239</v>
      </c>
      <c r="FN35" s="2" t="s">
        <v>223</v>
      </c>
      <c r="FO35" s="2" t="s">
        <v>594</v>
      </c>
      <c r="FP35" s="2" t="s">
        <v>634</v>
      </c>
      <c r="FQ35" s="2" t="s">
        <v>238</v>
      </c>
      <c r="FR35" s="2" t="s">
        <v>226</v>
      </c>
      <c r="FS35" s="4">
        <v>23</v>
      </c>
      <c r="FT35" s="8">
        <v>1127.27</v>
      </c>
      <c r="FU35" s="4"/>
      <c r="FV35" s="8"/>
      <c r="FW35" s="7"/>
      <c r="FX35" s="7"/>
      <c r="FY35" s="2" t="s">
        <v>239</v>
      </c>
      <c r="FZ35" s="2" t="s">
        <v>223</v>
      </c>
      <c r="GA35" s="2" t="s">
        <v>605</v>
      </c>
      <c r="GB35" s="2" t="s">
        <v>635</v>
      </c>
      <c r="GC35" s="2" t="s">
        <v>238</v>
      </c>
      <c r="GD35" s="2" t="s">
        <v>226</v>
      </c>
      <c r="GE35" s="4"/>
      <c r="GF35" s="8"/>
      <c r="GG35" s="4">
        <v>3</v>
      </c>
      <c r="GH35" s="8">
        <v>134.94</v>
      </c>
      <c r="GI35" s="7">
        <v>-1</v>
      </c>
      <c r="GJ35" s="7">
        <v>-1</v>
      </c>
      <c r="GK35" s="2" t="s">
        <v>239</v>
      </c>
      <c r="GL35" s="2" t="s">
        <v>223</v>
      </c>
      <c r="GM35" s="2" t="s">
        <v>606</v>
      </c>
      <c r="GN35" s="2" t="s">
        <v>272</v>
      </c>
      <c r="GO35" s="2" t="s">
        <v>238</v>
      </c>
      <c r="GP35" s="2" t="s">
        <v>226</v>
      </c>
      <c r="GQ35" s="4">
        <v>5</v>
      </c>
      <c r="GR35" s="8">
        <v>215.75</v>
      </c>
      <c r="GS35" s="4">
        <v>11</v>
      </c>
      <c r="GT35" s="8">
        <v>474.65</v>
      </c>
      <c r="GU35" s="7">
        <v>-0.5455</v>
      </c>
      <c r="GV35" s="7">
        <v>-0.5455</v>
      </c>
      <c r="GW35" s="2" t="s">
        <v>239</v>
      </c>
      <c r="GX35" s="2" t="s">
        <v>223</v>
      </c>
      <c r="GY35" s="2" t="s">
        <v>636</v>
      </c>
      <c r="GZ35" s="2" t="s">
        <v>637</v>
      </c>
      <c r="HA35" s="2" t="s">
        <v>238</v>
      </c>
      <c r="HB35" s="2" t="s">
        <v>226</v>
      </c>
      <c r="HC35" s="4">
        <v>2</v>
      </c>
      <c r="HD35" s="8">
        <v>72.1</v>
      </c>
      <c r="HE35" s="4">
        <v>4</v>
      </c>
      <c r="HF35" s="8">
        <v>179.92</v>
      </c>
      <c r="HG35" s="7">
        <v>-0.5</v>
      </c>
      <c r="HH35" s="7">
        <v>-0.5993</v>
      </c>
      <c r="HI35" s="2" t="s">
        <v>239</v>
      </c>
      <c r="HJ35" s="2" t="s">
        <v>223</v>
      </c>
      <c r="HK35" s="2" t="s">
        <v>509</v>
      </c>
      <c r="HL35" s="2" t="s">
        <v>638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239</v>
      </c>
      <c r="HV35" s="2" t="s">
        <v>237</v>
      </c>
      <c r="HW35" s="2" t="s">
        <v>610</v>
      </c>
      <c r="HX35" s="2" t="s">
        <v>639</v>
      </c>
      <c r="HY35" s="2" t="s">
        <v>238</v>
      </c>
      <c r="HZ35" s="2" t="s">
        <v>291</v>
      </c>
      <c r="IA35" s="4">
        <v>4</v>
      </c>
      <c r="IB35" s="8">
        <v>188.56</v>
      </c>
      <c r="IC35" s="4">
        <v>4</v>
      </c>
      <c r="ID35" s="8">
        <v>188.56</v>
      </c>
      <c r="IE35" s="7"/>
      <c r="IF35" s="7"/>
      <c r="IG35" s="2" t="s">
        <v>239</v>
      </c>
      <c r="IH35" s="2" t="s">
        <v>223</v>
      </c>
      <c r="II35" s="2" t="s">
        <v>612</v>
      </c>
      <c r="IJ35" s="2" t="s">
        <v>606</v>
      </c>
      <c r="IK35" s="2" t="s">
        <v>238</v>
      </c>
      <c r="IL35" s="2" t="s">
        <v>226</v>
      </c>
      <c r="IM35" s="4"/>
      <c r="IN35" s="8"/>
      <c r="IO35" s="4"/>
      <c r="IP35" s="8"/>
      <c r="IQ35" s="7"/>
      <c r="IR35" s="7"/>
      <c r="IS35" s="2" t="s">
        <v>226</v>
      </c>
      <c r="IT35" s="2" t="s">
        <v>226</v>
      </c>
      <c r="IU35" s="2" t="s">
        <v>226</v>
      </c>
      <c r="IV35" s="2" t="s">
        <v>226</v>
      </c>
      <c r="IW35" s="2" t="s">
        <v>226</v>
      </c>
      <c r="IX35" s="2" t="s">
        <v>226</v>
      </c>
      <c r="IY35" s="4"/>
      <c r="IZ35" s="8"/>
      <c r="JA35" s="4"/>
      <c r="JB35" s="8"/>
      <c r="JC35" s="7"/>
      <c r="JD35" s="7"/>
      <c r="JE35" s="2" t="s">
        <v>448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337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640</v>
      </c>
      <c r="KF35" s="2" t="s">
        <v>226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337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>
        <v>1</v>
      </c>
      <c r="KX35" s="8">
        <v>42.84</v>
      </c>
      <c r="KY35" s="7">
        <v>-1</v>
      </c>
      <c r="KZ35" s="7">
        <v>-1</v>
      </c>
      <c r="LA35" s="2" t="s">
        <v>239</v>
      </c>
      <c r="LB35" s="2" t="s">
        <v>223</v>
      </c>
      <c r="LC35" s="2" t="s">
        <v>614</v>
      </c>
      <c r="LD35" s="2" t="s">
        <v>641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239</v>
      </c>
      <c r="LN35" s="2" t="s">
        <v>223</v>
      </c>
      <c r="LO35" s="2" t="s">
        <v>321</v>
      </c>
      <c r="LP35" s="2" t="s">
        <v>642</v>
      </c>
      <c r="LQ35" s="2" t="s">
        <v>238</v>
      </c>
      <c r="LR35" s="2" t="s">
        <v>226</v>
      </c>
      <c r="LS35" s="4"/>
      <c r="LT35" s="8"/>
      <c r="LU35" s="4"/>
      <c r="LV35" s="8"/>
      <c r="LW35" s="7"/>
      <c r="LX35" s="7"/>
      <c r="LY35" s="2" t="s">
        <v>239</v>
      </c>
      <c r="LZ35" s="2" t="s">
        <v>223</v>
      </c>
      <c r="MA35" s="2" t="s">
        <v>605</v>
      </c>
      <c r="MB35" s="2" t="s">
        <v>226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239</v>
      </c>
      <c r="ML35" s="2" t="s">
        <v>223</v>
      </c>
      <c r="MM35" s="2" t="s">
        <v>616</v>
      </c>
      <c r="MN35" s="2" t="s">
        <v>226</v>
      </c>
      <c r="MO35" s="2" t="s">
        <v>238</v>
      </c>
      <c r="MP35" s="2" t="s">
        <v>226</v>
      </c>
      <c r="MQ35" s="4"/>
      <c r="MR35" s="8"/>
      <c r="MS35" s="4"/>
      <c r="MT35" s="8"/>
      <c r="MU35" s="7"/>
      <c r="MV35" s="7"/>
      <c r="MW35" s="2" t="s">
        <v>239</v>
      </c>
      <c r="MX35" s="2" t="s">
        <v>223</v>
      </c>
      <c r="MY35" s="2" t="s">
        <v>643</v>
      </c>
      <c r="MZ35" s="2" t="s">
        <v>226</v>
      </c>
      <c r="NA35" s="2" t="s">
        <v>238</v>
      </c>
      <c r="NB35" s="2" t="s">
        <v>226</v>
      </c>
      <c r="NC35" s="4"/>
      <c r="ND35" s="8"/>
      <c r="NE35" s="4">
        <v>4</v>
      </c>
      <c r="NF35" s="8">
        <v>167.48</v>
      </c>
      <c r="NG35" s="7">
        <v>-1</v>
      </c>
      <c r="NH35" s="7">
        <v>-1</v>
      </c>
      <c r="NI35" s="2" t="s">
        <v>239</v>
      </c>
      <c r="NJ35" s="2" t="s">
        <v>261</v>
      </c>
      <c r="NK35" s="2" t="s">
        <v>594</v>
      </c>
      <c r="NL35" s="2" t="s">
        <v>644</v>
      </c>
      <c r="NM35" s="2" t="s">
        <v>238</v>
      </c>
      <c r="NN35" s="2" t="s">
        <v>226</v>
      </c>
      <c r="NO35" s="4"/>
      <c r="NP35" s="8"/>
      <c r="NQ35" s="4">
        <v>2</v>
      </c>
      <c r="NR35" s="8">
        <v>85.68</v>
      </c>
      <c r="NS35" s="7">
        <v>-1</v>
      </c>
      <c r="NT35" s="7">
        <v>-1</v>
      </c>
      <c r="NU35" s="2" t="s">
        <v>239</v>
      </c>
      <c r="NV35" s="2" t="s">
        <v>237</v>
      </c>
      <c r="NW35" s="2" t="s">
        <v>619</v>
      </c>
      <c r="NX35" s="2" t="s">
        <v>645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266</v>
      </c>
      <c r="OH35" s="2" t="s">
        <v>223</v>
      </c>
      <c r="OI35" s="2" t="s">
        <v>226</v>
      </c>
      <c r="OJ35" s="2" t="s">
        <v>226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252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239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266</v>
      </c>
      <c r="QD35" s="2" t="s">
        <v>223</v>
      </c>
      <c r="QE35" s="2" t="s">
        <v>226</v>
      </c>
      <c r="QF35" s="2" t="s">
        <v>226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236</v>
      </c>
      <c r="QP35" s="2" t="s">
        <v>237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266</v>
      </c>
      <c r="RB35" s="2" t="s">
        <v>223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/>
      <c r="RT35" s="8"/>
      <c r="RU35" s="4"/>
      <c r="RV35" s="8"/>
      <c r="RW35" s="7"/>
      <c r="RX35" s="7"/>
      <c r="RY35" s="2" t="s">
        <v>239</v>
      </c>
      <c r="RZ35" s="2" t="s">
        <v>237</v>
      </c>
      <c r="SA35" s="2" t="s">
        <v>627</v>
      </c>
      <c r="SB35" s="2" t="s">
        <v>646</v>
      </c>
      <c r="SC35" s="2" t="s">
        <v>238</v>
      </c>
      <c r="SD35" s="2" t="s">
        <v>226</v>
      </c>
      <c r="SE35" s="4">
        <v>275</v>
      </c>
      <c r="SF35" s="4"/>
      <c r="SG35" s="4"/>
      <c r="SH35" s="4"/>
      <c r="SI35" s="4">
        <v>267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>
        <v>320</v>
      </c>
      <c r="TU35" s="4"/>
      <c r="TV35" s="4"/>
      <c r="TW35" s="4"/>
      <c r="TX35" s="4"/>
      <c r="TY35" s="4">
        <v>140</v>
      </c>
      <c r="TZ35" s="4"/>
      <c r="UA35" s="4"/>
      <c r="UB35" s="4"/>
      <c r="UC35" s="4"/>
      <c r="UD35" s="4"/>
      <c r="UE35" s="4"/>
      <c r="UF35" s="4"/>
      <c r="UG35" s="4"/>
      <c r="UH35" s="4"/>
      <c r="UI35" s="4">
        <v>100</v>
      </c>
      <c r="UJ35" s="4"/>
      <c r="UK35" s="4"/>
      <c r="UL35" s="4"/>
      <c r="UM35" s="4"/>
      <c r="UN35" s="4"/>
      <c r="UO35" s="4"/>
      <c r="UP35" s="4">
        <v>250</v>
      </c>
      <c r="UQ35" s="4"/>
      <c r="UR35" s="4"/>
      <c r="US35" s="4"/>
      <c r="UT35" s="4"/>
      <c r="UU35" s="4"/>
      <c r="UV35" s="4"/>
      <c r="UW35" s="4"/>
      <c r="UX35" s="4"/>
      <c r="UY35" s="4">
        <v>270</v>
      </c>
      <c r="UZ35" s="4"/>
      <c r="VA35" s="4"/>
      <c r="VB35" s="4"/>
      <c r="VC35" s="4"/>
      <c r="VD35" s="4"/>
      <c r="VE35" s="4"/>
      <c r="VF35" s="4">
        <v>200</v>
      </c>
      <c r="VG35" s="4"/>
      <c r="VH35" s="4"/>
      <c r="VI35" s="4">
        <v>100</v>
      </c>
      <c r="VJ35" s="4"/>
      <c r="VK35" s="4"/>
      <c r="VL35" s="4"/>
      <c r="VM35" s="4"/>
      <c r="VN35" s="4"/>
      <c r="VO35" s="4"/>
      <c r="VP35" s="4"/>
      <c r="VQ35" s="4"/>
    </row>
    <row r="36">
      <c r="A36" s="2" t="s">
        <v>647</v>
      </c>
      <c r="B36" s="2" t="s">
        <v>577</v>
      </c>
      <c r="C36" s="2" t="s">
        <v>558</v>
      </c>
      <c r="D36" s="2" t="s">
        <v>215</v>
      </c>
      <c r="E36" s="2" t="s">
        <v>216</v>
      </c>
      <c r="F36" s="2" t="s">
        <v>578</v>
      </c>
      <c r="G36" s="2" t="s">
        <v>579</v>
      </c>
      <c r="H36" s="2" t="s">
        <v>580</v>
      </c>
      <c r="I36" s="2" t="s">
        <v>581</v>
      </c>
      <c r="J36" s="2" t="s">
        <v>268</v>
      </c>
      <c r="K36" s="2" t="s">
        <v>583</v>
      </c>
      <c r="L36" s="3">
        <v>40.5</v>
      </c>
      <c r="M36" s="3">
        <v>42.52</v>
      </c>
      <c r="N36" s="3">
        <v>79.99</v>
      </c>
      <c r="O36" s="2" t="s">
        <v>223</v>
      </c>
      <c r="P36" s="2" t="s">
        <v>584</v>
      </c>
      <c r="Q36" s="2" t="s">
        <v>225</v>
      </c>
      <c r="R36" s="2" t="s">
        <v>226</v>
      </c>
      <c r="S36" s="2" t="s">
        <v>585</v>
      </c>
      <c r="T36" s="2" t="s">
        <v>586</v>
      </c>
      <c r="U36" s="2" t="s">
        <v>371</v>
      </c>
      <c r="V36" s="2" t="s">
        <v>230</v>
      </c>
      <c r="W36" s="2" t="s">
        <v>587</v>
      </c>
      <c r="X36" s="2" t="s">
        <v>335</v>
      </c>
      <c r="Y36" s="2" t="s">
        <v>648</v>
      </c>
      <c r="Z36" s="4"/>
      <c r="AA36" s="4">
        <f>=ROUNDDOWN({0},0)</f>
      </c>
      <c r="AB36" s="5">
        <v>44</v>
      </c>
      <c r="AC36" s="2" t="s">
        <v>589</v>
      </c>
      <c r="AD36" s="4">
        <v>600</v>
      </c>
      <c r="AE36" s="4">
        <v>1600</v>
      </c>
      <c r="AF36" s="6">
        <v>64</v>
      </c>
      <c r="AG36" s="6">
        <v>47</v>
      </c>
      <c r="AH36" s="7">
        <v>0.4881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238</v>
      </c>
      <c r="AQ36" s="8">
        <v>10305.79</v>
      </c>
      <c r="AR36" s="4">
        <v>430</v>
      </c>
      <c r="AS36" s="8">
        <v>20578.68</v>
      </c>
      <c r="AT36" s="7">
        <v>-0.4465</v>
      </c>
      <c r="AU36" s="7">
        <v>-0.4992</v>
      </c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>
        <v>0.2276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 t="s">
        <v>226</v>
      </c>
      <c r="BJ36" s="4">
        <v>238</v>
      </c>
      <c r="BK36" s="8">
        <v>10305.79</v>
      </c>
      <c r="BL36" s="2" t="s">
        <v>649</v>
      </c>
      <c r="BM36" s="7">
        <v>1</v>
      </c>
      <c r="BN36" s="7">
        <v>1</v>
      </c>
      <c r="BO36" s="4">
        <v>82</v>
      </c>
      <c r="BP36" s="8">
        <v>3772</v>
      </c>
      <c r="BQ36" s="4">
        <v>117</v>
      </c>
      <c r="BR36" s="8">
        <v>5382</v>
      </c>
      <c r="BS36" s="7">
        <v>-0.2991</v>
      </c>
      <c r="BT36" s="7">
        <v>-0.2991</v>
      </c>
      <c r="BU36" s="2" t="s">
        <v>239</v>
      </c>
      <c r="BV36" s="2" t="s">
        <v>223</v>
      </c>
      <c r="BW36" s="2" t="s">
        <v>226</v>
      </c>
      <c r="BX36" s="2" t="s">
        <v>650</v>
      </c>
      <c r="BY36" s="2" t="s">
        <v>238</v>
      </c>
      <c r="BZ36" s="2" t="s">
        <v>226</v>
      </c>
      <c r="CA36" s="4">
        <v>60</v>
      </c>
      <c r="CB36" s="8">
        <v>2649</v>
      </c>
      <c r="CC36" s="4">
        <v>135</v>
      </c>
      <c r="CD36" s="8">
        <v>6705.45</v>
      </c>
      <c r="CE36" s="7">
        <v>-0.5556</v>
      </c>
      <c r="CF36" s="7">
        <v>-0.6049</v>
      </c>
      <c r="CG36" s="2" t="s">
        <v>239</v>
      </c>
      <c r="CH36" s="2" t="s">
        <v>223</v>
      </c>
      <c r="CI36" s="2" t="s">
        <v>651</v>
      </c>
      <c r="CJ36" s="2" t="s">
        <v>652</v>
      </c>
      <c r="CK36" s="2" t="s">
        <v>238</v>
      </c>
      <c r="CL36" s="2" t="s">
        <v>226</v>
      </c>
      <c r="CM36" s="4">
        <v>38</v>
      </c>
      <c r="CN36" s="8">
        <v>1677.7</v>
      </c>
      <c r="CO36" s="4">
        <v>23</v>
      </c>
      <c r="CP36" s="8">
        <v>1142.41</v>
      </c>
      <c r="CQ36" s="7">
        <v>0.6522</v>
      </c>
      <c r="CR36" s="7">
        <v>0.4686</v>
      </c>
      <c r="CS36" s="2" t="s">
        <v>239</v>
      </c>
      <c r="CT36" s="2" t="s">
        <v>223</v>
      </c>
      <c r="CU36" s="2" t="s">
        <v>648</v>
      </c>
      <c r="CV36" s="2" t="s">
        <v>653</v>
      </c>
      <c r="CW36" s="2" t="s">
        <v>238</v>
      </c>
      <c r="CX36" s="2" t="s">
        <v>226</v>
      </c>
      <c r="CY36" s="4">
        <v>21</v>
      </c>
      <c r="CZ36" s="8">
        <v>935.34</v>
      </c>
      <c r="DA36" s="4"/>
      <c r="DB36" s="8"/>
      <c r="DC36" s="7"/>
      <c r="DD36" s="7"/>
      <c r="DE36" s="2" t="s">
        <v>239</v>
      </c>
      <c r="DF36" s="2" t="s">
        <v>223</v>
      </c>
      <c r="DG36" s="2" t="s">
        <v>654</v>
      </c>
      <c r="DH36" s="2" t="s">
        <v>655</v>
      </c>
      <c r="DI36" s="2" t="s">
        <v>238</v>
      </c>
      <c r="DJ36" s="2" t="s">
        <v>226</v>
      </c>
      <c r="DK36" s="4">
        <v>12</v>
      </c>
      <c r="DL36" s="8">
        <v>459.32</v>
      </c>
      <c r="DM36" s="4">
        <v>66</v>
      </c>
      <c r="DN36" s="8">
        <v>3014.76</v>
      </c>
      <c r="DO36" s="7">
        <v>-0.8182</v>
      </c>
      <c r="DP36" s="7">
        <v>-0.8476</v>
      </c>
      <c r="DQ36" s="2" t="s">
        <v>239</v>
      </c>
      <c r="DR36" s="2" t="s">
        <v>223</v>
      </c>
      <c r="DS36" s="2" t="s">
        <v>648</v>
      </c>
      <c r="DT36" s="2" t="s">
        <v>656</v>
      </c>
      <c r="DU36" s="2" t="s">
        <v>238</v>
      </c>
      <c r="DV36" s="2" t="s">
        <v>226</v>
      </c>
      <c r="DW36" s="4">
        <v>4</v>
      </c>
      <c r="DX36" s="8">
        <v>198.44</v>
      </c>
      <c r="DY36" s="4">
        <v>43</v>
      </c>
      <c r="DZ36" s="8">
        <v>2133.23</v>
      </c>
      <c r="EA36" s="7">
        <v>-0.907</v>
      </c>
      <c r="EB36" s="7">
        <v>-0.907</v>
      </c>
      <c r="EC36" s="2" t="s">
        <v>239</v>
      </c>
      <c r="ED36" s="2" t="s">
        <v>223</v>
      </c>
      <c r="EE36" s="2" t="s">
        <v>657</v>
      </c>
      <c r="EF36" s="2" t="s">
        <v>354</v>
      </c>
      <c r="EG36" s="2" t="s">
        <v>238</v>
      </c>
      <c r="EH36" s="2" t="s">
        <v>226</v>
      </c>
      <c r="EI36" s="4">
        <v>3</v>
      </c>
      <c r="EJ36" s="8">
        <v>127.29</v>
      </c>
      <c r="EK36" s="4">
        <v>10</v>
      </c>
      <c r="EL36" s="8">
        <v>477.4</v>
      </c>
      <c r="EM36" s="7">
        <v>-0.7</v>
      </c>
      <c r="EN36" s="7">
        <v>-0.7334</v>
      </c>
      <c r="EO36" s="2" t="s">
        <v>239</v>
      </c>
      <c r="EP36" s="2" t="s">
        <v>223</v>
      </c>
      <c r="EQ36" s="2" t="s">
        <v>648</v>
      </c>
      <c r="ER36" s="2" t="s">
        <v>658</v>
      </c>
      <c r="ES36" s="2" t="s">
        <v>238</v>
      </c>
      <c r="ET36" s="2" t="s">
        <v>226</v>
      </c>
      <c r="EU36" s="4"/>
      <c r="EV36" s="8"/>
      <c r="EW36" s="4">
        <v>19</v>
      </c>
      <c r="EX36" s="8">
        <v>897.56</v>
      </c>
      <c r="EY36" s="7">
        <v>-1</v>
      </c>
      <c r="EZ36" s="7">
        <v>-1</v>
      </c>
      <c r="FA36" s="2" t="s">
        <v>239</v>
      </c>
      <c r="FB36" s="2" t="s">
        <v>223</v>
      </c>
      <c r="FC36" s="2" t="s">
        <v>648</v>
      </c>
      <c r="FD36" s="2" t="s">
        <v>659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239</v>
      </c>
      <c r="FN36" s="2" t="s">
        <v>223</v>
      </c>
      <c r="FO36" s="2" t="s">
        <v>648</v>
      </c>
      <c r="FP36" s="2" t="s">
        <v>660</v>
      </c>
      <c r="FQ36" s="2" t="s">
        <v>238</v>
      </c>
      <c r="FR36" s="2" t="s">
        <v>226</v>
      </c>
      <c r="FS36" s="4">
        <v>17</v>
      </c>
      <c r="FT36" s="8">
        <v>444.17</v>
      </c>
      <c r="FU36" s="4"/>
      <c r="FV36" s="8"/>
      <c r="FW36" s="7"/>
      <c r="FX36" s="7"/>
      <c r="FY36" s="2" t="s">
        <v>239</v>
      </c>
      <c r="FZ36" s="2" t="s">
        <v>223</v>
      </c>
      <c r="GA36" s="2" t="s">
        <v>661</v>
      </c>
      <c r="GB36" s="2" t="s">
        <v>386</v>
      </c>
      <c r="GC36" s="2" t="s">
        <v>238</v>
      </c>
      <c r="GD36" s="2" t="s">
        <v>226</v>
      </c>
      <c r="GE36" s="4"/>
      <c r="GF36" s="8"/>
      <c r="GG36" s="4">
        <v>8</v>
      </c>
      <c r="GH36" s="8">
        <v>396.88</v>
      </c>
      <c r="GI36" s="7">
        <v>-1</v>
      </c>
      <c r="GJ36" s="7">
        <v>-1</v>
      </c>
      <c r="GK36" s="2" t="s">
        <v>239</v>
      </c>
      <c r="GL36" s="2" t="s">
        <v>223</v>
      </c>
      <c r="GM36" s="2" t="s">
        <v>606</v>
      </c>
      <c r="GN36" s="2" t="s">
        <v>662</v>
      </c>
      <c r="GO36" s="2" t="s">
        <v>238</v>
      </c>
      <c r="GP36" s="2" t="s">
        <v>226</v>
      </c>
      <c r="GQ36" s="4"/>
      <c r="GR36" s="8"/>
      <c r="GS36" s="4">
        <v>3</v>
      </c>
      <c r="GT36" s="8">
        <v>148.83</v>
      </c>
      <c r="GU36" s="7">
        <v>-1</v>
      </c>
      <c r="GV36" s="7">
        <v>-1</v>
      </c>
      <c r="GW36" s="2" t="s">
        <v>239</v>
      </c>
      <c r="GX36" s="2" t="s">
        <v>223</v>
      </c>
      <c r="GY36" s="2" t="s">
        <v>663</v>
      </c>
      <c r="GZ36" s="2" t="s">
        <v>664</v>
      </c>
      <c r="HA36" s="2" t="s">
        <v>238</v>
      </c>
      <c r="HB36" s="2" t="s">
        <v>226</v>
      </c>
      <c r="HC36" s="4"/>
      <c r="HD36" s="8"/>
      <c r="HE36" s="4">
        <v>1</v>
      </c>
      <c r="HF36" s="8">
        <v>49.61</v>
      </c>
      <c r="HG36" s="7">
        <v>-1</v>
      </c>
      <c r="HH36" s="7">
        <v>-1</v>
      </c>
      <c r="HI36" s="2" t="s">
        <v>239</v>
      </c>
      <c r="HJ36" s="2" t="s">
        <v>223</v>
      </c>
      <c r="HK36" s="2" t="s">
        <v>509</v>
      </c>
      <c r="HL36" s="2" t="s">
        <v>665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239</v>
      </c>
      <c r="HV36" s="2" t="s">
        <v>237</v>
      </c>
      <c r="HW36" s="2" t="s">
        <v>666</v>
      </c>
      <c r="HX36" s="2" t="s">
        <v>243</v>
      </c>
      <c r="HY36" s="2" t="s">
        <v>238</v>
      </c>
      <c r="HZ36" s="2" t="s">
        <v>291</v>
      </c>
      <c r="IA36" s="4"/>
      <c r="IB36" s="8"/>
      <c r="IC36" s="4"/>
      <c r="ID36" s="8"/>
      <c r="IE36" s="7"/>
      <c r="IF36" s="7"/>
      <c r="IG36" s="2" t="s">
        <v>252</v>
      </c>
      <c r="IH36" s="2" t="s">
        <v>223</v>
      </c>
      <c r="II36" s="2" t="s">
        <v>226</v>
      </c>
      <c r="IJ36" s="2" t="s">
        <v>226</v>
      </c>
      <c r="IK36" s="2" t="s">
        <v>238</v>
      </c>
      <c r="IL36" s="2" t="s">
        <v>226</v>
      </c>
      <c r="IM36" s="4"/>
      <c r="IN36" s="8"/>
      <c r="IO36" s="4"/>
      <c r="IP36" s="8"/>
      <c r="IQ36" s="7"/>
      <c r="IR36" s="7"/>
      <c r="IS36" s="2" t="s">
        <v>226</v>
      </c>
      <c r="IT36" s="2" t="s">
        <v>226</v>
      </c>
      <c r="IU36" s="2" t="s">
        <v>226</v>
      </c>
      <c r="IV36" s="2" t="s">
        <v>226</v>
      </c>
      <c r="IW36" s="2" t="s">
        <v>226</v>
      </c>
      <c r="IX36" s="2" t="s">
        <v>226</v>
      </c>
      <c r="IY36" s="4"/>
      <c r="IZ36" s="8"/>
      <c r="JA36" s="4"/>
      <c r="JB36" s="8"/>
      <c r="JC36" s="7"/>
      <c r="JD36" s="7"/>
      <c r="JE36" s="2" t="s">
        <v>448</v>
      </c>
      <c r="JF36" s="2" t="s">
        <v>223</v>
      </c>
      <c r="JG36" s="2" t="s">
        <v>226</v>
      </c>
      <c r="JH36" s="2" t="s">
        <v>226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337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226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667</v>
      </c>
      <c r="KP36" s="2" t="s">
        <v>223</v>
      </c>
      <c r="KQ36" s="2" t="s">
        <v>226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252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239</v>
      </c>
      <c r="LN36" s="2" t="s">
        <v>223</v>
      </c>
      <c r="LO36" s="2" t="s">
        <v>321</v>
      </c>
      <c r="LP36" s="2" t="s">
        <v>226</v>
      </c>
      <c r="LQ36" s="2" t="s">
        <v>238</v>
      </c>
      <c r="LR36" s="2" t="s">
        <v>226</v>
      </c>
      <c r="LS36" s="4">
        <v>1</v>
      </c>
      <c r="LT36" s="8">
        <v>42.53</v>
      </c>
      <c r="LU36" s="4"/>
      <c r="LV36" s="8"/>
      <c r="LW36" s="7"/>
      <c r="LX36" s="7"/>
      <c r="LY36" s="2" t="s">
        <v>239</v>
      </c>
      <c r="LZ36" s="2" t="s">
        <v>223</v>
      </c>
      <c r="MA36" s="2" t="s">
        <v>668</v>
      </c>
      <c r="MB36" s="2" t="s">
        <v>669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252</v>
      </c>
      <c r="ML36" s="2" t="s">
        <v>223</v>
      </c>
      <c r="MM36" s="2" t="s">
        <v>226</v>
      </c>
      <c r="MN36" s="2" t="s">
        <v>226</v>
      </c>
      <c r="MO36" s="2" t="s">
        <v>238</v>
      </c>
      <c r="MP36" s="2" t="s">
        <v>226</v>
      </c>
      <c r="MQ36" s="4"/>
      <c r="MR36" s="8"/>
      <c r="MS36" s="4"/>
      <c r="MT36" s="8"/>
      <c r="MU36" s="7"/>
      <c r="MV36" s="7"/>
      <c r="MW36" s="2" t="s">
        <v>239</v>
      </c>
      <c r="MX36" s="2" t="s">
        <v>223</v>
      </c>
      <c r="MY36" s="2" t="s">
        <v>643</v>
      </c>
      <c r="MZ36" s="2" t="s">
        <v>226</v>
      </c>
      <c r="NA36" s="2" t="s">
        <v>238</v>
      </c>
      <c r="NB36" s="2" t="s">
        <v>226</v>
      </c>
      <c r="NC36" s="4"/>
      <c r="ND36" s="8"/>
      <c r="NE36" s="4">
        <v>5</v>
      </c>
      <c r="NF36" s="8">
        <v>230.55</v>
      </c>
      <c r="NG36" s="7">
        <v>-1</v>
      </c>
      <c r="NH36" s="7">
        <v>-1</v>
      </c>
      <c r="NI36" s="2" t="s">
        <v>239</v>
      </c>
      <c r="NJ36" s="2" t="s">
        <v>261</v>
      </c>
      <c r="NK36" s="2" t="s">
        <v>648</v>
      </c>
      <c r="NL36" s="2" t="s">
        <v>272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239</v>
      </c>
      <c r="NV36" s="2" t="s">
        <v>237</v>
      </c>
      <c r="NW36" s="2" t="s">
        <v>670</v>
      </c>
      <c r="NX36" s="2" t="s">
        <v>613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239</v>
      </c>
      <c r="OH36" s="2" t="s">
        <v>237</v>
      </c>
      <c r="OI36" s="2" t="s">
        <v>671</v>
      </c>
      <c r="OJ36" s="2" t="s">
        <v>672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252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239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266</v>
      </c>
      <c r="QD36" s="2" t="s">
        <v>223</v>
      </c>
      <c r="QE36" s="2" t="s">
        <v>226</v>
      </c>
      <c r="QF36" s="2" t="s">
        <v>226</v>
      </c>
      <c r="QG36" s="2" t="s">
        <v>238</v>
      </c>
      <c r="QH36" s="2" t="s">
        <v>226</v>
      </c>
      <c r="QI36" s="4"/>
      <c r="QJ36" s="8"/>
      <c r="QK36" s="4"/>
      <c r="QL36" s="8"/>
      <c r="QM36" s="7"/>
      <c r="QN36" s="7"/>
      <c r="QO36" s="2" t="s">
        <v>236</v>
      </c>
      <c r="QP36" s="2" t="s">
        <v>237</v>
      </c>
      <c r="QQ36" s="2" t="s">
        <v>226</v>
      </c>
      <c r="QR36" s="2" t="s">
        <v>226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266</v>
      </c>
      <c r="RB36" s="2" t="s">
        <v>223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236</v>
      </c>
      <c r="RZ36" s="2" t="s">
        <v>237</v>
      </c>
      <c r="SA36" s="2" t="s">
        <v>226</v>
      </c>
      <c r="SB36" s="2" t="s">
        <v>226</v>
      </c>
      <c r="SC36" s="2" t="s">
        <v>238</v>
      </c>
      <c r="SD36" s="2" t="s">
        <v>226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>
        <v>600</v>
      </c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>
        <v>150</v>
      </c>
      <c r="TU36" s="4"/>
      <c r="TV36" s="4"/>
      <c r="TW36" s="4"/>
      <c r="TX36" s="4"/>
      <c r="TY36" s="4">
        <v>100</v>
      </c>
      <c r="TZ36" s="4"/>
      <c r="UA36" s="4"/>
      <c r="UB36" s="4"/>
      <c r="UC36" s="4"/>
      <c r="UD36" s="4"/>
      <c r="UE36" s="4"/>
      <c r="UF36" s="4"/>
      <c r="UG36" s="4"/>
      <c r="UH36" s="4"/>
      <c r="UI36" s="4">
        <v>50</v>
      </c>
      <c r="UJ36" s="4"/>
      <c r="UK36" s="4"/>
      <c r="UL36" s="4"/>
      <c r="UM36" s="4"/>
      <c r="UN36" s="4"/>
      <c r="UO36" s="4"/>
      <c r="UP36" s="4">
        <v>250</v>
      </c>
      <c r="UQ36" s="4"/>
      <c r="UR36" s="4"/>
      <c r="US36" s="4"/>
      <c r="UT36" s="4"/>
      <c r="UU36" s="4"/>
      <c r="UV36" s="4"/>
      <c r="UW36" s="4"/>
      <c r="UX36" s="4"/>
      <c r="UY36" s="4">
        <v>100</v>
      </c>
      <c r="UZ36" s="4">
        <v>100</v>
      </c>
      <c r="VA36" s="4"/>
      <c r="VB36" s="4"/>
      <c r="VC36" s="4"/>
      <c r="VD36" s="4"/>
      <c r="VE36" s="4"/>
      <c r="VF36" s="4">
        <v>250</v>
      </c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</row>
    <row r="37">
      <c r="A37" s="2" t="s">
        <v>673</v>
      </c>
      <c r="B37" s="2" t="s">
        <v>577</v>
      </c>
      <c r="C37" s="2" t="s">
        <v>558</v>
      </c>
      <c r="D37" s="2" t="s">
        <v>215</v>
      </c>
      <c r="E37" s="2" t="s">
        <v>216</v>
      </c>
      <c r="F37" s="2" t="s">
        <v>578</v>
      </c>
      <c r="G37" s="2" t="s">
        <v>579</v>
      </c>
      <c r="H37" s="2" t="s">
        <v>580</v>
      </c>
      <c r="I37" s="2" t="s">
        <v>581</v>
      </c>
      <c r="J37" s="2" t="s">
        <v>582</v>
      </c>
      <c r="K37" s="2" t="s">
        <v>674</v>
      </c>
      <c r="L37" s="3">
        <v>31.05</v>
      </c>
      <c r="M37" s="3">
        <v>32.6</v>
      </c>
      <c r="N37" s="3">
        <v>59.99</v>
      </c>
      <c r="O37" s="2" t="s">
        <v>223</v>
      </c>
      <c r="P37" s="2" t="s">
        <v>675</v>
      </c>
      <c r="Q37" s="2" t="s">
        <v>225</v>
      </c>
      <c r="R37" s="2" t="s">
        <v>226</v>
      </c>
      <c r="S37" s="2" t="s">
        <v>676</v>
      </c>
      <c r="T37" s="2" t="s">
        <v>586</v>
      </c>
      <c r="U37" s="2" t="s">
        <v>489</v>
      </c>
      <c r="V37" s="2" t="s">
        <v>230</v>
      </c>
      <c r="W37" s="2" t="s">
        <v>587</v>
      </c>
      <c r="X37" s="2" t="s">
        <v>335</v>
      </c>
      <c r="Y37" s="2" t="s">
        <v>677</v>
      </c>
      <c r="Z37" s="4">
        <v>166</v>
      </c>
      <c r="AA37" s="4">
        <f>=ROUNDDOWN(16.6,0)</f>
      </c>
      <c r="AB37" s="5">
        <v>10</v>
      </c>
      <c r="AC37" s="2" t="s">
        <v>678</v>
      </c>
      <c r="AD37" s="4">
        <v>120</v>
      </c>
      <c r="AE37" s="4">
        <v>450</v>
      </c>
      <c r="AF37" s="6">
        <v>64</v>
      </c>
      <c r="AG37" s="6"/>
      <c r="AH37" s="7">
        <v>0.9881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76</v>
      </c>
      <c r="AQ37" s="8">
        <v>2597.27</v>
      </c>
      <c r="AR37" s="4">
        <v>49</v>
      </c>
      <c r="AS37" s="8">
        <v>1799.35</v>
      </c>
      <c r="AT37" s="7">
        <v>0.551</v>
      </c>
      <c r="AU37" s="7">
        <v>0.4434</v>
      </c>
      <c r="AV37" s="4">
        <v>997</v>
      </c>
      <c r="AW37" s="8">
        <v>40542.01</v>
      </c>
      <c r="AX37" s="4">
        <v>772</v>
      </c>
      <c r="AY37" s="8">
        <v>35871.24</v>
      </c>
      <c r="AZ37" s="7">
        <v>0.2915</v>
      </c>
      <c r="BA37" s="7">
        <v>0.1302</v>
      </c>
      <c r="BB37" s="7">
        <v>0.0641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>
        <v>0.21</v>
      </c>
      <c r="BJ37" s="4">
        <v>76</v>
      </c>
      <c r="BK37" s="8">
        <v>2597.27</v>
      </c>
      <c r="BL37" s="2" t="s">
        <v>679</v>
      </c>
      <c r="BM37" s="7">
        <v>1</v>
      </c>
      <c r="BN37" s="7">
        <v>1</v>
      </c>
      <c r="BO37" s="4">
        <v>23</v>
      </c>
      <c r="BP37" s="8">
        <v>895.85</v>
      </c>
      <c r="BQ37" s="4">
        <v>15</v>
      </c>
      <c r="BR37" s="8">
        <v>584.25</v>
      </c>
      <c r="BS37" s="7">
        <v>0.5333</v>
      </c>
      <c r="BT37" s="7">
        <v>0.5333</v>
      </c>
      <c r="BU37" s="2" t="s">
        <v>239</v>
      </c>
      <c r="BV37" s="2" t="s">
        <v>223</v>
      </c>
      <c r="BW37" s="2" t="s">
        <v>226</v>
      </c>
      <c r="BX37" s="2" t="s">
        <v>680</v>
      </c>
      <c r="BY37" s="2" t="s">
        <v>238</v>
      </c>
      <c r="BZ37" s="2" t="s">
        <v>226</v>
      </c>
      <c r="CA37" s="4">
        <v>19</v>
      </c>
      <c r="CB37" s="8">
        <v>594.51</v>
      </c>
      <c r="CC37" s="4">
        <v>2</v>
      </c>
      <c r="CD37" s="8">
        <v>78.22</v>
      </c>
      <c r="CE37" s="7">
        <v>8.5</v>
      </c>
      <c r="CF37" s="7">
        <v>6.6005</v>
      </c>
      <c r="CG37" s="2" t="s">
        <v>239</v>
      </c>
      <c r="CH37" s="2" t="s">
        <v>223</v>
      </c>
      <c r="CI37" s="2" t="s">
        <v>681</v>
      </c>
      <c r="CJ37" s="2" t="s">
        <v>682</v>
      </c>
      <c r="CK37" s="2" t="s">
        <v>238</v>
      </c>
      <c r="CL37" s="2" t="s">
        <v>226</v>
      </c>
      <c r="CM37" s="4">
        <v>15</v>
      </c>
      <c r="CN37" s="8">
        <v>469.35</v>
      </c>
      <c r="CO37" s="4">
        <v>3</v>
      </c>
      <c r="CP37" s="8">
        <v>111</v>
      </c>
      <c r="CQ37" s="7">
        <v>4</v>
      </c>
      <c r="CR37" s="7">
        <v>3.2284</v>
      </c>
      <c r="CS37" s="2" t="s">
        <v>239</v>
      </c>
      <c r="CT37" s="2" t="s">
        <v>223</v>
      </c>
      <c r="CU37" s="2" t="s">
        <v>683</v>
      </c>
      <c r="CV37" s="2" t="s">
        <v>684</v>
      </c>
      <c r="CW37" s="2" t="s">
        <v>238</v>
      </c>
      <c r="CX37" s="2" t="s">
        <v>226</v>
      </c>
      <c r="CY37" s="4">
        <v>3</v>
      </c>
      <c r="CZ37" s="8">
        <v>101.04</v>
      </c>
      <c r="DA37" s="4">
        <v>3</v>
      </c>
      <c r="DB37" s="8">
        <v>101.04</v>
      </c>
      <c r="DC37" s="7"/>
      <c r="DD37" s="7"/>
      <c r="DE37" s="2" t="s">
        <v>239</v>
      </c>
      <c r="DF37" s="2" t="s">
        <v>223</v>
      </c>
      <c r="DG37" s="2" t="s">
        <v>654</v>
      </c>
      <c r="DH37" s="2" t="s">
        <v>295</v>
      </c>
      <c r="DI37" s="2" t="s">
        <v>238</v>
      </c>
      <c r="DJ37" s="2" t="s">
        <v>226</v>
      </c>
      <c r="DK37" s="4">
        <v>2</v>
      </c>
      <c r="DL37" s="8">
        <v>58.9</v>
      </c>
      <c r="DM37" s="4">
        <v>2</v>
      </c>
      <c r="DN37" s="8">
        <v>71.04</v>
      </c>
      <c r="DO37" s="7"/>
      <c r="DP37" s="7">
        <v>-0.1709</v>
      </c>
      <c r="DQ37" s="2" t="s">
        <v>239</v>
      </c>
      <c r="DR37" s="2" t="s">
        <v>223</v>
      </c>
      <c r="DS37" s="2" t="s">
        <v>685</v>
      </c>
      <c r="DT37" s="2" t="s">
        <v>686</v>
      </c>
      <c r="DU37" s="2" t="s">
        <v>238</v>
      </c>
      <c r="DV37" s="2" t="s">
        <v>226</v>
      </c>
      <c r="DW37" s="4">
        <v>1</v>
      </c>
      <c r="DX37" s="8">
        <v>36.99</v>
      </c>
      <c r="DY37" s="4">
        <v>6</v>
      </c>
      <c r="DZ37" s="8">
        <v>221.94</v>
      </c>
      <c r="EA37" s="7">
        <v>-0.8333</v>
      </c>
      <c r="EB37" s="7">
        <v>-0.8333</v>
      </c>
      <c r="EC37" s="2" t="s">
        <v>239</v>
      </c>
      <c r="ED37" s="2" t="s">
        <v>223</v>
      </c>
      <c r="EE37" s="2" t="s">
        <v>687</v>
      </c>
      <c r="EF37" s="2" t="s">
        <v>688</v>
      </c>
      <c r="EG37" s="2" t="s">
        <v>238</v>
      </c>
      <c r="EH37" s="2" t="s">
        <v>226</v>
      </c>
      <c r="EI37" s="4">
        <v>2</v>
      </c>
      <c r="EJ37" s="8">
        <v>54.68</v>
      </c>
      <c r="EK37" s="4">
        <v>10</v>
      </c>
      <c r="EL37" s="8">
        <v>341.8</v>
      </c>
      <c r="EM37" s="7">
        <v>-0.8</v>
      </c>
      <c r="EN37" s="7">
        <v>-0.84</v>
      </c>
      <c r="EO37" s="2" t="s">
        <v>239</v>
      </c>
      <c r="EP37" s="2" t="s">
        <v>223</v>
      </c>
      <c r="EQ37" s="2" t="s">
        <v>682</v>
      </c>
      <c r="ER37" s="2" t="s">
        <v>689</v>
      </c>
      <c r="ES37" s="2" t="s">
        <v>238</v>
      </c>
      <c r="ET37" s="2" t="s">
        <v>226</v>
      </c>
      <c r="EU37" s="4"/>
      <c r="EV37" s="8"/>
      <c r="EW37" s="4">
        <v>2</v>
      </c>
      <c r="EX37" s="8">
        <v>72.44</v>
      </c>
      <c r="EY37" s="7">
        <v>-1</v>
      </c>
      <c r="EZ37" s="7">
        <v>-1</v>
      </c>
      <c r="FA37" s="2" t="s">
        <v>239</v>
      </c>
      <c r="FB37" s="2" t="s">
        <v>223</v>
      </c>
      <c r="FC37" s="2" t="s">
        <v>690</v>
      </c>
      <c r="FD37" s="2" t="s">
        <v>691</v>
      </c>
      <c r="FE37" s="2" t="s">
        <v>238</v>
      </c>
      <c r="FF37" s="2" t="s">
        <v>226</v>
      </c>
      <c r="FG37" s="4"/>
      <c r="FH37" s="8"/>
      <c r="FI37" s="4">
        <v>1</v>
      </c>
      <c r="FJ37" s="8">
        <v>37.49</v>
      </c>
      <c r="FK37" s="7">
        <v>-1</v>
      </c>
      <c r="FL37" s="7">
        <v>-1</v>
      </c>
      <c r="FM37" s="2" t="s">
        <v>239</v>
      </c>
      <c r="FN37" s="2" t="s">
        <v>223</v>
      </c>
      <c r="FO37" s="2" t="s">
        <v>683</v>
      </c>
      <c r="FP37" s="2" t="s">
        <v>692</v>
      </c>
      <c r="FQ37" s="2" t="s">
        <v>238</v>
      </c>
      <c r="FR37" s="2" t="s">
        <v>226</v>
      </c>
      <c r="FS37" s="4">
        <v>3</v>
      </c>
      <c r="FT37" s="8">
        <v>93.44</v>
      </c>
      <c r="FU37" s="4"/>
      <c r="FV37" s="8"/>
      <c r="FW37" s="7"/>
      <c r="FX37" s="7"/>
      <c r="FY37" s="2" t="s">
        <v>239</v>
      </c>
      <c r="FZ37" s="2" t="s">
        <v>223</v>
      </c>
      <c r="GA37" s="2" t="s">
        <v>605</v>
      </c>
      <c r="GB37" s="2" t="s">
        <v>693</v>
      </c>
      <c r="GC37" s="2" t="s">
        <v>238</v>
      </c>
      <c r="GD37" s="2" t="s">
        <v>226</v>
      </c>
      <c r="GE37" s="4"/>
      <c r="GF37" s="8"/>
      <c r="GG37" s="4"/>
      <c r="GH37" s="8"/>
      <c r="GI37" s="7"/>
      <c r="GJ37" s="7"/>
      <c r="GK37" s="2" t="s">
        <v>448</v>
      </c>
      <c r="GL37" s="2" t="s">
        <v>223</v>
      </c>
      <c r="GM37" s="2" t="s">
        <v>226</v>
      </c>
      <c r="GN37" s="2" t="s">
        <v>226</v>
      </c>
      <c r="GO37" s="2" t="s">
        <v>238</v>
      </c>
      <c r="GP37" s="2" t="s">
        <v>226</v>
      </c>
      <c r="GQ37" s="4">
        <v>4</v>
      </c>
      <c r="GR37" s="8">
        <v>147.96</v>
      </c>
      <c r="GS37" s="4"/>
      <c r="GT37" s="8"/>
      <c r="GU37" s="7"/>
      <c r="GV37" s="7"/>
      <c r="GW37" s="2" t="s">
        <v>239</v>
      </c>
      <c r="GX37" s="2" t="s">
        <v>223</v>
      </c>
      <c r="GY37" s="2" t="s">
        <v>694</v>
      </c>
      <c r="GZ37" s="2" t="s">
        <v>695</v>
      </c>
      <c r="HA37" s="2" t="s">
        <v>238</v>
      </c>
      <c r="HB37" s="2" t="s">
        <v>226</v>
      </c>
      <c r="HC37" s="4">
        <v>1</v>
      </c>
      <c r="HD37" s="8">
        <v>35.86</v>
      </c>
      <c r="HE37" s="4"/>
      <c r="HF37" s="8"/>
      <c r="HG37" s="7"/>
      <c r="HH37" s="7"/>
      <c r="HI37" s="2" t="s">
        <v>239</v>
      </c>
      <c r="HJ37" s="2" t="s">
        <v>223</v>
      </c>
      <c r="HK37" s="2" t="s">
        <v>509</v>
      </c>
      <c r="HL37" s="2" t="s">
        <v>495</v>
      </c>
      <c r="HM37" s="2" t="s">
        <v>238</v>
      </c>
      <c r="HN37" s="2" t="s">
        <v>226</v>
      </c>
      <c r="HO37" s="4">
        <v>3</v>
      </c>
      <c r="HP37" s="8">
        <v>108.69</v>
      </c>
      <c r="HQ37" s="4">
        <v>2</v>
      </c>
      <c r="HR37" s="8">
        <v>72.46</v>
      </c>
      <c r="HS37" s="7">
        <v>0.5</v>
      </c>
      <c r="HT37" s="7">
        <v>0.5</v>
      </c>
      <c r="HU37" s="2" t="s">
        <v>239</v>
      </c>
      <c r="HV37" s="2" t="s">
        <v>223</v>
      </c>
      <c r="HW37" s="2" t="s">
        <v>696</v>
      </c>
      <c r="HX37" s="2" t="s">
        <v>248</v>
      </c>
      <c r="HY37" s="2" t="s">
        <v>238</v>
      </c>
      <c r="HZ37" s="2" t="s">
        <v>226</v>
      </c>
      <c r="IA37" s="4"/>
      <c r="IB37" s="8"/>
      <c r="IC37" s="4"/>
      <c r="ID37" s="8"/>
      <c r="IE37" s="7"/>
      <c r="IF37" s="7"/>
      <c r="IG37" s="2" t="s">
        <v>252</v>
      </c>
      <c r="IH37" s="2" t="s">
        <v>223</v>
      </c>
      <c r="II37" s="2" t="s">
        <v>226</v>
      </c>
      <c r="IJ37" s="2" t="s">
        <v>226</v>
      </c>
      <c r="IK37" s="2" t="s">
        <v>238</v>
      </c>
      <c r="IL37" s="2" t="s">
        <v>226</v>
      </c>
      <c r="IM37" s="4"/>
      <c r="IN37" s="8"/>
      <c r="IO37" s="4"/>
      <c r="IP37" s="8"/>
      <c r="IQ37" s="7"/>
      <c r="IR37" s="7"/>
      <c r="IS37" s="2" t="s">
        <v>226</v>
      </c>
      <c r="IT37" s="2" t="s">
        <v>226</v>
      </c>
      <c r="IU37" s="2" t="s">
        <v>226</v>
      </c>
      <c r="IV37" s="2" t="s">
        <v>226</v>
      </c>
      <c r="IW37" s="2" t="s">
        <v>226</v>
      </c>
      <c r="IX37" s="2" t="s">
        <v>226</v>
      </c>
      <c r="IY37" s="4"/>
      <c r="IZ37" s="8"/>
      <c r="JA37" s="4"/>
      <c r="JB37" s="8"/>
      <c r="JC37" s="7"/>
      <c r="JD37" s="7"/>
      <c r="JE37" s="2" t="s">
        <v>448</v>
      </c>
      <c r="JF37" s="2" t="s">
        <v>223</v>
      </c>
      <c r="JG37" s="2" t="s">
        <v>226</v>
      </c>
      <c r="JH37" s="2" t="s">
        <v>226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252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226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667</v>
      </c>
      <c r="KP37" s="2" t="s">
        <v>223</v>
      </c>
      <c r="KQ37" s="2" t="s">
        <v>226</v>
      </c>
      <c r="KR37" s="2" t="s">
        <v>226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252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239</v>
      </c>
      <c r="LN37" s="2" t="s">
        <v>223</v>
      </c>
      <c r="LO37" s="2" t="s">
        <v>321</v>
      </c>
      <c r="LP37" s="2" t="s">
        <v>278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239</v>
      </c>
      <c r="LZ37" s="2" t="s">
        <v>223</v>
      </c>
      <c r="MA37" s="2" t="s">
        <v>605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252</v>
      </c>
      <c r="ML37" s="2" t="s">
        <v>223</v>
      </c>
      <c r="MM37" s="2" t="s">
        <v>226</v>
      </c>
      <c r="MN37" s="2" t="s">
        <v>226</v>
      </c>
      <c r="MO37" s="2" t="s">
        <v>238</v>
      </c>
      <c r="MP37" s="2" t="s">
        <v>226</v>
      </c>
      <c r="MQ37" s="4"/>
      <c r="MR37" s="8"/>
      <c r="MS37" s="4"/>
      <c r="MT37" s="8"/>
      <c r="MU37" s="7"/>
      <c r="MV37" s="7"/>
      <c r="MW37" s="2" t="s">
        <v>239</v>
      </c>
      <c r="MX37" s="2" t="s">
        <v>223</v>
      </c>
      <c r="MY37" s="2" t="s">
        <v>617</v>
      </c>
      <c r="MZ37" s="2" t="s">
        <v>226</v>
      </c>
      <c r="NA37" s="2" t="s">
        <v>238</v>
      </c>
      <c r="NB37" s="2" t="s">
        <v>226</v>
      </c>
      <c r="NC37" s="4"/>
      <c r="ND37" s="8"/>
      <c r="NE37" s="4">
        <v>3</v>
      </c>
      <c r="NF37" s="8">
        <v>107.67</v>
      </c>
      <c r="NG37" s="7">
        <v>-1</v>
      </c>
      <c r="NH37" s="7">
        <v>-1</v>
      </c>
      <c r="NI37" s="2" t="s">
        <v>239</v>
      </c>
      <c r="NJ37" s="2" t="s">
        <v>261</v>
      </c>
      <c r="NK37" s="2" t="s">
        <v>683</v>
      </c>
      <c r="NL37" s="2" t="s">
        <v>689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239</v>
      </c>
      <c r="NV37" s="2" t="s">
        <v>237</v>
      </c>
      <c r="NW37" s="2" t="s">
        <v>696</v>
      </c>
      <c r="NX37" s="2" t="s">
        <v>697</v>
      </c>
      <c r="NY37" s="2" t="s">
        <v>238</v>
      </c>
      <c r="NZ37" s="2" t="s">
        <v>226</v>
      </c>
      <c r="OA37" s="4"/>
      <c r="OB37" s="8"/>
      <c r="OC37" s="4"/>
      <c r="OD37" s="8"/>
      <c r="OE37" s="7"/>
      <c r="OF37" s="7"/>
      <c r="OG37" s="2" t="s">
        <v>239</v>
      </c>
      <c r="OH37" s="2" t="s">
        <v>237</v>
      </c>
      <c r="OI37" s="2" t="s">
        <v>671</v>
      </c>
      <c r="OJ37" s="2" t="s">
        <v>226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252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239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266</v>
      </c>
      <c r="QD37" s="2" t="s">
        <v>223</v>
      </c>
      <c r="QE37" s="2" t="s">
        <v>226</v>
      </c>
      <c r="QF37" s="2" t="s">
        <v>226</v>
      </c>
      <c r="QG37" s="2" t="s">
        <v>238</v>
      </c>
      <c r="QH37" s="2" t="s">
        <v>226</v>
      </c>
      <c r="QI37" s="4"/>
      <c r="QJ37" s="8"/>
      <c r="QK37" s="4"/>
      <c r="QL37" s="8"/>
      <c r="QM37" s="7"/>
      <c r="QN37" s="7"/>
      <c r="QO37" s="2" t="s">
        <v>236</v>
      </c>
      <c r="QP37" s="2" t="s">
        <v>237</v>
      </c>
      <c r="QQ37" s="2" t="s">
        <v>226</v>
      </c>
      <c r="QR37" s="2" t="s">
        <v>226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266</v>
      </c>
      <c r="RB37" s="2" t="s">
        <v>223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236</v>
      </c>
      <c r="RZ37" s="2" t="s">
        <v>237</v>
      </c>
      <c r="SA37" s="2" t="s">
        <v>226</v>
      </c>
      <c r="SB37" s="2" t="s">
        <v>226</v>
      </c>
      <c r="SC37" s="2" t="s">
        <v>238</v>
      </c>
      <c r="SD37" s="2" t="s">
        <v>226</v>
      </c>
      <c r="SE37" s="4">
        <v>166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>
        <v>120</v>
      </c>
      <c r="TN37" s="4"/>
      <c r="TO37" s="4"/>
      <c r="TP37" s="4"/>
      <c r="TQ37" s="4"/>
      <c r="TR37" s="4"/>
      <c r="TS37" s="4"/>
      <c r="TT37" s="4"/>
      <c r="TU37" s="4"/>
      <c r="TV37" s="4">
        <v>130</v>
      </c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>
        <v>6</v>
      </c>
      <c r="UI37" s="4"/>
      <c r="UJ37" s="4"/>
      <c r="UK37" s="4"/>
      <c r="UL37" s="4">
        <v>194</v>
      </c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</row>
    <row r="38">
      <c r="A38" s="2" t="s">
        <v>698</v>
      </c>
      <c r="B38" s="2" t="s">
        <v>577</v>
      </c>
      <c r="C38" s="2" t="s">
        <v>558</v>
      </c>
      <c r="D38" s="2" t="s">
        <v>215</v>
      </c>
      <c r="E38" s="2" t="s">
        <v>216</v>
      </c>
      <c r="F38" s="2" t="s">
        <v>578</v>
      </c>
      <c r="G38" s="2" t="s">
        <v>579</v>
      </c>
      <c r="H38" s="2" t="s">
        <v>580</v>
      </c>
      <c r="I38" s="2" t="s">
        <v>581</v>
      </c>
      <c r="J38" s="2" t="s">
        <v>221</v>
      </c>
      <c r="K38" s="2" t="s">
        <v>674</v>
      </c>
      <c r="L38" s="3">
        <v>36.72</v>
      </c>
      <c r="M38" s="3">
        <v>38.56</v>
      </c>
      <c r="N38" s="3">
        <v>69.99</v>
      </c>
      <c r="O38" s="2" t="s">
        <v>223</v>
      </c>
      <c r="P38" s="2" t="s">
        <v>675</v>
      </c>
      <c r="Q38" s="2" t="s">
        <v>225</v>
      </c>
      <c r="R38" s="2" t="s">
        <v>226</v>
      </c>
      <c r="S38" s="2" t="s">
        <v>676</v>
      </c>
      <c r="T38" s="2" t="s">
        <v>586</v>
      </c>
      <c r="U38" s="2" t="s">
        <v>371</v>
      </c>
      <c r="V38" s="2" t="s">
        <v>230</v>
      </c>
      <c r="W38" s="2" t="s">
        <v>587</v>
      </c>
      <c r="X38" s="2" t="s">
        <v>335</v>
      </c>
      <c r="Y38" s="2" t="s">
        <v>677</v>
      </c>
      <c r="Z38" s="4">
        <v>243</v>
      </c>
      <c r="AA38" s="4">
        <f>=ROUNDDOWN(3.85714285714286,0)</f>
      </c>
      <c r="AB38" s="5">
        <v>63</v>
      </c>
      <c r="AC38" s="2" t="s">
        <v>699</v>
      </c>
      <c r="AD38" s="4">
        <v>130</v>
      </c>
      <c r="AE38" s="4">
        <v>2120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616</v>
      </c>
      <c r="AQ38" s="8">
        <v>24290.9</v>
      </c>
      <c r="AR38" s="4">
        <v>380</v>
      </c>
      <c r="AS38" s="8">
        <v>16749.27</v>
      </c>
      <c r="AT38" s="7">
        <v>0.6211</v>
      </c>
      <c r="AU38" s="7">
        <v>0.4503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0.5992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616</v>
      </c>
      <c r="BK38" s="8">
        <v>24290.9</v>
      </c>
      <c r="BL38" s="2" t="s">
        <v>700</v>
      </c>
      <c r="BM38" s="7">
        <v>1</v>
      </c>
      <c r="BN38" s="7">
        <v>1</v>
      </c>
      <c r="BO38" s="4">
        <v>109</v>
      </c>
      <c r="BP38" s="8">
        <v>5020.54</v>
      </c>
      <c r="BQ38" s="4">
        <v>56</v>
      </c>
      <c r="BR38" s="8">
        <v>2579.36</v>
      </c>
      <c r="BS38" s="7">
        <v>0.9464</v>
      </c>
      <c r="BT38" s="7">
        <v>0.9464</v>
      </c>
      <c r="BU38" s="2" t="s">
        <v>239</v>
      </c>
      <c r="BV38" s="2" t="s">
        <v>223</v>
      </c>
      <c r="BW38" s="2" t="s">
        <v>226</v>
      </c>
      <c r="BX38" s="2" t="s">
        <v>659</v>
      </c>
      <c r="BY38" s="2" t="s">
        <v>238</v>
      </c>
      <c r="BZ38" s="2" t="s">
        <v>226</v>
      </c>
      <c r="CA38" s="4">
        <v>113</v>
      </c>
      <c r="CB38" s="8">
        <v>4246.54</v>
      </c>
      <c r="CC38" s="4">
        <v>146</v>
      </c>
      <c r="CD38" s="8">
        <v>6661.98</v>
      </c>
      <c r="CE38" s="7">
        <v>-0.226</v>
      </c>
      <c r="CF38" s="7">
        <v>-0.3626</v>
      </c>
      <c r="CG38" s="2" t="s">
        <v>239</v>
      </c>
      <c r="CH38" s="2" t="s">
        <v>223</v>
      </c>
      <c r="CI38" s="2" t="s">
        <v>681</v>
      </c>
      <c r="CJ38" s="2" t="s">
        <v>701</v>
      </c>
      <c r="CK38" s="2" t="s">
        <v>238</v>
      </c>
      <c r="CL38" s="2" t="s">
        <v>226</v>
      </c>
      <c r="CM38" s="4">
        <v>233</v>
      </c>
      <c r="CN38" s="8">
        <v>8756.14</v>
      </c>
      <c r="CO38" s="4">
        <v>18</v>
      </c>
      <c r="CP38" s="8">
        <v>821.34</v>
      </c>
      <c r="CQ38" s="7">
        <v>11.9444</v>
      </c>
      <c r="CR38" s="7">
        <v>9.6608</v>
      </c>
      <c r="CS38" s="2" t="s">
        <v>239</v>
      </c>
      <c r="CT38" s="2" t="s">
        <v>223</v>
      </c>
      <c r="CU38" s="2" t="s">
        <v>677</v>
      </c>
      <c r="CV38" s="2" t="s">
        <v>702</v>
      </c>
      <c r="CW38" s="2" t="s">
        <v>238</v>
      </c>
      <c r="CX38" s="2" t="s">
        <v>226</v>
      </c>
      <c r="CY38" s="4">
        <v>17</v>
      </c>
      <c r="CZ38" s="8">
        <v>702.1</v>
      </c>
      <c r="DA38" s="4"/>
      <c r="DB38" s="8"/>
      <c r="DC38" s="7"/>
      <c r="DD38" s="7"/>
      <c r="DE38" s="2" t="s">
        <v>239</v>
      </c>
      <c r="DF38" s="2" t="s">
        <v>223</v>
      </c>
      <c r="DG38" s="2" t="s">
        <v>703</v>
      </c>
      <c r="DH38" s="2" t="s">
        <v>295</v>
      </c>
      <c r="DI38" s="2" t="s">
        <v>238</v>
      </c>
      <c r="DJ38" s="2" t="s">
        <v>226</v>
      </c>
      <c r="DK38" s="4">
        <v>34</v>
      </c>
      <c r="DL38" s="8">
        <v>1116.24</v>
      </c>
      <c r="DM38" s="4">
        <v>34</v>
      </c>
      <c r="DN38" s="8">
        <v>1409.09</v>
      </c>
      <c r="DO38" s="7"/>
      <c r="DP38" s="7">
        <v>-0.2078</v>
      </c>
      <c r="DQ38" s="2" t="s">
        <v>239</v>
      </c>
      <c r="DR38" s="2" t="s">
        <v>223</v>
      </c>
      <c r="DS38" s="2" t="s">
        <v>685</v>
      </c>
      <c r="DT38" s="2" t="s">
        <v>704</v>
      </c>
      <c r="DU38" s="2" t="s">
        <v>238</v>
      </c>
      <c r="DV38" s="2" t="s">
        <v>226</v>
      </c>
      <c r="DW38" s="4">
        <v>14</v>
      </c>
      <c r="DX38" s="8">
        <v>604.1</v>
      </c>
      <c r="DY38" s="4">
        <v>37</v>
      </c>
      <c r="DZ38" s="8">
        <v>1596.55</v>
      </c>
      <c r="EA38" s="7">
        <v>-0.6216</v>
      </c>
      <c r="EB38" s="7">
        <v>-0.6216</v>
      </c>
      <c r="EC38" s="2" t="s">
        <v>239</v>
      </c>
      <c r="ED38" s="2" t="s">
        <v>223</v>
      </c>
      <c r="EE38" s="2" t="s">
        <v>705</v>
      </c>
      <c r="EF38" s="2" t="s">
        <v>354</v>
      </c>
      <c r="EG38" s="2" t="s">
        <v>238</v>
      </c>
      <c r="EH38" s="2" t="s">
        <v>226</v>
      </c>
      <c r="EI38" s="4">
        <v>38</v>
      </c>
      <c r="EJ38" s="8">
        <v>1247.54</v>
      </c>
      <c r="EK38" s="4">
        <v>45</v>
      </c>
      <c r="EL38" s="8">
        <v>1794.15</v>
      </c>
      <c r="EM38" s="7">
        <v>-0.1556</v>
      </c>
      <c r="EN38" s="7">
        <v>-0.3047</v>
      </c>
      <c r="EO38" s="2" t="s">
        <v>239</v>
      </c>
      <c r="EP38" s="2" t="s">
        <v>223</v>
      </c>
      <c r="EQ38" s="2" t="s">
        <v>682</v>
      </c>
      <c r="ER38" s="2" t="s">
        <v>706</v>
      </c>
      <c r="ES38" s="2" t="s">
        <v>238</v>
      </c>
      <c r="ET38" s="2" t="s">
        <v>226</v>
      </c>
      <c r="EU38" s="4">
        <v>1</v>
      </c>
      <c r="EV38" s="8">
        <v>38.56</v>
      </c>
      <c r="EW38" s="4">
        <v>3</v>
      </c>
      <c r="EX38" s="8">
        <v>128.49</v>
      </c>
      <c r="EY38" s="7">
        <v>-0.6667</v>
      </c>
      <c r="EZ38" s="7">
        <v>-0.6999</v>
      </c>
      <c r="FA38" s="2" t="s">
        <v>239</v>
      </c>
      <c r="FB38" s="2" t="s">
        <v>223</v>
      </c>
      <c r="FC38" s="2" t="s">
        <v>690</v>
      </c>
      <c r="FD38" s="2" t="s">
        <v>707</v>
      </c>
      <c r="FE38" s="2" t="s">
        <v>238</v>
      </c>
      <c r="FF38" s="2" t="s">
        <v>226</v>
      </c>
      <c r="FG38" s="4"/>
      <c r="FH38" s="8"/>
      <c r="FI38" s="4"/>
      <c r="FJ38" s="8"/>
      <c r="FK38" s="7"/>
      <c r="FL38" s="7"/>
      <c r="FM38" s="2" t="s">
        <v>239</v>
      </c>
      <c r="FN38" s="2" t="s">
        <v>223</v>
      </c>
      <c r="FO38" s="2" t="s">
        <v>677</v>
      </c>
      <c r="FP38" s="2" t="s">
        <v>654</v>
      </c>
      <c r="FQ38" s="2" t="s">
        <v>238</v>
      </c>
      <c r="FR38" s="2" t="s">
        <v>226</v>
      </c>
      <c r="FS38" s="4">
        <v>22</v>
      </c>
      <c r="FT38" s="8">
        <v>1066.15</v>
      </c>
      <c r="FU38" s="4"/>
      <c r="FV38" s="8"/>
      <c r="FW38" s="7"/>
      <c r="FX38" s="7"/>
      <c r="FY38" s="2" t="s">
        <v>239</v>
      </c>
      <c r="FZ38" s="2" t="s">
        <v>223</v>
      </c>
      <c r="GA38" s="2" t="s">
        <v>605</v>
      </c>
      <c r="GB38" s="2" t="s">
        <v>708</v>
      </c>
      <c r="GC38" s="2" t="s">
        <v>238</v>
      </c>
      <c r="GD38" s="2" t="s">
        <v>226</v>
      </c>
      <c r="GE38" s="4"/>
      <c r="GF38" s="8"/>
      <c r="GG38" s="4"/>
      <c r="GH38" s="8"/>
      <c r="GI38" s="7"/>
      <c r="GJ38" s="7"/>
      <c r="GK38" s="2" t="s">
        <v>448</v>
      </c>
      <c r="GL38" s="2" t="s">
        <v>223</v>
      </c>
      <c r="GM38" s="2" t="s">
        <v>226</v>
      </c>
      <c r="GN38" s="2" t="s">
        <v>226</v>
      </c>
      <c r="GO38" s="2" t="s">
        <v>238</v>
      </c>
      <c r="GP38" s="2" t="s">
        <v>226</v>
      </c>
      <c r="GQ38" s="4">
        <v>4</v>
      </c>
      <c r="GR38" s="8">
        <v>172.6</v>
      </c>
      <c r="GS38" s="4">
        <v>4</v>
      </c>
      <c r="GT38" s="8">
        <v>172.6</v>
      </c>
      <c r="GU38" s="7"/>
      <c r="GV38" s="7"/>
      <c r="GW38" s="2" t="s">
        <v>239</v>
      </c>
      <c r="GX38" s="2" t="s">
        <v>223</v>
      </c>
      <c r="GY38" s="2" t="s">
        <v>694</v>
      </c>
      <c r="GZ38" s="2" t="s">
        <v>709</v>
      </c>
      <c r="HA38" s="2" t="s">
        <v>238</v>
      </c>
      <c r="HB38" s="2" t="s">
        <v>226</v>
      </c>
      <c r="HC38" s="4">
        <v>3</v>
      </c>
      <c r="HD38" s="8">
        <v>120.87</v>
      </c>
      <c r="HE38" s="4">
        <v>8</v>
      </c>
      <c r="HF38" s="8">
        <v>359.84</v>
      </c>
      <c r="HG38" s="7">
        <v>-0.625</v>
      </c>
      <c r="HH38" s="7">
        <v>-0.6641</v>
      </c>
      <c r="HI38" s="2" t="s">
        <v>239</v>
      </c>
      <c r="HJ38" s="2" t="s">
        <v>223</v>
      </c>
      <c r="HK38" s="2" t="s">
        <v>509</v>
      </c>
      <c r="HL38" s="2" t="s">
        <v>710</v>
      </c>
      <c r="HM38" s="2" t="s">
        <v>238</v>
      </c>
      <c r="HN38" s="2" t="s">
        <v>226</v>
      </c>
      <c r="HO38" s="4">
        <v>28</v>
      </c>
      <c r="HP38" s="8">
        <v>1199.52</v>
      </c>
      <c r="HQ38" s="4">
        <v>11</v>
      </c>
      <c r="HR38" s="8">
        <v>471.24</v>
      </c>
      <c r="HS38" s="7">
        <v>1.5455</v>
      </c>
      <c r="HT38" s="7">
        <v>1.5455</v>
      </c>
      <c r="HU38" s="2" t="s">
        <v>239</v>
      </c>
      <c r="HV38" s="2" t="s">
        <v>223</v>
      </c>
      <c r="HW38" s="2" t="s">
        <v>703</v>
      </c>
      <c r="HX38" s="2" t="s">
        <v>306</v>
      </c>
      <c r="HY38" s="2" t="s">
        <v>238</v>
      </c>
      <c r="HZ38" s="2" t="s">
        <v>226</v>
      </c>
      <c r="IA38" s="4"/>
      <c r="IB38" s="8"/>
      <c r="IC38" s="4"/>
      <c r="ID38" s="8"/>
      <c r="IE38" s="7"/>
      <c r="IF38" s="7"/>
      <c r="IG38" s="2" t="s">
        <v>252</v>
      </c>
      <c r="IH38" s="2" t="s">
        <v>223</v>
      </c>
      <c r="II38" s="2" t="s">
        <v>226</v>
      </c>
      <c r="IJ38" s="2" t="s">
        <v>226</v>
      </c>
      <c r="IK38" s="2" t="s">
        <v>238</v>
      </c>
      <c r="IL38" s="2" t="s">
        <v>226</v>
      </c>
      <c r="IM38" s="4"/>
      <c r="IN38" s="8"/>
      <c r="IO38" s="4"/>
      <c r="IP38" s="8"/>
      <c r="IQ38" s="7"/>
      <c r="IR38" s="7"/>
      <c r="IS38" s="2" t="s">
        <v>226</v>
      </c>
      <c r="IT38" s="2" t="s">
        <v>226</v>
      </c>
      <c r="IU38" s="2" t="s">
        <v>226</v>
      </c>
      <c r="IV38" s="2" t="s">
        <v>226</v>
      </c>
      <c r="IW38" s="2" t="s">
        <v>226</v>
      </c>
      <c r="IX38" s="2" t="s">
        <v>226</v>
      </c>
      <c r="IY38" s="4"/>
      <c r="IZ38" s="8"/>
      <c r="JA38" s="4"/>
      <c r="JB38" s="8"/>
      <c r="JC38" s="7"/>
      <c r="JD38" s="7"/>
      <c r="JE38" s="2" t="s">
        <v>448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337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226</v>
      </c>
      <c r="KF38" s="2" t="s">
        <v>226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667</v>
      </c>
      <c r="KP38" s="2" t="s">
        <v>223</v>
      </c>
      <c r="KQ38" s="2" t="s">
        <v>226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252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>
        <v>1</v>
      </c>
      <c r="LJ38" s="8">
        <v>42.84</v>
      </c>
      <c r="LK38" s="7">
        <v>-1</v>
      </c>
      <c r="LL38" s="7">
        <v>-1</v>
      </c>
      <c r="LM38" s="2" t="s">
        <v>239</v>
      </c>
      <c r="LN38" s="2" t="s">
        <v>223</v>
      </c>
      <c r="LO38" s="2" t="s">
        <v>321</v>
      </c>
      <c r="LP38" s="2" t="s">
        <v>278</v>
      </c>
      <c r="LQ38" s="2" t="s">
        <v>238</v>
      </c>
      <c r="LR38" s="2" t="s">
        <v>226</v>
      </c>
      <c r="LS38" s="4"/>
      <c r="LT38" s="8"/>
      <c r="LU38" s="4"/>
      <c r="LV38" s="8"/>
      <c r="LW38" s="7"/>
      <c r="LX38" s="7"/>
      <c r="LY38" s="2" t="s">
        <v>239</v>
      </c>
      <c r="LZ38" s="2" t="s">
        <v>223</v>
      </c>
      <c r="MA38" s="2" t="s">
        <v>711</v>
      </c>
      <c r="MB38" s="2" t="s">
        <v>226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239</v>
      </c>
      <c r="ML38" s="2" t="s">
        <v>223</v>
      </c>
      <c r="MM38" s="2" t="s">
        <v>616</v>
      </c>
      <c r="MN38" s="2" t="s">
        <v>226</v>
      </c>
      <c r="MO38" s="2" t="s">
        <v>238</v>
      </c>
      <c r="MP38" s="2" t="s">
        <v>226</v>
      </c>
      <c r="MQ38" s="4"/>
      <c r="MR38" s="8"/>
      <c r="MS38" s="4"/>
      <c r="MT38" s="8"/>
      <c r="MU38" s="7"/>
      <c r="MV38" s="7"/>
      <c r="MW38" s="2" t="s">
        <v>239</v>
      </c>
      <c r="MX38" s="2" t="s">
        <v>223</v>
      </c>
      <c r="MY38" s="2" t="s">
        <v>643</v>
      </c>
      <c r="MZ38" s="2" t="s">
        <v>226</v>
      </c>
      <c r="NA38" s="2" t="s">
        <v>238</v>
      </c>
      <c r="NB38" s="2" t="s">
        <v>226</v>
      </c>
      <c r="NC38" s="4"/>
      <c r="ND38" s="8"/>
      <c r="NE38" s="4">
        <v>17</v>
      </c>
      <c r="NF38" s="8">
        <v>711.79</v>
      </c>
      <c r="NG38" s="7">
        <v>-1</v>
      </c>
      <c r="NH38" s="7">
        <v>-1</v>
      </c>
      <c r="NI38" s="2" t="s">
        <v>239</v>
      </c>
      <c r="NJ38" s="2" t="s">
        <v>261</v>
      </c>
      <c r="NK38" s="2" t="s">
        <v>683</v>
      </c>
      <c r="NL38" s="2" t="s">
        <v>712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239</v>
      </c>
      <c r="NV38" s="2" t="s">
        <v>237</v>
      </c>
      <c r="NW38" s="2" t="s">
        <v>696</v>
      </c>
      <c r="NX38" s="2" t="s">
        <v>713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239</v>
      </c>
      <c r="OH38" s="2" t="s">
        <v>237</v>
      </c>
      <c r="OI38" s="2" t="s">
        <v>671</v>
      </c>
      <c r="OJ38" s="2" t="s">
        <v>714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252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239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266</v>
      </c>
      <c r="QD38" s="2" t="s">
        <v>223</v>
      </c>
      <c r="QE38" s="2" t="s">
        <v>226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236</v>
      </c>
      <c r="QP38" s="2" t="s">
        <v>237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266</v>
      </c>
      <c r="RB38" s="2" t="s">
        <v>223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236</v>
      </c>
      <c r="RZ38" s="2" t="s">
        <v>237</v>
      </c>
      <c r="SA38" s="2" t="s">
        <v>226</v>
      </c>
      <c r="SB38" s="2" t="s">
        <v>226</v>
      </c>
      <c r="SC38" s="2" t="s">
        <v>238</v>
      </c>
      <c r="SD38" s="2" t="s">
        <v>226</v>
      </c>
      <c r="SE38" s="4">
        <v>165</v>
      </c>
      <c r="SF38" s="4"/>
      <c r="SG38" s="4"/>
      <c r="SH38" s="4"/>
      <c r="SI38" s="4">
        <v>78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130</v>
      </c>
      <c r="TG38" s="4"/>
      <c r="TH38" s="4"/>
      <c r="TI38" s="4"/>
      <c r="TJ38" s="4">
        <v>100</v>
      </c>
      <c r="TK38" s="4"/>
      <c r="TL38" s="4"/>
      <c r="TM38" s="4">
        <v>190</v>
      </c>
      <c r="TN38" s="4"/>
      <c r="TO38" s="4"/>
      <c r="TP38" s="4"/>
      <c r="TQ38" s="4"/>
      <c r="TR38" s="4"/>
      <c r="TS38" s="4"/>
      <c r="TT38" s="4"/>
      <c r="TU38" s="4"/>
      <c r="TV38" s="4">
        <v>250</v>
      </c>
      <c r="TW38" s="4"/>
      <c r="TX38" s="4"/>
      <c r="TY38" s="4">
        <v>100</v>
      </c>
      <c r="TZ38" s="4"/>
      <c r="UA38" s="4"/>
      <c r="UB38" s="4"/>
      <c r="UC38" s="4"/>
      <c r="UD38" s="4"/>
      <c r="UE38" s="4"/>
      <c r="UF38" s="4"/>
      <c r="UG38" s="4"/>
      <c r="UH38" s="4">
        <v>26</v>
      </c>
      <c r="UI38" s="4"/>
      <c r="UJ38" s="4"/>
      <c r="UK38" s="4"/>
      <c r="UL38" s="4">
        <v>374</v>
      </c>
      <c r="UM38" s="4"/>
      <c r="UN38" s="4"/>
      <c r="UO38" s="4"/>
      <c r="UP38" s="4"/>
      <c r="UQ38" s="4"/>
      <c r="UR38" s="4"/>
      <c r="US38" s="4"/>
      <c r="UT38" s="4"/>
      <c r="UU38" s="4"/>
      <c r="UV38" s="4">
        <v>250</v>
      </c>
      <c r="UW38" s="4"/>
      <c r="UX38" s="4"/>
      <c r="UY38" s="4"/>
      <c r="UZ38" s="4"/>
      <c r="VA38" s="4"/>
      <c r="VB38" s="4"/>
      <c r="VC38" s="4"/>
      <c r="VD38" s="4">
        <v>700</v>
      </c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</row>
    <row r="39">
      <c r="A39" s="2" t="s">
        <v>715</v>
      </c>
      <c r="B39" s="2" t="s">
        <v>577</v>
      </c>
      <c r="C39" s="2" t="s">
        <v>558</v>
      </c>
      <c r="D39" s="2" t="s">
        <v>215</v>
      </c>
      <c r="E39" s="2" t="s">
        <v>216</v>
      </c>
      <c r="F39" s="2" t="s">
        <v>578</v>
      </c>
      <c r="G39" s="2" t="s">
        <v>579</v>
      </c>
      <c r="H39" s="2" t="s">
        <v>580</v>
      </c>
      <c r="I39" s="2" t="s">
        <v>581</v>
      </c>
      <c r="J39" s="2" t="s">
        <v>268</v>
      </c>
      <c r="K39" s="2" t="s">
        <v>674</v>
      </c>
      <c r="L39" s="3">
        <v>40.5</v>
      </c>
      <c r="M39" s="3">
        <v>42.52</v>
      </c>
      <c r="N39" s="3">
        <v>79.99</v>
      </c>
      <c r="O39" s="2" t="s">
        <v>223</v>
      </c>
      <c r="P39" s="2" t="s">
        <v>675</v>
      </c>
      <c r="Q39" s="2" t="s">
        <v>225</v>
      </c>
      <c r="R39" s="2" t="s">
        <v>226</v>
      </c>
      <c r="S39" s="2" t="s">
        <v>676</v>
      </c>
      <c r="T39" s="2" t="s">
        <v>586</v>
      </c>
      <c r="U39" s="2" t="s">
        <v>371</v>
      </c>
      <c r="V39" s="2" t="s">
        <v>230</v>
      </c>
      <c r="W39" s="2" t="s">
        <v>587</v>
      </c>
      <c r="X39" s="2" t="s">
        <v>335</v>
      </c>
      <c r="Y39" s="2" t="s">
        <v>716</v>
      </c>
      <c r="Z39" s="4">
        <v>300</v>
      </c>
      <c r="AA39" s="4">
        <f>=ROUNDDOWN(8.57142857142857,0)</f>
      </c>
      <c r="AB39" s="5">
        <v>35</v>
      </c>
      <c r="AC39" s="2" t="s">
        <v>678</v>
      </c>
      <c r="AD39" s="4">
        <v>120</v>
      </c>
      <c r="AE39" s="4">
        <v>810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305</v>
      </c>
      <c r="AQ39" s="8">
        <v>13653.84</v>
      </c>
      <c r="AR39" s="4">
        <v>343</v>
      </c>
      <c r="AS39" s="8">
        <v>17322.62</v>
      </c>
      <c r="AT39" s="7">
        <v>-0.1108</v>
      </c>
      <c r="AU39" s="7">
        <v>-0.2118</v>
      </c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>
        <v>0.3368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 t="s">
        <v>226</v>
      </c>
      <c r="BJ39" s="4">
        <v>305</v>
      </c>
      <c r="BK39" s="8">
        <v>13653.84</v>
      </c>
      <c r="BL39" s="2" t="s">
        <v>717</v>
      </c>
      <c r="BM39" s="7">
        <v>1</v>
      </c>
      <c r="BN39" s="7">
        <v>1</v>
      </c>
      <c r="BO39" s="4">
        <v>32</v>
      </c>
      <c r="BP39" s="8">
        <v>1656</v>
      </c>
      <c r="BQ39" s="4">
        <v>65</v>
      </c>
      <c r="BR39" s="8">
        <v>3363.75</v>
      </c>
      <c r="BS39" s="7">
        <v>-0.5077</v>
      </c>
      <c r="BT39" s="7">
        <v>-0.5077</v>
      </c>
      <c r="BU39" s="2" t="s">
        <v>239</v>
      </c>
      <c r="BV39" s="2" t="s">
        <v>223</v>
      </c>
      <c r="BW39" s="2" t="s">
        <v>226</v>
      </c>
      <c r="BX39" s="2" t="s">
        <v>417</v>
      </c>
      <c r="BY39" s="2" t="s">
        <v>238</v>
      </c>
      <c r="BZ39" s="2" t="s">
        <v>226</v>
      </c>
      <c r="CA39" s="4">
        <v>43</v>
      </c>
      <c r="CB39" s="8">
        <v>1898.45</v>
      </c>
      <c r="CC39" s="4">
        <v>140</v>
      </c>
      <c r="CD39" s="8">
        <v>7144.2</v>
      </c>
      <c r="CE39" s="7">
        <v>-0.6929</v>
      </c>
      <c r="CF39" s="7">
        <v>-0.7343</v>
      </c>
      <c r="CG39" s="2" t="s">
        <v>239</v>
      </c>
      <c r="CH39" s="2" t="s">
        <v>223</v>
      </c>
      <c r="CI39" s="2" t="s">
        <v>718</v>
      </c>
      <c r="CJ39" s="2" t="s">
        <v>719</v>
      </c>
      <c r="CK39" s="2" t="s">
        <v>238</v>
      </c>
      <c r="CL39" s="2" t="s">
        <v>226</v>
      </c>
      <c r="CM39" s="4">
        <v>164</v>
      </c>
      <c r="CN39" s="8">
        <v>7240.6</v>
      </c>
      <c r="CO39" s="4">
        <v>8</v>
      </c>
      <c r="CP39" s="8">
        <v>397.36</v>
      </c>
      <c r="CQ39" s="7">
        <v>19.5</v>
      </c>
      <c r="CR39" s="7">
        <v>17.2218</v>
      </c>
      <c r="CS39" s="2" t="s">
        <v>239</v>
      </c>
      <c r="CT39" s="2" t="s">
        <v>223</v>
      </c>
      <c r="CU39" s="2" t="s">
        <v>720</v>
      </c>
      <c r="CV39" s="2" t="s">
        <v>721</v>
      </c>
      <c r="CW39" s="2" t="s">
        <v>238</v>
      </c>
      <c r="CX39" s="2" t="s">
        <v>226</v>
      </c>
      <c r="CY39" s="4"/>
      <c r="CZ39" s="8"/>
      <c r="DA39" s="4"/>
      <c r="DB39" s="8"/>
      <c r="DC39" s="7"/>
      <c r="DD39" s="7"/>
      <c r="DE39" s="2" t="s">
        <v>239</v>
      </c>
      <c r="DF39" s="2" t="s">
        <v>223</v>
      </c>
      <c r="DG39" s="2" t="s">
        <v>665</v>
      </c>
      <c r="DH39" s="2" t="s">
        <v>226</v>
      </c>
      <c r="DI39" s="2" t="s">
        <v>238</v>
      </c>
      <c r="DJ39" s="2" t="s">
        <v>226</v>
      </c>
      <c r="DK39" s="4">
        <v>26</v>
      </c>
      <c r="DL39" s="8">
        <v>1045.88</v>
      </c>
      <c r="DM39" s="4">
        <v>25</v>
      </c>
      <c r="DN39" s="8">
        <v>1220.66</v>
      </c>
      <c r="DO39" s="7">
        <v>0.04</v>
      </c>
      <c r="DP39" s="7">
        <v>-0.1432</v>
      </c>
      <c r="DQ39" s="2" t="s">
        <v>239</v>
      </c>
      <c r="DR39" s="2" t="s">
        <v>223</v>
      </c>
      <c r="DS39" s="2" t="s">
        <v>722</v>
      </c>
      <c r="DT39" s="2" t="s">
        <v>723</v>
      </c>
      <c r="DU39" s="2" t="s">
        <v>238</v>
      </c>
      <c r="DV39" s="2" t="s">
        <v>226</v>
      </c>
      <c r="DW39" s="4">
        <v>7</v>
      </c>
      <c r="DX39" s="8">
        <v>347.27</v>
      </c>
      <c r="DY39" s="4">
        <v>43</v>
      </c>
      <c r="DZ39" s="8">
        <v>2133.23</v>
      </c>
      <c r="EA39" s="7">
        <v>-0.8372</v>
      </c>
      <c r="EB39" s="7">
        <v>-0.8372</v>
      </c>
      <c r="EC39" s="2" t="s">
        <v>239</v>
      </c>
      <c r="ED39" s="2" t="s">
        <v>223</v>
      </c>
      <c r="EE39" s="2" t="s">
        <v>724</v>
      </c>
      <c r="EF39" s="2" t="s">
        <v>725</v>
      </c>
      <c r="EG39" s="2" t="s">
        <v>238</v>
      </c>
      <c r="EH39" s="2" t="s">
        <v>226</v>
      </c>
      <c r="EI39" s="4">
        <v>9</v>
      </c>
      <c r="EJ39" s="8">
        <v>381.87</v>
      </c>
      <c r="EK39" s="4">
        <v>34</v>
      </c>
      <c r="EL39" s="8">
        <v>1623.16</v>
      </c>
      <c r="EM39" s="7">
        <v>-0.7353</v>
      </c>
      <c r="EN39" s="7">
        <v>-0.7647</v>
      </c>
      <c r="EO39" s="2" t="s">
        <v>239</v>
      </c>
      <c r="EP39" s="2" t="s">
        <v>223</v>
      </c>
      <c r="EQ39" s="2" t="s">
        <v>716</v>
      </c>
      <c r="ER39" s="2" t="s">
        <v>726</v>
      </c>
      <c r="ES39" s="2" t="s">
        <v>238</v>
      </c>
      <c r="ET39" s="2" t="s">
        <v>226</v>
      </c>
      <c r="EU39" s="4"/>
      <c r="EV39" s="8"/>
      <c r="EW39" s="4">
        <v>9</v>
      </c>
      <c r="EX39" s="8">
        <v>440.91</v>
      </c>
      <c r="EY39" s="7">
        <v>-1</v>
      </c>
      <c r="EZ39" s="7">
        <v>-1</v>
      </c>
      <c r="FA39" s="2" t="s">
        <v>239</v>
      </c>
      <c r="FB39" s="2" t="s">
        <v>223</v>
      </c>
      <c r="FC39" s="2" t="s">
        <v>727</v>
      </c>
      <c r="FD39" s="2" t="s">
        <v>728</v>
      </c>
      <c r="FE39" s="2" t="s">
        <v>238</v>
      </c>
      <c r="FF39" s="2" t="s">
        <v>226</v>
      </c>
      <c r="FG39" s="4">
        <v>1</v>
      </c>
      <c r="FH39" s="8">
        <v>64.39</v>
      </c>
      <c r="FI39" s="4">
        <v>2</v>
      </c>
      <c r="FJ39" s="8">
        <v>169.98</v>
      </c>
      <c r="FK39" s="7">
        <v>-0.5</v>
      </c>
      <c r="FL39" s="7">
        <v>-0.6212</v>
      </c>
      <c r="FM39" s="2" t="s">
        <v>239</v>
      </c>
      <c r="FN39" s="2" t="s">
        <v>223</v>
      </c>
      <c r="FO39" s="2" t="s">
        <v>716</v>
      </c>
      <c r="FP39" s="2" t="s">
        <v>721</v>
      </c>
      <c r="FQ39" s="2" t="s">
        <v>238</v>
      </c>
      <c r="FR39" s="2" t="s">
        <v>226</v>
      </c>
      <c r="FS39" s="4">
        <v>13</v>
      </c>
      <c r="FT39" s="8">
        <v>550.11</v>
      </c>
      <c r="FU39" s="4"/>
      <c r="FV39" s="8"/>
      <c r="FW39" s="7"/>
      <c r="FX39" s="7"/>
      <c r="FY39" s="2" t="s">
        <v>239</v>
      </c>
      <c r="FZ39" s="2" t="s">
        <v>223</v>
      </c>
      <c r="GA39" s="2" t="s">
        <v>661</v>
      </c>
      <c r="GB39" s="2" t="s">
        <v>729</v>
      </c>
      <c r="GC39" s="2" t="s">
        <v>238</v>
      </c>
      <c r="GD39" s="2" t="s">
        <v>226</v>
      </c>
      <c r="GE39" s="4"/>
      <c r="GF39" s="8"/>
      <c r="GG39" s="4"/>
      <c r="GH39" s="8"/>
      <c r="GI39" s="7"/>
      <c r="GJ39" s="7"/>
      <c r="GK39" s="2" t="s">
        <v>448</v>
      </c>
      <c r="GL39" s="2" t="s">
        <v>223</v>
      </c>
      <c r="GM39" s="2" t="s">
        <v>226</v>
      </c>
      <c r="GN39" s="2" t="s">
        <v>226</v>
      </c>
      <c r="GO39" s="2" t="s">
        <v>238</v>
      </c>
      <c r="GP39" s="2" t="s">
        <v>226</v>
      </c>
      <c r="GQ39" s="4">
        <v>3</v>
      </c>
      <c r="GR39" s="8">
        <v>148.83</v>
      </c>
      <c r="GS39" s="4">
        <v>2</v>
      </c>
      <c r="GT39" s="8">
        <v>99.22</v>
      </c>
      <c r="GU39" s="7">
        <v>0.5</v>
      </c>
      <c r="GV39" s="7">
        <v>0.5</v>
      </c>
      <c r="GW39" s="2" t="s">
        <v>239</v>
      </c>
      <c r="GX39" s="2" t="s">
        <v>223</v>
      </c>
      <c r="GY39" s="2" t="s">
        <v>514</v>
      </c>
      <c r="GZ39" s="2" t="s">
        <v>730</v>
      </c>
      <c r="HA39" s="2" t="s">
        <v>238</v>
      </c>
      <c r="HB39" s="2" t="s">
        <v>226</v>
      </c>
      <c r="HC39" s="4">
        <v>7</v>
      </c>
      <c r="HD39" s="8">
        <v>320.44</v>
      </c>
      <c r="HE39" s="4">
        <v>11</v>
      </c>
      <c r="HF39" s="8">
        <v>545.71</v>
      </c>
      <c r="HG39" s="7">
        <v>-0.3636</v>
      </c>
      <c r="HH39" s="7">
        <v>-0.4128</v>
      </c>
      <c r="HI39" s="2" t="s">
        <v>239</v>
      </c>
      <c r="HJ39" s="2" t="s">
        <v>223</v>
      </c>
      <c r="HK39" s="2" t="s">
        <v>509</v>
      </c>
      <c r="HL39" s="2" t="s">
        <v>731</v>
      </c>
      <c r="HM39" s="2" t="s">
        <v>238</v>
      </c>
      <c r="HN39" s="2" t="s">
        <v>226</v>
      </c>
      <c r="HO39" s="4"/>
      <c r="HP39" s="8"/>
      <c r="HQ39" s="4"/>
      <c r="HR39" s="8"/>
      <c r="HS39" s="7"/>
      <c r="HT39" s="7"/>
      <c r="HU39" s="2" t="s">
        <v>236</v>
      </c>
      <c r="HV39" s="2" t="s">
        <v>223</v>
      </c>
      <c r="HW39" s="2" t="s">
        <v>226</v>
      </c>
      <c r="HX39" s="2" t="s">
        <v>226</v>
      </c>
      <c r="HY39" s="2" t="s">
        <v>238</v>
      </c>
      <c r="HZ39" s="2" t="s">
        <v>291</v>
      </c>
      <c r="IA39" s="4"/>
      <c r="IB39" s="8"/>
      <c r="IC39" s="4"/>
      <c r="ID39" s="8"/>
      <c r="IE39" s="7"/>
      <c r="IF39" s="7"/>
      <c r="IG39" s="2" t="s">
        <v>252</v>
      </c>
      <c r="IH39" s="2" t="s">
        <v>223</v>
      </c>
      <c r="II39" s="2" t="s">
        <v>226</v>
      </c>
      <c r="IJ39" s="2" t="s">
        <v>226</v>
      </c>
      <c r="IK39" s="2" t="s">
        <v>238</v>
      </c>
      <c r="IL39" s="2" t="s">
        <v>226</v>
      </c>
      <c r="IM39" s="4"/>
      <c r="IN39" s="8"/>
      <c r="IO39" s="4"/>
      <c r="IP39" s="8"/>
      <c r="IQ39" s="7"/>
      <c r="IR39" s="7"/>
      <c r="IS39" s="2" t="s">
        <v>448</v>
      </c>
      <c r="IT39" s="2" t="s">
        <v>223</v>
      </c>
      <c r="IU39" s="2" t="s">
        <v>226</v>
      </c>
      <c r="IV39" s="2" t="s">
        <v>226</v>
      </c>
      <c r="IW39" s="2" t="s">
        <v>238</v>
      </c>
      <c r="IX39" s="2" t="s">
        <v>226</v>
      </c>
      <c r="IY39" s="4"/>
      <c r="IZ39" s="8"/>
      <c r="JA39" s="4"/>
      <c r="JB39" s="8"/>
      <c r="JC39" s="7"/>
      <c r="JD39" s="7"/>
      <c r="JE39" s="2" t="s">
        <v>448</v>
      </c>
      <c r="JF39" s="2" t="s">
        <v>223</v>
      </c>
      <c r="JG39" s="2" t="s">
        <v>226</v>
      </c>
      <c r="JH39" s="2" t="s">
        <v>226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337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226</v>
      </c>
      <c r="KF39" s="2" t="s">
        <v>226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667</v>
      </c>
      <c r="KP39" s="2" t="s">
        <v>223</v>
      </c>
      <c r="KQ39" s="2" t="s">
        <v>226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252</v>
      </c>
      <c r="LB39" s="2" t="s">
        <v>223</v>
      </c>
      <c r="LC39" s="2" t="s">
        <v>226</v>
      </c>
      <c r="LD39" s="2" t="s">
        <v>226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448</v>
      </c>
      <c r="LN39" s="2" t="s">
        <v>223</v>
      </c>
      <c r="LO39" s="2" t="s">
        <v>226</v>
      </c>
      <c r="LP39" s="2" t="s">
        <v>226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239</v>
      </c>
      <c r="LZ39" s="2" t="s">
        <v>223</v>
      </c>
      <c r="MA39" s="2" t="s">
        <v>668</v>
      </c>
      <c r="MB39" s="2" t="s">
        <v>732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239</v>
      </c>
      <c r="ML39" s="2" t="s">
        <v>223</v>
      </c>
      <c r="MM39" s="2" t="s">
        <v>616</v>
      </c>
      <c r="MN39" s="2" t="s">
        <v>226</v>
      </c>
      <c r="MO39" s="2" t="s">
        <v>238</v>
      </c>
      <c r="MP39" s="2" t="s">
        <v>226</v>
      </c>
      <c r="MQ39" s="4"/>
      <c r="MR39" s="8"/>
      <c r="MS39" s="4"/>
      <c r="MT39" s="8"/>
      <c r="MU39" s="7"/>
      <c r="MV39" s="7"/>
      <c r="MW39" s="2" t="s">
        <v>239</v>
      </c>
      <c r="MX39" s="2" t="s">
        <v>223</v>
      </c>
      <c r="MY39" s="2" t="s">
        <v>643</v>
      </c>
      <c r="MZ39" s="2" t="s">
        <v>226</v>
      </c>
      <c r="NA39" s="2" t="s">
        <v>238</v>
      </c>
      <c r="NB39" s="2" t="s">
        <v>226</v>
      </c>
      <c r="NC39" s="4"/>
      <c r="ND39" s="8"/>
      <c r="NE39" s="4">
        <v>4</v>
      </c>
      <c r="NF39" s="8">
        <v>184.44</v>
      </c>
      <c r="NG39" s="7">
        <v>-1</v>
      </c>
      <c r="NH39" s="7">
        <v>-1</v>
      </c>
      <c r="NI39" s="2" t="s">
        <v>239</v>
      </c>
      <c r="NJ39" s="2" t="s">
        <v>261</v>
      </c>
      <c r="NK39" s="2" t="s">
        <v>733</v>
      </c>
      <c r="NL39" s="2" t="s">
        <v>398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239</v>
      </c>
      <c r="NV39" s="2" t="s">
        <v>237</v>
      </c>
      <c r="NW39" s="2" t="s">
        <v>491</v>
      </c>
      <c r="NX39" s="2" t="s">
        <v>226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239</v>
      </c>
      <c r="OH39" s="2" t="s">
        <v>237</v>
      </c>
      <c r="OI39" s="2" t="s">
        <v>671</v>
      </c>
      <c r="OJ39" s="2" t="s">
        <v>734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252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239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266</v>
      </c>
      <c r="QD39" s="2" t="s">
        <v>223</v>
      </c>
      <c r="QE39" s="2" t="s">
        <v>226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236</v>
      </c>
      <c r="QP39" s="2" t="s">
        <v>237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266</v>
      </c>
      <c r="RB39" s="2" t="s">
        <v>223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236</v>
      </c>
      <c r="RZ39" s="2" t="s">
        <v>237</v>
      </c>
      <c r="SA39" s="2" t="s">
        <v>226</v>
      </c>
      <c r="SB39" s="2" t="s">
        <v>226</v>
      </c>
      <c r="SC39" s="2" t="s">
        <v>238</v>
      </c>
      <c r="SD39" s="2" t="s">
        <v>226</v>
      </c>
      <c r="SE39" s="4">
        <v>189</v>
      </c>
      <c r="SF39" s="4"/>
      <c r="SG39" s="4"/>
      <c r="SH39" s="4"/>
      <c r="SI39" s="4">
        <v>111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>
        <v>120</v>
      </c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>
        <v>100</v>
      </c>
      <c r="TZ39" s="4"/>
      <c r="UA39" s="4"/>
      <c r="UB39" s="4"/>
      <c r="UC39" s="4"/>
      <c r="UD39" s="4"/>
      <c r="UE39" s="4"/>
      <c r="UF39" s="4"/>
      <c r="UG39" s="4"/>
      <c r="UH39" s="4">
        <v>32</v>
      </c>
      <c r="UI39" s="4"/>
      <c r="UJ39" s="4"/>
      <c r="UK39" s="4"/>
      <c r="UL39" s="4">
        <v>248</v>
      </c>
      <c r="UM39" s="4"/>
      <c r="UN39" s="4"/>
      <c r="UO39" s="4"/>
      <c r="UP39" s="4"/>
      <c r="UQ39" s="4"/>
      <c r="UR39" s="4"/>
      <c r="US39" s="4"/>
      <c r="UT39" s="4"/>
      <c r="UU39" s="4"/>
      <c r="UV39" s="4">
        <v>110</v>
      </c>
      <c r="UW39" s="4"/>
      <c r="UX39" s="4"/>
      <c r="UY39" s="4"/>
      <c r="UZ39" s="4"/>
      <c r="VA39" s="4"/>
      <c r="VB39" s="4"/>
      <c r="VC39" s="4"/>
      <c r="VD39" s="4">
        <v>200</v>
      </c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</row>
    <row r="40">
      <c r="A40" s="2" t="s">
        <v>735</v>
      </c>
      <c r="B40" s="2" t="s">
        <v>577</v>
      </c>
      <c r="C40" s="2" t="s">
        <v>558</v>
      </c>
      <c r="D40" s="2" t="s">
        <v>215</v>
      </c>
      <c r="E40" s="2" t="s">
        <v>216</v>
      </c>
      <c r="F40" s="2" t="s">
        <v>578</v>
      </c>
      <c r="G40" s="2" t="s">
        <v>579</v>
      </c>
      <c r="H40" s="2" t="s">
        <v>580</v>
      </c>
      <c r="I40" s="2" t="s">
        <v>581</v>
      </c>
      <c r="J40" s="2" t="s">
        <v>582</v>
      </c>
      <c r="K40" s="2" t="s">
        <v>282</v>
      </c>
      <c r="L40" s="3">
        <v>31.05</v>
      </c>
      <c r="M40" s="3">
        <v>32.6</v>
      </c>
      <c r="N40" s="3">
        <v>59.99</v>
      </c>
      <c r="O40" s="2" t="s">
        <v>223</v>
      </c>
      <c r="P40" s="2" t="s">
        <v>736</v>
      </c>
      <c r="Q40" s="2" t="s">
        <v>225</v>
      </c>
      <c r="R40" s="2" t="s">
        <v>226</v>
      </c>
      <c r="S40" s="2" t="s">
        <v>737</v>
      </c>
      <c r="T40" s="2" t="s">
        <v>586</v>
      </c>
      <c r="U40" s="2" t="s">
        <v>489</v>
      </c>
      <c r="V40" s="2" t="s">
        <v>230</v>
      </c>
      <c r="W40" s="2" t="s">
        <v>587</v>
      </c>
      <c r="X40" s="2" t="s">
        <v>335</v>
      </c>
      <c r="Y40" s="2" t="s">
        <v>738</v>
      </c>
      <c r="Z40" s="4">
        <v>35</v>
      </c>
      <c r="AA40" s="4">
        <f>=ROUNDDOWN(3.88888888888889,0)</f>
      </c>
      <c r="AB40" s="5">
        <v>9</v>
      </c>
      <c r="AC40" s="2" t="s">
        <v>739</v>
      </c>
      <c r="AD40" s="4">
        <v>100</v>
      </c>
      <c r="AE40" s="4">
        <v>240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79</v>
      </c>
      <c r="AQ40" s="8">
        <v>2528.88</v>
      </c>
      <c r="AR40" s="4">
        <v>37</v>
      </c>
      <c r="AS40" s="8">
        <v>1430.18</v>
      </c>
      <c r="AT40" s="7">
        <v>1.1351</v>
      </c>
      <c r="AU40" s="7">
        <v>0.7682</v>
      </c>
      <c r="AV40" s="4">
        <v>787</v>
      </c>
      <c r="AW40" s="8">
        <v>31489.52</v>
      </c>
      <c r="AX40" s="4">
        <v>449</v>
      </c>
      <c r="AY40" s="8">
        <v>20405.28</v>
      </c>
      <c r="AZ40" s="7">
        <v>0.7528</v>
      </c>
      <c r="BA40" s="7">
        <v>0.5432</v>
      </c>
      <c r="BB40" s="7">
        <v>0.0803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>
        <v>0.1631</v>
      </c>
      <c r="BJ40" s="4">
        <v>79</v>
      </c>
      <c r="BK40" s="8">
        <v>2528.88</v>
      </c>
      <c r="BL40" s="2" t="s">
        <v>740</v>
      </c>
      <c r="BM40" s="7">
        <v>1</v>
      </c>
      <c r="BN40" s="7">
        <v>1</v>
      </c>
      <c r="BO40" s="4">
        <v>5</v>
      </c>
      <c r="BP40" s="8">
        <v>194.75</v>
      </c>
      <c r="BQ40" s="4">
        <v>8</v>
      </c>
      <c r="BR40" s="8">
        <v>311.6</v>
      </c>
      <c r="BS40" s="7">
        <v>-0.375</v>
      </c>
      <c r="BT40" s="7">
        <v>-0.375</v>
      </c>
      <c r="BU40" s="2" t="s">
        <v>239</v>
      </c>
      <c r="BV40" s="2" t="s">
        <v>223</v>
      </c>
      <c r="BW40" s="2" t="s">
        <v>226</v>
      </c>
      <c r="BX40" s="2" t="s">
        <v>741</v>
      </c>
      <c r="BY40" s="2" t="s">
        <v>238</v>
      </c>
      <c r="BZ40" s="2" t="s">
        <v>226</v>
      </c>
      <c r="CA40" s="4">
        <v>48</v>
      </c>
      <c r="CB40" s="8">
        <v>1501.92</v>
      </c>
      <c r="CC40" s="4">
        <v>16</v>
      </c>
      <c r="CD40" s="8">
        <v>625.76</v>
      </c>
      <c r="CE40" s="7">
        <v>2</v>
      </c>
      <c r="CF40" s="7">
        <v>1.4001999999999999</v>
      </c>
      <c r="CG40" s="2" t="s">
        <v>239</v>
      </c>
      <c r="CH40" s="2" t="s">
        <v>223</v>
      </c>
      <c r="CI40" s="2" t="s">
        <v>742</v>
      </c>
      <c r="CJ40" s="2" t="s">
        <v>743</v>
      </c>
      <c r="CK40" s="2" t="s">
        <v>238</v>
      </c>
      <c r="CL40" s="2" t="s">
        <v>226</v>
      </c>
      <c r="CM40" s="4">
        <v>13</v>
      </c>
      <c r="CN40" s="8">
        <v>406.77</v>
      </c>
      <c r="CO40" s="4">
        <v>3</v>
      </c>
      <c r="CP40" s="8">
        <v>117.33</v>
      </c>
      <c r="CQ40" s="7">
        <v>3.3333</v>
      </c>
      <c r="CR40" s="7">
        <v>2.4669</v>
      </c>
      <c r="CS40" s="2" t="s">
        <v>239</v>
      </c>
      <c r="CT40" s="2" t="s">
        <v>223</v>
      </c>
      <c r="CU40" s="2" t="s">
        <v>744</v>
      </c>
      <c r="CV40" s="2" t="s">
        <v>745</v>
      </c>
      <c r="CW40" s="2" t="s">
        <v>238</v>
      </c>
      <c r="CX40" s="2" t="s">
        <v>226</v>
      </c>
      <c r="CY40" s="4">
        <v>2</v>
      </c>
      <c r="CZ40" s="8">
        <v>70.18</v>
      </c>
      <c r="DA40" s="4"/>
      <c r="DB40" s="8"/>
      <c r="DC40" s="7"/>
      <c r="DD40" s="7"/>
      <c r="DE40" s="2" t="s">
        <v>239</v>
      </c>
      <c r="DF40" s="2" t="s">
        <v>223</v>
      </c>
      <c r="DG40" s="2" t="s">
        <v>746</v>
      </c>
      <c r="DH40" s="2" t="s">
        <v>747</v>
      </c>
      <c r="DI40" s="2" t="s">
        <v>238</v>
      </c>
      <c r="DJ40" s="2" t="s">
        <v>226</v>
      </c>
      <c r="DK40" s="4">
        <v>2</v>
      </c>
      <c r="DL40" s="8">
        <v>47.12</v>
      </c>
      <c r="DM40" s="4"/>
      <c r="DN40" s="8"/>
      <c r="DO40" s="7"/>
      <c r="DP40" s="7"/>
      <c r="DQ40" s="2" t="s">
        <v>239</v>
      </c>
      <c r="DR40" s="2" t="s">
        <v>223</v>
      </c>
      <c r="DS40" s="2" t="s">
        <v>748</v>
      </c>
      <c r="DT40" s="2" t="s">
        <v>749</v>
      </c>
      <c r="DU40" s="2" t="s">
        <v>238</v>
      </c>
      <c r="DV40" s="2" t="s">
        <v>226</v>
      </c>
      <c r="DW40" s="4">
        <v>1</v>
      </c>
      <c r="DX40" s="8">
        <v>36.99</v>
      </c>
      <c r="DY40" s="4"/>
      <c r="DZ40" s="8"/>
      <c r="EA40" s="7"/>
      <c r="EB40" s="7"/>
      <c r="EC40" s="2" t="s">
        <v>239</v>
      </c>
      <c r="ED40" s="2" t="s">
        <v>223</v>
      </c>
      <c r="EE40" s="2" t="s">
        <v>750</v>
      </c>
      <c r="EF40" s="2" t="s">
        <v>751</v>
      </c>
      <c r="EG40" s="2" t="s">
        <v>238</v>
      </c>
      <c r="EH40" s="2" t="s">
        <v>226</v>
      </c>
      <c r="EI40" s="4">
        <v>2</v>
      </c>
      <c r="EJ40" s="8">
        <v>54.68</v>
      </c>
      <c r="EK40" s="4">
        <v>3</v>
      </c>
      <c r="EL40" s="8">
        <v>102.54</v>
      </c>
      <c r="EM40" s="7">
        <v>-0.3333</v>
      </c>
      <c r="EN40" s="7">
        <v>-0.4667</v>
      </c>
      <c r="EO40" s="2" t="s">
        <v>239</v>
      </c>
      <c r="EP40" s="2" t="s">
        <v>223</v>
      </c>
      <c r="EQ40" s="2" t="s">
        <v>746</v>
      </c>
      <c r="ER40" s="2" t="s">
        <v>752</v>
      </c>
      <c r="ES40" s="2" t="s">
        <v>238</v>
      </c>
      <c r="ET40" s="2" t="s">
        <v>226</v>
      </c>
      <c r="EU40" s="4"/>
      <c r="EV40" s="8"/>
      <c r="EW40" s="4">
        <v>3</v>
      </c>
      <c r="EX40" s="8">
        <v>120.79</v>
      </c>
      <c r="EY40" s="7">
        <v>-1</v>
      </c>
      <c r="EZ40" s="7">
        <v>-1</v>
      </c>
      <c r="FA40" s="2" t="s">
        <v>239</v>
      </c>
      <c r="FB40" s="2" t="s">
        <v>223</v>
      </c>
      <c r="FC40" s="2" t="s">
        <v>753</v>
      </c>
      <c r="FD40" s="2" t="s">
        <v>754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239</v>
      </c>
      <c r="FN40" s="2" t="s">
        <v>223</v>
      </c>
      <c r="FO40" s="2" t="s">
        <v>744</v>
      </c>
      <c r="FP40" s="2" t="s">
        <v>755</v>
      </c>
      <c r="FQ40" s="2" t="s">
        <v>238</v>
      </c>
      <c r="FR40" s="2" t="s">
        <v>226</v>
      </c>
      <c r="FS40" s="4">
        <v>1</v>
      </c>
      <c r="FT40" s="8">
        <v>37.99</v>
      </c>
      <c r="FU40" s="4"/>
      <c r="FV40" s="8"/>
      <c r="FW40" s="7"/>
      <c r="FX40" s="7"/>
      <c r="FY40" s="2" t="s">
        <v>239</v>
      </c>
      <c r="FZ40" s="2" t="s">
        <v>223</v>
      </c>
      <c r="GA40" s="2" t="s">
        <v>661</v>
      </c>
      <c r="GB40" s="2" t="s">
        <v>756</v>
      </c>
      <c r="GC40" s="2" t="s">
        <v>238</v>
      </c>
      <c r="GD40" s="2" t="s">
        <v>226</v>
      </c>
      <c r="GE40" s="4"/>
      <c r="GF40" s="8"/>
      <c r="GG40" s="4">
        <v>2</v>
      </c>
      <c r="GH40" s="8">
        <v>76.08</v>
      </c>
      <c r="GI40" s="7">
        <v>-1</v>
      </c>
      <c r="GJ40" s="7">
        <v>-1</v>
      </c>
      <c r="GK40" s="2" t="s">
        <v>239</v>
      </c>
      <c r="GL40" s="2" t="s">
        <v>223</v>
      </c>
      <c r="GM40" s="2" t="s">
        <v>606</v>
      </c>
      <c r="GN40" s="2" t="s">
        <v>358</v>
      </c>
      <c r="GO40" s="2" t="s">
        <v>238</v>
      </c>
      <c r="GP40" s="2" t="s">
        <v>226</v>
      </c>
      <c r="GQ40" s="4">
        <v>1</v>
      </c>
      <c r="GR40" s="8">
        <v>36.99</v>
      </c>
      <c r="GS40" s="4"/>
      <c r="GT40" s="8"/>
      <c r="GU40" s="7"/>
      <c r="GV40" s="7"/>
      <c r="GW40" s="2" t="s">
        <v>239</v>
      </c>
      <c r="GX40" s="2" t="s">
        <v>223</v>
      </c>
      <c r="GY40" s="2" t="s">
        <v>607</v>
      </c>
      <c r="GZ40" s="2" t="s">
        <v>757</v>
      </c>
      <c r="HA40" s="2" t="s">
        <v>238</v>
      </c>
      <c r="HB40" s="2" t="s">
        <v>226</v>
      </c>
      <c r="HC40" s="4">
        <v>1</v>
      </c>
      <c r="HD40" s="8">
        <v>35.86</v>
      </c>
      <c r="HE40" s="4">
        <v>2</v>
      </c>
      <c r="HF40" s="8">
        <v>76.08</v>
      </c>
      <c r="HG40" s="7">
        <v>-0.5</v>
      </c>
      <c r="HH40" s="7">
        <v>-0.5287</v>
      </c>
      <c r="HI40" s="2" t="s">
        <v>239</v>
      </c>
      <c r="HJ40" s="2" t="s">
        <v>223</v>
      </c>
      <c r="HK40" s="2" t="s">
        <v>509</v>
      </c>
      <c r="HL40" s="2" t="s">
        <v>497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239</v>
      </c>
      <c r="HV40" s="2" t="s">
        <v>237</v>
      </c>
      <c r="HW40" s="2" t="s">
        <v>666</v>
      </c>
      <c r="HX40" s="2" t="s">
        <v>290</v>
      </c>
      <c r="HY40" s="2" t="s">
        <v>238</v>
      </c>
      <c r="HZ40" s="2" t="s">
        <v>291</v>
      </c>
      <c r="IA40" s="4">
        <v>3</v>
      </c>
      <c r="IB40" s="8">
        <v>105.63</v>
      </c>
      <c r="IC40" s="4"/>
      <c r="ID40" s="8"/>
      <c r="IE40" s="7"/>
      <c r="IF40" s="7"/>
      <c r="IG40" s="2" t="s">
        <v>239</v>
      </c>
      <c r="IH40" s="2" t="s">
        <v>223</v>
      </c>
      <c r="II40" s="2" t="s">
        <v>612</v>
      </c>
      <c r="IJ40" s="2" t="s">
        <v>613</v>
      </c>
      <c r="IK40" s="2" t="s">
        <v>238</v>
      </c>
      <c r="IL40" s="2" t="s">
        <v>226</v>
      </c>
      <c r="IM40" s="4"/>
      <c r="IN40" s="8"/>
      <c r="IO40" s="4"/>
      <c r="IP40" s="8"/>
      <c r="IQ40" s="7"/>
      <c r="IR40" s="7"/>
      <c r="IS40" s="2" t="s">
        <v>226</v>
      </c>
      <c r="IT40" s="2" t="s">
        <v>226</v>
      </c>
      <c r="IU40" s="2" t="s">
        <v>226</v>
      </c>
      <c r="IV40" s="2" t="s">
        <v>226</v>
      </c>
      <c r="IW40" s="2" t="s">
        <v>226</v>
      </c>
      <c r="IX40" s="2" t="s">
        <v>226</v>
      </c>
      <c r="IY40" s="4"/>
      <c r="IZ40" s="8"/>
      <c r="JA40" s="4"/>
      <c r="JB40" s="8"/>
      <c r="JC40" s="7"/>
      <c r="JD40" s="7"/>
      <c r="JE40" s="2" t="s">
        <v>448</v>
      </c>
      <c r="JF40" s="2" t="s">
        <v>223</v>
      </c>
      <c r="JG40" s="2" t="s">
        <v>226</v>
      </c>
      <c r="JH40" s="2" t="s">
        <v>226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252</v>
      </c>
      <c r="JR40" s="2" t="s">
        <v>223</v>
      </c>
      <c r="JS40" s="2" t="s">
        <v>226</v>
      </c>
      <c r="JT40" s="2" t="s">
        <v>226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591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667</v>
      </c>
      <c r="KP40" s="2" t="s">
        <v>223</v>
      </c>
      <c r="KQ40" s="2" t="s">
        <v>226</v>
      </c>
      <c r="KR40" s="2" t="s">
        <v>226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252</v>
      </c>
      <c r="LB40" s="2" t="s">
        <v>223</v>
      </c>
      <c r="LC40" s="2" t="s">
        <v>226</v>
      </c>
      <c r="LD40" s="2" t="s">
        <v>226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239</v>
      </c>
      <c r="LN40" s="2" t="s">
        <v>223</v>
      </c>
      <c r="LO40" s="2" t="s">
        <v>321</v>
      </c>
      <c r="LP40" s="2" t="s">
        <v>758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239</v>
      </c>
      <c r="LZ40" s="2" t="s">
        <v>223</v>
      </c>
      <c r="MA40" s="2" t="s">
        <v>668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239</v>
      </c>
      <c r="ML40" s="2" t="s">
        <v>223</v>
      </c>
      <c r="MM40" s="2" t="s">
        <v>616</v>
      </c>
      <c r="MN40" s="2" t="s">
        <v>226</v>
      </c>
      <c r="MO40" s="2" t="s">
        <v>238</v>
      </c>
      <c r="MP40" s="2" t="s">
        <v>226</v>
      </c>
      <c r="MQ40" s="4"/>
      <c r="MR40" s="8"/>
      <c r="MS40" s="4"/>
      <c r="MT40" s="8"/>
      <c r="MU40" s="7"/>
      <c r="MV40" s="7"/>
      <c r="MW40" s="2" t="s">
        <v>239</v>
      </c>
      <c r="MX40" s="2" t="s">
        <v>223</v>
      </c>
      <c r="MY40" s="2" t="s">
        <v>617</v>
      </c>
      <c r="MZ40" s="2" t="s">
        <v>226</v>
      </c>
      <c r="NA40" s="2" t="s">
        <v>238</v>
      </c>
      <c r="NB40" s="2" t="s">
        <v>226</v>
      </c>
      <c r="NC40" s="4"/>
      <c r="ND40" s="8"/>
      <c r="NE40" s="4"/>
      <c r="NF40" s="8"/>
      <c r="NG40" s="7"/>
      <c r="NH40" s="7"/>
      <c r="NI40" s="2" t="s">
        <v>239</v>
      </c>
      <c r="NJ40" s="2" t="s">
        <v>261</v>
      </c>
      <c r="NK40" s="2" t="s">
        <v>746</v>
      </c>
      <c r="NL40" s="2" t="s">
        <v>759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239</v>
      </c>
      <c r="NV40" s="2" t="s">
        <v>237</v>
      </c>
      <c r="NW40" s="2" t="s">
        <v>760</v>
      </c>
      <c r="NX40" s="2" t="s">
        <v>761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239</v>
      </c>
      <c r="OH40" s="2" t="s">
        <v>237</v>
      </c>
      <c r="OI40" s="2" t="s">
        <v>762</v>
      </c>
      <c r="OJ40" s="2" t="s">
        <v>763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252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239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266</v>
      </c>
      <c r="QD40" s="2" t="s">
        <v>223</v>
      </c>
      <c r="QE40" s="2" t="s">
        <v>226</v>
      </c>
      <c r="QF40" s="2" t="s">
        <v>226</v>
      </c>
      <c r="QG40" s="2" t="s">
        <v>238</v>
      </c>
      <c r="QH40" s="2" t="s">
        <v>226</v>
      </c>
      <c r="QI40" s="4"/>
      <c r="QJ40" s="8"/>
      <c r="QK40" s="4"/>
      <c r="QL40" s="8"/>
      <c r="QM40" s="7"/>
      <c r="QN40" s="7"/>
      <c r="QO40" s="2" t="s">
        <v>236</v>
      </c>
      <c r="QP40" s="2" t="s">
        <v>237</v>
      </c>
      <c r="QQ40" s="2" t="s">
        <v>226</v>
      </c>
      <c r="QR40" s="2" t="s">
        <v>226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266</v>
      </c>
      <c r="RB40" s="2" t="s">
        <v>223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236</v>
      </c>
      <c r="RZ40" s="2" t="s">
        <v>237</v>
      </c>
      <c r="SA40" s="2" t="s">
        <v>226</v>
      </c>
      <c r="SB40" s="2" t="s">
        <v>226</v>
      </c>
      <c r="SC40" s="2" t="s">
        <v>238</v>
      </c>
      <c r="SD40" s="2" t="s">
        <v>226</v>
      </c>
      <c r="SE40" s="4">
        <v>35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>
        <v>100</v>
      </c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>
        <v>40</v>
      </c>
      <c r="UN40" s="4"/>
      <c r="UO40" s="4"/>
      <c r="UP40" s="4">
        <v>100</v>
      </c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</row>
    <row r="41">
      <c r="A41" s="2" t="s">
        <v>764</v>
      </c>
      <c r="B41" s="2" t="s">
        <v>577</v>
      </c>
      <c r="C41" s="2" t="s">
        <v>558</v>
      </c>
      <c r="D41" s="2" t="s">
        <v>215</v>
      </c>
      <c r="E41" s="2" t="s">
        <v>216</v>
      </c>
      <c r="F41" s="2" t="s">
        <v>578</v>
      </c>
      <c r="G41" s="2" t="s">
        <v>579</v>
      </c>
      <c r="H41" s="2" t="s">
        <v>580</v>
      </c>
      <c r="I41" s="2" t="s">
        <v>581</v>
      </c>
      <c r="J41" s="2" t="s">
        <v>221</v>
      </c>
      <c r="K41" s="2" t="s">
        <v>282</v>
      </c>
      <c r="L41" s="3">
        <v>36.72</v>
      </c>
      <c r="M41" s="3">
        <v>38.56</v>
      </c>
      <c r="N41" s="3">
        <v>69.99</v>
      </c>
      <c r="O41" s="2" t="s">
        <v>223</v>
      </c>
      <c r="P41" s="2" t="s">
        <v>736</v>
      </c>
      <c r="Q41" s="2" t="s">
        <v>225</v>
      </c>
      <c r="R41" s="2" t="s">
        <v>226</v>
      </c>
      <c r="S41" s="2" t="s">
        <v>737</v>
      </c>
      <c r="T41" s="2" t="s">
        <v>586</v>
      </c>
      <c r="U41" s="2" t="s">
        <v>371</v>
      </c>
      <c r="V41" s="2" t="s">
        <v>230</v>
      </c>
      <c r="W41" s="2" t="s">
        <v>587</v>
      </c>
      <c r="X41" s="2" t="s">
        <v>335</v>
      </c>
      <c r="Y41" s="2" t="s">
        <v>738</v>
      </c>
      <c r="Z41" s="4">
        <v>317</v>
      </c>
      <c r="AA41" s="4">
        <f>=ROUNDDOWN(7.73170731707317,0)</f>
      </c>
      <c r="AB41" s="5">
        <v>41</v>
      </c>
      <c r="AC41" s="2" t="s">
        <v>739</v>
      </c>
      <c r="AD41" s="4">
        <v>310</v>
      </c>
      <c r="AE41" s="4">
        <v>1090</v>
      </c>
      <c r="AF41" s="6">
        <v>64</v>
      </c>
      <c r="AG41" s="6">
        <v>47</v>
      </c>
      <c r="AH41" s="7">
        <v>0.9643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427</v>
      </c>
      <c r="AQ41" s="8">
        <v>16287.95</v>
      </c>
      <c r="AR41" s="4">
        <v>206</v>
      </c>
      <c r="AS41" s="8">
        <v>9025.81</v>
      </c>
      <c r="AT41" s="7">
        <v>1.0728</v>
      </c>
      <c r="AU41" s="7">
        <v>0.8046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0.5172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427</v>
      </c>
      <c r="BK41" s="8">
        <v>16287.95</v>
      </c>
      <c r="BL41" s="2" t="s">
        <v>765</v>
      </c>
      <c r="BM41" s="7">
        <v>1</v>
      </c>
      <c r="BN41" s="7">
        <v>1</v>
      </c>
      <c r="BO41" s="4">
        <v>29</v>
      </c>
      <c r="BP41" s="8">
        <v>1317.47</v>
      </c>
      <c r="BQ41" s="4">
        <v>20</v>
      </c>
      <c r="BR41" s="8">
        <v>908.6</v>
      </c>
      <c r="BS41" s="7">
        <v>0.45</v>
      </c>
      <c r="BT41" s="7">
        <v>0.45</v>
      </c>
      <c r="BU41" s="2" t="s">
        <v>239</v>
      </c>
      <c r="BV41" s="2" t="s">
        <v>223</v>
      </c>
      <c r="BW41" s="2" t="s">
        <v>226</v>
      </c>
      <c r="BX41" s="2" t="s">
        <v>741</v>
      </c>
      <c r="BY41" s="2" t="s">
        <v>238</v>
      </c>
      <c r="BZ41" s="2" t="s">
        <v>226</v>
      </c>
      <c r="CA41" s="4">
        <v>262</v>
      </c>
      <c r="CB41" s="8">
        <v>9845.96</v>
      </c>
      <c r="CC41" s="4">
        <v>75</v>
      </c>
      <c r="CD41" s="8">
        <v>3422.25</v>
      </c>
      <c r="CE41" s="7">
        <v>2.4933</v>
      </c>
      <c r="CF41" s="7">
        <v>1.877</v>
      </c>
      <c r="CG41" s="2" t="s">
        <v>239</v>
      </c>
      <c r="CH41" s="2" t="s">
        <v>223</v>
      </c>
      <c r="CI41" s="2" t="s">
        <v>742</v>
      </c>
      <c r="CJ41" s="2" t="s">
        <v>766</v>
      </c>
      <c r="CK41" s="2" t="s">
        <v>238</v>
      </c>
      <c r="CL41" s="2" t="s">
        <v>226</v>
      </c>
      <c r="CM41" s="4">
        <v>66</v>
      </c>
      <c r="CN41" s="8">
        <v>2480.28</v>
      </c>
      <c r="CO41" s="4">
        <v>18</v>
      </c>
      <c r="CP41" s="8">
        <v>821.34</v>
      </c>
      <c r="CQ41" s="7">
        <v>2.6667</v>
      </c>
      <c r="CR41" s="7">
        <v>2.0198</v>
      </c>
      <c r="CS41" s="2" t="s">
        <v>239</v>
      </c>
      <c r="CT41" s="2" t="s">
        <v>223</v>
      </c>
      <c r="CU41" s="2" t="s">
        <v>738</v>
      </c>
      <c r="CV41" s="2" t="s">
        <v>767</v>
      </c>
      <c r="CW41" s="2" t="s">
        <v>238</v>
      </c>
      <c r="CX41" s="2" t="s">
        <v>226</v>
      </c>
      <c r="CY41" s="4">
        <v>15</v>
      </c>
      <c r="CZ41" s="8">
        <v>619.5</v>
      </c>
      <c r="DA41" s="4"/>
      <c r="DB41" s="8"/>
      <c r="DC41" s="7"/>
      <c r="DD41" s="7"/>
      <c r="DE41" s="2" t="s">
        <v>239</v>
      </c>
      <c r="DF41" s="2" t="s">
        <v>223</v>
      </c>
      <c r="DG41" s="2" t="s">
        <v>768</v>
      </c>
      <c r="DH41" s="2" t="s">
        <v>769</v>
      </c>
      <c r="DI41" s="2" t="s">
        <v>238</v>
      </c>
      <c r="DJ41" s="2" t="s">
        <v>226</v>
      </c>
      <c r="DK41" s="4">
        <v>16</v>
      </c>
      <c r="DL41" s="8">
        <v>526.01</v>
      </c>
      <c r="DM41" s="4">
        <v>24</v>
      </c>
      <c r="DN41" s="8">
        <v>947.29</v>
      </c>
      <c r="DO41" s="7">
        <v>-0.3333</v>
      </c>
      <c r="DP41" s="7">
        <v>-0.4447</v>
      </c>
      <c r="DQ41" s="2" t="s">
        <v>239</v>
      </c>
      <c r="DR41" s="2" t="s">
        <v>223</v>
      </c>
      <c r="DS41" s="2" t="s">
        <v>748</v>
      </c>
      <c r="DT41" s="2" t="s">
        <v>755</v>
      </c>
      <c r="DU41" s="2" t="s">
        <v>238</v>
      </c>
      <c r="DV41" s="2" t="s">
        <v>226</v>
      </c>
      <c r="DW41" s="4">
        <v>3</v>
      </c>
      <c r="DX41" s="8">
        <v>129.45</v>
      </c>
      <c r="DY41" s="4">
        <v>22</v>
      </c>
      <c r="DZ41" s="8">
        <v>949.3</v>
      </c>
      <c r="EA41" s="7">
        <v>-0.8636</v>
      </c>
      <c r="EB41" s="7">
        <v>-0.8636</v>
      </c>
      <c r="EC41" s="2" t="s">
        <v>239</v>
      </c>
      <c r="ED41" s="2" t="s">
        <v>223</v>
      </c>
      <c r="EE41" s="2" t="s">
        <v>770</v>
      </c>
      <c r="EF41" s="2" t="s">
        <v>771</v>
      </c>
      <c r="EG41" s="2" t="s">
        <v>238</v>
      </c>
      <c r="EH41" s="2" t="s">
        <v>226</v>
      </c>
      <c r="EI41" s="4">
        <v>11</v>
      </c>
      <c r="EJ41" s="8">
        <v>361.13</v>
      </c>
      <c r="EK41" s="4">
        <v>9</v>
      </c>
      <c r="EL41" s="8">
        <v>358.83</v>
      </c>
      <c r="EM41" s="7">
        <v>0.2222</v>
      </c>
      <c r="EN41" s="7">
        <v>0.0064</v>
      </c>
      <c r="EO41" s="2" t="s">
        <v>239</v>
      </c>
      <c r="EP41" s="2" t="s">
        <v>223</v>
      </c>
      <c r="EQ41" s="2" t="s">
        <v>768</v>
      </c>
      <c r="ER41" s="2" t="s">
        <v>772</v>
      </c>
      <c r="ES41" s="2" t="s">
        <v>238</v>
      </c>
      <c r="ET41" s="2" t="s">
        <v>226</v>
      </c>
      <c r="EU41" s="4">
        <v>3</v>
      </c>
      <c r="EV41" s="8">
        <v>115.68</v>
      </c>
      <c r="EW41" s="4">
        <v>6</v>
      </c>
      <c r="EX41" s="8">
        <v>271.26</v>
      </c>
      <c r="EY41" s="7">
        <v>-0.5</v>
      </c>
      <c r="EZ41" s="7">
        <v>-0.5735</v>
      </c>
      <c r="FA41" s="2" t="s">
        <v>239</v>
      </c>
      <c r="FB41" s="2" t="s">
        <v>223</v>
      </c>
      <c r="FC41" s="2" t="s">
        <v>753</v>
      </c>
      <c r="FD41" s="2" t="s">
        <v>773</v>
      </c>
      <c r="FE41" s="2" t="s">
        <v>238</v>
      </c>
      <c r="FF41" s="2" t="s">
        <v>226</v>
      </c>
      <c r="FG41" s="4"/>
      <c r="FH41" s="8"/>
      <c r="FI41" s="4">
        <v>1</v>
      </c>
      <c r="FJ41" s="8">
        <v>79.99</v>
      </c>
      <c r="FK41" s="7">
        <v>-1</v>
      </c>
      <c r="FL41" s="7">
        <v>-1</v>
      </c>
      <c r="FM41" s="2" t="s">
        <v>239</v>
      </c>
      <c r="FN41" s="2" t="s">
        <v>223</v>
      </c>
      <c r="FO41" s="2" t="s">
        <v>738</v>
      </c>
      <c r="FP41" s="2" t="s">
        <v>774</v>
      </c>
      <c r="FQ41" s="2" t="s">
        <v>238</v>
      </c>
      <c r="FR41" s="2" t="s">
        <v>226</v>
      </c>
      <c r="FS41" s="4">
        <v>11</v>
      </c>
      <c r="FT41" s="8">
        <v>425.47</v>
      </c>
      <c r="FU41" s="4"/>
      <c r="FV41" s="8"/>
      <c r="FW41" s="7"/>
      <c r="FX41" s="7"/>
      <c r="FY41" s="2" t="s">
        <v>239</v>
      </c>
      <c r="FZ41" s="2" t="s">
        <v>223</v>
      </c>
      <c r="GA41" s="2" t="s">
        <v>661</v>
      </c>
      <c r="GB41" s="2" t="s">
        <v>255</v>
      </c>
      <c r="GC41" s="2" t="s">
        <v>238</v>
      </c>
      <c r="GD41" s="2" t="s">
        <v>226</v>
      </c>
      <c r="GE41" s="4">
        <v>3</v>
      </c>
      <c r="GF41" s="8">
        <v>134.94</v>
      </c>
      <c r="GG41" s="4">
        <v>4</v>
      </c>
      <c r="GH41" s="8">
        <v>179.92</v>
      </c>
      <c r="GI41" s="7">
        <v>-0.25</v>
      </c>
      <c r="GJ41" s="7">
        <v>-0.25</v>
      </c>
      <c r="GK41" s="2" t="s">
        <v>239</v>
      </c>
      <c r="GL41" s="2" t="s">
        <v>223</v>
      </c>
      <c r="GM41" s="2" t="s">
        <v>606</v>
      </c>
      <c r="GN41" s="2" t="s">
        <v>775</v>
      </c>
      <c r="GO41" s="2" t="s">
        <v>238</v>
      </c>
      <c r="GP41" s="2" t="s">
        <v>226</v>
      </c>
      <c r="GQ41" s="4">
        <v>3</v>
      </c>
      <c r="GR41" s="8">
        <v>129.45</v>
      </c>
      <c r="GS41" s="4">
        <v>4</v>
      </c>
      <c r="GT41" s="8">
        <v>172.6</v>
      </c>
      <c r="GU41" s="7">
        <v>-0.25</v>
      </c>
      <c r="GV41" s="7">
        <v>-0.25</v>
      </c>
      <c r="GW41" s="2" t="s">
        <v>239</v>
      </c>
      <c r="GX41" s="2" t="s">
        <v>223</v>
      </c>
      <c r="GY41" s="2" t="s">
        <v>607</v>
      </c>
      <c r="GZ41" s="2" t="s">
        <v>776</v>
      </c>
      <c r="HA41" s="2" t="s">
        <v>238</v>
      </c>
      <c r="HB41" s="2" t="s">
        <v>226</v>
      </c>
      <c r="HC41" s="4">
        <v>1</v>
      </c>
      <c r="HD41" s="8">
        <v>36.05</v>
      </c>
      <c r="HE41" s="4">
        <v>16</v>
      </c>
      <c r="HF41" s="8">
        <v>611.68</v>
      </c>
      <c r="HG41" s="7">
        <v>-0.9375</v>
      </c>
      <c r="HH41" s="7">
        <v>-0.9411</v>
      </c>
      <c r="HI41" s="2" t="s">
        <v>239</v>
      </c>
      <c r="HJ41" s="2" t="s">
        <v>223</v>
      </c>
      <c r="HK41" s="2" t="s">
        <v>509</v>
      </c>
      <c r="HL41" s="2" t="s">
        <v>777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239</v>
      </c>
      <c r="HV41" s="2" t="s">
        <v>237</v>
      </c>
      <c r="HW41" s="2" t="s">
        <v>666</v>
      </c>
      <c r="HX41" s="2" t="s">
        <v>262</v>
      </c>
      <c r="HY41" s="2" t="s">
        <v>238</v>
      </c>
      <c r="HZ41" s="2" t="s">
        <v>291</v>
      </c>
      <c r="IA41" s="4">
        <v>4</v>
      </c>
      <c r="IB41" s="8">
        <v>166.56</v>
      </c>
      <c r="IC41" s="4">
        <v>1</v>
      </c>
      <c r="ID41" s="8">
        <v>47.14</v>
      </c>
      <c r="IE41" s="7">
        <v>3</v>
      </c>
      <c r="IF41" s="7">
        <v>2.5333</v>
      </c>
      <c r="IG41" s="2" t="s">
        <v>239</v>
      </c>
      <c r="IH41" s="2" t="s">
        <v>223</v>
      </c>
      <c r="II41" s="2" t="s">
        <v>612</v>
      </c>
      <c r="IJ41" s="2" t="s">
        <v>778</v>
      </c>
      <c r="IK41" s="2" t="s">
        <v>238</v>
      </c>
      <c r="IL41" s="2" t="s">
        <v>226</v>
      </c>
      <c r="IM41" s="4"/>
      <c r="IN41" s="8"/>
      <c r="IO41" s="4"/>
      <c r="IP41" s="8"/>
      <c r="IQ41" s="7"/>
      <c r="IR41" s="7"/>
      <c r="IS41" s="2" t="s">
        <v>226</v>
      </c>
      <c r="IT41" s="2" t="s">
        <v>226</v>
      </c>
      <c r="IU41" s="2" t="s">
        <v>226</v>
      </c>
      <c r="IV41" s="2" t="s">
        <v>226</v>
      </c>
      <c r="IW41" s="2" t="s">
        <v>226</v>
      </c>
      <c r="IX41" s="2" t="s">
        <v>226</v>
      </c>
      <c r="IY41" s="4"/>
      <c r="IZ41" s="8"/>
      <c r="JA41" s="4"/>
      <c r="JB41" s="8"/>
      <c r="JC41" s="7"/>
      <c r="JD41" s="7"/>
      <c r="JE41" s="2" t="s">
        <v>448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337</v>
      </c>
      <c r="JR41" s="2" t="s">
        <v>223</v>
      </c>
      <c r="JS41" s="2" t="s">
        <v>226</v>
      </c>
      <c r="JT41" s="2" t="s">
        <v>226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591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667</v>
      </c>
      <c r="KP41" s="2" t="s">
        <v>223</v>
      </c>
      <c r="KQ41" s="2" t="s">
        <v>226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252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239</v>
      </c>
      <c r="LN41" s="2" t="s">
        <v>223</v>
      </c>
      <c r="LO41" s="2" t="s">
        <v>321</v>
      </c>
      <c r="LP41" s="2" t="s">
        <v>278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239</v>
      </c>
      <c r="LZ41" s="2" t="s">
        <v>223</v>
      </c>
      <c r="MA41" s="2" t="s">
        <v>668</v>
      </c>
      <c r="MB41" s="2" t="s">
        <v>226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239</v>
      </c>
      <c r="ML41" s="2" t="s">
        <v>223</v>
      </c>
      <c r="MM41" s="2" t="s">
        <v>616</v>
      </c>
      <c r="MN41" s="2" t="s">
        <v>226</v>
      </c>
      <c r="MO41" s="2" t="s">
        <v>238</v>
      </c>
      <c r="MP41" s="2" t="s">
        <v>226</v>
      </c>
      <c r="MQ41" s="4"/>
      <c r="MR41" s="8"/>
      <c r="MS41" s="4"/>
      <c r="MT41" s="8"/>
      <c r="MU41" s="7"/>
      <c r="MV41" s="7"/>
      <c r="MW41" s="2" t="s">
        <v>239</v>
      </c>
      <c r="MX41" s="2" t="s">
        <v>223</v>
      </c>
      <c r="MY41" s="2" t="s">
        <v>643</v>
      </c>
      <c r="MZ41" s="2" t="s">
        <v>226</v>
      </c>
      <c r="NA41" s="2" t="s">
        <v>238</v>
      </c>
      <c r="NB41" s="2" t="s">
        <v>226</v>
      </c>
      <c r="NC41" s="4"/>
      <c r="ND41" s="8"/>
      <c r="NE41" s="4">
        <v>5</v>
      </c>
      <c r="NF41" s="8">
        <v>209.35</v>
      </c>
      <c r="NG41" s="7">
        <v>-1</v>
      </c>
      <c r="NH41" s="7">
        <v>-1</v>
      </c>
      <c r="NI41" s="2" t="s">
        <v>239</v>
      </c>
      <c r="NJ41" s="2" t="s">
        <v>261</v>
      </c>
      <c r="NK41" s="2" t="s">
        <v>768</v>
      </c>
      <c r="NL41" s="2" t="s">
        <v>779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239</v>
      </c>
      <c r="NV41" s="2" t="s">
        <v>237</v>
      </c>
      <c r="NW41" s="2" t="s">
        <v>760</v>
      </c>
      <c r="NX41" s="2" t="s">
        <v>780</v>
      </c>
      <c r="NY41" s="2" t="s">
        <v>238</v>
      </c>
      <c r="NZ41" s="2" t="s">
        <v>226</v>
      </c>
      <c r="OA41" s="4"/>
      <c r="OB41" s="8"/>
      <c r="OC41" s="4">
        <v>1</v>
      </c>
      <c r="OD41" s="8">
        <v>46.26</v>
      </c>
      <c r="OE41" s="7">
        <v>-1</v>
      </c>
      <c r="OF41" s="7">
        <v>-1</v>
      </c>
      <c r="OG41" s="2" t="s">
        <v>239</v>
      </c>
      <c r="OH41" s="2" t="s">
        <v>237</v>
      </c>
      <c r="OI41" s="2" t="s">
        <v>762</v>
      </c>
      <c r="OJ41" s="2" t="s">
        <v>781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252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239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266</v>
      </c>
      <c r="QD41" s="2" t="s">
        <v>223</v>
      </c>
      <c r="QE41" s="2" t="s">
        <v>226</v>
      </c>
      <c r="QF41" s="2" t="s">
        <v>226</v>
      </c>
      <c r="QG41" s="2" t="s">
        <v>238</v>
      </c>
      <c r="QH41" s="2" t="s">
        <v>226</v>
      </c>
      <c r="QI41" s="4"/>
      <c r="QJ41" s="8"/>
      <c r="QK41" s="4"/>
      <c r="QL41" s="8"/>
      <c r="QM41" s="7"/>
      <c r="QN41" s="7"/>
      <c r="QO41" s="2" t="s">
        <v>236</v>
      </c>
      <c r="QP41" s="2" t="s">
        <v>237</v>
      </c>
      <c r="QQ41" s="2" t="s">
        <v>226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266</v>
      </c>
      <c r="RB41" s="2" t="s">
        <v>223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236</v>
      </c>
      <c r="RZ41" s="2" t="s">
        <v>237</v>
      </c>
      <c r="SA41" s="2" t="s">
        <v>226</v>
      </c>
      <c r="SB41" s="2" t="s">
        <v>226</v>
      </c>
      <c r="SC41" s="2" t="s">
        <v>238</v>
      </c>
      <c r="SD41" s="2" t="s">
        <v>226</v>
      </c>
      <c r="SE41" s="4">
        <v>226</v>
      </c>
      <c r="SF41" s="4"/>
      <c r="SG41" s="4"/>
      <c r="SH41" s="4"/>
      <c r="SI41" s="4">
        <v>91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>
        <v>310</v>
      </c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>
        <v>260</v>
      </c>
      <c r="UN41" s="4"/>
      <c r="UO41" s="4"/>
      <c r="UP41" s="4"/>
      <c r="UQ41" s="4"/>
      <c r="UR41" s="4"/>
      <c r="US41" s="4"/>
      <c r="UT41" s="4"/>
      <c r="UU41" s="4"/>
      <c r="UV41" s="4">
        <v>150</v>
      </c>
      <c r="UW41" s="4"/>
      <c r="UX41" s="4"/>
      <c r="UY41" s="4"/>
      <c r="UZ41" s="4"/>
      <c r="VA41" s="4"/>
      <c r="VB41" s="4"/>
      <c r="VC41" s="4"/>
      <c r="VD41" s="4">
        <v>370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</row>
    <row r="42">
      <c r="A42" s="2" t="s">
        <v>782</v>
      </c>
      <c r="B42" s="2" t="s">
        <v>577</v>
      </c>
      <c r="C42" s="2" t="s">
        <v>558</v>
      </c>
      <c r="D42" s="2" t="s">
        <v>215</v>
      </c>
      <c r="E42" s="2" t="s">
        <v>216</v>
      </c>
      <c r="F42" s="2" t="s">
        <v>578</v>
      </c>
      <c r="G42" s="2" t="s">
        <v>579</v>
      </c>
      <c r="H42" s="2" t="s">
        <v>580</v>
      </c>
      <c r="I42" s="2" t="s">
        <v>581</v>
      </c>
      <c r="J42" s="2" t="s">
        <v>268</v>
      </c>
      <c r="K42" s="2" t="s">
        <v>282</v>
      </c>
      <c r="L42" s="3">
        <v>40.5</v>
      </c>
      <c r="M42" s="3">
        <v>42.52</v>
      </c>
      <c r="N42" s="3">
        <v>79.99</v>
      </c>
      <c r="O42" s="2" t="s">
        <v>223</v>
      </c>
      <c r="P42" s="2" t="s">
        <v>736</v>
      </c>
      <c r="Q42" s="2" t="s">
        <v>225</v>
      </c>
      <c r="R42" s="2" t="s">
        <v>226</v>
      </c>
      <c r="S42" s="2" t="s">
        <v>737</v>
      </c>
      <c r="T42" s="2" t="s">
        <v>586</v>
      </c>
      <c r="U42" s="2" t="s">
        <v>371</v>
      </c>
      <c r="V42" s="2" t="s">
        <v>230</v>
      </c>
      <c r="W42" s="2" t="s">
        <v>587</v>
      </c>
      <c r="X42" s="2" t="s">
        <v>335</v>
      </c>
      <c r="Y42" s="2" t="s">
        <v>770</v>
      </c>
      <c r="Z42" s="4">
        <v>208</v>
      </c>
      <c r="AA42" s="4">
        <f>=ROUNDDOWN(8,0)</f>
      </c>
      <c r="AB42" s="5">
        <v>26</v>
      </c>
      <c r="AC42" s="2" t="s">
        <v>739</v>
      </c>
      <c r="AD42" s="4">
        <v>300</v>
      </c>
      <c r="AE42" s="4">
        <v>710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281</v>
      </c>
      <c r="AQ42" s="8">
        <v>12672.69</v>
      </c>
      <c r="AR42" s="4">
        <v>206</v>
      </c>
      <c r="AS42" s="8">
        <v>9949.29</v>
      </c>
      <c r="AT42" s="7">
        <v>0.3641</v>
      </c>
      <c r="AU42" s="7">
        <v>0.2737</v>
      </c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>
        <v>0.4024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 t="s">
        <v>226</v>
      </c>
      <c r="BJ42" s="4">
        <v>281</v>
      </c>
      <c r="BK42" s="8">
        <v>12672.69</v>
      </c>
      <c r="BL42" s="2" t="s">
        <v>783</v>
      </c>
      <c r="BM42" s="7">
        <v>1</v>
      </c>
      <c r="BN42" s="7">
        <v>1</v>
      </c>
      <c r="BO42" s="4">
        <v>45</v>
      </c>
      <c r="BP42" s="8">
        <v>2328.75</v>
      </c>
      <c r="BQ42" s="4">
        <v>29</v>
      </c>
      <c r="BR42" s="8">
        <v>1500.75</v>
      </c>
      <c r="BS42" s="7">
        <v>0.5517</v>
      </c>
      <c r="BT42" s="7">
        <v>0.5517</v>
      </c>
      <c r="BU42" s="2" t="s">
        <v>239</v>
      </c>
      <c r="BV42" s="2" t="s">
        <v>223</v>
      </c>
      <c r="BW42" s="2" t="s">
        <v>226</v>
      </c>
      <c r="BX42" s="2" t="s">
        <v>784</v>
      </c>
      <c r="BY42" s="2" t="s">
        <v>238</v>
      </c>
      <c r="BZ42" s="2" t="s">
        <v>226</v>
      </c>
      <c r="CA42" s="4">
        <v>62</v>
      </c>
      <c r="CB42" s="8">
        <v>2737.3</v>
      </c>
      <c r="CC42" s="4">
        <v>59</v>
      </c>
      <c r="CD42" s="8">
        <v>2930.53</v>
      </c>
      <c r="CE42" s="7">
        <v>0.0508</v>
      </c>
      <c r="CF42" s="7">
        <v>-0.0659</v>
      </c>
      <c r="CG42" s="2" t="s">
        <v>239</v>
      </c>
      <c r="CH42" s="2" t="s">
        <v>223</v>
      </c>
      <c r="CI42" s="2" t="s">
        <v>770</v>
      </c>
      <c r="CJ42" s="2" t="s">
        <v>785</v>
      </c>
      <c r="CK42" s="2" t="s">
        <v>238</v>
      </c>
      <c r="CL42" s="2" t="s">
        <v>226</v>
      </c>
      <c r="CM42" s="4">
        <v>98</v>
      </c>
      <c r="CN42" s="8">
        <v>4326.7</v>
      </c>
      <c r="CO42" s="4">
        <v>9</v>
      </c>
      <c r="CP42" s="8">
        <v>447.03</v>
      </c>
      <c r="CQ42" s="7">
        <v>9.8889</v>
      </c>
      <c r="CR42" s="7">
        <v>8.6788</v>
      </c>
      <c r="CS42" s="2" t="s">
        <v>239</v>
      </c>
      <c r="CT42" s="2" t="s">
        <v>223</v>
      </c>
      <c r="CU42" s="2" t="s">
        <v>770</v>
      </c>
      <c r="CV42" s="2" t="s">
        <v>786</v>
      </c>
      <c r="CW42" s="2" t="s">
        <v>238</v>
      </c>
      <c r="CX42" s="2" t="s">
        <v>226</v>
      </c>
      <c r="CY42" s="4">
        <v>8</v>
      </c>
      <c r="CZ42" s="8">
        <v>356.32</v>
      </c>
      <c r="DA42" s="4"/>
      <c r="DB42" s="8"/>
      <c r="DC42" s="7"/>
      <c r="DD42" s="7"/>
      <c r="DE42" s="2" t="s">
        <v>239</v>
      </c>
      <c r="DF42" s="2" t="s">
        <v>223</v>
      </c>
      <c r="DG42" s="2" t="s">
        <v>770</v>
      </c>
      <c r="DH42" s="2" t="s">
        <v>787</v>
      </c>
      <c r="DI42" s="2" t="s">
        <v>238</v>
      </c>
      <c r="DJ42" s="2" t="s">
        <v>226</v>
      </c>
      <c r="DK42" s="4">
        <v>29</v>
      </c>
      <c r="DL42" s="8">
        <v>1177.65</v>
      </c>
      <c r="DM42" s="4">
        <v>26</v>
      </c>
      <c r="DN42" s="8">
        <v>1173.94</v>
      </c>
      <c r="DO42" s="7">
        <v>0.1154</v>
      </c>
      <c r="DP42" s="7">
        <v>0.0032</v>
      </c>
      <c r="DQ42" s="2" t="s">
        <v>239</v>
      </c>
      <c r="DR42" s="2" t="s">
        <v>223</v>
      </c>
      <c r="DS42" s="2" t="s">
        <v>770</v>
      </c>
      <c r="DT42" s="2" t="s">
        <v>770</v>
      </c>
      <c r="DU42" s="2" t="s">
        <v>238</v>
      </c>
      <c r="DV42" s="2" t="s">
        <v>226</v>
      </c>
      <c r="DW42" s="4">
        <v>9</v>
      </c>
      <c r="DX42" s="8">
        <v>446.49</v>
      </c>
      <c r="DY42" s="4">
        <v>21</v>
      </c>
      <c r="DZ42" s="8">
        <v>1041.81</v>
      </c>
      <c r="EA42" s="7">
        <v>-0.5714</v>
      </c>
      <c r="EB42" s="7">
        <v>-0.5714</v>
      </c>
      <c r="EC42" s="2" t="s">
        <v>239</v>
      </c>
      <c r="ED42" s="2" t="s">
        <v>223</v>
      </c>
      <c r="EE42" s="2" t="s">
        <v>657</v>
      </c>
      <c r="EF42" s="2" t="s">
        <v>289</v>
      </c>
      <c r="EG42" s="2" t="s">
        <v>238</v>
      </c>
      <c r="EH42" s="2" t="s">
        <v>226</v>
      </c>
      <c r="EI42" s="4">
        <v>8</v>
      </c>
      <c r="EJ42" s="8">
        <v>339.44</v>
      </c>
      <c r="EK42" s="4">
        <v>9</v>
      </c>
      <c r="EL42" s="8">
        <v>429.66</v>
      </c>
      <c r="EM42" s="7">
        <v>-0.1111</v>
      </c>
      <c r="EN42" s="7">
        <v>-0.21</v>
      </c>
      <c r="EO42" s="2" t="s">
        <v>239</v>
      </c>
      <c r="EP42" s="2" t="s">
        <v>223</v>
      </c>
      <c r="EQ42" s="2" t="s">
        <v>770</v>
      </c>
      <c r="ER42" s="2" t="s">
        <v>786</v>
      </c>
      <c r="ES42" s="2" t="s">
        <v>238</v>
      </c>
      <c r="ET42" s="2" t="s">
        <v>226</v>
      </c>
      <c r="EU42" s="4">
        <v>2</v>
      </c>
      <c r="EV42" s="8">
        <v>116.62</v>
      </c>
      <c r="EW42" s="4">
        <v>2</v>
      </c>
      <c r="EX42" s="8">
        <v>117.31</v>
      </c>
      <c r="EY42" s="7"/>
      <c r="EZ42" s="7">
        <v>-0.0059</v>
      </c>
      <c r="FA42" s="2" t="s">
        <v>239</v>
      </c>
      <c r="FB42" s="2" t="s">
        <v>223</v>
      </c>
      <c r="FC42" s="2" t="s">
        <v>770</v>
      </c>
      <c r="FD42" s="2" t="s">
        <v>770</v>
      </c>
      <c r="FE42" s="2" t="s">
        <v>238</v>
      </c>
      <c r="FF42" s="2" t="s">
        <v>226</v>
      </c>
      <c r="FG42" s="4">
        <v>1</v>
      </c>
      <c r="FH42" s="8">
        <v>89.99</v>
      </c>
      <c r="FI42" s="4">
        <v>2</v>
      </c>
      <c r="FJ42" s="8">
        <v>169.98</v>
      </c>
      <c r="FK42" s="7">
        <v>-0.5</v>
      </c>
      <c r="FL42" s="7">
        <v>-0.4706</v>
      </c>
      <c r="FM42" s="2" t="s">
        <v>239</v>
      </c>
      <c r="FN42" s="2" t="s">
        <v>223</v>
      </c>
      <c r="FO42" s="2" t="s">
        <v>770</v>
      </c>
      <c r="FP42" s="2" t="s">
        <v>727</v>
      </c>
      <c r="FQ42" s="2" t="s">
        <v>238</v>
      </c>
      <c r="FR42" s="2" t="s">
        <v>226</v>
      </c>
      <c r="FS42" s="4">
        <v>13</v>
      </c>
      <c r="FT42" s="8">
        <v>491.04</v>
      </c>
      <c r="FU42" s="4"/>
      <c r="FV42" s="8"/>
      <c r="FW42" s="7"/>
      <c r="FX42" s="7"/>
      <c r="FY42" s="2" t="s">
        <v>239</v>
      </c>
      <c r="FZ42" s="2" t="s">
        <v>223</v>
      </c>
      <c r="GA42" s="2" t="s">
        <v>661</v>
      </c>
      <c r="GB42" s="2" t="s">
        <v>788</v>
      </c>
      <c r="GC42" s="2" t="s">
        <v>238</v>
      </c>
      <c r="GD42" s="2" t="s">
        <v>226</v>
      </c>
      <c r="GE42" s="4"/>
      <c r="GF42" s="8"/>
      <c r="GG42" s="4">
        <v>4</v>
      </c>
      <c r="GH42" s="8">
        <v>198.44</v>
      </c>
      <c r="GI42" s="7">
        <v>-1</v>
      </c>
      <c r="GJ42" s="7">
        <v>-1</v>
      </c>
      <c r="GK42" s="2" t="s">
        <v>239</v>
      </c>
      <c r="GL42" s="2" t="s">
        <v>223</v>
      </c>
      <c r="GM42" s="2" t="s">
        <v>606</v>
      </c>
      <c r="GN42" s="2" t="s">
        <v>789</v>
      </c>
      <c r="GO42" s="2" t="s">
        <v>238</v>
      </c>
      <c r="GP42" s="2" t="s">
        <v>226</v>
      </c>
      <c r="GQ42" s="4"/>
      <c r="GR42" s="8"/>
      <c r="GS42" s="4">
        <v>3</v>
      </c>
      <c r="GT42" s="8">
        <v>148.83</v>
      </c>
      <c r="GU42" s="7">
        <v>-1</v>
      </c>
      <c r="GV42" s="7">
        <v>-1</v>
      </c>
      <c r="GW42" s="2" t="s">
        <v>239</v>
      </c>
      <c r="GX42" s="2" t="s">
        <v>223</v>
      </c>
      <c r="GY42" s="2" t="s">
        <v>663</v>
      </c>
      <c r="GZ42" s="2" t="s">
        <v>790</v>
      </c>
      <c r="HA42" s="2" t="s">
        <v>238</v>
      </c>
      <c r="HB42" s="2" t="s">
        <v>226</v>
      </c>
      <c r="HC42" s="4">
        <v>5</v>
      </c>
      <c r="HD42" s="8">
        <v>219.86</v>
      </c>
      <c r="HE42" s="4">
        <v>35</v>
      </c>
      <c r="HF42" s="8">
        <v>1468.24</v>
      </c>
      <c r="HG42" s="7">
        <v>-0.8571</v>
      </c>
      <c r="HH42" s="7">
        <v>-0.8503</v>
      </c>
      <c r="HI42" s="2" t="s">
        <v>239</v>
      </c>
      <c r="HJ42" s="2" t="s">
        <v>223</v>
      </c>
      <c r="HK42" s="2" t="s">
        <v>509</v>
      </c>
      <c r="HL42" s="2" t="s">
        <v>791</v>
      </c>
      <c r="HM42" s="2" t="s">
        <v>238</v>
      </c>
      <c r="HN42" s="2" t="s">
        <v>226</v>
      </c>
      <c r="HO42" s="4"/>
      <c r="HP42" s="8"/>
      <c r="HQ42" s="4"/>
      <c r="HR42" s="8"/>
      <c r="HS42" s="7"/>
      <c r="HT42" s="7"/>
      <c r="HU42" s="2" t="s">
        <v>236</v>
      </c>
      <c r="HV42" s="2" t="s">
        <v>223</v>
      </c>
      <c r="HW42" s="2" t="s">
        <v>226</v>
      </c>
      <c r="HX42" s="2" t="s">
        <v>226</v>
      </c>
      <c r="HY42" s="2" t="s">
        <v>238</v>
      </c>
      <c r="HZ42" s="2" t="s">
        <v>291</v>
      </c>
      <c r="IA42" s="4"/>
      <c r="IB42" s="8"/>
      <c r="IC42" s="4"/>
      <c r="ID42" s="8"/>
      <c r="IE42" s="7"/>
      <c r="IF42" s="7"/>
      <c r="IG42" s="2" t="s">
        <v>252</v>
      </c>
      <c r="IH42" s="2" t="s">
        <v>223</v>
      </c>
      <c r="II42" s="2" t="s">
        <v>226</v>
      </c>
      <c r="IJ42" s="2" t="s">
        <v>226</v>
      </c>
      <c r="IK42" s="2" t="s">
        <v>238</v>
      </c>
      <c r="IL42" s="2" t="s">
        <v>226</v>
      </c>
      <c r="IM42" s="4"/>
      <c r="IN42" s="8"/>
      <c r="IO42" s="4"/>
      <c r="IP42" s="8"/>
      <c r="IQ42" s="7"/>
      <c r="IR42" s="7"/>
      <c r="IS42" s="2" t="s">
        <v>226</v>
      </c>
      <c r="IT42" s="2" t="s">
        <v>226</v>
      </c>
      <c r="IU42" s="2" t="s">
        <v>226</v>
      </c>
      <c r="IV42" s="2" t="s">
        <v>226</v>
      </c>
      <c r="IW42" s="2" t="s">
        <v>226</v>
      </c>
      <c r="IX42" s="2" t="s">
        <v>226</v>
      </c>
      <c r="IY42" s="4"/>
      <c r="IZ42" s="8"/>
      <c r="JA42" s="4"/>
      <c r="JB42" s="8"/>
      <c r="JC42" s="7"/>
      <c r="JD42" s="7"/>
      <c r="JE42" s="2" t="s">
        <v>448</v>
      </c>
      <c r="JF42" s="2" t="s">
        <v>223</v>
      </c>
      <c r="JG42" s="2" t="s">
        <v>226</v>
      </c>
      <c r="JH42" s="2" t="s">
        <v>226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337</v>
      </c>
      <c r="JR42" s="2" t="s">
        <v>223</v>
      </c>
      <c r="JS42" s="2" t="s">
        <v>226</v>
      </c>
      <c r="JT42" s="2" t="s">
        <v>226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226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667</v>
      </c>
      <c r="KP42" s="2" t="s">
        <v>223</v>
      </c>
      <c r="KQ42" s="2" t="s">
        <v>226</v>
      </c>
      <c r="KR42" s="2" t="s">
        <v>226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252</v>
      </c>
      <c r="LB42" s="2" t="s">
        <v>223</v>
      </c>
      <c r="LC42" s="2" t="s">
        <v>226</v>
      </c>
      <c r="LD42" s="2" t="s">
        <v>226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239</v>
      </c>
      <c r="LN42" s="2" t="s">
        <v>223</v>
      </c>
      <c r="LO42" s="2" t="s">
        <v>321</v>
      </c>
      <c r="LP42" s="2" t="s">
        <v>226</v>
      </c>
      <c r="LQ42" s="2" t="s">
        <v>238</v>
      </c>
      <c r="LR42" s="2" t="s">
        <v>226</v>
      </c>
      <c r="LS42" s="4">
        <v>1</v>
      </c>
      <c r="LT42" s="8">
        <v>42.53</v>
      </c>
      <c r="LU42" s="4"/>
      <c r="LV42" s="8"/>
      <c r="LW42" s="7"/>
      <c r="LX42" s="7"/>
      <c r="LY42" s="2" t="s">
        <v>239</v>
      </c>
      <c r="LZ42" s="2" t="s">
        <v>223</v>
      </c>
      <c r="MA42" s="2" t="s">
        <v>668</v>
      </c>
      <c r="MB42" s="2" t="s">
        <v>792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252</v>
      </c>
      <c r="ML42" s="2" t="s">
        <v>223</v>
      </c>
      <c r="MM42" s="2" t="s">
        <v>226</v>
      </c>
      <c r="MN42" s="2" t="s">
        <v>226</v>
      </c>
      <c r="MO42" s="2" t="s">
        <v>238</v>
      </c>
      <c r="MP42" s="2" t="s">
        <v>226</v>
      </c>
      <c r="MQ42" s="4"/>
      <c r="MR42" s="8"/>
      <c r="MS42" s="4"/>
      <c r="MT42" s="8"/>
      <c r="MU42" s="7"/>
      <c r="MV42" s="7"/>
      <c r="MW42" s="2" t="s">
        <v>239</v>
      </c>
      <c r="MX42" s="2" t="s">
        <v>223</v>
      </c>
      <c r="MY42" s="2" t="s">
        <v>643</v>
      </c>
      <c r="MZ42" s="2" t="s">
        <v>226</v>
      </c>
      <c r="NA42" s="2" t="s">
        <v>238</v>
      </c>
      <c r="NB42" s="2" t="s">
        <v>226</v>
      </c>
      <c r="NC42" s="4"/>
      <c r="ND42" s="8"/>
      <c r="NE42" s="4">
        <v>7</v>
      </c>
      <c r="NF42" s="8">
        <v>322.77</v>
      </c>
      <c r="NG42" s="7">
        <v>-1</v>
      </c>
      <c r="NH42" s="7">
        <v>-1</v>
      </c>
      <c r="NI42" s="2" t="s">
        <v>239</v>
      </c>
      <c r="NJ42" s="2" t="s">
        <v>261</v>
      </c>
      <c r="NK42" s="2" t="s">
        <v>770</v>
      </c>
      <c r="NL42" s="2" t="s">
        <v>322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239</v>
      </c>
      <c r="NV42" s="2" t="s">
        <v>237</v>
      </c>
      <c r="NW42" s="2" t="s">
        <v>350</v>
      </c>
      <c r="NX42" s="2" t="s">
        <v>226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239</v>
      </c>
      <c r="OH42" s="2" t="s">
        <v>237</v>
      </c>
      <c r="OI42" s="2" t="s">
        <v>671</v>
      </c>
      <c r="OJ42" s="2" t="s">
        <v>793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252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239</v>
      </c>
      <c r="PF42" s="2" t="s">
        <v>223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266</v>
      </c>
      <c r="QD42" s="2" t="s">
        <v>223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236</v>
      </c>
      <c r="QP42" s="2" t="s">
        <v>237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266</v>
      </c>
      <c r="RB42" s="2" t="s">
        <v>223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236</v>
      </c>
      <c r="RZ42" s="2" t="s">
        <v>237</v>
      </c>
      <c r="SA42" s="2" t="s">
        <v>226</v>
      </c>
      <c r="SB42" s="2" t="s">
        <v>226</v>
      </c>
      <c r="SC42" s="2" t="s">
        <v>238</v>
      </c>
      <c r="SD42" s="2" t="s">
        <v>226</v>
      </c>
      <c r="SE42" s="4">
        <v>29</v>
      </c>
      <c r="SF42" s="4"/>
      <c r="SG42" s="4"/>
      <c r="SH42" s="4"/>
      <c r="SI42" s="4">
        <v>179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>
        <v>300</v>
      </c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>
        <v>150</v>
      </c>
      <c r="UN42" s="4"/>
      <c r="UO42" s="4"/>
      <c r="UP42" s="4"/>
      <c r="UQ42" s="4"/>
      <c r="UR42" s="4"/>
      <c r="US42" s="4"/>
      <c r="UT42" s="4"/>
      <c r="UU42" s="4"/>
      <c r="UV42" s="4">
        <v>60</v>
      </c>
      <c r="UW42" s="4"/>
      <c r="UX42" s="4"/>
      <c r="UY42" s="4"/>
      <c r="UZ42" s="4"/>
      <c r="VA42" s="4"/>
      <c r="VB42" s="4"/>
      <c r="VC42" s="4"/>
      <c r="VD42" s="4">
        <v>200</v>
      </c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</row>
    <row r="43">
      <c r="A43" s="2" t="s">
        <v>794</v>
      </c>
      <c r="B43" s="2" t="s">
        <v>577</v>
      </c>
      <c r="C43" s="2" t="s">
        <v>558</v>
      </c>
      <c r="D43" s="2" t="s">
        <v>215</v>
      </c>
      <c r="E43" s="2" t="s">
        <v>216</v>
      </c>
      <c r="F43" s="2" t="s">
        <v>578</v>
      </c>
      <c r="G43" s="2" t="s">
        <v>579</v>
      </c>
      <c r="H43" s="2" t="s">
        <v>580</v>
      </c>
      <c r="I43" s="2" t="s">
        <v>581</v>
      </c>
      <c r="J43" s="2" t="s">
        <v>582</v>
      </c>
      <c r="K43" s="2" t="s">
        <v>795</v>
      </c>
      <c r="L43" s="3">
        <v>31.05</v>
      </c>
      <c r="M43" s="3">
        <v>32.6</v>
      </c>
      <c r="N43" s="3">
        <v>59.99</v>
      </c>
      <c r="O43" s="2" t="s">
        <v>223</v>
      </c>
      <c r="P43" s="2" t="s">
        <v>796</v>
      </c>
      <c r="Q43" s="2" t="s">
        <v>225</v>
      </c>
      <c r="R43" s="2" t="s">
        <v>226</v>
      </c>
      <c r="S43" s="2" t="s">
        <v>797</v>
      </c>
      <c r="T43" s="2" t="s">
        <v>586</v>
      </c>
      <c r="U43" s="2" t="s">
        <v>489</v>
      </c>
      <c r="V43" s="2" t="s">
        <v>230</v>
      </c>
      <c r="W43" s="2" t="s">
        <v>587</v>
      </c>
      <c r="X43" s="2" t="s">
        <v>335</v>
      </c>
      <c r="Y43" s="2" t="s">
        <v>588</v>
      </c>
      <c r="Z43" s="4">
        <v>77</v>
      </c>
      <c r="AA43" s="4">
        <f>=ROUNDDOWN(4.52941176470588,0)</f>
      </c>
      <c r="AB43" s="5">
        <v>17</v>
      </c>
      <c r="AC43" s="2" t="s">
        <v>589</v>
      </c>
      <c r="AD43" s="4">
        <v>150</v>
      </c>
      <c r="AE43" s="4">
        <v>590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211</v>
      </c>
      <c r="AQ43" s="8">
        <v>7278.84</v>
      </c>
      <c r="AR43" s="4">
        <v>69</v>
      </c>
      <c r="AS43" s="8">
        <v>2598.49</v>
      </c>
      <c r="AT43" s="7">
        <v>2.058</v>
      </c>
      <c r="AU43" s="7">
        <v>1.8012</v>
      </c>
      <c r="AV43" s="4">
        <v>777</v>
      </c>
      <c r="AW43" s="8">
        <v>30662.57</v>
      </c>
      <c r="AX43" s="4">
        <v>390</v>
      </c>
      <c r="AY43" s="8">
        <v>17244.28</v>
      </c>
      <c r="AZ43" s="7">
        <v>0.9923</v>
      </c>
      <c r="BA43" s="7">
        <v>0.7781</v>
      </c>
      <c r="BB43" s="7">
        <v>0.2374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>
        <v>0.1589</v>
      </c>
      <c r="BJ43" s="4">
        <v>211</v>
      </c>
      <c r="BK43" s="8">
        <v>7278.84</v>
      </c>
      <c r="BL43" s="2" t="s">
        <v>798</v>
      </c>
      <c r="BM43" s="7">
        <v>1</v>
      </c>
      <c r="BN43" s="7">
        <v>1</v>
      </c>
      <c r="BO43" s="4">
        <v>22</v>
      </c>
      <c r="BP43" s="8">
        <v>868.56</v>
      </c>
      <c r="BQ43" s="4">
        <v>21</v>
      </c>
      <c r="BR43" s="8">
        <v>829.08</v>
      </c>
      <c r="BS43" s="7">
        <v>0.0476</v>
      </c>
      <c r="BT43" s="7">
        <v>0.0476</v>
      </c>
      <c r="BU43" s="2" t="s">
        <v>239</v>
      </c>
      <c r="BV43" s="2" t="s">
        <v>223</v>
      </c>
      <c r="BW43" s="2" t="s">
        <v>226</v>
      </c>
      <c r="BX43" s="2" t="s">
        <v>799</v>
      </c>
      <c r="BY43" s="2" t="s">
        <v>238</v>
      </c>
      <c r="BZ43" s="2" t="s">
        <v>226</v>
      </c>
      <c r="CA43" s="4">
        <v>46</v>
      </c>
      <c r="CB43" s="8">
        <v>1439.34</v>
      </c>
      <c r="CC43" s="4">
        <v>16</v>
      </c>
      <c r="CD43" s="8">
        <v>625.76</v>
      </c>
      <c r="CE43" s="7">
        <v>1.875</v>
      </c>
      <c r="CF43" s="7">
        <v>1.3001</v>
      </c>
      <c r="CG43" s="2" t="s">
        <v>239</v>
      </c>
      <c r="CH43" s="2" t="s">
        <v>223</v>
      </c>
      <c r="CI43" s="2" t="s">
        <v>800</v>
      </c>
      <c r="CJ43" s="2" t="s">
        <v>801</v>
      </c>
      <c r="CK43" s="2" t="s">
        <v>238</v>
      </c>
      <c r="CL43" s="2" t="s">
        <v>226</v>
      </c>
      <c r="CM43" s="4">
        <v>8</v>
      </c>
      <c r="CN43" s="8">
        <v>250.32</v>
      </c>
      <c r="CO43" s="4">
        <v>3</v>
      </c>
      <c r="CP43" s="8">
        <v>117.33</v>
      </c>
      <c r="CQ43" s="7">
        <v>1.6667</v>
      </c>
      <c r="CR43" s="7">
        <v>1.1335</v>
      </c>
      <c r="CS43" s="2" t="s">
        <v>239</v>
      </c>
      <c r="CT43" s="2" t="s">
        <v>223</v>
      </c>
      <c r="CU43" s="2" t="s">
        <v>594</v>
      </c>
      <c r="CV43" s="2" t="s">
        <v>596</v>
      </c>
      <c r="CW43" s="2" t="s">
        <v>238</v>
      </c>
      <c r="CX43" s="2" t="s">
        <v>226</v>
      </c>
      <c r="CY43" s="4">
        <v>125</v>
      </c>
      <c r="CZ43" s="8">
        <v>4386.25</v>
      </c>
      <c r="DA43" s="4">
        <v>2</v>
      </c>
      <c r="DB43" s="8">
        <v>77.98</v>
      </c>
      <c r="DC43" s="7">
        <v>61.5</v>
      </c>
      <c r="DD43" s="7">
        <v>55.2484</v>
      </c>
      <c r="DE43" s="2" t="s">
        <v>239</v>
      </c>
      <c r="DF43" s="2" t="s">
        <v>223</v>
      </c>
      <c r="DG43" s="2" t="s">
        <v>596</v>
      </c>
      <c r="DH43" s="2" t="s">
        <v>802</v>
      </c>
      <c r="DI43" s="2" t="s">
        <v>238</v>
      </c>
      <c r="DJ43" s="2" t="s">
        <v>226</v>
      </c>
      <c r="DK43" s="4">
        <v>2</v>
      </c>
      <c r="DL43" s="8">
        <v>58.9</v>
      </c>
      <c r="DM43" s="4">
        <v>2</v>
      </c>
      <c r="DN43" s="8">
        <v>69.94</v>
      </c>
      <c r="DO43" s="7"/>
      <c r="DP43" s="7">
        <v>-0.1578</v>
      </c>
      <c r="DQ43" s="2" t="s">
        <v>239</v>
      </c>
      <c r="DR43" s="2" t="s">
        <v>223</v>
      </c>
      <c r="DS43" s="2" t="s">
        <v>594</v>
      </c>
      <c r="DT43" s="2" t="s">
        <v>803</v>
      </c>
      <c r="DU43" s="2" t="s">
        <v>238</v>
      </c>
      <c r="DV43" s="2" t="s">
        <v>226</v>
      </c>
      <c r="DW43" s="4"/>
      <c r="DX43" s="8"/>
      <c r="DY43" s="4">
        <v>7</v>
      </c>
      <c r="DZ43" s="8">
        <v>258.93</v>
      </c>
      <c r="EA43" s="7">
        <v>-1</v>
      </c>
      <c r="EB43" s="7">
        <v>-1</v>
      </c>
      <c r="EC43" s="2" t="s">
        <v>239</v>
      </c>
      <c r="ED43" s="2" t="s">
        <v>223</v>
      </c>
      <c r="EE43" s="2" t="s">
        <v>599</v>
      </c>
      <c r="EF43" s="2" t="s">
        <v>804</v>
      </c>
      <c r="EG43" s="2" t="s">
        <v>238</v>
      </c>
      <c r="EH43" s="2" t="s">
        <v>226</v>
      </c>
      <c r="EI43" s="4">
        <v>1</v>
      </c>
      <c r="EJ43" s="8">
        <v>27.34</v>
      </c>
      <c r="EK43" s="4">
        <v>4</v>
      </c>
      <c r="EL43" s="8">
        <v>136.72</v>
      </c>
      <c r="EM43" s="7">
        <v>-0.75</v>
      </c>
      <c r="EN43" s="7">
        <v>-0.8</v>
      </c>
      <c r="EO43" s="2" t="s">
        <v>239</v>
      </c>
      <c r="EP43" s="2" t="s">
        <v>223</v>
      </c>
      <c r="EQ43" s="2" t="s">
        <v>599</v>
      </c>
      <c r="ER43" s="2" t="s">
        <v>611</v>
      </c>
      <c r="ES43" s="2" t="s">
        <v>238</v>
      </c>
      <c r="ET43" s="2" t="s">
        <v>226</v>
      </c>
      <c r="EU43" s="4">
        <v>2</v>
      </c>
      <c r="EV43" s="8">
        <v>65.2</v>
      </c>
      <c r="EW43" s="4"/>
      <c r="EX43" s="8"/>
      <c r="EY43" s="7"/>
      <c r="EZ43" s="7"/>
      <c r="FA43" s="2" t="s">
        <v>239</v>
      </c>
      <c r="FB43" s="2" t="s">
        <v>223</v>
      </c>
      <c r="FC43" s="2" t="s">
        <v>603</v>
      </c>
      <c r="FD43" s="2" t="s">
        <v>805</v>
      </c>
      <c r="FE43" s="2" t="s">
        <v>238</v>
      </c>
      <c r="FF43" s="2" t="s">
        <v>226</v>
      </c>
      <c r="FG43" s="4"/>
      <c r="FH43" s="8"/>
      <c r="FI43" s="4"/>
      <c r="FJ43" s="8"/>
      <c r="FK43" s="7"/>
      <c r="FL43" s="7"/>
      <c r="FM43" s="2" t="s">
        <v>239</v>
      </c>
      <c r="FN43" s="2" t="s">
        <v>223</v>
      </c>
      <c r="FO43" s="2" t="s">
        <v>594</v>
      </c>
      <c r="FP43" s="2" t="s">
        <v>634</v>
      </c>
      <c r="FQ43" s="2" t="s">
        <v>238</v>
      </c>
      <c r="FR43" s="2" t="s">
        <v>226</v>
      </c>
      <c r="FS43" s="4"/>
      <c r="FT43" s="8"/>
      <c r="FU43" s="4"/>
      <c r="FV43" s="8"/>
      <c r="FW43" s="7"/>
      <c r="FX43" s="7"/>
      <c r="FY43" s="2" t="s">
        <v>239</v>
      </c>
      <c r="FZ43" s="2" t="s">
        <v>223</v>
      </c>
      <c r="GA43" s="2" t="s">
        <v>806</v>
      </c>
      <c r="GB43" s="2" t="s">
        <v>226</v>
      </c>
      <c r="GC43" s="2" t="s">
        <v>238</v>
      </c>
      <c r="GD43" s="2" t="s">
        <v>226</v>
      </c>
      <c r="GE43" s="4">
        <v>1</v>
      </c>
      <c r="GF43" s="8">
        <v>38.04</v>
      </c>
      <c r="GG43" s="4">
        <v>1</v>
      </c>
      <c r="GH43" s="8">
        <v>38.04</v>
      </c>
      <c r="GI43" s="7"/>
      <c r="GJ43" s="7"/>
      <c r="GK43" s="2" t="s">
        <v>239</v>
      </c>
      <c r="GL43" s="2" t="s">
        <v>223</v>
      </c>
      <c r="GM43" s="2" t="s">
        <v>606</v>
      </c>
      <c r="GN43" s="2" t="s">
        <v>521</v>
      </c>
      <c r="GO43" s="2" t="s">
        <v>238</v>
      </c>
      <c r="GP43" s="2" t="s">
        <v>226</v>
      </c>
      <c r="GQ43" s="4">
        <v>1</v>
      </c>
      <c r="GR43" s="8">
        <v>36.99</v>
      </c>
      <c r="GS43" s="4"/>
      <c r="GT43" s="8"/>
      <c r="GU43" s="7"/>
      <c r="GV43" s="7"/>
      <c r="GW43" s="2" t="s">
        <v>239</v>
      </c>
      <c r="GX43" s="2" t="s">
        <v>223</v>
      </c>
      <c r="GY43" s="2" t="s">
        <v>607</v>
      </c>
      <c r="GZ43" s="2" t="s">
        <v>807</v>
      </c>
      <c r="HA43" s="2" t="s">
        <v>238</v>
      </c>
      <c r="HB43" s="2" t="s">
        <v>226</v>
      </c>
      <c r="HC43" s="4"/>
      <c r="HD43" s="8"/>
      <c r="HE43" s="4">
        <v>3</v>
      </c>
      <c r="HF43" s="8">
        <v>98.9</v>
      </c>
      <c r="HG43" s="7">
        <v>-1</v>
      </c>
      <c r="HH43" s="7">
        <v>-1</v>
      </c>
      <c r="HI43" s="2" t="s">
        <v>239</v>
      </c>
      <c r="HJ43" s="2" t="s">
        <v>223</v>
      </c>
      <c r="HK43" s="2" t="s">
        <v>509</v>
      </c>
      <c r="HL43" s="2" t="s">
        <v>496</v>
      </c>
      <c r="HM43" s="2" t="s">
        <v>238</v>
      </c>
      <c r="HN43" s="2" t="s">
        <v>226</v>
      </c>
      <c r="HO43" s="4">
        <v>2</v>
      </c>
      <c r="HP43" s="8">
        <v>68.04</v>
      </c>
      <c r="HQ43" s="4">
        <v>7</v>
      </c>
      <c r="HR43" s="8">
        <v>238.14</v>
      </c>
      <c r="HS43" s="7">
        <v>-0.7143</v>
      </c>
      <c r="HT43" s="7">
        <v>-0.7143</v>
      </c>
      <c r="HU43" s="2" t="s">
        <v>239</v>
      </c>
      <c r="HV43" s="2" t="s">
        <v>223</v>
      </c>
      <c r="HW43" s="2" t="s">
        <v>610</v>
      </c>
      <c r="HX43" s="2" t="s">
        <v>808</v>
      </c>
      <c r="HY43" s="2" t="s">
        <v>238</v>
      </c>
      <c r="HZ43" s="2" t="s">
        <v>226</v>
      </c>
      <c r="IA43" s="4">
        <v>1</v>
      </c>
      <c r="IB43" s="8">
        <v>39.86</v>
      </c>
      <c r="IC43" s="4"/>
      <c r="ID43" s="8"/>
      <c r="IE43" s="7"/>
      <c r="IF43" s="7"/>
      <c r="IG43" s="2" t="s">
        <v>239</v>
      </c>
      <c r="IH43" s="2" t="s">
        <v>223</v>
      </c>
      <c r="II43" s="2" t="s">
        <v>612</v>
      </c>
      <c r="IJ43" s="2" t="s">
        <v>514</v>
      </c>
      <c r="IK43" s="2" t="s">
        <v>238</v>
      </c>
      <c r="IL43" s="2" t="s">
        <v>226</v>
      </c>
      <c r="IM43" s="4"/>
      <c r="IN43" s="8"/>
      <c r="IO43" s="4"/>
      <c r="IP43" s="8"/>
      <c r="IQ43" s="7"/>
      <c r="IR43" s="7"/>
      <c r="IS43" s="2" t="s">
        <v>226</v>
      </c>
      <c r="IT43" s="2" t="s">
        <v>226</v>
      </c>
      <c r="IU43" s="2" t="s">
        <v>226</v>
      </c>
      <c r="IV43" s="2" t="s">
        <v>226</v>
      </c>
      <c r="IW43" s="2" t="s">
        <v>226</v>
      </c>
      <c r="IX43" s="2" t="s">
        <v>226</v>
      </c>
      <c r="IY43" s="4"/>
      <c r="IZ43" s="8"/>
      <c r="JA43" s="4"/>
      <c r="JB43" s="8"/>
      <c r="JC43" s="7"/>
      <c r="JD43" s="7"/>
      <c r="JE43" s="2" t="s">
        <v>448</v>
      </c>
      <c r="JF43" s="2" t="s">
        <v>223</v>
      </c>
      <c r="JG43" s="2" t="s">
        <v>226</v>
      </c>
      <c r="JH43" s="2" t="s">
        <v>226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252</v>
      </c>
      <c r="JR43" s="2" t="s">
        <v>223</v>
      </c>
      <c r="JS43" s="2" t="s">
        <v>226</v>
      </c>
      <c r="JT43" s="2" t="s">
        <v>226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223</v>
      </c>
      <c r="KE43" s="2" t="s">
        <v>591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337</v>
      </c>
      <c r="KP43" s="2" t="s">
        <v>223</v>
      </c>
      <c r="KQ43" s="2" t="s">
        <v>226</v>
      </c>
      <c r="KR43" s="2" t="s">
        <v>226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239</v>
      </c>
      <c r="LB43" s="2" t="s">
        <v>223</v>
      </c>
      <c r="LC43" s="2" t="s">
        <v>809</v>
      </c>
      <c r="LD43" s="2" t="s">
        <v>810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239</v>
      </c>
      <c r="LN43" s="2" t="s">
        <v>223</v>
      </c>
      <c r="LO43" s="2" t="s">
        <v>321</v>
      </c>
      <c r="LP43" s="2" t="s">
        <v>459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239</v>
      </c>
      <c r="LZ43" s="2" t="s">
        <v>223</v>
      </c>
      <c r="MA43" s="2" t="s">
        <v>806</v>
      </c>
      <c r="MB43" s="2" t="s">
        <v>226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252</v>
      </c>
      <c r="ML43" s="2" t="s">
        <v>223</v>
      </c>
      <c r="MM43" s="2" t="s">
        <v>226</v>
      </c>
      <c r="MN43" s="2" t="s">
        <v>226</v>
      </c>
      <c r="MO43" s="2" t="s">
        <v>238</v>
      </c>
      <c r="MP43" s="2" t="s">
        <v>226</v>
      </c>
      <c r="MQ43" s="4"/>
      <c r="MR43" s="8"/>
      <c r="MS43" s="4"/>
      <c r="MT43" s="8"/>
      <c r="MU43" s="7"/>
      <c r="MV43" s="7"/>
      <c r="MW43" s="2" t="s">
        <v>239</v>
      </c>
      <c r="MX43" s="2" t="s">
        <v>223</v>
      </c>
      <c r="MY43" s="2" t="s">
        <v>617</v>
      </c>
      <c r="MZ43" s="2" t="s">
        <v>226</v>
      </c>
      <c r="NA43" s="2" t="s">
        <v>238</v>
      </c>
      <c r="NB43" s="2" t="s">
        <v>226</v>
      </c>
      <c r="NC43" s="4"/>
      <c r="ND43" s="8"/>
      <c r="NE43" s="4">
        <v>3</v>
      </c>
      <c r="NF43" s="8">
        <v>107.67</v>
      </c>
      <c r="NG43" s="7">
        <v>-1</v>
      </c>
      <c r="NH43" s="7">
        <v>-1</v>
      </c>
      <c r="NI43" s="2" t="s">
        <v>239</v>
      </c>
      <c r="NJ43" s="2" t="s">
        <v>261</v>
      </c>
      <c r="NK43" s="2" t="s">
        <v>594</v>
      </c>
      <c r="NL43" s="2" t="s">
        <v>811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239</v>
      </c>
      <c r="NV43" s="2" t="s">
        <v>237</v>
      </c>
      <c r="NW43" s="2" t="s">
        <v>760</v>
      </c>
      <c r="NX43" s="2" t="s">
        <v>812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239</v>
      </c>
      <c r="OH43" s="2" t="s">
        <v>237</v>
      </c>
      <c r="OI43" s="2" t="s">
        <v>813</v>
      </c>
      <c r="OJ43" s="2" t="s">
        <v>814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252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239</v>
      </c>
      <c r="PF43" s="2" t="s">
        <v>223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266</v>
      </c>
      <c r="QD43" s="2" t="s">
        <v>223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236</v>
      </c>
      <c r="QP43" s="2" t="s">
        <v>237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266</v>
      </c>
      <c r="RB43" s="2" t="s">
        <v>223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239</v>
      </c>
      <c r="RZ43" s="2" t="s">
        <v>237</v>
      </c>
      <c r="SA43" s="2" t="s">
        <v>621</v>
      </c>
      <c r="SB43" s="2" t="s">
        <v>815</v>
      </c>
      <c r="SC43" s="2" t="s">
        <v>238</v>
      </c>
      <c r="SD43" s="2" t="s">
        <v>226</v>
      </c>
      <c r="SE43" s="4">
        <v>48</v>
      </c>
      <c r="SF43" s="4"/>
      <c r="SG43" s="4"/>
      <c r="SH43" s="4"/>
      <c r="SI43" s="4">
        <v>29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>
        <v>150</v>
      </c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>
        <v>50</v>
      </c>
      <c r="TZ43" s="4"/>
      <c r="UA43" s="4"/>
      <c r="UB43" s="4"/>
      <c r="UC43" s="4"/>
      <c r="UD43" s="4"/>
      <c r="UE43" s="4"/>
      <c r="UF43" s="4"/>
      <c r="UG43" s="4"/>
      <c r="UH43" s="4"/>
      <c r="UI43" s="4">
        <v>50</v>
      </c>
      <c r="UJ43" s="4"/>
      <c r="UK43" s="4"/>
      <c r="UL43" s="4"/>
      <c r="UM43" s="4">
        <v>150</v>
      </c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>
        <v>30</v>
      </c>
      <c r="UZ43" s="4">
        <v>50</v>
      </c>
      <c r="VA43" s="4"/>
      <c r="VB43" s="4"/>
      <c r="VC43" s="4"/>
      <c r="VD43" s="4"/>
      <c r="VE43" s="4"/>
      <c r="VF43" s="4">
        <v>110</v>
      </c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</row>
    <row r="44">
      <c r="A44" s="2" t="s">
        <v>816</v>
      </c>
      <c r="B44" s="2" t="s">
        <v>577</v>
      </c>
      <c r="C44" s="2" t="s">
        <v>558</v>
      </c>
      <c r="D44" s="2" t="s">
        <v>215</v>
      </c>
      <c r="E44" s="2" t="s">
        <v>216</v>
      </c>
      <c r="F44" s="2" t="s">
        <v>578</v>
      </c>
      <c r="G44" s="2" t="s">
        <v>579</v>
      </c>
      <c r="H44" s="2" t="s">
        <v>580</v>
      </c>
      <c r="I44" s="2" t="s">
        <v>581</v>
      </c>
      <c r="J44" s="2" t="s">
        <v>221</v>
      </c>
      <c r="K44" s="2" t="s">
        <v>795</v>
      </c>
      <c r="L44" s="3">
        <v>36.72</v>
      </c>
      <c r="M44" s="3">
        <v>38.56</v>
      </c>
      <c r="N44" s="3">
        <v>69.99</v>
      </c>
      <c r="O44" s="2" t="s">
        <v>223</v>
      </c>
      <c r="P44" s="2" t="s">
        <v>796</v>
      </c>
      <c r="Q44" s="2" t="s">
        <v>225</v>
      </c>
      <c r="R44" s="2" t="s">
        <v>226</v>
      </c>
      <c r="S44" s="2" t="s">
        <v>797</v>
      </c>
      <c r="T44" s="2" t="s">
        <v>586</v>
      </c>
      <c r="U44" s="2" t="s">
        <v>371</v>
      </c>
      <c r="V44" s="2" t="s">
        <v>230</v>
      </c>
      <c r="W44" s="2" t="s">
        <v>587</v>
      </c>
      <c r="X44" s="2" t="s">
        <v>335</v>
      </c>
      <c r="Y44" s="2" t="s">
        <v>631</v>
      </c>
      <c r="Z44" s="4">
        <v>144</v>
      </c>
      <c r="AA44" s="4">
        <f>=ROUNDDOWN(5.53846153846154,0)</f>
      </c>
      <c r="AB44" s="5">
        <v>26</v>
      </c>
      <c r="AC44" s="2" t="s">
        <v>589</v>
      </c>
      <c r="AD44" s="4">
        <v>80</v>
      </c>
      <c r="AE44" s="4">
        <v>900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386</v>
      </c>
      <c r="AQ44" s="8">
        <v>15367.87</v>
      </c>
      <c r="AR44" s="4">
        <v>184</v>
      </c>
      <c r="AS44" s="8">
        <v>8110.1</v>
      </c>
      <c r="AT44" s="7">
        <v>1.0978</v>
      </c>
      <c r="AU44" s="7">
        <v>0.8949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0.5012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386</v>
      </c>
      <c r="BK44" s="8">
        <v>15367.87</v>
      </c>
      <c r="BL44" s="2" t="s">
        <v>817</v>
      </c>
      <c r="BM44" s="7">
        <v>1</v>
      </c>
      <c r="BN44" s="7">
        <v>1</v>
      </c>
      <c r="BO44" s="4">
        <v>21</v>
      </c>
      <c r="BP44" s="8">
        <v>967.26</v>
      </c>
      <c r="BQ44" s="4">
        <v>35</v>
      </c>
      <c r="BR44" s="8">
        <v>1612.1</v>
      </c>
      <c r="BS44" s="7">
        <v>-0.4</v>
      </c>
      <c r="BT44" s="7">
        <v>-0.4</v>
      </c>
      <c r="BU44" s="2" t="s">
        <v>239</v>
      </c>
      <c r="BV44" s="2" t="s">
        <v>223</v>
      </c>
      <c r="BW44" s="2" t="s">
        <v>226</v>
      </c>
      <c r="BX44" s="2" t="s">
        <v>818</v>
      </c>
      <c r="BY44" s="2" t="s">
        <v>238</v>
      </c>
      <c r="BZ44" s="2" t="s">
        <v>226</v>
      </c>
      <c r="CA44" s="4">
        <v>79</v>
      </c>
      <c r="CB44" s="8">
        <v>2968.82</v>
      </c>
      <c r="CC44" s="4">
        <v>47</v>
      </c>
      <c r="CD44" s="8">
        <v>2144.61</v>
      </c>
      <c r="CE44" s="7">
        <v>0.6809</v>
      </c>
      <c r="CF44" s="7">
        <v>0.3843</v>
      </c>
      <c r="CG44" s="2" t="s">
        <v>239</v>
      </c>
      <c r="CH44" s="2" t="s">
        <v>223</v>
      </c>
      <c r="CI44" s="2" t="s">
        <v>819</v>
      </c>
      <c r="CJ44" s="2" t="s">
        <v>774</v>
      </c>
      <c r="CK44" s="2" t="s">
        <v>238</v>
      </c>
      <c r="CL44" s="2" t="s">
        <v>226</v>
      </c>
      <c r="CM44" s="4">
        <v>45</v>
      </c>
      <c r="CN44" s="8">
        <v>1691.1</v>
      </c>
      <c r="CO44" s="4">
        <v>10</v>
      </c>
      <c r="CP44" s="8">
        <v>456.3</v>
      </c>
      <c r="CQ44" s="7">
        <v>3.5</v>
      </c>
      <c r="CR44" s="7">
        <v>2.7061</v>
      </c>
      <c r="CS44" s="2" t="s">
        <v>239</v>
      </c>
      <c r="CT44" s="2" t="s">
        <v>223</v>
      </c>
      <c r="CU44" s="2" t="s">
        <v>820</v>
      </c>
      <c r="CV44" s="2" t="s">
        <v>821</v>
      </c>
      <c r="CW44" s="2" t="s">
        <v>238</v>
      </c>
      <c r="CX44" s="2" t="s">
        <v>226</v>
      </c>
      <c r="CY44" s="4">
        <v>188</v>
      </c>
      <c r="CZ44" s="8">
        <v>7764.4</v>
      </c>
      <c r="DA44" s="4">
        <v>14</v>
      </c>
      <c r="DB44" s="8">
        <v>642.46</v>
      </c>
      <c r="DC44" s="7">
        <v>12.4286</v>
      </c>
      <c r="DD44" s="7">
        <v>11.0854</v>
      </c>
      <c r="DE44" s="2" t="s">
        <v>239</v>
      </c>
      <c r="DF44" s="2" t="s">
        <v>223</v>
      </c>
      <c r="DG44" s="2" t="s">
        <v>596</v>
      </c>
      <c r="DH44" s="2" t="s">
        <v>802</v>
      </c>
      <c r="DI44" s="2" t="s">
        <v>238</v>
      </c>
      <c r="DJ44" s="2" t="s">
        <v>226</v>
      </c>
      <c r="DK44" s="4">
        <v>12</v>
      </c>
      <c r="DL44" s="8">
        <v>362.64</v>
      </c>
      <c r="DM44" s="4">
        <v>16</v>
      </c>
      <c r="DN44" s="8">
        <v>612.19</v>
      </c>
      <c r="DO44" s="7">
        <v>-0.25</v>
      </c>
      <c r="DP44" s="7">
        <v>-0.4076</v>
      </c>
      <c r="DQ44" s="2" t="s">
        <v>239</v>
      </c>
      <c r="DR44" s="2" t="s">
        <v>223</v>
      </c>
      <c r="DS44" s="2" t="s">
        <v>820</v>
      </c>
      <c r="DT44" s="2" t="s">
        <v>599</v>
      </c>
      <c r="DU44" s="2" t="s">
        <v>238</v>
      </c>
      <c r="DV44" s="2" t="s">
        <v>226</v>
      </c>
      <c r="DW44" s="4">
        <v>10</v>
      </c>
      <c r="DX44" s="8">
        <v>431.5</v>
      </c>
      <c r="DY44" s="4">
        <v>18</v>
      </c>
      <c r="DZ44" s="8">
        <v>776.7</v>
      </c>
      <c r="EA44" s="7">
        <v>-0.4444</v>
      </c>
      <c r="EB44" s="7">
        <v>-0.4444</v>
      </c>
      <c r="EC44" s="2" t="s">
        <v>239</v>
      </c>
      <c r="ED44" s="2" t="s">
        <v>223</v>
      </c>
      <c r="EE44" s="2" t="s">
        <v>599</v>
      </c>
      <c r="EF44" s="2" t="s">
        <v>632</v>
      </c>
      <c r="EG44" s="2" t="s">
        <v>238</v>
      </c>
      <c r="EH44" s="2" t="s">
        <v>226</v>
      </c>
      <c r="EI44" s="4">
        <v>9</v>
      </c>
      <c r="EJ44" s="8">
        <v>295.47</v>
      </c>
      <c r="EK44" s="4">
        <v>15</v>
      </c>
      <c r="EL44" s="8">
        <v>598.05</v>
      </c>
      <c r="EM44" s="7">
        <v>-0.4</v>
      </c>
      <c r="EN44" s="7">
        <v>-0.5059</v>
      </c>
      <c r="EO44" s="2" t="s">
        <v>239</v>
      </c>
      <c r="EP44" s="2" t="s">
        <v>223</v>
      </c>
      <c r="EQ44" s="2" t="s">
        <v>601</v>
      </c>
      <c r="ER44" s="2" t="s">
        <v>822</v>
      </c>
      <c r="ES44" s="2" t="s">
        <v>238</v>
      </c>
      <c r="ET44" s="2" t="s">
        <v>226</v>
      </c>
      <c r="EU44" s="4">
        <v>5</v>
      </c>
      <c r="EV44" s="8">
        <v>192.8</v>
      </c>
      <c r="EW44" s="4">
        <v>5</v>
      </c>
      <c r="EX44" s="8">
        <v>236.43</v>
      </c>
      <c r="EY44" s="7"/>
      <c r="EZ44" s="7">
        <v>-0.1845</v>
      </c>
      <c r="FA44" s="2" t="s">
        <v>239</v>
      </c>
      <c r="FB44" s="2" t="s">
        <v>223</v>
      </c>
      <c r="FC44" s="2" t="s">
        <v>603</v>
      </c>
      <c r="FD44" s="2" t="s">
        <v>815</v>
      </c>
      <c r="FE44" s="2" t="s">
        <v>238</v>
      </c>
      <c r="FF44" s="2" t="s">
        <v>226</v>
      </c>
      <c r="FG44" s="4"/>
      <c r="FH44" s="8"/>
      <c r="FI44" s="4"/>
      <c r="FJ44" s="8"/>
      <c r="FK44" s="7"/>
      <c r="FL44" s="7"/>
      <c r="FM44" s="2" t="s">
        <v>239</v>
      </c>
      <c r="FN44" s="2" t="s">
        <v>223</v>
      </c>
      <c r="FO44" s="2" t="s">
        <v>820</v>
      </c>
      <c r="FP44" s="2" t="s">
        <v>823</v>
      </c>
      <c r="FQ44" s="2" t="s">
        <v>238</v>
      </c>
      <c r="FR44" s="2" t="s">
        <v>226</v>
      </c>
      <c r="FS44" s="4">
        <v>5</v>
      </c>
      <c r="FT44" s="8">
        <v>182.16</v>
      </c>
      <c r="FU44" s="4"/>
      <c r="FV44" s="8"/>
      <c r="FW44" s="7"/>
      <c r="FX44" s="7"/>
      <c r="FY44" s="2" t="s">
        <v>239</v>
      </c>
      <c r="FZ44" s="2" t="s">
        <v>223</v>
      </c>
      <c r="GA44" s="2" t="s">
        <v>806</v>
      </c>
      <c r="GB44" s="2" t="s">
        <v>605</v>
      </c>
      <c r="GC44" s="2" t="s">
        <v>238</v>
      </c>
      <c r="GD44" s="2" t="s">
        <v>226</v>
      </c>
      <c r="GE44" s="4">
        <v>2</v>
      </c>
      <c r="GF44" s="8">
        <v>89.96</v>
      </c>
      <c r="GG44" s="4">
        <v>9</v>
      </c>
      <c r="GH44" s="8">
        <v>404.82</v>
      </c>
      <c r="GI44" s="7">
        <v>-0.7778</v>
      </c>
      <c r="GJ44" s="7">
        <v>-0.7778</v>
      </c>
      <c r="GK44" s="2" t="s">
        <v>239</v>
      </c>
      <c r="GL44" s="2" t="s">
        <v>223</v>
      </c>
      <c r="GM44" s="2" t="s">
        <v>349</v>
      </c>
      <c r="GN44" s="2" t="s">
        <v>526</v>
      </c>
      <c r="GO44" s="2" t="s">
        <v>238</v>
      </c>
      <c r="GP44" s="2" t="s">
        <v>226</v>
      </c>
      <c r="GQ44" s="4">
        <v>1</v>
      </c>
      <c r="GR44" s="8">
        <v>43.15</v>
      </c>
      <c r="GS44" s="4">
        <v>6</v>
      </c>
      <c r="GT44" s="8">
        <v>258.9</v>
      </c>
      <c r="GU44" s="7">
        <v>-0.8333</v>
      </c>
      <c r="GV44" s="7">
        <v>-0.8333</v>
      </c>
      <c r="GW44" s="2" t="s">
        <v>239</v>
      </c>
      <c r="GX44" s="2" t="s">
        <v>223</v>
      </c>
      <c r="GY44" s="2" t="s">
        <v>607</v>
      </c>
      <c r="GZ44" s="2" t="s">
        <v>824</v>
      </c>
      <c r="HA44" s="2" t="s">
        <v>238</v>
      </c>
      <c r="HB44" s="2" t="s">
        <v>226</v>
      </c>
      <c r="HC44" s="4">
        <v>5</v>
      </c>
      <c r="HD44" s="8">
        <v>212.05</v>
      </c>
      <c r="HE44" s="4">
        <v>4</v>
      </c>
      <c r="HF44" s="8">
        <v>152.92</v>
      </c>
      <c r="HG44" s="7">
        <v>0.25</v>
      </c>
      <c r="HH44" s="7">
        <v>0.3867</v>
      </c>
      <c r="HI44" s="2" t="s">
        <v>239</v>
      </c>
      <c r="HJ44" s="2" t="s">
        <v>223</v>
      </c>
      <c r="HK44" s="2" t="s">
        <v>509</v>
      </c>
      <c r="HL44" s="2" t="s">
        <v>477</v>
      </c>
      <c r="HM44" s="2" t="s">
        <v>238</v>
      </c>
      <c r="HN44" s="2" t="s">
        <v>226</v>
      </c>
      <c r="HO44" s="4"/>
      <c r="HP44" s="8"/>
      <c r="HQ44" s="4"/>
      <c r="HR44" s="8"/>
      <c r="HS44" s="7"/>
      <c r="HT44" s="7"/>
      <c r="HU44" s="2" t="s">
        <v>239</v>
      </c>
      <c r="HV44" s="2" t="s">
        <v>261</v>
      </c>
      <c r="HW44" s="2" t="s">
        <v>610</v>
      </c>
      <c r="HX44" s="2" t="s">
        <v>595</v>
      </c>
      <c r="HY44" s="2" t="s">
        <v>238</v>
      </c>
      <c r="HZ44" s="2" t="s">
        <v>291</v>
      </c>
      <c r="IA44" s="4">
        <v>4</v>
      </c>
      <c r="IB44" s="8">
        <v>166.56</v>
      </c>
      <c r="IC44" s="4">
        <v>1</v>
      </c>
      <c r="ID44" s="8">
        <v>47.14</v>
      </c>
      <c r="IE44" s="7">
        <v>3</v>
      </c>
      <c r="IF44" s="7">
        <v>2.5333</v>
      </c>
      <c r="IG44" s="2" t="s">
        <v>239</v>
      </c>
      <c r="IH44" s="2" t="s">
        <v>223</v>
      </c>
      <c r="II44" s="2" t="s">
        <v>612</v>
      </c>
      <c r="IJ44" s="2" t="s">
        <v>696</v>
      </c>
      <c r="IK44" s="2" t="s">
        <v>238</v>
      </c>
      <c r="IL44" s="2" t="s">
        <v>226</v>
      </c>
      <c r="IM44" s="4"/>
      <c r="IN44" s="8"/>
      <c r="IO44" s="4"/>
      <c r="IP44" s="8"/>
      <c r="IQ44" s="7"/>
      <c r="IR44" s="7"/>
      <c r="IS44" s="2" t="s">
        <v>226</v>
      </c>
      <c r="IT44" s="2" t="s">
        <v>226</v>
      </c>
      <c r="IU44" s="2" t="s">
        <v>226</v>
      </c>
      <c r="IV44" s="2" t="s">
        <v>226</v>
      </c>
      <c r="IW44" s="2" t="s">
        <v>226</v>
      </c>
      <c r="IX44" s="2" t="s">
        <v>226</v>
      </c>
      <c r="IY44" s="4"/>
      <c r="IZ44" s="8"/>
      <c r="JA44" s="4"/>
      <c r="JB44" s="8"/>
      <c r="JC44" s="7"/>
      <c r="JD44" s="7"/>
      <c r="JE44" s="2" t="s">
        <v>448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252</v>
      </c>
      <c r="JR44" s="2" t="s">
        <v>223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591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337</v>
      </c>
      <c r="KP44" s="2" t="s">
        <v>223</v>
      </c>
      <c r="KQ44" s="2" t="s">
        <v>226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239</v>
      </c>
      <c r="LB44" s="2" t="s">
        <v>223</v>
      </c>
      <c r="LC44" s="2" t="s">
        <v>738</v>
      </c>
      <c r="LD44" s="2" t="s">
        <v>825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239</v>
      </c>
      <c r="LN44" s="2" t="s">
        <v>223</v>
      </c>
      <c r="LO44" s="2" t="s">
        <v>321</v>
      </c>
      <c r="LP44" s="2" t="s">
        <v>826</v>
      </c>
      <c r="LQ44" s="2" t="s">
        <v>238</v>
      </c>
      <c r="LR44" s="2" t="s">
        <v>226</v>
      </c>
      <c r="LS44" s="4"/>
      <c r="LT44" s="8"/>
      <c r="LU44" s="4"/>
      <c r="LV44" s="8"/>
      <c r="LW44" s="7"/>
      <c r="LX44" s="7"/>
      <c r="LY44" s="2" t="s">
        <v>239</v>
      </c>
      <c r="LZ44" s="2" t="s">
        <v>223</v>
      </c>
      <c r="MA44" s="2" t="s">
        <v>806</v>
      </c>
      <c r="MB44" s="2" t="s">
        <v>226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252</v>
      </c>
      <c r="ML44" s="2" t="s">
        <v>223</v>
      </c>
      <c r="MM44" s="2" t="s">
        <v>226</v>
      </c>
      <c r="MN44" s="2" t="s">
        <v>226</v>
      </c>
      <c r="MO44" s="2" t="s">
        <v>238</v>
      </c>
      <c r="MP44" s="2" t="s">
        <v>226</v>
      </c>
      <c r="MQ44" s="4"/>
      <c r="MR44" s="8"/>
      <c r="MS44" s="4"/>
      <c r="MT44" s="8"/>
      <c r="MU44" s="7"/>
      <c r="MV44" s="7"/>
      <c r="MW44" s="2" t="s">
        <v>239</v>
      </c>
      <c r="MX44" s="2" t="s">
        <v>223</v>
      </c>
      <c r="MY44" s="2" t="s">
        <v>806</v>
      </c>
      <c r="MZ44" s="2" t="s">
        <v>226</v>
      </c>
      <c r="NA44" s="2" t="s">
        <v>238</v>
      </c>
      <c r="NB44" s="2" t="s">
        <v>226</v>
      </c>
      <c r="NC44" s="4"/>
      <c r="ND44" s="8"/>
      <c r="NE44" s="4">
        <v>4</v>
      </c>
      <c r="NF44" s="8">
        <v>167.48</v>
      </c>
      <c r="NG44" s="7">
        <v>-1</v>
      </c>
      <c r="NH44" s="7">
        <v>-1</v>
      </c>
      <c r="NI44" s="2" t="s">
        <v>239</v>
      </c>
      <c r="NJ44" s="2" t="s">
        <v>261</v>
      </c>
      <c r="NK44" s="2" t="s">
        <v>820</v>
      </c>
      <c r="NL44" s="2" t="s">
        <v>824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239</v>
      </c>
      <c r="NV44" s="2" t="s">
        <v>237</v>
      </c>
      <c r="NW44" s="2" t="s">
        <v>760</v>
      </c>
      <c r="NX44" s="2" t="s">
        <v>780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239</v>
      </c>
      <c r="OH44" s="2" t="s">
        <v>237</v>
      </c>
      <c r="OI44" s="2" t="s">
        <v>813</v>
      </c>
      <c r="OJ44" s="2" t="s">
        <v>694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252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239</v>
      </c>
      <c r="PF44" s="2" t="s">
        <v>223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266</v>
      </c>
      <c r="QD44" s="2" t="s">
        <v>223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236</v>
      </c>
      <c r="QP44" s="2" t="s">
        <v>237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266</v>
      </c>
      <c r="RB44" s="2" t="s">
        <v>223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239</v>
      </c>
      <c r="RZ44" s="2" t="s">
        <v>237</v>
      </c>
      <c r="SA44" s="2" t="s">
        <v>621</v>
      </c>
      <c r="SB44" s="2" t="s">
        <v>827</v>
      </c>
      <c r="SC44" s="2" t="s">
        <v>238</v>
      </c>
      <c r="SD44" s="2" t="s">
        <v>226</v>
      </c>
      <c r="SE44" s="4">
        <v>127</v>
      </c>
      <c r="SF44" s="4"/>
      <c r="SG44" s="4"/>
      <c r="SH44" s="4"/>
      <c r="SI44" s="4">
        <v>17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>
        <v>80</v>
      </c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>
        <v>120</v>
      </c>
      <c r="TZ44" s="4"/>
      <c r="UA44" s="4"/>
      <c r="UB44" s="4"/>
      <c r="UC44" s="4"/>
      <c r="UD44" s="4"/>
      <c r="UE44" s="4"/>
      <c r="UF44" s="4"/>
      <c r="UG44" s="4"/>
      <c r="UH44" s="4"/>
      <c r="UI44" s="4">
        <v>60</v>
      </c>
      <c r="UJ44" s="4"/>
      <c r="UK44" s="4"/>
      <c r="UL44" s="4"/>
      <c r="UM44" s="4">
        <v>100</v>
      </c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>
        <v>270</v>
      </c>
      <c r="UZ44" s="4"/>
      <c r="VA44" s="4"/>
      <c r="VB44" s="4"/>
      <c r="VC44" s="4"/>
      <c r="VD44" s="4"/>
      <c r="VE44" s="4"/>
      <c r="VF44" s="4">
        <v>200</v>
      </c>
      <c r="VG44" s="4">
        <v>70</v>
      </c>
      <c r="VH44" s="4"/>
      <c r="VI44" s="4"/>
      <c r="VJ44" s="4"/>
      <c r="VK44" s="4"/>
      <c r="VL44" s="4"/>
      <c r="VM44" s="4"/>
      <c r="VN44" s="4"/>
      <c r="VO44" s="4"/>
      <c r="VP44" s="4"/>
      <c r="VQ44" s="4"/>
    </row>
    <row r="45">
      <c r="A45" s="2" t="s">
        <v>828</v>
      </c>
      <c r="B45" s="2" t="s">
        <v>577</v>
      </c>
      <c r="C45" s="2" t="s">
        <v>558</v>
      </c>
      <c r="D45" s="2" t="s">
        <v>215</v>
      </c>
      <c r="E45" s="2" t="s">
        <v>216</v>
      </c>
      <c r="F45" s="2" t="s">
        <v>578</v>
      </c>
      <c r="G45" s="2" t="s">
        <v>579</v>
      </c>
      <c r="H45" s="2" t="s">
        <v>580</v>
      </c>
      <c r="I45" s="2" t="s">
        <v>581</v>
      </c>
      <c r="J45" s="2" t="s">
        <v>268</v>
      </c>
      <c r="K45" s="2" t="s">
        <v>795</v>
      </c>
      <c r="L45" s="3">
        <v>40.5</v>
      </c>
      <c r="M45" s="3">
        <v>42.52</v>
      </c>
      <c r="N45" s="3">
        <v>79.99</v>
      </c>
      <c r="O45" s="2" t="s">
        <v>223</v>
      </c>
      <c r="P45" s="2" t="s">
        <v>796</v>
      </c>
      <c r="Q45" s="2" t="s">
        <v>225</v>
      </c>
      <c r="R45" s="2" t="s">
        <v>226</v>
      </c>
      <c r="S45" s="2" t="s">
        <v>797</v>
      </c>
      <c r="T45" s="2" t="s">
        <v>586</v>
      </c>
      <c r="U45" s="2" t="s">
        <v>371</v>
      </c>
      <c r="V45" s="2" t="s">
        <v>230</v>
      </c>
      <c r="W45" s="2" t="s">
        <v>587</v>
      </c>
      <c r="X45" s="2" t="s">
        <v>335</v>
      </c>
      <c r="Y45" s="2" t="s">
        <v>648</v>
      </c>
      <c r="Z45" s="4">
        <v>218</v>
      </c>
      <c r="AA45" s="4">
        <f>=ROUNDDOWN(13.625,0)</f>
      </c>
      <c r="AB45" s="5">
        <v>16</v>
      </c>
      <c r="AC45" s="2" t="s">
        <v>829</v>
      </c>
      <c r="AD45" s="4">
        <v>90</v>
      </c>
      <c r="AE45" s="4">
        <v>460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180</v>
      </c>
      <c r="AQ45" s="8">
        <v>8015.86</v>
      </c>
      <c r="AR45" s="4">
        <v>137</v>
      </c>
      <c r="AS45" s="8">
        <v>6535.69</v>
      </c>
      <c r="AT45" s="7">
        <v>0.3139</v>
      </c>
      <c r="AU45" s="7">
        <v>0.2265</v>
      </c>
      <c r="AV45" s="4" t="s">
        <v>226</v>
      </c>
      <c r="AW45" s="8" t="s">
        <v>226</v>
      </c>
      <c r="AX45" s="4" t="s">
        <v>226</v>
      </c>
      <c r="AY45" s="8" t="s">
        <v>226</v>
      </c>
      <c r="AZ45" s="7" t="s">
        <v>226</v>
      </c>
      <c r="BA45" s="7" t="s">
        <v>226</v>
      </c>
      <c r="BB45" s="7">
        <v>0.2614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 t="s">
        <v>226</v>
      </c>
      <c r="BJ45" s="4">
        <v>180</v>
      </c>
      <c r="BK45" s="8">
        <v>8015.86</v>
      </c>
      <c r="BL45" s="2" t="s">
        <v>830</v>
      </c>
      <c r="BM45" s="7">
        <v>1</v>
      </c>
      <c r="BN45" s="7">
        <v>1</v>
      </c>
      <c r="BO45" s="4">
        <v>19</v>
      </c>
      <c r="BP45" s="8">
        <v>874</v>
      </c>
      <c r="BQ45" s="4">
        <v>20</v>
      </c>
      <c r="BR45" s="8">
        <v>920</v>
      </c>
      <c r="BS45" s="7">
        <v>-0.05</v>
      </c>
      <c r="BT45" s="7">
        <v>-0.05</v>
      </c>
      <c r="BU45" s="2" t="s">
        <v>239</v>
      </c>
      <c r="BV45" s="2" t="s">
        <v>223</v>
      </c>
      <c r="BW45" s="2" t="s">
        <v>226</v>
      </c>
      <c r="BX45" s="2" t="s">
        <v>323</v>
      </c>
      <c r="BY45" s="2" t="s">
        <v>238</v>
      </c>
      <c r="BZ45" s="2" t="s">
        <v>226</v>
      </c>
      <c r="CA45" s="4">
        <v>52</v>
      </c>
      <c r="CB45" s="8">
        <v>2295.8</v>
      </c>
      <c r="CC45" s="4">
        <v>36</v>
      </c>
      <c r="CD45" s="8">
        <v>1788.12</v>
      </c>
      <c r="CE45" s="7">
        <v>0.4444</v>
      </c>
      <c r="CF45" s="7">
        <v>0.2839</v>
      </c>
      <c r="CG45" s="2" t="s">
        <v>239</v>
      </c>
      <c r="CH45" s="2" t="s">
        <v>223</v>
      </c>
      <c r="CI45" s="2" t="s">
        <v>648</v>
      </c>
      <c r="CJ45" s="2" t="s">
        <v>831</v>
      </c>
      <c r="CK45" s="2" t="s">
        <v>238</v>
      </c>
      <c r="CL45" s="2" t="s">
        <v>226</v>
      </c>
      <c r="CM45" s="4">
        <v>50</v>
      </c>
      <c r="CN45" s="8">
        <v>2207.5</v>
      </c>
      <c r="CO45" s="4">
        <v>11</v>
      </c>
      <c r="CP45" s="8">
        <v>546.37</v>
      </c>
      <c r="CQ45" s="7">
        <v>3.5455</v>
      </c>
      <c r="CR45" s="7">
        <v>3.0403</v>
      </c>
      <c r="CS45" s="2" t="s">
        <v>239</v>
      </c>
      <c r="CT45" s="2" t="s">
        <v>223</v>
      </c>
      <c r="CU45" s="2" t="s">
        <v>648</v>
      </c>
      <c r="CV45" s="2" t="s">
        <v>653</v>
      </c>
      <c r="CW45" s="2" t="s">
        <v>238</v>
      </c>
      <c r="CX45" s="2" t="s">
        <v>226</v>
      </c>
      <c r="CY45" s="4">
        <v>17</v>
      </c>
      <c r="CZ45" s="8">
        <v>757.18</v>
      </c>
      <c r="DA45" s="4"/>
      <c r="DB45" s="8"/>
      <c r="DC45" s="7"/>
      <c r="DD45" s="7"/>
      <c r="DE45" s="2" t="s">
        <v>239</v>
      </c>
      <c r="DF45" s="2" t="s">
        <v>223</v>
      </c>
      <c r="DG45" s="2" t="s">
        <v>654</v>
      </c>
      <c r="DH45" s="2" t="s">
        <v>338</v>
      </c>
      <c r="DI45" s="2" t="s">
        <v>238</v>
      </c>
      <c r="DJ45" s="2" t="s">
        <v>226</v>
      </c>
      <c r="DK45" s="4">
        <v>9</v>
      </c>
      <c r="DL45" s="8">
        <v>358.75</v>
      </c>
      <c r="DM45" s="4">
        <v>11</v>
      </c>
      <c r="DN45" s="8">
        <v>462.7</v>
      </c>
      <c r="DO45" s="7">
        <v>-0.1818</v>
      </c>
      <c r="DP45" s="7">
        <v>-0.2247</v>
      </c>
      <c r="DQ45" s="2" t="s">
        <v>239</v>
      </c>
      <c r="DR45" s="2" t="s">
        <v>223</v>
      </c>
      <c r="DS45" s="2" t="s">
        <v>648</v>
      </c>
      <c r="DT45" s="2" t="s">
        <v>832</v>
      </c>
      <c r="DU45" s="2" t="s">
        <v>238</v>
      </c>
      <c r="DV45" s="2" t="s">
        <v>226</v>
      </c>
      <c r="DW45" s="4">
        <v>5</v>
      </c>
      <c r="DX45" s="8">
        <v>248.05</v>
      </c>
      <c r="DY45" s="4">
        <v>14</v>
      </c>
      <c r="DZ45" s="8">
        <v>694.54</v>
      </c>
      <c r="EA45" s="7">
        <v>-0.6429</v>
      </c>
      <c r="EB45" s="7">
        <v>-0.6429</v>
      </c>
      <c r="EC45" s="2" t="s">
        <v>239</v>
      </c>
      <c r="ED45" s="2" t="s">
        <v>223</v>
      </c>
      <c r="EE45" s="2" t="s">
        <v>657</v>
      </c>
      <c r="EF45" s="2" t="s">
        <v>292</v>
      </c>
      <c r="EG45" s="2" t="s">
        <v>238</v>
      </c>
      <c r="EH45" s="2" t="s">
        <v>226</v>
      </c>
      <c r="EI45" s="4">
        <v>8</v>
      </c>
      <c r="EJ45" s="8">
        <v>339.44</v>
      </c>
      <c r="EK45" s="4">
        <v>14</v>
      </c>
      <c r="EL45" s="8">
        <v>668.36</v>
      </c>
      <c r="EM45" s="7">
        <v>-0.4286</v>
      </c>
      <c r="EN45" s="7">
        <v>-0.4921</v>
      </c>
      <c r="EO45" s="2" t="s">
        <v>239</v>
      </c>
      <c r="EP45" s="2" t="s">
        <v>223</v>
      </c>
      <c r="EQ45" s="2" t="s">
        <v>648</v>
      </c>
      <c r="ER45" s="2" t="s">
        <v>833</v>
      </c>
      <c r="ES45" s="2" t="s">
        <v>238</v>
      </c>
      <c r="ET45" s="2" t="s">
        <v>226</v>
      </c>
      <c r="EU45" s="4">
        <v>1</v>
      </c>
      <c r="EV45" s="8">
        <v>42.52</v>
      </c>
      <c r="EW45" s="4">
        <v>1</v>
      </c>
      <c r="EX45" s="8">
        <v>62.99</v>
      </c>
      <c r="EY45" s="7"/>
      <c r="EZ45" s="7">
        <v>-0.325</v>
      </c>
      <c r="FA45" s="2" t="s">
        <v>239</v>
      </c>
      <c r="FB45" s="2" t="s">
        <v>223</v>
      </c>
      <c r="FC45" s="2" t="s">
        <v>648</v>
      </c>
      <c r="FD45" s="2" t="s">
        <v>834</v>
      </c>
      <c r="FE45" s="2" t="s">
        <v>238</v>
      </c>
      <c r="FF45" s="2" t="s">
        <v>226</v>
      </c>
      <c r="FG45" s="4"/>
      <c r="FH45" s="8"/>
      <c r="FI45" s="4">
        <v>2</v>
      </c>
      <c r="FJ45" s="8">
        <v>169.98</v>
      </c>
      <c r="FK45" s="7">
        <v>-1</v>
      </c>
      <c r="FL45" s="7">
        <v>-1</v>
      </c>
      <c r="FM45" s="2" t="s">
        <v>239</v>
      </c>
      <c r="FN45" s="2" t="s">
        <v>223</v>
      </c>
      <c r="FO45" s="2" t="s">
        <v>648</v>
      </c>
      <c r="FP45" s="2" t="s">
        <v>787</v>
      </c>
      <c r="FQ45" s="2" t="s">
        <v>238</v>
      </c>
      <c r="FR45" s="2" t="s">
        <v>226</v>
      </c>
      <c r="FS45" s="4">
        <v>6</v>
      </c>
      <c r="FT45" s="8">
        <v>250.52</v>
      </c>
      <c r="FU45" s="4"/>
      <c r="FV45" s="8"/>
      <c r="FW45" s="7"/>
      <c r="FX45" s="7"/>
      <c r="FY45" s="2" t="s">
        <v>239</v>
      </c>
      <c r="FZ45" s="2" t="s">
        <v>223</v>
      </c>
      <c r="GA45" s="2" t="s">
        <v>661</v>
      </c>
      <c r="GB45" s="2" t="s">
        <v>835</v>
      </c>
      <c r="GC45" s="2" t="s">
        <v>238</v>
      </c>
      <c r="GD45" s="2" t="s">
        <v>226</v>
      </c>
      <c r="GE45" s="4">
        <v>11</v>
      </c>
      <c r="GF45" s="8">
        <v>545.71</v>
      </c>
      <c r="GG45" s="4">
        <v>6</v>
      </c>
      <c r="GH45" s="8">
        <v>297.66</v>
      </c>
      <c r="GI45" s="7">
        <v>0.8333</v>
      </c>
      <c r="GJ45" s="7">
        <v>0.8333</v>
      </c>
      <c r="GK45" s="2" t="s">
        <v>239</v>
      </c>
      <c r="GL45" s="2" t="s">
        <v>223</v>
      </c>
      <c r="GM45" s="2" t="s">
        <v>606</v>
      </c>
      <c r="GN45" s="2" t="s">
        <v>359</v>
      </c>
      <c r="GO45" s="2" t="s">
        <v>238</v>
      </c>
      <c r="GP45" s="2" t="s">
        <v>226</v>
      </c>
      <c r="GQ45" s="4">
        <v>1</v>
      </c>
      <c r="GR45" s="8">
        <v>49.61</v>
      </c>
      <c r="GS45" s="4"/>
      <c r="GT45" s="8"/>
      <c r="GU45" s="7"/>
      <c r="GV45" s="7"/>
      <c r="GW45" s="2" t="s">
        <v>239</v>
      </c>
      <c r="GX45" s="2" t="s">
        <v>223</v>
      </c>
      <c r="GY45" s="2" t="s">
        <v>663</v>
      </c>
      <c r="GZ45" s="2" t="s">
        <v>790</v>
      </c>
      <c r="HA45" s="2" t="s">
        <v>238</v>
      </c>
      <c r="HB45" s="2" t="s">
        <v>226</v>
      </c>
      <c r="HC45" s="4">
        <v>1</v>
      </c>
      <c r="HD45" s="8">
        <v>46.78</v>
      </c>
      <c r="HE45" s="4">
        <v>17</v>
      </c>
      <c r="HF45" s="8">
        <v>694.42</v>
      </c>
      <c r="HG45" s="7">
        <v>-0.9412</v>
      </c>
      <c r="HH45" s="7">
        <v>-0.9326</v>
      </c>
      <c r="HI45" s="2" t="s">
        <v>239</v>
      </c>
      <c r="HJ45" s="2" t="s">
        <v>223</v>
      </c>
      <c r="HK45" s="2" t="s">
        <v>509</v>
      </c>
      <c r="HL45" s="2" t="s">
        <v>342</v>
      </c>
      <c r="HM45" s="2" t="s">
        <v>238</v>
      </c>
      <c r="HN45" s="2" t="s">
        <v>226</v>
      </c>
      <c r="HO45" s="4"/>
      <c r="HP45" s="8"/>
      <c r="HQ45" s="4"/>
      <c r="HR45" s="8"/>
      <c r="HS45" s="7"/>
      <c r="HT45" s="7"/>
      <c r="HU45" s="2" t="s">
        <v>239</v>
      </c>
      <c r="HV45" s="2" t="s">
        <v>237</v>
      </c>
      <c r="HW45" s="2" t="s">
        <v>666</v>
      </c>
      <c r="HX45" s="2" t="s">
        <v>836</v>
      </c>
      <c r="HY45" s="2" t="s">
        <v>238</v>
      </c>
      <c r="HZ45" s="2" t="s">
        <v>291</v>
      </c>
      <c r="IA45" s="4"/>
      <c r="IB45" s="8"/>
      <c r="IC45" s="4"/>
      <c r="ID45" s="8"/>
      <c r="IE45" s="7"/>
      <c r="IF45" s="7"/>
      <c r="IG45" s="2" t="s">
        <v>252</v>
      </c>
      <c r="IH45" s="2" t="s">
        <v>223</v>
      </c>
      <c r="II45" s="2" t="s">
        <v>226</v>
      </c>
      <c r="IJ45" s="2" t="s">
        <v>226</v>
      </c>
      <c r="IK45" s="2" t="s">
        <v>238</v>
      </c>
      <c r="IL45" s="2" t="s">
        <v>226</v>
      </c>
      <c r="IM45" s="4"/>
      <c r="IN45" s="8"/>
      <c r="IO45" s="4"/>
      <c r="IP45" s="8"/>
      <c r="IQ45" s="7"/>
      <c r="IR45" s="7"/>
      <c r="IS45" s="2" t="s">
        <v>226</v>
      </c>
      <c r="IT45" s="2" t="s">
        <v>226</v>
      </c>
      <c r="IU45" s="2" t="s">
        <v>226</v>
      </c>
      <c r="IV45" s="2" t="s">
        <v>226</v>
      </c>
      <c r="IW45" s="2" t="s">
        <v>226</v>
      </c>
      <c r="IX45" s="2" t="s">
        <v>226</v>
      </c>
      <c r="IY45" s="4"/>
      <c r="IZ45" s="8"/>
      <c r="JA45" s="4"/>
      <c r="JB45" s="8"/>
      <c r="JC45" s="7"/>
      <c r="JD45" s="7"/>
      <c r="JE45" s="2" t="s">
        <v>448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252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667</v>
      </c>
      <c r="KP45" s="2" t="s">
        <v>223</v>
      </c>
      <c r="KQ45" s="2" t="s">
        <v>226</v>
      </c>
      <c r="KR45" s="2" t="s">
        <v>226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252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239</v>
      </c>
      <c r="LN45" s="2" t="s">
        <v>223</v>
      </c>
      <c r="LO45" s="2" t="s">
        <v>426</v>
      </c>
      <c r="LP45" s="2" t="s">
        <v>226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239</v>
      </c>
      <c r="LZ45" s="2" t="s">
        <v>223</v>
      </c>
      <c r="MA45" s="2" t="s">
        <v>668</v>
      </c>
      <c r="MB45" s="2" t="s">
        <v>837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252</v>
      </c>
      <c r="ML45" s="2" t="s">
        <v>223</v>
      </c>
      <c r="MM45" s="2" t="s">
        <v>226</v>
      </c>
      <c r="MN45" s="2" t="s">
        <v>226</v>
      </c>
      <c r="MO45" s="2" t="s">
        <v>238</v>
      </c>
      <c r="MP45" s="2" t="s">
        <v>226</v>
      </c>
      <c r="MQ45" s="4"/>
      <c r="MR45" s="8"/>
      <c r="MS45" s="4"/>
      <c r="MT45" s="8"/>
      <c r="MU45" s="7"/>
      <c r="MV45" s="7"/>
      <c r="MW45" s="2" t="s">
        <v>239</v>
      </c>
      <c r="MX45" s="2" t="s">
        <v>223</v>
      </c>
      <c r="MY45" s="2" t="s">
        <v>643</v>
      </c>
      <c r="MZ45" s="2" t="s">
        <v>226</v>
      </c>
      <c r="NA45" s="2" t="s">
        <v>238</v>
      </c>
      <c r="NB45" s="2" t="s">
        <v>226</v>
      </c>
      <c r="NC45" s="4"/>
      <c r="ND45" s="8"/>
      <c r="NE45" s="4">
        <v>5</v>
      </c>
      <c r="NF45" s="8">
        <v>230.55</v>
      </c>
      <c r="NG45" s="7">
        <v>-1</v>
      </c>
      <c r="NH45" s="7">
        <v>-1</v>
      </c>
      <c r="NI45" s="2" t="s">
        <v>239</v>
      </c>
      <c r="NJ45" s="2" t="s">
        <v>261</v>
      </c>
      <c r="NK45" s="2" t="s">
        <v>648</v>
      </c>
      <c r="NL45" s="2" t="s">
        <v>838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239</v>
      </c>
      <c r="NV45" s="2" t="s">
        <v>237</v>
      </c>
      <c r="NW45" s="2" t="s">
        <v>670</v>
      </c>
      <c r="NX45" s="2" t="s">
        <v>226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239</v>
      </c>
      <c r="OH45" s="2" t="s">
        <v>237</v>
      </c>
      <c r="OI45" s="2" t="s">
        <v>671</v>
      </c>
      <c r="OJ45" s="2" t="s">
        <v>839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252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239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266</v>
      </c>
      <c r="QD45" s="2" t="s">
        <v>223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236</v>
      </c>
      <c r="QP45" s="2" t="s">
        <v>237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266</v>
      </c>
      <c r="RB45" s="2" t="s">
        <v>223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/>
      <c r="RH45" s="8"/>
      <c r="RI45" s="4"/>
      <c r="RJ45" s="8"/>
      <c r="RK45" s="7"/>
      <c r="RL45" s="7"/>
      <c r="RM45" s="2" t="s">
        <v>226</v>
      </c>
      <c r="RN45" s="2" t="s">
        <v>226</v>
      </c>
      <c r="RO45" s="2" t="s">
        <v>226</v>
      </c>
      <c r="RP45" s="2" t="s">
        <v>226</v>
      </c>
      <c r="RQ45" s="2" t="s">
        <v>226</v>
      </c>
      <c r="RR45" s="2" t="s">
        <v>226</v>
      </c>
      <c r="RS45" s="4"/>
      <c r="RT45" s="8"/>
      <c r="RU45" s="4"/>
      <c r="RV45" s="8"/>
      <c r="RW45" s="7"/>
      <c r="RX45" s="7"/>
      <c r="RY45" s="2" t="s">
        <v>236</v>
      </c>
      <c r="RZ45" s="2" t="s">
        <v>237</v>
      </c>
      <c r="SA45" s="2" t="s">
        <v>226</v>
      </c>
      <c r="SB45" s="2" t="s">
        <v>226</v>
      </c>
      <c r="SC45" s="2" t="s">
        <v>238</v>
      </c>
      <c r="SD45" s="2" t="s">
        <v>226</v>
      </c>
      <c r="SE45" s="4">
        <v>149</v>
      </c>
      <c r="SF45" s="4"/>
      <c r="SG45" s="4"/>
      <c r="SH45" s="4"/>
      <c r="SI45" s="4">
        <v>69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>
        <v>90</v>
      </c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>
        <v>150</v>
      </c>
      <c r="UZ45" s="4"/>
      <c r="VA45" s="4"/>
      <c r="VB45" s="4"/>
      <c r="VC45" s="4"/>
      <c r="VD45" s="4"/>
      <c r="VE45" s="4"/>
      <c r="VF45" s="4">
        <v>160</v>
      </c>
      <c r="VG45" s="4">
        <v>60</v>
      </c>
      <c r="VH45" s="4"/>
      <c r="VI45" s="4"/>
      <c r="VJ45" s="4"/>
      <c r="VK45" s="4"/>
      <c r="VL45" s="4"/>
      <c r="VM45" s="4"/>
      <c r="VN45" s="4"/>
      <c r="VO45" s="4"/>
      <c r="VP45" s="4"/>
      <c r="VQ45" s="4"/>
    </row>
    <row r="46">
      <c r="A46" s="2" t="s">
        <v>840</v>
      </c>
      <c r="B46" s="2" t="s">
        <v>577</v>
      </c>
      <c r="C46" s="2" t="s">
        <v>558</v>
      </c>
      <c r="D46" s="2" t="s">
        <v>215</v>
      </c>
      <c r="E46" s="2" t="s">
        <v>216</v>
      </c>
      <c r="F46" s="2" t="s">
        <v>578</v>
      </c>
      <c r="G46" s="2" t="s">
        <v>579</v>
      </c>
      <c r="H46" s="2" t="s">
        <v>580</v>
      </c>
      <c r="I46" s="2" t="s">
        <v>581</v>
      </c>
      <c r="J46" s="2" t="s">
        <v>582</v>
      </c>
      <c r="K46" s="2" t="s">
        <v>841</v>
      </c>
      <c r="L46" s="3">
        <v>31.05</v>
      </c>
      <c r="M46" s="3">
        <v>32.6</v>
      </c>
      <c r="N46" s="3">
        <v>59.99</v>
      </c>
      <c r="O46" s="2" t="s">
        <v>223</v>
      </c>
      <c r="P46" s="2" t="s">
        <v>736</v>
      </c>
      <c r="Q46" s="2" t="s">
        <v>225</v>
      </c>
      <c r="R46" s="2" t="s">
        <v>226</v>
      </c>
      <c r="S46" s="2" t="s">
        <v>842</v>
      </c>
      <c r="T46" s="2" t="s">
        <v>586</v>
      </c>
      <c r="U46" s="2" t="s">
        <v>489</v>
      </c>
      <c r="V46" s="2" t="s">
        <v>230</v>
      </c>
      <c r="W46" s="2" t="s">
        <v>587</v>
      </c>
      <c r="X46" s="2" t="s">
        <v>335</v>
      </c>
      <c r="Y46" s="2" t="s">
        <v>843</v>
      </c>
      <c r="Z46" s="4">
        <v>358</v>
      </c>
      <c r="AA46" s="4">
        <f>=ROUNDDOWN(39.7777777777778,0)</f>
      </c>
      <c r="AB46" s="5">
        <v>9</v>
      </c>
      <c r="AC46" s="2" t="s">
        <v>624</v>
      </c>
      <c r="AD46" s="4">
        <v>100</v>
      </c>
      <c r="AE46" s="4">
        <v>100</v>
      </c>
      <c r="AF46" s="6">
        <v>64</v>
      </c>
      <c r="AG46" s="6"/>
      <c r="AH46" s="7">
        <v>0.9762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51</v>
      </c>
      <c r="AQ46" s="8">
        <v>1765.29</v>
      </c>
      <c r="AR46" s="4">
        <v>75</v>
      </c>
      <c r="AS46" s="8">
        <v>2818.42</v>
      </c>
      <c r="AT46" s="7">
        <v>-0.32</v>
      </c>
      <c r="AU46" s="7">
        <v>-0.3737</v>
      </c>
      <c r="AV46" s="4">
        <v>544</v>
      </c>
      <c r="AW46" s="8">
        <v>22144.73</v>
      </c>
      <c r="AX46" s="4">
        <v>482</v>
      </c>
      <c r="AY46" s="8">
        <v>21792.51</v>
      </c>
      <c r="AZ46" s="7">
        <v>0.1286</v>
      </c>
      <c r="BA46" s="7">
        <v>0.0162</v>
      </c>
      <c r="BB46" s="7">
        <v>0.0797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>
        <v>0.1147</v>
      </c>
      <c r="BJ46" s="4">
        <v>51</v>
      </c>
      <c r="BK46" s="8">
        <v>1765.29</v>
      </c>
      <c r="BL46" s="2" t="s">
        <v>844</v>
      </c>
      <c r="BM46" s="7">
        <v>1</v>
      </c>
      <c r="BN46" s="7">
        <v>1</v>
      </c>
      <c r="BO46" s="4">
        <v>16</v>
      </c>
      <c r="BP46" s="8">
        <v>623.2</v>
      </c>
      <c r="BQ46" s="4">
        <v>17</v>
      </c>
      <c r="BR46" s="8">
        <v>662.15</v>
      </c>
      <c r="BS46" s="7">
        <v>-0.0588</v>
      </c>
      <c r="BT46" s="7">
        <v>-0.0588</v>
      </c>
      <c r="BU46" s="2" t="s">
        <v>239</v>
      </c>
      <c r="BV46" s="2" t="s">
        <v>223</v>
      </c>
      <c r="BW46" s="2" t="s">
        <v>226</v>
      </c>
      <c r="BX46" s="2" t="s">
        <v>683</v>
      </c>
      <c r="BY46" s="2" t="s">
        <v>238</v>
      </c>
      <c r="BZ46" s="2" t="s">
        <v>226</v>
      </c>
      <c r="CA46" s="4">
        <v>13</v>
      </c>
      <c r="CB46" s="8">
        <v>406.77</v>
      </c>
      <c r="CC46" s="4">
        <v>21</v>
      </c>
      <c r="CD46" s="8">
        <v>821.31</v>
      </c>
      <c r="CE46" s="7">
        <v>-0.381</v>
      </c>
      <c r="CF46" s="7">
        <v>-0.5047</v>
      </c>
      <c r="CG46" s="2" t="s">
        <v>239</v>
      </c>
      <c r="CH46" s="2" t="s">
        <v>223</v>
      </c>
      <c r="CI46" s="2" t="s">
        <v>845</v>
      </c>
      <c r="CJ46" s="2" t="s">
        <v>846</v>
      </c>
      <c r="CK46" s="2" t="s">
        <v>238</v>
      </c>
      <c r="CL46" s="2" t="s">
        <v>226</v>
      </c>
      <c r="CM46" s="4">
        <v>5</v>
      </c>
      <c r="CN46" s="8">
        <v>156.45</v>
      </c>
      <c r="CO46" s="4">
        <v>2</v>
      </c>
      <c r="CP46" s="8">
        <v>73.28</v>
      </c>
      <c r="CQ46" s="7">
        <v>1.5</v>
      </c>
      <c r="CR46" s="7">
        <v>1.135</v>
      </c>
      <c r="CS46" s="2" t="s">
        <v>239</v>
      </c>
      <c r="CT46" s="2" t="s">
        <v>223</v>
      </c>
      <c r="CU46" s="2" t="s">
        <v>843</v>
      </c>
      <c r="CV46" s="2" t="s">
        <v>847</v>
      </c>
      <c r="CW46" s="2" t="s">
        <v>238</v>
      </c>
      <c r="CX46" s="2" t="s">
        <v>226</v>
      </c>
      <c r="CY46" s="4"/>
      <c r="CZ46" s="8"/>
      <c r="DA46" s="4"/>
      <c r="DB46" s="8"/>
      <c r="DC46" s="7"/>
      <c r="DD46" s="7"/>
      <c r="DE46" s="2" t="s">
        <v>239</v>
      </c>
      <c r="DF46" s="2" t="s">
        <v>223</v>
      </c>
      <c r="DG46" s="2" t="s">
        <v>848</v>
      </c>
      <c r="DH46" s="2" t="s">
        <v>226</v>
      </c>
      <c r="DI46" s="2" t="s">
        <v>238</v>
      </c>
      <c r="DJ46" s="2" t="s">
        <v>226</v>
      </c>
      <c r="DK46" s="4">
        <v>1</v>
      </c>
      <c r="DL46" s="8">
        <v>25.03</v>
      </c>
      <c r="DM46" s="4">
        <v>2</v>
      </c>
      <c r="DN46" s="8">
        <v>69.94</v>
      </c>
      <c r="DO46" s="7">
        <v>-0.5</v>
      </c>
      <c r="DP46" s="7">
        <v>-0.6421</v>
      </c>
      <c r="DQ46" s="2" t="s">
        <v>239</v>
      </c>
      <c r="DR46" s="2" t="s">
        <v>223</v>
      </c>
      <c r="DS46" s="2" t="s">
        <v>843</v>
      </c>
      <c r="DT46" s="2" t="s">
        <v>849</v>
      </c>
      <c r="DU46" s="2" t="s">
        <v>238</v>
      </c>
      <c r="DV46" s="2" t="s">
        <v>226</v>
      </c>
      <c r="DW46" s="4">
        <v>1</v>
      </c>
      <c r="DX46" s="8">
        <v>36.99</v>
      </c>
      <c r="DY46" s="4">
        <v>10</v>
      </c>
      <c r="DZ46" s="8">
        <v>369.9</v>
      </c>
      <c r="EA46" s="7">
        <v>-0.9</v>
      </c>
      <c r="EB46" s="7">
        <v>-0.9</v>
      </c>
      <c r="EC46" s="2" t="s">
        <v>239</v>
      </c>
      <c r="ED46" s="2" t="s">
        <v>223</v>
      </c>
      <c r="EE46" s="2" t="s">
        <v>750</v>
      </c>
      <c r="EF46" s="2" t="s">
        <v>850</v>
      </c>
      <c r="EG46" s="2" t="s">
        <v>238</v>
      </c>
      <c r="EH46" s="2" t="s">
        <v>226</v>
      </c>
      <c r="EI46" s="4">
        <v>4</v>
      </c>
      <c r="EJ46" s="8">
        <v>109.36</v>
      </c>
      <c r="EK46" s="4">
        <v>10</v>
      </c>
      <c r="EL46" s="8">
        <v>341.8</v>
      </c>
      <c r="EM46" s="7">
        <v>-0.6</v>
      </c>
      <c r="EN46" s="7">
        <v>-0.68</v>
      </c>
      <c r="EO46" s="2" t="s">
        <v>239</v>
      </c>
      <c r="EP46" s="2" t="s">
        <v>223</v>
      </c>
      <c r="EQ46" s="2" t="s">
        <v>843</v>
      </c>
      <c r="ER46" s="2" t="s">
        <v>847</v>
      </c>
      <c r="ES46" s="2" t="s">
        <v>238</v>
      </c>
      <c r="ET46" s="2" t="s">
        <v>226</v>
      </c>
      <c r="EU46" s="4"/>
      <c r="EV46" s="8"/>
      <c r="EW46" s="4"/>
      <c r="EX46" s="8"/>
      <c r="EY46" s="7"/>
      <c r="EZ46" s="7"/>
      <c r="FA46" s="2" t="s">
        <v>239</v>
      </c>
      <c r="FB46" s="2" t="s">
        <v>223</v>
      </c>
      <c r="FC46" s="2" t="s">
        <v>851</v>
      </c>
      <c r="FD46" s="2" t="s">
        <v>707</v>
      </c>
      <c r="FE46" s="2" t="s">
        <v>238</v>
      </c>
      <c r="FF46" s="2" t="s">
        <v>226</v>
      </c>
      <c r="FG46" s="4"/>
      <c r="FH46" s="8"/>
      <c r="FI46" s="4"/>
      <c r="FJ46" s="8"/>
      <c r="FK46" s="7"/>
      <c r="FL46" s="7"/>
      <c r="FM46" s="2" t="s">
        <v>239</v>
      </c>
      <c r="FN46" s="2" t="s">
        <v>223</v>
      </c>
      <c r="FO46" s="2" t="s">
        <v>843</v>
      </c>
      <c r="FP46" s="2" t="s">
        <v>226</v>
      </c>
      <c r="FQ46" s="2" t="s">
        <v>238</v>
      </c>
      <c r="FR46" s="2" t="s">
        <v>226</v>
      </c>
      <c r="FS46" s="4">
        <v>1</v>
      </c>
      <c r="FT46" s="8">
        <v>42.99</v>
      </c>
      <c r="FU46" s="4"/>
      <c r="FV46" s="8"/>
      <c r="FW46" s="7"/>
      <c r="FX46" s="7"/>
      <c r="FY46" s="2" t="s">
        <v>239</v>
      </c>
      <c r="FZ46" s="2" t="s">
        <v>223</v>
      </c>
      <c r="GA46" s="2" t="s">
        <v>852</v>
      </c>
      <c r="GB46" s="2" t="s">
        <v>853</v>
      </c>
      <c r="GC46" s="2" t="s">
        <v>238</v>
      </c>
      <c r="GD46" s="2" t="s">
        <v>226</v>
      </c>
      <c r="GE46" s="4">
        <v>1</v>
      </c>
      <c r="GF46" s="8">
        <v>38.04</v>
      </c>
      <c r="GG46" s="4">
        <v>3</v>
      </c>
      <c r="GH46" s="8">
        <v>114.12</v>
      </c>
      <c r="GI46" s="7">
        <v>-0.6667</v>
      </c>
      <c r="GJ46" s="7">
        <v>-0.6667</v>
      </c>
      <c r="GK46" s="2" t="s">
        <v>239</v>
      </c>
      <c r="GL46" s="2" t="s">
        <v>223</v>
      </c>
      <c r="GM46" s="2" t="s">
        <v>606</v>
      </c>
      <c r="GN46" s="2" t="s">
        <v>854</v>
      </c>
      <c r="GO46" s="2" t="s">
        <v>238</v>
      </c>
      <c r="GP46" s="2" t="s">
        <v>226</v>
      </c>
      <c r="GQ46" s="4">
        <v>1</v>
      </c>
      <c r="GR46" s="8">
        <v>36.99</v>
      </c>
      <c r="GS46" s="4"/>
      <c r="GT46" s="8"/>
      <c r="GU46" s="7"/>
      <c r="GV46" s="7"/>
      <c r="GW46" s="2" t="s">
        <v>239</v>
      </c>
      <c r="GX46" s="2" t="s">
        <v>223</v>
      </c>
      <c r="GY46" s="2" t="s">
        <v>843</v>
      </c>
      <c r="GZ46" s="2" t="s">
        <v>855</v>
      </c>
      <c r="HA46" s="2" t="s">
        <v>238</v>
      </c>
      <c r="HB46" s="2" t="s">
        <v>226</v>
      </c>
      <c r="HC46" s="4">
        <v>1</v>
      </c>
      <c r="HD46" s="8">
        <v>35.86</v>
      </c>
      <c r="HE46" s="4">
        <v>2</v>
      </c>
      <c r="HF46" s="8">
        <v>76.08</v>
      </c>
      <c r="HG46" s="7">
        <v>-0.5</v>
      </c>
      <c r="HH46" s="7">
        <v>-0.5287</v>
      </c>
      <c r="HI46" s="2" t="s">
        <v>239</v>
      </c>
      <c r="HJ46" s="2" t="s">
        <v>223</v>
      </c>
      <c r="HK46" s="2" t="s">
        <v>509</v>
      </c>
      <c r="HL46" s="2" t="s">
        <v>497</v>
      </c>
      <c r="HM46" s="2" t="s">
        <v>238</v>
      </c>
      <c r="HN46" s="2" t="s">
        <v>226</v>
      </c>
      <c r="HO46" s="4">
        <v>7</v>
      </c>
      <c r="HP46" s="8">
        <v>253.61</v>
      </c>
      <c r="HQ46" s="4">
        <v>8</v>
      </c>
      <c r="HR46" s="8">
        <v>289.84</v>
      </c>
      <c r="HS46" s="7">
        <v>-0.125</v>
      </c>
      <c r="HT46" s="7">
        <v>-0.125</v>
      </c>
      <c r="HU46" s="2" t="s">
        <v>239</v>
      </c>
      <c r="HV46" s="2" t="s">
        <v>223</v>
      </c>
      <c r="HW46" s="2" t="s">
        <v>666</v>
      </c>
      <c r="HX46" s="2" t="s">
        <v>262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252</v>
      </c>
      <c r="IH46" s="2" t="s">
        <v>223</v>
      </c>
      <c r="II46" s="2" t="s">
        <v>226</v>
      </c>
      <c r="IJ46" s="2" t="s">
        <v>226</v>
      </c>
      <c r="IK46" s="2" t="s">
        <v>238</v>
      </c>
      <c r="IL46" s="2" t="s">
        <v>226</v>
      </c>
      <c r="IM46" s="4"/>
      <c r="IN46" s="8"/>
      <c r="IO46" s="4"/>
      <c r="IP46" s="8"/>
      <c r="IQ46" s="7"/>
      <c r="IR46" s="7"/>
      <c r="IS46" s="2" t="s">
        <v>226</v>
      </c>
      <c r="IT46" s="2" t="s">
        <v>226</v>
      </c>
      <c r="IU46" s="2" t="s">
        <v>226</v>
      </c>
      <c r="IV46" s="2" t="s">
        <v>226</v>
      </c>
      <c r="IW46" s="2" t="s">
        <v>226</v>
      </c>
      <c r="IX46" s="2" t="s">
        <v>226</v>
      </c>
      <c r="IY46" s="4"/>
      <c r="IZ46" s="8"/>
      <c r="JA46" s="4"/>
      <c r="JB46" s="8"/>
      <c r="JC46" s="7"/>
      <c r="JD46" s="7"/>
      <c r="JE46" s="2" t="s">
        <v>448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252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667</v>
      </c>
      <c r="KP46" s="2" t="s">
        <v>223</v>
      </c>
      <c r="KQ46" s="2" t="s">
        <v>226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252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239</v>
      </c>
      <c r="LN46" s="2" t="s">
        <v>223</v>
      </c>
      <c r="LO46" s="2" t="s">
        <v>321</v>
      </c>
      <c r="LP46" s="2" t="s">
        <v>483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239</v>
      </c>
      <c r="LZ46" s="2" t="s">
        <v>223</v>
      </c>
      <c r="MA46" s="2" t="s">
        <v>852</v>
      </c>
      <c r="MB46" s="2" t="s">
        <v>226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252</v>
      </c>
      <c r="ML46" s="2" t="s">
        <v>223</v>
      </c>
      <c r="MM46" s="2" t="s">
        <v>226</v>
      </c>
      <c r="MN46" s="2" t="s">
        <v>226</v>
      </c>
      <c r="MO46" s="2" t="s">
        <v>238</v>
      </c>
      <c r="MP46" s="2" t="s">
        <v>226</v>
      </c>
      <c r="MQ46" s="4"/>
      <c r="MR46" s="8"/>
      <c r="MS46" s="4"/>
      <c r="MT46" s="8"/>
      <c r="MU46" s="7"/>
      <c r="MV46" s="7"/>
      <c r="MW46" s="2" t="s">
        <v>239</v>
      </c>
      <c r="MX46" s="2" t="s">
        <v>223</v>
      </c>
      <c r="MY46" s="2" t="s">
        <v>617</v>
      </c>
      <c r="MZ46" s="2" t="s">
        <v>226</v>
      </c>
      <c r="NA46" s="2" t="s">
        <v>238</v>
      </c>
      <c r="NB46" s="2" t="s">
        <v>226</v>
      </c>
      <c r="NC46" s="4"/>
      <c r="ND46" s="8"/>
      <c r="NE46" s="4"/>
      <c r="NF46" s="8"/>
      <c r="NG46" s="7"/>
      <c r="NH46" s="7"/>
      <c r="NI46" s="2" t="s">
        <v>239</v>
      </c>
      <c r="NJ46" s="2" t="s">
        <v>261</v>
      </c>
      <c r="NK46" s="2" t="s">
        <v>843</v>
      </c>
      <c r="NL46" s="2" t="s">
        <v>855</v>
      </c>
      <c r="NM46" s="2" t="s">
        <v>238</v>
      </c>
      <c r="NN46" s="2" t="s">
        <v>226</v>
      </c>
      <c r="NO46" s="4"/>
      <c r="NP46" s="8"/>
      <c r="NQ46" s="4"/>
      <c r="NR46" s="8"/>
      <c r="NS46" s="7"/>
      <c r="NT46" s="7"/>
      <c r="NU46" s="2" t="s">
        <v>239</v>
      </c>
      <c r="NV46" s="2" t="s">
        <v>237</v>
      </c>
      <c r="NW46" s="2" t="s">
        <v>856</v>
      </c>
      <c r="NX46" s="2" t="s">
        <v>857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239</v>
      </c>
      <c r="OH46" s="2" t="s">
        <v>237</v>
      </c>
      <c r="OI46" s="2" t="s">
        <v>671</v>
      </c>
      <c r="OJ46" s="2" t="s">
        <v>226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252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239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266</v>
      </c>
      <c r="QD46" s="2" t="s">
        <v>223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236</v>
      </c>
      <c r="QP46" s="2" t="s">
        <v>237</v>
      </c>
      <c r="QQ46" s="2" t="s">
        <v>226</v>
      </c>
      <c r="QR46" s="2" t="s">
        <v>226</v>
      </c>
      <c r="QS46" s="2" t="s">
        <v>238</v>
      </c>
      <c r="QT46" s="2" t="s">
        <v>226</v>
      </c>
      <c r="QU46" s="4"/>
      <c r="QV46" s="8"/>
      <c r="QW46" s="4"/>
      <c r="QX46" s="8"/>
      <c r="QY46" s="7"/>
      <c r="QZ46" s="7"/>
      <c r="RA46" s="2" t="s">
        <v>266</v>
      </c>
      <c r="RB46" s="2" t="s">
        <v>223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/>
      <c r="RH46" s="8"/>
      <c r="RI46" s="4"/>
      <c r="RJ46" s="8"/>
      <c r="RK46" s="7"/>
      <c r="RL46" s="7"/>
      <c r="RM46" s="2" t="s">
        <v>226</v>
      </c>
      <c r="RN46" s="2" t="s">
        <v>226</v>
      </c>
      <c r="RO46" s="2" t="s">
        <v>226</v>
      </c>
      <c r="RP46" s="2" t="s">
        <v>226</v>
      </c>
      <c r="RQ46" s="2" t="s">
        <v>226</v>
      </c>
      <c r="RR46" s="2" t="s">
        <v>226</v>
      </c>
      <c r="RS46" s="4"/>
      <c r="RT46" s="8"/>
      <c r="RU46" s="4"/>
      <c r="RV46" s="8"/>
      <c r="RW46" s="7"/>
      <c r="RX46" s="7"/>
      <c r="RY46" s="2" t="s">
        <v>236</v>
      </c>
      <c r="RZ46" s="2" t="s">
        <v>237</v>
      </c>
      <c r="SA46" s="2" t="s">
        <v>226</v>
      </c>
      <c r="SB46" s="2" t="s">
        <v>226</v>
      </c>
      <c r="SC46" s="2" t="s">
        <v>238</v>
      </c>
      <c r="SD46" s="2" t="s">
        <v>226</v>
      </c>
      <c r="SE46" s="4">
        <v>269</v>
      </c>
      <c r="SF46" s="4"/>
      <c r="SG46" s="4"/>
      <c r="SH46" s="4"/>
      <c r="SI46" s="4">
        <v>89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>
        <v>100</v>
      </c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</row>
    <row r="47">
      <c r="A47" s="2" t="s">
        <v>858</v>
      </c>
      <c r="B47" s="2" t="s">
        <v>577</v>
      </c>
      <c r="C47" s="2" t="s">
        <v>558</v>
      </c>
      <c r="D47" s="2" t="s">
        <v>215</v>
      </c>
      <c r="E47" s="2" t="s">
        <v>216</v>
      </c>
      <c r="F47" s="2" t="s">
        <v>578</v>
      </c>
      <c r="G47" s="2" t="s">
        <v>579</v>
      </c>
      <c r="H47" s="2" t="s">
        <v>580</v>
      </c>
      <c r="I47" s="2" t="s">
        <v>581</v>
      </c>
      <c r="J47" s="2" t="s">
        <v>221</v>
      </c>
      <c r="K47" s="2" t="s">
        <v>841</v>
      </c>
      <c r="L47" s="3">
        <v>36.72</v>
      </c>
      <c r="M47" s="3">
        <v>38.56</v>
      </c>
      <c r="N47" s="3">
        <v>69.99</v>
      </c>
      <c r="O47" s="2" t="s">
        <v>223</v>
      </c>
      <c r="P47" s="2" t="s">
        <v>736</v>
      </c>
      <c r="Q47" s="2" t="s">
        <v>225</v>
      </c>
      <c r="R47" s="2" t="s">
        <v>226</v>
      </c>
      <c r="S47" s="2" t="s">
        <v>842</v>
      </c>
      <c r="T47" s="2" t="s">
        <v>586</v>
      </c>
      <c r="U47" s="2" t="s">
        <v>371</v>
      </c>
      <c r="V47" s="2" t="s">
        <v>230</v>
      </c>
      <c r="W47" s="2" t="s">
        <v>587</v>
      </c>
      <c r="X47" s="2" t="s">
        <v>335</v>
      </c>
      <c r="Y47" s="2" t="s">
        <v>845</v>
      </c>
      <c r="Z47" s="4">
        <v>411</v>
      </c>
      <c r="AA47" s="4">
        <f>=ROUNDDOWN(15,0)</f>
      </c>
      <c r="AB47" s="5">
        <v>27.4</v>
      </c>
      <c r="AC47" s="2" t="s">
        <v>624</v>
      </c>
      <c r="AD47" s="4">
        <v>140</v>
      </c>
      <c r="AE47" s="4">
        <v>990</v>
      </c>
      <c r="AF47" s="6">
        <v>64</v>
      </c>
      <c r="AG47" s="6"/>
      <c r="AH47" s="7">
        <v>0.9881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312</v>
      </c>
      <c r="AQ47" s="8">
        <v>12242.89</v>
      </c>
      <c r="AR47" s="4">
        <v>176</v>
      </c>
      <c r="AS47" s="8">
        <v>7733.32</v>
      </c>
      <c r="AT47" s="7">
        <v>0.7727</v>
      </c>
      <c r="AU47" s="7">
        <v>0.5831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0.5529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312</v>
      </c>
      <c r="BK47" s="8">
        <v>12242.89</v>
      </c>
      <c r="BL47" s="2" t="s">
        <v>859</v>
      </c>
      <c r="BM47" s="7">
        <v>1</v>
      </c>
      <c r="BN47" s="7">
        <v>1</v>
      </c>
      <c r="BO47" s="4">
        <v>66</v>
      </c>
      <c r="BP47" s="8">
        <v>2998.38</v>
      </c>
      <c r="BQ47" s="4">
        <v>35</v>
      </c>
      <c r="BR47" s="8">
        <v>1590.05</v>
      </c>
      <c r="BS47" s="7">
        <v>0.8857</v>
      </c>
      <c r="BT47" s="7">
        <v>0.8857</v>
      </c>
      <c r="BU47" s="2" t="s">
        <v>239</v>
      </c>
      <c r="BV47" s="2" t="s">
        <v>223</v>
      </c>
      <c r="BW47" s="2" t="s">
        <v>226</v>
      </c>
      <c r="BX47" s="2" t="s">
        <v>683</v>
      </c>
      <c r="BY47" s="2" t="s">
        <v>238</v>
      </c>
      <c r="BZ47" s="2" t="s">
        <v>226</v>
      </c>
      <c r="CA47" s="4">
        <v>99</v>
      </c>
      <c r="CB47" s="8">
        <v>3720.42</v>
      </c>
      <c r="CC47" s="4">
        <v>36</v>
      </c>
      <c r="CD47" s="8">
        <v>1642.68</v>
      </c>
      <c r="CE47" s="7">
        <v>1.75</v>
      </c>
      <c r="CF47" s="7">
        <v>1.2648</v>
      </c>
      <c r="CG47" s="2" t="s">
        <v>239</v>
      </c>
      <c r="CH47" s="2" t="s">
        <v>223</v>
      </c>
      <c r="CI47" s="2" t="s">
        <v>845</v>
      </c>
      <c r="CJ47" s="2" t="s">
        <v>846</v>
      </c>
      <c r="CK47" s="2" t="s">
        <v>238</v>
      </c>
      <c r="CL47" s="2" t="s">
        <v>226</v>
      </c>
      <c r="CM47" s="4">
        <v>50</v>
      </c>
      <c r="CN47" s="8">
        <v>1879</v>
      </c>
      <c r="CO47" s="4">
        <v>10</v>
      </c>
      <c r="CP47" s="8">
        <v>456.3</v>
      </c>
      <c r="CQ47" s="7">
        <v>4</v>
      </c>
      <c r="CR47" s="7">
        <v>3.1179</v>
      </c>
      <c r="CS47" s="2" t="s">
        <v>239</v>
      </c>
      <c r="CT47" s="2" t="s">
        <v>223</v>
      </c>
      <c r="CU47" s="2" t="s">
        <v>845</v>
      </c>
      <c r="CV47" s="2" t="s">
        <v>846</v>
      </c>
      <c r="CW47" s="2" t="s">
        <v>238</v>
      </c>
      <c r="CX47" s="2" t="s">
        <v>226</v>
      </c>
      <c r="CY47" s="4"/>
      <c r="CZ47" s="8"/>
      <c r="DA47" s="4"/>
      <c r="DB47" s="8"/>
      <c r="DC47" s="7"/>
      <c r="DD47" s="7"/>
      <c r="DE47" s="2" t="s">
        <v>239</v>
      </c>
      <c r="DF47" s="2" t="s">
        <v>223</v>
      </c>
      <c r="DG47" s="2" t="s">
        <v>848</v>
      </c>
      <c r="DH47" s="2" t="s">
        <v>226</v>
      </c>
      <c r="DI47" s="2" t="s">
        <v>238</v>
      </c>
      <c r="DJ47" s="2" t="s">
        <v>226</v>
      </c>
      <c r="DK47" s="4">
        <v>17</v>
      </c>
      <c r="DL47" s="8">
        <v>539.54</v>
      </c>
      <c r="DM47" s="4">
        <v>19</v>
      </c>
      <c r="DN47" s="8">
        <v>766.84</v>
      </c>
      <c r="DO47" s="7">
        <v>-0.1053</v>
      </c>
      <c r="DP47" s="7">
        <v>-0.2964</v>
      </c>
      <c r="DQ47" s="2" t="s">
        <v>239</v>
      </c>
      <c r="DR47" s="2" t="s">
        <v>223</v>
      </c>
      <c r="DS47" s="2" t="s">
        <v>845</v>
      </c>
      <c r="DT47" s="2" t="s">
        <v>849</v>
      </c>
      <c r="DU47" s="2" t="s">
        <v>238</v>
      </c>
      <c r="DV47" s="2" t="s">
        <v>226</v>
      </c>
      <c r="DW47" s="4">
        <v>14</v>
      </c>
      <c r="DX47" s="8">
        <v>604.1</v>
      </c>
      <c r="DY47" s="4">
        <v>18</v>
      </c>
      <c r="DZ47" s="8">
        <v>776.7</v>
      </c>
      <c r="EA47" s="7">
        <v>-0.2222</v>
      </c>
      <c r="EB47" s="7">
        <v>-0.2222</v>
      </c>
      <c r="EC47" s="2" t="s">
        <v>239</v>
      </c>
      <c r="ED47" s="2" t="s">
        <v>223</v>
      </c>
      <c r="EE47" s="2" t="s">
        <v>785</v>
      </c>
      <c r="EF47" s="2" t="s">
        <v>860</v>
      </c>
      <c r="EG47" s="2" t="s">
        <v>238</v>
      </c>
      <c r="EH47" s="2" t="s">
        <v>226</v>
      </c>
      <c r="EI47" s="4">
        <v>19</v>
      </c>
      <c r="EJ47" s="8">
        <v>623.77</v>
      </c>
      <c r="EK47" s="4">
        <v>15</v>
      </c>
      <c r="EL47" s="8">
        <v>598.05</v>
      </c>
      <c r="EM47" s="7">
        <v>0.2667</v>
      </c>
      <c r="EN47" s="7">
        <v>0.043</v>
      </c>
      <c r="EO47" s="2" t="s">
        <v>239</v>
      </c>
      <c r="EP47" s="2" t="s">
        <v>223</v>
      </c>
      <c r="EQ47" s="2" t="s">
        <v>845</v>
      </c>
      <c r="ER47" s="2" t="s">
        <v>849</v>
      </c>
      <c r="ES47" s="2" t="s">
        <v>238</v>
      </c>
      <c r="ET47" s="2" t="s">
        <v>226</v>
      </c>
      <c r="EU47" s="4">
        <v>1</v>
      </c>
      <c r="EV47" s="8">
        <v>38.56</v>
      </c>
      <c r="EW47" s="4">
        <v>3</v>
      </c>
      <c r="EX47" s="8">
        <v>128.49</v>
      </c>
      <c r="EY47" s="7">
        <v>-0.6667</v>
      </c>
      <c r="EZ47" s="7">
        <v>-0.6999</v>
      </c>
      <c r="FA47" s="2" t="s">
        <v>239</v>
      </c>
      <c r="FB47" s="2" t="s">
        <v>223</v>
      </c>
      <c r="FC47" s="2" t="s">
        <v>851</v>
      </c>
      <c r="FD47" s="2" t="s">
        <v>861</v>
      </c>
      <c r="FE47" s="2" t="s">
        <v>238</v>
      </c>
      <c r="FF47" s="2" t="s">
        <v>226</v>
      </c>
      <c r="FG47" s="4"/>
      <c r="FH47" s="8"/>
      <c r="FI47" s="4">
        <v>1</v>
      </c>
      <c r="FJ47" s="8">
        <v>79.99</v>
      </c>
      <c r="FK47" s="7">
        <v>-1</v>
      </c>
      <c r="FL47" s="7">
        <v>-1</v>
      </c>
      <c r="FM47" s="2" t="s">
        <v>239</v>
      </c>
      <c r="FN47" s="2" t="s">
        <v>223</v>
      </c>
      <c r="FO47" s="2" t="s">
        <v>845</v>
      </c>
      <c r="FP47" s="2" t="s">
        <v>862</v>
      </c>
      <c r="FQ47" s="2" t="s">
        <v>238</v>
      </c>
      <c r="FR47" s="2" t="s">
        <v>226</v>
      </c>
      <c r="FS47" s="4">
        <v>19</v>
      </c>
      <c r="FT47" s="8">
        <v>659.8</v>
      </c>
      <c r="FU47" s="4"/>
      <c r="FV47" s="8"/>
      <c r="FW47" s="7"/>
      <c r="FX47" s="7"/>
      <c r="FY47" s="2" t="s">
        <v>239</v>
      </c>
      <c r="FZ47" s="2" t="s">
        <v>223</v>
      </c>
      <c r="GA47" s="2" t="s">
        <v>852</v>
      </c>
      <c r="GB47" s="2" t="s">
        <v>863</v>
      </c>
      <c r="GC47" s="2" t="s">
        <v>238</v>
      </c>
      <c r="GD47" s="2" t="s">
        <v>226</v>
      </c>
      <c r="GE47" s="4">
        <v>10</v>
      </c>
      <c r="GF47" s="8">
        <v>449.8</v>
      </c>
      <c r="GG47" s="4">
        <v>7</v>
      </c>
      <c r="GH47" s="8">
        <v>314.86</v>
      </c>
      <c r="GI47" s="7">
        <v>0.4286</v>
      </c>
      <c r="GJ47" s="7">
        <v>0.4286</v>
      </c>
      <c r="GK47" s="2" t="s">
        <v>239</v>
      </c>
      <c r="GL47" s="2" t="s">
        <v>223</v>
      </c>
      <c r="GM47" s="2" t="s">
        <v>606</v>
      </c>
      <c r="GN47" s="2" t="s">
        <v>789</v>
      </c>
      <c r="GO47" s="2" t="s">
        <v>238</v>
      </c>
      <c r="GP47" s="2" t="s">
        <v>226</v>
      </c>
      <c r="GQ47" s="4">
        <v>4</v>
      </c>
      <c r="GR47" s="8">
        <v>172.6</v>
      </c>
      <c r="GS47" s="4">
        <v>6</v>
      </c>
      <c r="GT47" s="8">
        <v>258.9</v>
      </c>
      <c r="GU47" s="7">
        <v>-0.3333</v>
      </c>
      <c r="GV47" s="7">
        <v>-0.3333</v>
      </c>
      <c r="GW47" s="2" t="s">
        <v>239</v>
      </c>
      <c r="GX47" s="2" t="s">
        <v>223</v>
      </c>
      <c r="GY47" s="2" t="s">
        <v>845</v>
      </c>
      <c r="GZ47" s="2" t="s">
        <v>864</v>
      </c>
      <c r="HA47" s="2" t="s">
        <v>238</v>
      </c>
      <c r="HB47" s="2" t="s">
        <v>226</v>
      </c>
      <c r="HC47" s="4"/>
      <c r="HD47" s="8"/>
      <c r="HE47" s="4">
        <v>4</v>
      </c>
      <c r="HF47" s="8">
        <v>179.92</v>
      </c>
      <c r="HG47" s="7">
        <v>-1</v>
      </c>
      <c r="HH47" s="7">
        <v>-1</v>
      </c>
      <c r="HI47" s="2" t="s">
        <v>239</v>
      </c>
      <c r="HJ47" s="2" t="s">
        <v>223</v>
      </c>
      <c r="HK47" s="2" t="s">
        <v>509</v>
      </c>
      <c r="HL47" s="2" t="s">
        <v>865</v>
      </c>
      <c r="HM47" s="2" t="s">
        <v>238</v>
      </c>
      <c r="HN47" s="2" t="s">
        <v>226</v>
      </c>
      <c r="HO47" s="4">
        <v>13</v>
      </c>
      <c r="HP47" s="8">
        <v>556.92</v>
      </c>
      <c r="HQ47" s="4">
        <v>20</v>
      </c>
      <c r="HR47" s="8">
        <v>856.8</v>
      </c>
      <c r="HS47" s="7">
        <v>-0.35</v>
      </c>
      <c r="HT47" s="7">
        <v>-0.35</v>
      </c>
      <c r="HU47" s="2" t="s">
        <v>239</v>
      </c>
      <c r="HV47" s="2" t="s">
        <v>223</v>
      </c>
      <c r="HW47" s="2" t="s">
        <v>666</v>
      </c>
      <c r="HX47" s="2" t="s">
        <v>244</v>
      </c>
      <c r="HY47" s="2" t="s">
        <v>238</v>
      </c>
      <c r="HZ47" s="2" t="s">
        <v>226</v>
      </c>
      <c r="IA47" s="4"/>
      <c r="IB47" s="8"/>
      <c r="IC47" s="4"/>
      <c r="ID47" s="8"/>
      <c r="IE47" s="7"/>
      <c r="IF47" s="7"/>
      <c r="IG47" s="2" t="s">
        <v>252</v>
      </c>
      <c r="IH47" s="2" t="s">
        <v>223</v>
      </c>
      <c r="II47" s="2" t="s">
        <v>226</v>
      </c>
      <c r="IJ47" s="2" t="s">
        <v>226</v>
      </c>
      <c r="IK47" s="2" t="s">
        <v>238</v>
      </c>
      <c r="IL47" s="2" t="s">
        <v>226</v>
      </c>
      <c r="IM47" s="4"/>
      <c r="IN47" s="8"/>
      <c r="IO47" s="4"/>
      <c r="IP47" s="8"/>
      <c r="IQ47" s="7"/>
      <c r="IR47" s="7"/>
      <c r="IS47" s="2" t="s">
        <v>226</v>
      </c>
      <c r="IT47" s="2" t="s">
        <v>226</v>
      </c>
      <c r="IU47" s="2" t="s">
        <v>226</v>
      </c>
      <c r="IV47" s="2" t="s">
        <v>226</v>
      </c>
      <c r="IW47" s="2" t="s">
        <v>226</v>
      </c>
      <c r="IX47" s="2" t="s">
        <v>226</v>
      </c>
      <c r="IY47" s="4"/>
      <c r="IZ47" s="8"/>
      <c r="JA47" s="4"/>
      <c r="JB47" s="8"/>
      <c r="JC47" s="7"/>
      <c r="JD47" s="7"/>
      <c r="JE47" s="2" t="s">
        <v>448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252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667</v>
      </c>
      <c r="KP47" s="2" t="s">
        <v>223</v>
      </c>
      <c r="KQ47" s="2" t="s">
        <v>226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252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239</v>
      </c>
      <c r="LN47" s="2" t="s">
        <v>223</v>
      </c>
      <c r="LO47" s="2" t="s">
        <v>321</v>
      </c>
      <c r="LP47" s="2" t="s">
        <v>547</v>
      </c>
      <c r="LQ47" s="2" t="s">
        <v>238</v>
      </c>
      <c r="LR47" s="2" t="s">
        <v>226</v>
      </c>
      <c r="LS47" s="4"/>
      <c r="LT47" s="8"/>
      <c r="LU47" s="4"/>
      <c r="LV47" s="8"/>
      <c r="LW47" s="7"/>
      <c r="LX47" s="7"/>
      <c r="LY47" s="2" t="s">
        <v>239</v>
      </c>
      <c r="LZ47" s="2" t="s">
        <v>223</v>
      </c>
      <c r="MA47" s="2" t="s">
        <v>852</v>
      </c>
      <c r="MB47" s="2" t="s">
        <v>226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252</v>
      </c>
      <c r="ML47" s="2" t="s">
        <v>223</v>
      </c>
      <c r="MM47" s="2" t="s">
        <v>226</v>
      </c>
      <c r="MN47" s="2" t="s">
        <v>226</v>
      </c>
      <c r="MO47" s="2" t="s">
        <v>238</v>
      </c>
      <c r="MP47" s="2" t="s">
        <v>226</v>
      </c>
      <c r="MQ47" s="4"/>
      <c r="MR47" s="8"/>
      <c r="MS47" s="4"/>
      <c r="MT47" s="8"/>
      <c r="MU47" s="7"/>
      <c r="MV47" s="7"/>
      <c r="MW47" s="2" t="s">
        <v>239</v>
      </c>
      <c r="MX47" s="2" t="s">
        <v>223</v>
      </c>
      <c r="MY47" s="2" t="s">
        <v>643</v>
      </c>
      <c r="MZ47" s="2" t="s">
        <v>226</v>
      </c>
      <c r="NA47" s="2" t="s">
        <v>238</v>
      </c>
      <c r="NB47" s="2" t="s">
        <v>226</v>
      </c>
      <c r="NC47" s="4"/>
      <c r="ND47" s="8"/>
      <c r="NE47" s="4">
        <v>2</v>
      </c>
      <c r="NF47" s="8">
        <v>83.74</v>
      </c>
      <c r="NG47" s="7">
        <v>-1</v>
      </c>
      <c r="NH47" s="7">
        <v>-1</v>
      </c>
      <c r="NI47" s="2" t="s">
        <v>239</v>
      </c>
      <c r="NJ47" s="2" t="s">
        <v>261</v>
      </c>
      <c r="NK47" s="2" t="s">
        <v>845</v>
      </c>
      <c r="NL47" s="2" t="s">
        <v>866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239</v>
      </c>
      <c r="NV47" s="2" t="s">
        <v>237</v>
      </c>
      <c r="NW47" s="2" t="s">
        <v>856</v>
      </c>
      <c r="NX47" s="2" t="s">
        <v>867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239</v>
      </c>
      <c r="OH47" s="2" t="s">
        <v>237</v>
      </c>
      <c r="OI47" s="2" t="s">
        <v>671</v>
      </c>
      <c r="OJ47" s="2" t="s">
        <v>868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252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239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266</v>
      </c>
      <c r="QD47" s="2" t="s">
        <v>223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236</v>
      </c>
      <c r="QP47" s="2" t="s">
        <v>237</v>
      </c>
      <c r="QQ47" s="2" t="s">
        <v>226</v>
      </c>
      <c r="QR47" s="2" t="s">
        <v>226</v>
      </c>
      <c r="QS47" s="2" t="s">
        <v>238</v>
      </c>
      <c r="QT47" s="2" t="s">
        <v>226</v>
      </c>
      <c r="QU47" s="4"/>
      <c r="QV47" s="8"/>
      <c r="QW47" s="4"/>
      <c r="QX47" s="8"/>
      <c r="QY47" s="7"/>
      <c r="QZ47" s="7"/>
      <c r="RA47" s="2" t="s">
        <v>266</v>
      </c>
      <c r="RB47" s="2" t="s">
        <v>223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/>
      <c r="RH47" s="8"/>
      <c r="RI47" s="4"/>
      <c r="RJ47" s="8"/>
      <c r="RK47" s="7"/>
      <c r="RL47" s="7"/>
      <c r="RM47" s="2" t="s">
        <v>226</v>
      </c>
      <c r="RN47" s="2" t="s">
        <v>226</v>
      </c>
      <c r="RO47" s="2" t="s">
        <v>226</v>
      </c>
      <c r="RP47" s="2" t="s">
        <v>226</v>
      </c>
      <c r="RQ47" s="2" t="s">
        <v>226</v>
      </c>
      <c r="RR47" s="2" t="s">
        <v>226</v>
      </c>
      <c r="RS47" s="4"/>
      <c r="RT47" s="8"/>
      <c r="RU47" s="4"/>
      <c r="RV47" s="8"/>
      <c r="RW47" s="7"/>
      <c r="RX47" s="7"/>
      <c r="RY47" s="2" t="s">
        <v>236</v>
      </c>
      <c r="RZ47" s="2" t="s">
        <v>237</v>
      </c>
      <c r="SA47" s="2" t="s">
        <v>226</v>
      </c>
      <c r="SB47" s="2" t="s">
        <v>226</v>
      </c>
      <c r="SC47" s="2" t="s">
        <v>238</v>
      </c>
      <c r="SD47" s="2" t="s">
        <v>226</v>
      </c>
      <c r="SE47" s="4">
        <v>338</v>
      </c>
      <c r="SF47" s="4"/>
      <c r="SG47" s="4"/>
      <c r="SH47" s="4"/>
      <c r="SI47" s="4">
        <v>73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>
        <v>140</v>
      </c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>
        <v>250</v>
      </c>
      <c r="UZ47" s="4"/>
      <c r="VA47" s="4"/>
      <c r="VB47" s="4"/>
      <c r="VC47" s="4"/>
      <c r="VD47" s="4"/>
      <c r="VE47" s="4"/>
      <c r="VF47" s="4">
        <v>400</v>
      </c>
      <c r="VG47" s="4"/>
      <c r="VH47" s="4"/>
      <c r="VI47" s="4"/>
      <c r="VJ47" s="4"/>
      <c r="VK47" s="4"/>
      <c r="VL47" s="4"/>
      <c r="VM47" s="4"/>
      <c r="VN47" s="4">
        <v>200</v>
      </c>
      <c r="VO47" s="4"/>
      <c r="VP47" s="4"/>
      <c r="VQ47" s="4"/>
    </row>
    <row r="48">
      <c r="A48" s="2" t="s">
        <v>869</v>
      </c>
      <c r="B48" s="2" t="s">
        <v>577</v>
      </c>
      <c r="C48" s="2" t="s">
        <v>558</v>
      </c>
      <c r="D48" s="2" t="s">
        <v>215</v>
      </c>
      <c r="E48" s="2" t="s">
        <v>216</v>
      </c>
      <c r="F48" s="2" t="s">
        <v>578</v>
      </c>
      <c r="G48" s="2" t="s">
        <v>579</v>
      </c>
      <c r="H48" s="2" t="s">
        <v>580</v>
      </c>
      <c r="I48" s="2" t="s">
        <v>581</v>
      </c>
      <c r="J48" s="2" t="s">
        <v>268</v>
      </c>
      <c r="K48" s="2" t="s">
        <v>841</v>
      </c>
      <c r="L48" s="3">
        <v>40.5</v>
      </c>
      <c r="M48" s="3">
        <v>42.52</v>
      </c>
      <c r="N48" s="3">
        <v>79.99</v>
      </c>
      <c r="O48" s="2" t="s">
        <v>223</v>
      </c>
      <c r="P48" s="2" t="s">
        <v>736</v>
      </c>
      <c r="Q48" s="2" t="s">
        <v>225</v>
      </c>
      <c r="R48" s="2" t="s">
        <v>226</v>
      </c>
      <c r="S48" s="2" t="s">
        <v>842</v>
      </c>
      <c r="T48" s="2" t="s">
        <v>586</v>
      </c>
      <c r="U48" s="2" t="s">
        <v>371</v>
      </c>
      <c r="V48" s="2" t="s">
        <v>230</v>
      </c>
      <c r="W48" s="2" t="s">
        <v>587</v>
      </c>
      <c r="X48" s="2" t="s">
        <v>335</v>
      </c>
      <c r="Y48" s="2" t="s">
        <v>870</v>
      </c>
      <c r="Z48" s="4">
        <v>241</v>
      </c>
      <c r="AA48" s="4">
        <f>=ROUNDDOWN(12.6842105263158,0)</f>
      </c>
      <c r="AB48" s="5">
        <v>19</v>
      </c>
      <c r="AC48" s="2" t="s">
        <v>624</v>
      </c>
      <c r="AD48" s="4">
        <v>90</v>
      </c>
      <c r="AE48" s="4">
        <v>590</v>
      </c>
      <c r="AF48" s="6">
        <v>64</v>
      </c>
      <c r="AG48" s="6"/>
      <c r="AH48" s="7">
        <v>0.9643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181</v>
      </c>
      <c r="AQ48" s="8">
        <v>8136.55</v>
      </c>
      <c r="AR48" s="4">
        <v>231</v>
      </c>
      <c r="AS48" s="8">
        <v>11240.77</v>
      </c>
      <c r="AT48" s="7">
        <v>-0.2165</v>
      </c>
      <c r="AU48" s="7">
        <v>-0.2762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>
        <v>0.3674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 t="s">
        <v>226</v>
      </c>
      <c r="BJ48" s="4">
        <v>181</v>
      </c>
      <c r="BK48" s="8">
        <v>8136.55</v>
      </c>
      <c r="BL48" s="2" t="s">
        <v>871</v>
      </c>
      <c r="BM48" s="7">
        <v>1</v>
      </c>
      <c r="BN48" s="7">
        <v>1</v>
      </c>
      <c r="BO48" s="4">
        <v>19</v>
      </c>
      <c r="BP48" s="8">
        <v>983.25</v>
      </c>
      <c r="BQ48" s="4">
        <v>62</v>
      </c>
      <c r="BR48" s="8">
        <v>3208.5</v>
      </c>
      <c r="BS48" s="7">
        <v>-0.6935</v>
      </c>
      <c r="BT48" s="7">
        <v>-0.6935</v>
      </c>
      <c r="BU48" s="2" t="s">
        <v>239</v>
      </c>
      <c r="BV48" s="2" t="s">
        <v>223</v>
      </c>
      <c r="BW48" s="2" t="s">
        <v>226</v>
      </c>
      <c r="BX48" s="2" t="s">
        <v>251</v>
      </c>
      <c r="BY48" s="2" t="s">
        <v>238</v>
      </c>
      <c r="BZ48" s="2" t="s">
        <v>226</v>
      </c>
      <c r="CA48" s="4">
        <v>32</v>
      </c>
      <c r="CB48" s="8">
        <v>1412.8</v>
      </c>
      <c r="CC48" s="4">
        <v>19</v>
      </c>
      <c r="CD48" s="8">
        <v>943.73</v>
      </c>
      <c r="CE48" s="7">
        <v>0.6842</v>
      </c>
      <c r="CF48" s="7">
        <v>0.497</v>
      </c>
      <c r="CG48" s="2" t="s">
        <v>239</v>
      </c>
      <c r="CH48" s="2" t="s">
        <v>223</v>
      </c>
      <c r="CI48" s="2" t="s">
        <v>870</v>
      </c>
      <c r="CJ48" s="2" t="s">
        <v>872</v>
      </c>
      <c r="CK48" s="2" t="s">
        <v>238</v>
      </c>
      <c r="CL48" s="2" t="s">
        <v>226</v>
      </c>
      <c r="CM48" s="4">
        <v>33</v>
      </c>
      <c r="CN48" s="8">
        <v>1456.95</v>
      </c>
      <c r="CO48" s="4">
        <v>7</v>
      </c>
      <c r="CP48" s="8">
        <v>347.69</v>
      </c>
      <c r="CQ48" s="7">
        <v>3.7143</v>
      </c>
      <c r="CR48" s="7">
        <v>3.1904</v>
      </c>
      <c r="CS48" s="2" t="s">
        <v>239</v>
      </c>
      <c r="CT48" s="2" t="s">
        <v>223</v>
      </c>
      <c r="CU48" s="2" t="s">
        <v>870</v>
      </c>
      <c r="CV48" s="2" t="s">
        <v>873</v>
      </c>
      <c r="CW48" s="2" t="s">
        <v>238</v>
      </c>
      <c r="CX48" s="2" t="s">
        <v>226</v>
      </c>
      <c r="CY48" s="4">
        <v>31</v>
      </c>
      <c r="CZ48" s="8">
        <v>1380.74</v>
      </c>
      <c r="DA48" s="4">
        <v>20</v>
      </c>
      <c r="DB48" s="8">
        <v>989.8</v>
      </c>
      <c r="DC48" s="7">
        <v>0.55</v>
      </c>
      <c r="DD48" s="7">
        <v>0.395</v>
      </c>
      <c r="DE48" s="2" t="s">
        <v>239</v>
      </c>
      <c r="DF48" s="2" t="s">
        <v>223</v>
      </c>
      <c r="DG48" s="2" t="s">
        <v>870</v>
      </c>
      <c r="DH48" s="2" t="s">
        <v>770</v>
      </c>
      <c r="DI48" s="2" t="s">
        <v>238</v>
      </c>
      <c r="DJ48" s="2" t="s">
        <v>226</v>
      </c>
      <c r="DK48" s="4">
        <v>7</v>
      </c>
      <c r="DL48" s="8">
        <v>274.97</v>
      </c>
      <c r="DM48" s="4">
        <v>21</v>
      </c>
      <c r="DN48" s="8">
        <v>979.5</v>
      </c>
      <c r="DO48" s="7">
        <v>-0.6667</v>
      </c>
      <c r="DP48" s="7">
        <v>-0.7193</v>
      </c>
      <c r="DQ48" s="2" t="s">
        <v>239</v>
      </c>
      <c r="DR48" s="2" t="s">
        <v>223</v>
      </c>
      <c r="DS48" s="2" t="s">
        <v>870</v>
      </c>
      <c r="DT48" s="2" t="s">
        <v>872</v>
      </c>
      <c r="DU48" s="2" t="s">
        <v>238</v>
      </c>
      <c r="DV48" s="2" t="s">
        <v>226</v>
      </c>
      <c r="DW48" s="4">
        <v>13</v>
      </c>
      <c r="DX48" s="8">
        <v>644.93</v>
      </c>
      <c r="DY48" s="4">
        <v>27</v>
      </c>
      <c r="DZ48" s="8">
        <v>1339.47</v>
      </c>
      <c r="EA48" s="7">
        <v>-0.5185</v>
      </c>
      <c r="EB48" s="7">
        <v>-0.5185</v>
      </c>
      <c r="EC48" s="2" t="s">
        <v>239</v>
      </c>
      <c r="ED48" s="2" t="s">
        <v>223</v>
      </c>
      <c r="EE48" s="2" t="s">
        <v>657</v>
      </c>
      <c r="EF48" s="2" t="s">
        <v>874</v>
      </c>
      <c r="EG48" s="2" t="s">
        <v>238</v>
      </c>
      <c r="EH48" s="2" t="s">
        <v>226</v>
      </c>
      <c r="EI48" s="4">
        <v>6</v>
      </c>
      <c r="EJ48" s="8">
        <v>254.58</v>
      </c>
      <c r="EK48" s="4">
        <v>11</v>
      </c>
      <c r="EL48" s="8">
        <v>525.14</v>
      </c>
      <c r="EM48" s="7">
        <v>-0.4545</v>
      </c>
      <c r="EN48" s="7">
        <v>-0.5152</v>
      </c>
      <c r="EO48" s="2" t="s">
        <v>239</v>
      </c>
      <c r="EP48" s="2" t="s">
        <v>223</v>
      </c>
      <c r="EQ48" s="2" t="s">
        <v>870</v>
      </c>
      <c r="ER48" s="2" t="s">
        <v>875</v>
      </c>
      <c r="ES48" s="2" t="s">
        <v>238</v>
      </c>
      <c r="ET48" s="2" t="s">
        <v>226</v>
      </c>
      <c r="EU48" s="4"/>
      <c r="EV48" s="8"/>
      <c r="EW48" s="4">
        <v>1</v>
      </c>
      <c r="EX48" s="8">
        <v>51.97</v>
      </c>
      <c r="EY48" s="7">
        <v>-1</v>
      </c>
      <c r="EZ48" s="7">
        <v>-1</v>
      </c>
      <c r="FA48" s="2" t="s">
        <v>239</v>
      </c>
      <c r="FB48" s="2" t="s">
        <v>223</v>
      </c>
      <c r="FC48" s="2" t="s">
        <v>870</v>
      </c>
      <c r="FD48" s="2" t="s">
        <v>353</v>
      </c>
      <c r="FE48" s="2" t="s">
        <v>238</v>
      </c>
      <c r="FF48" s="2" t="s">
        <v>226</v>
      </c>
      <c r="FG48" s="4">
        <v>1</v>
      </c>
      <c r="FH48" s="8">
        <v>75.19</v>
      </c>
      <c r="FI48" s="4"/>
      <c r="FJ48" s="8"/>
      <c r="FK48" s="7"/>
      <c r="FL48" s="7"/>
      <c r="FM48" s="2" t="s">
        <v>239</v>
      </c>
      <c r="FN48" s="2" t="s">
        <v>223</v>
      </c>
      <c r="FO48" s="2" t="s">
        <v>870</v>
      </c>
      <c r="FP48" s="2" t="s">
        <v>403</v>
      </c>
      <c r="FQ48" s="2" t="s">
        <v>238</v>
      </c>
      <c r="FR48" s="2" t="s">
        <v>226</v>
      </c>
      <c r="FS48" s="4">
        <v>19</v>
      </c>
      <c r="FT48" s="8">
        <v>704.77</v>
      </c>
      <c r="FU48" s="4"/>
      <c r="FV48" s="8"/>
      <c r="FW48" s="7"/>
      <c r="FX48" s="7"/>
      <c r="FY48" s="2" t="s">
        <v>239</v>
      </c>
      <c r="FZ48" s="2" t="s">
        <v>223</v>
      </c>
      <c r="GA48" s="2" t="s">
        <v>661</v>
      </c>
      <c r="GB48" s="2" t="s">
        <v>876</v>
      </c>
      <c r="GC48" s="2" t="s">
        <v>238</v>
      </c>
      <c r="GD48" s="2" t="s">
        <v>226</v>
      </c>
      <c r="GE48" s="4">
        <v>5</v>
      </c>
      <c r="GF48" s="8">
        <v>248.05</v>
      </c>
      <c r="GG48" s="4">
        <v>9</v>
      </c>
      <c r="GH48" s="8">
        <v>446.49</v>
      </c>
      <c r="GI48" s="7">
        <v>-0.4444</v>
      </c>
      <c r="GJ48" s="7">
        <v>-0.4444</v>
      </c>
      <c r="GK48" s="2" t="s">
        <v>239</v>
      </c>
      <c r="GL48" s="2" t="s">
        <v>223</v>
      </c>
      <c r="GM48" s="2" t="s">
        <v>606</v>
      </c>
      <c r="GN48" s="2" t="s">
        <v>526</v>
      </c>
      <c r="GO48" s="2" t="s">
        <v>238</v>
      </c>
      <c r="GP48" s="2" t="s">
        <v>226</v>
      </c>
      <c r="GQ48" s="4"/>
      <c r="GR48" s="8"/>
      <c r="GS48" s="4">
        <v>5</v>
      </c>
      <c r="GT48" s="8">
        <v>248.05</v>
      </c>
      <c r="GU48" s="7">
        <v>-1</v>
      </c>
      <c r="GV48" s="7">
        <v>-1</v>
      </c>
      <c r="GW48" s="2" t="s">
        <v>239</v>
      </c>
      <c r="GX48" s="2" t="s">
        <v>223</v>
      </c>
      <c r="GY48" s="2" t="s">
        <v>663</v>
      </c>
      <c r="GZ48" s="2" t="s">
        <v>553</v>
      </c>
      <c r="HA48" s="2" t="s">
        <v>238</v>
      </c>
      <c r="HB48" s="2" t="s">
        <v>226</v>
      </c>
      <c r="HC48" s="4">
        <v>3</v>
      </c>
      <c r="HD48" s="8">
        <v>133.32</v>
      </c>
      <c r="HE48" s="4">
        <v>20</v>
      </c>
      <c r="HF48" s="8">
        <v>793.6</v>
      </c>
      <c r="HG48" s="7">
        <v>-0.85</v>
      </c>
      <c r="HH48" s="7">
        <v>-0.832</v>
      </c>
      <c r="HI48" s="2" t="s">
        <v>239</v>
      </c>
      <c r="HJ48" s="2" t="s">
        <v>223</v>
      </c>
      <c r="HK48" s="2" t="s">
        <v>509</v>
      </c>
      <c r="HL48" s="2" t="s">
        <v>877</v>
      </c>
      <c r="HM48" s="2" t="s">
        <v>238</v>
      </c>
      <c r="HN48" s="2" t="s">
        <v>226</v>
      </c>
      <c r="HO48" s="4">
        <v>12</v>
      </c>
      <c r="HP48" s="8">
        <v>567</v>
      </c>
      <c r="HQ48" s="4">
        <v>26</v>
      </c>
      <c r="HR48" s="8">
        <v>1228.5</v>
      </c>
      <c r="HS48" s="7">
        <v>-0.5385</v>
      </c>
      <c r="HT48" s="7">
        <v>-0.5385</v>
      </c>
      <c r="HU48" s="2" t="s">
        <v>239</v>
      </c>
      <c r="HV48" s="2" t="s">
        <v>223</v>
      </c>
      <c r="HW48" s="2" t="s">
        <v>666</v>
      </c>
      <c r="HX48" s="2" t="s">
        <v>670</v>
      </c>
      <c r="HY48" s="2" t="s">
        <v>238</v>
      </c>
      <c r="HZ48" s="2" t="s">
        <v>226</v>
      </c>
      <c r="IA48" s="4"/>
      <c r="IB48" s="8"/>
      <c r="IC48" s="4"/>
      <c r="ID48" s="8"/>
      <c r="IE48" s="7"/>
      <c r="IF48" s="7"/>
      <c r="IG48" s="2" t="s">
        <v>252</v>
      </c>
      <c r="IH48" s="2" t="s">
        <v>223</v>
      </c>
      <c r="II48" s="2" t="s">
        <v>226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226</v>
      </c>
      <c r="IT48" s="2" t="s">
        <v>226</v>
      </c>
      <c r="IU48" s="2" t="s">
        <v>226</v>
      </c>
      <c r="IV48" s="2" t="s">
        <v>226</v>
      </c>
      <c r="IW48" s="2" t="s">
        <v>226</v>
      </c>
      <c r="IX48" s="2" t="s">
        <v>226</v>
      </c>
      <c r="IY48" s="4"/>
      <c r="IZ48" s="8"/>
      <c r="JA48" s="4"/>
      <c r="JB48" s="8"/>
      <c r="JC48" s="7"/>
      <c r="JD48" s="7"/>
      <c r="JE48" s="2" t="s">
        <v>448</v>
      </c>
      <c r="JF48" s="2" t="s">
        <v>223</v>
      </c>
      <c r="JG48" s="2" t="s">
        <v>226</v>
      </c>
      <c r="JH48" s="2" t="s">
        <v>226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252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667</v>
      </c>
      <c r="KP48" s="2" t="s">
        <v>223</v>
      </c>
      <c r="KQ48" s="2" t="s">
        <v>226</v>
      </c>
      <c r="KR48" s="2" t="s">
        <v>226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252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239</v>
      </c>
      <c r="LN48" s="2" t="s">
        <v>223</v>
      </c>
      <c r="LO48" s="2" t="s">
        <v>321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239</v>
      </c>
      <c r="LZ48" s="2" t="s">
        <v>223</v>
      </c>
      <c r="MA48" s="2" t="s">
        <v>668</v>
      </c>
      <c r="MB48" s="2" t="s">
        <v>226</v>
      </c>
      <c r="MC48" s="2" t="s">
        <v>238</v>
      </c>
      <c r="MD48" s="2" t="s">
        <v>226</v>
      </c>
      <c r="ME48" s="4"/>
      <c r="MF48" s="8"/>
      <c r="MG48" s="4"/>
      <c r="MH48" s="8"/>
      <c r="MI48" s="7"/>
      <c r="MJ48" s="7"/>
      <c r="MK48" s="2" t="s">
        <v>252</v>
      </c>
      <c r="ML48" s="2" t="s">
        <v>223</v>
      </c>
      <c r="MM48" s="2" t="s">
        <v>226</v>
      </c>
      <c r="MN48" s="2" t="s">
        <v>226</v>
      </c>
      <c r="MO48" s="2" t="s">
        <v>238</v>
      </c>
      <c r="MP48" s="2" t="s">
        <v>226</v>
      </c>
      <c r="MQ48" s="4"/>
      <c r="MR48" s="8"/>
      <c r="MS48" s="4"/>
      <c r="MT48" s="8"/>
      <c r="MU48" s="7"/>
      <c r="MV48" s="7"/>
      <c r="MW48" s="2" t="s">
        <v>239</v>
      </c>
      <c r="MX48" s="2" t="s">
        <v>223</v>
      </c>
      <c r="MY48" s="2" t="s">
        <v>643</v>
      </c>
      <c r="MZ48" s="2" t="s">
        <v>226</v>
      </c>
      <c r="NA48" s="2" t="s">
        <v>238</v>
      </c>
      <c r="NB48" s="2" t="s">
        <v>226</v>
      </c>
      <c r="NC48" s="4"/>
      <c r="ND48" s="8"/>
      <c r="NE48" s="4">
        <v>3</v>
      </c>
      <c r="NF48" s="8">
        <v>138.33</v>
      </c>
      <c r="NG48" s="7">
        <v>-1</v>
      </c>
      <c r="NH48" s="7">
        <v>-1</v>
      </c>
      <c r="NI48" s="2" t="s">
        <v>239</v>
      </c>
      <c r="NJ48" s="2" t="s">
        <v>261</v>
      </c>
      <c r="NK48" s="2" t="s">
        <v>870</v>
      </c>
      <c r="NL48" s="2" t="s">
        <v>272</v>
      </c>
      <c r="NM48" s="2" t="s">
        <v>238</v>
      </c>
      <c r="NN48" s="2" t="s">
        <v>226</v>
      </c>
      <c r="NO48" s="4"/>
      <c r="NP48" s="8"/>
      <c r="NQ48" s="4"/>
      <c r="NR48" s="8"/>
      <c r="NS48" s="7"/>
      <c r="NT48" s="7"/>
      <c r="NU48" s="2" t="s">
        <v>239</v>
      </c>
      <c r="NV48" s="2" t="s">
        <v>237</v>
      </c>
      <c r="NW48" s="2" t="s">
        <v>350</v>
      </c>
      <c r="NX48" s="2" t="s">
        <v>226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239</v>
      </c>
      <c r="OH48" s="2" t="s">
        <v>237</v>
      </c>
      <c r="OI48" s="2" t="s">
        <v>671</v>
      </c>
      <c r="OJ48" s="2" t="s">
        <v>878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252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239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266</v>
      </c>
      <c r="QD48" s="2" t="s">
        <v>223</v>
      </c>
      <c r="QE48" s="2" t="s">
        <v>226</v>
      </c>
      <c r="QF48" s="2" t="s">
        <v>226</v>
      </c>
      <c r="QG48" s="2" t="s">
        <v>238</v>
      </c>
      <c r="QH48" s="2" t="s">
        <v>226</v>
      </c>
      <c r="QI48" s="4"/>
      <c r="QJ48" s="8"/>
      <c r="QK48" s="4"/>
      <c r="QL48" s="8"/>
      <c r="QM48" s="7"/>
      <c r="QN48" s="7"/>
      <c r="QO48" s="2" t="s">
        <v>236</v>
      </c>
      <c r="QP48" s="2" t="s">
        <v>237</v>
      </c>
      <c r="QQ48" s="2" t="s">
        <v>226</v>
      </c>
      <c r="QR48" s="2" t="s">
        <v>226</v>
      </c>
      <c r="QS48" s="2" t="s">
        <v>238</v>
      </c>
      <c r="QT48" s="2" t="s">
        <v>226</v>
      </c>
      <c r="QU48" s="4"/>
      <c r="QV48" s="8"/>
      <c r="QW48" s="4"/>
      <c r="QX48" s="8"/>
      <c r="QY48" s="7"/>
      <c r="QZ48" s="7"/>
      <c r="RA48" s="2" t="s">
        <v>266</v>
      </c>
      <c r="RB48" s="2" t="s">
        <v>223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8"/>
      <c r="RI48" s="4"/>
      <c r="RJ48" s="8"/>
      <c r="RK48" s="7"/>
      <c r="RL48" s="7"/>
      <c r="RM48" s="2" t="s">
        <v>226</v>
      </c>
      <c r="RN48" s="2" t="s">
        <v>226</v>
      </c>
      <c r="RO48" s="2" t="s">
        <v>226</v>
      </c>
      <c r="RP48" s="2" t="s">
        <v>226</v>
      </c>
      <c r="RQ48" s="2" t="s">
        <v>226</v>
      </c>
      <c r="RR48" s="2" t="s">
        <v>226</v>
      </c>
      <c r="RS48" s="4"/>
      <c r="RT48" s="8"/>
      <c r="RU48" s="4"/>
      <c r="RV48" s="8"/>
      <c r="RW48" s="7"/>
      <c r="RX48" s="7"/>
      <c r="RY48" s="2" t="s">
        <v>236</v>
      </c>
      <c r="RZ48" s="2" t="s">
        <v>237</v>
      </c>
      <c r="SA48" s="2" t="s">
        <v>226</v>
      </c>
      <c r="SB48" s="2" t="s">
        <v>226</v>
      </c>
      <c r="SC48" s="2" t="s">
        <v>238</v>
      </c>
      <c r="SD48" s="2" t="s">
        <v>226</v>
      </c>
      <c r="SE48" s="4">
        <v>209</v>
      </c>
      <c r="SF48" s="4"/>
      <c r="SG48" s="4"/>
      <c r="SH48" s="4"/>
      <c r="SI48" s="4">
        <v>32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>
        <v>90</v>
      </c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>
        <v>80</v>
      </c>
      <c r="UZ48" s="4"/>
      <c r="VA48" s="4"/>
      <c r="VB48" s="4"/>
      <c r="VC48" s="4"/>
      <c r="VD48" s="4"/>
      <c r="VE48" s="4"/>
      <c r="VF48" s="4">
        <v>300</v>
      </c>
      <c r="VG48" s="4"/>
      <c r="VH48" s="4"/>
      <c r="VI48" s="4"/>
      <c r="VJ48" s="4"/>
      <c r="VK48" s="4"/>
      <c r="VL48" s="4"/>
      <c r="VM48" s="4"/>
      <c r="VN48" s="4">
        <v>120</v>
      </c>
      <c r="VO48" s="4"/>
      <c r="VP48" s="4"/>
      <c r="VQ48" s="4"/>
    </row>
    <row r="49">
      <c r="A49" s="2" t="s">
        <v>879</v>
      </c>
      <c r="B49" s="2" t="s">
        <v>577</v>
      </c>
      <c r="C49" s="2" t="s">
        <v>558</v>
      </c>
      <c r="D49" s="2" t="s">
        <v>215</v>
      </c>
      <c r="E49" s="2" t="s">
        <v>216</v>
      </c>
      <c r="F49" s="2" t="s">
        <v>578</v>
      </c>
      <c r="G49" s="2" t="s">
        <v>579</v>
      </c>
      <c r="H49" s="2" t="s">
        <v>580</v>
      </c>
      <c r="I49" s="2" t="s">
        <v>581</v>
      </c>
      <c r="J49" s="2" t="s">
        <v>582</v>
      </c>
      <c r="K49" s="2" t="s">
        <v>880</v>
      </c>
      <c r="L49" s="3">
        <v>31.05</v>
      </c>
      <c r="M49" s="3">
        <v>32.6</v>
      </c>
      <c r="N49" s="3">
        <v>59.99</v>
      </c>
      <c r="O49" s="2" t="s">
        <v>223</v>
      </c>
      <c r="P49" s="2" t="s">
        <v>736</v>
      </c>
      <c r="Q49" s="2" t="s">
        <v>225</v>
      </c>
      <c r="R49" s="2" t="s">
        <v>226</v>
      </c>
      <c r="S49" s="2" t="s">
        <v>881</v>
      </c>
      <c r="T49" s="2" t="s">
        <v>586</v>
      </c>
      <c r="U49" s="2" t="s">
        <v>489</v>
      </c>
      <c r="V49" s="2" t="s">
        <v>230</v>
      </c>
      <c r="W49" s="2" t="s">
        <v>587</v>
      </c>
      <c r="X49" s="2" t="s">
        <v>335</v>
      </c>
      <c r="Y49" s="2" t="s">
        <v>845</v>
      </c>
      <c r="Z49" s="4">
        <v>174</v>
      </c>
      <c r="AA49" s="4">
        <f>=ROUNDDOWN(21.75,0)</f>
      </c>
      <c r="AB49" s="5">
        <v>8</v>
      </c>
      <c r="AC49" s="2" t="s">
        <v>624</v>
      </c>
      <c r="AD49" s="4">
        <v>100</v>
      </c>
      <c r="AE49" s="4">
        <v>260</v>
      </c>
      <c r="AF49" s="6">
        <v>64</v>
      </c>
      <c r="AG49" s="6"/>
      <c r="AH49" s="7">
        <v>0.9762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54</v>
      </c>
      <c r="AQ49" s="8">
        <v>1734.82</v>
      </c>
      <c r="AR49" s="4">
        <v>68</v>
      </c>
      <c r="AS49" s="8">
        <v>2568.01</v>
      </c>
      <c r="AT49" s="7">
        <v>-0.2059</v>
      </c>
      <c r="AU49" s="7">
        <v>-0.3244</v>
      </c>
      <c r="AV49" s="4">
        <v>293</v>
      </c>
      <c r="AW49" s="8">
        <v>12527.45</v>
      </c>
      <c r="AX49" s="4">
        <v>550</v>
      </c>
      <c r="AY49" s="8">
        <v>24615.48</v>
      </c>
      <c r="AZ49" s="7">
        <v>-0.4673</v>
      </c>
      <c r="BA49" s="7">
        <v>-0.4911</v>
      </c>
      <c r="BB49" s="7">
        <v>0.1385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>
        <v>0.0649</v>
      </c>
      <c r="BJ49" s="4">
        <v>54</v>
      </c>
      <c r="BK49" s="8">
        <v>1734.82</v>
      </c>
      <c r="BL49" s="2" t="s">
        <v>882</v>
      </c>
      <c r="BM49" s="7">
        <v>1</v>
      </c>
      <c r="BN49" s="7">
        <v>1</v>
      </c>
      <c r="BO49" s="4">
        <v>10</v>
      </c>
      <c r="BP49" s="8">
        <v>389.5</v>
      </c>
      <c r="BQ49" s="4">
        <v>22</v>
      </c>
      <c r="BR49" s="8">
        <v>856.9</v>
      </c>
      <c r="BS49" s="7">
        <v>-0.5455</v>
      </c>
      <c r="BT49" s="7">
        <v>-0.5455</v>
      </c>
      <c r="BU49" s="2" t="s">
        <v>239</v>
      </c>
      <c r="BV49" s="2" t="s">
        <v>223</v>
      </c>
      <c r="BW49" s="2" t="s">
        <v>226</v>
      </c>
      <c r="BX49" s="2" t="s">
        <v>689</v>
      </c>
      <c r="BY49" s="2" t="s">
        <v>238</v>
      </c>
      <c r="BZ49" s="2" t="s">
        <v>226</v>
      </c>
      <c r="CA49" s="4">
        <v>19</v>
      </c>
      <c r="CB49" s="8">
        <v>594.51</v>
      </c>
      <c r="CC49" s="4">
        <v>21</v>
      </c>
      <c r="CD49" s="8">
        <v>821.31</v>
      </c>
      <c r="CE49" s="7">
        <v>-0.0952</v>
      </c>
      <c r="CF49" s="7">
        <v>-0.2761</v>
      </c>
      <c r="CG49" s="2" t="s">
        <v>239</v>
      </c>
      <c r="CH49" s="2" t="s">
        <v>223</v>
      </c>
      <c r="CI49" s="2" t="s">
        <v>845</v>
      </c>
      <c r="CJ49" s="2" t="s">
        <v>846</v>
      </c>
      <c r="CK49" s="2" t="s">
        <v>238</v>
      </c>
      <c r="CL49" s="2" t="s">
        <v>226</v>
      </c>
      <c r="CM49" s="4">
        <v>15</v>
      </c>
      <c r="CN49" s="8">
        <v>469.35</v>
      </c>
      <c r="CO49" s="4">
        <v>2</v>
      </c>
      <c r="CP49" s="8">
        <v>78.22</v>
      </c>
      <c r="CQ49" s="7">
        <v>6.5</v>
      </c>
      <c r="CR49" s="7">
        <v>5.0004</v>
      </c>
      <c r="CS49" s="2" t="s">
        <v>239</v>
      </c>
      <c r="CT49" s="2" t="s">
        <v>223</v>
      </c>
      <c r="CU49" s="2" t="s">
        <v>845</v>
      </c>
      <c r="CV49" s="2" t="s">
        <v>883</v>
      </c>
      <c r="CW49" s="2" t="s">
        <v>238</v>
      </c>
      <c r="CX49" s="2" t="s">
        <v>226</v>
      </c>
      <c r="CY49" s="4"/>
      <c r="CZ49" s="8"/>
      <c r="DA49" s="4"/>
      <c r="DB49" s="8"/>
      <c r="DC49" s="7"/>
      <c r="DD49" s="7"/>
      <c r="DE49" s="2" t="s">
        <v>239</v>
      </c>
      <c r="DF49" s="2" t="s">
        <v>223</v>
      </c>
      <c r="DG49" s="2" t="s">
        <v>848</v>
      </c>
      <c r="DH49" s="2" t="s">
        <v>226</v>
      </c>
      <c r="DI49" s="2" t="s">
        <v>238</v>
      </c>
      <c r="DJ49" s="2" t="s">
        <v>226</v>
      </c>
      <c r="DK49" s="4">
        <v>2</v>
      </c>
      <c r="DL49" s="8">
        <v>50.06</v>
      </c>
      <c r="DM49" s="4">
        <v>3</v>
      </c>
      <c r="DN49" s="8">
        <v>110.43</v>
      </c>
      <c r="DO49" s="7">
        <v>-0.3333</v>
      </c>
      <c r="DP49" s="7">
        <v>-0.5467</v>
      </c>
      <c r="DQ49" s="2" t="s">
        <v>239</v>
      </c>
      <c r="DR49" s="2" t="s">
        <v>223</v>
      </c>
      <c r="DS49" s="2" t="s">
        <v>845</v>
      </c>
      <c r="DT49" s="2" t="s">
        <v>849</v>
      </c>
      <c r="DU49" s="2" t="s">
        <v>238</v>
      </c>
      <c r="DV49" s="2" t="s">
        <v>226</v>
      </c>
      <c r="DW49" s="4"/>
      <c r="DX49" s="8"/>
      <c r="DY49" s="4"/>
      <c r="DZ49" s="8"/>
      <c r="EA49" s="7"/>
      <c r="EB49" s="7"/>
      <c r="EC49" s="2" t="s">
        <v>239</v>
      </c>
      <c r="ED49" s="2" t="s">
        <v>223</v>
      </c>
      <c r="EE49" s="2" t="s">
        <v>785</v>
      </c>
      <c r="EF49" s="2" t="s">
        <v>884</v>
      </c>
      <c r="EG49" s="2" t="s">
        <v>238</v>
      </c>
      <c r="EH49" s="2" t="s">
        <v>226</v>
      </c>
      <c r="EI49" s="4">
        <v>4</v>
      </c>
      <c r="EJ49" s="8">
        <v>109.36</v>
      </c>
      <c r="EK49" s="4">
        <v>6</v>
      </c>
      <c r="EL49" s="8">
        <v>205.08</v>
      </c>
      <c r="EM49" s="7">
        <v>-0.3333</v>
      </c>
      <c r="EN49" s="7">
        <v>-0.4667</v>
      </c>
      <c r="EO49" s="2" t="s">
        <v>239</v>
      </c>
      <c r="EP49" s="2" t="s">
        <v>223</v>
      </c>
      <c r="EQ49" s="2" t="s">
        <v>845</v>
      </c>
      <c r="ER49" s="2" t="s">
        <v>849</v>
      </c>
      <c r="ES49" s="2" t="s">
        <v>238</v>
      </c>
      <c r="ET49" s="2" t="s">
        <v>226</v>
      </c>
      <c r="EU49" s="4"/>
      <c r="EV49" s="8"/>
      <c r="EW49" s="4">
        <v>2</v>
      </c>
      <c r="EX49" s="8">
        <v>72.44</v>
      </c>
      <c r="EY49" s="7">
        <v>-1</v>
      </c>
      <c r="EZ49" s="7">
        <v>-1</v>
      </c>
      <c r="FA49" s="2" t="s">
        <v>239</v>
      </c>
      <c r="FB49" s="2" t="s">
        <v>223</v>
      </c>
      <c r="FC49" s="2" t="s">
        <v>885</v>
      </c>
      <c r="FD49" s="2" t="s">
        <v>886</v>
      </c>
      <c r="FE49" s="2" t="s">
        <v>238</v>
      </c>
      <c r="FF49" s="2" t="s">
        <v>226</v>
      </c>
      <c r="FG49" s="4"/>
      <c r="FH49" s="8"/>
      <c r="FI49" s="4"/>
      <c r="FJ49" s="8"/>
      <c r="FK49" s="7"/>
      <c r="FL49" s="7"/>
      <c r="FM49" s="2" t="s">
        <v>239</v>
      </c>
      <c r="FN49" s="2" t="s">
        <v>223</v>
      </c>
      <c r="FO49" s="2" t="s">
        <v>845</v>
      </c>
      <c r="FP49" s="2" t="s">
        <v>887</v>
      </c>
      <c r="FQ49" s="2" t="s">
        <v>238</v>
      </c>
      <c r="FR49" s="2" t="s">
        <v>226</v>
      </c>
      <c r="FS49" s="4">
        <v>1</v>
      </c>
      <c r="FT49" s="8">
        <v>12.59</v>
      </c>
      <c r="FU49" s="4"/>
      <c r="FV49" s="8"/>
      <c r="FW49" s="7"/>
      <c r="FX49" s="7"/>
      <c r="FY49" s="2" t="s">
        <v>239</v>
      </c>
      <c r="FZ49" s="2" t="s">
        <v>223</v>
      </c>
      <c r="GA49" s="2" t="s">
        <v>852</v>
      </c>
      <c r="GB49" s="2" t="s">
        <v>888</v>
      </c>
      <c r="GC49" s="2" t="s">
        <v>238</v>
      </c>
      <c r="GD49" s="2" t="s">
        <v>226</v>
      </c>
      <c r="GE49" s="4"/>
      <c r="GF49" s="8"/>
      <c r="GG49" s="4">
        <v>2</v>
      </c>
      <c r="GH49" s="8">
        <v>76.08</v>
      </c>
      <c r="GI49" s="7">
        <v>-1</v>
      </c>
      <c r="GJ49" s="7">
        <v>-1</v>
      </c>
      <c r="GK49" s="2" t="s">
        <v>239</v>
      </c>
      <c r="GL49" s="2" t="s">
        <v>223</v>
      </c>
      <c r="GM49" s="2" t="s">
        <v>606</v>
      </c>
      <c r="GN49" s="2" t="s">
        <v>292</v>
      </c>
      <c r="GO49" s="2" t="s">
        <v>238</v>
      </c>
      <c r="GP49" s="2" t="s">
        <v>226</v>
      </c>
      <c r="GQ49" s="4">
        <v>1</v>
      </c>
      <c r="GR49" s="8">
        <v>36.99</v>
      </c>
      <c r="GS49" s="4">
        <v>2</v>
      </c>
      <c r="GT49" s="8">
        <v>73.98</v>
      </c>
      <c r="GU49" s="7">
        <v>-0.5</v>
      </c>
      <c r="GV49" s="7">
        <v>-0.5</v>
      </c>
      <c r="GW49" s="2" t="s">
        <v>239</v>
      </c>
      <c r="GX49" s="2" t="s">
        <v>223</v>
      </c>
      <c r="GY49" s="2" t="s">
        <v>845</v>
      </c>
      <c r="GZ49" s="2" t="s">
        <v>855</v>
      </c>
      <c r="HA49" s="2" t="s">
        <v>238</v>
      </c>
      <c r="HB49" s="2" t="s">
        <v>226</v>
      </c>
      <c r="HC49" s="4"/>
      <c r="HD49" s="8"/>
      <c r="HE49" s="4">
        <v>4</v>
      </c>
      <c r="HF49" s="8">
        <v>129.33</v>
      </c>
      <c r="HG49" s="7">
        <v>-1</v>
      </c>
      <c r="HH49" s="7">
        <v>-1</v>
      </c>
      <c r="HI49" s="2" t="s">
        <v>239</v>
      </c>
      <c r="HJ49" s="2" t="s">
        <v>223</v>
      </c>
      <c r="HK49" s="2" t="s">
        <v>509</v>
      </c>
      <c r="HL49" s="2" t="s">
        <v>889</v>
      </c>
      <c r="HM49" s="2" t="s">
        <v>238</v>
      </c>
      <c r="HN49" s="2" t="s">
        <v>226</v>
      </c>
      <c r="HO49" s="4">
        <v>2</v>
      </c>
      <c r="HP49" s="8">
        <v>72.46</v>
      </c>
      <c r="HQ49" s="4">
        <v>2</v>
      </c>
      <c r="HR49" s="8">
        <v>72.46</v>
      </c>
      <c r="HS49" s="7"/>
      <c r="HT49" s="7"/>
      <c r="HU49" s="2" t="s">
        <v>239</v>
      </c>
      <c r="HV49" s="2" t="s">
        <v>223</v>
      </c>
      <c r="HW49" s="2" t="s">
        <v>666</v>
      </c>
      <c r="HX49" s="2" t="s">
        <v>520</v>
      </c>
      <c r="HY49" s="2" t="s">
        <v>238</v>
      </c>
      <c r="HZ49" s="2" t="s">
        <v>226</v>
      </c>
      <c r="IA49" s="4"/>
      <c r="IB49" s="8"/>
      <c r="IC49" s="4"/>
      <c r="ID49" s="8"/>
      <c r="IE49" s="7"/>
      <c r="IF49" s="7"/>
      <c r="IG49" s="2" t="s">
        <v>252</v>
      </c>
      <c r="IH49" s="2" t="s">
        <v>223</v>
      </c>
      <c r="II49" s="2" t="s">
        <v>226</v>
      </c>
      <c r="IJ49" s="2" t="s">
        <v>226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226</v>
      </c>
      <c r="IT49" s="2" t="s">
        <v>226</v>
      </c>
      <c r="IU49" s="2" t="s">
        <v>226</v>
      </c>
      <c r="IV49" s="2" t="s">
        <v>226</v>
      </c>
      <c r="IW49" s="2" t="s">
        <v>226</v>
      </c>
      <c r="IX49" s="2" t="s">
        <v>226</v>
      </c>
      <c r="IY49" s="4"/>
      <c r="IZ49" s="8"/>
      <c r="JA49" s="4"/>
      <c r="JB49" s="8"/>
      <c r="JC49" s="7"/>
      <c r="JD49" s="7"/>
      <c r="JE49" s="2" t="s">
        <v>448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252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226</v>
      </c>
      <c r="KF49" s="2" t="s">
        <v>226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667</v>
      </c>
      <c r="KP49" s="2" t="s">
        <v>223</v>
      </c>
      <c r="KQ49" s="2" t="s">
        <v>226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252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239</v>
      </c>
      <c r="LN49" s="2" t="s">
        <v>223</v>
      </c>
      <c r="LO49" s="2" t="s">
        <v>321</v>
      </c>
      <c r="LP49" s="2" t="s">
        <v>890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239</v>
      </c>
      <c r="LZ49" s="2" t="s">
        <v>223</v>
      </c>
      <c r="MA49" s="2" t="s">
        <v>852</v>
      </c>
      <c r="MB49" s="2" t="s">
        <v>226</v>
      </c>
      <c r="MC49" s="2" t="s">
        <v>238</v>
      </c>
      <c r="MD49" s="2" t="s">
        <v>226</v>
      </c>
      <c r="ME49" s="4"/>
      <c r="MF49" s="8"/>
      <c r="MG49" s="4"/>
      <c r="MH49" s="8"/>
      <c r="MI49" s="7"/>
      <c r="MJ49" s="7"/>
      <c r="MK49" s="2" t="s">
        <v>239</v>
      </c>
      <c r="ML49" s="2" t="s">
        <v>223</v>
      </c>
      <c r="MM49" s="2" t="s">
        <v>616</v>
      </c>
      <c r="MN49" s="2" t="s">
        <v>226</v>
      </c>
      <c r="MO49" s="2" t="s">
        <v>238</v>
      </c>
      <c r="MP49" s="2" t="s">
        <v>226</v>
      </c>
      <c r="MQ49" s="4"/>
      <c r="MR49" s="8"/>
      <c r="MS49" s="4"/>
      <c r="MT49" s="8"/>
      <c r="MU49" s="7"/>
      <c r="MV49" s="7"/>
      <c r="MW49" s="2" t="s">
        <v>239</v>
      </c>
      <c r="MX49" s="2" t="s">
        <v>223</v>
      </c>
      <c r="MY49" s="2" t="s">
        <v>617</v>
      </c>
      <c r="MZ49" s="2" t="s">
        <v>226</v>
      </c>
      <c r="NA49" s="2" t="s">
        <v>238</v>
      </c>
      <c r="NB49" s="2" t="s">
        <v>226</v>
      </c>
      <c r="NC49" s="4"/>
      <c r="ND49" s="8"/>
      <c r="NE49" s="4">
        <v>2</v>
      </c>
      <c r="NF49" s="8">
        <v>71.78</v>
      </c>
      <c r="NG49" s="7">
        <v>-1</v>
      </c>
      <c r="NH49" s="7">
        <v>-1</v>
      </c>
      <c r="NI49" s="2" t="s">
        <v>239</v>
      </c>
      <c r="NJ49" s="2" t="s">
        <v>261</v>
      </c>
      <c r="NK49" s="2" t="s">
        <v>845</v>
      </c>
      <c r="NL49" s="2" t="s">
        <v>891</v>
      </c>
      <c r="NM49" s="2" t="s">
        <v>238</v>
      </c>
      <c r="NN49" s="2" t="s">
        <v>226</v>
      </c>
      <c r="NO49" s="4"/>
      <c r="NP49" s="8"/>
      <c r="NQ49" s="4"/>
      <c r="NR49" s="8"/>
      <c r="NS49" s="7"/>
      <c r="NT49" s="7"/>
      <c r="NU49" s="2" t="s">
        <v>239</v>
      </c>
      <c r="NV49" s="2" t="s">
        <v>237</v>
      </c>
      <c r="NW49" s="2" t="s">
        <v>856</v>
      </c>
      <c r="NX49" s="2" t="s">
        <v>892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239</v>
      </c>
      <c r="OH49" s="2" t="s">
        <v>237</v>
      </c>
      <c r="OI49" s="2" t="s">
        <v>671</v>
      </c>
      <c r="OJ49" s="2" t="s">
        <v>226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252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239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266</v>
      </c>
      <c r="QD49" s="2" t="s">
        <v>223</v>
      </c>
      <c r="QE49" s="2" t="s">
        <v>226</v>
      </c>
      <c r="QF49" s="2" t="s">
        <v>226</v>
      </c>
      <c r="QG49" s="2" t="s">
        <v>238</v>
      </c>
      <c r="QH49" s="2" t="s">
        <v>226</v>
      </c>
      <c r="QI49" s="4"/>
      <c r="QJ49" s="8"/>
      <c r="QK49" s="4"/>
      <c r="QL49" s="8"/>
      <c r="QM49" s="7"/>
      <c r="QN49" s="7"/>
      <c r="QO49" s="2" t="s">
        <v>236</v>
      </c>
      <c r="QP49" s="2" t="s">
        <v>237</v>
      </c>
      <c r="QQ49" s="2" t="s">
        <v>226</v>
      </c>
      <c r="QR49" s="2" t="s">
        <v>226</v>
      </c>
      <c r="QS49" s="2" t="s">
        <v>238</v>
      </c>
      <c r="QT49" s="2" t="s">
        <v>226</v>
      </c>
      <c r="QU49" s="4"/>
      <c r="QV49" s="8"/>
      <c r="QW49" s="4"/>
      <c r="QX49" s="8"/>
      <c r="QY49" s="7"/>
      <c r="QZ49" s="7"/>
      <c r="RA49" s="2" t="s">
        <v>266</v>
      </c>
      <c r="RB49" s="2" t="s">
        <v>223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/>
      <c r="RH49" s="8"/>
      <c r="RI49" s="4"/>
      <c r="RJ49" s="8"/>
      <c r="RK49" s="7"/>
      <c r="RL49" s="7"/>
      <c r="RM49" s="2" t="s">
        <v>226</v>
      </c>
      <c r="RN49" s="2" t="s">
        <v>226</v>
      </c>
      <c r="RO49" s="2" t="s">
        <v>226</v>
      </c>
      <c r="RP49" s="2" t="s">
        <v>226</v>
      </c>
      <c r="RQ49" s="2" t="s">
        <v>226</v>
      </c>
      <c r="RR49" s="2" t="s">
        <v>226</v>
      </c>
      <c r="RS49" s="4"/>
      <c r="RT49" s="8"/>
      <c r="RU49" s="4"/>
      <c r="RV49" s="8"/>
      <c r="RW49" s="7"/>
      <c r="RX49" s="7"/>
      <c r="RY49" s="2" t="s">
        <v>236</v>
      </c>
      <c r="RZ49" s="2" t="s">
        <v>237</v>
      </c>
      <c r="SA49" s="2" t="s">
        <v>226</v>
      </c>
      <c r="SB49" s="2" t="s">
        <v>226</v>
      </c>
      <c r="SC49" s="2" t="s">
        <v>238</v>
      </c>
      <c r="SD49" s="2" t="s">
        <v>226</v>
      </c>
      <c r="SE49" s="4">
        <v>174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>
        <v>100</v>
      </c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130</v>
      </c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>
        <v>30</v>
      </c>
      <c r="VQ49" s="4"/>
    </row>
    <row r="50">
      <c r="A50" s="2" t="s">
        <v>893</v>
      </c>
      <c r="B50" s="2" t="s">
        <v>577</v>
      </c>
      <c r="C50" s="2" t="s">
        <v>558</v>
      </c>
      <c r="D50" s="2" t="s">
        <v>215</v>
      </c>
      <c r="E50" s="2" t="s">
        <v>216</v>
      </c>
      <c r="F50" s="2" t="s">
        <v>578</v>
      </c>
      <c r="G50" s="2" t="s">
        <v>579</v>
      </c>
      <c r="H50" s="2" t="s">
        <v>580</v>
      </c>
      <c r="I50" s="2" t="s">
        <v>581</v>
      </c>
      <c r="J50" s="2" t="s">
        <v>221</v>
      </c>
      <c r="K50" s="2" t="s">
        <v>880</v>
      </c>
      <c r="L50" s="3">
        <v>36.72</v>
      </c>
      <c r="M50" s="3">
        <v>38.56</v>
      </c>
      <c r="N50" s="3">
        <v>69.99</v>
      </c>
      <c r="O50" s="2" t="s">
        <v>223</v>
      </c>
      <c r="P50" s="2" t="s">
        <v>736</v>
      </c>
      <c r="Q50" s="2" t="s">
        <v>225</v>
      </c>
      <c r="R50" s="2" t="s">
        <v>226</v>
      </c>
      <c r="S50" s="2" t="s">
        <v>881</v>
      </c>
      <c r="T50" s="2" t="s">
        <v>586</v>
      </c>
      <c r="U50" s="2" t="s">
        <v>371</v>
      </c>
      <c r="V50" s="2" t="s">
        <v>230</v>
      </c>
      <c r="W50" s="2" t="s">
        <v>587</v>
      </c>
      <c r="X50" s="2" t="s">
        <v>335</v>
      </c>
      <c r="Y50" s="2" t="s">
        <v>845</v>
      </c>
      <c r="Z50" s="4">
        <v>102</v>
      </c>
      <c r="AA50" s="4">
        <f>=ROUNDDOWN(3.92307692307692,0)</f>
      </c>
      <c r="AB50" s="5">
        <v>26</v>
      </c>
      <c r="AC50" s="2" t="s">
        <v>589</v>
      </c>
      <c r="AD50" s="4">
        <v>170</v>
      </c>
      <c r="AE50" s="4">
        <v>1110</v>
      </c>
      <c r="AF50" s="6">
        <v>64</v>
      </c>
      <c r="AG50" s="6">
        <v>47</v>
      </c>
      <c r="AH50" s="7">
        <v>0.1429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14</v>
      </c>
      <c r="AQ50" s="8">
        <v>500.22</v>
      </c>
      <c r="AR50" s="4">
        <v>268</v>
      </c>
      <c r="AS50" s="8">
        <v>11632.27</v>
      </c>
      <c r="AT50" s="7">
        <v>-0.9478</v>
      </c>
      <c r="AU50" s="7">
        <v>-0.957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0.0399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14</v>
      </c>
      <c r="BK50" s="8">
        <v>500.22</v>
      </c>
      <c r="BL50" s="2" t="s">
        <v>894</v>
      </c>
      <c r="BM50" s="7">
        <v>1</v>
      </c>
      <c r="BN50" s="7">
        <v>1</v>
      </c>
      <c r="BO50" s="4"/>
      <c r="BP50" s="8"/>
      <c r="BQ50" s="4">
        <v>61</v>
      </c>
      <c r="BR50" s="8">
        <v>2771.23</v>
      </c>
      <c r="BS50" s="7">
        <v>-1</v>
      </c>
      <c r="BT50" s="7">
        <v>-1</v>
      </c>
      <c r="BU50" s="2" t="s">
        <v>239</v>
      </c>
      <c r="BV50" s="2" t="s">
        <v>223</v>
      </c>
      <c r="BW50" s="2" t="s">
        <v>226</v>
      </c>
      <c r="BX50" s="2" t="s">
        <v>689</v>
      </c>
      <c r="BY50" s="2" t="s">
        <v>238</v>
      </c>
      <c r="BZ50" s="2" t="s">
        <v>226</v>
      </c>
      <c r="CA50" s="4">
        <v>3</v>
      </c>
      <c r="CB50" s="8">
        <v>112.74</v>
      </c>
      <c r="CC50" s="4">
        <v>63</v>
      </c>
      <c r="CD50" s="8">
        <v>2874.69</v>
      </c>
      <c r="CE50" s="7">
        <v>-0.9524</v>
      </c>
      <c r="CF50" s="7">
        <v>-0.9608</v>
      </c>
      <c r="CG50" s="2" t="s">
        <v>239</v>
      </c>
      <c r="CH50" s="2" t="s">
        <v>223</v>
      </c>
      <c r="CI50" s="2" t="s">
        <v>845</v>
      </c>
      <c r="CJ50" s="2" t="s">
        <v>846</v>
      </c>
      <c r="CK50" s="2" t="s">
        <v>238</v>
      </c>
      <c r="CL50" s="2" t="s">
        <v>226</v>
      </c>
      <c r="CM50" s="4">
        <v>3</v>
      </c>
      <c r="CN50" s="8">
        <v>112.74</v>
      </c>
      <c r="CO50" s="4">
        <v>16</v>
      </c>
      <c r="CP50" s="8">
        <v>730.08</v>
      </c>
      <c r="CQ50" s="7">
        <v>-0.8125</v>
      </c>
      <c r="CR50" s="7">
        <v>-0.8456</v>
      </c>
      <c r="CS50" s="2" t="s">
        <v>239</v>
      </c>
      <c r="CT50" s="2" t="s">
        <v>223</v>
      </c>
      <c r="CU50" s="2" t="s">
        <v>845</v>
      </c>
      <c r="CV50" s="2" t="s">
        <v>849</v>
      </c>
      <c r="CW50" s="2" t="s">
        <v>238</v>
      </c>
      <c r="CX50" s="2" t="s">
        <v>226</v>
      </c>
      <c r="CY50" s="4"/>
      <c r="CZ50" s="8"/>
      <c r="DA50" s="4"/>
      <c r="DB50" s="8"/>
      <c r="DC50" s="7"/>
      <c r="DD50" s="7"/>
      <c r="DE50" s="2" t="s">
        <v>239</v>
      </c>
      <c r="DF50" s="2" t="s">
        <v>223</v>
      </c>
      <c r="DG50" s="2" t="s">
        <v>848</v>
      </c>
      <c r="DH50" s="2" t="s">
        <v>226</v>
      </c>
      <c r="DI50" s="2" t="s">
        <v>238</v>
      </c>
      <c r="DJ50" s="2" t="s">
        <v>226</v>
      </c>
      <c r="DK50" s="4">
        <v>1</v>
      </c>
      <c r="DL50" s="8">
        <v>35.38</v>
      </c>
      <c r="DM50" s="4">
        <v>25</v>
      </c>
      <c r="DN50" s="8">
        <v>947.28</v>
      </c>
      <c r="DO50" s="7">
        <v>-0.96</v>
      </c>
      <c r="DP50" s="7">
        <v>-0.9627</v>
      </c>
      <c r="DQ50" s="2" t="s">
        <v>239</v>
      </c>
      <c r="DR50" s="2" t="s">
        <v>223</v>
      </c>
      <c r="DS50" s="2" t="s">
        <v>845</v>
      </c>
      <c r="DT50" s="2" t="s">
        <v>849</v>
      </c>
      <c r="DU50" s="2" t="s">
        <v>238</v>
      </c>
      <c r="DV50" s="2" t="s">
        <v>226</v>
      </c>
      <c r="DW50" s="4">
        <v>1</v>
      </c>
      <c r="DX50" s="8">
        <v>43.15</v>
      </c>
      <c r="DY50" s="4">
        <v>20</v>
      </c>
      <c r="DZ50" s="8">
        <v>863</v>
      </c>
      <c r="EA50" s="7">
        <v>-0.95</v>
      </c>
      <c r="EB50" s="7">
        <v>-0.95</v>
      </c>
      <c r="EC50" s="2" t="s">
        <v>239</v>
      </c>
      <c r="ED50" s="2" t="s">
        <v>223</v>
      </c>
      <c r="EE50" s="2" t="s">
        <v>895</v>
      </c>
      <c r="EF50" s="2" t="s">
        <v>770</v>
      </c>
      <c r="EG50" s="2" t="s">
        <v>238</v>
      </c>
      <c r="EH50" s="2" t="s">
        <v>226</v>
      </c>
      <c r="EI50" s="4">
        <v>4</v>
      </c>
      <c r="EJ50" s="8">
        <v>131.32</v>
      </c>
      <c r="EK50" s="4">
        <v>14</v>
      </c>
      <c r="EL50" s="8">
        <v>558.18</v>
      </c>
      <c r="EM50" s="7">
        <v>-0.7143</v>
      </c>
      <c r="EN50" s="7">
        <v>-0.7647</v>
      </c>
      <c r="EO50" s="2" t="s">
        <v>239</v>
      </c>
      <c r="EP50" s="2" t="s">
        <v>223</v>
      </c>
      <c r="EQ50" s="2" t="s">
        <v>845</v>
      </c>
      <c r="ER50" s="2" t="s">
        <v>849</v>
      </c>
      <c r="ES50" s="2" t="s">
        <v>238</v>
      </c>
      <c r="ET50" s="2" t="s">
        <v>226</v>
      </c>
      <c r="EU50" s="4"/>
      <c r="EV50" s="8"/>
      <c r="EW50" s="4">
        <v>3</v>
      </c>
      <c r="EX50" s="8">
        <v>159.09</v>
      </c>
      <c r="EY50" s="7">
        <v>-1</v>
      </c>
      <c r="EZ50" s="7">
        <v>-1</v>
      </c>
      <c r="FA50" s="2" t="s">
        <v>239</v>
      </c>
      <c r="FB50" s="2" t="s">
        <v>223</v>
      </c>
      <c r="FC50" s="2" t="s">
        <v>885</v>
      </c>
      <c r="FD50" s="2" t="s">
        <v>855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239</v>
      </c>
      <c r="FN50" s="2" t="s">
        <v>223</v>
      </c>
      <c r="FO50" s="2" t="s">
        <v>845</v>
      </c>
      <c r="FP50" s="2" t="s">
        <v>846</v>
      </c>
      <c r="FQ50" s="2" t="s">
        <v>238</v>
      </c>
      <c r="FR50" s="2" t="s">
        <v>226</v>
      </c>
      <c r="FS50" s="4">
        <v>2</v>
      </c>
      <c r="FT50" s="8">
        <v>64.89</v>
      </c>
      <c r="FU50" s="4"/>
      <c r="FV50" s="8"/>
      <c r="FW50" s="7"/>
      <c r="FX50" s="7"/>
      <c r="FY50" s="2" t="s">
        <v>239</v>
      </c>
      <c r="FZ50" s="2" t="s">
        <v>223</v>
      </c>
      <c r="GA50" s="2" t="s">
        <v>661</v>
      </c>
      <c r="GB50" s="2" t="s">
        <v>896</v>
      </c>
      <c r="GC50" s="2" t="s">
        <v>238</v>
      </c>
      <c r="GD50" s="2" t="s">
        <v>226</v>
      </c>
      <c r="GE50" s="4"/>
      <c r="GF50" s="8"/>
      <c r="GG50" s="4">
        <v>4</v>
      </c>
      <c r="GH50" s="8">
        <v>179.92</v>
      </c>
      <c r="GI50" s="7">
        <v>-1</v>
      </c>
      <c r="GJ50" s="7">
        <v>-1</v>
      </c>
      <c r="GK50" s="2" t="s">
        <v>239</v>
      </c>
      <c r="GL50" s="2" t="s">
        <v>223</v>
      </c>
      <c r="GM50" s="2" t="s">
        <v>606</v>
      </c>
      <c r="GN50" s="2" t="s">
        <v>272</v>
      </c>
      <c r="GO50" s="2" t="s">
        <v>238</v>
      </c>
      <c r="GP50" s="2" t="s">
        <v>226</v>
      </c>
      <c r="GQ50" s="4"/>
      <c r="GR50" s="8"/>
      <c r="GS50" s="4">
        <v>4</v>
      </c>
      <c r="GT50" s="8">
        <v>172.6</v>
      </c>
      <c r="GU50" s="7">
        <v>-1</v>
      </c>
      <c r="GV50" s="7">
        <v>-1</v>
      </c>
      <c r="GW50" s="2" t="s">
        <v>239</v>
      </c>
      <c r="GX50" s="2" t="s">
        <v>223</v>
      </c>
      <c r="GY50" s="2" t="s">
        <v>845</v>
      </c>
      <c r="GZ50" s="2" t="s">
        <v>864</v>
      </c>
      <c r="HA50" s="2" t="s">
        <v>238</v>
      </c>
      <c r="HB50" s="2" t="s">
        <v>226</v>
      </c>
      <c r="HC50" s="4"/>
      <c r="HD50" s="8"/>
      <c r="HE50" s="4">
        <v>16</v>
      </c>
      <c r="HF50" s="8">
        <v>584.68</v>
      </c>
      <c r="HG50" s="7">
        <v>-1</v>
      </c>
      <c r="HH50" s="7">
        <v>-1</v>
      </c>
      <c r="HI50" s="2" t="s">
        <v>239</v>
      </c>
      <c r="HJ50" s="2" t="s">
        <v>223</v>
      </c>
      <c r="HK50" s="2" t="s">
        <v>509</v>
      </c>
      <c r="HL50" s="2" t="s">
        <v>897</v>
      </c>
      <c r="HM50" s="2" t="s">
        <v>238</v>
      </c>
      <c r="HN50" s="2" t="s">
        <v>226</v>
      </c>
      <c r="HO50" s="4"/>
      <c r="HP50" s="8"/>
      <c r="HQ50" s="4">
        <v>29</v>
      </c>
      <c r="HR50" s="8">
        <v>1242.36</v>
      </c>
      <c r="HS50" s="7">
        <v>-1</v>
      </c>
      <c r="HT50" s="7">
        <v>-1</v>
      </c>
      <c r="HU50" s="2" t="s">
        <v>239</v>
      </c>
      <c r="HV50" s="2" t="s">
        <v>223</v>
      </c>
      <c r="HW50" s="2" t="s">
        <v>666</v>
      </c>
      <c r="HX50" s="2" t="s">
        <v>613</v>
      </c>
      <c r="HY50" s="2" t="s">
        <v>238</v>
      </c>
      <c r="HZ50" s="2" t="s">
        <v>226</v>
      </c>
      <c r="IA50" s="4"/>
      <c r="IB50" s="8"/>
      <c r="IC50" s="4"/>
      <c r="ID50" s="8"/>
      <c r="IE50" s="7"/>
      <c r="IF50" s="7"/>
      <c r="IG50" s="2" t="s">
        <v>252</v>
      </c>
      <c r="IH50" s="2" t="s">
        <v>223</v>
      </c>
      <c r="II50" s="2" t="s">
        <v>226</v>
      </c>
      <c r="IJ50" s="2" t="s">
        <v>226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226</v>
      </c>
      <c r="IT50" s="2" t="s">
        <v>226</v>
      </c>
      <c r="IU50" s="2" t="s">
        <v>226</v>
      </c>
      <c r="IV50" s="2" t="s">
        <v>226</v>
      </c>
      <c r="IW50" s="2" t="s">
        <v>226</v>
      </c>
      <c r="IX50" s="2" t="s">
        <v>226</v>
      </c>
      <c r="IY50" s="4"/>
      <c r="IZ50" s="8"/>
      <c r="JA50" s="4"/>
      <c r="JB50" s="8"/>
      <c r="JC50" s="7"/>
      <c r="JD50" s="7"/>
      <c r="JE50" s="2" t="s">
        <v>448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337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226</v>
      </c>
      <c r="KF50" s="2" t="s">
        <v>226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667</v>
      </c>
      <c r="KP50" s="2" t="s">
        <v>223</v>
      </c>
      <c r="KQ50" s="2" t="s">
        <v>226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252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>
        <v>2</v>
      </c>
      <c r="LJ50" s="8">
        <v>85.68</v>
      </c>
      <c r="LK50" s="7">
        <v>-1</v>
      </c>
      <c r="LL50" s="7">
        <v>-1</v>
      </c>
      <c r="LM50" s="2" t="s">
        <v>239</v>
      </c>
      <c r="LN50" s="2" t="s">
        <v>223</v>
      </c>
      <c r="LO50" s="2" t="s">
        <v>321</v>
      </c>
      <c r="LP50" s="2" t="s">
        <v>555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239</v>
      </c>
      <c r="LZ50" s="2" t="s">
        <v>223</v>
      </c>
      <c r="MA50" s="2" t="s">
        <v>668</v>
      </c>
      <c r="MB50" s="2" t="s">
        <v>226</v>
      </c>
      <c r="MC50" s="2" t="s">
        <v>238</v>
      </c>
      <c r="MD50" s="2" t="s">
        <v>226</v>
      </c>
      <c r="ME50" s="4"/>
      <c r="MF50" s="8"/>
      <c r="MG50" s="4"/>
      <c r="MH50" s="8"/>
      <c r="MI50" s="7"/>
      <c r="MJ50" s="7"/>
      <c r="MK50" s="2" t="s">
        <v>239</v>
      </c>
      <c r="ML50" s="2" t="s">
        <v>223</v>
      </c>
      <c r="MM50" s="2" t="s">
        <v>260</v>
      </c>
      <c r="MN50" s="2" t="s">
        <v>226</v>
      </c>
      <c r="MO50" s="2" t="s">
        <v>238</v>
      </c>
      <c r="MP50" s="2" t="s">
        <v>226</v>
      </c>
      <c r="MQ50" s="4"/>
      <c r="MR50" s="8"/>
      <c r="MS50" s="4"/>
      <c r="MT50" s="8"/>
      <c r="MU50" s="7"/>
      <c r="MV50" s="7"/>
      <c r="MW50" s="2" t="s">
        <v>239</v>
      </c>
      <c r="MX50" s="2" t="s">
        <v>223</v>
      </c>
      <c r="MY50" s="2" t="s">
        <v>643</v>
      </c>
      <c r="MZ50" s="2" t="s">
        <v>226</v>
      </c>
      <c r="NA50" s="2" t="s">
        <v>238</v>
      </c>
      <c r="NB50" s="2" t="s">
        <v>226</v>
      </c>
      <c r="NC50" s="4"/>
      <c r="ND50" s="8"/>
      <c r="NE50" s="4">
        <v>8</v>
      </c>
      <c r="NF50" s="8">
        <v>334.96</v>
      </c>
      <c r="NG50" s="7">
        <v>-1</v>
      </c>
      <c r="NH50" s="7">
        <v>-1</v>
      </c>
      <c r="NI50" s="2" t="s">
        <v>239</v>
      </c>
      <c r="NJ50" s="2" t="s">
        <v>261</v>
      </c>
      <c r="NK50" s="2" t="s">
        <v>845</v>
      </c>
      <c r="NL50" s="2" t="s">
        <v>898</v>
      </c>
      <c r="NM50" s="2" t="s">
        <v>238</v>
      </c>
      <c r="NN50" s="2" t="s">
        <v>226</v>
      </c>
      <c r="NO50" s="4"/>
      <c r="NP50" s="8"/>
      <c r="NQ50" s="4">
        <v>3</v>
      </c>
      <c r="NR50" s="8">
        <v>128.52</v>
      </c>
      <c r="NS50" s="7">
        <v>-1</v>
      </c>
      <c r="NT50" s="7">
        <v>-1</v>
      </c>
      <c r="NU50" s="2" t="s">
        <v>239</v>
      </c>
      <c r="NV50" s="2" t="s">
        <v>237</v>
      </c>
      <c r="NW50" s="2" t="s">
        <v>856</v>
      </c>
      <c r="NX50" s="2" t="s">
        <v>899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239</v>
      </c>
      <c r="OH50" s="2" t="s">
        <v>237</v>
      </c>
      <c r="OI50" s="2" t="s">
        <v>671</v>
      </c>
      <c r="OJ50" s="2" t="s">
        <v>900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252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239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266</v>
      </c>
      <c r="QD50" s="2" t="s">
        <v>223</v>
      </c>
      <c r="QE50" s="2" t="s">
        <v>226</v>
      </c>
      <c r="QF50" s="2" t="s">
        <v>226</v>
      </c>
      <c r="QG50" s="2" t="s">
        <v>238</v>
      </c>
      <c r="QH50" s="2" t="s">
        <v>226</v>
      </c>
      <c r="QI50" s="4"/>
      <c r="QJ50" s="8"/>
      <c r="QK50" s="4"/>
      <c r="QL50" s="8"/>
      <c r="QM50" s="7"/>
      <c r="QN50" s="7"/>
      <c r="QO50" s="2" t="s">
        <v>236</v>
      </c>
      <c r="QP50" s="2" t="s">
        <v>237</v>
      </c>
      <c r="QQ50" s="2" t="s">
        <v>226</v>
      </c>
      <c r="QR50" s="2" t="s">
        <v>226</v>
      </c>
      <c r="QS50" s="2" t="s">
        <v>238</v>
      </c>
      <c r="QT50" s="2" t="s">
        <v>226</v>
      </c>
      <c r="QU50" s="4"/>
      <c r="QV50" s="8"/>
      <c r="QW50" s="4"/>
      <c r="QX50" s="8"/>
      <c r="QY50" s="7"/>
      <c r="QZ50" s="7"/>
      <c r="RA50" s="2" t="s">
        <v>266</v>
      </c>
      <c r="RB50" s="2" t="s">
        <v>223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/>
      <c r="RH50" s="8"/>
      <c r="RI50" s="4"/>
      <c r="RJ50" s="8"/>
      <c r="RK50" s="7"/>
      <c r="RL50" s="7"/>
      <c r="RM50" s="2" t="s">
        <v>226</v>
      </c>
      <c r="RN50" s="2" t="s">
        <v>226</v>
      </c>
      <c r="RO50" s="2" t="s">
        <v>226</v>
      </c>
      <c r="RP50" s="2" t="s">
        <v>226</v>
      </c>
      <c r="RQ50" s="2" t="s">
        <v>226</v>
      </c>
      <c r="RR50" s="2" t="s">
        <v>226</v>
      </c>
      <c r="RS50" s="4"/>
      <c r="RT50" s="8"/>
      <c r="RU50" s="4"/>
      <c r="RV50" s="8"/>
      <c r="RW50" s="7"/>
      <c r="RX50" s="7"/>
      <c r="RY50" s="2" t="s">
        <v>236</v>
      </c>
      <c r="RZ50" s="2" t="s">
        <v>237</v>
      </c>
      <c r="SA50" s="2" t="s">
        <v>226</v>
      </c>
      <c r="SB50" s="2" t="s">
        <v>226</v>
      </c>
      <c r="SC50" s="2" t="s">
        <v>238</v>
      </c>
      <c r="SD50" s="2" t="s">
        <v>226</v>
      </c>
      <c r="SE50" s="4"/>
      <c r="SF50" s="4"/>
      <c r="SG50" s="4"/>
      <c r="SH50" s="4"/>
      <c r="SI50" s="4">
        <v>102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>
        <v>170</v>
      </c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100</v>
      </c>
      <c r="TU50" s="4"/>
      <c r="TV50" s="4"/>
      <c r="TW50" s="4"/>
      <c r="TX50" s="4"/>
      <c r="TY50" s="4">
        <v>100</v>
      </c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>
        <v>150</v>
      </c>
      <c r="UN50" s="4"/>
      <c r="UO50" s="4"/>
      <c r="UP50" s="4"/>
      <c r="UQ50" s="4"/>
      <c r="UR50" s="4"/>
      <c r="US50" s="4">
        <v>310</v>
      </c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>
        <v>280</v>
      </c>
      <c r="VQ50" s="4"/>
    </row>
    <row r="51">
      <c r="A51" s="2" t="s">
        <v>901</v>
      </c>
      <c r="B51" s="2" t="s">
        <v>577</v>
      </c>
      <c r="C51" s="2" t="s">
        <v>558</v>
      </c>
      <c r="D51" s="2" t="s">
        <v>215</v>
      </c>
      <c r="E51" s="2" t="s">
        <v>216</v>
      </c>
      <c r="F51" s="2" t="s">
        <v>578</v>
      </c>
      <c r="G51" s="2" t="s">
        <v>579</v>
      </c>
      <c r="H51" s="2" t="s">
        <v>580</v>
      </c>
      <c r="I51" s="2" t="s">
        <v>581</v>
      </c>
      <c r="J51" s="2" t="s">
        <v>268</v>
      </c>
      <c r="K51" s="2" t="s">
        <v>880</v>
      </c>
      <c r="L51" s="3">
        <v>40.5</v>
      </c>
      <c r="M51" s="3">
        <v>42.52</v>
      </c>
      <c r="N51" s="3">
        <v>79.99</v>
      </c>
      <c r="O51" s="2" t="s">
        <v>223</v>
      </c>
      <c r="P51" s="2" t="s">
        <v>736</v>
      </c>
      <c r="Q51" s="2" t="s">
        <v>225</v>
      </c>
      <c r="R51" s="2" t="s">
        <v>226</v>
      </c>
      <c r="S51" s="2" t="s">
        <v>881</v>
      </c>
      <c r="T51" s="2" t="s">
        <v>586</v>
      </c>
      <c r="U51" s="2" t="s">
        <v>371</v>
      </c>
      <c r="V51" s="2" t="s">
        <v>230</v>
      </c>
      <c r="W51" s="2" t="s">
        <v>587</v>
      </c>
      <c r="X51" s="2" t="s">
        <v>335</v>
      </c>
      <c r="Y51" s="2" t="s">
        <v>785</v>
      </c>
      <c r="Z51" s="4">
        <v>193</v>
      </c>
      <c r="AA51" s="4">
        <f>=ROUNDDOWN(6.43333333333333,0)</f>
      </c>
      <c r="AB51" s="5">
        <v>30</v>
      </c>
      <c r="AC51" s="2" t="s">
        <v>624</v>
      </c>
      <c r="AD51" s="4">
        <v>400</v>
      </c>
      <c r="AE51" s="4">
        <v>800</v>
      </c>
      <c r="AF51" s="6">
        <v>64</v>
      </c>
      <c r="AG51" s="6"/>
      <c r="AH51" s="7">
        <v>0.9762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>
        <v>225</v>
      </c>
      <c r="AQ51" s="8">
        <v>10292.41</v>
      </c>
      <c r="AR51" s="4">
        <v>214</v>
      </c>
      <c r="AS51" s="8">
        <v>10415.2</v>
      </c>
      <c r="AT51" s="7">
        <v>0.0514</v>
      </c>
      <c r="AU51" s="7">
        <v>-0.0118</v>
      </c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>
        <v>0.8216</v>
      </c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>
        <v>225</v>
      </c>
      <c r="BK51" s="8">
        <v>10292.41</v>
      </c>
      <c r="BL51" s="2" t="s">
        <v>902</v>
      </c>
      <c r="BM51" s="7">
        <v>1</v>
      </c>
      <c r="BN51" s="7">
        <v>1</v>
      </c>
      <c r="BO51" s="4">
        <v>38</v>
      </c>
      <c r="BP51" s="8">
        <v>1966.5</v>
      </c>
      <c r="BQ51" s="4">
        <v>58</v>
      </c>
      <c r="BR51" s="8">
        <v>3001.5</v>
      </c>
      <c r="BS51" s="7">
        <v>-0.3448</v>
      </c>
      <c r="BT51" s="7">
        <v>-0.3448</v>
      </c>
      <c r="BU51" s="2" t="s">
        <v>239</v>
      </c>
      <c r="BV51" s="2" t="s">
        <v>223</v>
      </c>
      <c r="BW51" s="2" t="s">
        <v>226</v>
      </c>
      <c r="BX51" s="2" t="s">
        <v>784</v>
      </c>
      <c r="BY51" s="2" t="s">
        <v>238</v>
      </c>
      <c r="BZ51" s="2" t="s">
        <v>226</v>
      </c>
      <c r="CA51" s="4">
        <v>35</v>
      </c>
      <c r="CB51" s="8">
        <v>1545.25</v>
      </c>
      <c r="CC51" s="4">
        <v>59</v>
      </c>
      <c r="CD51" s="8">
        <v>2930.53</v>
      </c>
      <c r="CE51" s="7">
        <v>-0.4068</v>
      </c>
      <c r="CF51" s="7">
        <v>-0.4727</v>
      </c>
      <c r="CG51" s="2" t="s">
        <v>239</v>
      </c>
      <c r="CH51" s="2" t="s">
        <v>223</v>
      </c>
      <c r="CI51" s="2" t="s">
        <v>785</v>
      </c>
      <c r="CJ51" s="2" t="s">
        <v>860</v>
      </c>
      <c r="CK51" s="2" t="s">
        <v>238</v>
      </c>
      <c r="CL51" s="2" t="s">
        <v>226</v>
      </c>
      <c r="CM51" s="4">
        <v>94</v>
      </c>
      <c r="CN51" s="8">
        <v>4150.1</v>
      </c>
      <c r="CO51" s="4">
        <v>10</v>
      </c>
      <c r="CP51" s="8">
        <v>496.7</v>
      </c>
      <c r="CQ51" s="7">
        <v>8.4</v>
      </c>
      <c r="CR51" s="7">
        <v>7.3553</v>
      </c>
      <c r="CS51" s="2" t="s">
        <v>239</v>
      </c>
      <c r="CT51" s="2" t="s">
        <v>223</v>
      </c>
      <c r="CU51" s="2" t="s">
        <v>785</v>
      </c>
      <c r="CV51" s="2" t="s">
        <v>860</v>
      </c>
      <c r="CW51" s="2" t="s">
        <v>238</v>
      </c>
      <c r="CX51" s="2" t="s">
        <v>226</v>
      </c>
      <c r="CY51" s="4">
        <v>15</v>
      </c>
      <c r="CZ51" s="8">
        <v>668.1</v>
      </c>
      <c r="DA51" s="4"/>
      <c r="DB51" s="8"/>
      <c r="DC51" s="7"/>
      <c r="DD51" s="7"/>
      <c r="DE51" s="2" t="s">
        <v>239</v>
      </c>
      <c r="DF51" s="2" t="s">
        <v>223</v>
      </c>
      <c r="DG51" s="2" t="s">
        <v>785</v>
      </c>
      <c r="DH51" s="2" t="s">
        <v>903</v>
      </c>
      <c r="DI51" s="2" t="s">
        <v>238</v>
      </c>
      <c r="DJ51" s="2" t="s">
        <v>226</v>
      </c>
      <c r="DK51" s="4">
        <v>9</v>
      </c>
      <c r="DL51" s="8">
        <v>387.19</v>
      </c>
      <c r="DM51" s="4">
        <v>19</v>
      </c>
      <c r="DN51" s="8">
        <v>812.18</v>
      </c>
      <c r="DO51" s="7">
        <v>-0.5263</v>
      </c>
      <c r="DP51" s="7">
        <v>-0.5233</v>
      </c>
      <c r="DQ51" s="2" t="s">
        <v>239</v>
      </c>
      <c r="DR51" s="2" t="s">
        <v>223</v>
      </c>
      <c r="DS51" s="2" t="s">
        <v>785</v>
      </c>
      <c r="DT51" s="2" t="s">
        <v>785</v>
      </c>
      <c r="DU51" s="2" t="s">
        <v>238</v>
      </c>
      <c r="DV51" s="2" t="s">
        <v>226</v>
      </c>
      <c r="DW51" s="4">
        <v>4</v>
      </c>
      <c r="DX51" s="8">
        <v>198.44</v>
      </c>
      <c r="DY51" s="4">
        <v>27</v>
      </c>
      <c r="DZ51" s="8">
        <v>1339.47</v>
      </c>
      <c r="EA51" s="7">
        <v>-0.8519</v>
      </c>
      <c r="EB51" s="7">
        <v>-0.8519</v>
      </c>
      <c r="EC51" s="2" t="s">
        <v>239</v>
      </c>
      <c r="ED51" s="2" t="s">
        <v>223</v>
      </c>
      <c r="EE51" s="2" t="s">
        <v>657</v>
      </c>
      <c r="EF51" s="2" t="s">
        <v>292</v>
      </c>
      <c r="EG51" s="2" t="s">
        <v>238</v>
      </c>
      <c r="EH51" s="2" t="s">
        <v>226</v>
      </c>
      <c r="EI51" s="4">
        <v>14</v>
      </c>
      <c r="EJ51" s="8">
        <v>594.02</v>
      </c>
      <c r="EK51" s="4">
        <v>9</v>
      </c>
      <c r="EL51" s="8">
        <v>429.66</v>
      </c>
      <c r="EM51" s="7">
        <v>0.5556</v>
      </c>
      <c r="EN51" s="7">
        <v>0.3825</v>
      </c>
      <c r="EO51" s="2" t="s">
        <v>239</v>
      </c>
      <c r="EP51" s="2" t="s">
        <v>223</v>
      </c>
      <c r="EQ51" s="2" t="s">
        <v>785</v>
      </c>
      <c r="ER51" s="2" t="s">
        <v>904</v>
      </c>
      <c r="ES51" s="2" t="s">
        <v>238</v>
      </c>
      <c r="ET51" s="2" t="s">
        <v>226</v>
      </c>
      <c r="EU51" s="4"/>
      <c r="EV51" s="8"/>
      <c r="EW51" s="4">
        <v>4</v>
      </c>
      <c r="EX51" s="8">
        <v>188.96</v>
      </c>
      <c r="EY51" s="7">
        <v>-1</v>
      </c>
      <c r="EZ51" s="7">
        <v>-1</v>
      </c>
      <c r="FA51" s="2" t="s">
        <v>239</v>
      </c>
      <c r="FB51" s="2" t="s">
        <v>223</v>
      </c>
      <c r="FC51" s="2" t="s">
        <v>785</v>
      </c>
      <c r="FD51" s="2" t="s">
        <v>860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239</v>
      </c>
      <c r="FN51" s="2" t="s">
        <v>223</v>
      </c>
      <c r="FO51" s="2" t="s">
        <v>785</v>
      </c>
      <c r="FP51" s="2" t="s">
        <v>905</v>
      </c>
      <c r="FQ51" s="2" t="s">
        <v>238</v>
      </c>
      <c r="FR51" s="2" t="s">
        <v>226</v>
      </c>
      <c r="FS51" s="4">
        <v>9</v>
      </c>
      <c r="FT51" s="8">
        <v>448.28</v>
      </c>
      <c r="FU51" s="4"/>
      <c r="FV51" s="8"/>
      <c r="FW51" s="7"/>
      <c r="FX51" s="7"/>
      <c r="FY51" s="2" t="s">
        <v>239</v>
      </c>
      <c r="FZ51" s="2" t="s">
        <v>223</v>
      </c>
      <c r="GA51" s="2" t="s">
        <v>661</v>
      </c>
      <c r="GB51" s="2" t="s">
        <v>906</v>
      </c>
      <c r="GC51" s="2" t="s">
        <v>238</v>
      </c>
      <c r="GD51" s="2" t="s">
        <v>226</v>
      </c>
      <c r="GE51" s="4">
        <v>3</v>
      </c>
      <c r="GF51" s="8">
        <v>148.83</v>
      </c>
      <c r="GG51" s="4">
        <v>2</v>
      </c>
      <c r="GH51" s="8">
        <v>99.22</v>
      </c>
      <c r="GI51" s="7">
        <v>0.5</v>
      </c>
      <c r="GJ51" s="7">
        <v>0.5</v>
      </c>
      <c r="GK51" s="2" t="s">
        <v>239</v>
      </c>
      <c r="GL51" s="2" t="s">
        <v>223</v>
      </c>
      <c r="GM51" s="2" t="s">
        <v>606</v>
      </c>
      <c r="GN51" s="2" t="s">
        <v>359</v>
      </c>
      <c r="GO51" s="2" t="s">
        <v>238</v>
      </c>
      <c r="GP51" s="2" t="s">
        <v>226</v>
      </c>
      <c r="GQ51" s="4">
        <v>1</v>
      </c>
      <c r="GR51" s="8">
        <v>49.61</v>
      </c>
      <c r="GS51" s="4">
        <v>2</v>
      </c>
      <c r="GT51" s="8">
        <v>99.22</v>
      </c>
      <c r="GU51" s="7">
        <v>-0.5</v>
      </c>
      <c r="GV51" s="7">
        <v>-0.5</v>
      </c>
      <c r="GW51" s="2" t="s">
        <v>239</v>
      </c>
      <c r="GX51" s="2" t="s">
        <v>223</v>
      </c>
      <c r="GY51" s="2" t="s">
        <v>663</v>
      </c>
      <c r="GZ51" s="2" t="s">
        <v>440</v>
      </c>
      <c r="HA51" s="2" t="s">
        <v>238</v>
      </c>
      <c r="HB51" s="2" t="s">
        <v>226</v>
      </c>
      <c r="HC51" s="4">
        <v>2</v>
      </c>
      <c r="HD51" s="8">
        <v>93.56</v>
      </c>
      <c r="HE51" s="4">
        <v>20</v>
      </c>
      <c r="HF51" s="8">
        <v>833.32</v>
      </c>
      <c r="HG51" s="7">
        <v>-0.9</v>
      </c>
      <c r="HH51" s="7">
        <v>-0.8877</v>
      </c>
      <c r="HI51" s="2" t="s">
        <v>239</v>
      </c>
      <c r="HJ51" s="2" t="s">
        <v>223</v>
      </c>
      <c r="HK51" s="2" t="s">
        <v>509</v>
      </c>
      <c r="HL51" s="2" t="s">
        <v>400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236</v>
      </c>
      <c r="HV51" s="2" t="s">
        <v>223</v>
      </c>
      <c r="HW51" s="2" t="s">
        <v>226</v>
      </c>
      <c r="HX51" s="2" t="s">
        <v>226</v>
      </c>
      <c r="HY51" s="2" t="s">
        <v>238</v>
      </c>
      <c r="HZ51" s="2" t="s">
        <v>291</v>
      </c>
      <c r="IA51" s="4"/>
      <c r="IB51" s="8"/>
      <c r="IC51" s="4"/>
      <c r="ID51" s="8"/>
      <c r="IE51" s="7"/>
      <c r="IF51" s="7"/>
      <c r="IG51" s="2" t="s">
        <v>252</v>
      </c>
      <c r="IH51" s="2" t="s">
        <v>223</v>
      </c>
      <c r="II51" s="2" t="s">
        <v>226</v>
      </c>
      <c r="IJ51" s="2" t="s">
        <v>226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226</v>
      </c>
      <c r="IT51" s="2" t="s">
        <v>226</v>
      </c>
      <c r="IU51" s="2" t="s">
        <v>226</v>
      </c>
      <c r="IV51" s="2" t="s">
        <v>226</v>
      </c>
      <c r="IW51" s="2" t="s">
        <v>226</v>
      </c>
      <c r="IX51" s="2" t="s">
        <v>226</v>
      </c>
      <c r="IY51" s="4"/>
      <c r="IZ51" s="8"/>
      <c r="JA51" s="4"/>
      <c r="JB51" s="8"/>
      <c r="JC51" s="7"/>
      <c r="JD51" s="7"/>
      <c r="JE51" s="2" t="s">
        <v>448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337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236</v>
      </c>
      <c r="KD51" s="2" t="s">
        <v>223</v>
      </c>
      <c r="KE51" s="2" t="s">
        <v>226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667</v>
      </c>
      <c r="KP51" s="2" t="s">
        <v>223</v>
      </c>
      <c r="KQ51" s="2" t="s">
        <v>226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252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239</v>
      </c>
      <c r="LN51" s="2" t="s">
        <v>223</v>
      </c>
      <c r="LO51" s="2" t="s">
        <v>321</v>
      </c>
      <c r="LP51" s="2" t="s">
        <v>226</v>
      </c>
      <c r="LQ51" s="2" t="s">
        <v>238</v>
      </c>
      <c r="LR51" s="2" t="s">
        <v>226</v>
      </c>
      <c r="LS51" s="4">
        <v>1</v>
      </c>
      <c r="LT51" s="8">
        <v>42.53</v>
      </c>
      <c r="LU51" s="4"/>
      <c r="LV51" s="8"/>
      <c r="LW51" s="7"/>
      <c r="LX51" s="7"/>
      <c r="LY51" s="2" t="s">
        <v>239</v>
      </c>
      <c r="LZ51" s="2" t="s">
        <v>223</v>
      </c>
      <c r="MA51" s="2" t="s">
        <v>668</v>
      </c>
      <c r="MB51" s="2" t="s">
        <v>693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239</v>
      </c>
      <c r="ML51" s="2" t="s">
        <v>223</v>
      </c>
      <c r="MM51" s="2" t="s">
        <v>616</v>
      </c>
      <c r="MN51" s="2" t="s">
        <v>226</v>
      </c>
      <c r="MO51" s="2" t="s">
        <v>238</v>
      </c>
      <c r="MP51" s="2" t="s">
        <v>226</v>
      </c>
      <c r="MQ51" s="4"/>
      <c r="MR51" s="8"/>
      <c r="MS51" s="4"/>
      <c r="MT51" s="8"/>
      <c r="MU51" s="7"/>
      <c r="MV51" s="7"/>
      <c r="MW51" s="2" t="s">
        <v>239</v>
      </c>
      <c r="MX51" s="2" t="s">
        <v>223</v>
      </c>
      <c r="MY51" s="2" t="s">
        <v>643</v>
      </c>
      <c r="MZ51" s="2" t="s">
        <v>226</v>
      </c>
      <c r="NA51" s="2" t="s">
        <v>238</v>
      </c>
      <c r="NB51" s="2" t="s">
        <v>226</v>
      </c>
      <c r="NC51" s="4"/>
      <c r="ND51" s="8"/>
      <c r="NE51" s="4">
        <v>4</v>
      </c>
      <c r="NF51" s="8">
        <v>184.44</v>
      </c>
      <c r="NG51" s="7">
        <v>-1</v>
      </c>
      <c r="NH51" s="7">
        <v>-1</v>
      </c>
      <c r="NI51" s="2" t="s">
        <v>239</v>
      </c>
      <c r="NJ51" s="2" t="s">
        <v>261</v>
      </c>
      <c r="NK51" s="2" t="s">
        <v>785</v>
      </c>
      <c r="NL51" s="2" t="s">
        <v>907</v>
      </c>
      <c r="NM51" s="2" t="s">
        <v>238</v>
      </c>
      <c r="NN51" s="2" t="s">
        <v>226</v>
      </c>
      <c r="NO51" s="4"/>
      <c r="NP51" s="8"/>
      <c r="NQ51" s="4"/>
      <c r="NR51" s="8"/>
      <c r="NS51" s="7"/>
      <c r="NT51" s="7"/>
      <c r="NU51" s="2" t="s">
        <v>239</v>
      </c>
      <c r="NV51" s="2" t="s">
        <v>237</v>
      </c>
      <c r="NW51" s="2" t="s">
        <v>350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239</v>
      </c>
      <c r="OH51" s="2" t="s">
        <v>237</v>
      </c>
      <c r="OI51" s="2" t="s">
        <v>671</v>
      </c>
      <c r="OJ51" s="2" t="s">
        <v>226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252</v>
      </c>
      <c r="OT51" s="2" t="s">
        <v>223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239</v>
      </c>
      <c r="PF51" s="2" t="s">
        <v>223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266</v>
      </c>
      <c r="QD51" s="2" t="s">
        <v>223</v>
      </c>
      <c r="QE51" s="2" t="s">
        <v>226</v>
      </c>
      <c r="QF51" s="2" t="s">
        <v>226</v>
      </c>
      <c r="QG51" s="2" t="s">
        <v>238</v>
      </c>
      <c r="QH51" s="2" t="s">
        <v>226</v>
      </c>
      <c r="QI51" s="4"/>
      <c r="QJ51" s="8"/>
      <c r="QK51" s="4"/>
      <c r="QL51" s="8"/>
      <c r="QM51" s="7"/>
      <c r="QN51" s="7"/>
      <c r="QO51" s="2" t="s">
        <v>236</v>
      </c>
      <c r="QP51" s="2" t="s">
        <v>237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266</v>
      </c>
      <c r="RB51" s="2" t="s">
        <v>223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/>
      <c r="RH51" s="8"/>
      <c r="RI51" s="4"/>
      <c r="RJ51" s="8"/>
      <c r="RK51" s="7"/>
      <c r="RL51" s="7"/>
      <c r="RM51" s="2" t="s">
        <v>226</v>
      </c>
      <c r="RN51" s="2" t="s">
        <v>226</v>
      </c>
      <c r="RO51" s="2" t="s">
        <v>226</v>
      </c>
      <c r="RP51" s="2" t="s">
        <v>226</v>
      </c>
      <c r="RQ51" s="2" t="s">
        <v>226</v>
      </c>
      <c r="RR51" s="2" t="s">
        <v>226</v>
      </c>
      <c r="RS51" s="4"/>
      <c r="RT51" s="8"/>
      <c r="RU51" s="4"/>
      <c r="RV51" s="8"/>
      <c r="RW51" s="7"/>
      <c r="RX51" s="7"/>
      <c r="RY51" s="2" t="s">
        <v>236</v>
      </c>
      <c r="RZ51" s="2" t="s">
        <v>237</v>
      </c>
      <c r="SA51" s="2" t="s">
        <v>226</v>
      </c>
      <c r="SB51" s="2" t="s">
        <v>226</v>
      </c>
      <c r="SC51" s="2" t="s">
        <v>238</v>
      </c>
      <c r="SD51" s="2" t="s">
        <v>226</v>
      </c>
      <c r="SE51" s="4">
        <v>193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>
        <v>400</v>
      </c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>
        <v>50</v>
      </c>
      <c r="UN51" s="4"/>
      <c r="UO51" s="4"/>
      <c r="UP51" s="4"/>
      <c r="UQ51" s="4"/>
      <c r="UR51" s="4"/>
      <c r="US51" s="4">
        <v>200</v>
      </c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>
        <v>150</v>
      </c>
      <c r="VQ51" s="4"/>
    </row>
    <row r="52">
      <c r="A52" s="2" t="s">
        <v>908</v>
      </c>
      <c r="B52" s="2" t="s">
        <v>577</v>
      </c>
      <c r="C52" s="2" t="s">
        <v>558</v>
      </c>
      <c r="D52" s="2" t="s">
        <v>215</v>
      </c>
      <c r="E52" s="2" t="s">
        <v>216</v>
      </c>
      <c r="F52" s="2" t="s">
        <v>578</v>
      </c>
      <c r="G52" s="2" t="s">
        <v>579</v>
      </c>
      <c r="H52" s="2" t="s">
        <v>580</v>
      </c>
      <c r="I52" s="2" t="s">
        <v>581</v>
      </c>
      <c r="J52" s="2" t="s">
        <v>582</v>
      </c>
      <c r="K52" s="2" t="s">
        <v>405</v>
      </c>
      <c r="L52" s="3">
        <v>31.05</v>
      </c>
      <c r="M52" s="3">
        <v>32.6</v>
      </c>
      <c r="N52" s="3">
        <v>59.99</v>
      </c>
      <c r="O52" s="2" t="s">
        <v>223</v>
      </c>
      <c r="P52" s="2" t="s">
        <v>224</v>
      </c>
      <c r="Q52" s="2" t="s">
        <v>225</v>
      </c>
      <c r="R52" s="2" t="s">
        <v>226</v>
      </c>
      <c r="S52" s="2" t="s">
        <v>909</v>
      </c>
      <c r="T52" s="2" t="s">
        <v>586</v>
      </c>
      <c r="U52" s="2" t="s">
        <v>489</v>
      </c>
      <c r="V52" s="2" t="s">
        <v>230</v>
      </c>
      <c r="W52" s="2" t="s">
        <v>587</v>
      </c>
      <c r="X52" s="2" t="s">
        <v>335</v>
      </c>
      <c r="Y52" s="2" t="s">
        <v>910</v>
      </c>
      <c r="Z52" s="4">
        <v>145</v>
      </c>
      <c r="AA52" s="4">
        <f>=ROUNDDOWN(16.1111111111111,0)</f>
      </c>
      <c r="AB52" s="5">
        <v>9</v>
      </c>
      <c r="AC52" s="2" t="s">
        <v>589</v>
      </c>
      <c r="AD52" s="4">
        <v>210</v>
      </c>
      <c r="AE52" s="4">
        <v>360</v>
      </c>
      <c r="AF52" s="6">
        <v>64</v>
      </c>
      <c r="AG52" s="6"/>
      <c r="AH52" s="7">
        <v>0.9762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>
        <v>36</v>
      </c>
      <c r="AQ52" s="8">
        <v>1222.29</v>
      </c>
      <c r="AR52" s="4">
        <v>34</v>
      </c>
      <c r="AS52" s="8">
        <v>1274.64</v>
      </c>
      <c r="AT52" s="7">
        <v>0.0588</v>
      </c>
      <c r="AU52" s="7">
        <v>-0.0411</v>
      </c>
      <c r="AV52" s="4">
        <v>256</v>
      </c>
      <c r="AW52" s="8">
        <v>10370.77</v>
      </c>
      <c r="AX52" s="4">
        <v>227</v>
      </c>
      <c r="AY52" s="8">
        <v>10126.7</v>
      </c>
      <c r="AZ52" s="7">
        <v>0.1278</v>
      </c>
      <c r="BA52" s="7">
        <v>0.0241</v>
      </c>
      <c r="BB52" s="7">
        <v>0.1179</v>
      </c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>
        <v>0.0537</v>
      </c>
      <c r="BJ52" s="4">
        <v>36</v>
      </c>
      <c r="BK52" s="8">
        <v>1222.29</v>
      </c>
      <c r="BL52" s="2" t="s">
        <v>911</v>
      </c>
      <c r="BM52" s="7">
        <v>1</v>
      </c>
      <c r="BN52" s="7">
        <v>1</v>
      </c>
      <c r="BO52" s="4">
        <v>9</v>
      </c>
      <c r="BP52" s="8">
        <v>357.12</v>
      </c>
      <c r="BQ52" s="4">
        <v>9</v>
      </c>
      <c r="BR52" s="8">
        <v>357.12</v>
      </c>
      <c r="BS52" s="7"/>
      <c r="BT52" s="7"/>
      <c r="BU52" s="2" t="s">
        <v>239</v>
      </c>
      <c r="BV52" s="2" t="s">
        <v>223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>
        <v>11</v>
      </c>
      <c r="CB52" s="8">
        <v>344.19</v>
      </c>
      <c r="CC52" s="4">
        <v>9</v>
      </c>
      <c r="CD52" s="8">
        <v>352.08</v>
      </c>
      <c r="CE52" s="7">
        <v>0.2222</v>
      </c>
      <c r="CF52" s="7">
        <v>-0.0224</v>
      </c>
      <c r="CG52" s="2" t="s">
        <v>239</v>
      </c>
      <c r="CH52" s="2" t="s">
        <v>223</v>
      </c>
      <c r="CI52" s="2" t="s">
        <v>912</v>
      </c>
      <c r="CJ52" s="2" t="s">
        <v>913</v>
      </c>
      <c r="CK52" s="2" t="s">
        <v>238</v>
      </c>
      <c r="CL52" s="2" t="s">
        <v>226</v>
      </c>
      <c r="CM52" s="4">
        <v>10</v>
      </c>
      <c r="CN52" s="8">
        <v>312.9</v>
      </c>
      <c r="CO52" s="4">
        <v>4</v>
      </c>
      <c r="CP52" s="8">
        <v>156.44</v>
      </c>
      <c r="CQ52" s="7">
        <v>1.5</v>
      </c>
      <c r="CR52" s="7">
        <v>1.0001</v>
      </c>
      <c r="CS52" s="2" t="s">
        <v>239</v>
      </c>
      <c r="CT52" s="2" t="s">
        <v>223</v>
      </c>
      <c r="CU52" s="2" t="s">
        <v>912</v>
      </c>
      <c r="CV52" s="2" t="s">
        <v>913</v>
      </c>
      <c r="CW52" s="2" t="s">
        <v>238</v>
      </c>
      <c r="CX52" s="2" t="s">
        <v>226</v>
      </c>
      <c r="CY52" s="4">
        <v>1</v>
      </c>
      <c r="CZ52" s="8">
        <v>35.09</v>
      </c>
      <c r="DA52" s="4"/>
      <c r="DB52" s="8"/>
      <c r="DC52" s="7"/>
      <c r="DD52" s="7"/>
      <c r="DE52" s="2" t="s">
        <v>239</v>
      </c>
      <c r="DF52" s="2" t="s">
        <v>223</v>
      </c>
      <c r="DG52" s="2" t="s">
        <v>914</v>
      </c>
      <c r="DH52" s="2" t="s">
        <v>915</v>
      </c>
      <c r="DI52" s="2" t="s">
        <v>238</v>
      </c>
      <c r="DJ52" s="2" t="s">
        <v>226</v>
      </c>
      <c r="DK52" s="4"/>
      <c r="DL52" s="8"/>
      <c r="DM52" s="4">
        <v>5</v>
      </c>
      <c r="DN52" s="8">
        <v>156.45</v>
      </c>
      <c r="DO52" s="7">
        <v>-1</v>
      </c>
      <c r="DP52" s="7">
        <v>-1</v>
      </c>
      <c r="DQ52" s="2" t="s">
        <v>239</v>
      </c>
      <c r="DR52" s="2" t="s">
        <v>223</v>
      </c>
      <c r="DS52" s="2" t="s">
        <v>912</v>
      </c>
      <c r="DT52" s="2" t="s">
        <v>505</v>
      </c>
      <c r="DU52" s="2" t="s">
        <v>238</v>
      </c>
      <c r="DV52" s="2" t="s">
        <v>226</v>
      </c>
      <c r="DW52" s="4">
        <v>2</v>
      </c>
      <c r="DX52" s="8">
        <v>73.98</v>
      </c>
      <c r="DY52" s="4">
        <v>4</v>
      </c>
      <c r="DZ52" s="8">
        <v>147.96</v>
      </c>
      <c r="EA52" s="7">
        <v>-0.5</v>
      </c>
      <c r="EB52" s="7">
        <v>-0.5</v>
      </c>
      <c r="EC52" s="2" t="s">
        <v>239</v>
      </c>
      <c r="ED52" s="2" t="s">
        <v>223</v>
      </c>
      <c r="EE52" s="2" t="s">
        <v>912</v>
      </c>
      <c r="EF52" s="2" t="s">
        <v>482</v>
      </c>
      <c r="EG52" s="2" t="s">
        <v>238</v>
      </c>
      <c r="EH52" s="2" t="s">
        <v>226</v>
      </c>
      <c r="EI52" s="4">
        <v>1</v>
      </c>
      <c r="EJ52" s="8">
        <v>27.34</v>
      </c>
      <c r="EK52" s="4">
        <v>2</v>
      </c>
      <c r="EL52" s="8">
        <v>68.36</v>
      </c>
      <c r="EM52" s="7">
        <v>-0.5</v>
      </c>
      <c r="EN52" s="7">
        <v>-0.6001</v>
      </c>
      <c r="EO52" s="2" t="s">
        <v>239</v>
      </c>
      <c r="EP52" s="2" t="s">
        <v>223</v>
      </c>
      <c r="EQ52" s="2" t="s">
        <v>912</v>
      </c>
      <c r="ER52" s="2" t="s">
        <v>916</v>
      </c>
      <c r="ES52" s="2" t="s">
        <v>238</v>
      </c>
      <c r="ET52" s="2" t="s">
        <v>226</v>
      </c>
      <c r="EU52" s="4"/>
      <c r="EV52" s="8"/>
      <c r="EW52" s="4">
        <v>1</v>
      </c>
      <c r="EX52" s="8">
        <v>36.23</v>
      </c>
      <c r="EY52" s="7">
        <v>-1</v>
      </c>
      <c r="EZ52" s="7">
        <v>-1</v>
      </c>
      <c r="FA52" s="2" t="s">
        <v>239</v>
      </c>
      <c r="FB52" s="2" t="s">
        <v>223</v>
      </c>
      <c r="FC52" s="2" t="s">
        <v>917</v>
      </c>
      <c r="FD52" s="2" t="s">
        <v>918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239</v>
      </c>
      <c r="FN52" s="2" t="s">
        <v>223</v>
      </c>
      <c r="FO52" s="2" t="s">
        <v>912</v>
      </c>
      <c r="FP52" s="2" t="s">
        <v>919</v>
      </c>
      <c r="FQ52" s="2" t="s">
        <v>238</v>
      </c>
      <c r="FR52" s="2" t="s">
        <v>226</v>
      </c>
      <c r="FS52" s="4">
        <v>1</v>
      </c>
      <c r="FT52" s="8">
        <v>42.99</v>
      </c>
      <c r="FU52" s="4"/>
      <c r="FV52" s="8"/>
      <c r="FW52" s="7"/>
      <c r="FX52" s="7"/>
      <c r="FY52" s="2" t="s">
        <v>239</v>
      </c>
      <c r="FZ52" s="2" t="s">
        <v>223</v>
      </c>
      <c r="GA52" s="2" t="s">
        <v>852</v>
      </c>
      <c r="GB52" s="2" t="s">
        <v>920</v>
      </c>
      <c r="GC52" s="2" t="s">
        <v>238</v>
      </c>
      <c r="GD52" s="2" t="s">
        <v>226</v>
      </c>
      <c r="GE52" s="4"/>
      <c r="GF52" s="8"/>
      <c r="GG52" s="4"/>
      <c r="GH52" s="8"/>
      <c r="GI52" s="7"/>
      <c r="GJ52" s="7"/>
      <c r="GK52" s="2" t="s">
        <v>252</v>
      </c>
      <c r="GL52" s="2" t="s">
        <v>223</v>
      </c>
      <c r="GM52" s="2" t="s">
        <v>226</v>
      </c>
      <c r="GN52" s="2" t="s">
        <v>226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239</v>
      </c>
      <c r="GX52" s="2" t="s">
        <v>223</v>
      </c>
      <c r="GY52" s="2" t="s">
        <v>921</v>
      </c>
      <c r="GZ52" s="2" t="s">
        <v>226</v>
      </c>
      <c r="HA52" s="2" t="s">
        <v>238</v>
      </c>
      <c r="HB52" s="2" t="s">
        <v>226</v>
      </c>
      <c r="HC52" s="4">
        <v>1</v>
      </c>
      <c r="HD52" s="8">
        <v>28.68</v>
      </c>
      <c r="HE52" s="4"/>
      <c r="HF52" s="8"/>
      <c r="HG52" s="7"/>
      <c r="HH52" s="7"/>
      <c r="HI52" s="2" t="s">
        <v>239</v>
      </c>
      <c r="HJ52" s="2" t="s">
        <v>223</v>
      </c>
      <c r="HK52" s="2" t="s">
        <v>922</v>
      </c>
      <c r="HL52" s="2" t="s">
        <v>386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236</v>
      </c>
      <c r="HV52" s="2" t="s">
        <v>223</v>
      </c>
      <c r="HW52" s="2" t="s">
        <v>226</v>
      </c>
      <c r="HX52" s="2" t="s">
        <v>226</v>
      </c>
      <c r="HY52" s="2" t="s">
        <v>238</v>
      </c>
      <c r="HZ52" s="2" t="s">
        <v>291</v>
      </c>
      <c r="IA52" s="4"/>
      <c r="IB52" s="8"/>
      <c r="IC52" s="4"/>
      <c r="ID52" s="8"/>
      <c r="IE52" s="7"/>
      <c r="IF52" s="7"/>
      <c r="IG52" s="2" t="s">
        <v>252</v>
      </c>
      <c r="IH52" s="2" t="s">
        <v>223</v>
      </c>
      <c r="II52" s="2" t="s">
        <v>226</v>
      </c>
      <c r="IJ52" s="2" t="s">
        <v>226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448</v>
      </c>
      <c r="IT52" s="2" t="s">
        <v>223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448</v>
      </c>
      <c r="JF52" s="2" t="s">
        <v>223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252</v>
      </c>
      <c r="JR52" s="2" t="s">
        <v>223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236</v>
      </c>
      <c r="KD52" s="2" t="s">
        <v>223</v>
      </c>
      <c r="KE52" s="2" t="s">
        <v>226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667</v>
      </c>
      <c r="KP52" s="2" t="s">
        <v>223</v>
      </c>
      <c r="KQ52" s="2" t="s">
        <v>226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252</v>
      </c>
      <c r="LB52" s="2" t="s">
        <v>223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252</v>
      </c>
      <c r="LN52" s="2" t="s">
        <v>223</v>
      </c>
      <c r="LO52" s="2" t="s">
        <v>226</v>
      </c>
      <c r="LP52" s="2" t="s">
        <v>226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226</v>
      </c>
      <c r="LZ52" s="2" t="s">
        <v>226</v>
      </c>
      <c r="MA52" s="2" t="s">
        <v>226</v>
      </c>
      <c r="MB52" s="2" t="s">
        <v>226</v>
      </c>
      <c r="MC52" s="2" t="s">
        <v>226</v>
      </c>
      <c r="MD52" s="2" t="s">
        <v>226</v>
      </c>
      <c r="ME52" s="4"/>
      <c r="MF52" s="8"/>
      <c r="MG52" s="4"/>
      <c r="MH52" s="8"/>
      <c r="MI52" s="7"/>
      <c r="MJ52" s="7"/>
      <c r="MK52" s="2" t="s">
        <v>239</v>
      </c>
      <c r="ML52" s="2" t="s">
        <v>223</v>
      </c>
      <c r="MM52" s="2" t="s">
        <v>616</v>
      </c>
      <c r="MN52" s="2" t="s">
        <v>226</v>
      </c>
      <c r="MO52" s="2" t="s">
        <v>238</v>
      </c>
      <c r="MP52" s="2" t="s">
        <v>226</v>
      </c>
      <c r="MQ52" s="4"/>
      <c r="MR52" s="8"/>
      <c r="MS52" s="4"/>
      <c r="MT52" s="8"/>
      <c r="MU52" s="7"/>
      <c r="MV52" s="7"/>
      <c r="MW52" s="2" t="s">
        <v>239</v>
      </c>
      <c r="MX52" s="2" t="s">
        <v>223</v>
      </c>
      <c r="MY52" s="2" t="s">
        <v>914</v>
      </c>
      <c r="MZ52" s="2" t="s">
        <v>226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239</v>
      </c>
      <c r="NJ52" s="2" t="s">
        <v>261</v>
      </c>
      <c r="NK52" s="2" t="s">
        <v>472</v>
      </c>
      <c r="NL52" s="2" t="s">
        <v>226</v>
      </c>
      <c r="NM52" s="2" t="s">
        <v>238</v>
      </c>
      <c r="NN52" s="2" t="s">
        <v>226</v>
      </c>
      <c r="NO52" s="4"/>
      <c r="NP52" s="8"/>
      <c r="NQ52" s="4"/>
      <c r="NR52" s="8"/>
      <c r="NS52" s="7"/>
      <c r="NT52" s="7"/>
      <c r="NU52" s="2" t="s">
        <v>239</v>
      </c>
      <c r="NV52" s="2" t="s">
        <v>237</v>
      </c>
      <c r="NW52" s="2" t="s">
        <v>923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239</v>
      </c>
      <c r="OH52" s="2" t="s">
        <v>237</v>
      </c>
      <c r="OI52" s="2" t="s">
        <v>671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252</v>
      </c>
      <c r="OT52" s="2" t="s">
        <v>223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239</v>
      </c>
      <c r="PF52" s="2" t="s">
        <v>223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266</v>
      </c>
      <c r="QD52" s="2" t="s">
        <v>223</v>
      </c>
      <c r="QE52" s="2" t="s">
        <v>226</v>
      </c>
      <c r="QF52" s="2" t="s">
        <v>226</v>
      </c>
      <c r="QG52" s="2" t="s">
        <v>238</v>
      </c>
      <c r="QH52" s="2" t="s">
        <v>226</v>
      </c>
      <c r="QI52" s="4"/>
      <c r="QJ52" s="8"/>
      <c r="QK52" s="4"/>
      <c r="QL52" s="8"/>
      <c r="QM52" s="7"/>
      <c r="QN52" s="7"/>
      <c r="QO52" s="2" t="s">
        <v>226</v>
      </c>
      <c r="QP52" s="2" t="s">
        <v>226</v>
      </c>
      <c r="QQ52" s="2" t="s">
        <v>226</v>
      </c>
      <c r="QR52" s="2" t="s">
        <v>226</v>
      </c>
      <c r="QS52" s="2" t="s">
        <v>226</v>
      </c>
      <c r="QT52" s="2" t="s">
        <v>226</v>
      </c>
      <c r="QU52" s="4"/>
      <c r="QV52" s="8"/>
      <c r="QW52" s="4"/>
      <c r="QX52" s="8"/>
      <c r="QY52" s="7"/>
      <c r="QZ52" s="7"/>
      <c r="RA52" s="2" t="s">
        <v>266</v>
      </c>
      <c r="RB52" s="2" t="s">
        <v>223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8"/>
      <c r="RI52" s="4"/>
      <c r="RJ52" s="8"/>
      <c r="RK52" s="7"/>
      <c r="RL52" s="7"/>
      <c r="RM52" s="2" t="s">
        <v>252</v>
      </c>
      <c r="RN52" s="2" t="s">
        <v>223</v>
      </c>
      <c r="RO52" s="2" t="s">
        <v>226</v>
      </c>
      <c r="RP52" s="2" t="s">
        <v>226</v>
      </c>
      <c r="RQ52" s="2" t="s">
        <v>238</v>
      </c>
      <c r="RR52" s="2" t="s">
        <v>226</v>
      </c>
      <c r="RS52" s="4"/>
      <c r="RT52" s="8"/>
      <c r="RU52" s="4"/>
      <c r="RV52" s="8"/>
      <c r="RW52" s="7"/>
      <c r="RX52" s="7"/>
      <c r="RY52" s="2" t="s">
        <v>226</v>
      </c>
      <c r="RZ52" s="2" t="s">
        <v>226</v>
      </c>
      <c r="SA52" s="2" t="s">
        <v>226</v>
      </c>
      <c r="SB52" s="2" t="s">
        <v>226</v>
      </c>
      <c r="SC52" s="2" t="s">
        <v>226</v>
      </c>
      <c r="SD52" s="2" t="s">
        <v>226</v>
      </c>
      <c r="SE52" s="4">
        <v>145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>
        <v>210</v>
      </c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>
        <v>150</v>
      </c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</row>
    <row r="53">
      <c r="A53" s="2" t="s">
        <v>924</v>
      </c>
      <c r="B53" s="2" t="s">
        <v>577</v>
      </c>
      <c r="C53" s="2" t="s">
        <v>558</v>
      </c>
      <c r="D53" s="2" t="s">
        <v>215</v>
      </c>
      <c r="E53" s="2" t="s">
        <v>216</v>
      </c>
      <c r="F53" s="2" t="s">
        <v>578</v>
      </c>
      <c r="G53" s="2" t="s">
        <v>579</v>
      </c>
      <c r="H53" s="2" t="s">
        <v>580</v>
      </c>
      <c r="I53" s="2" t="s">
        <v>581</v>
      </c>
      <c r="J53" s="2" t="s">
        <v>221</v>
      </c>
      <c r="K53" s="2" t="s">
        <v>405</v>
      </c>
      <c r="L53" s="3">
        <v>36.72</v>
      </c>
      <c r="M53" s="3">
        <v>38.56</v>
      </c>
      <c r="N53" s="3">
        <v>69.99</v>
      </c>
      <c r="O53" s="2" t="s">
        <v>223</v>
      </c>
      <c r="P53" s="2" t="s">
        <v>224</v>
      </c>
      <c r="Q53" s="2" t="s">
        <v>225</v>
      </c>
      <c r="R53" s="2" t="s">
        <v>226</v>
      </c>
      <c r="S53" s="2" t="s">
        <v>909</v>
      </c>
      <c r="T53" s="2" t="s">
        <v>586</v>
      </c>
      <c r="U53" s="2" t="s">
        <v>371</v>
      </c>
      <c r="V53" s="2" t="s">
        <v>230</v>
      </c>
      <c r="W53" s="2" t="s">
        <v>587</v>
      </c>
      <c r="X53" s="2" t="s">
        <v>335</v>
      </c>
      <c r="Y53" s="2" t="s">
        <v>910</v>
      </c>
      <c r="Z53" s="4">
        <v>265</v>
      </c>
      <c r="AA53" s="4">
        <f>=ROUNDDOWN(20.3846153846154,0)</f>
      </c>
      <c r="AB53" s="5">
        <v>13</v>
      </c>
      <c r="AC53" s="2" t="s">
        <v>589</v>
      </c>
      <c r="AD53" s="4">
        <v>60</v>
      </c>
      <c r="AE53" s="4">
        <v>200</v>
      </c>
      <c r="AF53" s="6">
        <v>64</v>
      </c>
      <c r="AG53" s="6"/>
      <c r="AH53" s="7">
        <v>0.9881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>
        <v>142</v>
      </c>
      <c r="AQ53" s="8">
        <v>5663.31</v>
      </c>
      <c r="AR53" s="4">
        <v>120</v>
      </c>
      <c r="AS53" s="8">
        <v>5264.74</v>
      </c>
      <c r="AT53" s="7">
        <v>0.1833</v>
      </c>
      <c r="AU53" s="7">
        <v>0.0757</v>
      </c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>
        <v>0.5461</v>
      </c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>
        <v>142</v>
      </c>
      <c r="BK53" s="8">
        <v>5663.31</v>
      </c>
      <c r="BL53" s="2" t="s">
        <v>925</v>
      </c>
      <c r="BM53" s="7">
        <v>1</v>
      </c>
      <c r="BN53" s="7">
        <v>1</v>
      </c>
      <c r="BO53" s="4">
        <v>12</v>
      </c>
      <c r="BP53" s="8">
        <v>563.04</v>
      </c>
      <c r="BQ53" s="4">
        <v>10</v>
      </c>
      <c r="BR53" s="8">
        <v>469.2</v>
      </c>
      <c r="BS53" s="7">
        <v>0.2</v>
      </c>
      <c r="BT53" s="7">
        <v>0.2</v>
      </c>
      <c r="BU53" s="2" t="s">
        <v>239</v>
      </c>
      <c r="BV53" s="2" t="s">
        <v>223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>
        <v>41</v>
      </c>
      <c r="CB53" s="8">
        <v>1540.78</v>
      </c>
      <c r="CC53" s="4">
        <v>47</v>
      </c>
      <c r="CD53" s="8">
        <v>2174.69</v>
      </c>
      <c r="CE53" s="7">
        <v>-0.1277</v>
      </c>
      <c r="CF53" s="7">
        <v>-0.2915</v>
      </c>
      <c r="CG53" s="2" t="s">
        <v>239</v>
      </c>
      <c r="CH53" s="2" t="s">
        <v>223</v>
      </c>
      <c r="CI53" s="2" t="s">
        <v>926</v>
      </c>
      <c r="CJ53" s="2" t="s">
        <v>927</v>
      </c>
      <c r="CK53" s="2" t="s">
        <v>238</v>
      </c>
      <c r="CL53" s="2" t="s">
        <v>226</v>
      </c>
      <c r="CM53" s="4">
        <v>25</v>
      </c>
      <c r="CN53" s="8">
        <v>939.5</v>
      </c>
      <c r="CO53" s="4">
        <v>9</v>
      </c>
      <c r="CP53" s="8">
        <v>410.67</v>
      </c>
      <c r="CQ53" s="7">
        <v>1.7778</v>
      </c>
      <c r="CR53" s="7">
        <v>1.2877</v>
      </c>
      <c r="CS53" s="2" t="s">
        <v>239</v>
      </c>
      <c r="CT53" s="2" t="s">
        <v>223</v>
      </c>
      <c r="CU53" s="2" t="s">
        <v>926</v>
      </c>
      <c r="CV53" s="2" t="s">
        <v>342</v>
      </c>
      <c r="CW53" s="2" t="s">
        <v>238</v>
      </c>
      <c r="CX53" s="2" t="s">
        <v>226</v>
      </c>
      <c r="CY53" s="4">
        <v>19</v>
      </c>
      <c r="CZ53" s="8">
        <v>784.7</v>
      </c>
      <c r="DA53" s="4">
        <v>1</v>
      </c>
      <c r="DB53" s="8">
        <v>50.48</v>
      </c>
      <c r="DC53" s="7">
        <v>18</v>
      </c>
      <c r="DD53" s="7">
        <v>14.5448</v>
      </c>
      <c r="DE53" s="2" t="s">
        <v>239</v>
      </c>
      <c r="DF53" s="2" t="s">
        <v>223</v>
      </c>
      <c r="DG53" s="2" t="s">
        <v>914</v>
      </c>
      <c r="DH53" s="2" t="s">
        <v>928</v>
      </c>
      <c r="DI53" s="2" t="s">
        <v>238</v>
      </c>
      <c r="DJ53" s="2" t="s">
        <v>226</v>
      </c>
      <c r="DK53" s="4">
        <v>7</v>
      </c>
      <c r="DL53" s="8">
        <v>247.66</v>
      </c>
      <c r="DM53" s="4">
        <v>24</v>
      </c>
      <c r="DN53" s="8">
        <v>932.24</v>
      </c>
      <c r="DO53" s="7">
        <v>-0.7083</v>
      </c>
      <c r="DP53" s="7">
        <v>-0.7343</v>
      </c>
      <c r="DQ53" s="2" t="s">
        <v>239</v>
      </c>
      <c r="DR53" s="2" t="s">
        <v>223</v>
      </c>
      <c r="DS53" s="2" t="s">
        <v>926</v>
      </c>
      <c r="DT53" s="2" t="s">
        <v>929</v>
      </c>
      <c r="DU53" s="2" t="s">
        <v>238</v>
      </c>
      <c r="DV53" s="2" t="s">
        <v>226</v>
      </c>
      <c r="DW53" s="4">
        <v>16</v>
      </c>
      <c r="DX53" s="8">
        <v>690.4</v>
      </c>
      <c r="DY53" s="4">
        <v>19</v>
      </c>
      <c r="DZ53" s="8">
        <v>819.85</v>
      </c>
      <c r="EA53" s="7">
        <v>-0.1579</v>
      </c>
      <c r="EB53" s="7">
        <v>-0.1579</v>
      </c>
      <c r="EC53" s="2" t="s">
        <v>239</v>
      </c>
      <c r="ED53" s="2" t="s">
        <v>223</v>
      </c>
      <c r="EE53" s="2" t="s">
        <v>926</v>
      </c>
      <c r="EF53" s="2" t="s">
        <v>930</v>
      </c>
      <c r="EG53" s="2" t="s">
        <v>238</v>
      </c>
      <c r="EH53" s="2" t="s">
        <v>226</v>
      </c>
      <c r="EI53" s="4">
        <v>7</v>
      </c>
      <c r="EJ53" s="8">
        <v>229.81</v>
      </c>
      <c r="EK53" s="4">
        <v>7</v>
      </c>
      <c r="EL53" s="8">
        <v>279.09</v>
      </c>
      <c r="EM53" s="7"/>
      <c r="EN53" s="7">
        <v>-0.1766</v>
      </c>
      <c r="EO53" s="2" t="s">
        <v>239</v>
      </c>
      <c r="EP53" s="2" t="s">
        <v>223</v>
      </c>
      <c r="EQ53" s="2" t="s">
        <v>926</v>
      </c>
      <c r="ER53" s="2" t="s">
        <v>482</v>
      </c>
      <c r="ES53" s="2" t="s">
        <v>238</v>
      </c>
      <c r="ET53" s="2" t="s">
        <v>226</v>
      </c>
      <c r="EU53" s="4">
        <v>1</v>
      </c>
      <c r="EV53" s="8">
        <v>38.56</v>
      </c>
      <c r="EW53" s="4">
        <v>1</v>
      </c>
      <c r="EX53" s="8">
        <v>42.84</v>
      </c>
      <c r="EY53" s="7"/>
      <c r="EZ53" s="7">
        <v>-0.0999</v>
      </c>
      <c r="FA53" s="2" t="s">
        <v>239</v>
      </c>
      <c r="FB53" s="2" t="s">
        <v>223</v>
      </c>
      <c r="FC53" s="2" t="s">
        <v>917</v>
      </c>
      <c r="FD53" s="2" t="s">
        <v>931</v>
      </c>
      <c r="FE53" s="2" t="s">
        <v>238</v>
      </c>
      <c r="FF53" s="2" t="s">
        <v>226</v>
      </c>
      <c r="FG53" s="4">
        <v>2</v>
      </c>
      <c r="FH53" s="8">
        <v>139.94</v>
      </c>
      <c r="FI53" s="4"/>
      <c r="FJ53" s="8"/>
      <c r="FK53" s="7"/>
      <c r="FL53" s="7"/>
      <c r="FM53" s="2" t="s">
        <v>239</v>
      </c>
      <c r="FN53" s="2" t="s">
        <v>223</v>
      </c>
      <c r="FO53" s="2" t="s">
        <v>926</v>
      </c>
      <c r="FP53" s="2" t="s">
        <v>900</v>
      </c>
      <c r="FQ53" s="2" t="s">
        <v>238</v>
      </c>
      <c r="FR53" s="2" t="s">
        <v>226</v>
      </c>
      <c r="FS53" s="4">
        <v>12</v>
      </c>
      <c r="FT53" s="8">
        <v>488.92</v>
      </c>
      <c r="FU53" s="4"/>
      <c r="FV53" s="8"/>
      <c r="FW53" s="7"/>
      <c r="FX53" s="7"/>
      <c r="FY53" s="2" t="s">
        <v>239</v>
      </c>
      <c r="FZ53" s="2" t="s">
        <v>223</v>
      </c>
      <c r="GA53" s="2" t="s">
        <v>605</v>
      </c>
      <c r="GB53" s="2" t="s">
        <v>932</v>
      </c>
      <c r="GC53" s="2" t="s">
        <v>238</v>
      </c>
      <c r="GD53" s="2" t="s">
        <v>226</v>
      </c>
      <c r="GE53" s="4"/>
      <c r="GF53" s="8"/>
      <c r="GG53" s="4"/>
      <c r="GH53" s="8"/>
      <c r="GI53" s="7"/>
      <c r="GJ53" s="7"/>
      <c r="GK53" s="2" t="s">
        <v>252</v>
      </c>
      <c r="GL53" s="2" t="s">
        <v>223</v>
      </c>
      <c r="GM53" s="2" t="s">
        <v>226</v>
      </c>
      <c r="GN53" s="2" t="s">
        <v>226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239</v>
      </c>
      <c r="GX53" s="2" t="s">
        <v>223</v>
      </c>
      <c r="GY53" s="2" t="s">
        <v>921</v>
      </c>
      <c r="GZ53" s="2" t="s">
        <v>226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239</v>
      </c>
      <c r="HJ53" s="2" t="s">
        <v>223</v>
      </c>
      <c r="HK53" s="2" t="s">
        <v>922</v>
      </c>
      <c r="HL53" s="2" t="s">
        <v>921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236</v>
      </c>
      <c r="HV53" s="2" t="s">
        <v>223</v>
      </c>
      <c r="HW53" s="2" t="s">
        <v>226</v>
      </c>
      <c r="HX53" s="2" t="s">
        <v>226</v>
      </c>
      <c r="HY53" s="2" t="s">
        <v>238</v>
      </c>
      <c r="HZ53" s="2" t="s">
        <v>291</v>
      </c>
      <c r="IA53" s="4"/>
      <c r="IB53" s="8"/>
      <c r="IC53" s="4"/>
      <c r="ID53" s="8"/>
      <c r="IE53" s="7"/>
      <c r="IF53" s="7"/>
      <c r="IG53" s="2" t="s">
        <v>252</v>
      </c>
      <c r="IH53" s="2" t="s">
        <v>223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448</v>
      </c>
      <c r="IT53" s="2" t="s">
        <v>223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448</v>
      </c>
      <c r="JF53" s="2" t="s">
        <v>223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252</v>
      </c>
      <c r="JR53" s="2" t="s">
        <v>223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236</v>
      </c>
      <c r="KD53" s="2" t="s">
        <v>223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667</v>
      </c>
      <c r="KP53" s="2" t="s">
        <v>223</v>
      </c>
      <c r="KQ53" s="2" t="s">
        <v>226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252</v>
      </c>
      <c r="LB53" s="2" t="s">
        <v>223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252</v>
      </c>
      <c r="LN53" s="2" t="s">
        <v>223</v>
      </c>
      <c r="LO53" s="2" t="s">
        <v>226</v>
      </c>
      <c r="LP53" s="2" t="s">
        <v>226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226</v>
      </c>
      <c r="LZ53" s="2" t="s">
        <v>226</v>
      </c>
      <c r="MA53" s="2" t="s">
        <v>226</v>
      </c>
      <c r="MB53" s="2" t="s">
        <v>226</v>
      </c>
      <c r="MC53" s="2" t="s">
        <v>226</v>
      </c>
      <c r="MD53" s="2" t="s">
        <v>226</v>
      </c>
      <c r="ME53" s="4"/>
      <c r="MF53" s="8"/>
      <c r="MG53" s="4"/>
      <c r="MH53" s="8"/>
      <c r="MI53" s="7"/>
      <c r="MJ53" s="7"/>
      <c r="MK53" s="2" t="s">
        <v>239</v>
      </c>
      <c r="ML53" s="2" t="s">
        <v>223</v>
      </c>
      <c r="MM53" s="2" t="s">
        <v>616</v>
      </c>
      <c r="MN53" s="2" t="s">
        <v>226</v>
      </c>
      <c r="MO53" s="2" t="s">
        <v>238</v>
      </c>
      <c r="MP53" s="2" t="s">
        <v>226</v>
      </c>
      <c r="MQ53" s="4"/>
      <c r="MR53" s="8"/>
      <c r="MS53" s="4"/>
      <c r="MT53" s="8"/>
      <c r="MU53" s="7"/>
      <c r="MV53" s="7"/>
      <c r="MW53" s="2" t="s">
        <v>239</v>
      </c>
      <c r="MX53" s="2" t="s">
        <v>223</v>
      </c>
      <c r="MY53" s="2" t="s">
        <v>643</v>
      </c>
      <c r="MZ53" s="2" t="s">
        <v>226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239</v>
      </c>
      <c r="NJ53" s="2" t="s">
        <v>261</v>
      </c>
      <c r="NK53" s="2" t="s">
        <v>472</v>
      </c>
      <c r="NL53" s="2" t="s">
        <v>933</v>
      </c>
      <c r="NM53" s="2" t="s">
        <v>238</v>
      </c>
      <c r="NN53" s="2" t="s">
        <v>226</v>
      </c>
      <c r="NO53" s="4"/>
      <c r="NP53" s="8"/>
      <c r="NQ53" s="4">
        <v>2</v>
      </c>
      <c r="NR53" s="8">
        <v>85.68</v>
      </c>
      <c r="NS53" s="7">
        <v>-1</v>
      </c>
      <c r="NT53" s="7">
        <v>-1</v>
      </c>
      <c r="NU53" s="2" t="s">
        <v>239</v>
      </c>
      <c r="NV53" s="2" t="s">
        <v>237</v>
      </c>
      <c r="NW53" s="2" t="s">
        <v>923</v>
      </c>
      <c r="NX53" s="2" t="s">
        <v>423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239</v>
      </c>
      <c r="OH53" s="2" t="s">
        <v>237</v>
      </c>
      <c r="OI53" s="2" t="s">
        <v>671</v>
      </c>
      <c r="OJ53" s="2" t="s">
        <v>934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252</v>
      </c>
      <c r="OT53" s="2" t="s">
        <v>223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239</v>
      </c>
      <c r="PF53" s="2" t="s">
        <v>223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266</v>
      </c>
      <c r="QD53" s="2" t="s">
        <v>223</v>
      </c>
      <c r="QE53" s="2" t="s">
        <v>226</v>
      </c>
      <c r="QF53" s="2" t="s">
        <v>226</v>
      </c>
      <c r="QG53" s="2" t="s">
        <v>238</v>
      </c>
      <c r="QH53" s="2" t="s">
        <v>226</v>
      </c>
      <c r="QI53" s="4"/>
      <c r="QJ53" s="8"/>
      <c r="QK53" s="4"/>
      <c r="QL53" s="8"/>
      <c r="QM53" s="7"/>
      <c r="QN53" s="7"/>
      <c r="QO53" s="2" t="s">
        <v>226</v>
      </c>
      <c r="QP53" s="2" t="s">
        <v>226</v>
      </c>
      <c r="QQ53" s="2" t="s">
        <v>226</v>
      </c>
      <c r="QR53" s="2" t="s">
        <v>226</v>
      </c>
      <c r="QS53" s="2" t="s">
        <v>226</v>
      </c>
      <c r="QT53" s="2" t="s">
        <v>226</v>
      </c>
      <c r="QU53" s="4"/>
      <c r="QV53" s="8"/>
      <c r="QW53" s="4"/>
      <c r="QX53" s="8"/>
      <c r="QY53" s="7"/>
      <c r="QZ53" s="7"/>
      <c r="RA53" s="2" t="s">
        <v>266</v>
      </c>
      <c r="RB53" s="2" t="s">
        <v>223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8"/>
      <c r="RI53" s="4"/>
      <c r="RJ53" s="8"/>
      <c r="RK53" s="7"/>
      <c r="RL53" s="7"/>
      <c r="RM53" s="2" t="s">
        <v>252</v>
      </c>
      <c r="RN53" s="2" t="s">
        <v>223</v>
      </c>
      <c r="RO53" s="2" t="s">
        <v>226</v>
      </c>
      <c r="RP53" s="2" t="s">
        <v>226</v>
      </c>
      <c r="RQ53" s="2" t="s">
        <v>238</v>
      </c>
      <c r="RR53" s="2" t="s">
        <v>226</v>
      </c>
      <c r="RS53" s="4"/>
      <c r="RT53" s="8"/>
      <c r="RU53" s="4"/>
      <c r="RV53" s="8"/>
      <c r="RW53" s="7"/>
      <c r="RX53" s="7"/>
      <c r="RY53" s="2" t="s">
        <v>226</v>
      </c>
      <c r="RZ53" s="2" t="s">
        <v>226</v>
      </c>
      <c r="SA53" s="2" t="s">
        <v>226</v>
      </c>
      <c r="SB53" s="2" t="s">
        <v>226</v>
      </c>
      <c r="SC53" s="2" t="s">
        <v>226</v>
      </c>
      <c r="SD53" s="2" t="s">
        <v>226</v>
      </c>
      <c r="SE53" s="4">
        <v>265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>
        <v>60</v>
      </c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>
        <v>140</v>
      </c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</row>
    <row r="54">
      <c r="A54" s="2" t="s">
        <v>935</v>
      </c>
      <c r="B54" s="2" t="s">
        <v>577</v>
      </c>
      <c r="C54" s="2" t="s">
        <v>558</v>
      </c>
      <c r="D54" s="2" t="s">
        <v>215</v>
      </c>
      <c r="E54" s="2" t="s">
        <v>216</v>
      </c>
      <c r="F54" s="2" t="s">
        <v>578</v>
      </c>
      <c r="G54" s="2" t="s">
        <v>579</v>
      </c>
      <c r="H54" s="2" t="s">
        <v>580</v>
      </c>
      <c r="I54" s="2" t="s">
        <v>581</v>
      </c>
      <c r="J54" s="2" t="s">
        <v>268</v>
      </c>
      <c r="K54" s="2" t="s">
        <v>405</v>
      </c>
      <c r="L54" s="3">
        <v>40.5</v>
      </c>
      <c r="M54" s="3">
        <v>42.52</v>
      </c>
      <c r="N54" s="3">
        <v>79.99</v>
      </c>
      <c r="O54" s="2" t="s">
        <v>223</v>
      </c>
      <c r="P54" s="2" t="s">
        <v>224</v>
      </c>
      <c r="Q54" s="2" t="s">
        <v>225</v>
      </c>
      <c r="R54" s="2" t="s">
        <v>226</v>
      </c>
      <c r="S54" s="2" t="s">
        <v>909</v>
      </c>
      <c r="T54" s="2" t="s">
        <v>586</v>
      </c>
      <c r="U54" s="2" t="s">
        <v>371</v>
      </c>
      <c r="V54" s="2" t="s">
        <v>230</v>
      </c>
      <c r="W54" s="2" t="s">
        <v>587</v>
      </c>
      <c r="X54" s="2" t="s">
        <v>335</v>
      </c>
      <c r="Y54" s="2" t="s">
        <v>910</v>
      </c>
      <c r="Z54" s="4">
        <v>411</v>
      </c>
      <c r="AA54" s="4">
        <f>=ROUNDDOWN(37.3636363636364,0)</f>
      </c>
      <c r="AB54" s="5">
        <v>11</v>
      </c>
      <c r="AC54" s="2" t="s">
        <v>226</v>
      </c>
      <c r="AD54" s="4"/>
      <c r="AE54" s="4"/>
      <c r="AF54" s="6">
        <v>64</v>
      </c>
      <c r="AG54" s="6"/>
      <c r="AH54" s="7">
        <v>0.9762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>
        <v>78</v>
      </c>
      <c r="AQ54" s="8">
        <v>3485.17</v>
      </c>
      <c r="AR54" s="4">
        <v>73</v>
      </c>
      <c r="AS54" s="8">
        <v>3587.32</v>
      </c>
      <c r="AT54" s="7">
        <v>0.0685</v>
      </c>
      <c r="AU54" s="7">
        <v>-0.0285</v>
      </c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>
        <v>0.3361</v>
      </c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>
        <v>78</v>
      </c>
      <c r="BK54" s="8">
        <v>3485.17</v>
      </c>
      <c r="BL54" s="2" t="s">
        <v>936</v>
      </c>
      <c r="BM54" s="7">
        <v>1</v>
      </c>
      <c r="BN54" s="7">
        <v>1</v>
      </c>
      <c r="BO54" s="4">
        <v>8</v>
      </c>
      <c r="BP54" s="8">
        <v>414</v>
      </c>
      <c r="BQ54" s="4">
        <v>5</v>
      </c>
      <c r="BR54" s="8">
        <v>258.75</v>
      </c>
      <c r="BS54" s="7">
        <v>0.6</v>
      </c>
      <c r="BT54" s="7">
        <v>0.6</v>
      </c>
      <c r="BU54" s="2" t="s">
        <v>239</v>
      </c>
      <c r="BV54" s="2" t="s">
        <v>223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>
        <v>8</v>
      </c>
      <c r="CB54" s="8">
        <v>353.2</v>
      </c>
      <c r="CC54" s="4">
        <v>29</v>
      </c>
      <c r="CD54" s="8">
        <v>1479.87</v>
      </c>
      <c r="CE54" s="7">
        <v>-0.7241</v>
      </c>
      <c r="CF54" s="7">
        <v>-0.7613</v>
      </c>
      <c r="CG54" s="2" t="s">
        <v>239</v>
      </c>
      <c r="CH54" s="2" t="s">
        <v>223</v>
      </c>
      <c r="CI54" s="2" t="s">
        <v>926</v>
      </c>
      <c r="CJ54" s="2" t="s">
        <v>927</v>
      </c>
      <c r="CK54" s="2" t="s">
        <v>238</v>
      </c>
      <c r="CL54" s="2" t="s">
        <v>226</v>
      </c>
      <c r="CM54" s="4">
        <v>21</v>
      </c>
      <c r="CN54" s="8">
        <v>927.15</v>
      </c>
      <c r="CO54" s="4">
        <v>11</v>
      </c>
      <c r="CP54" s="8">
        <v>546.37</v>
      </c>
      <c r="CQ54" s="7">
        <v>0.9091</v>
      </c>
      <c r="CR54" s="7">
        <v>0.6969</v>
      </c>
      <c r="CS54" s="2" t="s">
        <v>239</v>
      </c>
      <c r="CT54" s="2" t="s">
        <v>223</v>
      </c>
      <c r="CU54" s="2" t="s">
        <v>926</v>
      </c>
      <c r="CV54" s="2" t="s">
        <v>342</v>
      </c>
      <c r="CW54" s="2" t="s">
        <v>238</v>
      </c>
      <c r="CX54" s="2" t="s">
        <v>226</v>
      </c>
      <c r="CY54" s="4">
        <v>16</v>
      </c>
      <c r="CZ54" s="8">
        <v>712.64</v>
      </c>
      <c r="DA54" s="4"/>
      <c r="DB54" s="8"/>
      <c r="DC54" s="7"/>
      <c r="DD54" s="7"/>
      <c r="DE54" s="2" t="s">
        <v>239</v>
      </c>
      <c r="DF54" s="2" t="s">
        <v>223</v>
      </c>
      <c r="DG54" s="2" t="s">
        <v>914</v>
      </c>
      <c r="DH54" s="2" t="s">
        <v>937</v>
      </c>
      <c r="DI54" s="2" t="s">
        <v>238</v>
      </c>
      <c r="DJ54" s="2" t="s">
        <v>226</v>
      </c>
      <c r="DK54" s="4">
        <v>4</v>
      </c>
      <c r="DL54" s="8">
        <v>162.64</v>
      </c>
      <c r="DM54" s="4">
        <v>11</v>
      </c>
      <c r="DN54" s="8">
        <v>462.7</v>
      </c>
      <c r="DO54" s="7">
        <v>-0.6364</v>
      </c>
      <c r="DP54" s="7">
        <v>-0.6485</v>
      </c>
      <c r="DQ54" s="2" t="s">
        <v>239</v>
      </c>
      <c r="DR54" s="2" t="s">
        <v>223</v>
      </c>
      <c r="DS54" s="2" t="s">
        <v>926</v>
      </c>
      <c r="DT54" s="2" t="s">
        <v>938</v>
      </c>
      <c r="DU54" s="2" t="s">
        <v>238</v>
      </c>
      <c r="DV54" s="2" t="s">
        <v>226</v>
      </c>
      <c r="DW54" s="4">
        <v>7</v>
      </c>
      <c r="DX54" s="8">
        <v>347.27</v>
      </c>
      <c r="DY54" s="4">
        <v>15</v>
      </c>
      <c r="DZ54" s="8">
        <v>744.15</v>
      </c>
      <c r="EA54" s="7">
        <v>-0.5333</v>
      </c>
      <c r="EB54" s="7">
        <v>-0.5333</v>
      </c>
      <c r="EC54" s="2" t="s">
        <v>239</v>
      </c>
      <c r="ED54" s="2" t="s">
        <v>223</v>
      </c>
      <c r="EE54" s="2" t="s">
        <v>926</v>
      </c>
      <c r="EF54" s="2" t="s">
        <v>939</v>
      </c>
      <c r="EG54" s="2" t="s">
        <v>238</v>
      </c>
      <c r="EH54" s="2" t="s">
        <v>226</v>
      </c>
      <c r="EI54" s="4">
        <v>4</v>
      </c>
      <c r="EJ54" s="8">
        <v>169.72</v>
      </c>
      <c r="EK54" s="4">
        <v>2</v>
      </c>
      <c r="EL54" s="8">
        <v>95.48</v>
      </c>
      <c r="EM54" s="7">
        <v>1</v>
      </c>
      <c r="EN54" s="7">
        <v>0.7775</v>
      </c>
      <c r="EO54" s="2" t="s">
        <v>239</v>
      </c>
      <c r="EP54" s="2" t="s">
        <v>223</v>
      </c>
      <c r="EQ54" s="2" t="s">
        <v>926</v>
      </c>
      <c r="ER54" s="2" t="s">
        <v>916</v>
      </c>
      <c r="ES54" s="2" t="s">
        <v>238</v>
      </c>
      <c r="ET54" s="2" t="s">
        <v>226</v>
      </c>
      <c r="EU54" s="4">
        <v>1</v>
      </c>
      <c r="EV54" s="8">
        <v>42.52</v>
      </c>
      <c r="EW54" s="4"/>
      <c r="EX54" s="8"/>
      <c r="EY54" s="7"/>
      <c r="EZ54" s="7"/>
      <c r="FA54" s="2" t="s">
        <v>239</v>
      </c>
      <c r="FB54" s="2" t="s">
        <v>223</v>
      </c>
      <c r="FC54" s="2" t="s">
        <v>917</v>
      </c>
      <c r="FD54" s="2" t="s">
        <v>940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239</v>
      </c>
      <c r="FN54" s="2" t="s">
        <v>223</v>
      </c>
      <c r="FO54" s="2" t="s">
        <v>926</v>
      </c>
      <c r="FP54" s="2" t="s">
        <v>941</v>
      </c>
      <c r="FQ54" s="2" t="s">
        <v>238</v>
      </c>
      <c r="FR54" s="2" t="s">
        <v>226</v>
      </c>
      <c r="FS54" s="4">
        <v>9</v>
      </c>
      <c r="FT54" s="8">
        <v>356.03</v>
      </c>
      <c r="FU54" s="4"/>
      <c r="FV54" s="8"/>
      <c r="FW54" s="7"/>
      <c r="FX54" s="7"/>
      <c r="FY54" s="2" t="s">
        <v>239</v>
      </c>
      <c r="FZ54" s="2" t="s">
        <v>223</v>
      </c>
      <c r="GA54" s="2" t="s">
        <v>852</v>
      </c>
      <c r="GB54" s="2" t="s">
        <v>888</v>
      </c>
      <c r="GC54" s="2" t="s">
        <v>238</v>
      </c>
      <c r="GD54" s="2" t="s">
        <v>226</v>
      </c>
      <c r="GE54" s="4"/>
      <c r="GF54" s="8"/>
      <c r="GG54" s="4"/>
      <c r="GH54" s="8"/>
      <c r="GI54" s="7"/>
      <c r="GJ54" s="7"/>
      <c r="GK54" s="2" t="s">
        <v>252</v>
      </c>
      <c r="GL54" s="2" t="s">
        <v>223</v>
      </c>
      <c r="GM54" s="2" t="s">
        <v>226</v>
      </c>
      <c r="GN54" s="2" t="s">
        <v>226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239</v>
      </c>
      <c r="GX54" s="2" t="s">
        <v>223</v>
      </c>
      <c r="GY54" s="2" t="s">
        <v>921</v>
      </c>
      <c r="GZ54" s="2" t="s">
        <v>942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239</v>
      </c>
      <c r="HJ54" s="2" t="s">
        <v>223</v>
      </c>
      <c r="HK54" s="2" t="s">
        <v>922</v>
      </c>
      <c r="HL54" s="2" t="s">
        <v>943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236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291</v>
      </c>
      <c r="IA54" s="4"/>
      <c r="IB54" s="8"/>
      <c r="IC54" s="4"/>
      <c r="ID54" s="8"/>
      <c r="IE54" s="7"/>
      <c r="IF54" s="7"/>
      <c r="IG54" s="2" t="s">
        <v>252</v>
      </c>
      <c r="IH54" s="2" t="s">
        <v>223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448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448</v>
      </c>
      <c r="JF54" s="2" t="s">
        <v>223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252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236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667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252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252</v>
      </c>
      <c r="LN54" s="2" t="s">
        <v>223</v>
      </c>
      <c r="LO54" s="2" t="s">
        <v>226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226</v>
      </c>
      <c r="LZ54" s="2" t="s">
        <v>226</v>
      </c>
      <c r="MA54" s="2" t="s">
        <v>226</v>
      </c>
      <c r="MB54" s="2" t="s">
        <v>226</v>
      </c>
      <c r="MC54" s="2" t="s">
        <v>226</v>
      </c>
      <c r="MD54" s="2" t="s">
        <v>226</v>
      </c>
      <c r="ME54" s="4"/>
      <c r="MF54" s="8"/>
      <c r="MG54" s="4"/>
      <c r="MH54" s="8"/>
      <c r="MI54" s="7"/>
      <c r="MJ54" s="7"/>
      <c r="MK54" s="2" t="s">
        <v>252</v>
      </c>
      <c r="ML54" s="2" t="s">
        <v>223</v>
      </c>
      <c r="MM54" s="2" t="s">
        <v>226</v>
      </c>
      <c r="MN54" s="2" t="s">
        <v>226</v>
      </c>
      <c r="MO54" s="2" t="s">
        <v>238</v>
      </c>
      <c r="MP54" s="2" t="s">
        <v>226</v>
      </c>
      <c r="MQ54" s="4"/>
      <c r="MR54" s="8"/>
      <c r="MS54" s="4"/>
      <c r="MT54" s="8"/>
      <c r="MU54" s="7"/>
      <c r="MV54" s="7"/>
      <c r="MW54" s="2" t="s">
        <v>239</v>
      </c>
      <c r="MX54" s="2" t="s">
        <v>223</v>
      </c>
      <c r="MY54" s="2" t="s">
        <v>643</v>
      </c>
      <c r="MZ54" s="2" t="s">
        <v>226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239</v>
      </c>
      <c r="NJ54" s="2" t="s">
        <v>261</v>
      </c>
      <c r="NK54" s="2" t="s">
        <v>472</v>
      </c>
      <c r="NL54" s="2" t="s">
        <v>385</v>
      </c>
      <c r="NM54" s="2" t="s">
        <v>238</v>
      </c>
      <c r="NN54" s="2" t="s">
        <v>226</v>
      </c>
      <c r="NO54" s="4"/>
      <c r="NP54" s="8"/>
      <c r="NQ54" s="4"/>
      <c r="NR54" s="8"/>
      <c r="NS54" s="7"/>
      <c r="NT54" s="7"/>
      <c r="NU54" s="2" t="s">
        <v>239</v>
      </c>
      <c r="NV54" s="2" t="s">
        <v>237</v>
      </c>
      <c r="NW54" s="2" t="s">
        <v>923</v>
      </c>
      <c r="NX54" s="2" t="s">
        <v>944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239</v>
      </c>
      <c r="OH54" s="2" t="s">
        <v>237</v>
      </c>
      <c r="OI54" s="2" t="s">
        <v>671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252</v>
      </c>
      <c r="OT54" s="2" t="s">
        <v>223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239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266</v>
      </c>
      <c r="QD54" s="2" t="s">
        <v>223</v>
      </c>
      <c r="QE54" s="2" t="s">
        <v>226</v>
      </c>
      <c r="QF54" s="2" t="s">
        <v>226</v>
      </c>
      <c r="QG54" s="2" t="s">
        <v>238</v>
      </c>
      <c r="QH54" s="2" t="s">
        <v>226</v>
      </c>
      <c r="QI54" s="4"/>
      <c r="QJ54" s="8"/>
      <c r="QK54" s="4"/>
      <c r="QL54" s="8"/>
      <c r="QM54" s="7"/>
      <c r="QN54" s="7"/>
      <c r="QO54" s="2" t="s">
        <v>226</v>
      </c>
      <c r="QP54" s="2" t="s">
        <v>226</v>
      </c>
      <c r="QQ54" s="2" t="s">
        <v>226</v>
      </c>
      <c r="QR54" s="2" t="s">
        <v>226</v>
      </c>
      <c r="QS54" s="2" t="s">
        <v>226</v>
      </c>
      <c r="QT54" s="2" t="s">
        <v>226</v>
      </c>
      <c r="QU54" s="4"/>
      <c r="QV54" s="8"/>
      <c r="QW54" s="4"/>
      <c r="QX54" s="8"/>
      <c r="QY54" s="7"/>
      <c r="QZ54" s="7"/>
      <c r="RA54" s="2" t="s">
        <v>266</v>
      </c>
      <c r="RB54" s="2" t="s">
        <v>223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8"/>
      <c r="RI54" s="4"/>
      <c r="RJ54" s="8"/>
      <c r="RK54" s="7"/>
      <c r="RL54" s="7"/>
      <c r="RM54" s="2" t="s">
        <v>252</v>
      </c>
      <c r="RN54" s="2" t="s">
        <v>223</v>
      </c>
      <c r="RO54" s="2" t="s">
        <v>226</v>
      </c>
      <c r="RP54" s="2" t="s">
        <v>226</v>
      </c>
      <c r="RQ54" s="2" t="s">
        <v>238</v>
      </c>
      <c r="RR54" s="2" t="s">
        <v>226</v>
      </c>
      <c r="RS54" s="4"/>
      <c r="RT54" s="8"/>
      <c r="RU54" s="4"/>
      <c r="RV54" s="8"/>
      <c r="RW54" s="7"/>
      <c r="RX54" s="7"/>
      <c r="RY54" s="2" t="s">
        <v>226</v>
      </c>
      <c r="RZ54" s="2" t="s">
        <v>226</v>
      </c>
      <c r="SA54" s="2" t="s">
        <v>226</v>
      </c>
      <c r="SB54" s="2" t="s">
        <v>226</v>
      </c>
      <c r="SC54" s="2" t="s">
        <v>226</v>
      </c>
      <c r="SD54" s="2" t="s">
        <v>226</v>
      </c>
      <c r="SE54" s="4">
        <v>411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</row>
    <row r="55">
      <c r="A55" s="2" t="s">
        <v>945</v>
      </c>
      <c r="B55" s="2" t="s">
        <v>577</v>
      </c>
      <c r="C55" s="2" t="s">
        <v>558</v>
      </c>
      <c r="D55" s="2" t="s">
        <v>215</v>
      </c>
      <c r="E55" s="2" t="s">
        <v>216</v>
      </c>
      <c r="F55" s="2" t="s">
        <v>578</v>
      </c>
      <c r="G55" s="2" t="s">
        <v>579</v>
      </c>
      <c r="H55" s="2" t="s">
        <v>580</v>
      </c>
      <c r="I55" s="2" t="s">
        <v>581</v>
      </c>
      <c r="J55" s="2" t="s">
        <v>582</v>
      </c>
      <c r="K55" s="2" t="s">
        <v>946</v>
      </c>
      <c r="L55" s="3">
        <v>31.05</v>
      </c>
      <c r="M55" s="3">
        <v>32.6</v>
      </c>
      <c r="N55" s="3">
        <v>59.99</v>
      </c>
      <c r="O55" s="2" t="s">
        <v>223</v>
      </c>
      <c r="P55" s="2" t="s">
        <v>224</v>
      </c>
      <c r="Q55" s="2" t="s">
        <v>225</v>
      </c>
      <c r="R55" s="2" t="s">
        <v>226</v>
      </c>
      <c r="S55" s="2" t="s">
        <v>947</v>
      </c>
      <c r="T55" s="2" t="s">
        <v>586</v>
      </c>
      <c r="U55" s="2" t="s">
        <v>489</v>
      </c>
      <c r="V55" s="2" t="s">
        <v>230</v>
      </c>
      <c r="W55" s="2" t="s">
        <v>587</v>
      </c>
      <c r="X55" s="2" t="s">
        <v>335</v>
      </c>
      <c r="Y55" s="2" t="s">
        <v>226</v>
      </c>
      <c r="Z55" s="4"/>
      <c r="AA55" s="4">
        <f>=ROUNDDOWN({0},0)</f>
      </c>
      <c r="AB55" s="5"/>
      <c r="AC55" s="2" t="s">
        <v>948</v>
      </c>
      <c r="AD55" s="4">
        <v>80</v>
      </c>
      <c r="AE55" s="4">
        <v>160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252</v>
      </c>
      <c r="BV55" s="2" t="s">
        <v>223</v>
      </c>
      <c r="BW55" s="2" t="s">
        <v>226</v>
      </c>
      <c r="BX55" s="2" t="s">
        <v>226</v>
      </c>
      <c r="BY55" s="2" t="s">
        <v>238</v>
      </c>
      <c r="BZ55" s="2" t="s">
        <v>226</v>
      </c>
      <c r="CA55" s="4"/>
      <c r="CB55" s="8"/>
      <c r="CC55" s="4"/>
      <c r="CD55" s="8"/>
      <c r="CE55" s="7"/>
      <c r="CF55" s="7"/>
      <c r="CG55" s="2" t="s">
        <v>448</v>
      </c>
      <c r="CH55" s="2" t="s">
        <v>223</v>
      </c>
      <c r="CI55" s="2" t="s">
        <v>226</v>
      </c>
      <c r="CJ55" s="2" t="s">
        <v>226</v>
      </c>
      <c r="CK55" s="2" t="s">
        <v>238</v>
      </c>
      <c r="CL55" s="2" t="s">
        <v>226</v>
      </c>
      <c r="CM55" s="4"/>
      <c r="CN55" s="8"/>
      <c r="CO55" s="4"/>
      <c r="CP55" s="8"/>
      <c r="CQ55" s="7"/>
      <c r="CR55" s="7"/>
      <c r="CS55" s="2" t="s">
        <v>252</v>
      </c>
      <c r="CT55" s="2" t="s">
        <v>223</v>
      </c>
      <c r="CU55" s="2" t="s">
        <v>226</v>
      </c>
      <c r="CV55" s="2" t="s">
        <v>226</v>
      </c>
      <c r="CW55" s="2" t="s">
        <v>238</v>
      </c>
      <c r="CX55" s="2" t="s">
        <v>226</v>
      </c>
      <c r="CY55" s="4"/>
      <c r="CZ55" s="8"/>
      <c r="DA55" s="4"/>
      <c r="DB55" s="8"/>
      <c r="DC55" s="7"/>
      <c r="DD55" s="7"/>
      <c r="DE55" s="2" t="s">
        <v>252</v>
      </c>
      <c r="DF55" s="2" t="s">
        <v>223</v>
      </c>
      <c r="DG55" s="2" t="s">
        <v>226</v>
      </c>
      <c r="DH55" s="2" t="s">
        <v>226</v>
      </c>
      <c r="DI55" s="2" t="s">
        <v>238</v>
      </c>
      <c r="DJ55" s="2" t="s">
        <v>226</v>
      </c>
      <c r="DK55" s="4"/>
      <c r="DL55" s="8"/>
      <c r="DM55" s="4"/>
      <c r="DN55" s="8"/>
      <c r="DO55" s="7"/>
      <c r="DP55" s="7"/>
      <c r="DQ55" s="2" t="s">
        <v>252</v>
      </c>
      <c r="DR55" s="2" t="s">
        <v>223</v>
      </c>
      <c r="DS55" s="2" t="s">
        <v>226</v>
      </c>
      <c r="DT55" s="2" t="s">
        <v>226</v>
      </c>
      <c r="DU55" s="2" t="s">
        <v>238</v>
      </c>
      <c r="DV55" s="2" t="s">
        <v>226</v>
      </c>
      <c r="DW55" s="4"/>
      <c r="DX55" s="8"/>
      <c r="DY55" s="4"/>
      <c r="DZ55" s="8"/>
      <c r="EA55" s="7"/>
      <c r="EB55" s="7"/>
      <c r="EC55" s="2" t="s">
        <v>252</v>
      </c>
      <c r="ED55" s="2" t="s">
        <v>223</v>
      </c>
      <c r="EE55" s="2" t="s">
        <v>226</v>
      </c>
      <c r="EF55" s="2" t="s">
        <v>226</v>
      </c>
      <c r="EG55" s="2" t="s">
        <v>238</v>
      </c>
      <c r="EH55" s="2" t="s">
        <v>226</v>
      </c>
      <c r="EI55" s="4"/>
      <c r="EJ55" s="8"/>
      <c r="EK55" s="4"/>
      <c r="EL55" s="8"/>
      <c r="EM55" s="7"/>
      <c r="EN55" s="7"/>
      <c r="EO55" s="2" t="s">
        <v>252</v>
      </c>
      <c r="EP55" s="2" t="s">
        <v>223</v>
      </c>
      <c r="EQ55" s="2" t="s">
        <v>226</v>
      </c>
      <c r="ER55" s="2" t="s">
        <v>226</v>
      </c>
      <c r="ES55" s="2" t="s">
        <v>238</v>
      </c>
      <c r="ET55" s="2" t="s">
        <v>226</v>
      </c>
      <c r="EU55" s="4"/>
      <c r="EV55" s="8"/>
      <c r="EW55" s="4"/>
      <c r="EX55" s="8"/>
      <c r="EY55" s="7"/>
      <c r="EZ55" s="7"/>
      <c r="FA55" s="2" t="s">
        <v>239</v>
      </c>
      <c r="FB55" s="2" t="s">
        <v>223</v>
      </c>
      <c r="FC55" s="2" t="s">
        <v>226</v>
      </c>
      <c r="FD55" s="2" t="s">
        <v>226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239</v>
      </c>
      <c r="FN55" s="2" t="s">
        <v>223</v>
      </c>
      <c r="FO55" s="2" t="s">
        <v>226</v>
      </c>
      <c r="FP55" s="2" t="s">
        <v>226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239</v>
      </c>
      <c r="FZ55" s="2" t="s">
        <v>223</v>
      </c>
      <c r="GA55" s="2" t="s">
        <v>226</v>
      </c>
      <c r="GB55" s="2" t="s">
        <v>226</v>
      </c>
      <c r="GC55" s="2" t="s">
        <v>238</v>
      </c>
      <c r="GD55" s="2" t="s">
        <v>226</v>
      </c>
      <c r="GE55" s="4"/>
      <c r="GF55" s="8"/>
      <c r="GG55" s="4"/>
      <c r="GH55" s="8"/>
      <c r="GI55" s="7"/>
      <c r="GJ55" s="7"/>
      <c r="GK55" s="2" t="s">
        <v>252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252</v>
      </c>
      <c r="GX55" s="2" t="s">
        <v>223</v>
      </c>
      <c r="GY55" s="2" t="s">
        <v>226</v>
      </c>
      <c r="GZ55" s="2" t="s">
        <v>226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252</v>
      </c>
      <c r="HJ55" s="2" t="s">
        <v>223</v>
      </c>
      <c r="HK55" s="2" t="s">
        <v>226</v>
      </c>
      <c r="HL55" s="2" t="s">
        <v>226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252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252</v>
      </c>
      <c r="IH55" s="2" t="s">
        <v>223</v>
      </c>
      <c r="II55" s="2" t="s">
        <v>226</v>
      </c>
      <c r="IJ55" s="2" t="s">
        <v>226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252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949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252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252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667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252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252</v>
      </c>
      <c r="LN55" s="2" t="s">
        <v>223</v>
      </c>
      <c r="LO55" s="2" t="s">
        <v>226</v>
      </c>
      <c r="LP55" s="2" t="s">
        <v>226</v>
      </c>
      <c r="LQ55" s="2" t="s">
        <v>238</v>
      </c>
      <c r="LR55" s="2" t="s">
        <v>226</v>
      </c>
      <c r="LS55" s="4"/>
      <c r="LT55" s="8"/>
      <c r="LU55" s="4"/>
      <c r="LV55" s="8"/>
      <c r="LW55" s="7"/>
      <c r="LX55" s="7"/>
      <c r="LY55" s="2" t="s">
        <v>252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252</v>
      </c>
      <c r="ML55" s="2" t="s">
        <v>223</v>
      </c>
      <c r="MM55" s="2" t="s">
        <v>226</v>
      </c>
      <c r="MN55" s="2" t="s">
        <v>226</v>
      </c>
      <c r="MO55" s="2" t="s">
        <v>238</v>
      </c>
      <c r="MP55" s="2" t="s">
        <v>226</v>
      </c>
      <c r="MQ55" s="4"/>
      <c r="MR55" s="8"/>
      <c r="MS55" s="4"/>
      <c r="MT55" s="8"/>
      <c r="MU55" s="7"/>
      <c r="MV55" s="7"/>
      <c r="MW55" s="2" t="s">
        <v>252</v>
      </c>
      <c r="MX55" s="2" t="s">
        <v>223</v>
      </c>
      <c r="MY55" s="2" t="s">
        <v>226</v>
      </c>
      <c r="MZ55" s="2" t="s">
        <v>226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949</v>
      </c>
      <c r="NV55" s="2" t="s">
        <v>223</v>
      </c>
      <c r="NW55" s="2" t="s">
        <v>226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252</v>
      </c>
      <c r="OH55" s="2" t="s">
        <v>223</v>
      </c>
      <c r="OI55" s="2" t="s">
        <v>226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252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252</v>
      </c>
      <c r="PF55" s="2" t="s">
        <v>223</v>
      </c>
      <c r="PG55" s="2" t="s">
        <v>226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226</v>
      </c>
      <c r="QD55" s="2" t="s">
        <v>226</v>
      </c>
      <c r="QE55" s="2" t="s">
        <v>226</v>
      </c>
      <c r="QF55" s="2" t="s">
        <v>226</v>
      </c>
      <c r="QG55" s="2" t="s">
        <v>226</v>
      </c>
      <c r="QH55" s="2" t="s">
        <v>226</v>
      </c>
      <c r="QI55" s="4"/>
      <c r="QJ55" s="8"/>
      <c r="QK55" s="4"/>
      <c r="QL55" s="8"/>
      <c r="QM55" s="7"/>
      <c r="QN55" s="7"/>
      <c r="QO55" s="2" t="s">
        <v>252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266</v>
      </c>
      <c r="RB55" s="2" t="s">
        <v>223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/>
      <c r="RH55" s="8"/>
      <c r="RI55" s="4"/>
      <c r="RJ55" s="8"/>
      <c r="RK55" s="7"/>
      <c r="RL55" s="7"/>
      <c r="RM55" s="2" t="s">
        <v>252</v>
      </c>
      <c r="RN55" s="2" t="s">
        <v>223</v>
      </c>
      <c r="RO55" s="2" t="s">
        <v>226</v>
      </c>
      <c r="RP55" s="2" t="s">
        <v>226</v>
      </c>
      <c r="RQ55" s="2" t="s">
        <v>238</v>
      </c>
      <c r="RR55" s="2" t="s">
        <v>226</v>
      </c>
      <c r="RS55" s="4"/>
      <c r="RT55" s="8"/>
      <c r="RU55" s="4"/>
      <c r="RV55" s="8"/>
      <c r="RW55" s="7"/>
      <c r="RX55" s="7"/>
      <c r="RY55" s="2" t="s">
        <v>226</v>
      </c>
      <c r="RZ55" s="2" t="s">
        <v>226</v>
      </c>
      <c r="SA55" s="2" t="s">
        <v>226</v>
      </c>
      <c r="SB55" s="2" t="s">
        <v>226</v>
      </c>
      <c r="SC55" s="2" t="s">
        <v>226</v>
      </c>
      <c r="SD55" s="2" t="s">
        <v>226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>
        <v>80</v>
      </c>
      <c r="UY55" s="4"/>
      <c r="UZ55" s="4"/>
      <c r="VA55" s="4"/>
      <c r="VB55" s="4"/>
      <c r="VC55" s="4"/>
      <c r="VD55" s="4"/>
      <c r="VE55" s="4"/>
      <c r="VF55" s="4"/>
      <c r="VG55" s="4"/>
      <c r="VH55" s="4">
        <v>80</v>
      </c>
      <c r="VI55" s="4"/>
      <c r="VJ55" s="4"/>
      <c r="VK55" s="4"/>
      <c r="VL55" s="4"/>
      <c r="VM55" s="4"/>
      <c r="VN55" s="4"/>
      <c r="VO55" s="4"/>
      <c r="VP55" s="4"/>
      <c r="VQ55" s="4"/>
    </row>
    <row r="56">
      <c r="A56" s="2" t="s">
        <v>950</v>
      </c>
      <c r="B56" s="2" t="s">
        <v>577</v>
      </c>
      <c r="C56" s="2" t="s">
        <v>558</v>
      </c>
      <c r="D56" s="2" t="s">
        <v>215</v>
      </c>
      <c r="E56" s="2" t="s">
        <v>216</v>
      </c>
      <c r="F56" s="2" t="s">
        <v>578</v>
      </c>
      <c r="G56" s="2" t="s">
        <v>579</v>
      </c>
      <c r="H56" s="2" t="s">
        <v>580</v>
      </c>
      <c r="I56" s="2" t="s">
        <v>581</v>
      </c>
      <c r="J56" s="2" t="s">
        <v>221</v>
      </c>
      <c r="K56" s="2" t="s">
        <v>946</v>
      </c>
      <c r="L56" s="3">
        <v>36.72</v>
      </c>
      <c r="M56" s="3">
        <v>38.56</v>
      </c>
      <c r="N56" s="3">
        <v>69.99</v>
      </c>
      <c r="O56" s="2" t="s">
        <v>223</v>
      </c>
      <c r="P56" s="2" t="s">
        <v>224</v>
      </c>
      <c r="Q56" s="2" t="s">
        <v>225</v>
      </c>
      <c r="R56" s="2" t="s">
        <v>226</v>
      </c>
      <c r="S56" s="2" t="s">
        <v>947</v>
      </c>
      <c r="T56" s="2" t="s">
        <v>586</v>
      </c>
      <c r="U56" s="2" t="s">
        <v>371</v>
      </c>
      <c r="V56" s="2" t="s">
        <v>230</v>
      </c>
      <c r="W56" s="2" t="s">
        <v>587</v>
      </c>
      <c r="X56" s="2" t="s">
        <v>335</v>
      </c>
      <c r="Y56" s="2" t="s">
        <v>226</v>
      </c>
      <c r="Z56" s="4"/>
      <c r="AA56" s="4">
        <f>=ROUNDDOWN({0},0)</f>
      </c>
      <c r="AB56" s="5"/>
      <c r="AC56" s="2" t="s">
        <v>948</v>
      </c>
      <c r="AD56" s="4">
        <v>235</v>
      </c>
      <c r="AE56" s="4">
        <v>470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252</v>
      </c>
      <c r="BV56" s="2" t="s">
        <v>223</v>
      </c>
      <c r="BW56" s="2" t="s">
        <v>226</v>
      </c>
      <c r="BX56" s="2" t="s">
        <v>226</v>
      </c>
      <c r="BY56" s="2" t="s">
        <v>238</v>
      </c>
      <c r="BZ56" s="2" t="s">
        <v>226</v>
      </c>
      <c r="CA56" s="4"/>
      <c r="CB56" s="8"/>
      <c r="CC56" s="4"/>
      <c r="CD56" s="8"/>
      <c r="CE56" s="7"/>
      <c r="CF56" s="7"/>
      <c r="CG56" s="2" t="s">
        <v>448</v>
      </c>
      <c r="CH56" s="2" t="s">
        <v>223</v>
      </c>
      <c r="CI56" s="2" t="s">
        <v>226</v>
      </c>
      <c r="CJ56" s="2" t="s">
        <v>226</v>
      </c>
      <c r="CK56" s="2" t="s">
        <v>238</v>
      </c>
      <c r="CL56" s="2" t="s">
        <v>226</v>
      </c>
      <c r="CM56" s="4"/>
      <c r="CN56" s="8"/>
      <c r="CO56" s="4"/>
      <c r="CP56" s="8"/>
      <c r="CQ56" s="7"/>
      <c r="CR56" s="7"/>
      <c r="CS56" s="2" t="s">
        <v>252</v>
      </c>
      <c r="CT56" s="2" t="s">
        <v>223</v>
      </c>
      <c r="CU56" s="2" t="s">
        <v>226</v>
      </c>
      <c r="CV56" s="2" t="s">
        <v>226</v>
      </c>
      <c r="CW56" s="2" t="s">
        <v>238</v>
      </c>
      <c r="CX56" s="2" t="s">
        <v>226</v>
      </c>
      <c r="CY56" s="4"/>
      <c r="CZ56" s="8"/>
      <c r="DA56" s="4"/>
      <c r="DB56" s="8"/>
      <c r="DC56" s="7"/>
      <c r="DD56" s="7"/>
      <c r="DE56" s="2" t="s">
        <v>252</v>
      </c>
      <c r="DF56" s="2" t="s">
        <v>223</v>
      </c>
      <c r="DG56" s="2" t="s">
        <v>226</v>
      </c>
      <c r="DH56" s="2" t="s">
        <v>226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252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/>
      <c r="DX56" s="8"/>
      <c r="DY56" s="4"/>
      <c r="DZ56" s="8"/>
      <c r="EA56" s="7"/>
      <c r="EB56" s="7"/>
      <c r="EC56" s="2" t="s">
        <v>252</v>
      </c>
      <c r="ED56" s="2" t="s">
        <v>223</v>
      </c>
      <c r="EE56" s="2" t="s">
        <v>226</v>
      </c>
      <c r="EF56" s="2" t="s">
        <v>226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252</v>
      </c>
      <c r="EP56" s="2" t="s">
        <v>223</v>
      </c>
      <c r="EQ56" s="2" t="s">
        <v>226</v>
      </c>
      <c r="ER56" s="2" t="s">
        <v>226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239</v>
      </c>
      <c r="FB56" s="2" t="s">
        <v>223</v>
      </c>
      <c r="FC56" s="2" t="s">
        <v>226</v>
      </c>
      <c r="FD56" s="2" t="s">
        <v>226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239</v>
      </c>
      <c r="FN56" s="2" t="s">
        <v>223</v>
      </c>
      <c r="FO56" s="2" t="s">
        <v>226</v>
      </c>
      <c r="FP56" s="2" t="s">
        <v>226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239</v>
      </c>
      <c r="FZ56" s="2" t="s">
        <v>223</v>
      </c>
      <c r="GA56" s="2" t="s">
        <v>226</v>
      </c>
      <c r="GB56" s="2" t="s">
        <v>226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252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252</v>
      </c>
      <c r="GX56" s="2" t="s">
        <v>223</v>
      </c>
      <c r="GY56" s="2" t="s">
        <v>226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252</v>
      </c>
      <c r="HJ56" s="2" t="s">
        <v>223</v>
      </c>
      <c r="HK56" s="2" t="s">
        <v>226</v>
      </c>
      <c r="HL56" s="2" t="s">
        <v>226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252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252</v>
      </c>
      <c r="IH56" s="2" t="s">
        <v>223</v>
      </c>
      <c r="II56" s="2" t="s">
        <v>226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252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949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252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252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667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252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252</v>
      </c>
      <c r="LN56" s="2" t="s">
        <v>223</v>
      </c>
      <c r="LO56" s="2" t="s">
        <v>226</v>
      </c>
      <c r="LP56" s="2" t="s">
        <v>226</v>
      </c>
      <c r="LQ56" s="2" t="s">
        <v>238</v>
      </c>
      <c r="LR56" s="2" t="s">
        <v>226</v>
      </c>
      <c r="LS56" s="4"/>
      <c r="LT56" s="8"/>
      <c r="LU56" s="4"/>
      <c r="LV56" s="8"/>
      <c r="LW56" s="7"/>
      <c r="LX56" s="7"/>
      <c r="LY56" s="2" t="s">
        <v>252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252</v>
      </c>
      <c r="ML56" s="2" t="s">
        <v>223</v>
      </c>
      <c r="MM56" s="2" t="s">
        <v>226</v>
      </c>
      <c r="MN56" s="2" t="s">
        <v>226</v>
      </c>
      <c r="MO56" s="2" t="s">
        <v>238</v>
      </c>
      <c r="MP56" s="2" t="s">
        <v>226</v>
      </c>
      <c r="MQ56" s="4"/>
      <c r="MR56" s="8"/>
      <c r="MS56" s="4"/>
      <c r="MT56" s="8"/>
      <c r="MU56" s="7"/>
      <c r="MV56" s="7"/>
      <c r="MW56" s="2" t="s">
        <v>252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949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252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252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252</v>
      </c>
      <c r="PF56" s="2" t="s">
        <v>223</v>
      </c>
      <c r="PG56" s="2" t="s">
        <v>226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252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266</v>
      </c>
      <c r="RB56" s="2" t="s">
        <v>223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/>
      <c r="RH56" s="8"/>
      <c r="RI56" s="4"/>
      <c r="RJ56" s="8"/>
      <c r="RK56" s="7"/>
      <c r="RL56" s="7"/>
      <c r="RM56" s="2" t="s">
        <v>252</v>
      </c>
      <c r="RN56" s="2" t="s">
        <v>223</v>
      </c>
      <c r="RO56" s="2" t="s">
        <v>226</v>
      </c>
      <c r="RP56" s="2" t="s">
        <v>226</v>
      </c>
      <c r="RQ56" s="2" t="s">
        <v>238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>
        <v>235</v>
      </c>
      <c r="UY56" s="4"/>
      <c r="UZ56" s="4"/>
      <c r="VA56" s="4"/>
      <c r="VB56" s="4"/>
      <c r="VC56" s="4"/>
      <c r="VD56" s="4"/>
      <c r="VE56" s="4"/>
      <c r="VF56" s="4"/>
      <c r="VG56" s="4"/>
      <c r="VH56" s="4">
        <v>235</v>
      </c>
      <c r="VI56" s="4"/>
      <c r="VJ56" s="4"/>
      <c r="VK56" s="4"/>
      <c r="VL56" s="4"/>
      <c r="VM56" s="4"/>
      <c r="VN56" s="4"/>
      <c r="VO56" s="4"/>
      <c r="VP56" s="4"/>
      <c r="VQ56" s="4"/>
    </row>
    <row r="57">
      <c r="A57" s="2" t="s">
        <v>951</v>
      </c>
      <c r="B57" s="2" t="s">
        <v>577</v>
      </c>
      <c r="C57" s="2" t="s">
        <v>558</v>
      </c>
      <c r="D57" s="2" t="s">
        <v>215</v>
      </c>
      <c r="E57" s="2" t="s">
        <v>216</v>
      </c>
      <c r="F57" s="2" t="s">
        <v>578</v>
      </c>
      <c r="G57" s="2" t="s">
        <v>579</v>
      </c>
      <c r="H57" s="2" t="s">
        <v>580</v>
      </c>
      <c r="I57" s="2" t="s">
        <v>581</v>
      </c>
      <c r="J57" s="2" t="s">
        <v>268</v>
      </c>
      <c r="K57" s="2" t="s">
        <v>946</v>
      </c>
      <c r="L57" s="3">
        <v>40.5</v>
      </c>
      <c r="M57" s="3">
        <v>42.52</v>
      </c>
      <c r="N57" s="3">
        <v>79.99</v>
      </c>
      <c r="O57" s="2" t="s">
        <v>223</v>
      </c>
      <c r="P57" s="2" t="s">
        <v>224</v>
      </c>
      <c r="Q57" s="2" t="s">
        <v>225</v>
      </c>
      <c r="R57" s="2" t="s">
        <v>226</v>
      </c>
      <c r="S57" s="2" t="s">
        <v>947</v>
      </c>
      <c r="T57" s="2" t="s">
        <v>586</v>
      </c>
      <c r="U57" s="2" t="s">
        <v>371</v>
      </c>
      <c r="V57" s="2" t="s">
        <v>230</v>
      </c>
      <c r="W57" s="2" t="s">
        <v>587</v>
      </c>
      <c r="X57" s="2" t="s">
        <v>335</v>
      </c>
      <c r="Y57" s="2" t="s">
        <v>226</v>
      </c>
      <c r="Z57" s="4"/>
      <c r="AA57" s="4">
        <f>=ROUNDDOWN({0},0)</f>
      </c>
      <c r="AB57" s="5"/>
      <c r="AC57" s="2" t="s">
        <v>948</v>
      </c>
      <c r="AD57" s="4">
        <v>160</v>
      </c>
      <c r="AE57" s="4">
        <v>320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 t="s">
        <v>226</v>
      </c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252</v>
      </c>
      <c r="BV57" s="2" t="s">
        <v>223</v>
      </c>
      <c r="BW57" s="2" t="s">
        <v>226</v>
      </c>
      <c r="BX57" s="2" t="s">
        <v>226</v>
      </c>
      <c r="BY57" s="2" t="s">
        <v>238</v>
      </c>
      <c r="BZ57" s="2" t="s">
        <v>226</v>
      </c>
      <c r="CA57" s="4"/>
      <c r="CB57" s="8"/>
      <c r="CC57" s="4"/>
      <c r="CD57" s="8"/>
      <c r="CE57" s="7"/>
      <c r="CF57" s="7"/>
      <c r="CG57" s="2" t="s">
        <v>448</v>
      </c>
      <c r="CH57" s="2" t="s">
        <v>223</v>
      </c>
      <c r="CI57" s="2" t="s">
        <v>226</v>
      </c>
      <c r="CJ57" s="2" t="s">
        <v>226</v>
      </c>
      <c r="CK57" s="2" t="s">
        <v>238</v>
      </c>
      <c r="CL57" s="2" t="s">
        <v>226</v>
      </c>
      <c r="CM57" s="4"/>
      <c r="CN57" s="8"/>
      <c r="CO57" s="4"/>
      <c r="CP57" s="8"/>
      <c r="CQ57" s="7"/>
      <c r="CR57" s="7"/>
      <c r="CS57" s="2" t="s">
        <v>252</v>
      </c>
      <c r="CT57" s="2" t="s">
        <v>223</v>
      </c>
      <c r="CU57" s="2" t="s">
        <v>226</v>
      </c>
      <c r="CV57" s="2" t="s">
        <v>226</v>
      </c>
      <c r="CW57" s="2" t="s">
        <v>238</v>
      </c>
      <c r="CX57" s="2" t="s">
        <v>226</v>
      </c>
      <c r="CY57" s="4"/>
      <c r="CZ57" s="8"/>
      <c r="DA57" s="4"/>
      <c r="DB57" s="8"/>
      <c r="DC57" s="7"/>
      <c r="DD57" s="7"/>
      <c r="DE57" s="2" t="s">
        <v>252</v>
      </c>
      <c r="DF57" s="2" t="s">
        <v>223</v>
      </c>
      <c r="DG57" s="2" t="s">
        <v>226</v>
      </c>
      <c r="DH57" s="2" t="s">
        <v>226</v>
      </c>
      <c r="DI57" s="2" t="s">
        <v>238</v>
      </c>
      <c r="DJ57" s="2" t="s">
        <v>226</v>
      </c>
      <c r="DK57" s="4"/>
      <c r="DL57" s="8"/>
      <c r="DM57" s="4"/>
      <c r="DN57" s="8"/>
      <c r="DO57" s="7"/>
      <c r="DP57" s="7"/>
      <c r="DQ57" s="2" t="s">
        <v>252</v>
      </c>
      <c r="DR57" s="2" t="s">
        <v>223</v>
      </c>
      <c r="DS57" s="2" t="s">
        <v>226</v>
      </c>
      <c r="DT57" s="2" t="s">
        <v>226</v>
      </c>
      <c r="DU57" s="2" t="s">
        <v>238</v>
      </c>
      <c r="DV57" s="2" t="s">
        <v>226</v>
      </c>
      <c r="DW57" s="4"/>
      <c r="DX57" s="8"/>
      <c r="DY57" s="4"/>
      <c r="DZ57" s="8"/>
      <c r="EA57" s="7"/>
      <c r="EB57" s="7"/>
      <c r="EC57" s="2" t="s">
        <v>252</v>
      </c>
      <c r="ED57" s="2" t="s">
        <v>223</v>
      </c>
      <c r="EE57" s="2" t="s">
        <v>226</v>
      </c>
      <c r="EF57" s="2" t="s">
        <v>226</v>
      </c>
      <c r="EG57" s="2" t="s">
        <v>238</v>
      </c>
      <c r="EH57" s="2" t="s">
        <v>226</v>
      </c>
      <c r="EI57" s="4"/>
      <c r="EJ57" s="8"/>
      <c r="EK57" s="4"/>
      <c r="EL57" s="8"/>
      <c r="EM57" s="7"/>
      <c r="EN57" s="7"/>
      <c r="EO57" s="2" t="s">
        <v>252</v>
      </c>
      <c r="EP57" s="2" t="s">
        <v>223</v>
      </c>
      <c r="EQ57" s="2" t="s">
        <v>226</v>
      </c>
      <c r="ER57" s="2" t="s">
        <v>226</v>
      </c>
      <c r="ES57" s="2" t="s">
        <v>238</v>
      </c>
      <c r="ET57" s="2" t="s">
        <v>226</v>
      </c>
      <c r="EU57" s="4"/>
      <c r="EV57" s="8"/>
      <c r="EW57" s="4"/>
      <c r="EX57" s="8"/>
      <c r="EY57" s="7"/>
      <c r="EZ57" s="7"/>
      <c r="FA57" s="2" t="s">
        <v>239</v>
      </c>
      <c r="FB57" s="2" t="s">
        <v>223</v>
      </c>
      <c r="FC57" s="2" t="s">
        <v>226</v>
      </c>
      <c r="FD57" s="2" t="s">
        <v>226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239</v>
      </c>
      <c r="FN57" s="2" t="s">
        <v>223</v>
      </c>
      <c r="FO57" s="2" t="s">
        <v>226</v>
      </c>
      <c r="FP57" s="2" t="s">
        <v>226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239</v>
      </c>
      <c r="FZ57" s="2" t="s">
        <v>223</v>
      </c>
      <c r="GA57" s="2" t="s">
        <v>226</v>
      </c>
      <c r="GB57" s="2" t="s">
        <v>226</v>
      </c>
      <c r="GC57" s="2" t="s">
        <v>238</v>
      </c>
      <c r="GD57" s="2" t="s">
        <v>226</v>
      </c>
      <c r="GE57" s="4"/>
      <c r="GF57" s="8"/>
      <c r="GG57" s="4"/>
      <c r="GH57" s="8"/>
      <c r="GI57" s="7"/>
      <c r="GJ57" s="7"/>
      <c r="GK57" s="2" t="s">
        <v>252</v>
      </c>
      <c r="GL57" s="2" t="s">
        <v>223</v>
      </c>
      <c r="GM57" s="2" t="s">
        <v>226</v>
      </c>
      <c r="GN57" s="2" t="s">
        <v>226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252</v>
      </c>
      <c r="GX57" s="2" t="s">
        <v>223</v>
      </c>
      <c r="GY57" s="2" t="s">
        <v>226</v>
      </c>
      <c r="GZ57" s="2" t="s">
        <v>226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252</v>
      </c>
      <c r="HJ57" s="2" t="s">
        <v>223</v>
      </c>
      <c r="HK57" s="2" t="s">
        <v>226</v>
      </c>
      <c r="HL57" s="2" t="s">
        <v>226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252</v>
      </c>
      <c r="HV57" s="2" t="s">
        <v>223</v>
      </c>
      <c r="HW57" s="2" t="s">
        <v>226</v>
      </c>
      <c r="HX57" s="2" t="s">
        <v>226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252</v>
      </c>
      <c r="IH57" s="2" t="s">
        <v>223</v>
      </c>
      <c r="II57" s="2" t="s">
        <v>226</v>
      </c>
      <c r="IJ57" s="2" t="s">
        <v>226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252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949</v>
      </c>
      <c r="JF57" s="2" t="s">
        <v>223</v>
      </c>
      <c r="JG57" s="2" t="s">
        <v>226</v>
      </c>
      <c r="JH57" s="2" t="s">
        <v>226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252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252</v>
      </c>
      <c r="KD57" s="2" t="s">
        <v>223</v>
      </c>
      <c r="KE57" s="2" t="s">
        <v>226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667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252</v>
      </c>
      <c r="LB57" s="2" t="s">
        <v>223</v>
      </c>
      <c r="LC57" s="2" t="s">
        <v>226</v>
      </c>
      <c r="LD57" s="2" t="s">
        <v>226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252</v>
      </c>
      <c r="LN57" s="2" t="s">
        <v>223</v>
      </c>
      <c r="LO57" s="2" t="s">
        <v>226</v>
      </c>
      <c r="LP57" s="2" t="s">
        <v>226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252</v>
      </c>
      <c r="LZ57" s="2" t="s">
        <v>223</v>
      </c>
      <c r="MA57" s="2" t="s">
        <v>226</v>
      </c>
      <c r="MB57" s="2" t="s">
        <v>226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252</v>
      </c>
      <c r="ML57" s="2" t="s">
        <v>223</v>
      </c>
      <c r="MM57" s="2" t="s">
        <v>226</v>
      </c>
      <c r="MN57" s="2" t="s">
        <v>226</v>
      </c>
      <c r="MO57" s="2" t="s">
        <v>238</v>
      </c>
      <c r="MP57" s="2" t="s">
        <v>226</v>
      </c>
      <c r="MQ57" s="4"/>
      <c r="MR57" s="8"/>
      <c r="MS57" s="4"/>
      <c r="MT57" s="8"/>
      <c r="MU57" s="7"/>
      <c r="MV57" s="7"/>
      <c r="MW57" s="2" t="s">
        <v>252</v>
      </c>
      <c r="MX57" s="2" t="s">
        <v>223</v>
      </c>
      <c r="MY57" s="2" t="s">
        <v>226</v>
      </c>
      <c r="MZ57" s="2" t="s">
        <v>226</v>
      </c>
      <c r="NA57" s="2" t="s">
        <v>238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949</v>
      </c>
      <c r="NV57" s="2" t="s">
        <v>223</v>
      </c>
      <c r="NW57" s="2" t="s">
        <v>226</v>
      </c>
      <c r="NX57" s="2" t="s">
        <v>226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252</v>
      </c>
      <c r="OH57" s="2" t="s">
        <v>223</v>
      </c>
      <c r="OI57" s="2" t="s">
        <v>226</v>
      </c>
      <c r="OJ57" s="2" t="s">
        <v>226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252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252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252</v>
      </c>
      <c r="QP57" s="2" t="s">
        <v>223</v>
      </c>
      <c r="QQ57" s="2" t="s">
        <v>226</v>
      </c>
      <c r="QR57" s="2" t="s">
        <v>226</v>
      </c>
      <c r="QS57" s="2" t="s">
        <v>238</v>
      </c>
      <c r="QT57" s="2" t="s">
        <v>226</v>
      </c>
      <c r="QU57" s="4"/>
      <c r="QV57" s="8"/>
      <c r="QW57" s="4"/>
      <c r="QX57" s="8"/>
      <c r="QY57" s="7"/>
      <c r="QZ57" s="7"/>
      <c r="RA57" s="2" t="s">
        <v>266</v>
      </c>
      <c r="RB57" s="2" t="s">
        <v>223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/>
      <c r="RH57" s="8"/>
      <c r="RI57" s="4"/>
      <c r="RJ57" s="8"/>
      <c r="RK57" s="7"/>
      <c r="RL57" s="7"/>
      <c r="RM57" s="2" t="s">
        <v>252</v>
      </c>
      <c r="RN57" s="2" t="s">
        <v>223</v>
      </c>
      <c r="RO57" s="2" t="s">
        <v>226</v>
      </c>
      <c r="RP57" s="2" t="s">
        <v>226</v>
      </c>
      <c r="RQ57" s="2" t="s">
        <v>238</v>
      </c>
      <c r="RR57" s="2" t="s">
        <v>226</v>
      </c>
      <c r="RS57" s="4"/>
      <c r="RT57" s="8"/>
      <c r="RU57" s="4"/>
      <c r="RV57" s="8"/>
      <c r="RW57" s="7"/>
      <c r="RX57" s="7"/>
      <c r="RY57" s="2" t="s">
        <v>226</v>
      </c>
      <c r="RZ57" s="2" t="s">
        <v>226</v>
      </c>
      <c r="SA57" s="2" t="s">
        <v>226</v>
      </c>
      <c r="SB57" s="2" t="s">
        <v>226</v>
      </c>
      <c r="SC57" s="2" t="s">
        <v>226</v>
      </c>
      <c r="SD57" s="2" t="s">
        <v>226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>
        <v>160</v>
      </c>
      <c r="UY57" s="4"/>
      <c r="UZ57" s="4"/>
      <c r="VA57" s="4"/>
      <c r="VB57" s="4"/>
      <c r="VC57" s="4"/>
      <c r="VD57" s="4"/>
      <c r="VE57" s="4"/>
      <c r="VF57" s="4"/>
      <c r="VG57" s="4"/>
      <c r="VH57" s="4">
        <v>160</v>
      </c>
      <c r="VI57" s="4"/>
      <c r="VJ57" s="4"/>
      <c r="VK57" s="4"/>
      <c r="VL57" s="4"/>
      <c r="VM57" s="4"/>
      <c r="VN57" s="4"/>
      <c r="VO57" s="4"/>
      <c r="VP57" s="4"/>
      <c r="VQ57" s="4"/>
    </row>
    <row r="58">
      <c r="A58" s="2" t="s">
        <v>952</v>
      </c>
      <c r="B58" s="2" t="s">
        <v>577</v>
      </c>
      <c r="C58" s="2" t="s">
        <v>558</v>
      </c>
      <c r="D58" s="2" t="s">
        <v>215</v>
      </c>
      <c r="E58" s="2" t="s">
        <v>216</v>
      </c>
      <c r="F58" s="2" t="s">
        <v>578</v>
      </c>
      <c r="G58" s="2" t="s">
        <v>579</v>
      </c>
      <c r="H58" s="2" t="s">
        <v>580</v>
      </c>
      <c r="I58" s="2" t="s">
        <v>581</v>
      </c>
      <c r="J58" s="2" t="s">
        <v>582</v>
      </c>
      <c r="K58" s="2" t="s">
        <v>953</v>
      </c>
      <c r="L58" s="3">
        <v>31.05</v>
      </c>
      <c r="M58" s="3">
        <v>32.6</v>
      </c>
      <c r="N58" s="3">
        <v>59.99</v>
      </c>
      <c r="O58" s="2" t="s">
        <v>223</v>
      </c>
      <c r="P58" s="2" t="s">
        <v>224</v>
      </c>
      <c r="Q58" s="2" t="s">
        <v>225</v>
      </c>
      <c r="R58" s="2" t="s">
        <v>226</v>
      </c>
      <c r="S58" s="2" t="s">
        <v>954</v>
      </c>
      <c r="T58" s="2" t="s">
        <v>586</v>
      </c>
      <c r="U58" s="2" t="s">
        <v>489</v>
      </c>
      <c r="V58" s="2" t="s">
        <v>230</v>
      </c>
      <c r="W58" s="2" t="s">
        <v>587</v>
      </c>
      <c r="X58" s="2" t="s">
        <v>335</v>
      </c>
      <c r="Y58" s="2" t="s">
        <v>226</v>
      </c>
      <c r="Z58" s="4"/>
      <c r="AA58" s="4">
        <f>=ROUNDDOWN({0},0)</f>
      </c>
      <c r="AB58" s="5"/>
      <c r="AC58" s="2" t="s">
        <v>948</v>
      </c>
      <c r="AD58" s="4">
        <v>75</v>
      </c>
      <c r="AE58" s="4">
        <v>150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252</v>
      </c>
      <c r="BV58" s="2" t="s">
        <v>223</v>
      </c>
      <c r="BW58" s="2" t="s">
        <v>226</v>
      </c>
      <c r="BX58" s="2" t="s">
        <v>226</v>
      </c>
      <c r="BY58" s="2" t="s">
        <v>238</v>
      </c>
      <c r="BZ58" s="2" t="s">
        <v>226</v>
      </c>
      <c r="CA58" s="4"/>
      <c r="CB58" s="8"/>
      <c r="CC58" s="4"/>
      <c r="CD58" s="8"/>
      <c r="CE58" s="7"/>
      <c r="CF58" s="7"/>
      <c r="CG58" s="2" t="s">
        <v>448</v>
      </c>
      <c r="CH58" s="2" t="s">
        <v>223</v>
      </c>
      <c r="CI58" s="2" t="s">
        <v>226</v>
      </c>
      <c r="CJ58" s="2" t="s">
        <v>226</v>
      </c>
      <c r="CK58" s="2" t="s">
        <v>238</v>
      </c>
      <c r="CL58" s="2" t="s">
        <v>226</v>
      </c>
      <c r="CM58" s="4"/>
      <c r="CN58" s="8"/>
      <c r="CO58" s="4"/>
      <c r="CP58" s="8"/>
      <c r="CQ58" s="7"/>
      <c r="CR58" s="7"/>
      <c r="CS58" s="2" t="s">
        <v>252</v>
      </c>
      <c r="CT58" s="2" t="s">
        <v>223</v>
      </c>
      <c r="CU58" s="2" t="s">
        <v>226</v>
      </c>
      <c r="CV58" s="2" t="s">
        <v>226</v>
      </c>
      <c r="CW58" s="2" t="s">
        <v>238</v>
      </c>
      <c r="CX58" s="2" t="s">
        <v>226</v>
      </c>
      <c r="CY58" s="4"/>
      <c r="CZ58" s="8"/>
      <c r="DA58" s="4"/>
      <c r="DB58" s="8"/>
      <c r="DC58" s="7"/>
      <c r="DD58" s="7"/>
      <c r="DE58" s="2" t="s">
        <v>252</v>
      </c>
      <c r="DF58" s="2" t="s">
        <v>223</v>
      </c>
      <c r="DG58" s="2" t="s">
        <v>226</v>
      </c>
      <c r="DH58" s="2" t="s">
        <v>226</v>
      </c>
      <c r="DI58" s="2" t="s">
        <v>238</v>
      </c>
      <c r="DJ58" s="2" t="s">
        <v>226</v>
      </c>
      <c r="DK58" s="4"/>
      <c r="DL58" s="8"/>
      <c r="DM58" s="4"/>
      <c r="DN58" s="8"/>
      <c r="DO58" s="7"/>
      <c r="DP58" s="7"/>
      <c r="DQ58" s="2" t="s">
        <v>252</v>
      </c>
      <c r="DR58" s="2" t="s">
        <v>223</v>
      </c>
      <c r="DS58" s="2" t="s">
        <v>226</v>
      </c>
      <c r="DT58" s="2" t="s">
        <v>226</v>
      </c>
      <c r="DU58" s="2" t="s">
        <v>238</v>
      </c>
      <c r="DV58" s="2" t="s">
        <v>226</v>
      </c>
      <c r="DW58" s="4"/>
      <c r="DX58" s="8"/>
      <c r="DY58" s="4"/>
      <c r="DZ58" s="8"/>
      <c r="EA58" s="7"/>
      <c r="EB58" s="7"/>
      <c r="EC58" s="2" t="s">
        <v>252</v>
      </c>
      <c r="ED58" s="2" t="s">
        <v>223</v>
      </c>
      <c r="EE58" s="2" t="s">
        <v>226</v>
      </c>
      <c r="EF58" s="2" t="s">
        <v>226</v>
      </c>
      <c r="EG58" s="2" t="s">
        <v>238</v>
      </c>
      <c r="EH58" s="2" t="s">
        <v>226</v>
      </c>
      <c r="EI58" s="4"/>
      <c r="EJ58" s="8"/>
      <c r="EK58" s="4"/>
      <c r="EL58" s="8"/>
      <c r="EM58" s="7"/>
      <c r="EN58" s="7"/>
      <c r="EO58" s="2" t="s">
        <v>252</v>
      </c>
      <c r="EP58" s="2" t="s">
        <v>223</v>
      </c>
      <c r="EQ58" s="2" t="s">
        <v>226</v>
      </c>
      <c r="ER58" s="2" t="s">
        <v>226</v>
      </c>
      <c r="ES58" s="2" t="s">
        <v>238</v>
      </c>
      <c r="ET58" s="2" t="s">
        <v>226</v>
      </c>
      <c r="EU58" s="4"/>
      <c r="EV58" s="8"/>
      <c r="EW58" s="4"/>
      <c r="EX58" s="8"/>
      <c r="EY58" s="7"/>
      <c r="EZ58" s="7"/>
      <c r="FA58" s="2" t="s">
        <v>239</v>
      </c>
      <c r="FB58" s="2" t="s">
        <v>223</v>
      </c>
      <c r="FC58" s="2" t="s">
        <v>226</v>
      </c>
      <c r="FD58" s="2" t="s">
        <v>226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239</v>
      </c>
      <c r="FN58" s="2" t="s">
        <v>223</v>
      </c>
      <c r="FO58" s="2" t="s">
        <v>226</v>
      </c>
      <c r="FP58" s="2" t="s">
        <v>226</v>
      </c>
      <c r="FQ58" s="2" t="s">
        <v>238</v>
      </c>
      <c r="FR58" s="2" t="s">
        <v>226</v>
      </c>
      <c r="FS58" s="4"/>
      <c r="FT58" s="8"/>
      <c r="FU58" s="4"/>
      <c r="FV58" s="8"/>
      <c r="FW58" s="7"/>
      <c r="FX58" s="7"/>
      <c r="FY58" s="2" t="s">
        <v>239</v>
      </c>
      <c r="FZ58" s="2" t="s">
        <v>223</v>
      </c>
      <c r="GA58" s="2" t="s">
        <v>226</v>
      </c>
      <c r="GB58" s="2" t="s">
        <v>226</v>
      </c>
      <c r="GC58" s="2" t="s">
        <v>238</v>
      </c>
      <c r="GD58" s="2" t="s">
        <v>226</v>
      </c>
      <c r="GE58" s="4"/>
      <c r="GF58" s="8"/>
      <c r="GG58" s="4"/>
      <c r="GH58" s="8"/>
      <c r="GI58" s="7"/>
      <c r="GJ58" s="7"/>
      <c r="GK58" s="2" t="s">
        <v>252</v>
      </c>
      <c r="GL58" s="2" t="s">
        <v>223</v>
      </c>
      <c r="GM58" s="2" t="s">
        <v>226</v>
      </c>
      <c r="GN58" s="2" t="s">
        <v>226</v>
      </c>
      <c r="GO58" s="2" t="s">
        <v>238</v>
      </c>
      <c r="GP58" s="2" t="s">
        <v>226</v>
      </c>
      <c r="GQ58" s="4"/>
      <c r="GR58" s="8"/>
      <c r="GS58" s="4"/>
      <c r="GT58" s="8"/>
      <c r="GU58" s="7"/>
      <c r="GV58" s="7"/>
      <c r="GW58" s="2" t="s">
        <v>252</v>
      </c>
      <c r="GX58" s="2" t="s">
        <v>223</v>
      </c>
      <c r="GY58" s="2" t="s">
        <v>226</v>
      </c>
      <c r="GZ58" s="2" t="s">
        <v>226</v>
      </c>
      <c r="HA58" s="2" t="s">
        <v>238</v>
      </c>
      <c r="HB58" s="2" t="s">
        <v>226</v>
      </c>
      <c r="HC58" s="4"/>
      <c r="HD58" s="8"/>
      <c r="HE58" s="4"/>
      <c r="HF58" s="8"/>
      <c r="HG58" s="7"/>
      <c r="HH58" s="7"/>
      <c r="HI58" s="2" t="s">
        <v>252</v>
      </c>
      <c r="HJ58" s="2" t="s">
        <v>223</v>
      </c>
      <c r="HK58" s="2" t="s">
        <v>226</v>
      </c>
      <c r="HL58" s="2" t="s">
        <v>226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252</v>
      </c>
      <c r="HV58" s="2" t="s">
        <v>223</v>
      </c>
      <c r="HW58" s="2" t="s">
        <v>226</v>
      </c>
      <c r="HX58" s="2" t="s">
        <v>226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252</v>
      </c>
      <c r="IH58" s="2" t="s">
        <v>223</v>
      </c>
      <c r="II58" s="2" t="s">
        <v>226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252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/>
      <c r="JB58" s="8"/>
      <c r="JC58" s="7"/>
      <c r="JD58" s="7"/>
      <c r="JE58" s="2" t="s">
        <v>949</v>
      </c>
      <c r="JF58" s="2" t="s">
        <v>223</v>
      </c>
      <c r="JG58" s="2" t="s">
        <v>226</v>
      </c>
      <c r="JH58" s="2" t="s">
        <v>226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252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252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667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252</v>
      </c>
      <c r="LB58" s="2" t="s">
        <v>223</v>
      </c>
      <c r="LC58" s="2" t="s">
        <v>226</v>
      </c>
      <c r="LD58" s="2" t="s">
        <v>226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252</v>
      </c>
      <c r="LN58" s="2" t="s">
        <v>223</v>
      </c>
      <c r="LO58" s="2" t="s">
        <v>226</v>
      </c>
      <c r="LP58" s="2" t="s">
        <v>226</v>
      </c>
      <c r="LQ58" s="2" t="s">
        <v>238</v>
      </c>
      <c r="LR58" s="2" t="s">
        <v>226</v>
      </c>
      <c r="LS58" s="4"/>
      <c r="LT58" s="8"/>
      <c r="LU58" s="4"/>
      <c r="LV58" s="8"/>
      <c r="LW58" s="7"/>
      <c r="LX58" s="7"/>
      <c r="LY58" s="2" t="s">
        <v>252</v>
      </c>
      <c r="LZ58" s="2" t="s">
        <v>223</v>
      </c>
      <c r="MA58" s="2" t="s">
        <v>226</v>
      </c>
      <c r="MB58" s="2" t="s">
        <v>226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252</v>
      </c>
      <c r="ML58" s="2" t="s">
        <v>223</v>
      </c>
      <c r="MM58" s="2" t="s">
        <v>226</v>
      </c>
      <c r="MN58" s="2" t="s">
        <v>226</v>
      </c>
      <c r="MO58" s="2" t="s">
        <v>238</v>
      </c>
      <c r="MP58" s="2" t="s">
        <v>226</v>
      </c>
      <c r="MQ58" s="4"/>
      <c r="MR58" s="8"/>
      <c r="MS58" s="4"/>
      <c r="MT58" s="8"/>
      <c r="MU58" s="7"/>
      <c r="MV58" s="7"/>
      <c r="MW58" s="2" t="s">
        <v>252</v>
      </c>
      <c r="MX58" s="2" t="s">
        <v>223</v>
      </c>
      <c r="MY58" s="2" t="s">
        <v>226</v>
      </c>
      <c r="MZ58" s="2" t="s">
        <v>226</v>
      </c>
      <c r="NA58" s="2" t="s">
        <v>238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949</v>
      </c>
      <c r="NV58" s="2" t="s">
        <v>223</v>
      </c>
      <c r="NW58" s="2" t="s">
        <v>226</v>
      </c>
      <c r="NX58" s="2" t="s">
        <v>226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252</v>
      </c>
      <c r="OH58" s="2" t="s">
        <v>223</v>
      </c>
      <c r="OI58" s="2" t="s">
        <v>226</v>
      </c>
      <c r="OJ58" s="2" t="s">
        <v>226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252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252</v>
      </c>
      <c r="PF58" s="2" t="s">
        <v>223</v>
      </c>
      <c r="PG58" s="2" t="s">
        <v>226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252</v>
      </c>
      <c r="QP58" s="2" t="s">
        <v>223</v>
      </c>
      <c r="QQ58" s="2" t="s">
        <v>226</v>
      </c>
      <c r="QR58" s="2" t="s">
        <v>226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266</v>
      </c>
      <c r="RB58" s="2" t="s">
        <v>223</v>
      </c>
      <c r="RC58" s="2" t="s">
        <v>226</v>
      </c>
      <c r="RD58" s="2" t="s">
        <v>226</v>
      </c>
      <c r="RE58" s="2" t="s">
        <v>238</v>
      </c>
      <c r="RF58" s="2" t="s">
        <v>226</v>
      </c>
      <c r="RG58" s="4"/>
      <c r="RH58" s="8"/>
      <c r="RI58" s="4"/>
      <c r="RJ58" s="8"/>
      <c r="RK58" s="7"/>
      <c r="RL58" s="7"/>
      <c r="RM58" s="2" t="s">
        <v>252</v>
      </c>
      <c r="RN58" s="2" t="s">
        <v>223</v>
      </c>
      <c r="RO58" s="2" t="s">
        <v>226</v>
      </c>
      <c r="RP58" s="2" t="s">
        <v>226</v>
      </c>
      <c r="RQ58" s="2" t="s">
        <v>238</v>
      </c>
      <c r="RR58" s="2" t="s">
        <v>226</v>
      </c>
      <c r="RS58" s="4"/>
      <c r="RT58" s="8"/>
      <c r="RU58" s="4"/>
      <c r="RV58" s="8"/>
      <c r="RW58" s="7"/>
      <c r="RX58" s="7"/>
      <c r="RY58" s="2" t="s">
        <v>226</v>
      </c>
      <c r="RZ58" s="2" t="s">
        <v>226</v>
      </c>
      <c r="SA58" s="2" t="s">
        <v>226</v>
      </c>
      <c r="SB58" s="2" t="s">
        <v>226</v>
      </c>
      <c r="SC58" s="2" t="s">
        <v>226</v>
      </c>
      <c r="SD58" s="2" t="s">
        <v>226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>
        <v>75</v>
      </c>
      <c r="UY58" s="4"/>
      <c r="UZ58" s="4"/>
      <c r="VA58" s="4"/>
      <c r="VB58" s="4"/>
      <c r="VC58" s="4"/>
      <c r="VD58" s="4"/>
      <c r="VE58" s="4"/>
      <c r="VF58" s="4"/>
      <c r="VG58" s="4"/>
      <c r="VH58" s="4">
        <v>75</v>
      </c>
      <c r="VI58" s="4"/>
      <c r="VJ58" s="4"/>
      <c r="VK58" s="4"/>
      <c r="VL58" s="4"/>
      <c r="VM58" s="4"/>
      <c r="VN58" s="4"/>
      <c r="VO58" s="4"/>
      <c r="VP58" s="4"/>
      <c r="VQ58" s="4"/>
    </row>
    <row r="59">
      <c r="A59" s="2" t="s">
        <v>955</v>
      </c>
      <c r="B59" s="2" t="s">
        <v>577</v>
      </c>
      <c r="C59" s="2" t="s">
        <v>558</v>
      </c>
      <c r="D59" s="2" t="s">
        <v>215</v>
      </c>
      <c r="E59" s="2" t="s">
        <v>216</v>
      </c>
      <c r="F59" s="2" t="s">
        <v>578</v>
      </c>
      <c r="G59" s="2" t="s">
        <v>579</v>
      </c>
      <c r="H59" s="2" t="s">
        <v>580</v>
      </c>
      <c r="I59" s="2" t="s">
        <v>581</v>
      </c>
      <c r="J59" s="2" t="s">
        <v>221</v>
      </c>
      <c r="K59" s="2" t="s">
        <v>953</v>
      </c>
      <c r="L59" s="3">
        <v>36.72</v>
      </c>
      <c r="M59" s="3">
        <v>38.56</v>
      </c>
      <c r="N59" s="3">
        <v>69.99</v>
      </c>
      <c r="O59" s="2" t="s">
        <v>223</v>
      </c>
      <c r="P59" s="2" t="s">
        <v>224</v>
      </c>
      <c r="Q59" s="2" t="s">
        <v>225</v>
      </c>
      <c r="R59" s="2" t="s">
        <v>226</v>
      </c>
      <c r="S59" s="2" t="s">
        <v>954</v>
      </c>
      <c r="T59" s="2" t="s">
        <v>586</v>
      </c>
      <c r="U59" s="2" t="s">
        <v>371</v>
      </c>
      <c r="V59" s="2" t="s">
        <v>230</v>
      </c>
      <c r="W59" s="2" t="s">
        <v>587</v>
      </c>
      <c r="X59" s="2" t="s">
        <v>335</v>
      </c>
      <c r="Y59" s="2" t="s">
        <v>226</v>
      </c>
      <c r="Z59" s="4"/>
      <c r="AA59" s="4">
        <f>=ROUNDDOWN({0},0)</f>
      </c>
      <c r="AB59" s="5"/>
      <c r="AC59" s="2" t="s">
        <v>948</v>
      </c>
      <c r="AD59" s="4">
        <v>170</v>
      </c>
      <c r="AE59" s="4">
        <v>340</v>
      </c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 t="s">
        <v>226</v>
      </c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252</v>
      </c>
      <c r="BV59" s="2" t="s">
        <v>223</v>
      </c>
      <c r="BW59" s="2" t="s">
        <v>226</v>
      </c>
      <c r="BX59" s="2" t="s">
        <v>226</v>
      </c>
      <c r="BY59" s="2" t="s">
        <v>238</v>
      </c>
      <c r="BZ59" s="2" t="s">
        <v>226</v>
      </c>
      <c r="CA59" s="4"/>
      <c r="CB59" s="8"/>
      <c r="CC59" s="4"/>
      <c r="CD59" s="8"/>
      <c r="CE59" s="7"/>
      <c r="CF59" s="7"/>
      <c r="CG59" s="2" t="s">
        <v>448</v>
      </c>
      <c r="CH59" s="2" t="s">
        <v>223</v>
      </c>
      <c r="CI59" s="2" t="s">
        <v>226</v>
      </c>
      <c r="CJ59" s="2" t="s">
        <v>226</v>
      </c>
      <c r="CK59" s="2" t="s">
        <v>238</v>
      </c>
      <c r="CL59" s="2" t="s">
        <v>226</v>
      </c>
      <c r="CM59" s="4"/>
      <c r="CN59" s="8"/>
      <c r="CO59" s="4"/>
      <c r="CP59" s="8"/>
      <c r="CQ59" s="7"/>
      <c r="CR59" s="7"/>
      <c r="CS59" s="2" t="s">
        <v>252</v>
      </c>
      <c r="CT59" s="2" t="s">
        <v>223</v>
      </c>
      <c r="CU59" s="2" t="s">
        <v>226</v>
      </c>
      <c r="CV59" s="2" t="s">
        <v>226</v>
      </c>
      <c r="CW59" s="2" t="s">
        <v>238</v>
      </c>
      <c r="CX59" s="2" t="s">
        <v>226</v>
      </c>
      <c r="CY59" s="4"/>
      <c r="CZ59" s="8"/>
      <c r="DA59" s="4"/>
      <c r="DB59" s="8"/>
      <c r="DC59" s="7"/>
      <c r="DD59" s="7"/>
      <c r="DE59" s="2" t="s">
        <v>252</v>
      </c>
      <c r="DF59" s="2" t="s">
        <v>223</v>
      </c>
      <c r="DG59" s="2" t="s">
        <v>226</v>
      </c>
      <c r="DH59" s="2" t="s">
        <v>226</v>
      </c>
      <c r="DI59" s="2" t="s">
        <v>238</v>
      </c>
      <c r="DJ59" s="2" t="s">
        <v>226</v>
      </c>
      <c r="DK59" s="4"/>
      <c r="DL59" s="8"/>
      <c r="DM59" s="4"/>
      <c r="DN59" s="8"/>
      <c r="DO59" s="7"/>
      <c r="DP59" s="7"/>
      <c r="DQ59" s="2" t="s">
        <v>252</v>
      </c>
      <c r="DR59" s="2" t="s">
        <v>223</v>
      </c>
      <c r="DS59" s="2" t="s">
        <v>226</v>
      </c>
      <c r="DT59" s="2" t="s">
        <v>226</v>
      </c>
      <c r="DU59" s="2" t="s">
        <v>238</v>
      </c>
      <c r="DV59" s="2" t="s">
        <v>226</v>
      </c>
      <c r="DW59" s="4"/>
      <c r="DX59" s="8"/>
      <c r="DY59" s="4"/>
      <c r="DZ59" s="8"/>
      <c r="EA59" s="7"/>
      <c r="EB59" s="7"/>
      <c r="EC59" s="2" t="s">
        <v>252</v>
      </c>
      <c r="ED59" s="2" t="s">
        <v>223</v>
      </c>
      <c r="EE59" s="2" t="s">
        <v>226</v>
      </c>
      <c r="EF59" s="2" t="s">
        <v>226</v>
      </c>
      <c r="EG59" s="2" t="s">
        <v>238</v>
      </c>
      <c r="EH59" s="2" t="s">
        <v>226</v>
      </c>
      <c r="EI59" s="4"/>
      <c r="EJ59" s="8"/>
      <c r="EK59" s="4"/>
      <c r="EL59" s="8"/>
      <c r="EM59" s="7"/>
      <c r="EN59" s="7"/>
      <c r="EO59" s="2" t="s">
        <v>252</v>
      </c>
      <c r="EP59" s="2" t="s">
        <v>223</v>
      </c>
      <c r="EQ59" s="2" t="s">
        <v>226</v>
      </c>
      <c r="ER59" s="2" t="s">
        <v>226</v>
      </c>
      <c r="ES59" s="2" t="s">
        <v>238</v>
      </c>
      <c r="ET59" s="2" t="s">
        <v>226</v>
      </c>
      <c r="EU59" s="4"/>
      <c r="EV59" s="8"/>
      <c r="EW59" s="4"/>
      <c r="EX59" s="8"/>
      <c r="EY59" s="7"/>
      <c r="EZ59" s="7"/>
      <c r="FA59" s="2" t="s">
        <v>239</v>
      </c>
      <c r="FB59" s="2" t="s">
        <v>223</v>
      </c>
      <c r="FC59" s="2" t="s">
        <v>226</v>
      </c>
      <c r="FD59" s="2" t="s">
        <v>226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239</v>
      </c>
      <c r="FN59" s="2" t="s">
        <v>223</v>
      </c>
      <c r="FO59" s="2" t="s">
        <v>226</v>
      </c>
      <c r="FP59" s="2" t="s">
        <v>226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239</v>
      </c>
      <c r="FZ59" s="2" t="s">
        <v>223</v>
      </c>
      <c r="GA59" s="2" t="s">
        <v>226</v>
      </c>
      <c r="GB59" s="2" t="s">
        <v>226</v>
      </c>
      <c r="GC59" s="2" t="s">
        <v>238</v>
      </c>
      <c r="GD59" s="2" t="s">
        <v>226</v>
      </c>
      <c r="GE59" s="4"/>
      <c r="GF59" s="8"/>
      <c r="GG59" s="4"/>
      <c r="GH59" s="8"/>
      <c r="GI59" s="7"/>
      <c r="GJ59" s="7"/>
      <c r="GK59" s="2" t="s">
        <v>252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252</v>
      </c>
      <c r="GX59" s="2" t="s">
        <v>223</v>
      </c>
      <c r="GY59" s="2" t="s">
        <v>226</v>
      </c>
      <c r="GZ59" s="2" t="s">
        <v>226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252</v>
      </c>
      <c r="HJ59" s="2" t="s">
        <v>223</v>
      </c>
      <c r="HK59" s="2" t="s">
        <v>226</v>
      </c>
      <c r="HL59" s="2" t="s">
        <v>226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252</v>
      </c>
      <c r="HV59" s="2" t="s">
        <v>223</v>
      </c>
      <c r="HW59" s="2" t="s">
        <v>226</v>
      </c>
      <c r="HX59" s="2" t="s">
        <v>226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252</v>
      </c>
      <c r="IH59" s="2" t="s">
        <v>223</v>
      </c>
      <c r="II59" s="2" t="s">
        <v>226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252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949</v>
      </c>
      <c r="JF59" s="2" t="s">
        <v>223</v>
      </c>
      <c r="JG59" s="2" t="s">
        <v>226</v>
      </c>
      <c r="JH59" s="2" t="s">
        <v>226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252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252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667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252</v>
      </c>
      <c r="LB59" s="2" t="s">
        <v>223</v>
      </c>
      <c r="LC59" s="2" t="s">
        <v>226</v>
      </c>
      <c r="LD59" s="2" t="s">
        <v>226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252</v>
      </c>
      <c r="LN59" s="2" t="s">
        <v>223</v>
      </c>
      <c r="LO59" s="2" t="s">
        <v>226</v>
      </c>
      <c r="LP59" s="2" t="s">
        <v>226</v>
      </c>
      <c r="LQ59" s="2" t="s">
        <v>238</v>
      </c>
      <c r="LR59" s="2" t="s">
        <v>226</v>
      </c>
      <c r="LS59" s="4"/>
      <c r="LT59" s="8"/>
      <c r="LU59" s="4"/>
      <c r="LV59" s="8"/>
      <c r="LW59" s="7"/>
      <c r="LX59" s="7"/>
      <c r="LY59" s="2" t="s">
        <v>252</v>
      </c>
      <c r="LZ59" s="2" t="s">
        <v>223</v>
      </c>
      <c r="MA59" s="2" t="s">
        <v>226</v>
      </c>
      <c r="MB59" s="2" t="s">
        <v>226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252</v>
      </c>
      <c r="ML59" s="2" t="s">
        <v>223</v>
      </c>
      <c r="MM59" s="2" t="s">
        <v>226</v>
      </c>
      <c r="MN59" s="2" t="s">
        <v>226</v>
      </c>
      <c r="MO59" s="2" t="s">
        <v>238</v>
      </c>
      <c r="MP59" s="2" t="s">
        <v>226</v>
      </c>
      <c r="MQ59" s="4"/>
      <c r="MR59" s="8"/>
      <c r="MS59" s="4"/>
      <c r="MT59" s="8"/>
      <c r="MU59" s="7"/>
      <c r="MV59" s="7"/>
      <c r="MW59" s="2" t="s">
        <v>252</v>
      </c>
      <c r="MX59" s="2" t="s">
        <v>223</v>
      </c>
      <c r="MY59" s="2" t="s">
        <v>226</v>
      </c>
      <c r="MZ59" s="2" t="s">
        <v>226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949</v>
      </c>
      <c r="NV59" s="2" t="s">
        <v>223</v>
      </c>
      <c r="NW59" s="2" t="s">
        <v>226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252</v>
      </c>
      <c r="OH59" s="2" t="s">
        <v>223</v>
      </c>
      <c r="OI59" s="2" t="s">
        <v>226</v>
      </c>
      <c r="OJ59" s="2" t="s">
        <v>226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252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252</v>
      </c>
      <c r="PF59" s="2" t="s">
        <v>223</v>
      </c>
      <c r="PG59" s="2" t="s">
        <v>226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252</v>
      </c>
      <c r="QP59" s="2" t="s">
        <v>223</v>
      </c>
      <c r="QQ59" s="2" t="s">
        <v>226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266</v>
      </c>
      <c r="RB59" s="2" t="s">
        <v>223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/>
      <c r="RH59" s="8"/>
      <c r="RI59" s="4"/>
      <c r="RJ59" s="8"/>
      <c r="RK59" s="7"/>
      <c r="RL59" s="7"/>
      <c r="RM59" s="2" t="s">
        <v>252</v>
      </c>
      <c r="RN59" s="2" t="s">
        <v>223</v>
      </c>
      <c r="RO59" s="2" t="s">
        <v>226</v>
      </c>
      <c r="RP59" s="2" t="s">
        <v>226</v>
      </c>
      <c r="RQ59" s="2" t="s">
        <v>238</v>
      </c>
      <c r="RR59" s="2" t="s">
        <v>226</v>
      </c>
      <c r="RS59" s="4"/>
      <c r="RT59" s="8"/>
      <c r="RU59" s="4"/>
      <c r="RV59" s="8"/>
      <c r="RW59" s="7"/>
      <c r="RX59" s="7"/>
      <c r="RY59" s="2" t="s">
        <v>226</v>
      </c>
      <c r="RZ59" s="2" t="s">
        <v>226</v>
      </c>
      <c r="SA59" s="2" t="s">
        <v>226</v>
      </c>
      <c r="SB59" s="2" t="s">
        <v>226</v>
      </c>
      <c r="SC59" s="2" t="s">
        <v>226</v>
      </c>
      <c r="SD59" s="2" t="s">
        <v>226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>
        <v>170</v>
      </c>
      <c r="UY59" s="4"/>
      <c r="UZ59" s="4"/>
      <c r="VA59" s="4"/>
      <c r="VB59" s="4"/>
      <c r="VC59" s="4"/>
      <c r="VD59" s="4"/>
      <c r="VE59" s="4"/>
      <c r="VF59" s="4"/>
      <c r="VG59" s="4"/>
      <c r="VH59" s="4">
        <v>170</v>
      </c>
      <c r="VI59" s="4"/>
      <c r="VJ59" s="4"/>
      <c r="VK59" s="4"/>
      <c r="VL59" s="4"/>
      <c r="VM59" s="4"/>
      <c r="VN59" s="4"/>
      <c r="VO59" s="4"/>
      <c r="VP59" s="4"/>
      <c r="VQ59" s="4"/>
    </row>
    <row r="60">
      <c r="A60" s="2" t="s">
        <v>956</v>
      </c>
      <c r="B60" s="2" t="s">
        <v>577</v>
      </c>
      <c r="C60" s="2" t="s">
        <v>558</v>
      </c>
      <c r="D60" s="2" t="s">
        <v>215</v>
      </c>
      <c r="E60" s="2" t="s">
        <v>216</v>
      </c>
      <c r="F60" s="2" t="s">
        <v>578</v>
      </c>
      <c r="G60" s="2" t="s">
        <v>579</v>
      </c>
      <c r="H60" s="2" t="s">
        <v>580</v>
      </c>
      <c r="I60" s="2" t="s">
        <v>581</v>
      </c>
      <c r="J60" s="2" t="s">
        <v>268</v>
      </c>
      <c r="K60" s="2" t="s">
        <v>953</v>
      </c>
      <c r="L60" s="3">
        <v>40.5</v>
      </c>
      <c r="M60" s="3">
        <v>42.52</v>
      </c>
      <c r="N60" s="3">
        <v>79.99</v>
      </c>
      <c r="O60" s="2" t="s">
        <v>223</v>
      </c>
      <c r="P60" s="2" t="s">
        <v>224</v>
      </c>
      <c r="Q60" s="2" t="s">
        <v>225</v>
      </c>
      <c r="R60" s="2" t="s">
        <v>226</v>
      </c>
      <c r="S60" s="2" t="s">
        <v>954</v>
      </c>
      <c r="T60" s="2" t="s">
        <v>586</v>
      </c>
      <c r="U60" s="2" t="s">
        <v>371</v>
      </c>
      <c r="V60" s="2" t="s">
        <v>230</v>
      </c>
      <c r="W60" s="2" t="s">
        <v>587</v>
      </c>
      <c r="X60" s="2" t="s">
        <v>335</v>
      </c>
      <c r="Y60" s="2" t="s">
        <v>226</v>
      </c>
      <c r="Z60" s="4"/>
      <c r="AA60" s="4">
        <f>=ROUNDDOWN({0},0)</f>
      </c>
      <c r="AB60" s="5"/>
      <c r="AC60" s="2" t="s">
        <v>948</v>
      </c>
      <c r="AD60" s="4">
        <v>135</v>
      </c>
      <c r="AE60" s="4">
        <v>270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 t="s">
        <v>226</v>
      </c>
      <c r="BJ60" s="4"/>
      <c r="BK60" s="8"/>
      <c r="BL60" s="2" t="s">
        <v>226</v>
      </c>
      <c r="BM60" s="7"/>
      <c r="BN60" s="7"/>
      <c r="BO60" s="4"/>
      <c r="BP60" s="8"/>
      <c r="BQ60" s="4"/>
      <c r="BR60" s="8"/>
      <c r="BS60" s="7"/>
      <c r="BT60" s="7"/>
      <c r="BU60" s="2" t="s">
        <v>252</v>
      </c>
      <c r="BV60" s="2" t="s">
        <v>223</v>
      </c>
      <c r="BW60" s="2" t="s">
        <v>226</v>
      </c>
      <c r="BX60" s="2" t="s">
        <v>226</v>
      </c>
      <c r="BY60" s="2" t="s">
        <v>238</v>
      </c>
      <c r="BZ60" s="2" t="s">
        <v>226</v>
      </c>
      <c r="CA60" s="4"/>
      <c r="CB60" s="8"/>
      <c r="CC60" s="4"/>
      <c r="CD60" s="8"/>
      <c r="CE60" s="7"/>
      <c r="CF60" s="7"/>
      <c r="CG60" s="2" t="s">
        <v>448</v>
      </c>
      <c r="CH60" s="2" t="s">
        <v>223</v>
      </c>
      <c r="CI60" s="2" t="s">
        <v>226</v>
      </c>
      <c r="CJ60" s="2" t="s">
        <v>226</v>
      </c>
      <c r="CK60" s="2" t="s">
        <v>238</v>
      </c>
      <c r="CL60" s="2" t="s">
        <v>226</v>
      </c>
      <c r="CM60" s="4"/>
      <c r="CN60" s="8"/>
      <c r="CO60" s="4"/>
      <c r="CP60" s="8"/>
      <c r="CQ60" s="7"/>
      <c r="CR60" s="7"/>
      <c r="CS60" s="2" t="s">
        <v>252</v>
      </c>
      <c r="CT60" s="2" t="s">
        <v>223</v>
      </c>
      <c r="CU60" s="2" t="s">
        <v>226</v>
      </c>
      <c r="CV60" s="2" t="s">
        <v>226</v>
      </c>
      <c r="CW60" s="2" t="s">
        <v>238</v>
      </c>
      <c r="CX60" s="2" t="s">
        <v>226</v>
      </c>
      <c r="CY60" s="4"/>
      <c r="CZ60" s="8"/>
      <c r="DA60" s="4"/>
      <c r="DB60" s="8"/>
      <c r="DC60" s="7"/>
      <c r="DD60" s="7"/>
      <c r="DE60" s="2" t="s">
        <v>252</v>
      </c>
      <c r="DF60" s="2" t="s">
        <v>223</v>
      </c>
      <c r="DG60" s="2" t="s">
        <v>226</v>
      </c>
      <c r="DH60" s="2" t="s">
        <v>226</v>
      </c>
      <c r="DI60" s="2" t="s">
        <v>238</v>
      </c>
      <c r="DJ60" s="2" t="s">
        <v>226</v>
      </c>
      <c r="DK60" s="4"/>
      <c r="DL60" s="8"/>
      <c r="DM60" s="4"/>
      <c r="DN60" s="8"/>
      <c r="DO60" s="7"/>
      <c r="DP60" s="7"/>
      <c r="DQ60" s="2" t="s">
        <v>252</v>
      </c>
      <c r="DR60" s="2" t="s">
        <v>223</v>
      </c>
      <c r="DS60" s="2" t="s">
        <v>226</v>
      </c>
      <c r="DT60" s="2" t="s">
        <v>226</v>
      </c>
      <c r="DU60" s="2" t="s">
        <v>238</v>
      </c>
      <c r="DV60" s="2" t="s">
        <v>226</v>
      </c>
      <c r="DW60" s="4"/>
      <c r="DX60" s="8"/>
      <c r="DY60" s="4"/>
      <c r="DZ60" s="8"/>
      <c r="EA60" s="7"/>
      <c r="EB60" s="7"/>
      <c r="EC60" s="2" t="s">
        <v>252</v>
      </c>
      <c r="ED60" s="2" t="s">
        <v>223</v>
      </c>
      <c r="EE60" s="2" t="s">
        <v>226</v>
      </c>
      <c r="EF60" s="2" t="s">
        <v>226</v>
      </c>
      <c r="EG60" s="2" t="s">
        <v>238</v>
      </c>
      <c r="EH60" s="2" t="s">
        <v>226</v>
      </c>
      <c r="EI60" s="4"/>
      <c r="EJ60" s="8"/>
      <c r="EK60" s="4"/>
      <c r="EL60" s="8"/>
      <c r="EM60" s="7"/>
      <c r="EN60" s="7"/>
      <c r="EO60" s="2" t="s">
        <v>252</v>
      </c>
      <c r="EP60" s="2" t="s">
        <v>223</v>
      </c>
      <c r="EQ60" s="2" t="s">
        <v>226</v>
      </c>
      <c r="ER60" s="2" t="s">
        <v>226</v>
      </c>
      <c r="ES60" s="2" t="s">
        <v>238</v>
      </c>
      <c r="ET60" s="2" t="s">
        <v>226</v>
      </c>
      <c r="EU60" s="4"/>
      <c r="EV60" s="8"/>
      <c r="EW60" s="4"/>
      <c r="EX60" s="8"/>
      <c r="EY60" s="7"/>
      <c r="EZ60" s="7"/>
      <c r="FA60" s="2" t="s">
        <v>239</v>
      </c>
      <c r="FB60" s="2" t="s">
        <v>223</v>
      </c>
      <c r="FC60" s="2" t="s">
        <v>226</v>
      </c>
      <c r="FD60" s="2" t="s">
        <v>226</v>
      </c>
      <c r="FE60" s="2" t="s">
        <v>238</v>
      </c>
      <c r="FF60" s="2" t="s">
        <v>226</v>
      </c>
      <c r="FG60" s="4"/>
      <c r="FH60" s="8"/>
      <c r="FI60" s="4"/>
      <c r="FJ60" s="8"/>
      <c r="FK60" s="7"/>
      <c r="FL60" s="7"/>
      <c r="FM60" s="2" t="s">
        <v>239</v>
      </c>
      <c r="FN60" s="2" t="s">
        <v>223</v>
      </c>
      <c r="FO60" s="2" t="s">
        <v>226</v>
      </c>
      <c r="FP60" s="2" t="s">
        <v>226</v>
      </c>
      <c r="FQ60" s="2" t="s">
        <v>238</v>
      </c>
      <c r="FR60" s="2" t="s">
        <v>226</v>
      </c>
      <c r="FS60" s="4"/>
      <c r="FT60" s="8"/>
      <c r="FU60" s="4"/>
      <c r="FV60" s="8"/>
      <c r="FW60" s="7"/>
      <c r="FX60" s="7"/>
      <c r="FY60" s="2" t="s">
        <v>239</v>
      </c>
      <c r="FZ60" s="2" t="s">
        <v>223</v>
      </c>
      <c r="GA60" s="2" t="s">
        <v>226</v>
      </c>
      <c r="GB60" s="2" t="s">
        <v>226</v>
      </c>
      <c r="GC60" s="2" t="s">
        <v>238</v>
      </c>
      <c r="GD60" s="2" t="s">
        <v>226</v>
      </c>
      <c r="GE60" s="4"/>
      <c r="GF60" s="8"/>
      <c r="GG60" s="4"/>
      <c r="GH60" s="8"/>
      <c r="GI60" s="7"/>
      <c r="GJ60" s="7"/>
      <c r="GK60" s="2" t="s">
        <v>252</v>
      </c>
      <c r="GL60" s="2" t="s">
        <v>223</v>
      </c>
      <c r="GM60" s="2" t="s">
        <v>226</v>
      </c>
      <c r="GN60" s="2" t="s">
        <v>226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252</v>
      </c>
      <c r="GX60" s="2" t="s">
        <v>223</v>
      </c>
      <c r="GY60" s="2" t="s">
        <v>226</v>
      </c>
      <c r="GZ60" s="2" t="s">
        <v>226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252</v>
      </c>
      <c r="HJ60" s="2" t="s">
        <v>223</v>
      </c>
      <c r="HK60" s="2" t="s">
        <v>226</v>
      </c>
      <c r="HL60" s="2" t="s">
        <v>226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252</v>
      </c>
      <c r="HV60" s="2" t="s">
        <v>223</v>
      </c>
      <c r="HW60" s="2" t="s">
        <v>226</v>
      </c>
      <c r="HX60" s="2" t="s">
        <v>226</v>
      </c>
      <c r="HY60" s="2" t="s">
        <v>238</v>
      </c>
      <c r="HZ60" s="2" t="s">
        <v>226</v>
      </c>
      <c r="IA60" s="4"/>
      <c r="IB60" s="8"/>
      <c r="IC60" s="4"/>
      <c r="ID60" s="8"/>
      <c r="IE60" s="7"/>
      <c r="IF60" s="7"/>
      <c r="IG60" s="2" t="s">
        <v>252</v>
      </c>
      <c r="IH60" s="2" t="s">
        <v>223</v>
      </c>
      <c r="II60" s="2" t="s">
        <v>226</v>
      </c>
      <c r="IJ60" s="2" t="s">
        <v>226</v>
      </c>
      <c r="IK60" s="2" t="s">
        <v>238</v>
      </c>
      <c r="IL60" s="2" t="s">
        <v>226</v>
      </c>
      <c r="IM60" s="4"/>
      <c r="IN60" s="8"/>
      <c r="IO60" s="4"/>
      <c r="IP60" s="8"/>
      <c r="IQ60" s="7"/>
      <c r="IR60" s="7"/>
      <c r="IS60" s="2" t="s">
        <v>252</v>
      </c>
      <c r="IT60" s="2" t="s">
        <v>223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/>
      <c r="IZ60" s="8"/>
      <c r="JA60" s="4"/>
      <c r="JB60" s="8"/>
      <c r="JC60" s="7"/>
      <c r="JD60" s="7"/>
      <c r="JE60" s="2" t="s">
        <v>949</v>
      </c>
      <c r="JF60" s="2" t="s">
        <v>223</v>
      </c>
      <c r="JG60" s="2" t="s">
        <v>226</v>
      </c>
      <c r="JH60" s="2" t="s">
        <v>226</v>
      </c>
      <c r="JI60" s="2" t="s">
        <v>238</v>
      </c>
      <c r="JJ60" s="2" t="s">
        <v>226</v>
      </c>
      <c r="JK60" s="4"/>
      <c r="JL60" s="8"/>
      <c r="JM60" s="4"/>
      <c r="JN60" s="8"/>
      <c r="JO60" s="7"/>
      <c r="JP60" s="7"/>
      <c r="JQ60" s="2" t="s">
        <v>252</v>
      </c>
      <c r="JR60" s="2" t="s">
        <v>223</v>
      </c>
      <c r="JS60" s="2" t="s">
        <v>226</v>
      </c>
      <c r="JT60" s="2" t="s">
        <v>226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252</v>
      </c>
      <c r="KD60" s="2" t="s">
        <v>223</v>
      </c>
      <c r="KE60" s="2" t="s">
        <v>226</v>
      </c>
      <c r="KF60" s="2" t="s">
        <v>226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667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252</v>
      </c>
      <c r="LB60" s="2" t="s">
        <v>223</v>
      </c>
      <c r="LC60" s="2" t="s">
        <v>226</v>
      </c>
      <c r="LD60" s="2" t="s">
        <v>226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252</v>
      </c>
      <c r="LN60" s="2" t="s">
        <v>223</v>
      </c>
      <c r="LO60" s="2" t="s">
        <v>226</v>
      </c>
      <c r="LP60" s="2" t="s">
        <v>226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252</v>
      </c>
      <c r="LZ60" s="2" t="s">
        <v>223</v>
      </c>
      <c r="MA60" s="2" t="s">
        <v>226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252</v>
      </c>
      <c r="ML60" s="2" t="s">
        <v>223</v>
      </c>
      <c r="MM60" s="2" t="s">
        <v>226</v>
      </c>
      <c r="MN60" s="2" t="s">
        <v>226</v>
      </c>
      <c r="MO60" s="2" t="s">
        <v>238</v>
      </c>
      <c r="MP60" s="2" t="s">
        <v>226</v>
      </c>
      <c r="MQ60" s="4"/>
      <c r="MR60" s="8"/>
      <c r="MS60" s="4"/>
      <c r="MT60" s="8"/>
      <c r="MU60" s="7"/>
      <c r="MV60" s="7"/>
      <c r="MW60" s="2" t="s">
        <v>252</v>
      </c>
      <c r="MX60" s="2" t="s">
        <v>223</v>
      </c>
      <c r="MY60" s="2" t="s">
        <v>226</v>
      </c>
      <c r="MZ60" s="2" t="s">
        <v>226</v>
      </c>
      <c r="NA60" s="2" t="s">
        <v>238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949</v>
      </c>
      <c r="NV60" s="2" t="s">
        <v>223</v>
      </c>
      <c r="NW60" s="2" t="s">
        <v>226</v>
      </c>
      <c r="NX60" s="2" t="s">
        <v>226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252</v>
      </c>
      <c r="OH60" s="2" t="s">
        <v>223</v>
      </c>
      <c r="OI60" s="2" t="s">
        <v>226</v>
      </c>
      <c r="OJ60" s="2" t="s">
        <v>226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252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252</v>
      </c>
      <c r="PF60" s="2" t="s">
        <v>223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252</v>
      </c>
      <c r="QP60" s="2" t="s">
        <v>223</v>
      </c>
      <c r="QQ60" s="2" t="s">
        <v>226</v>
      </c>
      <c r="QR60" s="2" t="s">
        <v>226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266</v>
      </c>
      <c r="RB60" s="2" t="s">
        <v>223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8"/>
      <c r="RI60" s="4"/>
      <c r="RJ60" s="8"/>
      <c r="RK60" s="7"/>
      <c r="RL60" s="7"/>
      <c r="RM60" s="2" t="s">
        <v>252</v>
      </c>
      <c r="RN60" s="2" t="s">
        <v>223</v>
      </c>
      <c r="RO60" s="2" t="s">
        <v>226</v>
      </c>
      <c r="RP60" s="2" t="s">
        <v>226</v>
      </c>
      <c r="RQ60" s="2" t="s">
        <v>238</v>
      </c>
      <c r="RR60" s="2" t="s">
        <v>226</v>
      </c>
      <c r="RS60" s="4"/>
      <c r="RT60" s="8"/>
      <c r="RU60" s="4"/>
      <c r="RV60" s="8"/>
      <c r="RW60" s="7"/>
      <c r="RX60" s="7"/>
      <c r="RY60" s="2" t="s">
        <v>226</v>
      </c>
      <c r="RZ60" s="2" t="s">
        <v>226</v>
      </c>
      <c r="SA60" s="2" t="s">
        <v>226</v>
      </c>
      <c r="SB60" s="2" t="s">
        <v>226</v>
      </c>
      <c r="SC60" s="2" t="s">
        <v>226</v>
      </c>
      <c r="SD60" s="2" t="s">
        <v>226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>
        <v>135</v>
      </c>
      <c r="UY60" s="4"/>
      <c r="UZ60" s="4"/>
      <c r="VA60" s="4"/>
      <c r="VB60" s="4"/>
      <c r="VC60" s="4"/>
      <c r="VD60" s="4"/>
      <c r="VE60" s="4"/>
      <c r="VF60" s="4"/>
      <c r="VG60" s="4"/>
      <c r="VH60" s="4">
        <v>135</v>
      </c>
      <c r="VI60" s="4"/>
      <c r="VJ60" s="4"/>
      <c r="VK60" s="4"/>
      <c r="VL60" s="4"/>
      <c r="VM60" s="4"/>
      <c r="VN60" s="4"/>
      <c r="VO60" s="4"/>
      <c r="VP60" s="4"/>
      <c r="VQ60" s="4"/>
    </row>
    <row r="61">
      <c r="A61" s="2" t="s">
        <v>957</v>
      </c>
      <c r="B61" s="2" t="s">
        <v>577</v>
      </c>
      <c r="C61" s="2" t="s">
        <v>558</v>
      </c>
      <c r="D61" s="2" t="s">
        <v>215</v>
      </c>
      <c r="E61" s="2" t="s">
        <v>216</v>
      </c>
      <c r="F61" s="2" t="s">
        <v>578</v>
      </c>
      <c r="G61" s="2" t="s">
        <v>579</v>
      </c>
      <c r="H61" s="2" t="s">
        <v>580</v>
      </c>
      <c r="I61" s="2" t="s">
        <v>581</v>
      </c>
      <c r="J61" s="2" t="s">
        <v>582</v>
      </c>
      <c r="K61" s="2" t="s">
        <v>958</v>
      </c>
      <c r="L61" s="3">
        <v>31.05</v>
      </c>
      <c r="M61" s="3">
        <v>32.6</v>
      </c>
      <c r="N61" s="3">
        <v>59.99</v>
      </c>
      <c r="O61" s="2" t="s">
        <v>223</v>
      </c>
      <c r="P61" s="2" t="s">
        <v>224</v>
      </c>
      <c r="Q61" s="2" t="s">
        <v>225</v>
      </c>
      <c r="R61" s="2" t="s">
        <v>226</v>
      </c>
      <c r="S61" s="2" t="s">
        <v>959</v>
      </c>
      <c r="T61" s="2" t="s">
        <v>586</v>
      </c>
      <c r="U61" s="2" t="s">
        <v>489</v>
      </c>
      <c r="V61" s="2" t="s">
        <v>230</v>
      </c>
      <c r="W61" s="2" t="s">
        <v>587</v>
      </c>
      <c r="X61" s="2" t="s">
        <v>335</v>
      </c>
      <c r="Y61" s="2" t="s">
        <v>226</v>
      </c>
      <c r="Z61" s="4"/>
      <c r="AA61" s="4">
        <f>=ROUNDDOWN({0},0)</f>
      </c>
      <c r="AB61" s="5"/>
      <c r="AC61" s="2" t="s">
        <v>948</v>
      </c>
      <c r="AD61" s="4">
        <v>80</v>
      </c>
      <c r="AE61" s="4">
        <v>160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/>
      <c r="BK61" s="8"/>
      <c r="BL61" s="2" t="s">
        <v>226</v>
      </c>
      <c r="BM61" s="7"/>
      <c r="BN61" s="7"/>
      <c r="BO61" s="4"/>
      <c r="BP61" s="8"/>
      <c r="BQ61" s="4"/>
      <c r="BR61" s="8"/>
      <c r="BS61" s="7"/>
      <c r="BT61" s="7"/>
      <c r="BU61" s="2" t="s">
        <v>252</v>
      </c>
      <c r="BV61" s="2" t="s">
        <v>223</v>
      </c>
      <c r="BW61" s="2" t="s">
        <v>226</v>
      </c>
      <c r="BX61" s="2" t="s">
        <v>226</v>
      </c>
      <c r="BY61" s="2" t="s">
        <v>238</v>
      </c>
      <c r="BZ61" s="2" t="s">
        <v>226</v>
      </c>
      <c r="CA61" s="4"/>
      <c r="CB61" s="8"/>
      <c r="CC61" s="4"/>
      <c r="CD61" s="8"/>
      <c r="CE61" s="7"/>
      <c r="CF61" s="7"/>
      <c r="CG61" s="2" t="s">
        <v>448</v>
      </c>
      <c r="CH61" s="2" t="s">
        <v>223</v>
      </c>
      <c r="CI61" s="2" t="s">
        <v>226</v>
      </c>
      <c r="CJ61" s="2" t="s">
        <v>226</v>
      </c>
      <c r="CK61" s="2" t="s">
        <v>238</v>
      </c>
      <c r="CL61" s="2" t="s">
        <v>226</v>
      </c>
      <c r="CM61" s="4"/>
      <c r="CN61" s="8"/>
      <c r="CO61" s="4"/>
      <c r="CP61" s="8"/>
      <c r="CQ61" s="7"/>
      <c r="CR61" s="7"/>
      <c r="CS61" s="2" t="s">
        <v>252</v>
      </c>
      <c r="CT61" s="2" t="s">
        <v>223</v>
      </c>
      <c r="CU61" s="2" t="s">
        <v>226</v>
      </c>
      <c r="CV61" s="2" t="s">
        <v>226</v>
      </c>
      <c r="CW61" s="2" t="s">
        <v>238</v>
      </c>
      <c r="CX61" s="2" t="s">
        <v>226</v>
      </c>
      <c r="CY61" s="4"/>
      <c r="CZ61" s="8"/>
      <c r="DA61" s="4"/>
      <c r="DB61" s="8"/>
      <c r="DC61" s="7"/>
      <c r="DD61" s="7"/>
      <c r="DE61" s="2" t="s">
        <v>252</v>
      </c>
      <c r="DF61" s="2" t="s">
        <v>223</v>
      </c>
      <c r="DG61" s="2" t="s">
        <v>226</v>
      </c>
      <c r="DH61" s="2" t="s">
        <v>226</v>
      </c>
      <c r="DI61" s="2" t="s">
        <v>238</v>
      </c>
      <c r="DJ61" s="2" t="s">
        <v>226</v>
      </c>
      <c r="DK61" s="4"/>
      <c r="DL61" s="8"/>
      <c r="DM61" s="4"/>
      <c r="DN61" s="8"/>
      <c r="DO61" s="7"/>
      <c r="DP61" s="7"/>
      <c r="DQ61" s="2" t="s">
        <v>252</v>
      </c>
      <c r="DR61" s="2" t="s">
        <v>223</v>
      </c>
      <c r="DS61" s="2" t="s">
        <v>226</v>
      </c>
      <c r="DT61" s="2" t="s">
        <v>226</v>
      </c>
      <c r="DU61" s="2" t="s">
        <v>238</v>
      </c>
      <c r="DV61" s="2" t="s">
        <v>226</v>
      </c>
      <c r="DW61" s="4"/>
      <c r="DX61" s="8"/>
      <c r="DY61" s="4"/>
      <c r="DZ61" s="8"/>
      <c r="EA61" s="7"/>
      <c r="EB61" s="7"/>
      <c r="EC61" s="2" t="s">
        <v>252</v>
      </c>
      <c r="ED61" s="2" t="s">
        <v>223</v>
      </c>
      <c r="EE61" s="2" t="s">
        <v>226</v>
      </c>
      <c r="EF61" s="2" t="s">
        <v>226</v>
      </c>
      <c r="EG61" s="2" t="s">
        <v>238</v>
      </c>
      <c r="EH61" s="2" t="s">
        <v>226</v>
      </c>
      <c r="EI61" s="4"/>
      <c r="EJ61" s="8"/>
      <c r="EK61" s="4"/>
      <c r="EL61" s="8"/>
      <c r="EM61" s="7"/>
      <c r="EN61" s="7"/>
      <c r="EO61" s="2" t="s">
        <v>252</v>
      </c>
      <c r="EP61" s="2" t="s">
        <v>223</v>
      </c>
      <c r="EQ61" s="2" t="s">
        <v>226</v>
      </c>
      <c r="ER61" s="2" t="s">
        <v>226</v>
      </c>
      <c r="ES61" s="2" t="s">
        <v>238</v>
      </c>
      <c r="ET61" s="2" t="s">
        <v>226</v>
      </c>
      <c r="EU61" s="4"/>
      <c r="EV61" s="8"/>
      <c r="EW61" s="4"/>
      <c r="EX61" s="8"/>
      <c r="EY61" s="7"/>
      <c r="EZ61" s="7"/>
      <c r="FA61" s="2" t="s">
        <v>239</v>
      </c>
      <c r="FB61" s="2" t="s">
        <v>223</v>
      </c>
      <c r="FC61" s="2" t="s">
        <v>226</v>
      </c>
      <c r="FD61" s="2" t="s">
        <v>226</v>
      </c>
      <c r="FE61" s="2" t="s">
        <v>238</v>
      </c>
      <c r="FF61" s="2" t="s">
        <v>226</v>
      </c>
      <c r="FG61" s="4"/>
      <c r="FH61" s="8"/>
      <c r="FI61" s="4"/>
      <c r="FJ61" s="8"/>
      <c r="FK61" s="7"/>
      <c r="FL61" s="7"/>
      <c r="FM61" s="2" t="s">
        <v>239</v>
      </c>
      <c r="FN61" s="2" t="s">
        <v>223</v>
      </c>
      <c r="FO61" s="2" t="s">
        <v>226</v>
      </c>
      <c r="FP61" s="2" t="s">
        <v>226</v>
      </c>
      <c r="FQ61" s="2" t="s">
        <v>238</v>
      </c>
      <c r="FR61" s="2" t="s">
        <v>226</v>
      </c>
      <c r="FS61" s="4"/>
      <c r="FT61" s="8"/>
      <c r="FU61" s="4"/>
      <c r="FV61" s="8"/>
      <c r="FW61" s="7"/>
      <c r="FX61" s="7"/>
      <c r="FY61" s="2" t="s">
        <v>239</v>
      </c>
      <c r="FZ61" s="2" t="s">
        <v>223</v>
      </c>
      <c r="GA61" s="2" t="s">
        <v>226</v>
      </c>
      <c r="GB61" s="2" t="s">
        <v>226</v>
      </c>
      <c r="GC61" s="2" t="s">
        <v>238</v>
      </c>
      <c r="GD61" s="2" t="s">
        <v>226</v>
      </c>
      <c r="GE61" s="4"/>
      <c r="GF61" s="8"/>
      <c r="GG61" s="4"/>
      <c r="GH61" s="8"/>
      <c r="GI61" s="7"/>
      <c r="GJ61" s="7"/>
      <c r="GK61" s="2" t="s">
        <v>252</v>
      </c>
      <c r="GL61" s="2" t="s">
        <v>223</v>
      </c>
      <c r="GM61" s="2" t="s">
        <v>226</v>
      </c>
      <c r="GN61" s="2" t="s">
        <v>226</v>
      </c>
      <c r="GO61" s="2" t="s">
        <v>238</v>
      </c>
      <c r="GP61" s="2" t="s">
        <v>226</v>
      </c>
      <c r="GQ61" s="4"/>
      <c r="GR61" s="8"/>
      <c r="GS61" s="4"/>
      <c r="GT61" s="8"/>
      <c r="GU61" s="7"/>
      <c r="GV61" s="7"/>
      <c r="GW61" s="2" t="s">
        <v>252</v>
      </c>
      <c r="GX61" s="2" t="s">
        <v>223</v>
      </c>
      <c r="GY61" s="2" t="s">
        <v>226</v>
      </c>
      <c r="GZ61" s="2" t="s">
        <v>226</v>
      </c>
      <c r="HA61" s="2" t="s">
        <v>238</v>
      </c>
      <c r="HB61" s="2" t="s">
        <v>226</v>
      </c>
      <c r="HC61" s="4"/>
      <c r="HD61" s="8"/>
      <c r="HE61" s="4"/>
      <c r="HF61" s="8"/>
      <c r="HG61" s="7"/>
      <c r="HH61" s="7"/>
      <c r="HI61" s="2" t="s">
        <v>252</v>
      </c>
      <c r="HJ61" s="2" t="s">
        <v>223</v>
      </c>
      <c r="HK61" s="2" t="s">
        <v>226</v>
      </c>
      <c r="HL61" s="2" t="s">
        <v>226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252</v>
      </c>
      <c r="HV61" s="2" t="s">
        <v>223</v>
      </c>
      <c r="HW61" s="2" t="s">
        <v>226</v>
      </c>
      <c r="HX61" s="2" t="s">
        <v>226</v>
      </c>
      <c r="HY61" s="2" t="s">
        <v>238</v>
      </c>
      <c r="HZ61" s="2" t="s">
        <v>226</v>
      </c>
      <c r="IA61" s="4"/>
      <c r="IB61" s="8"/>
      <c r="IC61" s="4"/>
      <c r="ID61" s="8"/>
      <c r="IE61" s="7"/>
      <c r="IF61" s="7"/>
      <c r="IG61" s="2" t="s">
        <v>252</v>
      </c>
      <c r="IH61" s="2" t="s">
        <v>223</v>
      </c>
      <c r="II61" s="2" t="s">
        <v>226</v>
      </c>
      <c r="IJ61" s="2" t="s">
        <v>226</v>
      </c>
      <c r="IK61" s="2" t="s">
        <v>238</v>
      </c>
      <c r="IL61" s="2" t="s">
        <v>226</v>
      </c>
      <c r="IM61" s="4"/>
      <c r="IN61" s="8"/>
      <c r="IO61" s="4"/>
      <c r="IP61" s="8"/>
      <c r="IQ61" s="7"/>
      <c r="IR61" s="7"/>
      <c r="IS61" s="2" t="s">
        <v>252</v>
      </c>
      <c r="IT61" s="2" t="s">
        <v>223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/>
      <c r="IZ61" s="8"/>
      <c r="JA61" s="4"/>
      <c r="JB61" s="8"/>
      <c r="JC61" s="7"/>
      <c r="JD61" s="7"/>
      <c r="JE61" s="2" t="s">
        <v>949</v>
      </c>
      <c r="JF61" s="2" t="s">
        <v>223</v>
      </c>
      <c r="JG61" s="2" t="s">
        <v>226</v>
      </c>
      <c r="JH61" s="2" t="s">
        <v>226</v>
      </c>
      <c r="JI61" s="2" t="s">
        <v>238</v>
      </c>
      <c r="JJ61" s="2" t="s">
        <v>226</v>
      </c>
      <c r="JK61" s="4"/>
      <c r="JL61" s="8"/>
      <c r="JM61" s="4"/>
      <c r="JN61" s="8"/>
      <c r="JO61" s="7"/>
      <c r="JP61" s="7"/>
      <c r="JQ61" s="2" t="s">
        <v>252</v>
      </c>
      <c r="JR61" s="2" t="s">
        <v>223</v>
      </c>
      <c r="JS61" s="2" t="s">
        <v>226</v>
      </c>
      <c r="JT61" s="2" t="s">
        <v>226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252</v>
      </c>
      <c r="KD61" s="2" t="s">
        <v>223</v>
      </c>
      <c r="KE61" s="2" t="s">
        <v>226</v>
      </c>
      <c r="KF61" s="2" t="s">
        <v>226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667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252</v>
      </c>
      <c r="LB61" s="2" t="s">
        <v>223</v>
      </c>
      <c r="LC61" s="2" t="s">
        <v>226</v>
      </c>
      <c r="LD61" s="2" t="s">
        <v>226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252</v>
      </c>
      <c r="LN61" s="2" t="s">
        <v>223</v>
      </c>
      <c r="LO61" s="2" t="s">
        <v>226</v>
      </c>
      <c r="LP61" s="2" t="s">
        <v>226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252</v>
      </c>
      <c r="LZ61" s="2" t="s">
        <v>223</v>
      </c>
      <c r="MA61" s="2" t="s">
        <v>226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252</v>
      </c>
      <c r="ML61" s="2" t="s">
        <v>223</v>
      </c>
      <c r="MM61" s="2" t="s">
        <v>226</v>
      </c>
      <c r="MN61" s="2" t="s">
        <v>226</v>
      </c>
      <c r="MO61" s="2" t="s">
        <v>238</v>
      </c>
      <c r="MP61" s="2" t="s">
        <v>226</v>
      </c>
      <c r="MQ61" s="4"/>
      <c r="MR61" s="8"/>
      <c r="MS61" s="4"/>
      <c r="MT61" s="8"/>
      <c r="MU61" s="7"/>
      <c r="MV61" s="7"/>
      <c r="MW61" s="2" t="s">
        <v>252</v>
      </c>
      <c r="MX61" s="2" t="s">
        <v>223</v>
      </c>
      <c r="MY61" s="2" t="s">
        <v>226</v>
      </c>
      <c r="MZ61" s="2" t="s">
        <v>226</v>
      </c>
      <c r="NA61" s="2" t="s">
        <v>238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949</v>
      </c>
      <c r="NV61" s="2" t="s">
        <v>223</v>
      </c>
      <c r="NW61" s="2" t="s">
        <v>226</v>
      </c>
      <c r="NX61" s="2" t="s">
        <v>226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252</v>
      </c>
      <c r="OH61" s="2" t="s">
        <v>223</v>
      </c>
      <c r="OI61" s="2" t="s">
        <v>226</v>
      </c>
      <c r="OJ61" s="2" t="s">
        <v>226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252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252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252</v>
      </c>
      <c r="QP61" s="2" t="s">
        <v>223</v>
      </c>
      <c r="QQ61" s="2" t="s">
        <v>226</v>
      </c>
      <c r="QR61" s="2" t="s">
        <v>226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266</v>
      </c>
      <c r="RB61" s="2" t="s">
        <v>223</v>
      </c>
      <c r="RC61" s="2" t="s">
        <v>226</v>
      </c>
      <c r="RD61" s="2" t="s">
        <v>226</v>
      </c>
      <c r="RE61" s="2" t="s">
        <v>238</v>
      </c>
      <c r="RF61" s="2" t="s">
        <v>226</v>
      </c>
      <c r="RG61" s="4"/>
      <c r="RH61" s="8"/>
      <c r="RI61" s="4"/>
      <c r="RJ61" s="8"/>
      <c r="RK61" s="7"/>
      <c r="RL61" s="7"/>
      <c r="RM61" s="2" t="s">
        <v>252</v>
      </c>
      <c r="RN61" s="2" t="s">
        <v>223</v>
      </c>
      <c r="RO61" s="2" t="s">
        <v>226</v>
      </c>
      <c r="RP61" s="2" t="s">
        <v>226</v>
      </c>
      <c r="RQ61" s="2" t="s">
        <v>238</v>
      </c>
      <c r="RR61" s="2" t="s">
        <v>226</v>
      </c>
      <c r="RS61" s="4"/>
      <c r="RT61" s="8"/>
      <c r="RU61" s="4"/>
      <c r="RV61" s="8"/>
      <c r="RW61" s="7"/>
      <c r="RX61" s="7"/>
      <c r="RY61" s="2" t="s">
        <v>226</v>
      </c>
      <c r="RZ61" s="2" t="s">
        <v>226</v>
      </c>
      <c r="SA61" s="2" t="s">
        <v>226</v>
      </c>
      <c r="SB61" s="2" t="s">
        <v>226</v>
      </c>
      <c r="SC61" s="2" t="s">
        <v>226</v>
      </c>
      <c r="SD61" s="2" t="s">
        <v>226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>
        <v>80</v>
      </c>
      <c r="UY61" s="4"/>
      <c r="UZ61" s="4"/>
      <c r="VA61" s="4"/>
      <c r="VB61" s="4"/>
      <c r="VC61" s="4"/>
      <c r="VD61" s="4"/>
      <c r="VE61" s="4"/>
      <c r="VF61" s="4"/>
      <c r="VG61" s="4"/>
      <c r="VH61" s="4">
        <v>80</v>
      </c>
      <c r="VI61" s="4"/>
      <c r="VJ61" s="4"/>
      <c r="VK61" s="4"/>
      <c r="VL61" s="4"/>
      <c r="VM61" s="4"/>
      <c r="VN61" s="4"/>
      <c r="VO61" s="4"/>
      <c r="VP61" s="4"/>
      <c r="VQ61" s="4"/>
    </row>
    <row r="62">
      <c r="A62" s="2" t="s">
        <v>960</v>
      </c>
      <c r="B62" s="2" t="s">
        <v>577</v>
      </c>
      <c r="C62" s="2" t="s">
        <v>558</v>
      </c>
      <c r="D62" s="2" t="s">
        <v>215</v>
      </c>
      <c r="E62" s="2" t="s">
        <v>216</v>
      </c>
      <c r="F62" s="2" t="s">
        <v>578</v>
      </c>
      <c r="G62" s="2" t="s">
        <v>579</v>
      </c>
      <c r="H62" s="2" t="s">
        <v>580</v>
      </c>
      <c r="I62" s="2" t="s">
        <v>581</v>
      </c>
      <c r="J62" s="2" t="s">
        <v>221</v>
      </c>
      <c r="K62" s="2" t="s">
        <v>958</v>
      </c>
      <c r="L62" s="3">
        <v>36.72</v>
      </c>
      <c r="M62" s="3">
        <v>38.56</v>
      </c>
      <c r="N62" s="3">
        <v>69.99</v>
      </c>
      <c r="O62" s="2" t="s">
        <v>223</v>
      </c>
      <c r="P62" s="2" t="s">
        <v>224</v>
      </c>
      <c r="Q62" s="2" t="s">
        <v>225</v>
      </c>
      <c r="R62" s="2" t="s">
        <v>226</v>
      </c>
      <c r="S62" s="2" t="s">
        <v>959</v>
      </c>
      <c r="T62" s="2" t="s">
        <v>586</v>
      </c>
      <c r="U62" s="2" t="s">
        <v>371</v>
      </c>
      <c r="V62" s="2" t="s">
        <v>230</v>
      </c>
      <c r="W62" s="2" t="s">
        <v>587</v>
      </c>
      <c r="X62" s="2" t="s">
        <v>335</v>
      </c>
      <c r="Y62" s="2" t="s">
        <v>226</v>
      </c>
      <c r="Z62" s="4"/>
      <c r="AA62" s="4">
        <f>=ROUNDDOWN({0},0)</f>
      </c>
      <c r="AB62" s="5"/>
      <c r="AC62" s="2" t="s">
        <v>948</v>
      </c>
      <c r="AD62" s="4">
        <v>175</v>
      </c>
      <c r="AE62" s="4">
        <v>350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/>
      <c r="BK62" s="8"/>
      <c r="BL62" s="2" t="s">
        <v>226</v>
      </c>
      <c r="BM62" s="7"/>
      <c r="BN62" s="7"/>
      <c r="BO62" s="4"/>
      <c r="BP62" s="8"/>
      <c r="BQ62" s="4"/>
      <c r="BR62" s="8"/>
      <c r="BS62" s="7"/>
      <c r="BT62" s="7"/>
      <c r="BU62" s="2" t="s">
        <v>252</v>
      </c>
      <c r="BV62" s="2" t="s">
        <v>223</v>
      </c>
      <c r="BW62" s="2" t="s">
        <v>226</v>
      </c>
      <c r="BX62" s="2" t="s">
        <v>226</v>
      </c>
      <c r="BY62" s="2" t="s">
        <v>238</v>
      </c>
      <c r="BZ62" s="2" t="s">
        <v>226</v>
      </c>
      <c r="CA62" s="4"/>
      <c r="CB62" s="8"/>
      <c r="CC62" s="4"/>
      <c r="CD62" s="8"/>
      <c r="CE62" s="7"/>
      <c r="CF62" s="7"/>
      <c r="CG62" s="2" t="s">
        <v>448</v>
      </c>
      <c r="CH62" s="2" t="s">
        <v>223</v>
      </c>
      <c r="CI62" s="2" t="s">
        <v>226</v>
      </c>
      <c r="CJ62" s="2" t="s">
        <v>226</v>
      </c>
      <c r="CK62" s="2" t="s">
        <v>238</v>
      </c>
      <c r="CL62" s="2" t="s">
        <v>226</v>
      </c>
      <c r="CM62" s="4"/>
      <c r="CN62" s="8"/>
      <c r="CO62" s="4"/>
      <c r="CP62" s="8"/>
      <c r="CQ62" s="7"/>
      <c r="CR62" s="7"/>
      <c r="CS62" s="2" t="s">
        <v>252</v>
      </c>
      <c r="CT62" s="2" t="s">
        <v>223</v>
      </c>
      <c r="CU62" s="2" t="s">
        <v>226</v>
      </c>
      <c r="CV62" s="2" t="s">
        <v>226</v>
      </c>
      <c r="CW62" s="2" t="s">
        <v>238</v>
      </c>
      <c r="CX62" s="2" t="s">
        <v>226</v>
      </c>
      <c r="CY62" s="4"/>
      <c r="CZ62" s="8"/>
      <c r="DA62" s="4"/>
      <c r="DB62" s="8"/>
      <c r="DC62" s="7"/>
      <c r="DD62" s="7"/>
      <c r="DE62" s="2" t="s">
        <v>252</v>
      </c>
      <c r="DF62" s="2" t="s">
        <v>223</v>
      </c>
      <c r="DG62" s="2" t="s">
        <v>226</v>
      </c>
      <c r="DH62" s="2" t="s">
        <v>226</v>
      </c>
      <c r="DI62" s="2" t="s">
        <v>238</v>
      </c>
      <c r="DJ62" s="2" t="s">
        <v>226</v>
      </c>
      <c r="DK62" s="4"/>
      <c r="DL62" s="8"/>
      <c r="DM62" s="4"/>
      <c r="DN62" s="8"/>
      <c r="DO62" s="7"/>
      <c r="DP62" s="7"/>
      <c r="DQ62" s="2" t="s">
        <v>252</v>
      </c>
      <c r="DR62" s="2" t="s">
        <v>223</v>
      </c>
      <c r="DS62" s="2" t="s">
        <v>226</v>
      </c>
      <c r="DT62" s="2" t="s">
        <v>226</v>
      </c>
      <c r="DU62" s="2" t="s">
        <v>238</v>
      </c>
      <c r="DV62" s="2" t="s">
        <v>226</v>
      </c>
      <c r="DW62" s="4"/>
      <c r="DX62" s="8"/>
      <c r="DY62" s="4"/>
      <c r="DZ62" s="8"/>
      <c r="EA62" s="7"/>
      <c r="EB62" s="7"/>
      <c r="EC62" s="2" t="s">
        <v>252</v>
      </c>
      <c r="ED62" s="2" t="s">
        <v>223</v>
      </c>
      <c r="EE62" s="2" t="s">
        <v>226</v>
      </c>
      <c r="EF62" s="2" t="s">
        <v>226</v>
      </c>
      <c r="EG62" s="2" t="s">
        <v>238</v>
      </c>
      <c r="EH62" s="2" t="s">
        <v>226</v>
      </c>
      <c r="EI62" s="4"/>
      <c r="EJ62" s="8"/>
      <c r="EK62" s="4"/>
      <c r="EL62" s="8"/>
      <c r="EM62" s="7"/>
      <c r="EN62" s="7"/>
      <c r="EO62" s="2" t="s">
        <v>252</v>
      </c>
      <c r="EP62" s="2" t="s">
        <v>223</v>
      </c>
      <c r="EQ62" s="2" t="s">
        <v>226</v>
      </c>
      <c r="ER62" s="2" t="s">
        <v>226</v>
      </c>
      <c r="ES62" s="2" t="s">
        <v>238</v>
      </c>
      <c r="ET62" s="2" t="s">
        <v>226</v>
      </c>
      <c r="EU62" s="4"/>
      <c r="EV62" s="8"/>
      <c r="EW62" s="4"/>
      <c r="EX62" s="8"/>
      <c r="EY62" s="7"/>
      <c r="EZ62" s="7"/>
      <c r="FA62" s="2" t="s">
        <v>239</v>
      </c>
      <c r="FB62" s="2" t="s">
        <v>223</v>
      </c>
      <c r="FC62" s="2" t="s">
        <v>226</v>
      </c>
      <c r="FD62" s="2" t="s">
        <v>226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239</v>
      </c>
      <c r="FN62" s="2" t="s">
        <v>223</v>
      </c>
      <c r="FO62" s="2" t="s">
        <v>226</v>
      </c>
      <c r="FP62" s="2" t="s">
        <v>226</v>
      </c>
      <c r="FQ62" s="2" t="s">
        <v>238</v>
      </c>
      <c r="FR62" s="2" t="s">
        <v>226</v>
      </c>
      <c r="FS62" s="4"/>
      <c r="FT62" s="8"/>
      <c r="FU62" s="4"/>
      <c r="FV62" s="8"/>
      <c r="FW62" s="7"/>
      <c r="FX62" s="7"/>
      <c r="FY62" s="2" t="s">
        <v>239</v>
      </c>
      <c r="FZ62" s="2" t="s">
        <v>223</v>
      </c>
      <c r="GA62" s="2" t="s">
        <v>226</v>
      </c>
      <c r="GB62" s="2" t="s">
        <v>226</v>
      </c>
      <c r="GC62" s="2" t="s">
        <v>238</v>
      </c>
      <c r="GD62" s="2" t="s">
        <v>226</v>
      </c>
      <c r="GE62" s="4"/>
      <c r="GF62" s="8"/>
      <c r="GG62" s="4"/>
      <c r="GH62" s="8"/>
      <c r="GI62" s="7"/>
      <c r="GJ62" s="7"/>
      <c r="GK62" s="2" t="s">
        <v>252</v>
      </c>
      <c r="GL62" s="2" t="s">
        <v>223</v>
      </c>
      <c r="GM62" s="2" t="s">
        <v>226</v>
      </c>
      <c r="GN62" s="2" t="s">
        <v>226</v>
      </c>
      <c r="GO62" s="2" t="s">
        <v>238</v>
      </c>
      <c r="GP62" s="2" t="s">
        <v>226</v>
      </c>
      <c r="GQ62" s="4"/>
      <c r="GR62" s="8"/>
      <c r="GS62" s="4"/>
      <c r="GT62" s="8"/>
      <c r="GU62" s="7"/>
      <c r="GV62" s="7"/>
      <c r="GW62" s="2" t="s">
        <v>252</v>
      </c>
      <c r="GX62" s="2" t="s">
        <v>223</v>
      </c>
      <c r="GY62" s="2" t="s">
        <v>226</v>
      </c>
      <c r="GZ62" s="2" t="s">
        <v>226</v>
      </c>
      <c r="HA62" s="2" t="s">
        <v>238</v>
      </c>
      <c r="HB62" s="2" t="s">
        <v>226</v>
      </c>
      <c r="HC62" s="4"/>
      <c r="HD62" s="8"/>
      <c r="HE62" s="4"/>
      <c r="HF62" s="8"/>
      <c r="HG62" s="7"/>
      <c r="HH62" s="7"/>
      <c r="HI62" s="2" t="s">
        <v>252</v>
      </c>
      <c r="HJ62" s="2" t="s">
        <v>223</v>
      </c>
      <c r="HK62" s="2" t="s">
        <v>226</v>
      </c>
      <c r="HL62" s="2" t="s">
        <v>226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252</v>
      </c>
      <c r="HV62" s="2" t="s">
        <v>223</v>
      </c>
      <c r="HW62" s="2" t="s">
        <v>226</v>
      </c>
      <c r="HX62" s="2" t="s">
        <v>226</v>
      </c>
      <c r="HY62" s="2" t="s">
        <v>238</v>
      </c>
      <c r="HZ62" s="2" t="s">
        <v>226</v>
      </c>
      <c r="IA62" s="4"/>
      <c r="IB62" s="8"/>
      <c r="IC62" s="4"/>
      <c r="ID62" s="8"/>
      <c r="IE62" s="7"/>
      <c r="IF62" s="7"/>
      <c r="IG62" s="2" t="s">
        <v>252</v>
      </c>
      <c r="IH62" s="2" t="s">
        <v>223</v>
      </c>
      <c r="II62" s="2" t="s">
        <v>226</v>
      </c>
      <c r="IJ62" s="2" t="s">
        <v>226</v>
      </c>
      <c r="IK62" s="2" t="s">
        <v>238</v>
      </c>
      <c r="IL62" s="2" t="s">
        <v>226</v>
      </c>
      <c r="IM62" s="4"/>
      <c r="IN62" s="8"/>
      <c r="IO62" s="4"/>
      <c r="IP62" s="8"/>
      <c r="IQ62" s="7"/>
      <c r="IR62" s="7"/>
      <c r="IS62" s="2" t="s">
        <v>252</v>
      </c>
      <c r="IT62" s="2" t="s">
        <v>223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949</v>
      </c>
      <c r="JF62" s="2" t="s">
        <v>223</v>
      </c>
      <c r="JG62" s="2" t="s">
        <v>226</v>
      </c>
      <c r="JH62" s="2" t="s">
        <v>226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252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/>
      <c r="JZ62" s="8"/>
      <c r="KA62" s="7"/>
      <c r="KB62" s="7"/>
      <c r="KC62" s="2" t="s">
        <v>252</v>
      </c>
      <c r="KD62" s="2" t="s">
        <v>223</v>
      </c>
      <c r="KE62" s="2" t="s">
        <v>226</v>
      </c>
      <c r="KF62" s="2" t="s">
        <v>226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667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/>
      <c r="KV62" s="8"/>
      <c r="KW62" s="4"/>
      <c r="KX62" s="8"/>
      <c r="KY62" s="7"/>
      <c r="KZ62" s="7"/>
      <c r="LA62" s="2" t="s">
        <v>252</v>
      </c>
      <c r="LB62" s="2" t="s">
        <v>223</v>
      </c>
      <c r="LC62" s="2" t="s">
        <v>226</v>
      </c>
      <c r="LD62" s="2" t="s">
        <v>226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252</v>
      </c>
      <c r="LN62" s="2" t="s">
        <v>223</v>
      </c>
      <c r="LO62" s="2" t="s">
        <v>226</v>
      </c>
      <c r="LP62" s="2" t="s">
        <v>226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252</v>
      </c>
      <c r="LZ62" s="2" t="s">
        <v>223</v>
      </c>
      <c r="MA62" s="2" t="s">
        <v>226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252</v>
      </c>
      <c r="ML62" s="2" t="s">
        <v>223</v>
      </c>
      <c r="MM62" s="2" t="s">
        <v>226</v>
      </c>
      <c r="MN62" s="2" t="s">
        <v>226</v>
      </c>
      <c r="MO62" s="2" t="s">
        <v>238</v>
      </c>
      <c r="MP62" s="2" t="s">
        <v>226</v>
      </c>
      <c r="MQ62" s="4"/>
      <c r="MR62" s="8"/>
      <c r="MS62" s="4"/>
      <c r="MT62" s="8"/>
      <c r="MU62" s="7"/>
      <c r="MV62" s="7"/>
      <c r="MW62" s="2" t="s">
        <v>252</v>
      </c>
      <c r="MX62" s="2" t="s">
        <v>223</v>
      </c>
      <c r="MY62" s="2" t="s">
        <v>226</v>
      </c>
      <c r="MZ62" s="2" t="s">
        <v>226</v>
      </c>
      <c r="NA62" s="2" t="s">
        <v>238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949</v>
      </c>
      <c r="NV62" s="2" t="s">
        <v>223</v>
      </c>
      <c r="NW62" s="2" t="s">
        <v>226</v>
      </c>
      <c r="NX62" s="2" t="s">
        <v>226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252</v>
      </c>
      <c r="OH62" s="2" t="s">
        <v>223</v>
      </c>
      <c r="OI62" s="2" t="s">
        <v>226</v>
      </c>
      <c r="OJ62" s="2" t="s">
        <v>226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252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252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252</v>
      </c>
      <c r="QP62" s="2" t="s">
        <v>223</v>
      </c>
      <c r="QQ62" s="2" t="s">
        <v>226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266</v>
      </c>
      <c r="RB62" s="2" t="s">
        <v>223</v>
      </c>
      <c r="RC62" s="2" t="s">
        <v>226</v>
      </c>
      <c r="RD62" s="2" t="s">
        <v>226</v>
      </c>
      <c r="RE62" s="2" t="s">
        <v>238</v>
      </c>
      <c r="RF62" s="2" t="s">
        <v>226</v>
      </c>
      <c r="RG62" s="4"/>
      <c r="RH62" s="8"/>
      <c r="RI62" s="4"/>
      <c r="RJ62" s="8"/>
      <c r="RK62" s="7"/>
      <c r="RL62" s="7"/>
      <c r="RM62" s="2" t="s">
        <v>252</v>
      </c>
      <c r="RN62" s="2" t="s">
        <v>223</v>
      </c>
      <c r="RO62" s="2" t="s">
        <v>226</v>
      </c>
      <c r="RP62" s="2" t="s">
        <v>226</v>
      </c>
      <c r="RQ62" s="2" t="s">
        <v>238</v>
      </c>
      <c r="RR62" s="2" t="s">
        <v>226</v>
      </c>
      <c r="RS62" s="4"/>
      <c r="RT62" s="8"/>
      <c r="RU62" s="4"/>
      <c r="RV62" s="8"/>
      <c r="RW62" s="7"/>
      <c r="RX62" s="7"/>
      <c r="RY62" s="2" t="s">
        <v>226</v>
      </c>
      <c r="RZ62" s="2" t="s">
        <v>226</v>
      </c>
      <c r="SA62" s="2" t="s">
        <v>226</v>
      </c>
      <c r="SB62" s="2" t="s">
        <v>226</v>
      </c>
      <c r="SC62" s="2" t="s">
        <v>226</v>
      </c>
      <c r="SD62" s="2" t="s">
        <v>226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>
        <v>175</v>
      </c>
      <c r="UY62" s="4"/>
      <c r="UZ62" s="4"/>
      <c r="VA62" s="4"/>
      <c r="VB62" s="4"/>
      <c r="VC62" s="4"/>
      <c r="VD62" s="4"/>
      <c r="VE62" s="4"/>
      <c r="VF62" s="4"/>
      <c r="VG62" s="4"/>
      <c r="VH62" s="4">
        <v>175</v>
      </c>
      <c r="VI62" s="4"/>
      <c r="VJ62" s="4"/>
      <c r="VK62" s="4"/>
      <c r="VL62" s="4"/>
      <c r="VM62" s="4"/>
      <c r="VN62" s="4"/>
      <c r="VO62" s="4"/>
      <c r="VP62" s="4"/>
      <c r="VQ62" s="4"/>
    </row>
    <row r="63">
      <c r="A63" s="2" t="s">
        <v>961</v>
      </c>
      <c r="B63" s="2" t="s">
        <v>577</v>
      </c>
      <c r="C63" s="2" t="s">
        <v>558</v>
      </c>
      <c r="D63" s="2" t="s">
        <v>215</v>
      </c>
      <c r="E63" s="2" t="s">
        <v>216</v>
      </c>
      <c r="F63" s="2" t="s">
        <v>578</v>
      </c>
      <c r="G63" s="2" t="s">
        <v>579</v>
      </c>
      <c r="H63" s="2" t="s">
        <v>580</v>
      </c>
      <c r="I63" s="2" t="s">
        <v>581</v>
      </c>
      <c r="J63" s="2" t="s">
        <v>268</v>
      </c>
      <c r="K63" s="2" t="s">
        <v>958</v>
      </c>
      <c r="L63" s="3">
        <v>40.5</v>
      </c>
      <c r="M63" s="3">
        <v>42.52</v>
      </c>
      <c r="N63" s="3">
        <v>79.99</v>
      </c>
      <c r="O63" s="2" t="s">
        <v>223</v>
      </c>
      <c r="P63" s="2" t="s">
        <v>224</v>
      </c>
      <c r="Q63" s="2" t="s">
        <v>225</v>
      </c>
      <c r="R63" s="2" t="s">
        <v>226</v>
      </c>
      <c r="S63" s="2" t="s">
        <v>959</v>
      </c>
      <c r="T63" s="2" t="s">
        <v>586</v>
      </c>
      <c r="U63" s="2" t="s">
        <v>371</v>
      </c>
      <c r="V63" s="2" t="s">
        <v>230</v>
      </c>
      <c r="W63" s="2" t="s">
        <v>587</v>
      </c>
      <c r="X63" s="2" t="s">
        <v>335</v>
      </c>
      <c r="Y63" s="2" t="s">
        <v>226</v>
      </c>
      <c r="Z63" s="4"/>
      <c r="AA63" s="4">
        <f>=ROUNDDOWN({0},0)</f>
      </c>
      <c r="AB63" s="5"/>
      <c r="AC63" s="2" t="s">
        <v>948</v>
      </c>
      <c r="AD63" s="4">
        <v>100</v>
      </c>
      <c r="AE63" s="4">
        <v>200</v>
      </c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 t="s">
        <v>226</v>
      </c>
      <c r="BJ63" s="4"/>
      <c r="BK63" s="8"/>
      <c r="BL63" s="2" t="s">
        <v>226</v>
      </c>
      <c r="BM63" s="7"/>
      <c r="BN63" s="7"/>
      <c r="BO63" s="4"/>
      <c r="BP63" s="8"/>
      <c r="BQ63" s="4"/>
      <c r="BR63" s="8"/>
      <c r="BS63" s="7"/>
      <c r="BT63" s="7"/>
      <c r="BU63" s="2" t="s">
        <v>252</v>
      </c>
      <c r="BV63" s="2" t="s">
        <v>223</v>
      </c>
      <c r="BW63" s="2" t="s">
        <v>226</v>
      </c>
      <c r="BX63" s="2" t="s">
        <v>226</v>
      </c>
      <c r="BY63" s="2" t="s">
        <v>238</v>
      </c>
      <c r="BZ63" s="2" t="s">
        <v>226</v>
      </c>
      <c r="CA63" s="4"/>
      <c r="CB63" s="8"/>
      <c r="CC63" s="4"/>
      <c r="CD63" s="8"/>
      <c r="CE63" s="7"/>
      <c r="CF63" s="7"/>
      <c r="CG63" s="2" t="s">
        <v>448</v>
      </c>
      <c r="CH63" s="2" t="s">
        <v>223</v>
      </c>
      <c r="CI63" s="2" t="s">
        <v>226</v>
      </c>
      <c r="CJ63" s="2" t="s">
        <v>226</v>
      </c>
      <c r="CK63" s="2" t="s">
        <v>238</v>
      </c>
      <c r="CL63" s="2" t="s">
        <v>226</v>
      </c>
      <c r="CM63" s="4"/>
      <c r="CN63" s="8"/>
      <c r="CO63" s="4"/>
      <c r="CP63" s="8"/>
      <c r="CQ63" s="7"/>
      <c r="CR63" s="7"/>
      <c r="CS63" s="2" t="s">
        <v>252</v>
      </c>
      <c r="CT63" s="2" t="s">
        <v>223</v>
      </c>
      <c r="CU63" s="2" t="s">
        <v>226</v>
      </c>
      <c r="CV63" s="2" t="s">
        <v>226</v>
      </c>
      <c r="CW63" s="2" t="s">
        <v>238</v>
      </c>
      <c r="CX63" s="2" t="s">
        <v>226</v>
      </c>
      <c r="CY63" s="4"/>
      <c r="CZ63" s="8"/>
      <c r="DA63" s="4"/>
      <c r="DB63" s="8"/>
      <c r="DC63" s="7"/>
      <c r="DD63" s="7"/>
      <c r="DE63" s="2" t="s">
        <v>252</v>
      </c>
      <c r="DF63" s="2" t="s">
        <v>223</v>
      </c>
      <c r="DG63" s="2" t="s">
        <v>226</v>
      </c>
      <c r="DH63" s="2" t="s">
        <v>226</v>
      </c>
      <c r="DI63" s="2" t="s">
        <v>238</v>
      </c>
      <c r="DJ63" s="2" t="s">
        <v>226</v>
      </c>
      <c r="DK63" s="4"/>
      <c r="DL63" s="8"/>
      <c r="DM63" s="4"/>
      <c r="DN63" s="8"/>
      <c r="DO63" s="7"/>
      <c r="DP63" s="7"/>
      <c r="DQ63" s="2" t="s">
        <v>252</v>
      </c>
      <c r="DR63" s="2" t="s">
        <v>223</v>
      </c>
      <c r="DS63" s="2" t="s">
        <v>226</v>
      </c>
      <c r="DT63" s="2" t="s">
        <v>226</v>
      </c>
      <c r="DU63" s="2" t="s">
        <v>238</v>
      </c>
      <c r="DV63" s="2" t="s">
        <v>226</v>
      </c>
      <c r="DW63" s="4"/>
      <c r="DX63" s="8"/>
      <c r="DY63" s="4"/>
      <c r="DZ63" s="8"/>
      <c r="EA63" s="7"/>
      <c r="EB63" s="7"/>
      <c r="EC63" s="2" t="s">
        <v>252</v>
      </c>
      <c r="ED63" s="2" t="s">
        <v>223</v>
      </c>
      <c r="EE63" s="2" t="s">
        <v>226</v>
      </c>
      <c r="EF63" s="2" t="s">
        <v>226</v>
      </c>
      <c r="EG63" s="2" t="s">
        <v>238</v>
      </c>
      <c r="EH63" s="2" t="s">
        <v>226</v>
      </c>
      <c r="EI63" s="4"/>
      <c r="EJ63" s="8"/>
      <c r="EK63" s="4"/>
      <c r="EL63" s="8"/>
      <c r="EM63" s="7"/>
      <c r="EN63" s="7"/>
      <c r="EO63" s="2" t="s">
        <v>252</v>
      </c>
      <c r="EP63" s="2" t="s">
        <v>223</v>
      </c>
      <c r="EQ63" s="2" t="s">
        <v>226</v>
      </c>
      <c r="ER63" s="2" t="s">
        <v>226</v>
      </c>
      <c r="ES63" s="2" t="s">
        <v>238</v>
      </c>
      <c r="ET63" s="2" t="s">
        <v>226</v>
      </c>
      <c r="EU63" s="4"/>
      <c r="EV63" s="8"/>
      <c r="EW63" s="4"/>
      <c r="EX63" s="8"/>
      <c r="EY63" s="7"/>
      <c r="EZ63" s="7"/>
      <c r="FA63" s="2" t="s">
        <v>239</v>
      </c>
      <c r="FB63" s="2" t="s">
        <v>223</v>
      </c>
      <c r="FC63" s="2" t="s">
        <v>226</v>
      </c>
      <c r="FD63" s="2" t="s">
        <v>226</v>
      </c>
      <c r="FE63" s="2" t="s">
        <v>238</v>
      </c>
      <c r="FF63" s="2" t="s">
        <v>226</v>
      </c>
      <c r="FG63" s="4"/>
      <c r="FH63" s="8"/>
      <c r="FI63" s="4"/>
      <c r="FJ63" s="8"/>
      <c r="FK63" s="7"/>
      <c r="FL63" s="7"/>
      <c r="FM63" s="2" t="s">
        <v>239</v>
      </c>
      <c r="FN63" s="2" t="s">
        <v>223</v>
      </c>
      <c r="FO63" s="2" t="s">
        <v>226</v>
      </c>
      <c r="FP63" s="2" t="s">
        <v>226</v>
      </c>
      <c r="FQ63" s="2" t="s">
        <v>238</v>
      </c>
      <c r="FR63" s="2" t="s">
        <v>226</v>
      </c>
      <c r="FS63" s="4"/>
      <c r="FT63" s="8"/>
      <c r="FU63" s="4"/>
      <c r="FV63" s="8"/>
      <c r="FW63" s="7"/>
      <c r="FX63" s="7"/>
      <c r="FY63" s="2" t="s">
        <v>239</v>
      </c>
      <c r="FZ63" s="2" t="s">
        <v>223</v>
      </c>
      <c r="GA63" s="2" t="s">
        <v>226</v>
      </c>
      <c r="GB63" s="2" t="s">
        <v>226</v>
      </c>
      <c r="GC63" s="2" t="s">
        <v>238</v>
      </c>
      <c r="GD63" s="2" t="s">
        <v>226</v>
      </c>
      <c r="GE63" s="4"/>
      <c r="GF63" s="8"/>
      <c r="GG63" s="4"/>
      <c r="GH63" s="8"/>
      <c r="GI63" s="7"/>
      <c r="GJ63" s="7"/>
      <c r="GK63" s="2" t="s">
        <v>252</v>
      </c>
      <c r="GL63" s="2" t="s">
        <v>223</v>
      </c>
      <c r="GM63" s="2" t="s">
        <v>226</v>
      </c>
      <c r="GN63" s="2" t="s">
        <v>226</v>
      </c>
      <c r="GO63" s="2" t="s">
        <v>238</v>
      </c>
      <c r="GP63" s="2" t="s">
        <v>226</v>
      </c>
      <c r="GQ63" s="4"/>
      <c r="GR63" s="8"/>
      <c r="GS63" s="4"/>
      <c r="GT63" s="8"/>
      <c r="GU63" s="7"/>
      <c r="GV63" s="7"/>
      <c r="GW63" s="2" t="s">
        <v>252</v>
      </c>
      <c r="GX63" s="2" t="s">
        <v>223</v>
      </c>
      <c r="GY63" s="2" t="s">
        <v>226</v>
      </c>
      <c r="GZ63" s="2" t="s">
        <v>226</v>
      </c>
      <c r="HA63" s="2" t="s">
        <v>238</v>
      </c>
      <c r="HB63" s="2" t="s">
        <v>226</v>
      </c>
      <c r="HC63" s="4"/>
      <c r="HD63" s="8"/>
      <c r="HE63" s="4"/>
      <c r="HF63" s="8"/>
      <c r="HG63" s="7"/>
      <c r="HH63" s="7"/>
      <c r="HI63" s="2" t="s">
        <v>252</v>
      </c>
      <c r="HJ63" s="2" t="s">
        <v>223</v>
      </c>
      <c r="HK63" s="2" t="s">
        <v>226</v>
      </c>
      <c r="HL63" s="2" t="s">
        <v>226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252</v>
      </c>
      <c r="HV63" s="2" t="s">
        <v>223</v>
      </c>
      <c r="HW63" s="2" t="s">
        <v>226</v>
      </c>
      <c r="HX63" s="2" t="s">
        <v>226</v>
      </c>
      <c r="HY63" s="2" t="s">
        <v>238</v>
      </c>
      <c r="HZ63" s="2" t="s">
        <v>226</v>
      </c>
      <c r="IA63" s="4"/>
      <c r="IB63" s="8"/>
      <c r="IC63" s="4"/>
      <c r="ID63" s="8"/>
      <c r="IE63" s="7"/>
      <c r="IF63" s="7"/>
      <c r="IG63" s="2" t="s">
        <v>252</v>
      </c>
      <c r="IH63" s="2" t="s">
        <v>223</v>
      </c>
      <c r="II63" s="2" t="s">
        <v>226</v>
      </c>
      <c r="IJ63" s="2" t="s">
        <v>226</v>
      </c>
      <c r="IK63" s="2" t="s">
        <v>238</v>
      </c>
      <c r="IL63" s="2" t="s">
        <v>226</v>
      </c>
      <c r="IM63" s="4"/>
      <c r="IN63" s="8"/>
      <c r="IO63" s="4"/>
      <c r="IP63" s="8"/>
      <c r="IQ63" s="7"/>
      <c r="IR63" s="7"/>
      <c r="IS63" s="2" t="s">
        <v>252</v>
      </c>
      <c r="IT63" s="2" t="s">
        <v>223</v>
      </c>
      <c r="IU63" s="2" t="s">
        <v>226</v>
      </c>
      <c r="IV63" s="2" t="s">
        <v>226</v>
      </c>
      <c r="IW63" s="2" t="s">
        <v>238</v>
      </c>
      <c r="IX63" s="2" t="s">
        <v>226</v>
      </c>
      <c r="IY63" s="4"/>
      <c r="IZ63" s="8"/>
      <c r="JA63" s="4"/>
      <c r="JB63" s="8"/>
      <c r="JC63" s="7"/>
      <c r="JD63" s="7"/>
      <c r="JE63" s="2" t="s">
        <v>949</v>
      </c>
      <c r="JF63" s="2" t="s">
        <v>223</v>
      </c>
      <c r="JG63" s="2" t="s">
        <v>226</v>
      </c>
      <c r="JH63" s="2" t="s">
        <v>226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252</v>
      </c>
      <c r="JR63" s="2" t="s">
        <v>223</v>
      </c>
      <c r="JS63" s="2" t="s">
        <v>226</v>
      </c>
      <c r="JT63" s="2" t="s">
        <v>226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252</v>
      </c>
      <c r="KD63" s="2" t="s">
        <v>223</v>
      </c>
      <c r="KE63" s="2" t="s">
        <v>226</v>
      </c>
      <c r="KF63" s="2" t="s">
        <v>226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667</v>
      </c>
      <c r="KP63" s="2" t="s">
        <v>223</v>
      </c>
      <c r="KQ63" s="2" t="s">
        <v>226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252</v>
      </c>
      <c r="LB63" s="2" t="s">
        <v>223</v>
      </c>
      <c r="LC63" s="2" t="s">
        <v>226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252</v>
      </c>
      <c r="LN63" s="2" t="s">
        <v>223</v>
      </c>
      <c r="LO63" s="2" t="s">
        <v>226</v>
      </c>
      <c r="LP63" s="2" t="s">
        <v>226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252</v>
      </c>
      <c r="LZ63" s="2" t="s">
        <v>223</v>
      </c>
      <c r="MA63" s="2" t="s">
        <v>226</v>
      </c>
      <c r="MB63" s="2" t="s">
        <v>226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252</v>
      </c>
      <c r="ML63" s="2" t="s">
        <v>223</v>
      </c>
      <c r="MM63" s="2" t="s">
        <v>226</v>
      </c>
      <c r="MN63" s="2" t="s">
        <v>226</v>
      </c>
      <c r="MO63" s="2" t="s">
        <v>238</v>
      </c>
      <c r="MP63" s="2" t="s">
        <v>226</v>
      </c>
      <c r="MQ63" s="4"/>
      <c r="MR63" s="8"/>
      <c r="MS63" s="4"/>
      <c r="MT63" s="8"/>
      <c r="MU63" s="7"/>
      <c r="MV63" s="7"/>
      <c r="MW63" s="2" t="s">
        <v>252</v>
      </c>
      <c r="MX63" s="2" t="s">
        <v>223</v>
      </c>
      <c r="MY63" s="2" t="s">
        <v>226</v>
      </c>
      <c r="MZ63" s="2" t="s">
        <v>226</v>
      </c>
      <c r="NA63" s="2" t="s">
        <v>238</v>
      </c>
      <c r="NB63" s="2" t="s">
        <v>226</v>
      </c>
      <c r="NC63" s="4"/>
      <c r="ND63" s="8"/>
      <c r="NE63" s="4"/>
      <c r="NF63" s="8"/>
      <c r="NG63" s="7"/>
      <c r="NH63" s="7"/>
      <c r="NI63" s="2" t="s">
        <v>226</v>
      </c>
      <c r="NJ63" s="2" t="s">
        <v>226</v>
      </c>
      <c r="NK63" s="2" t="s">
        <v>226</v>
      </c>
      <c r="NL63" s="2" t="s">
        <v>226</v>
      </c>
      <c r="NM63" s="2" t="s">
        <v>226</v>
      </c>
      <c r="NN63" s="2" t="s">
        <v>226</v>
      </c>
      <c r="NO63" s="4"/>
      <c r="NP63" s="8"/>
      <c r="NQ63" s="4"/>
      <c r="NR63" s="8"/>
      <c r="NS63" s="7"/>
      <c r="NT63" s="7"/>
      <c r="NU63" s="2" t="s">
        <v>949</v>
      </c>
      <c r="NV63" s="2" t="s">
        <v>223</v>
      </c>
      <c r="NW63" s="2" t="s">
        <v>226</v>
      </c>
      <c r="NX63" s="2" t="s">
        <v>226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252</v>
      </c>
      <c r="OH63" s="2" t="s">
        <v>223</v>
      </c>
      <c r="OI63" s="2" t="s">
        <v>226</v>
      </c>
      <c r="OJ63" s="2" t="s">
        <v>226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252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252</v>
      </c>
      <c r="PF63" s="2" t="s">
        <v>223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252</v>
      </c>
      <c r="QP63" s="2" t="s">
        <v>223</v>
      </c>
      <c r="QQ63" s="2" t="s">
        <v>226</v>
      </c>
      <c r="QR63" s="2" t="s">
        <v>226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266</v>
      </c>
      <c r="RB63" s="2" t="s">
        <v>223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/>
      <c r="RH63" s="8"/>
      <c r="RI63" s="4"/>
      <c r="RJ63" s="8"/>
      <c r="RK63" s="7"/>
      <c r="RL63" s="7"/>
      <c r="RM63" s="2" t="s">
        <v>252</v>
      </c>
      <c r="RN63" s="2" t="s">
        <v>223</v>
      </c>
      <c r="RO63" s="2" t="s">
        <v>226</v>
      </c>
      <c r="RP63" s="2" t="s">
        <v>226</v>
      </c>
      <c r="RQ63" s="2" t="s">
        <v>238</v>
      </c>
      <c r="RR63" s="2" t="s">
        <v>226</v>
      </c>
      <c r="RS63" s="4"/>
      <c r="RT63" s="8"/>
      <c r="RU63" s="4"/>
      <c r="RV63" s="8"/>
      <c r="RW63" s="7"/>
      <c r="RX63" s="7"/>
      <c r="RY63" s="2" t="s">
        <v>226</v>
      </c>
      <c r="RZ63" s="2" t="s">
        <v>226</v>
      </c>
      <c r="SA63" s="2" t="s">
        <v>226</v>
      </c>
      <c r="SB63" s="2" t="s">
        <v>226</v>
      </c>
      <c r="SC63" s="2" t="s">
        <v>226</v>
      </c>
      <c r="SD63" s="2" t="s">
        <v>226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>
        <v>100</v>
      </c>
      <c r="UY63" s="4"/>
      <c r="UZ63" s="4"/>
      <c r="VA63" s="4"/>
      <c r="VB63" s="4"/>
      <c r="VC63" s="4"/>
      <c r="VD63" s="4"/>
      <c r="VE63" s="4"/>
      <c r="VF63" s="4"/>
      <c r="VG63" s="4"/>
      <c r="VH63" s="4">
        <v>100</v>
      </c>
      <c r="VI63" s="4"/>
      <c r="VJ63" s="4"/>
      <c r="VK63" s="4"/>
      <c r="VL63" s="4"/>
      <c r="VM63" s="4"/>
      <c r="VN63" s="4"/>
      <c r="VO63" s="4"/>
      <c r="VP63" s="4"/>
      <c r="VQ63" s="4"/>
    </row>
    <row r="64">
      <c r="A64" s="2" t="s">
        <v>962</v>
      </c>
      <c r="B64" s="2" t="s">
        <v>577</v>
      </c>
      <c r="C64" s="2" t="s">
        <v>558</v>
      </c>
      <c r="D64" s="2" t="s">
        <v>215</v>
      </c>
      <c r="E64" s="2" t="s">
        <v>216</v>
      </c>
      <c r="F64" s="2" t="s">
        <v>963</v>
      </c>
      <c r="G64" s="2" t="s">
        <v>964</v>
      </c>
      <c r="H64" s="2" t="s">
        <v>965</v>
      </c>
      <c r="I64" s="2" t="s">
        <v>966</v>
      </c>
      <c r="J64" s="2" t="s">
        <v>582</v>
      </c>
      <c r="K64" s="2" t="s">
        <v>967</v>
      </c>
      <c r="L64" s="3">
        <v>35.19</v>
      </c>
      <c r="M64" s="3">
        <v>36.95</v>
      </c>
      <c r="N64" s="3">
        <v>69.99</v>
      </c>
      <c r="O64" s="2" t="s">
        <v>223</v>
      </c>
      <c r="P64" s="2" t="s">
        <v>675</v>
      </c>
      <c r="Q64" s="2" t="s">
        <v>225</v>
      </c>
      <c r="R64" s="2" t="s">
        <v>226</v>
      </c>
      <c r="S64" s="2" t="s">
        <v>968</v>
      </c>
      <c r="T64" s="2" t="s">
        <v>969</v>
      </c>
      <c r="U64" s="2" t="s">
        <v>371</v>
      </c>
      <c r="V64" s="2" t="s">
        <v>970</v>
      </c>
      <c r="W64" s="2" t="s">
        <v>971</v>
      </c>
      <c r="X64" s="2" t="s">
        <v>587</v>
      </c>
      <c r="Y64" s="2" t="s">
        <v>972</v>
      </c>
      <c r="Z64" s="4">
        <v>205</v>
      </c>
      <c r="AA64" s="4">
        <f>=ROUNDDOWN(14.6428571428571,0)</f>
      </c>
      <c r="AB64" s="5">
        <v>14</v>
      </c>
      <c r="AC64" s="2" t="s">
        <v>973</v>
      </c>
      <c r="AD64" s="4">
        <v>220</v>
      </c>
      <c r="AE64" s="4">
        <v>430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81</v>
      </c>
      <c r="AQ64" s="8">
        <v>2705.75</v>
      </c>
      <c r="AR64" s="4">
        <v>52</v>
      </c>
      <c r="AS64" s="8">
        <v>2103.77</v>
      </c>
      <c r="AT64" s="7">
        <v>0.5577</v>
      </c>
      <c r="AU64" s="7">
        <v>0.2861</v>
      </c>
      <c r="AV64" s="4">
        <v>1254</v>
      </c>
      <c r="AW64" s="8">
        <v>55514.43</v>
      </c>
      <c r="AX64" s="4">
        <v>750</v>
      </c>
      <c r="AY64" s="8">
        <v>35311.4</v>
      </c>
      <c r="AZ64" s="7">
        <v>0.672</v>
      </c>
      <c r="BA64" s="7">
        <v>0.5721</v>
      </c>
      <c r="BB64" s="7">
        <v>0.0487</v>
      </c>
      <c r="BC64" s="4">
        <v>3046</v>
      </c>
      <c r="BD64" s="8">
        <v>134564.16</v>
      </c>
      <c r="BE64" s="4">
        <v>2725</v>
      </c>
      <c r="BF64" s="8">
        <v>128612.45</v>
      </c>
      <c r="BG64" s="7">
        <v>0.1178</v>
      </c>
      <c r="BH64" s="7">
        <v>0.0463</v>
      </c>
      <c r="BI64" s="7">
        <v>0.4125</v>
      </c>
      <c r="BJ64" s="4">
        <v>81</v>
      </c>
      <c r="BK64" s="8">
        <v>2705.75</v>
      </c>
      <c r="BL64" s="2" t="s">
        <v>974</v>
      </c>
      <c r="BM64" s="7">
        <v>1</v>
      </c>
      <c r="BN64" s="7">
        <v>1</v>
      </c>
      <c r="BO64" s="4"/>
      <c r="BP64" s="8"/>
      <c r="BQ64" s="4">
        <v>1</v>
      </c>
      <c r="BR64" s="8">
        <v>34.94</v>
      </c>
      <c r="BS64" s="7">
        <v>-1</v>
      </c>
      <c r="BT64" s="7">
        <v>-1</v>
      </c>
      <c r="BU64" s="2" t="s">
        <v>239</v>
      </c>
      <c r="BV64" s="2" t="s">
        <v>223</v>
      </c>
      <c r="BW64" s="2" t="s">
        <v>226</v>
      </c>
      <c r="BX64" s="2" t="s">
        <v>975</v>
      </c>
      <c r="BY64" s="2" t="s">
        <v>238</v>
      </c>
      <c r="BZ64" s="2" t="s">
        <v>226</v>
      </c>
      <c r="CA64" s="4">
        <v>20</v>
      </c>
      <c r="CB64" s="8">
        <v>725.8</v>
      </c>
      <c r="CC64" s="4">
        <v>4</v>
      </c>
      <c r="CD64" s="8">
        <v>145.16</v>
      </c>
      <c r="CE64" s="7">
        <v>4</v>
      </c>
      <c r="CF64" s="7">
        <v>4</v>
      </c>
      <c r="CG64" s="2" t="s">
        <v>239</v>
      </c>
      <c r="CH64" s="2" t="s">
        <v>223</v>
      </c>
      <c r="CI64" s="2" t="s">
        <v>976</v>
      </c>
      <c r="CJ64" s="2" t="s">
        <v>977</v>
      </c>
      <c r="CK64" s="2" t="s">
        <v>238</v>
      </c>
      <c r="CL64" s="2" t="s">
        <v>226</v>
      </c>
      <c r="CM64" s="4">
        <v>5</v>
      </c>
      <c r="CN64" s="8">
        <v>180.4</v>
      </c>
      <c r="CO64" s="4">
        <v>2</v>
      </c>
      <c r="CP64" s="8">
        <v>87.62</v>
      </c>
      <c r="CQ64" s="7">
        <v>1.5</v>
      </c>
      <c r="CR64" s="7">
        <v>1.0589</v>
      </c>
      <c r="CS64" s="2" t="s">
        <v>239</v>
      </c>
      <c r="CT64" s="2" t="s">
        <v>223</v>
      </c>
      <c r="CU64" s="2" t="s">
        <v>978</v>
      </c>
      <c r="CV64" s="2" t="s">
        <v>979</v>
      </c>
      <c r="CW64" s="2" t="s">
        <v>238</v>
      </c>
      <c r="CX64" s="2" t="s">
        <v>226</v>
      </c>
      <c r="CY64" s="4"/>
      <c r="CZ64" s="8"/>
      <c r="DA64" s="4">
        <v>3</v>
      </c>
      <c r="DB64" s="8">
        <v>124.95</v>
      </c>
      <c r="DC64" s="7">
        <v>-1</v>
      </c>
      <c r="DD64" s="7">
        <v>-1</v>
      </c>
      <c r="DE64" s="2" t="s">
        <v>239</v>
      </c>
      <c r="DF64" s="2" t="s">
        <v>223</v>
      </c>
      <c r="DG64" s="2" t="s">
        <v>980</v>
      </c>
      <c r="DH64" s="2" t="s">
        <v>981</v>
      </c>
      <c r="DI64" s="2" t="s">
        <v>238</v>
      </c>
      <c r="DJ64" s="2" t="s">
        <v>226</v>
      </c>
      <c r="DK64" s="4">
        <v>6</v>
      </c>
      <c r="DL64" s="8">
        <v>193.58</v>
      </c>
      <c r="DM64" s="4">
        <v>1</v>
      </c>
      <c r="DN64" s="8">
        <v>35.05</v>
      </c>
      <c r="DO64" s="7">
        <v>5</v>
      </c>
      <c r="DP64" s="7">
        <v>4.523</v>
      </c>
      <c r="DQ64" s="2" t="s">
        <v>239</v>
      </c>
      <c r="DR64" s="2" t="s">
        <v>223</v>
      </c>
      <c r="DS64" s="2" t="s">
        <v>982</v>
      </c>
      <c r="DT64" s="2" t="s">
        <v>983</v>
      </c>
      <c r="DU64" s="2" t="s">
        <v>238</v>
      </c>
      <c r="DV64" s="2" t="s">
        <v>226</v>
      </c>
      <c r="DW64" s="4">
        <v>11</v>
      </c>
      <c r="DX64" s="8">
        <v>375.32</v>
      </c>
      <c r="DY64" s="4">
        <v>16</v>
      </c>
      <c r="DZ64" s="8">
        <v>662.88</v>
      </c>
      <c r="EA64" s="7">
        <v>-0.3125</v>
      </c>
      <c r="EB64" s="7">
        <v>-0.4338</v>
      </c>
      <c r="EC64" s="2" t="s">
        <v>239</v>
      </c>
      <c r="ED64" s="2" t="s">
        <v>223</v>
      </c>
      <c r="EE64" s="2" t="s">
        <v>984</v>
      </c>
      <c r="EF64" s="2" t="s">
        <v>982</v>
      </c>
      <c r="EG64" s="2" t="s">
        <v>238</v>
      </c>
      <c r="EH64" s="2" t="s">
        <v>226</v>
      </c>
      <c r="EI64" s="4">
        <v>5</v>
      </c>
      <c r="EJ64" s="8">
        <v>145.25</v>
      </c>
      <c r="EK64" s="4">
        <v>2</v>
      </c>
      <c r="EL64" s="8">
        <v>70.54</v>
      </c>
      <c r="EM64" s="7">
        <v>1.5</v>
      </c>
      <c r="EN64" s="7">
        <v>1.0591</v>
      </c>
      <c r="EO64" s="2" t="s">
        <v>239</v>
      </c>
      <c r="EP64" s="2" t="s">
        <v>223</v>
      </c>
      <c r="EQ64" s="2" t="s">
        <v>985</v>
      </c>
      <c r="ER64" s="2" t="s">
        <v>986</v>
      </c>
      <c r="ES64" s="2" t="s">
        <v>238</v>
      </c>
      <c r="ET64" s="2" t="s">
        <v>226</v>
      </c>
      <c r="EU64" s="4">
        <v>16</v>
      </c>
      <c r="EV64" s="8">
        <v>591.2</v>
      </c>
      <c r="EW64" s="4">
        <v>6</v>
      </c>
      <c r="EX64" s="8">
        <v>246.3</v>
      </c>
      <c r="EY64" s="7">
        <v>1.6667</v>
      </c>
      <c r="EZ64" s="7">
        <v>1.4003</v>
      </c>
      <c r="FA64" s="2" t="s">
        <v>239</v>
      </c>
      <c r="FB64" s="2" t="s">
        <v>223</v>
      </c>
      <c r="FC64" s="2" t="s">
        <v>987</v>
      </c>
      <c r="FD64" s="2" t="s">
        <v>564</v>
      </c>
      <c r="FE64" s="2" t="s">
        <v>238</v>
      </c>
      <c r="FF64" s="2" t="s">
        <v>226</v>
      </c>
      <c r="FG64" s="4"/>
      <c r="FH64" s="8"/>
      <c r="FI64" s="4"/>
      <c r="FJ64" s="8"/>
      <c r="FK64" s="7"/>
      <c r="FL64" s="7"/>
      <c r="FM64" s="2" t="s">
        <v>239</v>
      </c>
      <c r="FN64" s="2" t="s">
        <v>223</v>
      </c>
      <c r="FO64" s="2" t="s">
        <v>988</v>
      </c>
      <c r="FP64" s="2" t="s">
        <v>989</v>
      </c>
      <c r="FQ64" s="2" t="s">
        <v>238</v>
      </c>
      <c r="FR64" s="2" t="s">
        <v>226</v>
      </c>
      <c r="FS64" s="4">
        <v>14</v>
      </c>
      <c r="FT64" s="8">
        <v>329.96</v>
      </c>
      <c r="FU64" s="4"/>
      <c r="FV64" s="8"/>
      <c r="FW64" s="7"/>
      <c r="FX64" s="7"/>
      <c r="FY64" s="2" t="s">
        <v>239</v>
      </c>
      <c r="FZ64" s="2" t="s">
        <v>223</v>
      </c>
      <c r="GA64" s="2" t="s">
        <v>661</v>
      </c>
      <c r="GB64" s="2" t="s">
        <v>990</v>
      </c>
      <c r="GC64" s="2" t="s">
        <v>238</v>
      </c>
      <c r="GD64" s="2" t="s">
        <v>226</v>
      </c>
      <c r="GE64" s="4">
        <v>4</v>
      </c>
      <c r="GF64" s="8">
        <v>164.24</v>
      </c>
      <c r="GG64" s="4">
        <v>15</v>
      </c>
      <c r="GH64" s="8">
        <v>615.9</v>
      </c>
      <c r="GI64" s="7">
        <v>-0.7333</v>
      </c>
      <c r="GJ64" s="7">
        <v>-0.7333</v>
      </c>
      <c r="GK64" s="2" t="s">
        <v>239</v>
      </c>
      <c r="GL64" s="2" t="s">
        <v>223</v>
      </c>
      <c r="GM64" s="2" t="s">
        <v>991</v>
      </c>
      <c r="GN64" s="2" t="s">
        <v>992</v>
      </c>
      <c r="GO64" s="2" t="s">
        <v>238</v>
      </c>
      <c r="GP64" s="2" t="s">
        <v>226</v>
      </c>
      <c r="GQ64" s="4"/>
      <c r="GR64" s="8"/>
      <c r="GS64" s="4"/>
      <c r="GT64" s="8"/>
      <c r="GU64" s="7"/>
      <c r="GV64" s="7"/>
      <c r="GW64" s="2" t="s">
        <v>239</v>
      </c>
      <c r="GX64" s="2" t="s">
        <v>223</v>
      </c>
      <c r="GY64" s="2" t="s">
        <v>993</v>
      </c>
      <c r="GZ64" s="2" t="s">
        <v>601</v>
      </c>
      <c r="HA64" s="2" t="s">
        <v>238</v>
      </c>
      <c r="HB64" s="2" t="s">
        <v>226</v>
      </c>
      <c r="HC64" s="4"/>
      <c r="HD64" s="8"/>
      <c r="HE64" s="4"/>
      <c r="HF64" s="8"/>
      <c r="HG64" s="7"/>
      <c r="HH64" s="7"/>
      <c r="HI64" s="2" t="s">
        <v>239</v>
      </c>
      <c r="HJ64" s="2" t="s">
        <v>223</v>
      </c>
      <c r="HK64" s="2" t="s">
        <v>994</v>
      </c>
      <c r="HL64" s="2" t="s">
        <v>995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239</v>
      </c>
      <c r="HV64" s="2" t="s">
        <v>237</v>
      </c>
      <c r="HW64" s="2" t="s">
        <v>996</v>
      </c>
      <c r="HX64" s="2" t="s">
        <v>997</v>
      </c>
      <c r="HY64" s="2" t="s">
        <v>238</v>
      </c>
      <c r="HZ64" s="2" t="s">
        <v>291</v>
      </c>
      <c r="IA64" s="4"/>
      <c r="IB64" s="8"/>
      <c r="IC64" s="4"/>
      <c r="ID64" s="8"/>
      <c r="IE64" s="7"/>
      <c r="IF64" s="7"/>
      <c r="IG64" s="2" t="s">
        <v>239</v>
      </c>
      <c r="IH64" s="2" t="s">
        <v>223</v>
      </c>
      <c r="II64" s="2" t="s">
        <v>998</v>
      </c>
      <c r="IJ64" s="2" t="s">
        <v>999</v>
      </c>
      <c r="IK64" s="2" t="s">
        <v>238</v>
      </c>
      <c r="IL64" s="2" t="s">
        <v>226</v>
      </c>
      <c r="IM64" s="4"/>
      <c r="IN64" s="8"/>
      <c r="IO64" s="4"/>
      <c r="IP64" s="8"/>
      <c r="IQ64" s="7"/>
      <c r="IR64" s="7"/>
      <c r="IS64" s="2" t="s">
        <v>226</v>
      </c>
      <c r="IT64" s="2" t="s">
        <v>226</v>
      </c>
      <c r="IU64" s="2" t="s">
        <v>226</v>
      </c>
      <c r="IV64" s="2" t="s">
        <v>226</v>
      </c>
      <c r="IW64" s="2" t="s">
        <v>226</v>
      </c>
      <c r="IX64" s="2" t="s">
        <v>226</v>
      </c>
      <c r="IY64" s="4"/>
      <c r="IZ64" s="8"/>
      <c r="JA64" s="4">
        <v>1</v>
      </c>
      <c r="JB64" s="8">
        <v>41.05</v>
      </c>
      <c r="JC64" s="7">
        <v>-1</v>
      </c>
      <c r="JD64" s="7">
        <v>-1</v>
      </c>
      <c r="JE64" s="2" t="s">
        <v>239</v>
      </c>
      <c r="JF64" s="2" t="s">
        <v>223</v>
      </c>
      <c r="JG64" s="2" t="s">
        <v>1000</v>
      </c>
      <c r="JH64" s="2" t="s">
        <v>1001</v>
      </c>
      <c r="JI64" s="2" t="s">
        <v>238</v>
      </c>
      <c r="JJ64" s="2" t="s">
        <v>226</v>
      </c>
      <c r="JK64" s="4"/>
      <c r="JL64" s="8"/>
      <c r="JM64" s="4"/>
      <c r="JN64" s="8"/>
      <c r="JO64" s="7"/>
      <c r="JP64" s="7"/>
      <c r="JQ64" s="2" t="s">
        <v>252</v>
      </c>
      <c r="JR64" s="2" t="s">
        <v>223</v>
      </c>
      <c r="JS64" s="2" t="s">
        <v>226</v>
      </c>
      <c r="JT64" s="2" t="s">
        <v>226</v>
      </c>
      <c r="JU64" s="2" t="s">
        <v>238</v>
      </c>
      <c r="JV64" s="2" t="s">
        <v>226</v>
      </c>
      <c r="JW64" s="4"/>
      <c r="JX64" s="8"/>
      <c r="JY64" s="4"/>
      <c r="JZ64" s="8"/>
      <c r="KA64" s="7"/>
      <c r="KB64" s="7"/>
      <c r="KC64" s="2" t="s">
        <v>1002</v>
      </c>
      <c r="KD64" s="2" t="s">
        <v>237</v>
      </c>
      <c r="KE64" s="2" t="s">
        <v>981</v>
      </c>
      <c r="KF64" s="2" t="s">
        <v>1003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337</v>
      </c>
      <c r="KP64" s="2" t="s">
        <v>223</v>
      </c>
      <c r="KQ64" s="2" t="s">
        <v>226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239</v>
      </c>
      <c r="LB64" s="2" t="s">
        <v>223</v>
      </c>
      <c r="LC64" s="2" t="s">
        <v>1004</v>
      </c>
      <c r="LD64" s="2" t="s">
        <v>981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239</v>
      </c>
      <c r="LN64" s="2" t="s">
        <v>223</v>
      </c>
      <c r="LO64" s="2" t="s">
        <v>321</v>
      </c>
      <c r="LP64" s="2" t="s">
        <v>226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239</v>
      </c>
      <c r="LZ64" s="2" t="s">
        <v>223</v>
      </c>
      <c r="MA64" s="2" t="s">
        <v>668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239</v>
      </c>
      <c r="ML64" s="2" t="s">
        <v>223</v>
      </c>
      <c r="MM64" s="2" t="s">
        <v>616</v>
      </c>
      <c r="MN64" s="2" t="s">
        <v>226</v>
      </c>
      <c r="MO64" s="2" t="s">
        <v>238</v>
      </c>
      <c r="MP64" s="2" t="s">
        <v>226</v>
      </c>
      <c r="MQ64" s="4"/>
      <c r="MR64" s="8"/>
      <c r="MS64" s="4"/>
      <c r="MT64" s="8"/>
      <c r="MU64" s="7"/>
      <c r="MV64" s="7"/>
      <c r="MW64" s="2" t="s">
        <v>239</v>
      </c>
      <c r="MX64" s="2" t="s">
        <v>223</v>
      </c>
      <c r="MY64" s="2" t="s">
        <v>1005</v>
      </c>
      <c r="MZ64" s="2" t="s">
        <v>226</v>
      </c>
      <c r="NA64" s="2" t="s">
        <v>238</v>
      </c>
      <c r="NB64" s="2" t="s">
        <v>226</v>
      </c>
      <c r="NC64" s="4"/>
      <c r="ND64" s="8"/>
      <c r="NE64" s="4">
        <v>1</v>
      </c>
      <c r="NF64" s="8">
        <v>39.38</v>
      </c>
      <c r="NG64" s="7">
        <v>-1</v>
      </c>
      <c r="NH64" s="7">
        <v>-1</v>
      </c>
      <c r="NI64" s="2" t="s">
        <v>239</v>
      </c>
      <c r="NJ64" s="2" t="s">
        <v>261</v>
      </c>
      <c r="NK64" s="2" t="s">
        <v>1006</v>
      </c>
      <c r="NL64" s="2" t="s">
        <v>1007</v>
      </c>
      <c r="NM64" s="2" t="s">
        <v>238</v>
      </c>
      <c r="NN64" s="2" t="s">
        <v>226</v>
      </c>
      <c r="NO64" s="4"/>
      <c r="NP64" s="8"/>
      <c r="NQ64" s="4"/>
      <c r="NR64" s="8"/>
      <c r="NS64" s="7"/>
      <c r="NT64" s="7"/>
      <c r="NU64" s="2" t="s">
        <v>239</v>
      </c>
      <c r="NV64" s="2" t="s">
        <v>237</v>
      </c>
      <c r="NW64" s="2" t="s">
        <v>1008</v>
      </c>
      <c r="NX64" s="2" t="s">
        <v>1009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239</v>
      </c>
      <c r="OH64" s="2" t="s">
        <v>237</v>
      </c>
      <c r="OI64" s="2" t="s">
        <v>1010</v>
      </c>
      <c r="OJ64" s="2" t="s">
        <v>1011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252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239</v>
      </c>
      <c r="PF64" s="2" t="s">
        <v>223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239</v>
      </c>
      <c r="QP64" s="2" t="s">
        <v>237</v>
      </c>
      <c r="QQ64" s="2" t="s">
        <v>1012</v>
      </c>
      <c r="QR64" s="2" t="s">
        <v>1013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266</v>
      </c>
      <c r="RB64" s="2" t="s">
        <v>223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239</v>
      </c>
      <c r="RZ64" s="2" t="s">
        <v>237</v>
      </c>
      <c r="SA64" s="2" t="s">
        <v>621</v>
      </c>
      <c r="SB64" s="2" t="s">
        <v>1014</v>
      </c>
      <c r="SC64" s="2" t="s">
        <v>238</v>
      </c>
      <c r="SD64" s="2" t="s">
        <v>226</v>
      </c>
      <c r="SE64" s="4">
        <v>85</v>
      </c>
      <c r="SF64" s="4"/>
      <c r="SG64" s="4"/>
      <c r="SH64" s="4"/>
      <c r="SI64" s="4">
        <v>120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>
        <v>220</v>
      </c>
      <c r="TY64" s="4"/>
      <c r="TZ64" s="4"/>
      <c r="UA64" s="4"/>
      <c r="UB64" s="4">
        <v>50</v>
      </c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>
        <v>160</v>
      </c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</row>
    <row r="65">
      <c r="A65" s="2" t="s">
        <v>1015</v>
      </c>
      <c r="B65" s="2" t="s">
        <v>577</v>
      </c>
      <c r="C65" s="2" t="s">
        <v>558</v>
      </c>
      <c r="D65" s="2" t="s">
        <v>215</v>
      </c>
      <c r="E65" s="2" t="s">
        <v>216</v>
      </c>
      <c r="F65" s="2" t="s">
        <v>963</v>
      </c>
      <c r="G65" s="2" t="s">
        <v>964</v>
      </c>
      <c r="H65" s="2" t="s">
        <v>965</v>
      </c>
      <c r="I65" s="2" t="s">
        <v>966</v>
      </c>
      <c r="J65" s="2" t="s">
        <v>221</v>
      </c>
      <c r="K65" s="2" t="s">
        <v>967</v>
      </c>
      <c r="L65" s="3">
        <v>40.18</v>
      </c>
      <c r="M65" s="3">
        <v>42.19</v>
      </c>
      <c r="N65" s="3">
        <v>79.99</v>
      </c>
      <c r="O65" s="2" t="s">
        <v>223</v>
      </c>
      <c r="P65" s="2" t="s">
        <v>675</v>
      </c>
      <c r="Q65" s="2" t="s">
        <v>225</v>
      </c>
      <c r="R65" s="2" t="s">
        <v>226</v>
      </c>
      <c r="S65" s="2" t="s">
        <v>1016</v>
      </c>
      <c r="T65" s="2" t="s">
        <v>969</v>
      </c>
      <c r="U65" s="2" t="s">
        <v>229</v>
      </c>
      <c r="V65" s="2" t="s">
        <v>970</v>
      </c>
      <c r="W65" s="2" t="s">
        <v>971</v>
      </c>
      <c r="X65" s="2" t="s">
        <v>587</v>
      </c>
      <c r="Y65" s="2" t="s">
        <v>972</v>
      </c>
      <c r="Z65" s="4">
        <v>435</v>
      </c>
      <c r="AA65" s="4">
        <f>=ROUNDDOWN(8.36538461538461,0)</f>
      </c>
      <c r="AB65" s="5">
        <v>52</v>
      </c>
      <c r="AC65" s="2" t="s">
        <v>973</v>
      </c>
      <c r="AD65" s="4">
        <v>90</v>
      </c>
      <c r="AE65" s="4">
        <v>1270</v>
      </c>
      <c r="AF65" s="6">
        <v>64</v>
      </c>
      <c r="AG65" s="6">
        <v>47</v>
      </c>
      <c r="AH65" s="7">
        <v>0.9524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490</v>
      </c>
      <c r="AQ65" s="8">
        <v>20410.98</v>
      </c>
      <c r="AR65" s="4">
        <v>354</v>
      </c>
      <c r="AS65" s="8">
        <v>15707.1</v>
      </c>
      <c r="AT65" s="7">
        <v>0.3842</v>
      </c>
      <c r="AU65" s="7">
        <v>0.2995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>
        <v>0.3677</v>
      </c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 t="s">
        <v>226</v>
      </c>
      <c r="BJ65" s="4">
        <v>490</v>
      </c>
      <c r="BK65" s="8">
        <v>20410.98</v>
      </c>
      <c r="BL65" s="2" t="s">
        <v>1017</v>
      </c>
      <c r="BM65" s="7">
        <v>1</v>
      </c>
      <c r="BN65" s="7">
        <v>1</v>
      </c>
      <c r="BO65" s="4">
        <v>235</v>
      </c>
      <c r="BP65" s="8">
        <v>9580.95</v>
      </c>
      <c r="BQ65" s="4">
        <v>116</v>
      </c>
      <c r="BR65" s="8">
        <v>4729.32</v>
      </c>
      <c r="BS65" s="7">
        <v>1.0259</v>
      </c>
      <c r="BT65" s="7">
        <v>1.0259</v>
      </c>
      <c r="BU65" s="2" t="s">
        <v>239</v>
      </c>
      <c r="BV65" s="2" t="s">
        <v>223</v>
      </c>
      <c r="BW65" s="2" t="s">
        <v>226</v>
      </c>
      <c r="BX65" s="2" t="s">
        <v>1018</v>
      </c>
      <c r="BY65" s="2" t="s">
        <v>238</v>
      </c>
      <c r="BZ65" s="2" t="s">
        <v>226</v>
      </c>
      <c r="CA65" s="4">
        <v>36</v>
      </c>
      <c r="CB65" s="8">
        <v>1524.24</v>
      </c>
      <c r="CC65" s="4">
        <v>18</v>
      </c>
      <c r="CD65" s="8">
        <v>762.12</v>
      </c>
      <c r="CE65" s="7">
        <v>1</v>
      </c>
      <c r="CF65" s="7">
        <v>1</v>
      </c>
      <c r="CG65" s="2" t="s">
        <v>239</v>
      </c>
      <c r="CH65" s="2" t="s">
        <v>223</v>
      </c>
      <c r="CI65" s="2" t="s">
        <v>976</v>
      </c>
      <c r="CJ65" s="2" t="s">
        <v>1019</v>
      </c>
      <c r="CK65" s="2" t="s">
        <v>238</v>
      </c>
      <c r="CL65" s="2" t="s">
        <v>226</v>
      </c>
      <c r="CM65" s="4">
        <v>19</v>
      </c>
      <c r="CN65" s="8">
        <v>800.85</v>
      </c>
      <c r="CO65" s="4">
        <v>7</v>
      </c>
      <c r="CP65" s="8">
        <v>350.42</v>
      </c>
      <c r="CQ65" s="7">
        <v>1.7143</v>
      </c>
      <c r="CR65" s="7">
        <v>1.2854</v>
      </c>
      <c r="CS65" s="2" t="s">
        <v>239</v>
      </c>
      <c r="CT65" s="2" t="s">
        <v>223</v>
      </c>
      <c r="CU65" s="2" t="s">
        <v>978</v>
      </c>
      <c r="CV65" s="2" t="s">
        <v>982</v>
      </c>
      <c r="CW65" s="2" t="s">
        <v>238</v>
      </c>
      <c r="CX65" s="2" t="s">
        <v>226</v>
      </c>
      <c r="CY65" s="4">
        <v>11</v>
      </c>
      <c r="CZ65" s="8">
        <v>522.5</v>
      </c>
      <c r="DA65" s="4">
        <v>10</v>
      </c>
      <c r="DB65" s="8">
        <v>475</v>
      </c>
      <c r="DC65" s="7">
        <v>0.1</v>
      </c>
      <c r="DD65" s="7">
        <v>0.1</v>
      </c>
      <c r="DE65" s="2" t="s">
        <v>239</v>
      </c>
      <c r="DF65" s="2" t="s">
        <v>223</v>
      </c>
      <c r="DG65" s="2" t="s">
        <v>980</v>
      </c>
      <c r="DH65" s="2" t="s">
        <v>1020</v>
      </c>
      <c r="DI65" s="2" t="s">
        <v>238</v>
      </c>
      <c r="DJ65" s="2" t="s">
        <v>226</v>
      </c>
      <c r="DK65" s="4">
        <v>10</v>
      </c>
      <c r="DL65" s="8">
        <v>357.13</v>
      </c>
      <c r="DM65" s="4">
        <v>8</v>
      </c>
      <c r="DN65" s="8">
        <v>348.7</v>
      </c>
      <c r="DO65" s="7">
        <v>0.25</v>
      </c>
      <c r="DP65" s="7">
        <v>0.0242</v>
      </c>
      <c r="DQ65" s="2" t="s">
        <v>239</v>
      </c>
      <c r="DR65" s="2" t="s">
        <v>223</v>
      </c>
      <c r="DS65" s="2" t="s">
        <v>982</v>
      </c>
      <c r="DT65" s="2" t="s">
        <v>983</v>
      </c>
      <c r="DU65" s="2" t="s">
        <v>238</v>
      </c>
      <c r="DV65" s="2" t="s">
        <v>226</v>
      </c>
      <c r="DW65" s="4">
        <v>53</v>
      </c>
      <c r="DX65" s="8">
        <v>2112.58</v>
      </c>
      <c r="DY65" s="4">
        <v>42</v>
      </c>
      <c r="DZ65" s="8">
        <v>1988.28</v>
      </c>
      <c r="EA65" s="7">
        <v>0.2619</v>
      </c>
      <c r="EB65" s="7">
        <v>0.0625</v>
      </c>
      <c r="EC65" s="2" t="s">
        <v>239</v>
      </c>
      <c r="ED65" s="2" t="s">
        <v>223</v>
      </c>
      <c r="EE65" s="2" t="s">
        <v>984</v>
      </c>
      <c r="EF65" s="2" t="s">
        <v>989</v>
      </c>
      <c r="EG65" s="2" t="s">
        <v>238</v>
      </c>
      <c r="EH65" s="2" t="s">
        <v>226</v>
      </c>
      <c r="EI65" s="4">
        <v>4</v>
      </c>
      <c r="EJ65" s="8">
        <v>135.76</v>
      </c>
      <c r="EK65" s="4">
        <v>4</v>
      </c>
      <c r="EL65" s="8">
        <v>161.24</v>
      </c>
      <c r="EM65" s="7"/>
      <c r="EN65" s="7">
        <v>-0.158</v>
      </c>
      <c r="EO65" s="2" t="s">
        <v>239</v>
      </c>
      <c r="EP65" s="2" t="s">
        <v>223</v>
      </c>
      <c r="EQ65" s="2" t="s">
        <v>985</v>
      </c>
      <c r="ER65" s="2" t="s">
        <v>1021</v>
      </c>
      <c r="ES65" s="2" t="s">
        <v>238</v>
      </c>
      <c r="ET65" s="2" t="s">
        <v>226</v>
      </c>
      <c r="EU65" s="4">
        <v>25</v>
      </c>
      <c r="EV65" s="8">
        <v>1033.65</v>
      </c>
      <c r="EW65" s="4">
        <v>26</v>
      </c>
      <c r="EX65" s="8">
        <v>1154.03</v>
      </c>
      <c r="EY65" s="7">
        <v>-0.0385</v>
      </c>
      <c r="EZ65" s="7">
        <v>-0.1043</v>
      </c>
      <c r="FA65" s="2" t="s">
        <v>239</v>
      </c>
      <c r="FB65" s="2" t="s">
        <v>223</v>
      </c>
      <c r="FC65" s="2" t="s">
        <v>987</v>
      </c>
      <c r="FD65" s="2" t="s">
        <v>1022</v>
      </c>
      <c r="FE65" s="2" t="s">
        <v>238</v>
      </c>
      <c r="FF65" s="2" t="s">
        <v>226</v>
      </c>
      <c r="FG65" s="4">
        <v>3</v>
      </c>
      <c r="FH65" s="8">
        <v>260.31</v>
      </c>
      <c r="FI65" s="4"/>
      <c r="FJ65" s="8"/>
      <c r="FK65" s="7"/>
      <c r="FL65" s="7"/>
      <c r="FM65" s="2" t="s">
        <v>239</v>
      </c>
      <c r="FN65" s="2" t="s">
        <v>223</v>
      </c>
      <c r="FO65" s="2" t="s">
        <v>988</v>
      </c>
      <c r="FP65" s="2" t="s">
        <v>983</v>
      </c>
      <c r="FQ65" s="2" t="s">
        <v>238</v>
      </c>
      <c r="FR65" s="2" t="s">
        <v>226</v>
      </c>
      <c r="FS65" s="4">
        <v>49</v>
      </c>
      <c r="FT65" s="8">
        <v>1983.12</v>
      </c>
      <c r="FU65" s="4"/>
      <c r="FV65" s="8"/>
      <c r="FW65" s="7"/>
      <c r="FX65" s="7"/>
      <c r="FY65" s="2" t="s">
        <v>239</v>
      </c>
      <c r="FZ65" s="2" t="s">
        <v>223</v>
      </c>
      <c r="GA65" s="2" t="s">
        <v>661</v>
      </c>
      <c r="GB65" s="2" t="s">
        <v>661</v>
      </c>
      <c r="GC65" s="2" t="s">
        <v>238</v>
      </c>
      <c r="GD65" s="2" t="s">
        <v>226</v>
      </c>
      <c r="GE65" s="4">
        <v>42</v>
      </c>
      <c r="GF65" s="8">
        <v>1968.96</v>
      </c>
      <c r="GG65" s="4">
        <v>83</v>
      </c>
      <c r="GH65" s="8">
        <v>3891.04</v>
      </c>
      <c r="GI65" s="7">
        <v>-0.494</v>
      </c>
      <c r="GJ65" s="7">
        <v>-0.494</v>
      </c>
      <c r="GK65" s="2" t="s">
        <v>239</v>
      </c>
      <c r="GL65" s="2" t="s">
        <v>223</v>
      </c>
      <c r="GM65" s="2" t="s">
        <v>991</v>
      </c>
      <c r="GN65" s="2" t="s">
        <v>1023</v>
      </c>
      <c r="GO65" s="2" t="s">
        <v>238</v>
      </c>
      <c r="GP65" s="2" t="s">
        <v>226</v>
      </c>
      <c r="GQ65" s="4"/>
      <c r="GR65" s="8"/>
      <c r="GS65" s="4">
        <v>6</v>
      </c>
      <c r="GT65" s="8">
        <v>284.04</v>
      </c>
      <c r="GU65" s="7">
        <v>-1</v>
      </c>
      <c r="GV65" s="7">
        <v>-1</v>
      </c>
      <c r="GW65" s="2" t="s">
        <v>239</v>
      </c>
      <c r="GX65" s="2" t="s">
        <v>223</v>
      </c>
      <c r="GY65" s="2" t="s">
        <v>993</v>
      </c>
      <c r="GZ65" s="2" t="s">
        <v>1024</v>
      </c>
      <c r="HA65" s="2" t="s">
        <v>238</v>
      </c>
      <c r="HB65" s="2" t="s">
        <v>226</v>
      </c>
      <c r="HC65" s="4">
        <v>3</v>
      </c>
      <c r="HD65" s="8">
        <v>130.93</v>
      </c>
      <c r="HE65" s="4">
        <v>18</v>
      </c>
      <c r="HF65" s="8">
        <v>826.92</v>
      </c>
      <c r="HG65" s="7">
        <v>-0.8333</v>
      </c>
      <c r="HH65" s="7">
        <v>-0.8417</v>
      </c>
      <c r="HI65" s="2" t="s">
        <v>239</v>
      </c>
      <c r="HJ65" s="2" t="s">
        <v>223</v>
      </c>
      <c r="HK65" s="2" t="s">
        <v>994</v>
      </c>
      <c r="HL65" s="2" t="s">
        <v>1025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239</v>
      </c>
      <c r="HV65" s="2" t="s">
        <v>237</v>
      </c>
      <c r="HW65" s="2" t="s">
        <v>996</v>
      </c>
      <c r="HX65" s="2" t="s">
        <v>1026</v>
      </c>
      <c r="HY65" s="2" t="s">
        <v>238</v>
      </c>
      <c r="HZ65" s="2" t="s">
        <v>291</v>
      </c>
      <c r="IA65" s="4"/>
      <c r="IB65" s="8"/>
      <c r="IC65" s="4">
        <v>1</v>
      </c>
      <c r="ID65" s="8">
        <v>51.59</v>
      </c>
      <c r="IE65" s="7">
        <v>-1</v>
      </c>
      <c r="IF65" s="7">
        <v>-1</v>
      </c>
      <c r="IG65" s="2" t="s">
        <v>239</v>
      </c>
      <c r="IH65" s="2" t="s">
        <v>223</v>
      </c>
      <c r="II65" s="2" t="s">
        <v>1027</v>
      </c>
      <c r="IJ65" s="2" t="s">
        <v>1027</v>
      </c>
      <c r="IK65" s="2" t="s">
        <v>238</v>
      </c>
      <c r="IL65" s="2" t="s">
        <v>226</v>
      </c>
      <c r="IM65" s="4"/>
      <c r="IN65" s="8"/>
      <c r="IO65" s="4"/>
      <c r="IP65" s="8"/>
      <c r="IQ65" s="7"/>
      <c r="IR65" s="7"/>
      <c r="IS65" s="2" t="s">
        <v>226</v>
      </c>
      <c r="IT65" s="2" t="s">
        <v>226</v>
      </c>
      <c r="IU65" s="2" t="s">
        <v>226</v>
      </c>
      <c r="IV65" s="2" t="s">
        <v>226</v>
      </c>
      <c r="IW65" s="2" t="s">
        <v>226</v>
      </c>
      <c r="IX65" s="2" t="s">
        <v>226</v>
      </c>
      <c r="IY65" s="4"/>
      <c r="IZ65" s="8"/>
      <c r="JA65" s="4">
        <v>5</v>
      </c>
      <c r="JB65" s="8">
        <v>234.4</v>
      </c>
      <c r="JC65" s="7">
        <v>-1</v>
      </c>
      <c r="JD65" s="7">
        <v>-1</v>
      </c>
      <c r="JE65" s="2" t="s">
        <v>239</v>
      </c>
      <c r="JF65" s="2" t="s">
        <v>223</v>
      </c>
      <c r="JG65" s="2" t="s">
        <v>1000</v>
      </c>
      <c r="JH65" s="2" t="s">
        <v>1001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337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239</v>
      </c>
      <c r="KD65" s="2" t="s">
        <v>223</v>
      </c>
      <c r="KE65" s="2" t="s">
        <v>981</v>
      </c>
      <c r="KF65" s="2" t="s">
        <v>622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337</v>
      </c>
      <c r="KP65" s="2" t="s">
        <v>223</v>
      </c>
      <c r="KQ65" s="2" t="s">
        <v>226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239</v>
      </c>
      <c r="LB65" s="2" t="s">
        <v>223</v>
      </c>
      <c r="LC65" s="2" t="s">
        <v>1004</v>
      </c>
      <c r="LD65" s="2" t="s">
        <v>1028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239</v>
      </c>
      <c r="LN65" s="2" t="s">
        <v>223</v>
      </c>
      <c r="LO65" s="2" t="s">
        <v>321</v>
      </c>
      <c r="LP65" s="2" t="s">
        <v>1029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239</v>
      </c>
      <c r="LZ65" s="2" t="s">
        <v>223</v>
      </c>
      <c r="MA65" s="2" t="s">
        <v>668</v>
      </c>
      <c r="MB65" s="2" t="s">
        <v>226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252</v>
      </c>
      <c r="ML65" s="2" t="s">
        <v>223</v>
      </c>
      <c r="MM65" s="2" t="s">
        <v>226</v>
      </c>
      <c r="MN65" s="2" t="s">
        <v>226</v>
      </c>
      <c r="MO65" s="2" t="s">
        <v>238</v>
      </c>
      <c r="MP65" s="2" t="s">
        <v>226</v>
      </c>
      <c r="MQ65" s="4"/>
      <c r="MR65" s="8"/>
      <c r="MS65" s="4"/>
      <c r="MT65" s="8"/>
      <c r="MU65" s="7"/>
      <c r="MV65" s="7"/>
      <c r="MW65" s="2" t="s">
        <v>239</v>
      </c>
      <c r="MX65" s="2" t="s">
        <v>223</v>
      </c>
      <c r="MY65" s="2" t="s">
        <v>1005</v>
      </c>
      <c r="MZ65" s="2" t="s">
        <v>1030</v>
      </c>
      <c r="NA65" s="2" t="s">
        <v>238</v>
      </c>
      <c r="NB65" s="2" t="s">
        <v>226</v>
      </c>
      <c r="NC65" s="4"/>
      <c r="ND65" s="8"/>
      <c r="NE65" s="4">
        <v>10</v>
      </c>
      <c r="NF65" s="8">
        <v>450</v>
      </c>
      <c r="NG65" s="7">
        <v>-1</v>
      </c>
      <c r="NH65" s="7">
        <v>-1</v>
      </c>
      <c r="NI65" s="2" t="s">
        <v>239</v>
      </c>
      <c r="NJ65" s="2" t="s">
        <v>261</v>
      </c>
      <c r="NK65" s="2" t="s">
        <v>1006</v>
      </c>
      <c r="NL65" s="2" t="s">
        <v>1031</v>
      </c>
      <c r="NM65" s="2" t="s">
        <v>238</v>
      </c>
      <c r="NN65" s="2" t="s">
        <v>226</v>
      </c>
      <c r="NO65" s="4"/>
      <c r="NP65" s="8"/>
      <c r="NQ65" s="4"/>
      <c r="NR65" s="8"/>
      <c r="NS65" s="7"/>
      <c r="NT65" s="7"/>
      <c r="NU65" s="2" t="s">
        <v>239</v>
      </c>
      <c r="NV65" s="2" t="s">
        <v>237</v>
      </c>
      <c r="NW65" s="2" t="s">
        <v>1032</v>
      </c>
      <c r="NX65" s="2" t="s">
        <v>1033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239</v>
      </c>
      <c r="OH65" s="2" t="s">
        <v>237</v>
      </c>
      <c r="OI65" s="2" t="s">
        <v>1010</v>
      </c>
      <c r="OJ65" s="2" t="s">
        <v>1034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252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239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239</v>
      </c>
      <c r="QP65" s="2" t="s">
        <v>237</v>
      </c>
      <c r="QQ65" s="2" t="s">
        <v>1012</v>
      </c>
      <c r="QR65" s="2" t="s">
        <v>1035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266</v>
      </c>
      <c r="RB65" s="2" t="s">
        <v>223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239</v>
      </c>
      <c r="RZ65" s="2" t="s">
        <v>237</v>
      </c>
      <c r="SA65" s="2" t="s">
        <v>621</v>
      </c>
      <c r="SB65" s="2" t="s">
        <v>827</v>
      </c>
      <c r="SC65" s="2" t="s">
        <v>238</v>
      </c>
      <c r="SD65" s="2" t="s">
        <v>226</v>
      </c>
      <c r="SE65" s="4">
        <v>303</v>
      </c>
      <c r="SF65" s="4"/>
      <c r="SG65" s="4"/>
      <c r="SH65" s="4"/>
      <c r="SI65" s="4">
        <v>132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>
        <v>90</v>
      </c>
      <c r="TY65" s="4"/>
      <c r="TZ65" s="4"/>
      <c r="UA65" s="4"/>
      <c r="UB65" s="4">
        <v>250</v>
      </c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>
        <v>50</v>
      </c>
      <c r="UR65" s="4">
        <v>350</v>
      </c>
      <c r="US65" s="4"/>
      <c r="UT65" s="4"/>
      <c r="UU65" s="4"/>
      <c r="UV65" s="4"/>
      <c r="UW65" s="4"/>
      <c r="UX65" s="4"/>
      <c r="UY65" s="4"/>
      <c r="UZ65" s="4">
        <v>160</v>
      </c>
      <c r="VA65" s="4"/>
      <c r="VB65" s="4">
        <v>200</v>
      </c>
      <c r="VC65" s="4"/>
      <c r="VD65" s="4"/>
      <c r="VE65" s="4"/>
      <c r="VF65" s="4">
        <v>170</v>
      </c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</row>
    <row r="66">
      <c r="A66" s="2" t="s">
        <v>1036</v>
      </c>
      <c r="B66" s="2" t="s">
        <v>577</v>
      </c>
      <c r="C66" s="2" t="s">
        <v>558</v>
      </c>
      <c r="D66" s="2" t="s">
        <v>215</v>
      </c>
      <c r="E66" s="2" t="s">
        <v>216</v>
      </c>
      <c r="F66" s="2" t="s">
        <v>963</v>
      </c>
      <c r="G66" s="2" t="s">
        <v>964</v>
      </c>
      <c r="H66" s="2" t="s">
        <v>965</v>
      </c>
      <c r="I66" s="2" t="s">
        <v>966</v>
      </c>
      <c r="J66" s="2" t="s">
        <v>268</v>
      </c>
      <c r="K66" s="2" t="s">
        <v>967</v>
      </c>
      <c r="L66" s="3">
        <v>45.36</v>
      </c>
      <c r="M66" s="3">
        <v>47.63</v>
      </c>
      <c r="N66" s="3">
        <v>89.99</v>
      </c>
      <c r="O66" s="2" t="s">
        <v>223</v>
      </c>
      <c r="P66" s="2" t="s">
        <v>675</v>
      </c>
      <c r="Q66" s="2" t="s">
        <v>225</v>
      </c>
      <c r="R66" s="2" t="s">
        <v>226</v>
      </c>
      <c r="S66" s="2" t="s">
        <v>968</v>
      </c>
      <c r="T66" s="2" t="s">
        <v>969</v>
      </c>
      <c r="U66" s="2" t="s">
        <v>229</v>
      </c>
      <c r="V66" s="2" t="s">
        <v>970</v>
      </c>
      <c r="W66" s="2" t="s">
        <v>971</v>
      </c>
      <c r="X66" s="2" t="s">
        <v>587</v>
      </c>
      <c r="Y66" s="2" t="s">
        <v>972</v>
      </c>
      <c r="Z66" s="4">
        <v>58</v>
      </c>
      <c r="AA66" s="4">
        <f>=ROUNDDOWN(0.852941176470588,0)</f>
      </c>
      <c r="AB66" s="5">
        <v>68</v>
      </c>
      <c r="AC66" s="2" t="s">
        <v>973</v>
      </c>
      <c r="AD66" s="4">
        <v>240</v>
      </c>
      <c r="AE66" s="4">
        <v>1640</v>
      </c>
      <c r="AF66" s="6">
        <v>64</v>
      </c>
      <c r="AG66" s="6">
        <v>47</v>
      </c>
      <c r="AH66" s="7">
        <v>0.9762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683</v>
      </c>
      <c r="AQ66" s="8">
        <v>32397.7</v>
      </c>
      <c r="AR66" s="4">
        <v>344</v>
      </c>
      <c r="AS66" s="8">
        <v>17500.53</v>
      </c>
      <c r="AT66" s="7">
        <v>0.9855</v>
      </c>
      <c r="AU66" s="7">
        <v>0.8512</v>
      </c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>
        <v>0.5836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 t="s">
        <v>226</v>
      </c>
      <c r="BJ66" s="4">
        <v>683</v>
      </c>
      <c r="BK66" s="8">
        <v>32397.7</v>
      </c>
      <c r="BL66" s="2" t="s">
        <v>1037</v>
      </c>
      <c r="BM66" s="7">
        <v>1</v>
      </c>
      <c r="BN66" s="7">
        <v>1</v>
      </c>
      <c r="BO66" s="4">
        <v>413</v>
      </c>
      <c r="BP66" s="8">
        <v>19873.56</v>
      </c>
      <c r="BQ66" s="4">
        <v>112</v>
      </c>
      <c r="BR66" s="8">
        <v>5389.44</v>
      </c>
      <c r="BS66" s="7">
        <v>2.6875</v>
      </c>
      <c r="BT66" s="7">
        <v>2.6875</v>
      </c>
      <c r="BU66" s="2" t="s">
        <v>239</v>
      </c>
      <c r="BV66" s="2" t="s">
        <v>223</v>
      </c>
      <c r="BW66" s="2" t="s">
        <v>226</v>
      </c>
      <c r="BX66" s="2" t="s">
        <v>1018</v>
      </c>
      <c r="BY66" s="2" t="s">
        <v>238</v>
      </c>
      <c r="BZ66" s="2" t="s">
        <v>226</v>
      </c>
      <c r="CA66" s="4">
        <v>28</v>
      </c>
      <c r="CB66" s="8">
        <v>1354.64</v>
      </c>
      <c r="CC66" s="4">
        <v>14</v>
      </c>
      <c r="CD66" s="8">
        <v>677.32</v>
      </c>
      <c r="CE66" s="7">
        <v>1</v>
      </c>
      <c r="CF66" s="7">
        <v>1</v>
      </c>
      <c r="CG66" s="2" t="s">
        <v>239</v>
      </c>
      <c r="CH66" s="2" t="s">
        <v>223</v>
      </c>
      <c r="CI66" s="2" t="s">
        <v>976</v>
      </c>
      <c r="CJ66" s="2" t="s">
        <v>1019</v>
      </c>
      <c r="CK66" s="2" t="s">
        <v>238</v>
      </c>
      <c r="CL66" s="2" t="s">
        <v>226</v>
      </c>
      <c r="CM66" s="4">
        <v>17</v>
      </c>
      <c r="CN66" s="8">
        <v>799</v>
      </c>
      <c r="CO66" s="4">
        <v>6</v>
      </c>
      <c r="CP66" s="8">
        <v>321.06</v>
      </c>
      <c r="CQ66" s="7">
        <v>1.8333</v>
      </c>
      <c r="CR66" s="7">
        <v>1.4886</v>
      </c>
      <c r="CS66" s="2" t="s">
        <v>239</v>
      </c>
      <c r="CT66" s="2" t="s">
        <v>223</v>
      </c>
      <c r="CU66" s="2" t="s">
        <v>978</v>
      </c>
      <c r="CV66" s="2" t="s">
        <v>1031</v>
      </c>
      <c r="CW66" s="2" t="s">
        <v>238</v>
      </c>
      <c r="CX66" s="2" t="s">
        <v>226</v>
      </c>
      <c r="CY66" s="4">
        <v>6</v>
      </c>
      <c r="CZ66" s="8">
        <v>321.24</v>
      </c>
      <c r="DA66" s="4">
        <v>2</v>
      </c>
      <c r="DB66" s="8">
        <v>107.08</v>
      </c>
      <c r="DC66" s="7">
        <v>2</v>
      </c>
      <c r="DD66" s="7">
        <v>2</v>
      </c>
      <c r="DE66" s="2" t="s">
        <v>239</v>
      </c>
      <c r="DF66" s="2" t="s">
        <v>223</v>
      </c>
      <c r="DG66" s="2" t="s">
        <v>980</v>
      </c>
      <c r="DH66" s="2" t="s">
        <v>1038</v>
      </c>
      <c r="DI66" s="2" t="s">
        <v>238</v>
      </c>
      <c r="DJ66" s="2" t="s">
        <v>226</v>
      </c>
      <c r="DK66" s="4">
        <v>9</v>
      </c>
      <c r="DL66" s="8">
        <v>402.14</v>
      </c>
      <c r="DM66" s="4">
        <v>2</v>
      </c>
      <c r="DN66" s="8">
        <v>106.04</v>
      </c>
      <c r="DO66" s="7">
        <v>3.5</v>
      </c>
      <c r="DP66" s="7">
        <v>2.7923</v>
      </c>
      <c r="DQ66" s="2" t="s">
        <v>239</v>
      </c>
      <c r="DR66" s="2" t="s">
        <v>223</v>
      </c>
      <c r="DS66" s="2" t="s">
        <v>982</v>
      </c>
      <c r="DT66" s="2" t="s">
        <v>1031</v>
      </c>
      <c r="DU66" s="2" t="s">
        <v>238</v>
      </c>
      <c r="DV66" s="2" t="s">
        <v>226</v>
      </c>
      <c r="DW66" s="4">
        <v>85</v>
      </c>
      <c r="DX66" s="8">
        <v>3880.25</v>
      </c>
      <c r="DY66" s="4">
        <v>56</v>
      </c>
      <c r="DZ66" s="8">
        <v>2982.56</v>
      </c>
      <c r="EA66" s="7">
        <v>0.5179</v>
      </c>
      <c r="EB66" s="7">
        <v>0.301</v>
      </c>
      <c r="EC66" s="2" t="s">
        <v>239</v>
      </c>
      <c r="ED66" s="2" t="s">
        <v>223</v>
      </c>
      <c r="EE66" s="2" t="s">
        <v>984</v>
      </c>
      <c r="EF66" s="2" t="s">
        <v>989</v>
      </c>
      <c r="EG66" s="2" t="s">
        <v>238</v>
      </c>
      <c r="EH66" s="2" t="s">
        <v>226</v>
      </c>
      <c r="EI66" s="4">
        <v>2</v>
      </c>
      <c r="EJ66" s="8">
        <v>77.74</v>
      </c>
      <c r="EK66" s="4">
        <v>8</v>
      </c>
      <c r="EL66" s="8">
        <v>362.8</v>
      </c>
      <c r="EM66" s="7">
        <v>-0.75</v>
      </c>
      <c r="EN66" s="7">
        <v>-0.7857</v>
      </c>
      <c r="EO66" s="2" t="s">
        <v>239</v>
      </c>
      <c r="EP66" s="2" t="s">
        <v>223</v>
      </c>
      <c r="EQ66" s="2" t="s">
        <v>985</v>
      </c>
      <c r="ER66" s="2" t="s">
        <v>1039</v>
      </c>
      <c r="ES66" s="2" t="s">
        <v>238</v>
      </c>
      <c r="ET66" s="2" t="s">
        <v>226</v>
      </c>
      <c r="EU66" s="4">
        <v>7</v>
      </c>
      <c r="EV66" s="8">
        <v>349.22</v>
      </c>
      <c r="EW66" s="4">
        <v>14</v>
      </c>
      <c r="EX66" s="8">
        <v>719.58</v>
      </c>
      <c r="EY66" s="7">
        <v>-0.5</v>
      </c>
      <c r="EZ66" s="7">
        <v>-0.5147</v>
      </c>
      <c r="FA66" s="2" t="s">
        <v>239</v>
      </c>
      <c r="FB66" s="2" t="s">
        <v>223</v>
      </c>
      <c r="FC66" s="2" t="s">
        <v>987</v>
      </c>
      <c r="FD66" s="2" t="s">
        <v>1040</v>
      </c>
      <c r="FE66" s="2" t="s">
        <v>238</v>
      </c>
      <c r="FF66" s="2" t="s">
        <v>226</v>
      </c>
      <c r="FG66" s="4"/>
      <c r="FH66" s="8"/>
      <c r="FI66" s="4"/>
      <c r="FJ66" s="8"/>
      <c r="FK66" s="7"/>
      <c r="FL66" s="7"/>
      <c r="FM66" s="2" t="s">
        <v>239</v>
      </c>
      <c r="FN66" s="2" t="s">
        <v>223</v>
      </c>
      <c r="FO66" s="2" t="s">
        <v>988</v>
      </c>
      <c r="FP66" s="2" t="s">
        <v>982</v>
      </c>
      <c r="FQ66" s="2" t="s">
        <v>238</v>
      </c>
      <c r="FR66" s="2" t="s">
        <v>226</v>
      </c>
      <c r="FS66" s="4">
        <v>60</v>
      </c>
      <c r="FT66" s="8">
        <v>2388.78</v>
      </c>
      <c r="FU66" s="4"/>
      <c r="FV66" s="8"/>
      <c r="FW66" s="7"/>
      <c r="FX66" s="7"/>
      <c r="FY66" s="2" t="s">
        <v>239</v>
      </c>
      <c r="FZ66" s="2" t="s">
        <v>223</v>
      </c>
      <c r="GA66" s="2" t="s">
        <v>661</v>
      </c>
      <c r="GB66" s="2" t="s">
        <v>863</v>
      </c>
      <c r="GC66" s="2" t="s">
        <v>238</v>
      </c>
      <c r="GD66" s="2" t="s">
        <v>226</v>
      </c>
      <c r="GE66" s="4">
        <v>48</v>
      </c>
      <c r="GF66" s="8">
        <v>2540.16</v>
      </c>
      <c r="GG66" s="4">
        <v>85</v>
      </c>
      <c r="GH66" s="8">
        <v>4498.2</v>
      </c>
      <c r="GI66" s="7">
        <v>-0.4353</v>
      </c>
      <c r="GJ66" s="7">
        <v>-0.4353</v>
      </c>
      <c r="GK66" s="2" t="s">
        <v>239</v>
      </c>
      <c r="GL66" s="2" t="s">
        <v>223</v>
      </c>
      <c r="GM66" s="2" t="s">
        <v>991</v>
      </c>
      <c r="GN66" s="2" t="s">
        <v>1041</v>
      </c>
      <c r="GO66" s="2" t="s">
        <v>238</v>
      </c>
      <c r="GP66" s="2" t="s">
        <v>226</v>
      </c>
      <c r="GQ66" s="4">
        <v>1</v>
      </c>
      <c r="GR66" s="8">
        <v>53.26</v>
      </c>
      <c r="GS66" s="4">
        <v>2</v>
      </c>
      <c r="GT66" s="8">
        <v>106.52</v>
      </c>
      <c r="GU66" s="7">
        <v>-0.5</v>
      </c>
      <c r="GV66" s="7">
        <v>-0.5</v>
      </c>
      <c r="GW66" s="2" t="s">
        <v>239</v>
      </c>
      <c r="GX66" s="2" t="s">
        <v>223</v>
      </c>
      <c r="GY66" s="2" t="s">
        <v>993</v>
      </c>
      <c r="GZ66" s="2" t="s">
        <v>1024</v>
      </c>
      <c r="HA66" s="2" t="s">
        <v>238</v>
      </c>
      <c r="HB66" s="2" t="s">
        <v>226</v>
      </c>
      <c r="HC66" s="4">
        <v>6</v>
      </c>
      <c r="HD66" s="8">
        <v>310.08</v>
      </c>
      <c r="HE66" s="4">
        <v>17</v>
      </c>
      <c r="HF66" s="8">
        <v>878.56</v>
      </c>
      <c r="HG66" s="7">
        <v>-0.6471</v>
      </c>
      <c r="HH66" s="7">
        <v>-0.6471</v>
      </c>
      <c r="HI66" s="2" t="s">
        <v>239</v>
      </c>
      <c r="HJ66" s="2" t="s">
        <v>223</v>
      </c>
      <c r="HK66" s="2" t="s">
        <v>994</v>
      </c>
      <c r="HL66" s="2" t="s">
        <v>1042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239</v>
      </c>
      <c r="HV66" s="2" t="s">
        <v>237</v>
      </c>
      <c r="HW66" s="2" t="s">
        <v>996</v>
      </c>
      <c r="HX66" s="2" t="s">
        <v>1043</v>
      </c>
      <c r="HY66" s="2" t="s">
        <v>238</v>
      </c>
      <c r="HZ66" s="2" t="s">
        <v>291</v>
      </c>
      <c r="IA66" s="4"/>
      <c r="IB66" s="8"/>
      <c r="IC66" s="4">
        <v>3</v>
      </c>
      <c r="ID66" s="8">
        <v>174.72</v>
      </c>
      <c r="IE66" s="7">
        <v>-1</v>
      </c>
      <c r="IF66" s="7">
        <v>-1</v>
      </c>
      <c r="IG66" s="2" t="s">
        <v>239</v>
      </c>
      <c r="IH66" s="2" t="s">
        <v>223</v>
      </c>
      <c r="II66" s="2" t="s">
        <v>998</v>
      </c>
      <c r="IJ66" s="2" t="s">
        <v>1044</v>
      </c>
      <c r="IK66" s="2" t="s">
        <v>238</v>
      </c>
      <c r="IL66" s="2" t="s">
        <v>226</v>
      </c>
      <c r="IM66" s="4"/>
      <c r="IN66" s="8"/>
      <c r="IO66" s="4"/>
      <c r="IP66" s="8"/>
      <c r="IQ66" s="7"/>
      <c r="IR66" s="7"/>
      <c r="IS66" s="2" t="s">
        <v>226</v>
      </c>
      <c r="IT66" s="2" t="s">
        <v>226</v>
      </c>
      <c r="IU66" s="2" t="s">
        <v>226</v>
      </c>
      <c r="IV66" s="2" t="s">
        <v>226</v>
      </c>
      <c r="IW66" s="2" t="s">
        <v>226</v>
      </c>
      <c r="IX66" s="2" t="s">
        <v>226</v>
      </c>
      <c r="IY66" s="4"/>
      <c r="IZ66" s="8"/>
      <c r="JA66" s="4"/>
      <c r="JB66" s="8"/>
      <c r="JC66" s="7"/>
      <c r="JD66" s="7"/>
      <c r="JE66" s="2" t="s">
        <v>448</v>
      </c>
      <c r="JF66" s="2" t="s">
        <v>223</v>
      </c>
      <c r="JG66" s="2" t="s">
        <v>226</v>
      </c>
      <c r="JH66" s="2" t="s">
        <v>226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337</v>
      </c>
      <c r="JR66" s="2" t="s">
        <v>223</v>
      </c>
      <c r="JS66" s="2" t="s">
        <v>226</v>
      </c>
      <c r="JT66" s="2" t="s">
        <v>226</v>
      </c>
      <c r="JU66" s="2" t="s">
        <v>238</v>
      </c>
      <c r="JV66" s="2" t="s">
        <v>226</v>
      </c>
      <c r="JW66" s="4"/>
      <c r="JX66" s="8"/>
      <c r="JY66" s="4">
        <v>1</v>
      </c>
      <c r="JZ66" s="8">
        <v>58.21</v>
      </c>
      <c r="KA66" s="7">
        <v>-1</v>
      </c>
      <c r="KB66" s="7">
        <v>-1</v>
      </c>
      <c r="KC66" s="2" t="s">
        <v>239</v>
      </c>
      <c r="KD66" s="2" t="s">
        <v>223</v>
      </c>
      <c r="KE66" s="2" t="s">
        <v>981</v>
      </c>
      <c r="KF66" s="2" t="s">
        <v>1014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337</v>
      </c>
      <c r="KP66" s="2" t="s">
        <v>223</v>
      </c>
      <c r="KQ66" s="2" t="s">
        <v>226</v>
      </c>
      <c r="KR66" s="2" t="s">
        <v>226</v>
      </c>
      <c r="KS66" s="2" t="s">
        <v>238</v>
      </c>
      <c r="KT66" s="2" t="s">
        <v>226</v>
      </c>
      <c r="KU66" s="4">
        <v>1</v>
      </c>
      <c r="KV66" s="8">
        <v>47.63</v>
      </c>
      <c r="KW66" s="4">
        <v>1</v>
      </c>
      <c r="KX66" s="8">
        <v>52.92</v>
      </c>
      <c r="KY66" s="7"/>
      <c r="KZ66" s="7">
        <v>-0.1</v>
      </c>
      <c r="LA66" s="2" t="s">
        <v>239</v>
      </c>
      <c r="LB66" s="2" t="s">
        <v>223</v>
      </c>
      <c r="LC66" s="2" t="s">
        <v>1004</v>
      </c>
      <c r="LD66" s="2" t="s">
        <v>1038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239</v>
      </c>
      <c r="LN66" s="2" t="s">
        <v>223</v>
      </c>
      <c r="LO66" s="2" t="s">
        <v>321</v>
      </c>
      <c r="LP66" s="2" t="s">
        <v>226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239</v>
      </c>
      <c r="LZ66" s="2" t="s">
        <v>223</v>
      </c>
      <c r="MA66" s="2" t="s">
        <v>668</v>
      </c>
      <c r="MB66" s="2" t="s">
        <v>226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252</v>
      </c>
      <c r="ML66" s="2" t="s">
        <v>223</v>
      </c>
      <c r="MM66" s="2" t="s">
        <v>226</v>
      </c>
      <c r="MN66" s="2" t="s">
        <v>226</v>
      </c>
      <c r="MO66" s="2" t="s">
        <v>238</v>
      </c>
      <c r="MP66" s="2" t="s">
        <v>226</v>
      </c>
      <c r="MQ66" s="4"/>
      <c r="MR66" s="8"/>
      <c r="MS66" s="4"/>
      <c r="MT66" s="8"/>
      <c r="MU66" s="7"/>
      <c r="MV66" s="7"/>
      <c r="MW66" s="2" t="s">
        <v>239</v>
      </c>
      <c r="MX66" s="2" t="s">
        <v>223</v>
      </c>
      <c r="MY66" s="2" t="s">
        <v>1005</v>
      </c>
      <c r="MZ66" s="2" t="s">
        <v>226</v>
      </c>
      <c r="NA66" s="2" t="s">
        <v>238</v>
      </c>
      <c r="NB66" s="2" t="s">
        <v>226</v>
      </c>
      <c r="NC66" s="4"/>
      <c r="ND66" s="8"/>
      <c r="NE66" s="4">
        <v>20</v>
      </c>
      <c r="NF66" s="8">
        <v>1012.6</v>
      </c>
      <c r="NG66" s="7">
        <v>-1</v>
      </c>
      <c r="NH66" s="7">
        <v>-1</v>
      </c>
      <c r="NI66" s="2" t="s">
        <v>239</v>
      </c>
      <c r="NJ66" s="2" t="s">
        <v>261</v>
      </c>
      <c r="NK66" s="2" t="s">
        <v>1006</v>
      </c>
      <c r="NL66" s="2" t="s">
        <v>1045</v>
      </c>
      <c r="NM66" s="2" t="s">
        <v>238</v>
      </c>
      <c r="NN66" s="2" t="s">
        <v>226</v>
      </c>
      <c r="NO66" s="4"/>
      <c r="NP66" s="8"/>
      <c r="NQ66" s="4">
        <v>1</v>
      </c>
      <c r="NR66" s="8">
        <v>52.92</v>
      </c>
      <c r="NS66" s="7">
        <v>-1</v>
      </c>
      <c r="NT66" s="7">
        <v>-1</v>
      </c>
      <c r="NU66" s="2" t="s">
        <v>239</v>
      </c>
      <c r="NV66" s="2" t="s">
        <v>237</v>
      </c>
      <c r="NW66" s="2" t="s">
        <v>1008</v>
      </c>
      <c r="NX66" s="2" t="s">
        <v>1046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239</v>
      </c>
      <c r="OH66" s="2" t="s">
        <v>237</v>
      </c>
      <c r="OI66" s="2" t="s">
        <v>1010</v>
      </c>
      <c r="OJ66" s="2" t="s">
        <v>1047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252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239</v>
      </c>
      <c r="PF66" s="2" t="s">
        <v>223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239</v>
      </c>
      <c r="QP66" s="2" t="s">
        <v>237</v>
      </c>
      <c r="QQ66" s="2" t="s">
        <v>1012</v>
      </c>
      <c r="QR66" s="2" t="s">
        <v>226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266</v>
      </c>
      <c r="RB66" s="2" t="s">
        <v>223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239</v>
      </c>
      <c r="RZ66" s="2" t="s">
        <v>237</v>
      </c>
      <c r="SA66" s="2" t="s">
        <v>621</v>
      </c>
      <c r="SB66" s="2" t="s">
        <v>1048</v>
      </c>
      <c r="SC66" s="2" t="s">
        <v>238</v>
      </c>
      <c r="SD66" s="2" t="s">
        <v>226</v>
      </c>
      <c r="SE66" s="4"/>
      <c r="SF66" s="4"/>
      <c r="SG66" s="4"/>
      <c r="SH66" s="4"/>
      <c r="SI66" s="4">
        <v>58</v>
      </c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>
        <v>240</v>
      </c>
      <c r="TY66" s="4"/>
      <c r="TZ66" s="4"/>
      <c r="UA66" s="4"/>
      <c r="UB66" s="4">
        <v>80</v>
      </c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>
        <v>150</v>
      </c>
      <c r="UR66" s="4">
        <v>200</v>
      </c>
      <c r="US66" s="4"/>
      <c r="UT66" s="4"/>
      <c r="UU66" s="4"/>
      <c r="UV66" s="4"/>
      <c r="UW66" s="4"/>
      <c r="UX66" s="4"/>
      <c r="UY66" s="4"/>
      <c r="UZ66" s="4">
        <v>150</v>
      </c>
      <c r="VA66" s="4"/>
      <c r="VB66" s="4">
        <v>400</v>
      </c>
      <c r="VC66" s="4"/>
      <c r="VD66" s="4"/>
      <c r="VE66" s="4"/>
      <c r="VF66" s="4">
        <v>420</v>
      </c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</row>
    <row r="67">
      <c r="A67" s="2" t="s">
        <v>1049</v>
      </c>
      <c r="B67" s="2" t="s">
        <v>577</v>
      </c>
      <c r="C67" s="2" t="s">
        <v>558</v>
      </c>
      <c r="D67" s="2" t="s">
        <v>215</v>
      </c>
      <c r="E67" s="2" t="s">
        <v>216</v>
      </c>
      <c r="F67" s="2" t="s">
        <v>963</v>
      </c>
      <c r="G67" s="2" t="s">
        <v>964</v>
      </c>
      <c r="H67" s="2" t="s">
        <v>965</v>
      </c>
      <c r="I67" s="2" t="s">
        <v>966</v>
      </c>
      <c r="J67" s="2" t="s">
        <v>582</v>
      </c>
      <c r="K67" s="2" t="s">
        <v>1050</v>
      </c>
      <c r="L67" s="3">
        <v>35.19</v>
      </c>
      <c r="M67" s="3">
        <v>36.95</v>
      </c>
      <c r="N67" s="3">
        <v>69.99</v>
      </c>
      <c r="O67" s="2" t="s">
        <v>223</v>
      </c>
      <c r="P67" s="2" t="s">
        <v>796</v>
      </c>
      <c r="Q67" s="2" t="s">
        <v>225</v>
      </c>
      <c r="R67" s="2" t="s">
        <v>226</v>
      </c>
      <c r="S67" s="2" t="s">
        <v>1051</v>
      </c>
      <c r="T67" s="2" t="s">
        <v>969</v>
      </c>
      <c r="U67" s="2" t="s">
        <v>371</v>
      </c>
      <c r="V67" s="2" t="s">
        <v>970</v>
      </c>
      <c r="W67" s="2" t="s">
        <v>971</v>
      </c>
      <c r="X67" s="2" t="s">
        <v>587</v>
      </c>
      <c r="Y67" s="2" t="s">
        <v>972</v>
      </c>
      <c r="Z67" s="4">
        <v>1117</v>
      </c>
      <c r="AA67" s="4">
        <f>=ROUNDDOWN(58.7894736842105,0)</f>
      </c>
      <c r="AB67" s="5">
        <v>19</v>
      </c>
      <c r="AC67" s="2" t="s">
        <v>226</v>
      </c>
      <c r="AD67" s="4"/>
      <c r="AE67" s="4"/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88</v>
      </c>
      <c r="AQ67" s="8">
        <v>3196.16</v>
      </c>
      <c r="AR67" s="4">
        <v>69</v>
      </c>
      <c r="AS67" s="8">
        <v>2709.39</v>
      </c>
      <c r="AT67" s="7">
        <v>0.2754</v>
      </c>
      <c r="AU67" s="7">
        <v>0.1797</v>
      </c>
      <c r="AV67" s="4">
        <v>573</v>
      </c>
      <c r="AW67" s="8">
        <v>24118.44</v>
      </c>
      <c r="AX67" s="4">
        <v>392</v>
      </c>
      <c r="AY67" s="8">
        <v>17899.63</v>
      </c>
      <c r="AZ67" s="7">
        <v>0.4617</v>
      </c>
      <c r="BA67" s="7">
        <v>0.3474</v>
      </c>
      <c r="BB67" s="7">
        <v>0.1325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>
        <v>0.1792</v>
      </c>
      <c r="BJ67" s="4">
        <v>88</v>
      </c>
      <c r="BK67" s="8">
        <v>3196.16</v>
      </c>
      <c r="BL67" s="2" t="s">
        <v>1052</v>
      </c>
      <c r="BM67" s="7">
        <v>1</v>
      </c>
      <c r="BN67" s="7">
        <v>1</v>
      </c>
      <c r="BO67" s="4">
        <v>16</v>
      </c>
      <c r="BP67" s="8">
        <v>577.28</v>
      </c>
      <c r="BQ67" s="4"/>
      <c r="BR67" s="8"/>
      <c r="BS67" s="7"/>
      <c r="BT67" s="7"/>
      <c r="BU67" s="2" t="s">
        <v>239</v>
      </c>
      <c r="BV67" s="2" t="s">
        <v>223</v>
      </c>
      <c r="BW67" s="2" t="s">
        <v>226</v>
      </c>
      <c r="BX67" s="2" t="s">
        <v>975</v>
      </c>
      <c r="BY67" s="2" t="s">
        <v>238</v>
      </c>
      <c r="BZ67" s="2" t="s">
        <v>226</v>
      </c>
      <c r="CA67" s="4">
        <v>20</v>
      </c>
      <c r="CB67" s="8">
        <v>725.8</v>
      </c>
      <c r="CC67" s="4">
        <v>7</v>
      </c>
      <c r="CD67" s="8">
        <v>254.03</v>
      </c>
      <c r="CE67" s="7">
        <v>1.8571</v>
      </c>
      <c r="CF67" s="7">
        <v>1.8571</v>
      </c>
      <c r="CG67" s="2" t="s">
        <v>239</v>
      </c>
      <c r="CH67" s="2" t="s">
        <v>223</v>
      </c>
      <c r="CI67" s="2" t="s">
        <v>976</v>
      </c>
      <c r="CJ67" s="2" t="s">
        <v>1053</v>
      </c>
      <c r="CK67" s="2" t="s">
        <v>238</v>
      </c>
      <c r="CL67" s="2" t="s">
        <v>226</v>
      </c>
      <c r="CM67" s="4">
        <v>3</v>
      </c>
      <c r="CN67" s="8">
        <v>108.24</v>
      </c>
      <c r="CO67" s="4">
        <v>2</v>
      </c>
      <c r="CP67" s="8">
        <v>83.24</v>
      </c>
      <c r="CQ67" s="7">
        <v>0.5</v>
      </c>
      <c r="CR67" s="7">
        <v>0.3003</v>
      </c>
      <c r="CS67" s="2" t="s">
        <v>239</v>
      </c>
      <c r="CT67" s="2" t="s">
        <v>223</v>
      </c>
      <c r="CU67" s="2" t="s">
        <v>978</v>
      </c>
      <c r="CV67" s="2" t="s">
        <v>972</v>
      </c>
      <c r="CW67" s="2" t="s">
        <v>238</v>
      </c>
      <c r="CX67" s="2" t="s">
        <v>226</v>
      </c>
      <c r="CY67" s="4">
        <v>5</v>
      </c>
      <c r="CZ67" s="8">
        <v>208.25</v>
      </c>
      <c r="DA67" s="4">
        <v>2</v>
      </c>
      <c r="DB67" s="8">
        <v>83.3</v>
      </c>
      <c r="DC67" s="7">
        <v>1.5</v>
      </c>
      <c r="DD67" s="7">
        <v>1.5</v>
      </c>
      <c r="DE67" s="2" t="s">
        <v>239</v>
      </c>
      <c r="DF67" s="2" t="s">
        <v>223</v>
      </c>
      <c r="DG67" s="2" t="s">
        <v>980</v>
      </c>
      <c r="DH67" s="2" t="s">
        <v>1054</v>
      </c>
      <c r="DI67" s="2" t="s">
        <v>238</v>
      </c>
      <c r="DJ67" s="2" t="s">
        <v>226</v>
      </c>
      <c r="DK67" s="4">
        <v>20</v>
      </c>
      <c r="DL67" s="8">
        <v>626.57</v>
      </c>
      <c r="DM67" s="4">
        <v>16</v>
      </c>
      <c r="DN67" s="8">
        <v>587.64</v>
      </c>
      <c r="DO67" s="7">
        <v>0.25</v>
      </c>
      <c r="DP67" s="7">
        <v>0.0662</v>
      </c>
      <c r="DQ67" s="2" t="s">
        <v>239</v>
      </c>
      <c r="DR67" s="2" t="s">
        <v>223</v>
      </c>
      <c r="DS67" s="2" t="s">
        <v>982</v>
      </c>
      <c r="DT67" s="2" t="s">
        <v>979</v>
      </c>
      <c r="DU67" s="2" t="s">
        <v>238</v>
      </c>
      <c r="DV67" s="2" t="s">
        <v>226</v>
      </c>
      <c r="DW67" s="4">
        <v>5</v>
      </c>
      <c r="DX67" s="8">
        <v>170.6</v>
      </c>
      <c r="DY67" s="4">
        <v>11</v>
      </c>
      <c r="DZ67" s="8">
        <v>455.73</v>
      </c>
      <c r="EA67" s="7">
        <v>-0.5455</v>
      </c>
      <c r="EB67" s="7">
        <v>-0.6257</v>
      </c>
      <c r="EC67" s="2" t="s">
        <v>239</v>
      </c>
      <c r="ED67" s="2" t="s">
        <v>223</v>
      </c>
      <c r="EE67" s="2" t="s">
        <v>984</v>
      </c>
      <c r="EF67" s="2" t="s">
        <v>982</v>
      </c>
      <c r="EG67" s="2" t="s">
        <v>238</v>
      </c>
      <c r="EH67" s="2" t="s">
        <v>226</v>
      </c>
      <c r="EI67" s="4"/>
      <c r="EJ67" s="8"/>
      <c r="EK67" s="4">
        <v>5</v>
      </c>
      <c r="EL67" s="8">
        <v>176.35</v>
      </c>
      <c r="EM67" s="7">
        <v>-1</v>
      </c>
      <c r="EN67" s="7">
        <v>-1</v>
      </c>
      <c r="EO67" s="2" t="s">
        <v>239</v>
      </c>
      <c r="EP67" s="2" t="s">
        <v>223</v>
      </c>
      <c r="EQ67" s="2" t="s">
        <v>985</v>
      </c>
      <c r="ER67" s="2" t="s">
        <v>1055</v>
      </c>
      <c r="ES67" s="2" t="s">
        <v>238</v>
      </c>
      <c r="ET67" s="2" t="s">
        <v>226</v>
      </c>
      <c r="EU67" s="4"/>
      <c r="EV67" s="8"/>
      <c r="EW67" s="4">
        <v>1</v>
      </c>
      <c r="EX67" s="8">
        <v>41.05</v>
      </c>
      <c r="EY67" s="7">
        <v>-1</v>
      </c>
      <c r="EZ67" s="7">
        <v>-1</v>
      </c>
      <c r="FA67" s="2" t="s">
        <v>239</v>
      </c>
      <c r="FB67" s="2" t="s">
        <v>223</v>
      </c>
      <c r="FC67" s="2" t="s">
        <v>987</v>
      </c>
      <c r="FD67" s="2" t="s">
        <v>1056</v>
      </c>
      <c r="FE67" s="2" t="s">
        <v>238</v>
      </c>
      <c r="FF67" s="2" t="s">
        <v>226</v>
      </c>
      <c r="FG67" s="4">
        <v>1</v>
      </c>
      <c r="FH67" s="8">
        <v>74.99</v>
      </c>
      <c r="FI67" s="4"/>
      <c r="FJ67" s="8"/>
      <c r="FK67" s="7"/>
      <c r="FL67" s="7"/>
      <c r="FM67" s="2" t="s">
        <v>239</v>
      </c>
      <c r="FN67" s="2" t="s">
        <v>223</v>
      </c>
      <c r="FO67" s="2" t="s">
        <v>988</v>
      </c>
      <c r="FP67" s="2" t="s">
        <v>982</v>
      </c>
      <c r="FQ67" s="2" t="s">
        <v>238</v>
      </c>
      <c r="FR67" s="2" t="s">
        <v>226</v>
      </c>
      <c r="FS67" s="4">
        <v>10</v>
      </c>
      <c r="FT67" s="8">
        <v>375.94</v>
      </c>
      <c r="FU67" s="4"/>
      <c r="FV67" s="8"/>
      <c r="FW67" s="7"/>
      <c r="FX67" s="7"/>
      <c r="FY67" s="2" t="s">
        <v>239</v>
      </c>
      <c r="FZ67" s="2" t="s">
        <v>223</v>
      </c>
      <c r="GA67" s="2" t="s">
        <v>661</v>
      </c>
      <c r="GB67" s="2" t="s">
        <v>990</v>
      </c>
      <c r="GC67" s="2" t="s">
        <v>238</v>
      </c>
      <c r="GD67" s="2" t="s">
        <v>226</v>
      </c>
      <c r="GE67" s="4">
        <v>6</v>
      </c>
      <c r="GF67" s="8">
        <v>246.36</v>
      </c>
      <c r="GG67" s="4">
        <v>20</v>
      </c>
      <c r="GH67" s="8">
        <v>821.2</v>
      </c>
      <c r="GI67" s="7">
        <v>-0.7</v>
      </c>
      <c r="GJ67" s="7">
        <v>-0.7</v>
      </c>
      <c r="GK67" s="2" t="s">
        <v>239</v>
      </c>
      <c r="GL67" s="2" t="s">
        <v>223</v>
      </c>
      <c r="GM67" s="2" t="s">
        <v>991</v>
      </c>
      <c r="GN67" s="2" t="s">
        <v>1057</v>
      </c>
      <c r="GO67" s="2" t="s">
        <v>238</v>
      </c>
      <c r="GP67" s="2" t="s">
        <v>226</v>
      </c>
      <c r="GQ67" s="4"/>
      <c r="GR67" s="8"/>
      <c r="GS67" s="4"/>
      <c r="GT67" s="8"/>
      <c r="GU67" s="7"/>
      <c r="GV67" s="7"/>
      <c r="GW67" s="2" t="s">
        <v>239</v>
      </c>
      <c r="GX67" s="2" t="s">
        <v>223</v>
      </c>
      <c r="GY67" s="2" t="s">
        <v>1025</v>
      </c>
      <c r="GZ67" s="2" t="s">
        <v>1047</v>
      </c>
      <c r="HA67" s="2" t="s">
        <v>238</v>
      </c>
      <c r="HB67" s="2" t="s">
        <v>226</v>
      </c>
      <c r="HC67" s="4"/>
      <c r="HD67" s="8"/>
      <c r="HE67" s="4">
        <v>1</v>
      </c>
      <c r="HF67" s="8">
        <v>40.19</v>
      </c>
      <c r="HG67" s="7">
        <v>-1</v>
      </c>
      <c r="HH67" s="7">
        <v>-1</v>
      </c>
      <c r="HI67" s="2" t="s">
        <v>239</v>
      </c>
      <c r="HJ67" s="2" t="s">
        <v>223</v>
      </c>
      <c r="HK67" s="2" t="s">
        <v>994</v>
      </c>
      <c r="HL67" s="2" t="s">
        <v>622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239</v>
      </c>
      <c r="HV67" s="2" t="s">
        <v>237</v>
      </c>
      <c r="HW67" s="2" t="s">
        <v>996</v>
      </c>
      <c r="HX67" s="2" t="s">
        <v>1058</v>
      </c>
      <c r="HY67" s="2" t="s">
        <v>238</v>
      </c>
      <c r="HZ67" s="2" t="s">
        <v>291</v>
      </c>
      <c r="IA67" s="4">
        <v>1</v>
      </c>
      <c r="IB67" s="8">
        <v>45.18</v>
      </c>
      <c r="IC67" s="4">
        <v>1</v>
      </c>
      <c r="ID67" s="8">
        <v>45.18</v>
      </c>
      <c r="IE67" s="7"/>
      <c r="IF67" s="7"/>
      <c r="IG67" s="2" t="s">
        <v>239</v>
      </c>
      <c r="IH67" s="2" t="s">
        <v>223</v>
      </c>
      <c r="II67" s="2" t="s">
        <v>998</v>
      </c>
      <c r="IJ67" s="2" t="s">
        <v>1044</v>
      </c>
      <c r="IK67" s="2" t="s">
        <v>238</v>
      </c>
      <c r="IL67" s="2" t="s">
        <v>226</v>
      </c>
      <c r="IM67" s="4"/>
      <c r="IN67" s="8"/>
      <c r="IO67" s="4"/>
      <c r="IP67" s="8"/>
      <c r="IQ67" s="7"/>
      <c r="IR67" s="7"/>
      <c r="IS67" s="2" t="s">
        <v>226</v>
      </c>
      <c r="IT67" s="2" t="s">
        <v>226</v>
      </c>
      <c r="IU67" s="2" t="s">
        <v>226</v>
      </c>
      <c r="IV67" s="2" t="s">
        <v>226</v>
      </c>
      <c r="IW67" s="2" t="s">
        <v>226</v>
      </c>
      <c r="IX67" s="2" t="s">
        <v>226</v>
      </c>
      <c r="IY67" s="4">
        <v>1</v>
      </c>
      <c r="IZ67" s="8">
        <v>36.95</v>
      </c>
      <c r="JA67" s="4">
        <v>2</v>
      </c>
      <c r="JB67" s="8">
        <v>82.1</v>
      </c>
      <c r="JC67" s="7">
        <v>-0.5</v>
      </c>
      <c r="JD67" s="7">
        <v>-0.5499</v>
      </c>
      <c r="JE67" s="2" t="s">
        <v>239</v>
      </c>
      <c r="JF67" s="2" t="s">
        <v>223</v>
      </c>
      <c r="JG67" s="2" t="s">
        <v>1059</v>
      </c>
      <c r="JH67" s="2" t="s">
        <v>1060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252</v>
      </c>
      <c r="JR67" s="2" t="s">
        <v>223</v>
      </c>
      <c r="JS67" s="2" t="s">
        <v>226</v>
      </c>
      <c r="JT67" s="2" t="s">
        <v>226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1002</v>
      </c>
      <c r="KD67" s="2" t="s">
        <v>237</v>
      </c>
      <c r="KE67" s="2" t="s">
        <v>981</v>
      </c>
      <c r="KF67" s="2" t="s">
        <v>1014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337</v>
      </c>
      <c r="KP67" s="2" t="s">
        <v>223</v>
      </c>
      <c r="KQ67" s="2" t="s">
        <v>226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239</v>
      </c>
      <c r="LB67" s="2" t="s">
        <v>223</v>
      </c>
      <c r="LC67" s="2" t="s">
        <v>1004</v>
      </c>
      <c r="LD67" s="2" t="s">
        <v>1061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239</v>
      </c>
      <c r="LN67" s="2" t="s">
        <v>223</v>
      </c>
      <c r="LO67" s="2" t="s">
        <v>321</v>
      </c>
      <c r="LP67" s="2" t="s">
        <v>226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239</v>
      </c>
      <c r="LZ67" s="2" t="s">
        <v>223</v>
      </c>
      <c r="MA67" s="2" t="s">
        <v>668</v>
      </c>
      <c r="MB67" s="2" t="s">
        <v>226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252</v>
      </c>
      <c r="ML67" s="2" t="s">
        <v>223</v>
      </c>
      <c r="MM67" s="2" t="s">
        <v>226</v>
      </c>
      <c r="MN67" s="2" t="s">
        <v>226</v>
      </c>
      <c r="MO67" s="2" t="s">
        <v>238</v>
      </c>
      <c r="MP67" s="2" t="s">
        <v>226</v>
      </c>
      <c r="MQ67" s="4"/>
      <c r="MR67" s="8"/>
      <c r="MS67" s="4"/>
      <c r="MT67" s="8"/>
      <c r="MU67" s="7"/>
      <c r="MV67" s="7"/>
      <c r="MW67" s="2" t="s">
        <v>239</v>
      </c>
      <c r="MX67" s="2" t="s">
        <v>223</v>
      </c>
      <c r="MY67" s="2" t="s">
        <v>1005</v>
      </c>
      <c r="MZ67" s="2" t="s">
        <v>226</v>
      </c>
      <c r="NA67" s="2" t="s">
        <v>238</v>
      </c>
      <c r="NB67" s="2" t="s">
        <v>226</v>
      </c>
      <c r="NC67" s="4"/>
      <c r="ND67" s="8"/>
      <c r="NE67" s="4">
        <v>1</v>
      </c>
      <c r="NF67" s="8">
        <v>39.38</v>
      </c>
      <c r="NG67" s="7">
        <v>-1</v>
      </c>
      <c r="NH67" s="7">
        <v>-1</v>
      </c>
      <c r="NI67" s="2" t="s">
        <v>239</v>
      </c>
      <c r="NJ67" s="2" t="s">
        <v>261</v>
      </c>
      <c r="NK67" s="2" t="s">
        <v>1006</v>
      </c>
      <c r="NL67" s="2" t="s">
        <v>1062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239</v>
      </c>
      <c r="NV67" s="2" t="s">
        <v>237</v>
      </c>
      <c r="NW67" s="2" t="s">
        <v>1063</v>
      </c>
      <c r="NX67" s="2" t="s">
        <v>1064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239</v>
      </c>
      <c r="OH67" s="2" t="s">
        <v>237</v>
      </c>
      <c r="OI67" s="2" t="s">
        <v>1010</v>
      </c>
      <c r="OJ67" s="2" t="s">
        <v>1065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252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239</v>
      </c>
      <c r="PF67" s="2" t="s">
        <v>223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226</v>
      </c>
      <c r="QD67" s="2" t="s">
        <v>226</v>
      </c>
      <c r="QE67" s="2" t="s">
        <v>226</v>
      </c>
      <c r="QF67" s="2" t="s">
        <v>226</v>
      </c>
      <c r="QG67" s="2" t="s">
        <v>226</v>
      </c>
      <c r="QH67" s="2" t="s">
        <v>226</v>
      </c>
      <c r="QI67" s="4"/>
      <c r="QJ67" s="8"/>
      <c r="QK67" s="4"/>
      <c r="QL67" s="8"/>
      <c r="QM67" s="7"/>
      <c r="QN67" s="7"/>
      <c r="QO67" s="2" t="s">
        <v>239</v>
      </c>
      <c r="QP67" s="2" t="s">
        <v>237</v>
      </c>
      <c r="QQ67" s="2" t="s">
        <v>1012</v>
      </c>
      <c r="QR67" s="2" t="s">
        <v>1013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266</v>
      </c>
      <c r="RB67" s="2" t="s">
        <v>223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239</v>
      </c>
      <c r="RZ67" s="2" t="s">
        <v>237</v>
      </c>
      <c r="SA67" s="2" t="s">
        <v>621</v>
      </c>
      <c r="SB67" s="2" t="s">
        <v>1066</v>
      </c>
      <c r="SC67" s="2" t="s">
        <v>238</v>
      </c>
      <c r="SD67" s="2" t="s">
        <v>226</v>
      </c>
      <c r="SE67" s="4">
        <v>1</v>
      </c>
      <c r="SF67" s="4">
        <v>653</v>
      </c>
      <c r="SG67" s="4"/>
      <c r="SH67" s="4"/>
      <c r="SI67" s="4">
        <v>463</v>
      </c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</row>
    <row r="68">
      <c r="A68" s="2" t="s">
        <v>1067</v>
      </c>
      <c r="B68" s="2" t="s">
        <v>577</v>
      </c>
      <c r="C68" s="2" t="s">
        <v>558</v>
      </c>
      <c r="D68" s="2" t="s">
        <v>215</v>
      </c>
      <c r="E68" s="2" t="s">
        <v>216</v>
      </c>
      <c r="F68" s="2" t="s">
        <v>963</v>
      </c>
      <c r="G68" s="2" t="s">
        <v>964</v>
      </c>
      <c r="H68" s="2" t="s">
        <v>965</v>
      </c>
      <c r="I68" s="2" t="s">
        <v>966</v>
      </c>
      <c r="J68" s="2" t="s">
        <v>221</v>
      </c>
      <c r="K68" s="2" t="s">
        <v>1050</v>
      </c>
      <c r="L68" s="3">
        <v>40.18</v>
      </c>
      <c r="M68" s="3">
        <v>42.19</v>
      </c>
      <c r="N68" s="3">
        <v>79.99</v>
      </c>
      <c r="O68" s="2" t="s">
        <v>223</v>
      </c>
      <c r="P68" s="2" t="s">
        <v>796</v>
      </c>
      <c r="Q68" s="2" t="s">
        <v>225</v>
      </c>
      <c r="R68" s="2" t="s">
        <v>226</v>
      </c>
      <c r="S68" s="2" t="s">
        <v>1051</v>
      </c>
      <c r="T68" s="2" t="s">
        <v>969</v>
      </c>
      <c r="U68" s="2" t="s">
        <v>229</v>
      </c>
      <c r="V68" s="2" t="s">
        <v>970</v>
      </c>
      <c r="W68" s="2" t="s">
        <v>971</v>
      </c>
      <c r="X68" s="2" t="s">
        <v>587</v>
      </c>
      <c r="Y68" s="2" t="s">
        <v>1068</v>
      </c>
      <c r="Z68" s="4">
        <v>3522</v>
      </c>
      <c r="AA68" s="4">
        <f>=ROUNDDOWN(95.1891891891892,0)</f>
      </c>
      <c r="AB68" s="5">
        <v>37</v>
      </c>
      <c r="AC68" s="2" t="s">
        <v>226</v>
      </c>
      <c r="AD68" s="4"/>
      <c r="AE68" s="4"/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364</v>
      </c>
      <c r="AQ68" s="8">
        <v>15106.42</v>
      </c>
      <c r="AR68" s="4">
        <v>211</v>
      </c>
      <c r="AS68" s="8">
        <v>9521.32</v>
      </c>
      <c r="AT68" s="7">
        <v>0.7251</v>
      </c>
      <c r="AU68" s="7">
        <v>0.5866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>
        <v>0.6263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 t="s">
        <v>226</v>
      </c>
      <c r="BJ68" s="4">
        <v>364</v>
      </c>
      <c r="BK68" s="8">
        <v>15106.42</v>
      </c>
      <c r="BL68" s="2" t="s">
        <v>1069</v>
      </c>
      <c r="BM68" s="7">
        <v>1</v>
      </c>
      <c r="BN68" s="7">
        <v>1</v>
      </c>
      <c r="BO68" s="4">
        <v>94</v>
      </c>
      <c r="BP68" s="8">
        <v>3832.38</v>
      </c>
      <c r="BQ68" s="4">
        <v>39</v>
      </c>
      <c r="BR68" s="8">
        <v>1590.03</v>
      </c>
      <c r="BS68" s="7">
        <v>1.4103</v>
      </c>
      <c r="BT68" s="7">
        <v>1.4103</v>
      </c>
      <c r="BU68" s="2" t="s">
        <v>239</v>
      </c>
      <c r="BV68" s="2" t="s">
        <v>223</v>
      </c>
      <c r="BW68" s="2" t="s">
        <v>226</v>
      </c>
      <c r="BX68" s="2" t="s">
        <v>1046</v>
      </c>
      <c r="BY68" s="2" t="s">
        <v>238</v>
      </c>
      <c r="BZ68" s="2" t="s">
        <v>226</v>
      </c>
      <c r="CA68" s="4">
        <v>81</v>
      </c>
      <c r="CB68" s="8">
        <v>3429.54</v>
      </c>
      <c r="CC68" s="4">
        <v>17</v>
      </c>
      <c r="CD68" s="8">
        <v>719.78</v>
      </c>
      <c r="CE68" s="7">
        <v>3.7647</v>
      </c>
      <c r="CF68" s="7">
        <v>3.7647</v>
      </c>
      <c r="CG68" s="2" t="s">
        <v>239</v>
      </c>
      <c r="CH68" s="2" t="s">
        <v>223</v>
      </c>
      <c r="CI68" s="2" t="s">
        <v>976</v>
      </c>
      <c r="CJ68" s="2" t="s">
        <v>1070</v>
      </c>
      <c r="CK68" s="2" t="s">
        <v>238</v>
      </c>
      <c r="CL68" s="2" t="s">
        <v>226</v>
      </c>
      <c r="CM68" s="4">
        <v>24</v>
      </c>
      <c r="CN68" s="8">
        <v>1011.6</v>
      </c>
      <c r="CO68" s="4">
        <v>15</v>
      </c>
      <c r="CP68" s="8">
        <v>750.9</v>
      </c>
      <c r="CQ68" s="7">
        <v>0.6</v>
      </c>
      <c r="CR68" s="7">
        <v>0.3472</v>
      </c>
      <c r="CS68" s="2" t="s">
        <v>239</v>
      </c>
      <c r="CT68" s="2" t="s">
        <v>223</v>
      </c>
      <c r="CU68" s="2" t="s">
        <v>978</v>
      </c>
      <c r="CV68" s="2" t="s">
        <v>972</v>
      </c>
      <c r="CW68" s="2" t="s">
        <v>238</v>
      </c>
      <c r="CX68" s="2" t="s">
        <v>226</v>
      </c>
      <c r="CY68" s="4">
        <v>21</v>
      </c>
      <c r="CZ68" s="8">
        <v>997.5</v>
      </c>
      <c r="DA68" s="4">
        <v>10</v>
      </c>
      <c r="DB68" s="8">
        <v>475</v>
      </c>
      <c r="DC68" s="7">
        <v>1.1</v>
      </c>
      <c r="DD68" s="7">
        <v>1.1</v>
      </c>
      <c r="DE68" s="2" t="s">
        <v>239</v>
      </c>
      <c r="DF68" s="2" t="s">
        <v>223</v>
      </c>
      <c r="DG68" s="2" t="s">
        <v>980</v>
      </c>
      <c r="DH68" s="2" t="s">
        <v>1071</v>
      </c>
      <c r="DI68" s="2" t="s">
        <v>238</v>
      </c>
      <c r="DJ68" s="2" t="s">
        <v>226</v>
      </c>
      <c r="DK68" s="4">
        <v>35</v>
      </c>
      <c r="DL68" s="8">
        <v>1265.77</v>
      </c>
      <c r="DM68" s="4">
        <v>22</v>
      </c>
      <c r="DN68" s="8">
        <v>984.82</v>
      </c>
      <c r="DO68" s="7">
        <v>0.5909</v>
      </c>
      <c r="DP68" s="7">
        <v>0.2853</v>
      </c>
      <c r="DQ68" s="2" t="s">
        <v>239</v>
      </c>
      <c r="DR68" s="2" t="s">
        <v>223</v>
      </c>
      <c r="DS68" s="2" t="s">
        <v>982</v>
      </c>
      <c r="DT68" s="2" t="s">
        <v>983</v>
      </c>
      <c r="DU68" s="2" t="s">
        <v>238</v>
      </c>
      <c r="DV68" s="2" t="s">
        <v>226</v>
      </c>
      <c r="DW68" s="4">
        <v>27</v>
      </c>
      <c r="DX68" s="8">
        <v>1076.22</v>
      </c>
      <c r="DY68" s="4">
        <v>29</v>
      </c>
      <c r="DZ68" s="8">
        <v>1372.86</v>
      </c>
      <c r="EA68" s="7">
        <v>-0.069</v>
      </c>
      <c r="EB68" s="7">
        <v>-0.2161</v>
      </c>
      <c r="EC68" s="2" t="s">
        <v>239</v>
      </c>
      <c r="ED68" s="2" t="s">
        <v>223</v>
      </c>
      <c r="EE68" s="2" t="s">
        <v>984</v>
      </c>
      <c r="EF68" s="2" t="s">
        <v>972</v>
      </c>
      <c r="EG68" s="2" t="s">
        <v>238</v>
      </c>
      <c r="EH68" s="2" t="s">
        <v>226</v>
      </c>
      <c r="EI68" s="4">
        <v>9</v>
      </c>
      <c r="EJ68" s="8">
        <v>305.46</v>
      </c>
      <c r="EK68" s="4">
        <v>11</v>
      </c>
      <c r="EL68" s="8">
        <v>443.41</v>
      </c>
      <c r="EM68" s="7">
        <v>-0.1818</v>
      </c>
      <c r="EN68" s="7">
        <v>-0.3111</v>
      </c>
      <c r="EO68" s="2" t="s">
        <v>239</v>
      </c>
      <c r="EP68" s="2" t="s">
        <v>223</v>
      </c>
      <c r="EQ68" s="2" t="s">
        <v>985</v>
      </c>
      <c r="ER68" s="2" t="s">
        <v>1056</v>
      </c>
      <c r="ES68" s="2" t="s">
        <v>238</v>
      </c>
      <c r="ET68" s="2" t="s">
        <v>226</v>
      </c>
      <c r="EU68" s="4">
        <v>1</v>
      </c>
      <c r="EV68" s="8">
        <v>42.19</v>
      </c>
      <c r="EW68" s="4">
        <v>2</v>
      </c>
      <c r="EX68" s="8">
        <v>93.74</v>
      </c>
      <c r="EY68" s="7">
        <v>-0.5</v>
      </c>
      <c r="EZ68" s="7">
        <v>-0.5499</v>
      </c>
      <c r="FA68" s="2" t="s">
        <v>239</v>
      </c>
      <c r="FB68" s="2" t="s">
        <v>223</v>
      </c>
      <c r="FC68" s="2" t="s">
        <v>987</v>
      </c>
      <c r="FD68" s="2" t="s">
        <v>1072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239</v>
      </c>
      <c r="FN68" s="2" t="s">
        <v>223</v>
      </c>
      <c r="FO68" s="2" t="s">
        <v>988</v>
      </c>
      <c r="FP68" s="2" t="s">
        <v>983</v>
      </c>
      <c r="FQ68" s="2" t="s">
        <v>238</v>
      </c>
      <c r="FR68" s="2" t="s">
        <v>226</v>
      </c>
      <c r="FS68" s="4">
        <v>19</v>
      </c>
      <c r="FT68" s="8">
        <v>714.56</v>
      </c>
      <c r="FU68" s="4"/>
      <c r="FV68" s="8"/>
      <c r="FW68" s="7"/>
      <c r="FX68" s="7"/>
      <c r="FY68" s="2" t="s">
        <v>239</v>
      </c>
      <c r="FZ68" s="2" t="s">
        <v>223</v>
      </c>
      <c r="GA68" s="2" t="s">
        <v>661</v>
      </c>
      <c r="GB68" s="2" t="s">
        <v>386</v>
      </c>
      <c r="GC68" s="2" t="s">
        <v>238</v>
      </c>
      <c r="GD68" s="2" t="s">
        <v>226</v>
      </c>
      <c r="GE68" s="4">
        <v>43</v>
      </c>
      <c r="GF68" s="8">
        <v>2015.84</v>
      </c>
      <c r="GG68" s="4">
        <v>50</v>
      </c>
      <c r="GH68" s="8">
        <v>2344</v>
      </c>
      <c r="GI68" s="7">
        <v>-0.14</v>
      </c>
      <c r="GJ68" s="7">
        <v>-0.14</v>
      </c>
      <c r="GK68" s="2" t="s">
        <v>239</v>
      </c>
      <c r="GL68" s="2" t="s">
        <v>223</v>
      </c>
      <c r="GM68" s="2" t="s">
        <v>991</v>
      </c>
      <c r="GN68" s="2" t="s">
        <v>1073</v>
      </c>
      <c r="GO68" s="2" t="s">
        <v>238</v>
      </c>
      <c r="GP68" s="2" t="s">
        <v>226</v>
      </c>
      <c r="GQ68" s="4">
        <v>2</v>
      </c>
      <c r="GR68" s="8">
        <v>94.68</v>
      </c>
      <c r="GS68" s="4">
        <v>1</v>
      </c>
      <c r="GT68" s="8">
        <v>47.34</v>
      </c>
      <c r="GU68" s="7">
        <v>1</v>
      </c>
      <c r="GV68" s="7">
        <v>1</v>
      </c>
      <c r="GW68" s="2" t="s">
        <v>239</v>
      </c>
      <c r="GX68" s="2" t="s">
        <v>223</v>
      </c>
      <c r="GY68" s="2" t="s">
        <v>1025</v>
      </c>
      <c r="GZ68" s="2" t="s">
        <v>1074</v>
      </c>
      <c r="HA68" s="2" t="s">
        <v>238</v>
      </c>
      <c r="HB68" s="2" t="s">
        <v>226</v>
      </c>
      <c r="HC68" s="4">
        <v>4</v>
      </c>
      <c r="HD68" s="8">
        <v>138.28</v>
      </c>
      <c r="HE68" s="4">
        <v>8</v>
      </c>
      <c r="HF68" s="8">
        <v>367.52</v>
      </c>
      <c r="HG68" s="7">
        <v>-0.5</v>
      </c>
      <c r="HH68" s="7">
        <v>-0.6237</v>
      </c>
      <c r="HI68" s="2" t="s">
        <v>239</v>
      </c>
      <c r="HJ68" s="2" t="s">
        <v>223</v>
      </c>
      <c r="HK68" s="2" t="s">
        <v>994</v>
      </c>
      <c r="HL68" s="2" t="s">
        <v>1025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239</v>
      </c>
      <c r="HV68" s="2" t="s">
        <v>237</v>
      </c>
      <c r="HW68" s="2" t="s">
        <v>996</v>
      </c>
      <c r="HX68" s="2" t="s">
        <v>1075</v>
      </c>
      <c r="HY68" s="2" t="s">
        <v>238</v>
      </c>
      <c r="HZ68" s="2" t="s">
        <v>291</v>
      </c>
      <c r="IA68" s="4">
        <v>1</v>
      </c>
      <c r="IB68" s="8">
        <v>51.59</v>
      </c>
      <c r="IC68" s="4">
        <v>1</v>
      </c>
      <c r="ID68" s="8">
        <v>51.59</v>
      </c>
      <c r="IE68" s="7"/>
      <c r="IF68" s="7"/>
      <c r="IG68" s="2" t="s">
        <v>239</v>
      </c>
      <c r="IH68" s="2" t="s">
        <v>223</v>
      </c>
      <c r="II68" s="2" t="s">
        <v>998</v>
      </c>
      <c r="IJ68" s="2" t="s">
        <v>1076</v>
      </c>
      <c r="IK68" s="2" t="s">
        <v>238</v>
      </c>
      <c r="IL68" s="2" t="s">
        <v>226</v>
      </c>
      <c r="IM68" s="4"/>
      <c r="IN68" s="8"/>
      <c r="IO68" s="4"/>
      <c r="IP68" s="8"/>
      <c r="IQ68" s="7"/>
      <c r="IR68" s="7"/>
      <c r="IS68" s="2" t="s">
        <v>226</v>
      </c>
      <c r="IT68" s="2" t="s">
        <v>226</v>
      </c>
      <c r="IU68" s="2" t="s">
        <v>226</v>
      </c>
      <c r="IV68" s="2" t="s">
        <v>226</v>
      </c>
      <c r="IW68" s="2" t="s">
        <v>226</v>
      </c>
      <c r="IX68" s="2" t="s">
        <v>226</v>
      </c>
      <c r="IY68" s="4">
        <v>2</v>
      </c>
      <c r="IZ68" s="8">
        <v>84.4</v>
      </c>
      <c r="JA68" s="4">
        <v>1</v>
      </c>
      <c r="JB68" s="8">
        <v>46.88</v>
      </c>
      <c r="JC68" s="7">
        <v>1</v>
      </c>
      <c r="JD68" s="7">
        <v>0.8003</v>
      </c>
      <c r="JE68" s="2" t="s">
        <v>239</v>
      </c>
      <c r="JF68" s="2" t="s">
        <v>223</v>
      </c>
      <c r="JG68" s="2" t="s">
        <v>1077</v>
      </c>
      <c r="JH68" s="2" t="s">
        <v>1078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337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>
        <v>1</v>
      </c>
      <c r="JX68" s="8">
        <v>46.41</v>
      </c>
      <c r="JY68" s="4">
        <v>1</v>
      </c>
      <c r="JZ68" s="8">
        <v>51.57</v>
      </c>
      <c r="KA68" s="7"/>
      <c r="KB68" s="7">
        <v>-0.1001</v>
      </c>
      <c r="KC68" s="2" t="s">
        <v>239</v>
      </c>
      <c r="KD68" s="2" t="s">
        <v>223</v>
      </c>
      <c r="KE68" s="2" t="s">
        <v>981</v>
      </c>
      <c r="KF68" s="2" t="s">
        <v>1079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337</v>
      </c>
      <c r="KP68" s="2" t="s">
        <v>223</v>
      </c>
      <c r="KQ68" s="2" t="s">
        <v>226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239</v>
      </c>
      <c r="LB68" s="2" t="s">
        <v>223</v>
      </c>
      <c r="LC68" s="2" t="s">
        <v>1004</v>
      </c>
      <c r="LD68" s="2" t="s">
        <v>1080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239</v>
      </c>
      <c r="LN68" s="2" t="s">
        <v>223</v>
      </c>
      <c r="LO68" s="2" t="s">
        <v>321</v>
      </c>
      <c r="LP68" s="2" t="s">
        <v>1081</v>
      </c>
      <c r="LQ68" s="2" t="s">
        <v>238</v>
      </c>
      <c r="LR68" s="2" t="s">
        <v>226</v>
      </c>
      <c r="LS68" s="4"/>
      <c r="LT68" s="8"/>
      <c r="LU68" s="4"/>
      <c r="LV68" s="8"/>
      <c r="LW68" s="7"/>
      <c r="LX68" s="7"/>
      <c r="LY68" s="2" t="s">
        <v>239</v>
      </c>
      <c r="LZ68" s="2" t="s">
        <v>223</v>
      </c>
      <c r="MA68" s="2" t="s">
        <v>668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239</v>
      </c>
      <c r="ML68" s="2" t="s">
        <v>223</v>
      </c>
      <c r="MM68" s="2" t="s">
        <v>920</v>
      </c>
      <c r="MN68" s="2" t="s">
        <v>226</v>
      </c>
      <c r="MO68" s="2" t="s">
        <v>238</v>
      </c>
      <c r="MP68" s="2" t="s">
        <v>226</v>
      </c>
      <c r="MQ68" s="4"/>
      <c r="MR68" s="8"/>
      <c r="MS68" s="4"/>
      <c r="MT68" s="8"/>
      <c r="MU68" s="7"/>
      <c r="MV68" s="7"/>
      <c r="MW68" s="2" t="s">
        <v>239</v>
      </c>
      <c r="MX68" s="2" t="s">
        <v>223</v>
      </c>
      <c r="MY68" s="2" t="s">
        <v>1005</v>
      </c>
      <c r="MZ68" s="2" t="s">
        <v>226</v>
      </c>
      <c r="NA68" s="2" t="s">
        <v>238</v>
      </c>
      <c r="NB68" s="2" t="s">
        <v>226</v>
      </c>
      <c r="NC68" s="4"/>
      <c r="ND68" s="8"/>
      <c r="NE68" s="4">
        <v>3</v>
      </c>
      <c r="NF68" s="8">
        <v>135</v>
      </c>
      <c r="NG68" s="7">
        <v>-1</v>
      </c>
      <c r="NH68" s="7">
        <v>-1</v>
      </c>
      <c r="NI68" s="2" t="s">
        <v>239</v>
      </c>
      <c r="NJ68" s="2" t="s">
        <v>261</v>
      </c>
      <c r="NK68" s="2" t="s">
        <v>1006</v>
      </c>
      <c r="NL68" s="2" t="s">
        <v>1082</v>
      </c>
      <c r="NM68" s="2" t="s">
        <v>238</v>
      </c>
      <c r="NN68" s="2" t="s">
        <v>226</v>
      </c>
      <c r="NO68" s="4"/>
      <c r="NP68" s="8"/>
      <c r="NQ68" s="4">
        <v>1</v>
      </c>
      <c r="NR68" s="8">
        <v>46.88</v>
      </c>
      <c r="NS68" s="7">
        <v>-1</v>
      </c>
      <c r="NT68" s="7">
        <v>-1</v>
      </c>
      <c r="NU68" s="2" t="s">
        <v>239</v>
      </c>
      <c r="NV68" s="2" t="s">
        <v>237</v>
      </c>
      <c r="NW68" s="2" t="s">
        <v>1063</v>
      </c>
      <c r="NX68" s="2" t="s">
        <v>1083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239</v>
      </c>
      <c r="OH68" s="2" t="s">
        <v>237</v>
      </c>
      <c r="OI68" s="2" t="s">
        <v>1010</v>
      </c>
      <c r="OJ68" s="2" t="s">
        <v>1084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252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239</v>
      </c>
      <c r="PF68" s="2" t="s">
        <v>223</v>
      </c>
      <c r="PG68" s="2" t="s">
        <v>226</v>
      </c>
      <c r="PH68" s="2" t="s">
        <v>226</v>
      </c>
      <c r="PI68" s="2" t="s">
        <v>238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226</v>
      </c>
      <c r="QD68" s="2" t="s">
        <v>226</v>
      </c>
      <c r="QE68" s="2" t="s">
        <v>226</v>
      </c>
      <c r="QF68" s="2" t="s">
        <v>226</v>
      </c>
      <c r="QG68" s="2" t="s">
        <v>226</v>
      </c>
      <c r="QH68" s="2" t="s">
        <v>226</v>
      </c>
      <c r="QI68" s="4"/>
      <c r="QJ68" s="8"/>
      <c r="QK68" s="4"/>
      <c r="QL68" s="8"/>
      <c r="QM68" s="7"/>
      <c r="QN68" s="7"/>
      <c r="QO68" s="2" t="s">
        <v>239</v>
      </c>
      <c r="QP68" s="2" t="s">
        <v>237</v>
      </c>
      <c r="QQ68" s="2" t="s">
        <v>1012</v>
      </c>
      <c r="QR68" s="2" t="s">
        <v>1085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266</v>
      </c>
      <c r="RB68" s="2" t="s">
        <v>223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239</v>
      </c>
      <c r="RZ68" s="2" t="s">
        <v>237</v>
      </c>
      <c r="SA68" s="2" t="s">
        <v>621</v>
      </c>
      <c r="SB68" s="2" t="s">
        <v>1086</v>
      </c>
      <c r="SC68" s="2" t="s">
        <v>238</v>
      </c>
      <c r="SD68" s="2" t="s">
        <v>226</v>
      </c>
      <c r="SE68" s="4">
        <v>3</v>
      </c>
      <c r="SF68" s="4">
        <v>1469</v>
      </c>
      <c r="SG68" s="4"/>
      <c r="SH68" s="4"/>
      <c r="SI68" s="4">
        <v>2050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</row>
    <row r="69">
      <c r="A69" s="2" t="s">
        <v>1087</v>
      </c>
      <c r="B69" s="2" t="s">
        <v>577</v>
      </c>
      <c r="C69" s="2" t="s">
        <v>558</v>
      </c>
      <c r="D69" s="2" t="s">
        <v>215</v>
      </c>
      <c r="E69" s="2" t="s">
        <v>216</v>
      </c>
      <c r="F69" s="2" t="s">
        <v>963</v>
      </c>
      <c r="G69" s="2" t="s">
        <v>964</v>
      </c>
      <c r="H69" s="2" t="s">
        <v>965</v>
      </c>
      <c r="I69" s="2" t="s">
        <v>966</v>
      </c>
      <c r="J69" s="2" t="s">
        <v>268</v>
      </c>
      <c r="K69" s="2" t="s">
        <v>1050</v>
      </c>
      <c r="L69" s="3">
        <v>45.36</v>
      </c>
      <c r="M69" s="3">
        <v>47.63</v>
      </c>
      <c r="N69" s="3">
        <v>89.99</v>
      </c>
      <c r="O69" s="2" t="s">
        <v>223</v>
      </c>
      <c r="P69" s="2" t="s">
        <v>796</v>
      </c>
      <c r="Q69" s="2" t="s">
        <v>225</v>
      </c>
      <c r="R69" s="2" t="s">
        <v>226</v>
      </c>
      <c r="S69" s="2" t="s">
        <v>1088</v>
      </c>
      <c r="T69" s="2" t="s">
        <v>969</v>
      </c>
      <c r="U69" s="2" t="s">
        <v>229</v>
      </c>
      <c r="V69" s="2" t="s">
        <v>970</v>
      </c>
      <c r="W69" s="2" t="s">
        <v>971</v>
      </c>
      <c r="X69" s="2" t="s">
        <v>587</v>
      </c>
      <c r="Y69" s="2" t="s">
        <v>1068</v>
      </c>
      <c r="Z69" s="4">
        <v>580</v>
      </c>
      <c r="AA69" s="4">
        <f>=ROUNDDOWN(38.6666666666667,0)</f>
      </c>
      <c r="AB69" s="5">
        <v>15</v>
      </c>
      <c r="AC69" s="2" t="s">
        <v>226</v>
      </c>
      <c r="AD69" s="4"/>
      <c r="AE69" s="4"/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121</v>
      </c>
      <c r="AQ69" s="8">
        <v>5815.86</v>
      </c>
      <c r="AR69" s="4">
        <v>112</v>
      </c>
      <c r="AS69" s="8">
        <v>5668.92</v>
      </c>
      <c r="AT69" s="7">
        <v>0.0804</v>
      </c>
      <c r="AU69" s="7">
        <v>0.0259</v>
      </c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>
        <v>0.2411</v>
      </c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 t="s">
        <v>226</v>
      </c>
      <c r="BJ69" s="4">
        <v>121</v>
      </c>
      <c r="BK69" s="8">
        <v>5815.86</v>
      </c>
      <c r="BL69" s="2" t="s">
        <v>1089</v>
      </c>
      <c r="BM69" s="7">
        <v>1</v>
      </c>
      <c r="BN69" s="7">
        <v>1</v>
      </c>
      <c r="BO69" s="4">
        <v>39</v>
      </c>
      <c r="BP69" s="8">
        <v>1876.68</v>
      </c>
      <c r="BQ69" s="4">
        <v>42</v>
      </c>
      <c r="BR69" s="8">
        <v>2021.04</v>
      </c>
      <c r="BS69" s="7">
        <v>-0.0714</v>
      </c>
      <c r="BT69" s="7">
        <v>-0.0714</v>
      </c>
      <c r="BU69" s="2" t="s">
        <v>239</v>
      </c>
      <c r="BV69" s="2" t="s">
        <v>223</v>
      </c>
      <c r="BW69" s="2" t="s">
        <v>226</v>
      </c>
      <c r="BX69" s="2" t="s">
        <v>1046</v>
      </c>
      <c r="BY69" s="2" t="s">
        <v>238</v>
      </c>
      <c r="BZ69" s="2" t="s">
        <v>226</v>
      </c>
      <c r="CA69" s="4">
        <v>10</v>
      </c>
      <c r="CB69" s="8">
        <v>483.8</v>
      </c>
      <c r="CC69" s="4">
        <v>4</v>
      </c>
      <c r="CD69" s="8">
        <v>193.52</v>
      </c>
      <c r="CE69" s="7">
        <v>1.5</v>
      </c>
      <c r="CF69" s="7">
        <v>1.5</v>
      </c>
      <c r="CG69" s="2" t="s">
        <v>239</v>
      </c>
      <c r="CH69" s="2" t="s">
        <v>223</v>
      </c>
      <c r="CI69" s="2" t="s">
        <v>976</v>
      </c>
      <c r="CJ69" s="2" t="s">
        <v>977</v>
      </c>
      <c r="CK69" s="2" t="s">
        <v>238</v>
      </c>
      <c r="CL69" s="2" t="s">
        <v>226</v>
      </c>
      <c r="CM69" s="4">
        <v>10</v>
      </c>
      <c r="CN69" s="8">
        <v>470</v>
      </c>
      <c r="CO69" s="4">
        <v>5</v>
      </c>
      <c r="CP69" s="8">
        <v>281.65</v>
      </c>
      <c r="CQ69" s="7">
        <v>1</v>
      </c>
      <c r="CR69" s="7">
        <v>0.6687</v>
      </c>
      <c r="CS69" s="2" t="s">
        <v>239</v>
      </c>
      <c r="CT69" s="2" t="s">
        <v>223</v>
      </c>
      <c r="CU69" s="2" t="s">
        <v>978</v>
      </c>
      <c r="CV69" s="2" t="s">
        <v>989</v>
      </c>
      <c r="CW69" s="2" t="s">
        <v>238</v>
      </c>
      <c r="CX69" s="2" t="s">
        <v>226</v>
      </c>
      <c r="CY69" s="4">
        <v>4</v>
      </c>
      <c r="CZ69" s="8">
        <v>214.16</v>
      </c>
      <c r="DA69" s="4">
        <v>7</v>
      </c>
      <c r="DB69" s="8">
        <v>374.78</v>
      </c>
      <c r="DC69" s="7">
        <v>-0.4286</v>
      </c>
      <c r="DD69" s="7">
        <v>-0.4286</v>
      </c>
      <c r="DE69" s="2" t="s">
        <v>239</v>
      </c>
      <c r="DF69" s="2" t="s">
        <v>223</v>
      </c>
      <c r="DG69" s="2" t="s">
        <v>980</v>
      </c>
      <c r="DH69" s="2" t="s">
        <v>1071</v>
      </c>
      <c r="DI69" s="2" t="s">
        <v>238</v>
      </c>
      <c r="DJ69" s="2" t="s">
        <v>226</v>
      </c>
      <c r="DK69" s="4">
        <v>4</v>
      </c>
      <c r="DL69" s="8">
        <v>159.03</v>
      </c>
      <c r="DM69" s="4">
        <v>4</v>
      </c>
      <c r="DN69" s="8">
        <v>201.48</v>
      </c>
      <c r="DO69" s="7"/>
      <c r="DP69" s="7">
        <v>-0.2107</v>
      </c>
      <c r="DQ69" s="2" t="s">
        <v>239</v>
      </c>
      <c r="DR69" s="2" t="s">
        <v>223</v>
      </c>
      <c r="DS69" s="2" t="s">
        <v>982</v>
      </c>
      <c r="DT69" s="2" t="s">
        <v>1007</v>
      </c>
      <c r="DU69" s="2" t="s">
        <v>238</v>
      </c>
      <c r="DV69" s="2" t="s">
        <v>226</v>
      </c>
      <c r="DW69" s="4">
        <v>15</v>
      </c>
      <c r="DX69" s="8">
        <v>684.75</v>
      </c>
      <c r="DY69" s="4">
        <v>6</v>
      </c>
      <c r="DZ69" s="8">
        <v>319.56</v>
      </c>
      <c r="EA69" s="7">
        <v>1.5</v>
      </c>
      <c r="EB69" s="7">
        <v>1.1428</v>
      </c>
      <c r="EC69" s="2" t="s">
        <v>239</v>
      </c>
      <c r="ED69" s="2" t="s">
        <v>223</v>
      </c>
      <c r="EE69" s="2" t="s">
        <v>984</v>
      </c>
      <c r="EF69" s="2" t="s">
        <v>989</v>
      </c>
      <c r="EG69" s="2" t="s">
        <v>238</v>
      </c>
      <c r="EH69" s="2" t="s">
        <v>226</v>
      </c>
      <c r="EI69" s="4">
        <v>3</v>
      </c>
      <c r="EJ69" s="8">
        <v>116.61</v>
      </c>
      <c r="EK69" s="4">
        <v>6</v>
      </c>
      <c r="EL69" s="8">
        <v>272.1</v>
      </c>
      <c r="EM69" s="7">
        <v>-0.5</v>
      </c>
      <c r="EN69" s="7">
        <v>-0.5714</v>
      </c>
      <c r="EO69" s="2" t="s">
        <v>239</v>
      </c>
      <c r="EP69" s="2" t="s">
        <v>223</v>
      </c>
      <c r="EQ69" s="2" t="s">
        <v>985</v>
      </c>
      <c r="ER69" s="2" t="s">
        <v>1075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239</v>
      </c>
      <c r="FB69" s="2" t="s">
        <v>223</v>
      </c>
      <c r="FC69" s="2" t="s">
        <v>987</v>
      </c>
      <c r="FD69" s="2" t="s">
        <v>1021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239</v>
      </c>
      <c r="FN69" s="2" t="s">
        <v>223</v>
      </c>
      <c r="FO69" s="2" t="s">
        <v>988</v>
      </c>
      <c r="FP69" s="2" t="s">
        <v>1007</v>
      </c>
      <c r="FQ69" s="2" t="s">
        <v>238</v>
      </c>
      <c r="FR69" s="2" t="s">
        <v>226</v>
      </c>
      <c r="FS69" s="4">
        <v>2</v>
      </c>
      <c r="FT69" s="8">
        <v>81.76</v>
      </c>
      <c r="FU69" s="4"/>
      <c r="FV69" s="8"/>
      <c r="FW69" s="7"/>
      <c r="FX69" s="7"/>
      <c r="FY69" s="2" t="s">
        <v>239</v>
      </c>
      <c r="FZ69" s="2" t="s">
        <v>223</v>
      </c>
      <c r="GA69" s="2" t="s">
        <v>661</v>
      </c>
      <c r="GB69" s="2" t="s">
        <v>1090</v>
      </c>
      <c r="GC69" s="2" t="s">
        <v>238</v>
      </c>
      <c r="GD69" s="2" t="s">
        <v>226</v>
      </c>
      <c r="GE69" s="4">
        <v>29</v>
      </c>
      <c r="GF69" s="8">
        <v>1534.68</v>
      </c>
      <c r="GG69" s="4">
        <v>29</v>
      </c>
      <c r="GH69" s="8">
        <v>1534.68</v>
      </c>
      <c r="GI69" s="7"/>
      <c r="GJ69" s="7"/>
      <c r="GK69" s="2" t="s">
        <v>239</v>
      </c>
      <c r="GL69" s="2" t="s">
        <v>223</v>
      </c>
      <c r="GM69" s="2" t="s">
        <v>991</v>
      </c>
      <c r="GN69" s="2" t="s">
        <v>1091</v>
      </c>
      <c r="GO69" s="2" t="s">
        <v>238</v>
      </c>
      <c r="GP69" s="2" t="s">
        <v>226</v>
      </c>
      <c r="GQ69" s="4"/>
      <c r="GR69" s="8"/>
      <c r="GS69" s="4">
        <v>1</v>
      </c>
      <c r="GT69" s="8">
        <v>53.26</v>
      </c>
      <c r="GU69" s="7">
        <v>-1</v>
      </c>
      <c r="GV69" s="7">
        <v>-1</v>
      </c>
      <c r="GW69" s="2" t="s">
        <v>239</v>
      </c>
      <c r="GX69" s="2" t="s">
        <v>223</v>
      </c>
      <c r="GY69" s="2" t="s">
        <v>1025</v>
      </c>
      <c r="GZ69" s="2" t="s">
        <v>1092</v>
      </c>
      <c r="HA69" s="2" t="s">
        <v>238</v>
      </c>
      <c r="HB69" s="2" t="s">
        <v>226</v>
      </c>
      <c r="HC69" s="4">
        <v>4</v>
      </c>
      <c r="HD69" s="8">
        <v>146.76</v>
      </c>
      <c r="HE69" s="4">
        <v>4</v>
      </c>
      <c r="HF69" s="8">
        <v>206.72</v>
      </c>
      <c r="HG69" s="7"/>
      <c r="HH69" s="7">
        <v>-0.2901</v>
      </c>
      <c r="HI69" s="2" t="s">
        <v>239</v>
      </c>
      <c r="HJ69" s="2" t="s">
        <v>223</v>
      </c>
      <c r="HK69" s="2" t="s">
        <v>994</v>
      </c>
      <c r="HL69" s="2" t="s">
        <v>1093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239</v>
      </c>
      <c r="HV69" s="2" t="s">
        <v>237</v>
      </c>
      <c r="HW69" s="2" t="s">
        <v>996</v>
      </c>
      <c r="HX69" s="2" t="s">
        <v>1094</v>
      </c>
      <c r="HY69" s="2" t="s">
        <v>238</v>
      </c>
      <c r="HZ69" s="2" t="s">
        <v>291</v>
      </c>
      <c r="IA69" s="4"/>
      <c r="IB69" s="8"/>
      <c r="IC69" s="4">
        <v>1</v>
      </c>
      <c r="ID69" s="8">
        <v>58.24</v>
      </c>
      <c r="IE69" s="7">
        <v>-1</v>
      </c>
      <c r="IF69" s="7">
        <v>-1</v>
      </c>
      <c r="IG69" s="2" t="s">
        <v>239</v>
      </c>
      <c r="IH69" s="2" t="s">
        <v>223</v>
      </c>
      <c r="II69" s="2" t="s">
        <v>998</v>
      </c>
      <c r="IJ69" s="2" t="s">
        <v>1095</v>
      </c>
      <c r="IK69" s="2" t="s">
        <v>238</v>
      </c>
      <c r="IL69" s="2" t="s">
        <v>226</v>
      </c>
      <c r="IM69" s="4"/>
      <c r="IN69" s="8"/>
      <c r="IO69" s="4"/>
      <c r="IP69" s="8"/>
      <c r="IQ69" s="7"/>
      <c r="IR69" s="7"/>
      <c r="IS69" s="2" t="s">
        <v>226</v>
      </c>
      <c r="IT69" s="2" t="s">
        <v>226</v>
      </c>
      <c r="IU69" s="2" t="s">
        <v>226</v>
      </c>
      <c r="IV69" s="2" t="s">
        <v>226</v>
      </c>
      <c r="IW69" s="2" t="s">
        <v>226</v>
      </c>
      <c r="IX69" s="2" t="s">
        <v>226</v>
      </c>
      <c r="IY69" s="4"/>
      <c r="IZ69" s="8"/>
      <c r="JA69" s="4"/>
      <c r="JB69" s="8"/>
      <c r="JC69" s="7"/>
      <c r="JD69" s="7"/>
      <c r="JE69" s="2" t="s">
        <v>448</v>
      </c>
      <c r="JF69" s="2" t="s">
        <v>223</v>
      </c>
      <c r="JG69" s="2" t="s">
        <v>226</v>
      </c>
      <c r="JH69" s="2" t="s">
        <v>226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337</v>
      </c>
      <c r="JR69" s="2" t="s">
        <v>223</v>
      </c>
      <c r="JS69" s="2" t="s">
        <v>226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239</v>
      </c>
      <c r="KD69" s="2" t="s">
        <v>223</v>
      </c>
      <c r="KE69" s="2" t="s">
        <v>981</v>
      </c>
      <c r="KF69" s="2" t="s">
        <v>995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337</v>
      </c>
      <c r="KP69" s="2" t="s">
        <v>223</v>
      </c>
      <c r="KQ69" s="2" t="s">
        <v>226</v>
      </c>
      <c r="KR69" s="2" t="s">
        <v>226</v>
      </c>
      <c r="KS69" s="2" t="s">
        <v>238</v>
      </c>
      <c r="KT69" s="2" t="s">
        <v>226</v>
      </c>
      <c r="KU69" s="4">
        <v>1</v>
      </c>
      <c r="KV69" s="8">
        <v>47.63</v>
      </c>
      <c r="KW69" s="4"/>
      <c r="KX69" s="8"/>
      <c r="KY69" s="7"/>
      <c r="KZ69" s="7"/>
      <c r="LA69" s="2" t="s">
        <v>239</v>
      </c>
      <c r="LB69" s="2" t="s">
        <v>223</v>
      </c>
      <c r="LC69" s="2" t="s">
        <v>1004</v>
      </c>
      <c r="LD69" s="2" t="s">
        <v>1096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239</v>
      </c>
      <c r="LN69" s="2" t="s">
        <v>223</v>
      </c>
      <c r="LO69" s="2" t="s">
        <v>321</v>
      </c>
      <c r="LP69" s="2" t="s">
        <v>226</v>
      </c>
      <c r="LQ69" s="2" t="s">
        <v>238</v>
      </c>
      <c r="LR69" s="2" t="s">
        <v>226</v>
      </c>
      <c r="LS69" s="4"/>
      <c r="LT69" s="8"/>
      <c r="LU69" s="4"/>
      <c r="LV69" s="8"/>
      <c r="LW69" s="7"/>
      <c r="LX69" s="7"/>
      <c r="LY69" s="2" t="s">
        <v>239</v>
      </c>
      <c r="LZ69" s="2" t="s">
        <v>223</v>
      </c>
      <c r="MA69" s="2" t="s">
        <v>668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239</v>
      </c>
      <c r="ML69" s="2" t="s">
        <v>223</v>
      </c>
      <c r="MM69" s="2" t="s">
        <v>616</v>
      </c>
      <c r="MN69" s="2" t="s">
        <v>226</v>
      </c>
      <c r="MO69" s="2" t="s">
        <v>238</v>
      </c>
      <c r="MP69" s="2" t="s">
        <v>226</v>
      </c>
      <c r="MQ69" s="4"/>
      <c r="MR69" s="8"/>
      <c r="MS69" s="4"/>
      <c r="MT69" s="8"/>
      <c r="MU69" s="7"/>
      <c r="MV69" s="7"/>
      <c r="MW69" s="2" t="s">
        <v>239</v>
      </c>
      <c r="MX69" s="2" t="s">
        <v>223</v>
      </c>
      <c r="MY69" s="2" t="s">
        <v>1005</v>
      </c>
      <c r="MZ69" s="2" t="s">
        <v>226</v>
      </c>
      <c r="NA69" s="2" t="s">
        <v>238</v>
      </c>
      <c r="NB69" s="2" t="s">
        <v>226</v>
      </c>
      <c r="NC69" s="4"/>
      <c r="ND69" s="8"/>
      <c r="NE69" s="4">
        <v>3</v>
      </c>
      <c r="NF69" s="8">
        <v>151.89</v>
      </c>
      <c r="NG69" s="7">
        <v>-1</v>
      </c>
      <c r="NH69" s="7">
        <v>-1</v>
      </c>
      <c r="NI69" s="2" t="s">
        <v>239</v>
      </c>
      <c r="NJ69" s="2" t="s">
        <v>261</v>
      </c>
      <c r="NK69" s="2" t="s">
        <v>1006</v>
      </c>
      <c r="NL69" s="2" t="s">
        <v>1097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239</v>
      </c>
      <c r="NV69" s="2" t="s">
        <v>237</v>
      </c>
      <c r="NW69" s="2" t="s">
        <v>1063</v>
      </c>
      <c r="NX69" s="2" t="s">
        <v>1098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239</v>
      </c>
      <c r="OH69" s="2" t="s">
        <v>237</v>
      </c>
      <c r="OI69" s="2" t="s">
        <v>1010</v>
      </c>
      <c r="OJ69" s="2" t="s">
        <v>598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252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239</v>
      </c>
      <c r="PF69" s="2" t="s">
        <v>223</v>
      </c>
      <c r="PG69" s="2" t="s">
        <v>226</v>
      </c>
      <c r="PH69" s="2" t="s">
        <v>226</v>
      </c>
      <c r="PI69" s="2" t="s">
        <v>238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226</v>
      </c>
      <c r="QD69" s="2" t="s">
        <v>226</v>
      </c>
      <c r="QE69" s="2" t="s">
        <v>226</v>
      </c>
      <c r="QF69" s="2" t="s">
        <v>226</v>
      </c>
      <c r="QG69" s="2" t="s">
        <v>226</v>
      </c>
      <c r="QH69" s="2" t="s">
        <v>226</v>
      </c>
      <c r="QI69" s="4"/>
      <c r="QJ69" s="8"/>
      <c r="QK69" s="4"/>
      <c r="QL69" s="8"/>
      <c r="QM69" s="7"/>
      <c r="QN69" s="7"/>
      <c r="QO69" s="2" t="s">
        <v>239</v>
      </c>
      <c r="QP69" s="2" t="s">
        <v>237</v>
      </c>
      <c r="QQ69" s="2" t="s">
        <v>1012</v>
      </c>
      <c r="QR69" s="2" t="s">
        <v>226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266</v>
      </c>
      <c r="RB69" s="2" t="s">
        <v>223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239</v>
      </c>
      <c r="RZ69" s="2" t="s">
        <v>237</v>
      </c>
      <c r="SA69" s="2" t="s">
        <v>621</v>
      </c>
      <c r="SB69" s="2" t="s">
        <v>1099</v>
      </c>
      <c r="SC69" s="2" t="s">
        <v>238</v>
      </c>
      <c r="SD69" s="2" t="s">
        <v>226</v>
      </c>
      <c r="SE69" s="4">
        <v>3</v>
      </c>
      <c r="SF69" s="4">
        <v>510</v>
      </c>
      <c r="SG69" s="4"/>
      <c r="SH69" s="4"/>
      <c r="SI69" s="4">
        <v>67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</row>
    <row r="70">
      <c r="A70" s="2" t="s">
        <v>1100</v>
      </c>
      <c r="B70" s="2" t="s">
        <v>577</v>
      </c>
      <c r="C70" s="2" t="s">
        <v>558</v>
      </c>
      <c r="D70" s="2" t="s">
        <v>215</v>
      </c>
      <c r="E70" s="2" t="s">
        <v>216</v>
      </c>
      <c r="F70" s="2" t="s">
        <v>963</v>
      </c>
      <c r="G70" s="2" t="s">
        <v>964</v>
      </c>
      <c r="H70" s="2" t="s">
        <v>965</v>
      </c>
      <c r="I70" s="2" t="s">
        <v>966</v>
      </c>
      <c r="J70" s="2" t="s">
        <v>582</v>
      </c>
      <c r="K70" s="2" t="s">
        <v>1101</v>
      </c>
      <c r="L70" s="3">
        <v>35.19</v>
      </c>
      <c r="M70" s="3">
        <v>36.95</v>
      </c>
      <c r="N70" s="3">
        <v>69.99</v>
      </c>
      <c r="O70" s="2" t="s">
        <v>223</v>
      </c>
      <c r="P70" s="2" t="s">
        <v>736</v>
      </c>
      <c r="Q70" s="2" t="s">
        <v>225</v>
      </c>
      <c r="R70" s="2" t="s">
        <v>226</v>
      </c>
      <c r="S70" s="2" t="s">
        <v>1102</v>
      </c>
      <c r="T70" s="2" t="s">
        <v>969</v>
      </c>
      <c r="U70" s="2" t="s">
        <v>371</v>
      </c>
      <c r="V70" s="2" t="s">
        <v>970</v>
      </c>
      <c r="W70" s="2" t="s">
        <v>971</v>
      </c>
      <c r="X70" s="2" t="s">
        <v>587</v>
      </c>
      <c r="Y70" s="2" t="s">
        <v>1103</v>
      </c>
      <c r="Z70" s="4">
        <v>494</v>
      </c>
      <c r="AA70" s="4">
        <f>=ROUNDDOWN(61.75,0)</f>
      </c>
      <c r="AB70" s="5">
        <v>8</v>
      </c>
      <c r="AC70" s="2" t="s">
        <v>226</v>
      </c>
      <c r="AD70" s="4"/>
      <c r="AE70" s="4"/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74</v>
      </c>
      <c r="AQ70" s="8">
        <v>2680</v>
      </c>
      <c r="AR70" s="4">
        <v>90</v>
      </c>
      <c r="AS70" s="8">
        <v>3593.18</v>
      </c>
      <c r="AT70" s="7">
        <v>-0.1778</v>
      </c>
      <c r="AU70" s="7">
        <v>-0.2541</v>
      </c>
      <c r="AV70" s="4">
        <v>463</v>
      </c>
      <c r="AW70" s="8">
        <v>20822.65</v>
      </c>
      <c r="AX70" s="4">
        <v>526</v>
      </c>
      <c r="AY70" s="8">
        <v>24839.67</v>
      </c>
      <c r="AZ70" s="7">
        <v>-0.1198</v>
      </c>
      <c r="BA70" s="7">
        <v>-0.1617</v>
      </c>
      <c r="BB70" s="7">
        <v>0.1287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>
        <v>0.1547</v>
      </c>
      <c r="BJ70" s="4">
        <v>74</v>
      </c>
      <c r="BK70" s="8">
        <v>2680</v>
      </c>
      <c r="BL70" s="2" t="s">
        <v>1104</v>
      </c>
      <c r="BM70" s="7">
        <v>1</v>
      </c>
      <c r="BN70" s="7">
        <v>1</v>
      </c>
      <c r="BO70" s="4">
        <v>14</v>
      </c>
      <c r="BP70" s="8">
        <v>563.92</v>
      </c>
      <c r="BQ70" s="4">
        <v>29</v>
      </c>
      <c r="BR70" s="8">
        <v>1168.12</v>
      </c>
      <c r="BS70" s="7">
        <v>-0.5172</v>
      </c>
      <c r="BT70" s="7">
        <v>-0.5172</v>
      </c>
      <c r="BU70" s="2" t="s">
        <v>239</v>
      </c>
      <c r="BV70" s="2" t="s">
        <v>223</v>
      </c>
      <c r="BW70" s="2" t="s">
        <v>226</v>
      </c>
      <c r="BX70" s="2" t="s">
        <v>1105</v>
      </c>
      <c r="BY70" s="2" t="s">
        <v>238</v>
      </c>
      <c r="BZ70" s="2" t="s">
        <v>226</v>
      </c>
      <c r="CA70" s="4">
        <v>2</v>
      </c>
      <c r="CB70" s="8">
        <v>72.58</v>
      </c>
      <c r="CC70" s="4">
        <v>11</v>
      </c>
      <c r="CD70" s="8">
        <v>399.19</v>
      </c>
      <c r="CE70" s="7">
        <v>-0.8182</v>
      </c>
      <c r="CF70" s="7">
        <v>-0.8182</v>
      </c>
      <c r="CG70" s="2" t="s">
        <v>239</v>
      </c>
      <c r="CH70" s="2" t="s">
        <v>223</v>
      </c>
      <c r="CI70" s="2" t="s">
        <v>1064</v>
      </c>
      <c r="CJ70" s="2" t="s">
        <v>1106</v>
      </c>
      <c r="CK70" s="2" t="s">
        <v>238</v>
      </c>
      <c r="CL70" s="2" t="s">
        <v>226</v>
      </c>
      <c r="CM70" s="4">
        <v>9</v>
      </c>
      <c r="CN70" s="8">
        <v>324.72</v>
      </c>
      <c r="CO70" s="4">
        <v>5</v>
      </c>
      <c r="CP70" s="8">
        <v>219.05</v>
      </c>
      <c r="CQ70" s="7">
        <v>0.8</v>
      </c>
      <c r="CR70" s="7">
        <v>0.4824</v>
      </c>
      <c r="CS70" s="2" t="s">
        <v>239</v>
      </c>
      <c r="CT70" s="2" t="s">
        <v>223</v>
      </c>
      <c r="CU70" s="2" t="s">
        <v>1107</v>
      </c>
      <c r="CV70" s="2" t="s">
        <v>1108</v>
      </c>
      <c r="CW70" s="2" t="s">
        <v>238</v>
      </c>
      <c r="CX70" s="2" t="s">
        <v>226</v>
      </c>
      <c r="CY70" s="4">
        <v>3</v>
      </c>
      <c r="CZ70" s="8">
        <v>124.95</v>
      </c>
      <c r="DA70" s="4"/>
      <c r="DB70" s="8"/>
      <c r="DC70" s="7"/>
      <c r="DD70" s="7"/>
      <c r="DE70" s="2" t="s">
        <v>239</v>
      </c>
      <c r="DF70" s="2" t="s">
        <v>223</v>
      </c>
      <c r="DG70" s="2" t="s">
        <v>1109</v>
      </c>
      <c r="DH70" s="2" t="s">
        <v>1110</v>
      </c>
      <c r="DI70" s="2" t="s">
        <v>238</v>
      </c>
      <c r="DJ70" s="2" t="s">
        <v>226</v>
      </c>
      <c r="DK70" s="4">
        <v>19</v>
      </c>
      <c r="DL70" s="8">
        <v>621.46</v>
      </c>
      <c r="DM70" s="4">
        <v>5</v>
      </c>
      <c r="DN70" s="8">
        <v>183.51</v>
      </c>
      <c r="DO70" s="7">
        <v>2.8</v>
      </c>
      <c r="DP70" s="7">
        <v>2.3865</v>
      </c>
      <c r="DQ70" s="2" t="s">
        <v>239</v>
      </c>
      <c r="DR70" s="2" t="s">
        <v>223</v>
      </c>
      <c r="DS70" s="2" t="s">
        <v>1107</v>
      </c>
      <c r="DT70" s="2" t="s">
        <v>1111</v>
      </c>
      <c r="DU70" s="2" t="s">
        <v>238</v>
      </c>
      <c r="DV70" s="2" t="s">
        <v>226</v>
      </c>
      <c r="DW70" s="4">
        <v>14</v>
      </c>
      <c r="DX70" s="8">
        <v>477.68</v>
      </c>
      <c r="DY70" s="4">
        <v>5</v>
      </c>
      <c r="DZ70" s="8">
        <v>207.15</v>
      </c>
      <c r="EA70" s="7">
        <v>1.8</v>
      </c>
      <c r="EB70" s="7">
        <v>1.306</v>
      </c>
      <c r="EC70" s="2" t="s">
        <v>239</v>
      </c>
      <c r="ED70" s="2" t="s">
        <v>223</v>
      </c>
      <c r="EE70" s="2" t="s">
        <v>1112</v>
      </c>
      <c r="EF70" s="2" t="s">
        <v>1095</v>
      </c>
      <c r="EG70" s="2" t="s">
        <v>238</v>
      </c>
      <c r="EH70" s="2" t="s">
        <v>226</v>
      </c>
      <c r="EI70" s="4">
        <v>5</v>
      </c>
      <c r="EJ70" s="8">
        <v>145.25</v>
      </c>
      <c r="EK70" s="4">
        <v>5</v>
      </c>
      <c r="EL70" s="8">
        <v>176.35</v>
      </c>
      <c r="EM70" s="7"/>
      <c r="EN70" s="7">
        <v>-0.1764</v>
      </c>
      <c r="EO70" s="2" t="s">
        <v>239</v>
      </c>
      <c r="EP70" s="2" t="s">
        <v>223</v>
      </c>
      <c r="EQ70" s="2" t="s">
        <v>1113</v>
      </c>
      <c r="ER70" s="2" t="s">
        <v>1114</v>
      </c>
      <c r="ES70" s="2" t="s">
        <v>238</v>
      </c>
      <c r="ET70" s="2" t="s">
        <v>226</v>
      </c>
      <c r="EU70" s="4">
        <v>2</v>
      </c>
      <c r="EV70" s="8">
        <v>91.76</v>
      </c>
      <c r="EW70" s="4">
        <v>13</v>
      </c>
      <c r="EX70" s="8">
        <v>533.65</v>
      </c>
      <c r="EY70" s="7">
        <v>-0.8462</v>
      </c>
      <c r="EZ70" s="7">
        <v>-0.8281</v>
      </c>
      <c r="FA70" s="2" t="s">
        <v>239</v>
      </c>
      <c r="FB70" s="2" t="s">
        <v>223</v>
      </c>
      <c r="FC70" s="2" t="s">
        <v>1115</v>
      </c>
      <c r="FD70" s="2" t="s">
        <v>1116</v>
      </c>
      <c r="FE70" s="2" t="s">
        <v>238</v>
      </c>
      <c r="FF70" s="2" t="s">
        <v>226</v>
      </c>
      <c r="FG70" s="4">
        <v>1</v>
      </c>
      <c r="FH70" s="8">
        <v>75</v>
      </c>
      <c r="FI70" s="4"/>
      <c r="FJ70" s="8"/>
      <c r="FK70" s="7"/>
      <c r="FL70" s="7"/>
      <c r="FM70" s="2" t="s">
        <v>239</v>
      </c>
      <c r="FN70" s="2" t="s">
        <v>223</v>
      </c>
      <c r="FO70" s="2" t="s">
        <v>1117</v>
      </c>
      <c r="FP70" s="2" t="s">
        <v>1095</v>
      </c>
      <c r="FQ70" s="2" t="s">
        <v>238</v>
      </c>
      <c r="FR70" s="2" t="s">
        <v>226</v>
      </c>
      <c r="FS70" s="4">
        <v>2</v>
      </c>
      <c r="FT70" s="8">
        <v>65.67</v>
      </c>
      <c r="FU70" s="4"/>
      <c r="FV70" s="8"/>
      <c r="FW70" s="7"/>
      <c r="FX70" s="7"/>
      <c r="FY70" s="2" t="s">
        <v>239</v>
      </c>
      <c r="FZ70" s="2" t="s">
        <v>223</v>
      </c>
      <c r="GA70" s="2" t="s">
        <v>661</v>
      </c>
      <c r="GB70" s="2" t="s">
        <v>839</v>
      </c>
      <c r="GC70" s="2" t="s">
        <v>238</v>
      </c>
      <c r="GD70" s="2" t="s">
        <v>226</v>
      </c>
      <c r="GE70" s="4"/>
      <c r="GF70" s="8"/>
      <c r="GG70" s="4">
        <v>11</v>
      </c>
      <c r="GH70" s="8">
        <v>451.66</v>
      </c>
      <c r="GI70" s="7">
        <v>-1</v>
      </c>
      <c r="GJ70" s="7">
        <v>-1</v>
      </c>
      <c r="GK70" s="2" t="s">
        <v>239</v>
      </c>
      <c r="GL70" s="2" t="s">
        <v>223</v>
      </c>
      <c r="GM70" s="2" t="s">
        <v>991</v>
      </c>
      <c r="GN70" s="2" t="s">
        <v>1118</v>
      </c>
      <c r="GO70" s="2" t="s">
        <v>238</v>
      </c>
      <c r="GP70" s="2" t="s">
        <v>226</v>
      </c>
      <c r="GQ70" s="4">
        <v>2</v>
      </c>
      <c r="GR70" s="8">
        <v>82.86</v>
      </c>
      <c r="GS70" s="4"/>
      <c r="GT70" s="8"/>
      <c r="GU70" s="7"/>
      <c r="GV70" s="7"/>
      <c r="GW70" s="2" t="s">
        <v>239</v>
      </c>
      <c r="GX70" s="2" t="s">
        <v>223</v>
      </c>
      <c r="GY70" s="2" t="s">
        <v>1025</v>
      </c>
      <c r="GZ70" s="2" t="s">
        <v>1119</v>
      </c>
      <c r="HA70" s="2" t="s">
        <v>238</v>
      </c>
      <c r="HB70" s="2" t="s">
        <v>226</v>
      </c>
      <c r="HC70" s="4">
        <v>1</v>
      </c>
      <c r="HD70" s="8">
        <v>34.15</v>
      </c>
      <c r="HE70" s="4">
        <v>1</v>
      </c>
      <c r="HF70" s="8">
        <v>40.18</v>
      </c>
      <c r="HG70" s="7"/>
      <c r="HH70" s="7">
        <v>-0.1501</v>
      </c>
      <c r="HI70" s="2" t="s">
        <v>239</v>
      </c>
      <c r="HJ70" s="2" t="s">
        <v>223</v>
      </c>
      <c r="HK70" s="2" t="s">
        <v>994</v>
      </c>
      <c r="HL70" s="2" t="s">
        <v>594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239</v>
      </c>
      <c r="HV70" s="2" t="s">
        <v>237</v>
      </c>
      <c r="HW70" s="2" t="s">
        <v>226</v>
      </c>
      <c r="HX70" s="2" t="s">
        <v>226</v>
      </c>
      <c r="HY70" s="2" t="s">
        <v>238</v>
      </c>
      <c r="HZ70" s="2" t="s">
        <v>291</v>
      </c>
      <c r="IA70" s="4"/>
      <c r="IB70" s="8"/>
      <c r="IC70" s="4">
        <v>3</v>
      </c>
      <c r="ID70" s="8">
        <v>135.54</v>
      </c>
      <c r="IE70" s="7">
        <v>-1</v>
      </c>
      <c r="IF70" s="7">
        <v>-1</v>
      </c>
      <c r="IG70" s="2" t="s">
        <v>239</v>
      </c>
      <c r="IH70" s="2" t="s">
        <v>223</v>
      </c>
      <c r="II70" s="2" t="s">
        <v>612</v>
      </c>
      <c r="IJ70" s="2" t="s">
        <v>327</v>
      </c>
      <c r="IK70" s="2" t="s">
        <v>238</v>
      </c>
      <c r="IL70" s="2" t="s">
        <v>226</v>
      </c>
      <c r="IM70" s="4"/>
      <c r="IN70" s="8"/>
      <c r="IO70" s="4"/>
      <c r="IP70" s="8"/>
      <c r="IQ70" s="7"/>
      <c r="IR70" s="7"/>
      <c r="IS70" s="2" t="s">
        <v>226</v>
      </c>
      <c r="IT70" s="2" t="s">
        <v>226</v>
      </c>
      <c r="IU70" s="2" t="s">
        <v>226</v>
      </c>
      <c r="IV70" s="2" t="s">
        <v>226</v>
      </c>
      <c r="IW70" s="2" t="s">
        <v>226</v>
      </c>
      <c r="IX70" s="2" t="s">
        <v>226</v>
      </c>
      <c r="IY70" s="4"/>
      <c r="IZ70" s="8"/>
      <c r="JA70" s="4"/>
      <c r="JB70" s="8"/>
      <c r="JC70" s="7"/>
      <c r="JD70" s="7"/>
      <c r="JE70" s="2" t="s">
        <v>239</v>
      </c>
      <c r="JF70" s="2" t="s">
        <v>223</v>
      </c>
      <c r="JG70" s="2" t="s">
        <v>779</v>
      </c>
      <c r="JH70" s="2" t="s">
        <v>1120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252</v>
      </c>
      <c r="JR70" s="2" t="s">
        <v>223</v>
      </c>
      <c r="JS70" s="2" t="s">
        <v>226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1002</v>
      </c>
      <c r="KD70" s="2" t="s">
        <v>237</v>
      </c>
      <c r="KE70" s="2" t="s">
        <v>1121</v>
      </c>
      <c r="KF70" s="2" t="s">
        <v>1122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337</v>
      </c>
      <c r="KP70" s="2" t="s">
        <v>223</v>
      </c>
      <c r="KQ70" s="2" t="s">
        <v>226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239</v>
      </c>
      <c r="LB70" s="2" t="s">
        <v>223</v>
      </c>
      <c r="LC70" s="2" t="s">
        <v>614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239</v>
      </c>
      <c r="LN70" s="2" t="s">
        <v>223</v>
      </c>
      <c r="LO70" s="2" t="s">
        <v>321</v>
      </c>
      <c r="LP70" s="2" t="s">
        <v>1123</v>
      </c>
      <c r="LQ70" s="2" t="s">
        <v>238</v>
      </c>
      <c r="LR70" s="2" t="s">
        <v>226</v>
      </c>
      <c r="LS70" s="4"/>
      <c r="LT70" s="8"/>
      <c r="LU70" s="4"/>
      <c r="LV70" s="8"/>
      <c r="LW70" s="7"/>
      <c r="LX70" s="7"/>
      <c r="LY70" s="2" t="s">
        <v>239</v>
      </c>
      <c r="LZ70" s="2" t="s">
        <v>223</v>
      </c>
      <c r="MA70" s="2" t="s">
        <v>668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252</v>
      </c>
      <c r="ML70" s="2" t="s">
        <v>223</v>
      </c>
      <c r="MM70" s="2" t="s">
        <v>226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236</v>
      </c>
      <c r="MX70" s="2" t="s">
        <v>223</v>
      </c>
      <c r="MY70" s="2" t="s">
        <v>226</v>
      </c>
      <c r="MZ70" s="2" t="s">
        <v>226</v>
      </c>
      <c r="NA70" s="2" t="s">
        <v>238</v>
      </c>
      <c r="NB70" s="2" t="s">
        <v>226</v>
      </c>
      <c r="NC70" s="4"/>
      <c r="ND70" s="8"/>
      <c r="NE70" s="4">
        <v>2</v>
      </c>
      <c r="NF70" s="8">
        <v>78.78</v>
      </c>
      <c r="NG70" s="7">
        <v>-1</v>
      </c>
      <c r="NH70" s="7">
        <v>-1</v>
      </c>
      <c r="NI70" s="2" t="s">
        <v>239</v>
      </c>
      <c r="NJ70" s="2" t="s">
        <v>261</v>
      </c>
      <c r="NK70" s="2" t="s">
        <v>1111</v>
      </c>
      <c r="NL70" s="2" t="s">
        <v>1025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239</v>
      </c>
      <c r="NV70" s="2" t="s">
        <v>237</v>
      </c>
      <c r="NW70" s="2" t="s">
        <v>1124</v>
      </c>
      <c r="NX70" s="2" t="s">
        <v>682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239</v>
      </c>
      <c r="OH70" s="2" t="s">
        <v>237</v>
      </c>
      <c r="OI70" s="2" t="s">
        <v>1010</v>
      </c>
      <c r="OJ70" s="2" t="s">
        <v>757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252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239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226</v>
      </c>
      <c r="QD70" s="2" t="s">
        <v>226</v>
      </c>
      <c r="QE70" s="2" t="s">
        <v>226</v>
      </c>
      <c r="QF70" s="2" t="s">
        <v>226</v>
      </c>
      <c r="QG70" s="2" t="s">
        <v>226</v>
      </c>
      <c r="QH70" s="2" t="s">
        <v>226</v>
      </c>
      <c r="QI70" s="4"/>
      <c r="QJ70" s="8"/>
      <c r="QK70" s="4"/>
      <c r="QL70" s="8"/>
      <c r="QM70" s="7"/>
      <c r="QN70" s="7"/>
      <c r="QO70" s="2" t="s">
        <v>236</v>
      </c>
      <c r="QP70" s="2" t="s">
        <v>237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266</v>
      </c>
      <c r="RB70" s="2" t="s">
        <v>223</v>
      </c>
      <c r="RC70" s="2" t="s">
        <v>226</v>
      </c>
      <c r="RD70" s="2" t="s">
        <v>226</v>
      </c>
      <c r="RE70" s="2" t="s">
        <v>238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239</v>
      </c>
      <c r="RZ70" s="2" t="s">
        <v>237</v>
      </c>
      <c r="SA70" s="2" t="s">
        <v>621</v>
      </c>
      <c r="SB70" s="2" t="s">
        <v>1125</v>
      </c>
      <c r="SC70" s="2" t="s">
        <v>238</v>
      </c>
      <c r="SD70" s="2" t="s">
        <v>226</v>
      </c>
      <c r="SE70" s="4">
        <v>144</v>
      </c>
      <c r="SF70" s="4">
        <v>118</v>
      </c>
      <c r="SG70" s="4"/>
      <c r="SH70" s="4"/>
      <c r="SI70" s="4">
        <v>232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</row>
    <row r="71">
      <c r="A71" s="2" t="s">
        <v>1126</v>
      </c>
      <c r="B71" s="2" t="s">
        <v>577</v>
      </c>
      <c r="C71" s="2" t="s">
        <v>558</v>
      </c>
      <c r="D71" s="2" t="s">
        <v>215</v>
      </c>
      <c r="E71" s="2" t="s">
        <v>216</v>
      </c>
      <c r="F71" s="2" t="s">
        <v>963</v>
      </c>
      <c r="G71" s="2" t="s">
        <v>964</v>
      </c>
      <c r="H71" s="2" t="s">
        <v>965</v>
      </c>
      <c r="I71" s="2" t="s">
        <v>966</v>
      </c>
      <c r="J71" s="2" t="s">
        <v>221</v>
      </c>
      <c r="K71" s="2" t="s">
        <v>1101</v>
      </c>
      <c r="L71" s="3">
        <v>40.18</v>
      </c>
      <c r="M71" s="3">
        <v>42.19</v>
      </c>
      <c r="N71" s="3">
        <v>79.99</v>
      </c>
      <c r="O71" s="2" t="s">
        <v>223</v>
      </c>
      <c r="P71" s="2" t="s">
        <v>736</v>
      </c>
      <c r="Q71" s="2" t="s">
        <v>225</v>
      </c>
      <c r="R71" s="2" t="s">
        <v>226</v>
      </c>
      <c r="S71" s="2" t="s">
        <v>1102</v>
      </c>
      <c r="T71" s="2" t="s">
        <v>969</v>
      </c>
      <c r="U71" s="2" t="s">
        <v>229</v>
      </c>
      <c r="V71" s="2" t="s">
        <v>970</v>
      </c>
      <c r="W71" s="2" t="s">
        <v>971</v>
      </c>
      <c r="X71" s="2" t="s">
        <v>587</v>
      </c>
      <c r="Y71" s="2" t="s">
        <v>1103</v>
      </c>
      <c r="Z71" s="4">
        <v>1703</v>
      </c>
      <c r="AA71" s="4">
        <f>=ROUNDDOWN(53.21875,0)</f>
      </c>
      <c r="AB71" s="5">
        <v>32</v>
      </c>
      <c r="AC71" s="2" t="s">
        <v>226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188</v>
      </c>
      <c r="AQ71" s="8">
        <v>7948.86</v>
      </c>
      <c r="AR71" s="4">
        <v>225</v>
      </c>
      <c r="AS71" s="8">
        <v>10220.99</v>
      </c>
      <c r="AT71" s="7">
        <v>-0.1644</v>
      </c>
      <c r="AU71" s="7">
        <v>-0.2223</v>
      </c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>
        <v>0.3817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 t="s">
        <v>226</v>
      </c>
      <c r="BJ71" s="4">
        <v>188</v>
      </c>
      <c r="BK71" s="8">
        <v>7948.86</v>
      </c>
      <c r="BL71" s="2" t="s">
        <v>1127</v>
      </c>
      <c r="BM71" s="7">
        <v>1</v>
      </c>
      <c r="BN71" s="7">
        <v>1</v>
      </c>
      <c r="BO71" s="4">
        <v>35</v>
      </c>
      <c r="BP71" s="8">
        <v>1473.15</v>
      </c>
      <c r="BQ71" s="4">
        <v>7</v>
      </c>
      <c r="BR71" s="8">
        <v>294.63</v>
      </c>
      <c r="BS71" s="7">
        <v>4</v>
      </c>
      <c r="BT71" s="7">
        <v>4</v>
      </c>
      <c r="BU71" s="2" t="s">
        <v>239</v>
      </c>
      <c r="BV71" s="2" t="s">
        <v>223</v>
      </c>
      <c r="BW71" s="2" t="s">
        <v>226</v>
      </c>
      <c r="BX71" s="2" t="s">
        <v>994</v>
      </c>
      <c r="BY71" s="2" t="s">
        <v>238</v>
      </c>
      <c r="BZ71" s="2" t="s">
        <v>226</v>
      </c>
      <c r="CA71" s="4">
        <v>11</v>
      </c>
      <c r="CB71" s="8">
        <v>465.74</v>
      </c>
      <c r="CC71" s="4">
        <v>31</v>
      </c>
      <c r="CD71" s="8">
        <v>1312.54</v>
      </c>
      <c r="CE71" s="7">
        <v>-0.6452</v>
      </c>
      <c r="CF71" s="7">
        <v>-0.6452</v>
      </c>
      <c r="CG71" s="2" t="s">
        <v>239</v>
      </c>
      <c r="CH71" s="2" t="s">
        <v>223</v>
      </c>
      <c r="CI71" s="2" t="s">
        <v>1064</v>
      </c>
      <c r="CJ71" s="2" t="s">
        <v>1128</v>
      </c>
      <c r="CK71" s="2" t="s">
        <v>238</v>
      </c>
      <c r="CL71" s="2" t="s">
        <v>226</v>
      </c>
      <c r="CM71" s="4">
        <v>23</v>
      </c>
      <c r="CN71" s="8">
        <v>969.45</v>
      </c>
      <c r="CO71" s="4">
        <v>3</v>
      </c>
      <c r="CP71" s="8">
        <v>139.08</v>
      </c>
      <c r="CQ71" s="7">
        <v>6.6667</v>
      </c>
      <c r="CR71" s="7">
        <v>5.9704</v>
      </c>
      <c r="CS71" s="2" t="s">
        <v>239</v>
      </c>
      <c r="CT71" s="2" t="s">
        <v>223</v>
      </c>
      <c r="CU71" s="2" t="s">
        <v>1107</v>
      </c>
      <c r="CV71" s="2" t="s">
        <v>1129</v>
      </c>
      <c r="CW71" s="2" t="s">
        <v>238</v>
      </c>
      <c r="CX71" s="2" t="s">
        <v>226</v>
      </c>
      <c r="CY71" s="4">
        <v>9</v>
      </c>
      <c r="CZ71" s="8">
        <v>427.5</v>
      </c>
      <c r="DA71" s="4">
        <v>12</v>
      </c>
      <c r="DB71" s="8">
        <v>570</v>
      </c>
      <c r="DC71" s="7">
        <v>-0.25</v>
      </c>
      <c r="DD71" s="7">
        <v>-0.25</v>
      </c>
      <c r="DE71" s="2" t="s">
        <v>239</v>
      </c>
      <c r="DF71" s="2" t="s">
        <v>223</v>
      </c>
      <c r="DG71" s="2" t="s">
        <v>1109</v>
      </c>
      <c r="DH71" s="2" t="s">
        <v>1130</v>
      </c>
      <c r="DI71" s="2" t="s">
        <v>238</v>
      </c>
      <c r="DJ71" s="2" t="s">
        <v>226</v>
      </c>
      <c r="DK71" s="4">
        <v>15</v>
      </c>
      <c r="DL71" s="8">
        <v>524.57</v>
      </c>
      <c r="DM71" s="4">
        <v>13</v>
      </c>
      <c r="DN71" s="8">
        <v>563.1</v>
      </c>
      <c r="DO71" s="7">
        <v>0.1538</v>
      </c>
      <c r="DP71" s="7">
        <v>-0.0684</v>
      </c>
      <c r="DQ71" s="2" t="s">
        <v>239</v>
      </c>
      <c r="DR71" s="2" t="s">
        <v>223</v>
      </c>
      <c r="DS71" s="2" t="s">
        <v>1107</v>
      </c>
      <c r="DT71" s="2" t="s">
        <v>1131</v>
      </c>
      <c r="DU71" s="2" t="s">
        <v>238</v>
      </c>
      <c r="DV71" s="2" t="s">
        <v>226</v>
      </c>
      <c r="DW71" s="4">
        <v>24</v>
      </c>
      <c r="DX71" s="8">
        <v>956.64</v>
      </c>
      <c r="DY71" s="4">
        <v>26</v>
      </c>
      <c r="DZ71" s="8">
        <v>1230.84</v>
      </c>
      <c r="EA71" s="7">
        <v>-0.0769</v>
      </c>
      <c r="EB71" s="7">
        <v>-0.2228</v>
      </c>
      <c r="EC71" s="2" t="s">
        <v>239</v>
      </c>
      <c r="ED71" s="2" t="s">
        <v>223</v>
      </c>
      <c r="EE71" s="2" t="s">
        <v>1112</v>
      </c>
      <c r="EF71" s="2" t="s">
        <v>1128</v>
      </c>
      <c r="EG71" s="2" t="s">
        <v>238</v>
      </c>
      <c r="EH71" s="2" t="s">
        <v>226</v>
      </c>
      <c r="EI71" s="4">
        <v>5</v>
      </c>
      <c r="EJ71" s="8">
        <v>169.7</v>
      </c>
      <c r="EK71" s="4">
        <v>14</v>
      </c>
      <c r="EL71" s="8">
        <v>564.34</v>
      </c>
      <c r="EM71" s="7">
        <v>-0.6429</v>
      </c>
      <c r="EN71" s="7">
        <v>-0.6993</v>
      </c>
      <c r="EO71" s="2" t="s">
        <v>239</v>
      </c>
      <c r="EP71" s="2" t="s">
        <v>223</v>
      </c>
      <c r="EQ71" s="2" t="s">
        <v>1113</v>
      </c>
      <c r="ER71" s="2" t="s">
        <v>1132</v>
      </c>
      <c r="ES71" s="2" t="s">
        <v>238</v>
      </c>
      <c r="ET71" s="2" t="s">
        <v>226</v>
      </c>
      <c r="EU71" s="4">
        <v>10</v>
      </c>
      <c r="EV71" s="8">
        <v>419.79</v>
      </c>
      <c r="EW71" s="4">
        <v>18</v>
      </c>
      <c r="EX71" s="8">
        <v>815.58</v>
      </c>
      <c r="EY71" s="7">
        <v>-0.4444</v>
      </c>
      <c r="EZ71" s="7">
        <v>-0.4853</v>
      </c>
      <c r="FA71" s="2" t="s">
        <v>239</v>
      </c>
      <c r="FB71" s="2" t="s">
        <v>223</v>
      </c>
      <c r="FC71" s="2" t="s">
        <v>1115</v>
      </c>
      <c r="FD71" s="2" t="s">
        <v>1133</v>
      </c>
      <c r="FE71" s="2" t="s">
        <v>238</v>
      </c>
      <c r="FF71" s="2" t="s">
        <v>226</v>
      </c>
      <c r="FG71" s="4">
        <v>1</v>
      </c>
      <c r="FH71" s="8">
        <v>74.99</v>
      </c>
      <c r="FI71" s="4"/>
      <c r="FJ71" s="8"/>
      <c r="FK71" s="7"/>
      <c r="FL71" s="7"/>
      <c r="FM71" s="2" t="s">
        <v>239</v>
      </c>
      <c r="FN71" s="2" t="s">
        <v>223</v>
      </c>
      <c r="FO71" s="2" t="s">
        <v>1117</v>
      </c>
      <c r="FP71" s="2" t="s">
        <v>1128</v>
      </c>
      <c r="FQ71" s="2" t="s">
        <v>238</v>
      </c>
      <c r="FR71" s="2" t="s">
        <v>226</v>
      </c>
      <c r="FS71" s="4">
        <v>11</v>
      </c>
      <c r="FT71" s="8">
        <v>393.85</v>
      </c>
      <c r="FU71" s="4"/>
      <c r="FV71" s="8"/>
      <c r="FW71" s="7"/>
      <c r="FX71" s="7"/>
      <c r="FY71" s="2" t="s">
        <v>239</v>
      </c>
      <c r="FZ71" s="2" t="s">
        <v>223</v>
      </c>
      <c r="GA71" s="2" t="s">
        <v>661</v>
      </c>
      <c r="GB71" s="2" t="s">
        <v>837</v>
      </c>
      <c r="GC71" s="2" t="s">
        <v>238</v>
      </c>
      <c r="GD71" s="2" t="s">
        <v>226</v>
      </c>
      <c r="GE71" s="4">
        <v>36</v>
      </c>
      <c r="GF71" s="8">
        <v>1687.68</v>
      </c>
      <c r="GG71" s="4">
        <v>76</v>
      </c>
      <c r="GH71" s="8">
        <v>3562.88</v>
      </c>
      <c r="GI71" s="7">
        <v>-0.5263</v>
      </c>
      <c r="GJ71" s="7">
        <v>-0.5263</v>
      </c>
      <c r="GK71" s="2" t="s">
        <v>239</v>
      </c>
      <c r="GL71" s="2" t="s">
        <v>223</v>
      </c>
      <c r="GM71" s="2" t="s">
        <v>991</v>
      </c>
      <c r="GN71" s="2" t="s">
        <v>1134</v>
      </c>
      <c r="GO71" s="2" t="s">
        <v>238</v>
      </c>
      <c r="GP71" s="2" t="s">
        <v>226</v>
      </c>
      <c r="GQ71" s="4">
        <v>5</v>
      </c>
      <c r="GR71" s="8">
        <v>236.7</v>
      </c>
      <c r="GS71" s="4">
        <v>4</v>
      </c>
      <c r="GT71" s="8">
        <v>189.36</v>
      </c>
      <c r="GU71" s="7">
        <v>0.25</v>
      </c>
      <c r="GV71" s="7">
        <v>0.25</v>
      </c>
      <c r="GW71" s="2" t="s">
        <v>239</v>
      </c>
      <c r="GX71" s="2" t="s">
        <v>223</v>
      </c>
      <c r="GY71" s="2" t="s">
        <v>1025</v>
      </c>
      <c r="GZ71" s="2" t="s">
        <v>1135</v>
      </c>
      <c r="HA71" s="2" t="s">
        <v>238</v>
      </c>
      <c r="HB71" s="2" t="s">
        <v>226</v>
      </c>
      <c r="HC71" s="4">
        <v>1</v>
      </c>
      <c r="HD71" s="8">
        <v>45.92</v>
      </c>
      <c r="HE71" s="4">
        <v>12</v>
      </c>
      <c r="HF71" s="8">
        <v>551.04</v>
      </c>
      <c r="HG71" s="7">
        <v>-0.9167</v>
      </c>
      <c r="HH71" s="7">
        <v>-0.9167</v>
      </c>
      <c r="HI71" s="2" t="s">
        <v>239</v>
      </c>
      <c r="HJ71" s="2" t="s">
        <v>223</v>
      </c>
      <c r="HK71" s="2" t="s">
        <v>994</v>
      </c>
      <c r="HL71" s="2" t="s">
        <v>1010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239</v>
      </c>
      <c r="HV71" s="2" t="s">
        <v>237</v>
      </c>
      <c r="HW71" s="2" t="s">
        <v>226</v>
      </c>
      <c r="HX71" s="2" t="s">
        <v>226</v>
      </c>
      <c r="HY71" s="2" t="s">
        <v>238</v>
      </c>
      <c r="HZ71" s="2" t="s">
        <v>291</v>
      </c>
      <c r="IA71" s="4">
        <v>2</v>
      </c>
      <c r="IB71" s="8">
        <v>103.18</v>
      </c>
      <c r="IC71" s="4">
        <v>2</v>
      </c>
      <c r="ID71" s="8">
        <v>103.18</v>
      </c>
      <c r="IE71" s="7"/>
      <c r="IF71" s="7"/>
      <c r="IG71" s="2" t="s">
        <v>239</v>
      </c>
      <c r="IH71" s="2" t="s">
        <v>223</v>
      </c>
      <c r="II71" s="2" t="s">
        <v>612</v>
      </c>
      <c r="IJ71" s="2" t="s">
        <v>1136</v>
      </c>
      <c r="IK71" s="2" t="s">
        <v>238</v>
      </c>
      <c r="IL71" s="2" t="s">
        <v>226</v>
      </c>
      <c r="IM71" s="4"/>
      <c r="IN71" s="8"/>
      <c r="IO71" s="4"/>
      <c r="IP71" s="8"/>
      <c r="IQ71" s="7"/>
      <c r="IR71" s="7"/>
      <c r="IS71" s="2" t="s">
        <v>226</v>
      </c>
      <c r="IT71" s="2" t="s">
        <v>226</v>
      </c>
      <c r="IU71" s="2" t="s">
        <v>226</v>
      </c>
      <c r="IV71" s="2" t="s">
        <v>226</v>
      </c>
      <c r="IW71" s="2" t="s">
        <v>226</v>
      </c>
      <c r="IX71" s="2" t="s">
        <v>226</v>
      </c>
      <c r="IY71" s="4"/>
      <c r="IZ71" s="8"/>
      <c r="JA71" s="4">
        <v>5</v>
      </c>
      <c r="JB71" s="8">
        <v>234.4</v>
      </c>
      <c r="JC71" s="7">
        <v>-1</v>
      </c>
      <c r="JD71" s="7">
        <v>-1</v>
      </c>
      <c r="JE71" s="2" t="s">
        <v>239</v>
      </c>
      <c r="JF71" s="2" t="s">
        <v>223</v>
      </c>
      <c r="JG71" s="2" t="s">
        <v>1137</v>
      </c>
      <c r="JH71" s="2" t="s">
        <v>1120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337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239</v>
      </c>
      <c r="KD71" s="2" t="s">
        <v>223</v>
      </c>
      <c r="KE71" s="2" t="s">
        <v>1121</v>
      </c>
      <c r="KF71" s="2" t="s">
        <v>827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337</v>
      </c>
      <c r="KP71" s="2" t="s">
        <v>223</v>
      </c>
      <c r="KQ71" s="2" t="s">
        <v>226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239</v>
      </c>
      <c r="LB71" s="2" t="s">
        <v>223</v>
      </c>
      <c r="LC71" s="2" t="s">
        <v>614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239</v>
      </c>
      <c r="LN71" s="2" t="s">
        <v>223</v>
      </c>
      <c r="LO71" s="2" t="s">
        <v>321</v>
      </c>
      <c r="LP71" s="2" t="s">
        <v>1138</v>
      </c>
      <c r="LQ71" s="2" t="s">
        <v>238</v>
      </c>
      <c r="LR71" s="2" t="s">
        <v>226</v>
      </c>
      <c r="LS71" s="4"/>
      <c r="LT71" s="8"/>
      <c r="LU71" s="4"/>
      <c r="LV71" s="8"/>
      <c r="LW71" s="7"/>
      <c r="LX71" s="7"/>
      <c r="LY71" s="2" t="s">
        <v>239</v>
      </c>
      <c r="LZ71" s="2" t="s">
        <v>223</v>
      </c>
      <c r="MA71" s="2" t="s">
        <v>668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252</v>
      </c>
      <c r="ML71" s="2" t="s">
        <v>223</v>
      </c>
      <c r="MM71" s="2" t="s">
        <v>226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239</v>
      </c>
      <c r="MX71" s="2" t="s">
        <v>223</v>
      </c>
      <c r="MY71" s="2" t="s">
        <v>1005</v>
      </c>
      <c r="MZ71" s="2" t="s">
        <v>226</v>
      </c>
      <c r="NA71" s="2" t="s">
        <v>238</v>
      </c>
      <c r="NB71" s="2" t="s">
        <v>226</v>
      </c>
      <c r="NC71" s="4"/>
      <c r="ND71" s="8"/>
      <c r="NE71" s="4">
        <v>2</v>
      </c>
      <c r="NF71" s="8">
        <v>90.02</v>
      </c>
      <c r="NG71" s="7">
        <v>-1</v>
      </c>
      <c r="NH71" s="7">
        <v>-1</v>
      </c>
      <c r="NI71" s="2" t="s">
        <v>239</v>
      </c>
      <c r="NJ71" s="2" t="s">
        <v>261</v>
      </c>
      <c r="NK71" s="2" t="s">
        <v>1111</v>
      </c>
      <c r="NL71" s="2" t="s">
        <v>1025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239</v>
      </c>
      <c r="NV71" s="2" t="s">
        <v>237</v>
      </c>
      <c r="NW71" s="2" t="s">
        <v>1124</v>
      </c>
      <c r="NX71" s="2" t="s">
        <v>1139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239</v>
      </c>
      <c r="OH71" s="2" t="s">
        <v>237</v>
      </c>
      <c r="OI71" s="2" t="s">
        <v>1010</v>
      </c>
      <c r="OJ71" s="2" t="s">
        <v>1034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252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239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226</v>
      </c>
      <c r="QD71" s="2" t="s">
        <v>226</v>
      </c>
      <c r="QE71" s="2" t="s">
        <v>226</v>
      </c>
      <c r="QF71" s="2" t="s">
        <v>226</v>
      </c>
      <c r="QG71" s="2" t="s">
        <v>226</v>
      </c>
      <c r="QH71" s="2" t="s">
        <v>226</v>
      </c>
      <c r="QI71" s="4"/>
      <c r="QJ71" s="8"/>
      <c r="QK71" s="4"/>
      <c r="QL71" s="8"/>
      <c r="QM71" s="7"/>
      <c r="QN71" s="7"/>
      <c r="QO71" s="2" t="s">
        <v>236</v>
      </c>
      <c r="QP71" s="2" t="s">
        <v>237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266</v>
      </c>
      <c r="RB71" s="2" t="s">
        <v>223</v>
      </c>
      <c r="RC71" s="2" t="s">
        <v>226</v>
      </c>
      <c r="RD71" s="2" t="s">
        <v>226</v>
      </c>
      <c r="RE71" s="2" t="s">
        <v>238</v>
      </c>
      <c r="RF71" s="2" t="s">
        <v>226</v>
      </c>
      <c r="RG71" s="4"/>
      <c r="RH71" s="8"/>
      <c r="RI71" s="4"/>
      <c r="RJ71" s="8"/>
      <c r="RK71" s="7"/>
      <c r="RL71" s="7"/>
      <c r="RM71" s="2" t="s">
        <v>226</v>
      </c>
      <c r="RN71" s="2" t="s">
        <v>226</v>
      </c>
      <c r="RO71" s="2" t="s">
        <v>226</v>
      </c>
      <c r="RP71" s="2" t="s">
        <v>226</v>
      </c>
      <c r="RQ71" s="2" t="s">
        <v>226</v>
      </c>
      <c r="RR71" s="2" t="s">
        <v>226</v>
      </c>
      <c r="RS71" s="4"/>
      <c r="RT71" s="8"/>
      <c r="RU71" s="4"/>
      <c r="RV71" s="8"/>
      <c r="RW71" s="7"/>
      <c r="RX71" s="7"/>
      <c r="RY71" s="2" t="s">
        <v>239</v>
      </c>
      <c r="RZ71" s="2" t="s">
        <v>237</v>
      </c>
      <c r="SA71" s="2" t="s">
        <v>621</v>
      </c>
      <c r="SB71" s="2" t="s">
        <v>1140</v>
      </c>
      <c r="SC71" s="2" t="s">
        <v>238</v>
      </c>
      <c r="SD71" s="2" t="s">
        <v>226</v>
      </c>
      <c r="SE71" s="4">
        <v>3</v>
      </c>
      <c r="SF71" s="4">
        <v>1700</v>
      </c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</row>
    <row r="72">
      <c r="A72" s="2" t="s">
        <v>1141</v>
      </c>
      <c r="B72" s="2" t="s">
        <v>577</v>
      </c>
      <c r="C72" s="2" t="s">
        <v>558</v>
      </c>
      <c r="D72" s="2" t="s">
        <v>215</v>
      </c>
      <c r="E72" s="2" t="s">
        <v>216</v>
      </c>
      <c r="F72" s="2" t="s">
        <v>963</v>
      </c>
      <c r="G72" s="2" t="s">
        <v>964</v>
      </c>
      <c r="H72" s="2" t="s">
        <v>965</v>
      </c>
      <c r="I72" s="2" t="s">
        <v>966</v>
      </c>
      <c r="J72" s="2" t="s">
        <v>268</v>
      </c>
      <c r="K72" s="2" t="s">
        <v>1101</v>
      </c>
      <c r="L72" s="3">
        <v>45.36</v>
      </c>
      <c r="M72" s="3">
        <v>47.63</v>
      </c>
      <c r="N72" s="3">
        <v>89.99</v>
      </c>
      <c r="O72" s="2" t="s">
        <v>223</v>
      </c>
      <c r="P72" s="2" t="s">
        <v>736</v>
      </c>
      <c r="Q72" s="2" t="s">
        <v>225</v>
      </c>
      <c r="R72" s="2" t="s">
        <v>226</v>
      </c>
      <c r="S72" s="2" t="s">
        <v>1102</v>
      </c>
      <c r="T72" s="2" t="s">
        <v>969</v>
      </c>
      <c r="U72" s="2" t="s">
        <v>229</v>
      </c>
      <c r="V72" s="2" t="s">
        <v>970</v>
      </c>
      <c r="W72" s="2" t="s">
        <v>971</v>
      </c>
      <c r="X72" s="2" t="s">
        <v>587</v>
      </c>
      <c r="Y72" s="2" t="s">
        <v>1103</v>
      </c>
      <c r="Z72" s="4">
        <v>196</v>
      </c>
      <c r="AA72" s="4">
        <f>=ROUNDDOWN(9.33333333333333,0)</f>
      </c>
      <c r="AB72" s="5">
        <v>21</v>
      </c>
      <c r="AC72" s="2" t="s">
        <v>624</v>
      </c>
      <c r="AD72" s="4">
        <v>150</v>
      </c>
      <c r="AE72" s="4">
        <v>650</v>
      </c>
      <c r="AF72" s="6">
        <v>64</v>
      </c>
      <c r="AG72" s="6">
        <v>47</v>
      </c>
      <c r="AH72" s="7">
        <v>0.9643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201</v>
      </c>
      <c r="AQ72" s="8">
        <v>10193.79</v>
      </c>
      <c r="AR72" s="4">
        <v>211</v>
      </c>
      <c r="AS72" s="8">
        <v>11025.5</v>
      </c>
      <c r="AT72" s="7">
        <v>-0.0474</v>
      </c>
      <c r="AU72" s="7">
        <v>-0.0754</v>
      </c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>
        <v>0.4896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 t="s">
        <v>226</v>
      </c>
      <c r="BJ72" s="4">
        <v>201</v>
      </c>
      <c r="BK72" s="8">
        <v>10193.79</v>
      </c>
      <c r="BL72" s="2" t="s">
        <v>1142</v>
      </c>
      <c r="BM72" s="7">
        <v>1</v>
      </c>
      <c r="BN72" s="7">
        <v>1</v>
      </c>
      <c r="BO72" s="4">
        <v>91</v>
      </c>
      <c r="BP72" s="8">
        <v>4712.89</v>
      </c>
      <c r="BQ72" s="4"/>
      <c r="BR72" s="8"/>
      <c r="BS72" s="7"/>
      <c r="BT72" s="7"/>
      <c r="BU72" s="2" t="s">
        <v>239</v>
      </c>
      <c r="BV72" s="2" t="s">
        <v>223</v>
      </c>
      <c r="BW72" s="2" t="s">
        <v>226</v>
      </c>
      <c r="BX72" s="2" t="s">
        <v>1105</v>
      </c>
      <c r="BY72" s="2" t="s">
        <v>238</v>
      </c>
      <c r="BZ72" s="2" t="s">
        <v>226</v>
      </c>
      <c r="CA72" s="4">
        <v>6</v>
      </c>
      <c r="CB72" s="8">
        <v>290.28</v>
      </c>
      <c r="CC72" s="4">
        <v>10</v>
      </c>
      <c r="CD72" s="8">
        <v>483.8</v>
      </c>
      <c r="CE72" s="7">
        <v>-0.4</v>
      </c>
      <c r="CF72" s="7">
        <v>-0.4</v>
      </c>
      <c r="CG72" s="2" t="s">
        <v>239</v>
      </c>
      <c r="CH72" s="2" t="s">
        <v>223</v>
      </c>
      <c r="CI72" s="2" t="s">
        <v>1064</v>
      </c>
      <c r="CJ72" s="2" t="s">
        <v>1128</v>
      </c>
      <c r="CK72" s="2" t="s">
        <v>238</v>
      </c>
      <c r="CL72" s="2" t="s">
        <v>226</v>
      </c>
      <c r="CM72" s="4">
        <v>18</v>
      </c>
      <c r="CN72" s="8">
        <v>846</v>
      </c>
      <c r="CO72" s="4">
        <v>11</v>
      </c>
      <c r="CP72" s="8">
        <v>619.63</v>
      </c>
      <c r="CQ72" s="7">
        <v>0.6364</v>
      </c>
      <c r="CR72" s="7">
        <v>0.3653</v>
      </c>
      <c r="CS72" s="2" t="s">
        <v>239</v>
      </c>
      <c r="CT72" s="2" t="s">
        <v>223</v>
      </c>
      <c r="CU72" s="2" t="s">
        <v>1107</v>
      </c>
      <c r="CV72" s="2" t="s">
        <v>1108</v>
      </c>
      <c r="CW72" s="2" t="s">
        <v>238</v>
      </c>
      <c r="CX72" s="2" t="s">
        <v>226</v>
      </c>
      <c r="CY72" s="4">
        <v>3</v>
      </c>
      <c r="CZ72" s="8">
        <v>160.62</v>
      </c>
      <c r="DA72" s="4">
        <v>30</v>
      </c>
      <c r="DB72" s="8">
        <v>1606.2</v>
      </c>
      <c r="DC72" s="7">
        <v>-0.9</v>
      </c>
      <c r="DD72" s="7">
        <v>-0.9</v>
      </c>
      <c r="DE72" s="2" t="s">
        <v>239</v>
      </c>
      <c r="DF72" s="2" t="s">
        <v>223</v>
      </c>
      <c r="DG72" s="2" t="s">
        <v>1143</v>
      </c>
      <c r="DH72" s="2" t="s">
        <v>1144</v>
      </c>
      <c r="DI72" s="2" t="s">
        <v>238</v>
      </c>
      <c r="DJ72" s="2" t="s">
        <v>226</v>
      </c>
      <c r="DK72" s="4">
        <v>3</v>
      </c>
      <c r="DL72" s="8">
        <v>136.32</v>
      </c>
      <c r="DM72" s="4">
        <v>5</v>
      </c>
      <c r="DN72" s="8">
        <v>238.6</v>
      </c>
      <c r="DO72" s="7">
        <v>-0.4</v>
      </c>
      <c r="DP72" s="7">
        <v>-0.4287</v>
      </c>
      <c r="DQ72" s="2" t="s">
        <v>239</v>
      </c>
      <c r="DR72" s="2" t="s">
        <v>223</v>
      </c>
      <c r="DS72" s="2" t="s">
        <v>1107</v>
      </c>
      <c r="DT72" s="2" t="s">
        <v>1145</v>
      </c>
      <c r="DU72" s="2" t="s">
        <v>238</v>
      </c>
      <c r="DV72" s="2" t="s">
        <v>226</v>
      </c>
      <c r="DW72" s="4">
        <v>27</v>
      </c>
      <c r="DX72" s="8">
        <v>1232.55</v>
      </c>
      <c r="DY72" s="4">
        <v>25</v>
      </c>
      <c r="DZ72" s="8">
        <v>1331.5</v>
      </c>
      <c r="EA72" s="7">
        <v>0.08</v>
      </c>
      <c r="EB72" s="7">
        <v>-0.0743</v>
      </c>
      <c r="EC72" s="2" t="s">
        <v>239</v>
      </c>
      <c r="ED72" s="2" t="s">
        <v>223</v>
      </c>
      <c r="EE72" s="2" t="s">
        <v>1112</v>
      </c>
      <c r="EF72" s="2" t="s">
        <v>1076</v>
      </c>
      <c r="EG72" s="2" t="s">
        <v>238</v>
      </c>
      <c r="EH72" s="2" t="s">
        <v>226</v>
      </c>
      <c r="EI72" s="4">
        <v>3</v>
      </c>
      <c r="EJ72" s="8">
        <v>116.61</v>
      </c>
      <c r="EK72" s="4">
        <v>8</v>
      </c>
      <c r="EL72" s="8">
        <v>362.8</v>
      </c>
      <c r="EM72" s="7">
        <v>-0.625</v>
      </c>
      <c r="EN72" s="7">
        <v>-0.6786</v>
      </c>
      <c r="EO72" s="2" t="s">
        <v>239</v>
      </c>
      <c r="EP72" s="2" t="s">
        <v>223</v>
      </c>
      <c r="EQ72" s="2" t="s">
        <v>1146</v>
      </c>
      <c r="ER72" s="2" t="s">
        <v>1114</v>
      </c>
      <c r="ES72" s="2" t="s">
        <v>238</v>
      </c>
      <c r="ET72" s="2" t="s">
        <v>226</v>
      </c>
      <c r="EU72" s="4">
        <v>9</v>
      </c>
      <c r="EV72" s="8">
        <v>428.58</v>
      </c>
      <c r="EW72" s="4">
        <v>25</v>
      </c>
      <c r="EX72" s="8">
        <v>1280.37</v>
      </c>
      <c r="EY72" s="7">
        <v>-0.64</v>
      </c>
      <c r="EZ72" s="7">
        <v>-0.6653</v>
      </c>
      <c r="FA72" s="2" t="s">
        <v>239</v>
      </c>
      <c r="FB72" s="2" t="s">
        <v>223</v>
      </c>
      <c r="FC72" s="2" t="s">
        <v>1115</v>
      </c>
      <c r="FD72" s="2" t="s">
        <v>1147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239</v>
      </c>
      <c r="FN72" s="2" t="s">
        <v>223</v>
      </c>
      <c r="FO72" s="2" t="s">
        <v>1117</v>
      </c>
      <c r="FP72" s="2" t="s">
        <v>1128</v>
      </c>
      <c r="FQ72" s="2" t="s">
        <v>238</v>
      </c>
      <c r="FR72" s="2" t="s">
        <v>226</v>
      </c>
      <c r="FS72" s="4">
        <v>5</v>
      </c>
      <c r="FT72" s="8">
        <v>376.89</v>
      </c>
      <c r="FU72" s="4"/>
      <c r="FV72" s="8"/>
      <c r="FW72" s="7"/>
      <c r="FX72" s="7"/>
      <c r="FY72" s="2" t="s">
        <v>239</v>
      </c>
      <c r="FZ72" s="2" t="s">
        <v>223</v>
      </c>
      <c r="GA72" s="2" t="s">
        <v>1148</v>
      </c>
      <c r="GB72" s="2" t="s">
        <v>1149</v>
      </c>
      <c r="GC72" s="2" t="s">
        <v>238</v>
      </c>
      <c r="GD72" s="2" t="s">
        <v>226</v>
      </c>
      <c r="GE72" s="4">
        <v>30</v>
      </c>
      <c r="GF72" s="8">
        <v>1587.6</v>
      </c>
      <c r="GG72" s="4">
        <v>62</v>
      </c>
      <c r="GH72" s="8">
        <v>3281.04</v>
      </c>
      <c r="GI72" s="7">
        <v>-0.5161</v>
      </c>
      <c r="GJ72" s="7">
        <v>-0.5161</v>
      </c>
      <c r="GK72" s="2" t="s">
        <v>239</v>
      </c>
      <c r="GL72" s="2" t="s">
        <v>223</v>
      </c>
      <c r="GM72" s="2" t="s">
        <v>1150</v>
      </c>
      <c r="GN72" s="2" t="s">
        <v>1151</v>
      </c>
      <c r="GO72" s="2" t="s">
        <v>238</v>
      </c>
      <c r="GP72" s="2" t="s">
        <v>226</v>
      </c>
      <c r="GQ72" s="4">
        <v>2</v>
      </c>
      <c r="GR72" s="8">
        <v>106.52</v>
      </c>
      <c r="GS72" s="4">
        <v>8</v>
      </c>
      <c r="GT72" s="8">
        <v>426.08</v>
      </c>
      <c r="GU72" s="7">
        <v>-0.75</v>
      </c>
      <c r="GV72" s="7">
        <v>-0.75</v>
      </c>
      <c r="GW72" s="2" t="s">
        <v>239</v>
      </c>
      <c r="GX72" s="2" t="s">
        <v>223</v>
      </c>
      <c r="GY72" s="2" t="s">
        <v>1025</v>
      </c>
      <c r="GZ72" s="2" t="s">
        <v>1152</v>
      </c>
      <c r="HA72" s="2" t="s">
        <v>238</v>
      </c>
      <c r="HB72" s="2" t="s">
        <v>226</v>
      </c>
      <c r="HC72" s="4">
        <v>4</v>
      </c>
      <c r="HD72" s="8">
        <v>198.93</v>
      </c>
      <c r="HE72" s="4">
        <v>20</v>
      </c>
      <c r="HF72" s="8">
        <v>1033.4</v>
      </c>
      <c r="HG72" s="7">
        <v>-0.8</v>
      </c>
      <c r="HH72" s="7">
        <v>-0.8075</v>
      </c>
      <c r="HI72" s="2" t="s">
        <v>239</v>
      </c>
      <c r="HJ72" s="2" t="s">
        <v>223</v>
      </c>
      <c r="HK72" s="2" t="s">
        <v>1153</v>
      </c>
      <c r="HL72" s="2" t="s">
        <v>1154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239</v>
      </c>
      <c r="HV72" s="2" t="s">
        <v>237</v>
      </c>
      <c r="HW72" s="2" t="s">
        <v>226</v>
      </c>
      <c r="HX72" s="2" t="s">
        <v>226</v>
      </c>
      <c r="HY72" s="2" t="s">
        <v>238</v>
      </c>
      <c r="HZ72" s="2" t="s">
        <v>291</v>
      </c>
      <c r="IA72" s="4"/>
      <c r="IB72" s="8"/>
      <c r="IC72" s="4">
        <v>1</v>
      </c>
      <c r="ID72" s="8">
        <v>58.24</v>
      </c>
      <c r="IE72" s="7">
        <v>-1</v>
      </c>
      <c r="IF72" s="7">
        <v>-1</v>
      </c>
      <c r="IG72" s="2" t="s">
        <v>239</v>
      </c>
      <c r="IH72" s="2" t="s">
        <v>223</v>
      </c>
      <c r="II72" s="2" t="s">
        <v>612</v>
      </c>
      <c r="IJ72" s="2" t="s">
        <v>1155</v>
      </c>
      <c r="IK72" s="2" t="s">
        <v>238</v>
      </c>
      <c r="IL72" s="2" t="s">
        <v>226</v>
      </c>
      <c r="IM72" s="4"/>
      <c r="IN72" s="8"/>
      <c r="IO72" s="4"/>
      <c r="IP72" s="8"/>
      <c r="IQ72" s="7"/>
      <c r="IR72" s="7"/>
      <c r="IS72" s="2" t="s">
        <v>226</v>
      </c>
      <c r="IT72" s="2" t="s">
        <v>226</v>
      </c>
      <c r="IU72" s="2" t="s">
        <v>226</v>
      </c>
      <c r="IV72" s="2" t="s">
        <v>226</v>
      </c>
      <c r="IW72" s="2" t="s">
        <v>226</v>
      </c>
      <c r="IX72" s="2" t="s">
        <v>226</v>
      </c>
      <c r="IY72" s="4"/>
      <c r="IZ72" s="8"/>
      <c r="JA72" s="4"/>
      <c r="JB72" s="8"/>
      <c r="JC72" s="7"/>
      <c r="JD72" s="7"/>
      <c r="JE72" s="2" t="s">
        <v>448</v>
      </c>
      <c r="JF72" s="2" t="s">
        <v>223</v>
      </c>
      <c r="JG72" s="2" t="s">
        <v>226</v>
      </c>
      <c r="JH72" s="2" t="s">
        <v>226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337</v>
      </c>
      <c r="JR72" s="2" t="s">
        <v>223</v>
      </c>
      <c r="JS72" s="2" t="s">
        <v>226</v>
      </c>
      <c r="JT72" s="2" t="s">
        <v>226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239</v>
      </c>
      <c r="KD72" s="2" t="s">
        <v>223</v>
      </c>
      <c r="KE72" s="2" t="s">
        <v>1121</v>
      </c>
      <c r="KF72" s="2" t="s">
        <v>1003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337</v>
      </c>
      <c r="KP72" s="2" t="s">
        <v>223</v>
      </c>
      <c r="KQ72" s="2" t="s">
        <v>226</v>
      </c>
      <c r="KR72" s="2" t="s">
        <v>226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239</v>
      </c>
      <c r="LB72" s="2" t="s">
        <v>223</v>
      </c>
      <c r="LC72" s="2" t="s">
        <v>614</v>
      </c>
      <c r="LD72" s="2" t="s">
        <v>1156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239</v>
      </c>
      <c r="LN72" s="2" t="s">
        <v>223</v>
      </c>
      <c r="LO72" s="2" t="s">
        <v>321</v>
      </c>
      <c r="LP72" s="2" t="s">
        <v>226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239</v>
      </c>
      <c r="LZ72" s="2" t="s">
        <v>223</v>
      </c>
      <c r="MA72" s="2" t="s">
        <v>1148</v>
      </c>
      <c r="MB72" s="2" t="s">
        <v>226</v>
      </c>
      <c r="MC72" s="2" t="s">
        <v>238</v>
      </c>
      <c r="MD72" s="2" t="s">
        <v>226</v>
      </c>
      <c r="ME72" s="4"/>
      <c r="MF72" s="8"/>
      <c r="MG72" s="4"/>
      <c r="MH72" s="8"/>
      <c r="MI72" s="7"/>
      <c r="MJ72" s="7"/>
      <c r="MK72" s="2" t="s">
        <v>252</v>
      </c>
      <c r="ML72" s="2" t="s">
        <v>223</v>
      </c>
      <c r="MM72" s="2" t="s">
        <v>226</v>
      </c>
      <c r="MN72" s="2" t="s">
        <v>226</v>
      </c>
      <c r="MO72" s="2" t="s">
        <v>238</v>
      </c>
      <c r="MP72" s="2" t="s">
        <v>226</v>
      </c>
      <c r="MQ72" s="4"/>
      <c r="MR72" s="8"/>
      <c r="MS72" s="4"/>
      <c r="MT72" s="8"/>
      <c r="MU72" s="7"/>
      <c r="MV72" s="7"/>
      <c r="MW72" s="2" t="s">
        <v>239</v>
      </c>
      <c r="MX72" s="2" t="s">
        <v>223</v>
      </c>
      <c r="MY72" s="2" t="s">
        <v>1005</v>
      </c>
      <c r="MZ72" s="2" t="s">
        <v>226</v>
      </c>
      <c r="NA72" s="2" t="s">
        <v>238</v>
      </c>
      <c r="NB72" s="2" t="s">
        <v>226</v>
      </c>
      <c r="NC72" s="4"/>
      <c r="ND72" s="8"/>
      <c r="NE72" s="4">
        <v>6</v>
      </c>
      <c r="NF72" s="8">
        <v>303.84</v>
      </c>
      <c r="NG72" s="7">
        <v>-1</v>
      </c>
      <c r="NH72" s="7">
        <v>-1</v>
      </c>
      <c r="NI72" s="2" t="s">
        <v>239</v>
      </c>
      <c r="NJ72" s="2" t="s">
        <v>261</v>
      </c>
      <c r="NK72" s="2" t="s">
        <v>1111</v>
      </c>
      <c r="NL72" s="2" t="s">
        <v>1025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239</v>
      </c>
      <c r="NV72" s="2" t="s">
        <v>237</v>
      </c>
      <c r="NW72" s="2" t="s">
        <v>1124</v>
      </c>
      <c r="NX72" s="2" t="s">
        <v>1047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239</v>
      </c>
      <c r="OH72" s="2" t="s">
        <v>237</v>
      </c>
      <c r="OI72" s="2" t="s">
        <v>1010</v>
      </c>
      <c r="OJ72" s="2" t="s">
        <v>1157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252</v>
      </c>
      <c r="OT72" s="2" t="s">
        <v>223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239</v>
      </c>
      <c r="PF72" s="2" t="s">
        <v>223</v>
      </c>
      <c r="PG72" s="2" t="s">
        <v>226</v>
      </c>
      <c r="PH72" s="2" t="s">
        <v>226</v>
      </c>
      <c r="PI72" s="2" t="s">
        <v>238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226</v>
      </c>
      <c r="QD72" s="2" t="s">
        <v>226</v>
      </c>
      <c r="QE72" s="2" t="s">
        <v>226</v>
      </c>
      <c r="QF72" s="2" t="s">
        <v>226</v>
      </c>
      <c r="QG72" s="2" t="s">
        <v>226</v>
      </c>
      <c r="QH72" s="2" t="s">
        <v>226</v>
      </c>
      <c r="QI72" s="4"/>
      <c r="QJ72" s="8"/>
      <c r="QK72" s="4"/>
      <c r="QL72" s="8"/>
      <c r="QM72" s="7"/>
      <c r="QN72" s="7"/>
      <c r="QO72" s="2" t="s">
        <v>236</v>
      </c>
      <c r="QP72" s="2" t="s">
        <v>237</v>
      </c>
      <c r="QQ72" s="2" t="s">
        <v>226</v>
      </c>
      <c r="QR72" s="2" t="s">
        <v>226</v>
      </c>
      <c r="QS72" s="2" t="s">
        <v>238</v>
      </c>
      <c r="QT72" s="2" t="s">
        <v>226</v>
      </c>
      <c r="QU72" s="4"/>
      <c r="QV72" s="8"/>
      <c r="QW72" s="4"/>
      <c r="QX72" s="8"/>
      <c r="QY72" s="7"/>
      <c r="QZ72" s="7"/>
      <c r="RA72" s="2" t="s">
        <v>266</v>
      </c>
      <c r="RB72" s="2" t="s">
        <v>223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8"/>
      <c r="RI72" s="4"/>
      <c r="RJ72" s="8"/>
      <c r="RK72" s="7"/>
      <c r="RL72" s="7"/>
      <c r="RM72" s="2" t="s">
        <v>226</v>
      </c>
      <c r="RN72" s="2" t="s">
        <v>226</v>
      </c>
      <c r="RO72" s="2" t="s">
        <v>226</v>
      </c>
      <c r="RP72" s="2" t="s">
        <v>226</v>
      </c>
      <c r="RQ72" s="2" t="s">
        <v>226</v>
      </c>
      <c r="RR72" s="2" t="s">
        <v>226</v>
      </c>
      <c r="RS72" s="4"/>
      <c r="RT72" s="8"/>
      <c r="RU72" s="4"/>
      <c r="RV72" s="8"/>
      <c r="RW72" s="7"/>
      <c r="RX72" s="7"/>
      <c r="RY72" s="2" t="s">
        <v>239</v>
      </c>
      <c r="RZ72" s="2" t="s">
        <v>237</v>
      </c>
      <c r="SA72" s="2" t="s">
        <v>621</v>
      </c>
      <c r="SB72" s="2" t="s">
        <v>1158</v>
      </c>
      <c r="SC72" s="2" t="s">
        <v>238</v>
      </c>
      <c r="SD72" s="2" t="s">
        <v>226</v>
      </c>
      <c r="SE72" s="4">
        <v>191</v>
      </c>
      <c r="SF72" s="4"/>
      <c r="SG72" s="4"/>
      <c r="SH72" s="4"/>
      <c r="SI72" s="4">
        <v>5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>
        <v>150</v>
      </c>
      <c r="TU72" s="4"/>
      <c r="TV72" s="4"/>
      <c r="TW72" s="4"/>
      <c r="TX72" s="4"/>
      <c r="TY72" s="4">
        <v>200</v>
      </c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>
        <v>300</v>
      </c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</row>
    <row r="73">
      <c r="A73" s="2" t="s">
        <v>1159</v>
      </c>
      <c r="B73" s="2" t="s">
        <v>577</v>
      </c>
      <c r="C73" s="2" t="s">
        <v>558</v>
      </c>
      <c r="D73" s="2" t="s">
        <v>215</v>
      </c>
      <c r="E73" s="2" t="s">
        <v>216</v>
      </c>
      <c r="F73" s="2" t="s">
        <v>963</v>
      </c>
      <c r="G73" s="2" t="s">
        <v>964</v>
      </c>
      <c r="H73" s="2" t="s">
        <v>965</v>
      </c>
      <c r="I73" s="2" t="s">
        <v>966</v>
      </c>
      <c r="J73" s="2" t="s">
        <v>582</v>
      </c>
      <c r="K73" s="2" t="s">
        <v>1160</v>
      </c>
      <c r="L73" s="3">
        <v>35.19</v>
      </c>
      <c r="M73" s="3">
        <v>36.95</v>
      </c>
      <c r="N73" s="3">
        <v>69.99</v>
      </c>
      <c r="O73" s="2" t="s">
        <v>223</v>
      </c>
      <c r="P73" s="2" t="s">
        <v>224</v>
      </c>
      <c r="Q73" s="2" t="s">
        <v>225</v>
      </c>
      <c r="R73" s="2" t="s">
        <v>226</v>
      </c>
      <c r="S73" s="2" t="s">
        <v>1161</v>
      </c>
      <c r="T73" s="2" t="s">
        <v>969</v>
      </c>
      <c r="U73" s="2" t="s">
        <v>371</v>
      </c>
      <c r="V73" s="2" t="s">
        <v>970</v>
      </c>
      <c r="W73" s="2" t="s">
        <v>971</v>
      </c>
      <c r="X73" s="2" t="s">
        <v>587</v>
      </c>
      <c r="Y73" s="2" t="s">
        <v>1162</v>
      </c>
      <c r="Z73" s="4">
        <v>104</v>
      </c>
      <c r="AA73" s="4">
        <f>=ROUNDDOWN(17.3333333333333,0)</f>
      </c>
      <c r="AB73" s="5">
        <v>6</v>
      </c>
      <c r="AC73" s="2" t="s">
        <v>1163</v>
      </c>
      <c r="AD73" s="4">
        <v>90</v>
      </c>
      <c r="AE73" s="4">
        <v>210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25</v>
      </c>
      <c r="AQ73" s="8">
        <v>967.53</v>
      </c>
      <c r="AR73" s="4">
        <v>28</v>
      </c>
      <c r="AS73" s="8">
        <v>1141.02</v>
      </c>
      <c r="AT73" s="7">
        <v>-0.1071</v>
      </c>
      <c r="AU73" s="7">
        <v>-0.152</v>
      </c>
      <c r="AV73" s="4">
        <v>346</v>
      </c>
      <c r="AW73" s="8">
        <v>16589.72</v>
      </c>
      <c r="AX73" s="4">
        <v>313</v>
      </c>
      <c r="AY73" s="8">
        <v>15532.54</v>
      </c>
      <c r="AZ73" s="7">
        <v>0.1054</v>
      </c>
      <c r="BA73" s="7">
        <v>0.0681</v>
      </c>
      <c r="BB73" s="7">
        <v>0.0583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>
        <v>0.1233</v>
      </c>
      <c r="BJ73" s="4">
        <v>25</v>
      </c>
      <c r="BK73" s="8">
        <v>967.53</v>
      </c>
      <c r="BL73" s="2" t="s">
        <v>1164</v>
      </c>
      <c r="BM73" s="7">
        <v>1</v>
      </c>
      <c r="BN73" s="7">
        <v>1</v>
      </c>
      <c r="BO73" s="4">
        <v>10</v>
      </c>
      <c r="BP73" s="8">
        <v>442.2</v>
      </c>
      <c r="BQ73" s="4">
        <v>3</v>
      </c>
      <c r="BR73" s="8">
        <v>132.66</v>
      </c>
      <c r="BS73" s="7">
        <v>2.3333</v>
      </c>
      <c r="BT73" s="7">
        <v>2.3333</v>
      </c>
      <c r="BU73" s="2" t="s">
        <v>239</v>
      </c>
      <c r="BV73" s="2" t="s">
        <v>223</v>
      </c>
      <c r="BW73" s="2" t="s">
        <v>226</v>
      </c>
      <c r="BX73" s="2" t="s">
        <v>799</v>
      </c>
      <c r="BY73" s="2" t="s">
        <v>238</v>
      </c>
      <c r="BZ73" s="2" t="s">
        <v>226</v>
      </c>
      <c r="CA73" s="4">
        <v>2</v>
      </c>
      <c r="CB73" s="8">
        <v>76.2</v>
      </c>
      <c r="CC73" s="4">
        <v>2</v>
      </c>
      <c r="CD73" s="8">
        <v>76.2</v>
      </c>
      <c r="CE73" s="7"/>
      <c r="CF73" s="7"/>
      <c r="CG73" s="2" t="s">
        <v>239</v>
      </c>
      <c r="CH73" s="2" t="s">
        <v>223</v>
      </c>
      <c r="CI73" s="2" t="s">
        <v>742</v>
      </c>
      <c r="CJ73" s="2" t="s">
        <v>766</v>
      </c>
      <c r="CK73" s="2" t="s">
        <v>238</v>
      </c>
      <c r="CL73" s="2" t="s">
        <v>226</v>
      </c>
      <c r="CM73" s="4"/>
      <c r="CN73" s="8"/>
      <c r="CO73" s="4"/>
      <c r="CP73" s="8"/>
      <c r="CQ73" s="7"/>
      <c r="CR73" s="7"/>
      <c r="CS73" s="2" t="s">
        <v>239</v>
      </c>
      <c r="CT73" s="2" t="s">
        <v>223</v>
      </c>
      <c r="CU73" s="2" t="s">
        <v>607</v>
      </c>
      <c r="CV73" s="2" t="s">
        <v>811</v>
      </c>
      <c r="CW73" s="2" t="s">
        <v>238</v>
      </c>
      <c r="CX73" s="2" t="s">
        <v>226</v>
      </c>
      <c r="CY73" s="4"/>
      <c r="CZ73" s="8"/>
      <c r="DA73" s="4">
        <v>2</v>
      </c>
      <c r="DB73" s="8">
        <v>83.3</v>
      </c>
      <c r="DC73" s="7">
        <v>-1</v>
      </c>
      <c r="DD73" s="7">
        <v>-1</v>
      </c>
      <c r="DE73" s="2" t="s">
        <v>239</v>
      </c>
      <c r="DF73" s="2" t="s">
        <v>223</v>
      </c>
      <c r="DG73" s="2" t="s">
        <v>1165</v>
      </c>
      <c r="DH73" s="2" t="s">
        <v>1166</v>
      </c>
      <c r="DI73" s="2" t="s">
        <v>238</v>
      </c>
      <c r="DJ73" s="2" t="s">
        <v>226</v>
      </c>
      <c r="DK73" s="4">
        <v>3</v>
      </c>
      <c r="DL73" s="8">
        <v>95.09</v>
      </c>
      <c r="DM73" s="4">
        <v>1</v>
      </c>
      <c r="DN73" s="8">
        <v>41.24</v>
      </c>
      <c r="DO73" s="7">
        <v>2</v>
      </c>
      <c r="DP73" s="7">
        <v>1.3058</v>
      </c>
      <c r="DQ73" s="2" t="s">
        <v>239</v>
      </c>
      <c r="DR73" s="2" t="s">
        <v>223</v>
      </c>
      <c r="DS73" s="2" t="s">
        <v>1167</v>
      </c>
      <c r="DT73" s="2" t="s">
        <v>743</v>
      </c>
      <c r="DU73" s="2" t="s">
        <v>238</v>
      </c>
      <c r="DV73" s="2" t="s">
        <v>226</v>
      </c>
      <c r="DW73" s="4">
        <v>2</v>
      </c>
      <c r="DX73" s="8">
        <v>68.24</v>
      </c>
      <c r="DY73" s="4">
        <v>5</v>
      </c>
      <c r="DZ73" s="8">
        <v>207.15</v>
      </c>
      <c r="EA73" s="7">
        <v>-0.6</v>
      </c>
      <c r="EB73" s="7">
        <v>-0.6706</v>
      </c>
      <c r="EC73" s="2" t="s">
        <v>239</v>
      </c>
      <c r="ED73" s="2" t="s">
        <v>223</v>
      </c>
      <c r="EE73" s="2" t="s">
        <v>750</v>
      </c>
      <c r="EF73" s="2" t="s">
        <v>1168</v>
      </c>
      <c r="EG73" s="2" t="s">
        <v>238</v>
      </c>
      <c r="EH73" s="2" t="s">
        <v>226</v>
      </c>
      <c r="EI73" s="4"/>
      <c r="EJ73" s="8"/>
      <c r="EK73" s="4">
        <v>2</v>
      </c>
      <c r="EL73" s="8">
        <v>70.54</v>
      </c>
      <c r="EM73" s="7">
        <v>-1</v>
      </c>
      <c r="EN73" s="7">
        <v>-1</v>
      </c>
      <c r="EO73" s="2" t="s">
        <v>239</v>
      </c>
      <c r="EP73" s="2" t="s">
        <v>223</v>
      </c>
      <c r="EQ73" s="2" t="s">
        <v>1169</v>
      </c>
      <c r="ER73" s="2" t="s">
        <v>1170</v>
      </c>
      <c r="ES73" s="2" t="s">
        <v>238</v>
      </c>
      <c r="ET73" s="2" t="s">
        <v>226</v>
      </c>
      <c r="EU73" s="4"/>
      <c r="EV73" s="8"/>
      <c r="EW73" s="4"/>
      <c r="EX73" s="8"/>
      <c r="EY73" s="7"/>
      <c r="EZ73" s="7"/>
      <c r="FA73" s="2" t="s">
        <v>239</v>
      </c>
      <c r="FB73" s="2" t="s">
        <v>223</v>
      </c>
      <c r="FC73" s="2" t="s">
        <v>1171</v>
      </c>
      <c r="FD73" s="2" t="s">
        <v>1172</v>
      </c>
      <c r="FE73" s="2" t="s">
        <v>238</v>
      </c>
      <c r="FF73" s="2" t="s">
        <v>226</v>
      </c>
      <c r="FG73" s="4"/>
      <c r="FH73" s="8"/>
      <c r="FI73" s="4"/>
      <c r="FJ73" s="8"/>
      <c r="FK73" s="7"/>
      <c r="FL73" s="7"/>
      <c r="FM73" s="2" t="s">
        <v>239</v>
      </c>
      <c r="FN73" s="2" t="s">
        <v>223</v>
      </c>
      <c r="FO73" s="2" t="s">
        <v>1167</v>
      </c>
      <c r="FP73" s="2" t="s">
        <v>226</v>
      </c>
      <c r="FQ73" s="2" t="s">
        <v>238</v>
      </c>
      <c r="FR73" s="2" t="s">
        <v>226</v>
      </c>
      <c r="FS73" s="4">
        <v>6</v>
      </c>
      <c r="FT73" s="8">
        <v>203.68</v>
      </c>
      <c r="FU73" s="4"/>
      <c r="FV73" s="8"/>
      <c r="FW73" s="7"/>
      <c r="FX73" s="7"/>
      <c r="FY73" s="2" t="s">
        <v>239</v>
      </c>
      <c r="FZ73" s="2" t="s">
        <v>223</v>
      </c>
      <c r="GA73" s="2" t="s">
        <v>661</v>
      </c>
      <c r="GB73" s="2" t="s">
        <v>888</v>
      </c>
      <c r="GC73" s="2" t="s">
        <v>238</v>
      </c>
      <c r="GD73" s="2" t="s">
        <v>226</v>
      </c>
      <c r="GE73" s="4">
        <v>2</v>
      </c>
      <c r="GF73" s="8">
        <v>82.12</v>
      </c>
      <c r="GG73" s="4">
        <v>9</v>
      </c>
      <c r="GH73" s="8">
        <v>369.54</v>
      </c>
      <c r="GI73" s="7">
        <v>-0.7778</v>
      </c>
      <c r="GJ73" s="7">
        <v>-0.7778</v>
      </c>
      <c r="GK73" s="2" t="s">
        <v>239</v>
      </c>
      <c r="GL73" s="2" t="s">
        <v>223</v>
      </c>
      <c r="GM73" s="2" t="s">
        <v>1173</v>
      </c>
      <c r="GN73" s="2" t="s">
        <v>1156</v>
      </c>
      <c r="GO73" s="2" t="s">
        <v>238</v>
      </c>
      <c r="GP73" s="2" t="s">
        <v>226</v>
      </c>
      <c r="GQ73" s="4"/>
      <c r="GR73" s="8"/>
      <c r="GS73" s="4"/>
      <c r="GT73" s="8"/>
      <c r="GU73" s="7"/>
      <c r="GV73" s="7"/>
      <c r="GW73" s="2" t="s">
        <v>239</v>
      </c>
      <c r="GX73" s="2" t="s">
        <v>223</v>
      </c>
      <c r="GY73" s="2" t="s">
        <v>607</v>
      </c>
      <c r="GZ73" s="2" t="s">
        <v>1174</v>
      </c>
      <c r="HA73" s="2" t="s">
        <v>238</v>
      </c>
      <c r="HB73" s="2" t="s">
        <v>226</v>
      </c>
      <c r="HC73" s="4"/>
      <c r="HD73" s="8"/>
      <c r="HE73" s="4">
        <v>4</v>
      </c>
      <c r="HF73" s="8">
        <v>160.39</v>
      </c>
      <c r="HG73" s="7">
        <v>-1</v>
      </c>
      <c r="HH73" s="7">
        <v>-1</v>
      </c>
      <c r="HI73" s="2" t="s">
        <v>239</v>
      </c>
      <c r="HJ73" s="2" t="s">
        <v>223</v>
      </c>
      <c r="HK73" s="2" t="s">
        <v>1175</v>
      </c>
      <c r="HL73" s="2" t="s">
        <v>1176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236</v>
      </c>
      <c r="HV73" s="2" t="s">
        <v>223</v>
      </c>
      <c r="HW73" s="2" t="s">
        <v>226</v>
      </c>
      <c r="HX73" s="2" t="s">
        <v>226</v>
      </c>
      <c r="HY73" s="2" t="s">
        <v>238</v>
      </c>
      <c r="HZ73" s="2" t="s">
        <v>226</v>
      </c>
      <c r="IA73" s="4"/>
      <c r="IB73" s="8"/>
      <c r="IC73" s="4"/>
      <c r="ID73" s="8"/>
      <c r="IE73" s="7"/>
      <c r="IF73" s="7"/>
      <c r="IG73" s="2" t="s">
        <v>239</v>
      </c>
      <c r="IH73" s="2" t="s">
        <v>223</v>
      </c>
      <c r="II73" s="2" t="s">
        <v>612</v>
      </c>
      <c r="IJ73" s="2" t="s">
        <v>1177</v>
      </c>
      <c r="IK73" s="2" t="s">
        <v>238</v>
      </c>
      <c r="IL73" s="2" t="s">
        <v>226</v>
      </c>
      <c r="IM73" s="4"/>
      <c r="IN73" s="8"/>
      <c r="IO73" s="4"/>
      <c r="IP73" s="8"/>
      <c r="IQ73" s="7"/>
      <c r="IR73" s="7"/>
      <c r="IS73" s="2" t="s">
        <v>226</v>
      </c>
      <c r="IT73" s="2" t="s">
        <v>226</v>
      </c>
      <c r="IU73" s="2" t="s">
        <v>226</v>
      </c>
      <c r="IV73" s="2" t="s">
        <v>226</v>
      </c>
      <c r="IW73" s="2" t="s">
        <v>226</v>
      </c>
      <c r="IX73" s="2" t="s">
        <v>226</v>
      </c>
      <c r="IY73" s="4"/>
      <c r="IZ73" s="8"/>
      <c r="JA73" s="4"/>
      <c r="JB73" s="8"/>
      <c r="JC73" s="7"/>
      <c r="JD73" s="7"/>
      <c r="JE73" s="2" t="s">
        <v>448</v>
      </c>
      <c r="JF73" s="2" t="s">
        <v>223</v>
      </c>
      <c r="JG73" s="2" t="s">
        <v>226</v>
      </c>
      <c r="JH73" s="2" t="s">
        <v>226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252</v>
      </c>
      <c r="JR73" s="2" t="s">
        <v>223</v>
      </c>
      <c r="JS73" s="2" t="s">
        <v>226</v>
      </c>
      <c r="JT73" s="2" t="s">
        <v>226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236</v>
      </c>
      <c r="KD73" s="2" t="s">
        <v>223</v>
      </c>
      <c r="KE73" s="2" t="s">
        <v>226</v>
      </c>
      <c r="KF73" s="2" t="s">
        <v>226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239</v>
      </c>
      <c r="KP73" s="2" t="s">
        <v>223</v>
      </c>
      <c r="KQ73" s="2" t="s">
        <v>1178</v>
      </c>
      <c r="KR73" s="2" t="s">
        <v>226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239</v>
      </c>
      <c r="LB73" s="2" t="s">
        <v>223</v>
      </c>
      <c r="LC73" s="2" t="s">
        <v>1179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239</v>
      </c>
      <c r="LN73" s="2" t="s">
        <v>223</v>
      </c>
      <c r="LO73" s="2" t="s">
        <v>321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239</v>
      </c>
      <c r="LZ73" s="2" t="s">
        <v>223</v>
      </c>
      <c r="MA73" s="2" t="s">
        <v>668</v>
      </c>
      <c r="MB73" s="2" t="s">
        <v>226</v>
      </c>
      <c r="MC73" s="2" t="s">
        <v>238</v>
      </c>
      <c r="MD73" s="2" t="s">
        <v>226</v>
      </c>
      <c r="ME73" s="4"/>
      <c r="MF73" s="8"/>
      <c r="MG73" s="4"/>
      <c r="MH73" s="8"/>
      <c r="MI73" s="7"/>
      <c r="MJ73" s="7"/>
      <c r="MK73" s="2" t="s">
        <v>239</v>
      </c>
      <c r="ML73" s="2" t="s">
        <v>223</v>
      </c>
      <c r="MM73" s="2" t="s">
        <v>616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239</v>
      </c>
      <c r="MX73" s="2" t="s">
        <v>223</v>
      </c>
      <c r="MY73" s="2" t="s">
        <v>1005</v>
      </c>
      <c r="MZ73" s="2" t="s">
        <v>226</v>
      </c>
      <c r="NA73" s="2" t="s">
        <v>238</v>
      </c>
      <c r="NB73" s="2" t="s">
        <v>226</v>
      </c>
      <c r="NC73" s="4"/>
      <c r="ND73" s="8"/>
      <c r="NE73" s="4"/>
      <c r="NF73" s="8"/>
      <c r="NG73" s="7"/>
      <c r="NH73" s="7"/>
      <c r="NI73" s="2" t="s">
        <v>239</v>
      </c>
      <c r="NJ73" s="2" t="s">
        <v>261</v>
      </c>
      <c r="NK73" s="2" t="s">
        <v>1180</v>
      </c>
      <c r="NL73" s="2" t="s">
        <v>1181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239</v>
      </c>
      <c r="NV73" s="2" t="s">
        <v>237</v>
      </c>
      <c r="NW73" s="2" t="s">
        <v>760</v>
      </c>
      <c r="NX73" s="2" t="s">
        <v>1182</v>
      </c>
      <c r="NY73" s="2" t="s">
        <v>238</v>
      </c>
      <c r="NZ73" s="2" t="s">
        <v>226</v>
      </c>
      <c r="OA73" s="4"/>
      <c r="OB73" s="8"/>
      <c r="OC73" s="4"/>
      <c r="OD73" s="8"/>
      <c r="OE73" s="7"/>
      <c r="OF73" s="7"/>
      <c r="OG73" s="2" t="s">
        <v>239</v>
      </c>
      <c r="OH73" s="2" t="s">
        <v>237</v>
      </c>
      <c r="OI73" s="2" t="s">
        <v>762</v>
      </c>
      <c r="OJ73" s="2" t="s">
        <v>1183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252</v>
      </c>
      <c r="OT73" s="2" t="s">
        <v>223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239</v>
      </c>
      <c r="PF73" s="2" t="s">
        <v>223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8"/>
      <c r="PY73" s="4"/>
      <c r="PZ73" s="8"/>
      <c r="QA73" s="7"/>
      <c r="QB73" s="7"/>
      <c r="QC73" s="2" t="s">
        <v>266</v>
      </c>
      <c r="QD73" s="2" t="s">
        <v>223</v>
      </c>
      <c r="QE73" s="2" t="s">
        <v>226</v>
      </c>
      <c r="QF73" s="2" t="s">
        <v>226</v>
      </c>
      <c r="QG73" s="2" t="s">
        <v>238</v>
      </c>
      <c r="QH73" s="2" t="s">
        <v>226</v>
      </c>
      <c r="QI73" s="4"/>
      <c r="QJ73" s="8"/>
      <c r="QK73" s="4"/>
      <c r="QL73" s="8"/>
      <c r="QM73" s="7"/>
      <c r="QN73" s="7"/>
      <c r="QO73" s="2" t="s">
        <v>236</v>
      </c>
      <c r="QP73" s="2" t="s">
        <v>237</v>
      </c>
      <c r="QQ73" s="2" t="s">
        <v>226</v>
      </c>
      <c r="QR73" s="2" t="s">
        <v>226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266</v>
      </c>
      <c r="RB73" s="2" t="s">
        <v>223</v>
      </c>
      <c r="RC73" s="2" t="s">
        <v>226</v>
      </c>
      <c r="RD73" s="2" t="s">
        <v>226</v>
      </c>
      <c r="RE73" s="2" t="s">
        <v>238</v>
      </c>
      <c r="RF73" s="2" t="s">
        <v>226</v>
      </c>
      <c r="RG73" s="4"/>
      <c r="RH73" s="8"/>
      <c r="RI73" s="4"/>
      <c r="RJ73" s="8"/>
      <c r="RK73" s="7"/>
      <c r="RL73" s="7"/>
      <c r="RM73" s="2" t="s">
        <v>226</v>
      </c>
      <c r="RN73" s="2" t="s">
        <v>226</v>
      </c>
      <c r="RO73" s="2" t="s">
        <v>226</v>
      </c>
      <c r="RP73" s="2" t="s">
        <v>226</v>
      </c>
      <c r="RQ73" s="2" t="s">
        <v>226</v>
      </c>
      <c r="RR73" s="2" t="s">
        <v>226</v>
      </c>
      <c r="RS73" s="4"/>
      <c r="RT73" s="8"/>
      <c r="RU73" s="4"/>
      <c r="RV73" s="8"/>
      <c r="RW73" s="7"/>
      <c r="RX73" s="7"/>
      <c r="RY73" s="2" t="s">
        <v>236</v>
      </c>
      <c r="RZ73" s="2" t="s">
        <v>237</v>
      </c>
      <c r="SA73" s="2" t="s">
        <v>226</v>
      </c>
      <c r="SB73" s="2" t="s">
        <v>226</v>
      </c>
      <c r="SC73" s="2" t="s">
        <v>238</v>
      </c>
      <c r="SD73" s="2" t="s">
        <v>226</v>
      </c>
      <c r="SE73" s="4">
        <v>104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>
        <v>90</v>
      </c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>
        <v>60</v>
      </c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>
        <v>60</v>
      </c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</row>
    <row r="74">
      <c r="A74" s="2" t="s">
        <v>1184</v>
      </c>
      <c r="B74" s="2" t="s">
        <v>577</v>
      </c>
      <c r="C74" s="2" t="s">
        <v>558</v>
      </c>
      <c r="D74" s="2" t="s">
        <v>215</v>
      </c>
      <c r="E74" s="2" t="s">
        <v>216</v>
      </c>
      <c r="F74" s="2" t="s">
        <v>963</v>
      </c>
      <c r="G74" s="2" t="s">
        <v>964</v>
      </c>
      <c r="H74" s="2" t="s">
        <v>965</v>
      </c>
      <c r="I74" s="2" t="s">
        <v>966</v>
      </c>
      <c r="J74" s="2" t="s">
        <v>221</v>
      </c>
      <c r="K74" s="2" t="s">
        <v>1160</v>
      </c>
      <c r="L74" s="3">
        <v>40.18</v>
      </c>
      <c r="M74" s="3">
        <v>42.19</v>
      </c>
      <c r="N74" s="3">
        <v>79.99</v>
      </c>
      <c r="O74" s="2" t="s">
        <v>223</v>
      </c>
      <c r="P74" s="2" t="s">
        <v>224</v>
      </c>
      <c r="Q74" s="2" t="s">
        <v>225</v>
      </c>
      <c r="R74" s="2" t="s">
        <v>226</v>
      </c>
      <c r="S74" s="2" t="s">
        <v>226</v>
      </c>
      <c r="T74" s="2" t="s">
        <v>969</v>
      </c>
      <c r="U74" s="2" t="s">
        <v>229</v>
      </c>
      <c r="V74" s="2" t="s">
        <v>970</v>
      </c>
      <c r="W74" s="2" t="s">
        <v>971</v>
      </c>
      <c r="X74" s="2" t="s">
        <v>587</v>
      </c>
      <c r="Y74" s="2" t="s">
        <v>1162</v>
      </c>
      <c r="Z74" s="4">
        <v>112</v>
      </c>
      <c r="AA74" s="4">
        <f>=ROUNDDOWN(6.58823529411765,0)</f>
      </c>
      <c r="AB74" s="5">
        <v>17</v>
      </c>
      <c r="AC74" s="2" t="s">
        <v>1163</v>
      </c>
      <c r="AD74" s="4">
        <v>170</v>
      </c>
      <c r="AE74" s="4">
        <v>500</v>
      </c>
      <c r="AF74" s="6">
        <v>64</v>
      </c>
      <c r="AG74" s="6"/>
      <c r="AH74" s="7">
        <v>0.75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147</v>
      </c>
      <c r="AQ74" s="8">
        <v>6766.26</v>
      </c>
      <c r="AR74" s="4">
        <v>111</v>
      </c>
      <c r="AS74" s="8">
        <v>5139.69</v>
      </c>
      <c r="AT74" s="7">
        <v>0.3243</v>
      </c>
      <c r="AU74" s="7">
        <v>0.3165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0.4079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147</v>
      </c>
      <c r="BK74" s="8">
        <v>6766.26</v>
      </c>
      <c r="BL74" s="2" t="s">
        <v>1185</v>
      </c>
      <c r="BM74" s="7">
        <v>1</v>
      </c>
      <c r="BN74" s="7">
        <v>1</v>
      </c>
      <c r="BO74" s="4">
        <v>70</v>
      </c>
      <c r="BP74" s="8">
        <v>3489.5</v>
      </c>
      <c r="BQ74" s="4">
        <v>25</v>
      </c>
      <c r="BR74" s="8">
        <v>1246.25</v>
      </c>
      <c r="BS74" s="7">
        <v>1.8</v>
      </c>
      <c r="BT74" s="7">
        <v>1.8</v>
      </c>
      <c r="BU74" s="2" t="s">
        <v>239</v>
      </c>
      <c r="BV74" s="2" t="s">
        <v>223</v>
      </c>
      <c r="BW74" s="2" t="s">
        <v>226</v>
      </c>
      <c r="BX74" s="2" t="s">
        <v>741</v>
      </c>
      <c r="BY74" s="2" t="s">
        <v>238</v>
      </c>
      <c r="BZ74" s="2" t="s">
        <v>226</v>
      </c>
      <c r="CA74" s="4">
        <v>14</v>
      </c>
      <c r="CB74" s="8">
        <v>609.7</v>
      </c>
      <c r="CC74" s="4">
        <v>6</v>
      </c>
      <c r="CD74" s="8">
        <v>261.3</v>
      </c>
      <c r="CE74" s="7">
        <v>1.3333</v>
      </c>
      <c r="CF74" s="7">
        <v>1.3333</v>
      </c>
      <c r="CG74" s="2" t="s">
        <v>239</v>
      </c>
      <c r="CH74" s="2" t="s">
        <v>223</v>
      </c>
      <c r="CI74" s="2" t="s">
        <v>742</v>
      </c>
      <c r="CJ74" s="2" t="s">
        <v>766</v>
      </c>
      <c r="CK74" s="2" t="s">
        <v>238</v>
      </c>
      <c r="CL74" s="2" t="s">
        <v>226</v>
      </c>
      <c r="CM74" s="4">
        <v>5</v>
      </c>
      <c r="CN74" s="8">
        <v>210.75</v>
      </c>
      <c r="CO74" s="4">
        <v>5</v>
      </c>
      <c r="CP74" s="8">
        <v>237.8</v>
      </c>
      <c r="CQ74" s="7"/>
      <c r="CR74" s="7">
        <v>-0.1138</v>
      </c>
      <c r="CS74" s="2" t="s">
        <v>239</v>
      </c>
      <c r="CT74" s="2" t="s">
        <v>223</v>
      </c>
      <c r="CU74" s="2" t="s">
        <v>607</v>
      </c>
      <c r="CV74" s="2" t="s">
        <v>1186</v>
      </c>
      <c r="CW74" s="2" t="s">
        <v>238</v>
      </c>
      <c r="CX74" s="2" t="s">
        <v>226</v>
      </c>
      <c r="CY74" s="4"/>
      <c r="CZ74" s="8"/>
      <c r="DA74" s="4">
        <v>11</v>
      </c>
      <c r="DB74" s="8">
        <v>522.5</v>
      </c>
      <c r="DC74" s="7">
        <v>-1</v>
      </c>
      <c r="DD74" s="7">
        <v>-1</v>
      </c>
      <c r="DE74" s="2" t="s">
        <v>239</v>
      </c>
      <c r="DF74" s="2" t="s">
        <v>223</v>
      </c>
      <c r="DG74" s="2" t="s">
        <v>1165</v>
      </c>
      <c r="DH74" s="2" t="s">
        <v>645</v>
      </c>
      <c r="DI74" s="2" t="s">
        <v>238</v>
      </c>
      <c r="DJ74" s="2" t="s">
        <v>226</v>
      </c>
      <c r="DK74" s="4">
        <v>7</v>
      </c>
      <c r="DL74" s="8">
        <v>269.82</v>
      </c>
      <c r="DM74" s="4">
        <v>5</v>
      </c>
      <c r="DN74" s="8">
        <v>207.34</v>
      </c>
      <c r="DO74" s="7">
        <v>0.4</v>
      </c>
      <c r="DP74" s="7">
        <v>0.3013</v>
      </c>
      <c r="DQ74" s="2" t="s">
        <v>239</v>
      </c>
      <c r="DR74" s="2" t="s">
        <v>223</v>
      </c>
      <c r="DS74" s="2" t="s">
        <v>1167</v>
      </c>
      <c r="DT74" s="2" t="s">
        <v>742</v>
      </c>
      <c r="DU74" s="2" t="s">
        <v>238</v>
      </c>
      <c r="DV74" s="2" t="s">
        <v>226</v>
      </c>
      <c r="DW74" s="4">
        <v>15</v>
      </c>
      <c r="DX74" s="8">
        <v>597.9</v>
      </c>
      <c r="DY74" s="4">
        <v>9</v>
      </c>
      <c r="DZ74" s="8">
        <v>426.06</v>
      </c>
      <c r="EA74" s="7">
        <v>0.6667</v>
      </c>
      <c r="EB74" s="7">
        <v>0.4033</v>
      </c>
      <c r="EC74" s="2" t="s">
        <v>239</v>
      </c>
      <c r="ED74" s="2" t="s">
        <v>223</v>
      </c>
      <c r="EE74" s="2" t="s">
        <v>750</v>
      </c>
      <c r="EF74" s="2" t="s">
        <v>1187</v>
      </c>
      <c r="EG74" s="2" t="s">
        <v>238</v>
      </c>
      <c r="EH74" s="2" t="s">
        <v>226</v>
      </c>
      <c r="EI74" s="4"/>
      <c r="EJ74" s="8"/>
      <c r="EK74" s="4">
        <v>6</v>
      </c>
      <c r="EL74" s="8">
        <v>241.86</v>
      </c>
      <c r="EM74" s="7">
        <v>-1</v>
      </c>
      <c r="EN74" s="7">
        <v>-1</v>
      </c>
      <c r="EO74" s="2" t="s">
        <v>239</v>
      </c>
      <c r="EP74" s="2" t="s">
        <v>223</v>
      </c>
      <c r="EQ74" s="2" t="s">
        <v>1169</v>
      </c>
      <c r="ER74" s="2" t="s">
        <v>1170</v>
      </c>
      <c r="ES74" s="2" t="s">
        <v>238</v>
      </c>
      <c r="ET74" s="2" t="s">
        <v>226</v>
      </c>
      <c r="EU74" s="4">
        <v>3</v>
      </c>
      <c r="EV74" s="8">
        <v>120.24</v>
      </c>
      <c r="EW74" s="4">
        <v>18</v>
      </c>
      <c r="EX74" s="8">
        <v>815.58</v>
      </c>
      <c r="EY74" s="7">
        <v>-0.8333</v>
      </c>
      <c r="EZ74" s="7">
        <v>-0.8526</v>
      </c>
      <c r="FA74" s="2" t="s">
        <v>239</v>
      </c>
      <c r="FB74" s="2" t="s">
        <v>223</v>
      </c>
      <c r="FC74" s="2" t="s">
        <v>1171</v>
      </c>
      <c r="FD74" s="2" t="s">
        <v>1188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239</v>
      </c>
      <c r="FN74" s="2" t="s">
        <v>223</v>
      </c>
      <c r="FO74" s="2" t="s">
        <v>1167</v>
      </c>
      <c r="FP74" s="2" t="s">
        <v>1139</v>
      </c>
      <c r="FQ74" s="2" t="s">
        <v>238</v>
      </c>
      <c r="FR74" s="2" t="s">
        <v>226</v>
      </c>
      <c r="FS74" s="4">
        <v>14</v>
      </c>
      <c r="FT74" s="8">
        <v>588.32</v>
      </c>
      <c r="FU74" s="4"/>
      <c r="FV74" s="8"/>
      <c r="FW74" s="7"/>
      <c r="FX74" s="7"/>
      <c r="FY74" s="2" t="s">
        <v>239</v>
      </c>
      <c r="FZ74" s="2" t="s">
        <v>223</v>
      </c>
      <c r="GA74" s="2" t="s">
        <v>661</v>
      </c>
      <c r="GB74" s="2" t="s">
        <v>1189</v>
      </c>
      <c r="GC74" s="2" t="s">
        <v>238</v>
      </c>
      <c r="GD74" s="2" t="s">
        <v>226</v>
      </c>
      <c r="GE74" s="4">
        <v>16</v>
      </c>
      <c r="GF74" s="8">
        <v>750.08</v>
      </c>
      <c r="GG74" s="4">
        <v>16</v>
      </c>
      <c r="GH74" s="8">
        <v>750.08</v>
      </c>
      <c r="GI74" s="7"/>
      <c r="GJ74" s="7"/>
      <c r="GK74" s="2" t="s">
        <v>239</v>
      </c>
      <c r="GL74" s="2" t="s">
        <v>223</v>
      </c>
      <c r="GM74" s="2" t="s">
        <v>1173</v>
      </c>
      <c r="GN74" s="2" t="s">
        <v>743</v>
      </c>
      <c r="GO74" s="2" t="s">
        <v>238</v>
      </c>
      <c r="GP74" s="2" t="s">
        <v>226</v>
      </c>
      <c r="GQ74" s="4"/>
      <c r="GR74" s="8"/>
      <c r="GS74" s="4">
        <v>2</v>
      </c>
      <c r="GT74" s="8">
        <v>94.68</v>
      </c>
      <c r="GU74" s="7">
        <v>-1</v>
      </c>
      <c r="GV74" s="7">
        <v>-1</v>
      </c>
      <c r="GW74" s="2" t="s">
        <v>239</v>
      </c>
      <c r="GX74" s="2" t="s">
        <v>223</v>
      </c>
      <c r="GY74" s="2" t="s">
        <v>607</v>
      </c>
      <c r="GZ74" s="2" t="s">
        <v>1174</v>
      </c>
      <c r="HA74" s="2" t="s">
        <v>238</v>
      </c>
      <c r="HB74" s="2" t="s">
        <v>226</v>
      </c>
      <c r="HC74" s="4">
        <v>3</v>
      </c>
      <c r="HD74" s="8">
        <v>129.95</v>
      </c>
      <c r="HE74" s="4">
        <v>7</v>
      </c>
      <c r="HF74" s="8">
        <v>289.36</v>
      </c>
      <c r="HG74" s="7">
        <v>-0.5714</v>
      </c>
      <c r="HH74" s="7">
        <v>-0.5509</v>
      </c>
      <c r="HI74" s="2" t="s">
        <v>239</v>
      </c>
      <c r="HJ74" s="2" t="s">
        <v>223</v>
      </c>
      <c r="HK74" s="2" t="s">
        <v>1175</v>
      </c>
      <c r="HL74" s="2" t="s">
        <v>1187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236</v>
      </c>
      <c r="HV74" s="2" t="s">
        <v>223</v>
      </c>
      <c r="HW74" s="2" t="s">
        <v>226</v>
      </c>
      <c r="HX74" s="2" t="s">
        <v>226</v>
      </c>
      <c r="HY74" s="2" t="s">
        <v>238</v>
      </c>
      <c r="HZ74" s="2" t="s">
        <v>226</v>
      </c>
      <c r="IA74" s="4"/>
      <c r="IB74" s="8"/>
      <c r="IC74" s="4"/>
      <c r="ID74" s="8"/>
      <c r="IE74" s="7"/>
      <c r="IF74" s="7"/>
      <c r="IG74" s="2" t="s">
        <v>239</v>
      </c>
      <c r="IH74" s="2" t="s">
        <v>223</v>
      </c>
      <c r="II74" s="2" t="s">
        <v>612</v>
      </c>
      <c r="IJ74" s="2" t="s">
        <v>1190</v>
      </c>
      <c r="IK74" s="2" t="s">
        <v>238</v>
      </c>
      <c r="IL74" s="2" t="s">
        <v>226</v>
      </c>
      <c r="IM74" s="4"/>
      <c r="IN74" s="8"/>
      <c r="IO74" s="4"/>
      <c r="IP74" s="8"/>
      <c r="IQ74" s="7"/>
      <c r="IR74" s="7"/>
      <c r="IS74" s="2" t="s">
        <v>226</v>
      </c>
      <c r="IT74" s="2" t="s">
        <v>226</v>
      </c>
      <c r="IU74" s="2" t="s">
        <v>226</v>
      </c>
      <c r="IV74" s="2" t="s">
        <v>226</v>
      </c>
      <c r="IW74" s="2" t="s">
        <v>226</v>
      </c>
      <c r="IX74" s="2" t="s">
        <v>226</v>
      </c>
      <c r="IY74" s="4"/>
      <c r="IZ74" s="8"/>
      <c r="JA74" s="4"/>
      <c r="JB74" s="8"/>
      <c r="JC74" s="7"/>
      <c r="JD74" s="7"/>
      <c r="JE74" s="2" t="s">
        <v>448</v>
      </c>
      <c r="JF74" s="2" t="s">
        <v>223</v>
      </c>
      <c r="JG74" s="2" t="s">
        <v>226</v>
      </c>
      <c r="JH74" s="2" t="s">
        <v>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252</v>
      </c>
      <c r="JR74" s="2" t="s">
        <v>223</v>
      </c>
      <c r="JS74" s="2" t="s">
        <v>226</v>
      </c>
      <c r="JT74" s="2" t="s">
        <v>226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236</v>
      </c>
      <c r="KD74" s="2" t="s">
        <v>223</v>
      </c>
      <c r="KE74" s="2" t="s">
        <v>226</v>
      </c>
      <c r="KF74" s="2" t="s">
        <v>226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239</v>
      </c>
      <c r="KP74" s="2" t="s">
        <v>223</v>
      </c>
      <c r="KQ74" s="2" t="s">
        <v>1178</v>
      </c>
      <c r="KR74" s="2" t="s">
        <v>226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239</v>
      </c>
      <c r="LB74" s="2" t="s">
        <v>223</v>
      </c>
      <c r="LC74" s="2" t="s">
        <v>1179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239</v>
      </c>
      <c r="LN74" s="2" t="s">
        <v>223</v>
      </c>
      <c r="LO74" s="2" t="s">
        <v>321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239</v>
      </c>
      <c r="LZ74" s="2" t="s">
        <v>223</v>
      </c>
      <c r="MA74" s="2" t="s">
        <v>668</v>
      </c>
      <c r="MB74" s="2" t="s">
        <v>226</v>
      </c>
      <c r="MC74" s="2" t="s">
        <v>238</v>
      </c>
      <c r="MD74" s="2" t="s">
        <v>226</v>
      </c>
      <c r="ME74" s="4"/>
      <c r="MF74" s="8"/>
      <c r="MG74" s="4"/>
      <c r="MH74" s="8"/>
      <c r="MI74" s="7"/>
      <c r="MJ74" s="7"/>
      <c r="MK74" s="2" t="s">
        <v>239</v>
      </c>
      <c r="ML74" s="2" t="s">
        <v>223</v>
      </c>
      <c r="MM74" s="2" t="s">
        <v>920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239</v>
      </c>
      <c r="MX74" s="2" t="s">
        <v>223</v>
      </c>
      <c r="MY74" s="2" t="s">
        <v>1005</v>
      </c>
      <c r="MZ74" s="2" t="s">
        <v>226</v>
      </c>
      <c r="NA74" s="2" t="s">
        <v>238</v>
      </c>
      <c r="NB74" s="2" t="s">
        <v>226</v>
      </c>
      <c r="NC74" s="4"/>
      <c r="ND74" s="8"/>
      <c r="NE74" s="4"/>
      <c r="NF74" s="8"/>
      <c r="NG74" s="7"/>
      <c r="NH74" s="7"/>
      <c r="NI74" s="2" t="s">
        <v>239</v>
      </c>
      <c r="NJ74" s="2" t="s">
        <v>261</v>
      </c>
      <c r="NK74" s="2" t="s">
        <v>1180</v>
      </c>
      <c r="NL74" s="2" t="s">
        <v>1191</v>
      </c>
      <c r="NM74" s="2" t="s">
        <v>238</v>
      </c>
      <c r="NN74" s="2" t="s">
        <v>226</v>
      </c>
      <c r="NO74" s="4"/>
      <c r="NP74" s="8"/>
      <c r="NQ74" s="4">
        <v>1</v>
      </c>
      <c r="NR74" s="8">
        <v>46.88</v>
      </c>
      <c r="NS74" s="7">
        <v>-1</v>
      </c>
      <c r="NT74" s="7">
        <v>-1</v>
      </c>
      <c r="NU74" s="2" t="s">
        <v>239</v>
      </c>
      <c r="NV74" s="2" t="s">
        <v>237</v>
      </c>
      <c r="NW74" s="2" t="s">
        <v>760</v>
      </c>
      <c r="NX74" s="2" t="s">
        <v>780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239</v>
      </c>
      <c r="OH74" s="2" t="s">
        <v>237</v>
      </c>
      <c r="OI74" s="2" t="s">
        <v>762</v>
      </c>
      <c r="OJ74" s="2" t="s">
        <v>904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252</v>
      </c>
      <c r="OT74" s="2" t="s">
        <v>223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239</v>
      </c>
      <c r="PF74" s="2" t="s">
        <v>223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8"/>
      <c r="PY74" s="4"/>
      <c r="PZ74" s="8"/>
      <c r="QA74" s="7"/>
      <c r="QB74" s="7"/>
      <c r="QC74" s="2" t="s">
        <v>266</v>
      </c>
      <c r="QD74" s="2" t="s">
        <v>223</v>
      </c>
      <c r="QE74" s="2" t="s">
        <v>226</v>
      </c>
      <c r="QF74" s="2" t="s">
        <v>226</v>
      </c>
      <c r="QG74" s="2" t="s">
        <v>238</v>
      </c>
      <c r="QH74" s="2" t="s">
        <v>226</v>
      </c>
      <c r="QI74" s="4"/>
      <c r="QJ74" s="8"/>
      <c r="QK74" s="4"/>
      <c r="QL74" s="8"/>
      <c r="QM74" s="7"/>
      <c r="QN74" s="7"/>
      <c r="QO74" s="2" t="s">
        <v>236</v>
      </c>
      <c r="QP74" s="2" t="s">
        <v>237</v>
      </c>
      <c r="QQ74" s="2" t="s">
        <v>226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266</v>
      </c>
      <c r="RB74" s="2" t="s">
        <v>223</v>
      </c>
      <c r="RC74" s="2" t="s">
        <v>226</v>
      </c>
      <c r="RD74" s="2" t="s">
        <v>226</v>
      </c>
      <c r="RE74" s="2" t="s">
        <v>238</v>
      </c>
      <c r="RF74" s="2" t="s">
        <v>226</v>
      </c>
      <c r="RG74" s="4"/>
      <c r="RH74" s="8"/>
      <c r="RI74" s="4"/>
      <c r="RJ74" s="8"/>
      <c r="RK74" s="7"/>
      <c r="RL74" s="7"/>
      <c r="RM74" s="2" t="s">
        <v>226</v>
      </c>
      <c r="RN74" s="2" t="s">
        <v>226</v>
      </c>
      <c r="RO74" s="2" t="s">
        <v>226</v>
      </c>
      <c r="RP74" s="2" t="s">
        <v>226</v>
      </c>
      <c r="RQ74" s="2" t="s">
        <v>226</v>
      </c>
      <c r="RR74" s="2" t="s">
        <v>226</v>
      </c>
      <c r="RS74" s="4"/>
      <c r="RT74" s="8"/>
      <c r="RU74" s="4"/>
      <c r="RV74" s="8"/>
      <c r="RW74" s="7"/>
      <c r="RX74" s="7"/>
      <c r="RY74" s="2" t="s">
        <v>236</v>
      </c>
      <c r="RZ74" s="2" t="s">
        <v>237</v>
      </c>
      <c r="SA74" s="2" t="s">
        <v>226</v>
      </c>
      <c r="SB74" s="2" t="s">
        <v>226</v>
      </c>
      <c r="SC74" s="2" t="s">
        <v>238</v>
      </c>
      <c r="SD74" s="2" t="s">
        <v>226</v>
      </c>
      <c r="SE74" s="4">
        <v>112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>
        <v>170</v>
      </c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>
        <v>180</v>
      </c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>
        <v>150</v>
      </c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</row>
    <row r="75">
      <c r="A75" s="2" t="s">
        <v>1192</v>
      </c>
      <c r="B75" s="2" t="s">
        <v>577</v>
      </c>
      <c r="C75" s="2" t="s">
        <v>558</v>
      </c>
      <c r="D75" s="2" t="s">
        <v>215</v>
      </c>
      <c r="E75" s="2" t="s">
        <v>216</v>
      </c>
      <c r="F75" s="2" t="s">
        <v>963</v>
      </c>
      <c r="G75" s="2" t="s">
        <v>964</v>
      </c>
      <c r="H75" s="2" t="s">
        <v>965</v>
      </c>
      <c r="I75" s="2" t="s">
        <v>966</v>
      </c>
      <c r="J75" s="2" t="s">
        <v>268</v>
      </c>
      <c r="K75" s="2" t="s">
        <v>1160</v>
      </c>
      <c r="L75" s="3">
        <v>45.36</v>
      </c>
      <c r="M75" s="3">
        <v>47.63</v>
      </c>
      <c r="N75" s="3">
        <v>89.99</v>
      </c>
      <c r="O75" s="2" t="s">
        <v>223</v>
      </c>
      <c r="P75" s="2" t="s">
        <v>224</v>
      </c>
      <c r="Q75" s="2" t="s">
        <v>225</v>
      </c>
      <c r="R75" s="2" t="s">
        <v>226</v>
      </c>
      <c r="S75" s="2" t="s">
        <v>1161</v>
      </c>
      <c r="T75" s="2" t="s">
        <v>969</v>
      </c>
      <c r="U75" s="2" t="s">
        <v>229</v>
      </c>
      <c r="V75" s="2" t="s">
        <v>970</v>
      </c>
      <c r="W75" s="2" t="s">
        <v>971</v>
      </c>
      <c r="X75" s="2" t="s">
        <v>587</v>
      </c>
      <c r="Y75" s="2" t="s">
        <v>1162</v>
      </c>
      <c r="Z75" s="4">
        <v>58</v>
      </c>
      <c r="AA75" s="4">
        <f>=ROUNDDOWN(3.43195266272189,0)</f>
      </c>
      <c r="AB75" s="5">
        <v>16.9</v>
      </c>
      <c r="AC75" s="2" t="s">
        <v>1163</v>
      </c>
      <c r="AD75" s="4">
        <v>130</v>
      </c>
      <c r="AE75" s="4">
        <v>380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174</v>
      </c>
      <c r="AQ75" s="8">
        <v>8855.93</v>
      </c>
      <c r="AR75" s="4">
        <v>174</v>
      </c>
      <c r="AS75" s="8">
        <v>9251.83</v>
      </c>
      <c r="AT75" s="7"/>
      <c r="AU75" s="7">
        <v>-0.0428</v>
      </c>
      <c r="AV75" s="4" t="s">
        <v>226</v>
      </c>
      <c r="AW75" s="8" t="s">
        <v>226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>
        <v>0.5338</v>
      </c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 t="s">
        <v>226</v>
      </c>
      <c r="BJ75" s="4">
        <v>174</v>
      </c>
      <c r="BK75" s="8">
        <v>8855.93</v>
      </c>
      <c r="BL75" s="2" t="s">
        <v>1193</v>
      </c>
      <c r="BM75" s="7">
        <v>1</v>
      </c>
      <c r="BN75" s="7">
        <v>1</v>
      </c>
      <c r="BO75" s="4">
        <v>88</v>
      </c>
      <c r="BP75" s="8">
        <v>4934.16</v>
      </c>
      <c r="BQ75" s="4">
        <v>49</v>
      </c>
      <c r="BR75" s="8">
        <v>2747.43</v>
      </c>
      <c r="BS75" s="7">
        <v>0.7959</v>
      </c>
      <c r="BT75" s="7">
        <v>0.7959</v>
      </c>
      <c r="BU75" s="2" t="s">
        <v>239</v>
      </c>
      <c r="BV75" s="2" t="s">
        <v>223</v>
      </c>
      <c r="BW75" s="2" t="s">
        <v>226</v>
      </c>
      <c r="BX75" s="2" t="s">
        <v>799</v>
      </c>
      <c r="BY75" s="2" t="s">
        <v>238</v>
      </c>
      <c r="BZ75" s="2" t="s">
        <v>226</v>
      </c>
      <c r="CA75" s="4">
        <v>7</v>
      </c>
      <c r="CB75" s="8">
        <v>342.93</v>
      </c>
      <c r="CC75" s="4">
        <v>5</v>
      </c>
      <c r="CD75" s="8">
        <v>244.95</v>
      </c>
      <c r="CE75" s="7">
        <v>0.4</v>
      </c>
      <c r="CF75" s="7">
        <v>0.4</v>
      </c>
      <c r="CG75" s="2" t="s">
        <v>239</v>
      </c>
      <c r="CH75" s="2" t="s">
        <v>223</v>
      </c>
      <c r="CI75" s="2" t="s">
        <v>742</v>
      </c>
      <c r="CJ75" s="2" t="s">
        <v>745</v>
      </c>
      <c r="CK75" s="2" t="s">
        <v>238</v>
      </c>
      <c r="CL75" s="2" t="s">
        <v>226</v>
      </c>
      <c r="CM75" s="4">
        <v>8</v>
      </c>
      <c r="CN75" s="8">
        <v>376</v>
      </c>
      <c r="CO75" s="4">
        <v>7</v>
      </c>
      <c r="CP75" s="8">
        <v>394.31</v>
      </c>
      <c r="CQ75" s="7">
        <v>0.1429</v>
      </c>
      <c r="CR75" s="7">
        <v>-0.0464</v>
      </c>
      <c r="CS75" s="2" t="s">
        <v>239</v>
      </c>
      <c r="CT75" s="2" t="s">
        <v>223</v>
      </c>
      <c r="CU75" s="2" t="s">
        <v>607</v>
      </c>
      <c r="CV75" s="2" t="s">
        <v>1194</v>
      </c>
      <c r="CW75" s="2" t="s">
        <v>238</v>
      </c>
      <c r="CX75" s="2" t="s">
        <v>226</v>
      </c>
      <c r="CY75" s="4">
        <v>3</v>
      </c>
      <c r="CZ75" s="8">
        <v>160.62</v>
      </c>
      <c r="DA75" s="4">
        <v>4</v>
      </c>
      <c r="DB75" s="8">
        <v>214.16</v>
      </c>
      <c r="DC75" s="7">
        <v>-0.25</v>
      </c>
      <c r="DD75" s="7">
        <v>-0.25</v>
      </c>
      <c r="DE75" s="2" t="s">
        <v>239</v>
      </c>
      <c r="DF75" s="2" t="s">
        <v>223</v>
      </c>
      <c r="DG75" s="2" t="s">
        <v>1165</v>
      </c>
      <c r="DH75" s="2" t="s">
        <v>1195</v>
      </c>
      <c r="DI75" s="2" t="s">
        <v>238</v>
      </c>
      <c r="DJ75" s="2" t="s">
        <v>226</v>
      </c>
      <c r="DK75" s="4">
        <v>3</v>
      </c>
      <c r="DL75" s="8">
        <v>127.23</v>
      </c>
      <c r="DM75" s="4">
        <v>4</v>
      </c>
      <c r="DN75" s="8">
        <v>190.88</v>
      </c>
      <c r="DO75" s="7">
        <v>-0.25</v>
      </c>
      <c r="DP75" s="7">
        <v>-0.3335</v>
      </c>
      <c r="DQ75" s="2" t="s">
        <v>239</v>
      </c>
      <c r="DR75" s="2" t="s">
        <v>223</v>
      </c>
      <c r="DS75" s="2" t="s">
        <v>1167</v>
      </c>
      <c r="DT75" s="2" t="s">
        <v>1196</v>
      </c>
      <c r="DU75" s="2" t="s">
        <v>238</v>
      </c>
      <c r="DV75" s="2" t="s">
        <v>226</v>
      </c>
      <c r="DW75" s="4">
        <v>21</v>
      </c>
      <c r="DX75" s="8">
        <v>958.65</v>
      </c>
      <c r="DY75" s="4">
        <v>27</v>
      </c>
      <c r="DZ75" s="8">
        <v>1438.02</v>
      </c>
      <c r="EA75" s="7">
        <v>-0.2222</v>
      </c>
      <c r="EB75" s="7">
        <v>-0.3334</v>
      </c>
      <c r="EC75" s="2" t="s">
        <v>239</v>
      </c>
      <c r="ED75" s="2" t="s">
        <v>223</v>
      </c>
      <c r="EE75" s="2" t="s">
        <v>750</v>
      </c>
      <c r="EF75" s="2" t="s">
        <v>1197</v>
      </c>
      <c r="EG75" s="2" t="s">
        <v>238</v>
      </c>
      <c r="EH75" s="2" t="s">
        <v>226</v>
      </c>
      <c r="EI75" s="4">
        <v>2</v>
      </c>
      <c r="EJ75" s="8">
        <v>77.74</v>
      </c>
      <c r="EK75" s="4"/>
      <c r="EL75" s="8"/>
      <c r="EM75" s="7"/>
      <c r="EN75" s="7"/>
      <c r="EO75" s="2" t="s">
        <v>239</v>
      </c>
      <c r="EP75" s="2" t="s">
        <v>223</v>
      </c>
      <c r="EQ75" s="2" t="s">
        <v>1169</v>
      </c>
      <c r="ER75" s="2" t="s">
        <v>772</v>
      </c>
      <c r="ES75" s="2" t="s">
        <v>238</v>
      </c>
      <c r="ET75" s="2" t="s">
        <v>226</v>
      </c>
      <c r="EU75" s="4"/>
      <c r="EV75" s="8"/>
      <c r="EW75" s="4">
        <v>20</v>
      </c>
      <c r="EX75" s="8">
        <v>1026.4</v>
      </c>
      <c r="EY75" s="7">
        <v>-1</v>
      </c>
      <c r="EZ75" s="7">
        <v>-1</v>
      </c>
      <c r="FA75" s="2" t="s">
        <v>239</v>
      </c>
      <c r="FB75" s="2" t="s">
        <v>223</v>
      </c>
      <c r="FC75" s="2" t="s">
        <v>1171</v>
      </c>
      <c r="FD75" s="2" t="s">
        <v>1181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239</v>
      </c>
      <c r="FN75" s="2" t="s">
        <v>223</v>
      </c>
      <c r="FO75" s="2" t="s">
        <v>1167</v>
      </c>
      <c r="FP75" s="2" t="s">
        <v>226</v>
      </c>
      <c r="FQ75" s="2" t="s">
        <v>238</v>
      </c>
      <c r="FR75" s="2" t="s">
        <v>226</v>
      </c>
      <c r="FS75" s="4">
        <v>14</v>
      </c>
      <c r="FT75" s="8">
        <v>449.27</v>
      </c>
      <c r="FU75" s="4"/>
      <c r="FV75" s="8"/>
      <c r="FW75" s="7"/>
      <c r="FX75" s="7"/>
      <c r="FY75" s="2" t="s">
        <v>239</v>
      </c>
      <c r="FZ75" s="2" t="s">
        <v>223</v>
      </c>
      <c r="GA75" s="2" t="s">
        <v>661</v>
      </c>
      <c r="GB75" s="2" t="s">
        <v>1198</v>
      </c>
      <c r="GC75" s="2" t="s">
        <v>238</v>
      </c>
      <c r="GD75" s="2" t="s">
        <v>226</v>
      </c>
      <c r="GE75" s="4">
        <v>24</v>
      </c>
      <c r="GF75" s="8">
        <v>1270.08</v>
      </c>
      <c r="GG75" s="4">
        <v>42</v>
      </c>
      <c r="GH75" s="8">
        <v>2222.64</v>
      </c>
      <c r="GI75" s="7">
        <v>-0.4286</v>
      </c>
      <c r="GJ75" s="7">
        <v>-0.4286</v>
      </c>
      <c r="GK75" s="2" t="s">
        <v>239</v>
      </c>
      <c r="GL75" s="2" t="s">
        <v>223</v>
      </c>
      <c r="GM75" s="2" t="s">
        <v>1173</v>
      </c>
      <c r="GN75" s="2" t="s">
        <v>1194</v>
      </c>
      <c r="GO75" s="2" t="s">
        <v>238</v>
      </c>
      <c r="GP75" s="2" t="s">
        <v>226</v>
      </c>
      <c r="GQ75" s="4"/>
      <c r="GR75" s="8"/>
      <c r="GS75" s="4">
        <v>1</v>
      </c>
      <c r="GT75" s="8">
        <v>53.26</v>
      </c>
      <c r="GU75" s="7">
        <v>-1</v>
      </c>
      <c r="GV75" s="7">
        <v>-1</v>
      </c>
      <c r="GW75" s="2" t="s">
        <v>239</v>
      </c>
      <c r="GX75" s="2" t="s">
        <v>223</v>
      </c>
      <c r="GY75" s="2" t="s">
        <v>607</v>
      </c>
      <c r="GZ75" s="2" t="s">
        <v>745</v>
      </c>
      <c r="HA75" s="2" t="s">
        <v>238</v>
      </c>
      <c r="HB75" s="2" t="s">
        <v>226</v>
      </c>
      <c r="HC75" s="4">
        <v>4</v>
      </c>
      <c r="HD75" s="8">
        <v>159.25</v>
      </c>
      <c r="HE75" s="4">
        <v>10</v>
      </c>
      <c r="HF75" s="8">
        <v>466.58</v>
      </c>
      <c r="HG75" s="7">
        <v>-0.6</v>
      </c>
      <c r="HH75" s="7">
        <v>-0.6587</v>
      </c>
      <c r="HI75" s="2" t="s">
        <v>239</v>
      </c>
      <c r="HJ75" s="2" t="s">
        <v>223</v>
      </c>
      <c r="HK75" s="2" t="s">
        <v>1175</v>
      </c>
      <c r="HL75" s="2" t="s">
        <v>1199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236</v>
      </c>
      <c r="HV75" s="2" t="s">
        <v>223</v>
      </c>
      <c r="HW75" s="2" t="s">
        <v>226</v>
      </c>
      <c r="HX75" s="2" t="s">
        <v>226</v>
      </c>
      <c r="HY75" s="2" t="s">
        <v>238</v>
      </c>
      <c r="HZ75" s="2" t="s">
        <v>226</v>
      </c>
      <c r="IA75" s="4"/>
      <c r="IB75" s="8"/>
      <c r="IC75" s="4"/>
      <c r="ID75" s="8"/>
      <c r="IE75" s="7"/>
      <c r="IF75" s="7"/>
      <c r="IG75" s="2" t="s">
        <v>239</v>
      </c>
      <c r="IH75" s="2" t="s">
        <v>223</v>
      </c>
      <c r="II75" s="2" t="s">
        <v>612</v>
      </c>
      <c r="IJ75" s="2" t="s">
        <v>1200</v>
      </c>
      <c r="IK75" s="2" t="s">
        <v>238</v>
      </c>
      <c r="IL75" s="2" t="s">
        <v>226</v>
      </c>
      <c r="IM75" s="4"/>
      <c r="IN75" s="8"/>
      <c r="IO75" s="4"/>
      <c r="IP75" s="8"/>
      <c r="IQ75" s="7"/>
      <c r="IR75" s="7"/>
      <c r="IS75" s="2" t="s">
        <v>226</v>
      </c>
      <c r="IT75" s="2" t="s">
        <v>226</v>
      </c>
      <c r="IU75" s="2" t="s">
        <v>226</v>
      </c>
      <c r="IV75" s="2" t="s">
        <v>226</v>
      </c>
      <c r="IW75" s="2" t="s">
        <v>226</v>
      </c>
      <c r="IX75" s="2" t="s">
        <v>226</v>
      </c>
      <c r="IY75" s="4"/>
      <c r="IZ75" s="8"/>
      <c r="JA75" s="4"/>
      <c r="JB75" s="8"/>
      <c r="JC75" s="7"/>
      <c r="JD75" s="7"/>
      <c r="JE75" s="2" t="s">
        <v>448</v>
      </c>
      <c r="JF75" s="2" t="s">
        <v>223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252</v>
      </c>
      <c r="JR75" s="2" t="s">
        <v>223</v>
      </c>
      <c r="JS75" s="2" t="s">
        <v>226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223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239</v>
      </c>
      <c r="KP75" s="2" t="s">
        <v>223</v>
      </c>
      <c r="KQ75" s="2" t="s">
        <v>1178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239</v>
      </c>
      <c r="LB75" s="2" t="s">
        <v>223</v>
      </c>
      <c r="LC75" s="2" t="s">
        <v>1179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239</v>
      </c>
      <c r="LN75" s="2" t="s">
        <v>223</v>
      </c>
      <c r="LO75" s="2" t="s">
        <v>321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239</v>
      </c>
      <c r="LZ75" s="2" t="s">
        <v>223</v>
      </c>
      <c r="MA75" s="2" t="s">
        <v>668</v>
      </c>
      <c r="MB75" s="2" t="s">
        <v>226</v>
      </c>
      <c r="MC75" s="2" t="s">
        <v>238</v>
      </c>
      <c r="MD75" s="2" t="s">
        <v>226</v>
      </c>
      <c r="ME75" s="4"/>
      <c r="MF75" s="8"/>
      <c r="MG75" s="4"/>
      <c r="MH75" s="8"/>
      <c r="MI75" s="7"/>
      <c r="MJ75" s="7"/>
      <c r="MK75" s="2" t="s">
        <v>239</v>
      </c>
      <c r="ML75" s="2" t="s">
        <v>223</v>
      </c>
      <c r="MM75" s="2" t="s">
        <v>920</v>
      </c>
      <c r="MN75" s="2" t="s">
        <v>226</v>
      </c>
      <c r="MO75" s="2" t="s">
        <v>238</v>
      </c>
      <c r="MP75" s="2" t="s">
        <v>226</v>
      </c>
      <c r="MQ75" s="4"/>
      <c r="MR75" s="8"/>
      <c r="MS75" s="4"/>
      <c r="MT75" s="8"/>
      <c r="MU75" s="7"/>
      <c r="MV75" s="7"/>
      <c r="MW75" s="2" t="s">
        <v>239</v>
      </c>
      <c r="MX75" s="2" t="s">
        <v>223</v>
      </c>
      <c r="MY75" s="2" t="s">
        <v>1005</v>
      </c>
      <c r="MZ75" s="2" t="s">
        <v>226</v>
      </c>
      <c r="NA75" s="2" t="s">
        <v>238</v>
      </c>
      <c r="NB75" s="2" t="s">
        <v>226</v>
      </c>
      <c r="NC75" s="4"/>
      <c r="ND75" s="8"/>
      <c r="NE75" s="4">
        <v>5</v>
      </c>
      <c r="NF75" s="8">
        <v>253.2</v>
      </c>
      <c r="NG75" s="7">
        <v>-1</v>
      </c>
      <c r="NH75" s="7">
        <v>-1</v>
      </c>
      <c r="NI75" s="2" t="s">
        <v>239</v>
      </c>
      <c r="NJ75" s="2" t="s">
        <v>261</v>
      </c>
      <c r="NK75" s="2" t="s">
        <v>1180</v>
      </c>
      <c r="NL75" s="2" t="s">
        <v>1201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239</v>
      </c>
      <c r="NV75" s="2" t="s">
        <v>237</v>
      </c>
      <c r="NW75" s="2" t="s">
        <v>760</v>
      </c>
      <c r="NX75" s="2" t="s">
        <v>1202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239</v>
      </c>
      <c r="OH75" s="2" t="s">
        <v>237</v>
      </c>
      <c r="OI75" s="2" t="s">
        <v>831</v>
      </c>
      <c r="OJ75" s="2" t="s">
        <v>1199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252</v>
      </c>
      <c r="OT75" s="2" t="s">
        <v>223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239</v>
      </c>
      <c r="PF75" s="2" t="s">
        <v>223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266</v>
      </c>
      <c r="QD75" s="2" t="s">
        <v>223</v>
      </c>
      <c r="QE75" s="2" t="s">
        <v>226</v>
      </c>
      <c r="QF75" s="2" t="s">
        <v>226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236</v>
      </c>
      <c r="QP75" s="2" t="s">
        <v>237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266</v>
      </c>
      <c r="RB75" s="2" t="s">
        <v>223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226</v>
      </c>
      <c r="RN75" s="2" t="s">
        <v>226</v>
      </c>
      <c r="RO75" s="2" t="s">
        <v>226</v>
      </c>
      <c r="RP75" s="2" t="s">
        <v>226</v>
      </c>
      <c r="RQ75" s="2" t="s">
        <v>226</v>
      </c>
      <c r="RR75" s="2" t="s">
        <v>226</v>
      </c>
      <c r="RS75" s="4"/>
      <c r="RT75" s="8"/>
      <c r="RU75" s="4"/>
      <c r="RV75" s="8"/>
      <c r="RW75" s="7"/>
      <c r="RX75" s="7"/>
      <c r="RY75" s="2" t="s">
        <v>236</v>
      </c>
      <c r="RZ75" s="2" t="s">
        <v>237</v>
      </c>
      <c r="SA75" s="2" t="s">
        <v>226</v>
      </c>
      <c r="SB75" s="2" t="s">
        <v>226</v>
      </c>
      <c r="SC75" s="2" t="s">
        <v>238</v>
      </c>
      <c r="SD75" s="2" t="s">
        <v>226</v>
      </c>
      <c r="SE75" s="4">
        <v>58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>
        <v>130</v>
      </c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>
        <v>140</v>
      </c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>
        <v>110</v>
      </c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</row>
    <row r="76">
      <c r="A76" s="2" t="s">
        <v>1203</v>
      </c>
      <c r="B76" s="2" t="s">
        <v>577</v>
      </c>
      <c r="C76" s="2" t="s">
        <v>558</v>
      </c>
      <c r="D76" s="2" t="s">
        <v>215</v>
      </c>
      <c r="E76" s="2" t="s">
        <v>216</v>
      </c>
      <c r="F76" s="2" t="s">
        <v>963</v>
      </c>
      <c r="G76" s="2" t="s">
        <v>964</v>
      </c>
      <c r="H76" s="2" t="s">
        <v>965</v>
      </c>
      <c r="I76" s="2" t="s">
        <v>966</v>
      </c>
      <c r="J76" s="2" t="s">
        <v>582</v>
      </c>
      <c r="K76" s="2" t="s">
        <v>1204</v>
      </c>
      <c r="L76" s="3">
        <v>35.19</v>
      </c>
      <c r="M76" s="3">
        <v>36.95</v>
      </c>
      <c r="N76" s="3">
        <v>69.99</v>
      </c>
      <c r="O76" s="2" t="s">
        <v>223</v>
      </c>
      <c r="P76" s="2" t="s">
        <v>736</v>
      </c>
      <c r="Q76" s="2" t="s">
        <v>225</v>
      </c>
      <c r="R76" s="2" t="s">
        <v>226</v>
      </c>
      <c r="S76" s="2" t="s">
        <v>1205</v>
      </c>
      <c r="T76" s="2" t="s">
        <v>969</v>
      </c>
      <c r="U76" s="2" t="s">
        <v>371</v>
      </c>
      <c r="V76" s="2" t="s">
        <v>970</v>
      </c>
      <c r="W76" s="2" t="s">
        <v>971</v>
      </c>
      <c r="X76" s="2" t="s">
        <v>587</v>
      </c>
      <c r="Y76" s="2" t="s">
        <v>972</v>
      </c>
      <c r="Z76" s="4">
        <v>604</v>
      </c>
      <c r="AA76" s="4">
        <f>=ROUNDDOWN(60.4,0)</f>
      </c>
      <c r="AB76" s="5">
        <v>10</v>
      </c>
      <c r="AC76" s="2" t="s">
        <v>226</v>
      </c>
      <c r="AD76" s="4"/>
      <c r="AE76" s="4"/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96</v>
      </c>
      <c r="AQ76" s="8">
        <v>3440.15</v>
      </c>
      <c r="AR76" s="4">
        <v>68</v>
      </c>
      <c r="AS76" s="8">
        <v>2716.54</v>
      </c>
      <c r="AT76" s="7">
        <v>0.4118</v>
      </c>
      <c r="AU76" s="7">
        <v>0.2664</v>
      </c>
      <c r="AV76" s="4">
        <v>305</v>
      </c>
      <c r="AW76" s="8">
        <v>12601.26</v>
      </c>
      <c r="AX76" s="4">
        <v>512</v>
      </c>
      <c r="AY76" s="8">
        <v>23836.66</v>
      </c>
      <c r="AZ76" s="7">
        <v>-0.4043</v>
      </c>
      <c r="BA76" s="7">
        <v>-0.4713</v>
      </c>
      <c r="BB76" s="7">
        <v>0.273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>
        <v>0.0936</v>
      </c>
      <c r="BJ76" s="4">
        <v>96</v>
      </c>
      <c r="BK76" s="8">
        <v>3440.15</v>
      </c>
      <c r="BL76" s="2" t="s">
        <v>1206</v>
      </c>
      <c r="BM76" s="7">
        <v>1</v>
      </c>
      <c r="BN76" s="7">
        <v>1</v>
      </c>
      <c r="BO76" s="4">
        <v>25</v>
      </c>
      <c r="BP76" s="8">
        <v>873.5</v>
      </c>
      <c r="BQ76" s="4">
        <v>1</v>
      </c>
      <c r="BR76" s="8">
        <v>34.94</v>
      </c>
      <c r="BS76" s="7">
        <v>24</v>
      </c>
      <c r="BT76" s="7">
        <v>24</v>
      </c>
      <c r="BU76" s="2" t="s">
        <v>239</v>
      </c>
      <c r="BV76" s="2" t="s">
        <v>223</v>
      </c>
      <c r="BW76" s="2" t="s">
        <v>226</v>
      </c>
      <c r="BX76" s="2" t="s">
        <v>1207</v>
      </c>
      <c r="BY76" s="2" t="s">
        <v>238</v>
      </c>
      <c r="BZ76" s="2" t="s">
        <v>226</v>
      </c>
      <c r="CA76" s="4">
        <v>20</v>
      </c>
      <c r="CB76" s="8">
        <v>725.8</v>
      </c>
      <c r="CC76" s="4">
        <v>4</v>
      </c>
      <c r="CD76" s="8">
        <v>145.16</v>
      </c>
      <c r="CE76" s="7">
        <v>4</v>
      </c>
      <c r="CF76" s="7">
        <v>4</v>
      </c>
      <c r="CG76" s="2" t="s">
        <v>239</v>
      </c>
      <c r="CH76" s="2" t="s">
        <v>223</v>
      </c>
      <c r="CI76" s="2" t="s">
        <v>976</v>
      </c>
      <c r="CJ76" s="2" t="s">
        <v>977</v>
      </c>
      <c r="CK76" s="2" t="s">
        <v>238</v>
      </c>
      <c r="CL76" s="2" t="s">
        <v>226</v>
      </c>
      <c r="CM76" s="4">
        <v>15</v>
      </c>
      <c r="CN76" s="8">
        <v>541.2</v>
      </c>
      <c r="CO76" s="4">
        <v>4</v>
      </c>
      <c r="CP76" s="8">
        <v>164.92</v>
      </c>
      <c r="CQ76" s="7">
        <v>2.75</v>
      </c>
      <c r="CR76" s="7">
        <v>2.2816</v>
      </c>
      <c r="CS76" s="2" t="s">
        <v>239</v>
      </c>
      <c r="CT76" s="2" t="s">
        <v>223</v>
      </c>
      <c r="CU76" s="2" t="s">
        <v>978</v>
      </c>
      <c r="CV76" s="2" t="s">
        <v>983</v>
      </c>
      <c r="CW76" s="2" t="s">
        <v>238</v>
      </c>
      <c r="CX76" s="2" t="s">
        <v>226</v>
      </c>
      <c r="CY76" s="4">
        <v>8</v>
      </c>
      <c r="CZ76" s="8">
        <v>333.2</v>
      </c>
      <c r="DA76" s="4">
        <v>2</v>
      </c>
      <c r="DB76" s="8">
        <v>83.3</v>
      </c>
      <c r="DC76" s="7">
        <v>3</v>
      </c>
      <c r="DD76" s="7">
        <v>3</v>
      </c>
      <c r="DE76" s="2" t="s">
        <v>239</v>
      </c>
      <c r="DF76" s="2" t="s">
        <v>223</v>
      </c>
      <c r="DG76" s="2" t="s">
        <v>980</v>
      </c>
      <c r="DH76" s="2" t="s">
        <v>1208</v>
      </c>
      <c r="DI76" s="2" t="s">
        <v>238</v>
      </c>
      <c r="DJ76" s="2" t="s">
        <v>226</v>
      </c>
      <c r="DK76" s="4">
        <v>8</v>
      </c>
      <c r="DL76" s="8">
        <v>229.23</v>
      </c>
      <c r="DM76" s="4">
        <v>11</v>
      </c>
      <c r="DN76" s="8">
        <v>424.76</v>
      </c>
      <c r="DO76" s="7">
        <v>-0.2727</v>
      </c>
      <c r="DP76" s="7">
        <v>-0.4603</v>
      </c>
      <c r="DQ76" s="2" t="s">
        <v>239</v>
      </c>
      <c r="DR76" s="2" t="s">
        <v>223</v>
      </c>
      <c r="DS76" s="2" t="s">
        <v>982</v>
      </c>
      <c r="DT76" s="2" t="s">
        <v>982</v>
      </c>
      <c r="DU76" s="2" t="s">
        <v>238</v>
      </c>
      <c r="DV76" s="2" t="s">
        <v>226</v>
      </c>
      <c r="DW76" s="4">
        <v>5</v>
      </c>
      <c r="DX76" s="8">
        <v>170.6</v>
      </c>
      <c r="DY76" s="4">
        <v>6</v>
      </c>
      <c r="DZ76" s="8">
        <v>248.58</v>
      </c>
      <c r="EA76" s="7">
        <v>-0.1667</v>
      </c>
      <c r="EB76" s="7">
        <v>-0.3137</v>
      </c>
      <c r="EC76" s="2" t="s">
        <v>239</v>
      </c>
      <c r="ED76" s="2" t="s">
        <v>223</v>
      </c>
      <c r="EE76" s="2" t="s">
        <v>984</v>
      </c>
      <c r="EF76" s="2" t="s">
        <v>982</v>
      </c>
      <c r="EG76" s="2" t="s">
        <v>238</v>
      </c>
      <c r="EH76" s="2" t="s">
        <v>226</v>
      </c>
      <c r="EI76" s="4">
        <v>3</v>
      </c>
      <c r="EJ76" s="8">
        <v>87.15</v>
      </c>
      <c r="EK76" s="4">
        <v>2</v>
      </c>
      <c r="EL76" s="8">
        <v>70.54</v>
      </c>
      <c r="EM76" s="7">
        <v>0.5</v>
      </c>
      <c r="EN76" s="7">
        <v>0.2355</v>
      </c>
      <c r="EO76" s="2" t="s">
        <v>239</v>
      </c>
      <c r="EP76" s="2" t="s">
        <v>223</v>
      </c>
      <c r="EQ76" s="2" t="s">
        <v>985</v>
      </c>
      <c r="ER76" s="2" t="s">
        <v>986</v>
      </c>
      <c r="ES76" s="2" t="s">
        <v>238</v>
      </c>
      <c r="ET76" s="2" t="s">
        <v>226</v>
      </c>
      <c r="EU76" s="4"/>
      <c r="EV76" s="8"/>
      <c r="EW76" s="4"/>
      <c r="EX76" s="8"/>
      <c r="EY76" s="7"/>
      <c r="EZ76" s="7"/>
      <c r="FA76" s="2" t="s">
        <v>239</v>
      </c>
      <c r="FB76" s="2" t="s">
        <v>223</v>
      </c>
      <c r="FC76" s="2" t="s">
        <v>987</v>
      </c>
      <c r="FD76" s="2" t="s">
        <v>1209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239</v>
      </c>
      <c r="FN76" s="2" t="s">
        <v>223</v>
      </c>
      <c r="FO76" s="2" t="s">
        <v>1210</v>
      </c>
      <c r="FP76" s="2" t="s">
        <v>1082</v>
      </c>
      <c r="FQ76" s="2" t="s">
        <v>238</v>
      </c>
      <c r="FR76" s="2" t="s">
        <v>226</v>
      </c>
      <c r="FS76" s="4">
        <v>3</v>
      </c>
      <c r="FT76" s="8">
        <v>108.82</v>
      </c>
      <c r="FU76" s="4"/>
      <c r="FV76" s="8"/>
      <c r="FW76" s="7"/>
      <c r="FX76" s="7"/>
      <c r="FY76" s="2" t="s">
        <v>239</v>
      </c>
      <c r="FZ76" s="2" t="s">
        <v>223</v>
      </c>
      <c r="GA76" s="2" t="s">
        <v>661</v>
      </c>
      <c r="GB76" s="2" t="s">
        <v>990</v>
      </c>
      <c r="GC76" s="2" t="s">
        <v>238</v>
      </c>
      <c r="GD76" s="2" t="s">
        <v>226</v>
      </c>
      <c r="GE76" s="4">
        <v>6</v>
      </c>
      <c r="GF76" s="8">
        <v>246.36</v>
      </c>
      <c r="GG76" s="4">
        <v>28</v>
      </c>
      <c r="GH76" s="8">
        <v>1149.68</v>
      </c>
      <c r="GI76" s="7">
        <v>-0.7857</v>
      </c>
      <c r="GJ76" s="7">
        <v>-0.7857</v>
      </c>
      <c r="GK76" s="2" t="s">
        <v>239</v>
      </c>
      <c r="GL76" s="2" t="s">
        <v>223</v>
      </c>
      <c r="GM76" s="2" t="s">
        <v>991</v>
      </c>
      <c r="GN76" s="2" t="s">
        <v>1211</v>
      </c>
      <c r="GO76" s="2" t="s">
        <v>238</v>
      </c>
      <c r="GP76" s="2" t="s">
        <v>226</v>
      </c>
      <c r="GQ76" s="4">
        <v>3</v>
      </c>
      <c r="GR76" s="8">
        <v>124.29</v>
      </c>
      <c r="GS76" s="4">
        <v>1</v>
      </c>
      <c r="GT76" s="8">
        <v>41.43</v>
      </c>
      <c r="GU76" s="7">
        <v>2</v>
      </c>
      <c r="GV76" s="7">
        <v>2</v>
      </c>
      <c r="GW76" s="2" t="s">
        <v>239</v>
      </c>
      <c r="GX76" s="2" t="s">
        <v>223</v>
      </c>
      <c r="GY76" s="2" t="s">
        <v>993</v>
      </c>
      <c r="GZ76" s="2" t="s">
        <v>1212</v>
      </c>
      <c r="HA76" s="2" t="s">
        <v>238</v>
      </c>
      <c r="HB76" s="2" t="s">
        <v>226</v>
      </c>
      <c r="HC76" s="4"/>
      <c r="HD76" s="8"/>
      <c r="HE76" s="4">
        <v>3</v>
      </c>
      <c r="HF76" s="8">
        <v>104.49</v>
      </c>
      <c r="HG76" s="7">
        <v>-1</v>
      </c>
      <c r="HH76" s="7">
        <v>-1</v>
      </c>
      <c r="HI76" s="2" t="s">
        <v>239</v>
      </c>
      <c r="HJ76" s="2" t="s">
        <v>223</v>
      </c>
      <c r="HK76" s="2" t="s">
        <v>994</v>
      </c>
      <c r="HL76" s="2" t="s">
        <v>1093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239</v>
      </c>
      <c r="HV76" s="2" t="s">
        <v>237</v>
      </c>
      <c r="HW76" s="2" t="s">
        <v>996</v>
      </c>
      <c r="HX76" s="2" t="s">
        <v>1021</v>
      </c>
      <c r="HY76" s="2" t="s">
        <v>238</v>
      </c>
      <c r="HZ76" s="2" t="s">
        <v>291</v>
      </c>
      <c r="IA76" s="4"/>
      <c r="IB76" s="8"/>
      <c r="IC76" s="4"/>
      <c r="ID76" s="8"/>
      <c r="IE76" s="7"/>
      <c r="IF76" s="7"/>
      <c r="IG76" s="2" t="s">
        <v>239</v>
      </c>
      <c r="IH76" s="2" t="s">
        <v>223</v>
      </c>
      <c r="II76" s="2" t="s">
        <v>612</v>
      </c>
      <c r="IJ76" s="2" t="s">
        <v>1213</v>
      </c>
      <c r="IK76" s="2" t="s">
        <v>238</v>
      </c>
      <c r="IL76" s="2" t="s">
        <v>226</v>
      </c>
      <c r="IM76" s="4"/>
      <c r="IN76" s="8"/>
      <c r="IO76" s="4"/>
      <c r="IP76" s="8"/>
      <c r="IQ76" s="7"/>
      <c r="IR76" s="7"/>
      <c r="IS76" s="2" t="s">
        <v>226</v>
      </c>
      <c r="IT76" s="2" t="s">
        <v>226</v>
      </c>
      <c r="IU76" s="2" t="s">
        <v>226</v>
      </c>
      <c r="IV76" s="2" t="s">
        <v>226</v>
      </c>
      <c r="IW76" s="2" t="s">
        <v>226</v>
      </c>
      <c r="IX76" s="2" t="s">
        <v>226</v>
      </c>
      <c r="IY76" s="4"/>
      <c r="IZ76" s="8"/>
      <c r="JA76" s="4">
        <v>4</v>
      </c>
      <c r="JB76" s="8">
        <v>164.2</v>
      </c>
      <c r="JC76" s="7">
        <v>-1</v>
      </c>
      <c r="JD76" s="7">
        <v>-1</v>
      </c>
      <c r="JE76" s="2" t="s">
        <v>239</v>
      </c>
      <c r="JF76" s="2" t="s">
        <v>223</v>
      </c>
      <c r="JG76" s="2" t="s">
        <v>1077</v>
      </c>
      <c r="JH76" s="2" t="s">
        <v>1214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252</v>
      </c>
      <c r="JR76" s="2" t="s">
        <v>223</v>
      </c>
      <c r="JS76" s="2" t="s">
        <v>226</v>
      </c>
      <c r="JT76" s="2" t="s">
        <v>226</v>
      </c>
      <c r="JU76" s="2" t="s">
        <v>238</v>
      </c>
      <c r="JV76" s="2" t="s">
        <v>226</v>
      </c>
      <c r="JW76" s="4"/>
      <c r="JX76" s="8"/>
      <c r="JY76" s="4">
        <v>1</v>
      </c>
      <c r="JZ76" s="8">
        <v>45.16</v>
      </c>
      <c r="KA76" s="7">
        <v>-1</v>
      </c>
      <c r="KB76" s="7">
        <v>-1</v>
      </c>
      <c r="KC76" s="2" t="s">
        <v>239</v>
      </c>
      <c r="KD76" s="2" t="s">
        <v>223</v>
      </c>
      <c r="KE76" s="2" t="s">
        <v>981</v>
      </c>
      <c r="KF76" s="2" t="s">
        <v>827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337</v>
      </c>
      <c r="KP76" s="2" t="s">
        <v>223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239</v>
      </c>
      <c r="LB76" s="2" t="s">
        <v>223</v>
      </c>
      <c r="LC76" s="2" t="s">
        <v>1004</v>
      </c>
      <c r="LD76" s="2" t="s">
        <v>1215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239</v>
      </c>
      <c r="LN76" s="2" t="s">
        <v>223</v>
      </c>
      <c r="LO76" s="2" t="s">
        <v>321</v>
      </c>
      <c r="LP76" s="2" t="s">
        <v>890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239</v>
      </c>
      <c r="LZ76" s="2" t="s">
        <v>223</v>
      </c>
      <c r="MA76" s="2" t="s">
        <v>668</v>
      </c>
      <c r="MB76" s="2" t="s">
        <v>226</v>
      </c>
      <c r="MC76" s="2" t="s">
        <v>238</v>
      </c>
      <c r="MD76" s="2" t="s">
        <v>226</v>
      </c>
      <c r="ME76" s="4"/>
      <c r="MF76" s="8"/>
      <c r="MG76" s="4"/>
      <c r="MH76" s="8"/>
      <c r="MI76" s="7"/>
      <c r="MJ76" s="7"/>
      <c r="MK76" s="2" t="s">
        <v>252</v>
      </c>
      <c r="ML76" s="2" t="s">
        <v>223</v>
      </c>
      <c r="MM76" s="2" t="s">
        <v>226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239</v>
      </c>
      <c r="MX76" s="2" t="s">
        <v>223</v>
      </c>
      <c r="MY76" s="2" t="s">
        <v>1005</v>
      </c>
      <c r="MZ76" s="2" t="s">
        <v>226</v>
      </c>
      <c r="NA76" s="2" t="s">
        <v>238</v>
      </c>
      <c r="NB76" s="2" t="s">
        <v>226</v>
      </c>
      <c r="NC76" s="4"/>
      <c r="ND76" s="8"/>
      <c r="NE76" s="4">
        <v>1</v>
      </c>
      <c r="NF76" s="8">
        <v>39.38</v>
      </c>
      <c r="NG76" s="7">
        <v>-1</v>
      </c>
      <c r="NH76" s="7">
        <v>-1</v>
      </c>
      <c r="NI76" s="2" t="s">
        <v>239</v>
      </c>
      <c r="NJ76" s="2" t="s">
        <v>261</v>
      </c>
      <c r="NK76" s="2" t="s">
        <v>1006</v>
      </c>
      <c r="NL76" s="2" t="s">
        <v>1031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239</v>
      </c>
      <c r="NV76" s="2" t="s">
        <v>237</v>
      </c>
      <c r="NW76" s="2" t="s">
        <v>1216</v>
      </c>
      <c r="NX76" s="2" t="s">
        <v>1217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239</v>
      </c>
      <c r="OH76" s="2" t="s">
        <v>237</v>
      </c>
      <c r="OI76" s="2" t="s">
        <v>1010</v>
      </c>
      <c r="OJ76" s="2" t="s">
        <v>757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252</v>
      </c>
      <c r="OT76" s="2" t="s">
        <v>223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239</v>
      </c>
      <c r="PF76" s="2" t="s">
        <v>223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226</v>
      </c>
      <c r="QD76" s="2" t="s">
        <v>226</v>
      </c>
      <c r="QE76" s="2" t="s">
        <v>226</v>
      </c>
      <c r="QF76" s="2" t="s">
        <v>226</v>
      </c>
      <c r="QG76" s="2" t="s">
        <v>226</v>
      </c>
      <c r="QH76" s="2" t="s">
        <v>226</v>
      </c>
      <c r="QI76" s="4"/>
      <c r="QJ76" s="8"/>
      <c r="QK76" s="4"/>
      <c r="QL76" s="8"/>
      <c r="QM76" s="7"/>
      <c r="QN76" s="7"/>
      <c r="QO76" s="2" t="s">
        <v>239</v>
      </c>
      <c r="QP76" s="2" t="s">
        <v>237</v>
      </c>
      <c r="QQ76" s="2" t="s">
        <v>1012</v>
      </c>
      <c r="QR76" s="2" t="s">
        <v>1085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266</v>
      </c>
      <c r="RB76" s="2" t="s">
        <v>223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226</v>
      </c>
      <c r="RN76" s="2" t="s">
        <v>226</v>
      </c>
      <c r="RO76" s="2" t="s">
        <v>226</v>
      </c>
      <c r="RP76" s="2" t="s">
        <v>226</v>
      </c>
      <c r="RQ76" s="2" t="s">
        <v>226</v>
      </c>
      <c r="RR76" s="2" t="s">
        <v>226</v>
      </c>
      <c r="RS76" s="4"/>
      <c r="RT76" s="8"/>
      <c r="RU76" s="4"/>
      <c r="RV76" s="8"/>
      <c r="RW76" s="7"/>
      <c r="RX76" s="7"/>
      <c r="RY76" s="2" t="s">
        <v>239</v>
      </c>
      <c r="RZ76" s="2" t="s">
        <v>237</v>
      </c>
      <c r="SA76" s="2" t="s">
        <v>621</v>
      </c>
      <c r="SB76" s="2" t="s">
        <v>1014</v>
      </c>
      <c r="SC76" s="2" t="s">
        <v>238</v>
      </c>
      <c r="SD76" s="2" t="s">
        <v>226</v>
      </c>
      <c r="SE76" s="4"/>
      <c r="SF76" s="4"/>
      <c r="SG76" s="4"/>
      <c r="SH76" s="4"/>
      <c r="SI76" s="4">
        <v>604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</row>
    <row r="77">
      <c r="A77" s="2" t="s">
        <v>1218</v>
      </c>
      <c r="B77" s="2" t="s">
        <v>577</v>
      </c>
      <c r="C77" s="2" t="s">
        <v>558</v>
      </c>
      <c r="D77" s="2" t="s">
        <v>215</v>
      </c>
      <c r="E77" s="2" t="s">
        <v>216</v>
      </c>
      <c r="F77" s="2" t="s">
        <v>963</v>
      </c>
      <c r="G77" s="2" t="s">
        <v>964</v>
      </c>
      <c r="H77" s="2" t="s">
        <v>965</v>
      </c>
      <c r="I77" s="2" t="s">
        <v>966</v>
      </c>
      <c r="J77" s="2" t="s">
        <v>221</v>
      </c>
      <c r="K77" s="2" t="s">
        <v>1204</v>
      </c>
      <c r="L77" s="3">
        <v>40.18</v>
      </c>
      <c r="M77" s="3">
        <v>42.19</v>
      </c>
      <c r="N77" s="3">
        <v>79.99</v>
      </c>
      <c r="O77" s="2" t="s">
        <v>223</v>
      </c>
      <c r="P77" s="2" t="s">
        <v>736</v>
      </c>
      <c r="Q77" s="2" t="s">
        <v>225</v>
      </c>
      <c r="R77" s="2" t="s">
        <v>226</v>
      </c>
      <c r="S77" s="2" t="s">
        <v>1205</v>
      </c>
      <c r="T77" s="2" t="s">
        <v>969</v>
      </c>
      <c r="U77" s="2" t="s">
        <v>229</v>
      </c>
      <c r="V77" s="2" t="s">
        <v>970</v>
      </c>
      <c r="W77" s="2" t="s">
        <v>971</v>
      </c>
      <c r="X77" s="2" t="s">
        <v>587</v>
      </c>
      <c r="Y77" s="2" t="s">
        <v>972</v>
      </c>
      <c r="Z77" s="4">
        <v>500</v>
      </c>
      <c r="AA77" s="4">
        <f>=ROUNDDOWN(13.5135135135135,0)</f>
      </c>
      <c r="AB77" s="5">
        <v>37</v>
      </c>
      <c r="AC77" s="2" t="s">
        <v>1219</v>
      </c>
      <c r="AD77" s="4">
        <v>200</v>
      </c>
      <c r="AE77" s="4">
        <v>350</v>
      </c>
      <c r="AF77" s="6">
        <v>64</v>
      </c>
      <c r="AG77" s="6">
        <v>47</v>
      </c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193</v>
      </c>
      <c r="AQ77" s="8">
        <v>8418.84</v>
      </c>
      <c r="AR77" s="4">
        <v>234</v>
      </c>
      <c r="AS77" s="8">
        <v>10481.27</v>
      </c>
      <c r="AT77" s="7">
        <v>-0.1752</v>
      </c>
      <c r="AU77" s="7">
        <v>-0.1968</v>
      </c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0.6681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193</v>
      </c>
      <c r="BK77" s="8">
        <v>8418.84</v>
      </c>
      <c r="BL77" s="2" t="s">
        <v>1220</v>
      </c>
      <c r="BM77" s="7">
        <v>1</v>
      </c>
      <c r="BN77" s="7">
        <v>1</v>
      </c>
      <c r="BO77" s="4"/>
      <c r="BP77" s="8"/>
      <c r="BQ77" s="4">
        <v>31</v>
      </c>
      <c r="BR77" s="8">
        <v>1263.87</v>
      </c>
      <c r="BS77" s="7">
        <v>-1</v>
      </c>
      <c r="BT77" s="7">
        <v>-1</v>
      </c>
      <c r="BU77" s="2" t="s">
        <v>239</v>
      </c>
      <c r="BV77" s="2" t="s">
        <v>223</v>
      </c>
      <c r="BW77" s="2" t="s">
        <v>226</v>
      </c>
      <c r="BX77" s="2" t="s">
        <v>1221</v>
      </c>
      <c r="BY77" s="2" t="s">
        <v>238</v>
      </c>
      <c r="BZ77" s="2" t="s">
        <v>226</v>
      </c>
      <c r="CA77" s="4">
        <v>26</v>
      </c>
      <c r="CB77" s="8">
        <v>1100.84</v>
      </c>
      <c r="CC77" s="4">
        <v>17</v>
      </c>
      <c r="CD77" s="8">
        <v>719.78</v>
      </c>
      <c r="CE77" s="7">
        <v>0.5294</v>
      </c>
      <c r="CF77" s="7">
        <v>0.5294</v>
      </c>
      <c r="CG77" s="2" t="s">
        <v>239</v>
      </c>
      <c r="CH77" s="2" t="s">
        <v>223</v>
      </c>
      <c r="CI77" s="2" t="s">
        <v>976</v>
      </c>
      <c r="CJ77" s="2" t="s">
        <v>1070</v>
      </c>
      <c r="CK77" s="2" t="s">
        <v>238</v>
      </c>
      <c r="CL77" s="2" t="s">
        <v>226</v>
      </c>
      <c r="CM77" s="4">
        <v>38</v>
      </c>
      <c r="CN77" s="8">
        <v>1601.7</v>
      </c>
      <c r="CO77" s="4">
        <v>5</v>
      </c>
      <c r="CP77" s="8">
        <v>250.3</v>
      </c>
      <c r="CQ77" s="7">
        <v>6.6</v>
      </c>
      <c r="CR77" s="7">
        <v>5.3991</v>
      </c>
      <c r="CS77" s="2" t="s">
        <v>239</v>
      </c>
      <c r="CT77" s="2" t="s">
        <v>223</v>
      </c>
      <c r="CU77" s="2" t="s">
        <v>978</v>
      </c>
      <c r="CV77" s="2" t="s">
        <v>1007</v>
      </c>
      <c r="CW77" s="2" t="s">
        <v>238</v>
      </c>
      <c r="CX77" s="2" t="s">
        <v>226</v>
      </c>
      <c r="CY77" s="4">
        <v>10</v>
      </c>
      <c r="CZ77" s="8">
        <v>475</v>
      </c>
      <c r="DA77" s="4">
        <v>21</v>
      </c>
      <c r="DB77" s="8">
        <v>997.5</v>
      </c>
      <c r="DC77" s="7">
        <v>-0.5238</v>
      </c>
      <c r="DD77" s="7">
        <v>-0.5238</v>
      </c>
      <c r="DE77" s="2" t="s">
        <v>239</v>
      </c>
      <c r="DF77" s="2" t="s">
        <v>223</v>
      </c>
      <c r="DG77" s="2" t="s">
        <v>980</v>
      </c>
      <c r="DH77" s="2" t="s">
        <v>1222</v>
      </c>
      <c r="DI77" s="2" t="s">
        <v>238</v>
      </c>
      <c r="DJ77" s="2" t="s">
        <v>226</v>
      </c>
      <c r="DK77" s="4">
        <v>20</v>
      </c>
      <c r="DL77" s="8">
        <v>751.94</v>
      </c>
      <c r="DM77" s="4">
        <v>20</v>
      </c>
      <c r="DN77" s="8">
        <v>841.09</v>
      </c>
      <c r="DO77" s="7"/>
      <c r="DP77" s="7">
        <v>-0.106</v>
      </c>
      <c r="DQ77" s="2" t="s">
        <v>239</v>
      </c>
      <c r="DR77" s="2" t="s">
        <v>223</v>
      </c>
      <c r="DS77" s="2" t="s">
        <v>982</v>
      </c>
      <c r="DT77" s="2" t="s">
        <v>983</v>
      </c>
      <c r="DU77" s="2" t="s">
        <v>238</v>
      </c>
      <c r="DV77" s="2" t="s">
        <v>226</v>
      </c>
      <c r="DW77" s="4">
        <v>30</v>
      </c>
      <c r="DX77" s="8">
        <v>1195.8</v>
      </c>
      <c r="DY77" s="4">
        <v>20</v>
      </c>
      <c r="DZ77" s="8">
        <v>946.8</v>
      </c>
      <c r="EA77" s="7">
        <v>0.5</v>
      </c>
      <c r="EB77" s="7">
        <v>0.263</v>
      </c>
      <c r="EC77" s="2" t="s">
        <v>239</v>
      </c>
      <c r="ED77" s="2" t="s">
        <v>223</v>
      </c>
      <c r="EE77" s="2" t="s">
        <v>984</v>
      </c>
      <c r="EF77" s="2" t="s">
        <v>989</v>
      </c>
      <c r="EG77" s="2" t="s">
        <v>238</v>
      </c>
      <c r="EH77" s="2" t="s">
        <v>226</v>
      </c>
      <c r="EI77" s="4">
        <v>4</v>
      </c>
      <c r="EJ77" s="8">
        <v>135.76</v>
      </c>
      <c r="EK77" s="4">
        <v>11</v>
      </c>
      <c r="EL77" s="8">
        <v>443.41</v>
      </c>
      <c r="EM77" s="7">
        <v>-0.6364</v>
      </c>
      <c r="EN77" s="7">
        <v>-0.6938</v>
      </c>
      <c r="EO77" s="2" t="s">
        <v>239</v>
      </c>
      <c r="EP77" s="2" t="s">
        <v>223</v>
      </c>
      <c r="EQ77" s="2" t="s">
        <v>985</v>
      </c>
      <c r="ER77" s="2" t="s">
        <v>1021</v>
      </c>
      <c r="ES77" s="2" t="s">
        <v>238</v>
      </c>
      <c r="ET77" s="2" t="s">
        <v>226</v>
      </c>
      <c r="EU77" s="4"/>
      <c r="EV77" s="8"/>
      <c r="EW77" s="4">
        <v>1</v>
      </c>
      <c r="EX77" s="8">
        <v>46.87</v>
      </c>
      <c r="EY77" s="7">
        <v>-1</v>
      </c>
      <c r="EZ77" s="7">
        <v>-1</v>
      </c>
      <c r="FA77" s="2" t="s">
        <v>239</v>
      </c>
      <c r="FB77" s="2" t="s">
        <v>223</v>
      </c>
      <c r="FC77" s="2" t="s">
        <v>987</v>
      </c>
      <c r="FD77" s="2" t="s">
        <v>1223</v>
      </c>
      <c r="FE77" s="2" t="s">
        <v>238</v>
      </c>
      <c r="FF77" s="2" t="s">
        <v>226</v>
      </c>
      <c r="FG77" s="4">
        <v>1</v>
      </c>
      <c r="FH77" s="8">
        <v>79.99</v>
      </c>
      <c r="FI77" s="4"/>
      <c r="FJ77" s="8"/>
      <c r="FK77" s="7"/>
      <c r="FL77" s="7"/>
      <c r="FM77" s="2" t="s">
        <v>239</v>
      </c>
      <c r="FN77" s="2" t="s">
        <v>223</v>
      </c>
      <c r="FO77" s="2" t="s">
        <v>1210</v>
      </c>
      <c r="FP77" s="2" t="s">
        <v>982</v>
      </c>
      <c r="FQ77" s="2" t="s">
        <v>238</v>
      </c>
      <c r="FR77" s="2" t="s">
        <v>226</v>
      </c>
      <c r="FS77" s="4">
        <v>6</v>
      </c>
      <c r="FT77" s="8">
        <v>351.23</v>
      </c>
      <c r="FU77" s="4"/>
      <c r="FV77" s="8"/>
      <c r="FW77" s="7"/>
      <c r="FX77" s="7"/>
      <c r="FY77" s="2" t="s">
        <v>239</v>
      </c>
      <c r="FZ77" s="2" t="s">
        <v>223</v>
      </c>
      <c r="GA77" s="2" t="s">
        <v>1224</v>
      </c>
      <c r="GB77" s="2" t="s">
        <v>932</v>
      </c>
      <c r="GC77" s="2" t="s">
        <v>238</v>
      </c>
      <c r="GD77" s="2" t="s">
        <v>226</v>
      </c>
      <c r="GE77" s="4">
        <v>54</v>
      </c>
      <c r="GF77" s="8">
        <v>2531.52</v>
      </c>
      <c r="GG77" s="4">
        <v>87</v>
      </c>
      <c r="GH77" s="8">
        <v>4078.56</v>
      </c>
      <c r="GI77" s="7">
        <v>-0.3793</v>
      </c>
      <c r="GJ77" s="7">
        <v>-0.3793</v>
      </c>
      <c r="GK77" s="2" t="s">
        <v>239</v>
      </c>
      <c r="GL77" s="2" t="s">
        <v>223</v>
      </c>
      <c r="GM77" s="2" t="s">
        <v>991</v>
      </c>
      <c r="GN77" s="2" t="s">
        <v>1092</v>
      </c>
      <c r="GO77" s="2" t="s">
        <v>238</v>
      </c>
      <c r="GP77" s="2" t="s">
        <v>226</v>
      </c>
      <c r="GQ77" s="4"/>
      <c r="GR77" s="8"/>
      <c r="GS77" s="4"/>
      <c r="GT77" s="8"/>
      <c r="GU77" s="7"/>
      <c r="GV77" s="7"/>
      <c r="GW77" s="2" t="s">
        <v>239</v>
      </c>
      <c r="GX77" s="2" t="s">
        <v>223</v>
      </c>
      <c r="GY77" s="2" t="s">
        <v>993</v>
      </c>
      <c r="GZ77" s="2" t="s">
        <v>1135</v>
      </c>
      <c r="HA77" s="2" t="s">
        <v>238</v>
      </c>
      <c r="HB77" s="2" t="s">
        <v>226</v>
      </c>
      <c r="HC77" s="4">
        <v>2</v>
      </c>
      <c r="HD77" s="8">
        <v>91.88</v>
      </c>
      <c r="HE77" s="4">
        <v>13</v>
      </c>
      <c r="HF77" s="8">
        <v>523.7</v>
      </c>
      <c r="HG77" s="7">
        <v>-0.8462</v>
      </c>
      <c r="HH77" s="7">
        <v>-0.8246</v>
      </c>
      <c r="HI77" s="2" t="s">
        <v>239</v>
      </c>
      <c r="HJ77" s="2" t="s">
        <v>223</v>
      </c>
      <c r="HK77" s="2" t="s">
        <v>994</v>
      </c>
      <c r="HL77" s="2" t="s">
        <v>1025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239</v>
      </c>
      <c r="HV77" s="2" t="s">
        <v>237</v>
      </c>
      <c r="HW77" s="2" t="s">
        <v>996</v>
      </c>
      <c r="HX77" s="2" t="s">
        <v>1225</v>
      </c>
      <c r="HY77" s="2" t="s">
        <v>238</v>
      </c>
      <c r="HZ77" s="2" t="s">
        <v>291</v>
      </c>
      <c r="IA77" s="4">
        <v>2</v>
      </c>
      <c r="IB77" s="8">
        <v>103.18</v>
      </c>
      <c r="IC77" s="4"/>
      <c r="ID77" s="8"/>
      <c r="IE77" s="7"/>
      <c r="IF77" s="7"/>
      <c r="IG77" s="2" t="s">
        <v>239</v>
      </c>
      <c r="IH77" s="2" t="s">
        <v>223</v>
      </c>
      <c r="II77" s="2" t="s">
        <v>612</v>
      </c>
      <c r="IJ77" s="2" t="s">
        <v>274</v>
      </c>
      <c r="IK77" s="2" t="s">
        <v>238</v>
      </c>
      <c r="IL77" s="2" t="s">
        <v>226</v>
      </c>
      <c r="IM77" s="4"/>
      <c r="IN77" s="8"/>
      <c r="IO77" s="4"/>
      <c r="IP77" s="8"/>
      <c r="IQ77" s="7"/>
      <c r="IR77" s="7"/>
      <c r="IS77" s="2" t="s">
        <v>226</v>
      </c>
      <c r="IT77" s="2" t="s">
        <v>226</v>
      </c>
      <c r="IU77" s="2" t="s">
        <v>226</v>
      </c>
      <c r="IV77" s="2" t="s">
        <v>226</v>
      </c>
      <c r="IW77" s="2" t="s">
        <v>226</v>
      </c>
      <c r="IX77" s="2" t="s">
        <v>226</v>
      </c>
      <c r="IY77" s="4"/>
      <c r="IZ77" s="8"/>
      <c r="JA77" s="4">
        <v>2</v>
      </c>
      <c r="JB77" s="8">
        <v>93.76</v>
      </c>
      <c r="JC77" s="7">
        <v>-1</v>
      </c>
      <c r="JD77" s="7">
        <v>-1</v>
      </c>
      <c r="JE77" s="2" t="s">
        <v>239</v>
      </c>
      <c r="JF77" s="2" t="s">
        <v>223</v>
      </c>
      <c r="JG77" s="2" t="s">
        <v>1077</v>
      </c>
      <c r="JH77" s="2" t="s">
        <v>1226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337</v>
      </c>
      <c r="JR77" s="2" t="s">
        <v>223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239</v>
      </c>
      <c r="KD77" s="2" t="s">
        <v>223</v>
      </c>
      <c r="KE77" s="2" t="s">
        <v>981</v>
      </c>
      <c r="KF77" s="2" t="s">
        <v>1227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337</v>
      </c>
      <c r="KP77" s="2" t="s">
        <v>223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239</v>
      </c>
      <c r="LB77" s="2" t="s">
        <v>223</v>
      </c>
      <c r="LC77" s="2" t="s">
        <v>1004</v>
      </c>
      <c r="LD77" s="2" t="s">
        <v>1228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239</v>
      </c>
      <c r="LN77" s="2" t="s">
        <v>223</v>
      </c>
      <c r="LO77" s="2" t="s">
        <v>321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239</v>
      </c>
      <c r="LZ77" s="2" t="s">
        <v>223</v>
      </c>
      <c r="MA77" s="2" t="s">
        <v>1224</v>
      </c>
      <c r="MB77" s="2" t="s">
        <v>226</v>
      </c>
      <c r="MC77" s="2" t="s">
        <v>238</v>
      </c>
      <c r="MD77" s="2" t="s">
        <v>226</v>
      </c>
      <c r="ME77" s="4"/>
      <c r="MF77" s="8"/>
      <c r="MG77" s="4"/>
      <c r="MH77" s="8"/>
      <c r="MI77" s="7"/>
      <c r="MJ77" s="7"/>
      <c r="MK77" s="2" t="s">
        <v>239</v>
      </c>
      <c r="ML77" s="2" t="s">
        <v>223</v>
      </c>
      <c r="MM77" s="2" t="s">
        <v>616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239</v>
      </c>
      <c r="MX77" s="2" t="s">
        <v>223</v>
      </c>
      <c r="MY77" s="2" t="s">
        <v>1005</v>
      </c>
      <c r="MZ77" s="2" t="s">
        <v>226</v>
      </c>
      <c r="NA77" s="2" t="s">
        <v>238</v>
      </c>
      <c r="NB77" s="2" t="s">
        <v>226</v>
      </c>
      <c r="NC77" s="4"/>
      <c r="ND77" s="8"/>
      <c r="NE77" s="4">
        <v>5</v>
      </c>
      <c r="NF77" s="8">
        <v>225</v>
      </c>
      <c r="NG77" s="7">
        <v>-1</v>
      </c>
      <c r="NH77" s="7">
        <v>-1</v>
      </c>
      <c r="NI77" s="2" t="s">
        <v>239</v>
      </c>
      <c r="NJ77" s="2" t="s">
        <v>261</v>
      </c>
      <c r="NK77" s="2" t="s">
        <v>1006</v>
      </c>
      <c r="NL77" s="2" t="s">
        <v>1045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239</v>
      </c>
      <c r="NV77" s="2" t="s">
        <v>237</v>
      </c>
      <c r="NW77" s="2" t="s">
        <v>1216</v>
      </c>
      <c r="NX77" s="2" t="s">
        <v>1064</v>
      </c>
      <c r="NY77" s="2" t="s">
        <v>238</v>
      </c>
      <c r="NZ77" s="2" t="s">
        <v>226</v>
      </c>
      <c r="OA77" s="4"/>
      <c r="OB77" s="8"/>
      <c r="OC77" s="4">
        <v>1</v>
      </c>
      <c r="OD77" s="8">
        <v>50.63</v>
      </c>
      <c r="OE77" s="7">
        <v>-1</v>
      </c>
      <c r="OF77" s="7">
        <v>-1</v>
      </c>
      <c r="OG77" s="2" t="s">
        <v>239</v>
      </c>
      <c r="OH77" s="2" t="s">
        <v>237</v>
      </c>
      <c r="OI77" s="2" t="s">
        <v>1010</v>
      </c>
      <c r="OJ77" s="2" t="s">
        <v>992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252</v>
      </c>
      <c r="OT77" s="2" t="s">
        <v>223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239</v>
      </c>
      <c r="PF77" s="2" t="s">
        <v>223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226</v>
      </c>
      <c r="QD77" s="2" t="s">
        <v>226</v>
      </c>
      <c r="QE77" s="2" t="s">
        <v>226</v>
      </c>
      <c r="QF77" s="2" t="s">
        <v>226</v>
      </c>
      <c r="QG77" s="2" t="s">
        <v>226</v>
      </c>
      <c r="QH77" s="2" t="s">
        <v>226</v>
      </c>
      <c r="QI77" s="4"/>
      <c r="QJ77" s="8"/>
      <c r="QK77" s="4"/>
      <c r="QL77" s="8"/>
      <c r="QM77" s="7"/>
      <c r="QN77" s="7"/>
      <c r="QO77" s="2" t="s">
        <v>239</v>
      </c>
      <c r="QP77" s="2" t="s">
        <v>237</v>
      </c>
      <c r="QQ77" s="2" t="s">
        <v>1012</v>
      </c>
      <c r="QR77" s="2" t="s">
        <v>1211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266</v>
      </c>
      <c r="RB77" s="2" t="s">
        <v>223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226</v>
      </c>
      <c r="RN77" s="2" t="s">
        <v>226</v>
      </c>
      <c r="RO77" s="2" t="s">
        <v>226</v>
      </c>
      <c r="RP77" s="2" t="s">
        <v>226</v>
      </c>
      <c r="RQ77" s="2" t="s">
        <v>226</v>
      </c>
      <c r="RR77" s="2" t="s">
        <v>226</v>
      </c>
      <c r="RS77" s="4"/>
      <c r="RT77" s="8"/>
      <c r="RU77" s="4"/>
      <c r="RV77" s="8"/>
      <c r="RW77" s="7"/>
      <c r="RX77" s="7"/>
      <c r="RY77" s="2" t="s">
        <v>239</v>
      </c>
      <c r="RZ77" s="2" t="s">
        <v>237</v>
      </c>
      <c r="SA77" s="2" t="s">
        <v>621</v>
      </c>
      <c r="SB77" s="2" t="s">
        <v>630</v>
      </c>
      <c r="SC77" s="2" t="s">
        <v>238</v>
      </c>
      <c r="SD77" s="2" t="s">
        <v>226</v>
      </c>
      <c r="SE77" s="4">
        <v>405</v>
      </c>
      <c r="SF77" s="4"/>
      <c r="SG77" s="4"/>
      <c r="SH77" s="4"/>
      <c r="SI77" s="4">
        <v>95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>
        <v>200</v>
      </c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>
        <v>150</v>
      </c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</row>
    <row r="78">
      <c r="A78" s="2" t="s">
        <v>1229</v>
      </c>
      <c r="B78" s="2" t="s">
        <v>577</v>
      </c>
      <c r="C78" s="2" t="s">
        <v>558</v>
      </c>
      <c r="D78" s="2" t="s">
        <v>215</v>
      </c>
      <c r="E78" s="2" t="s">
        <v>216</v>
      </c>
      <c r="F78" s="2" t="s">
        <v>963</v>
      </c>
      <c r="G78" s="2" t="s">
        <v>964</v>
      </c>
      <c r="H78" s="2" t="s">
        <v>965</v>
      </c>
      <c r="I78" s="2" t="s">
        <v>966</v>
      </c>
      <c r="J78" s="2" t="s">
        <v>268</v>
      </c>
      <c r="K78" s="2" t="s">
        <v>1204</v>
      </c>
      <c r="L78" s="3">
        <v>45.36</v>
      </c>
      <c r="M78" s="3">
        <v>47.63</v>
      </c>
      <c r="N78" s="3">
        <v>89.99</v>
      </c>
      <c r="O78" s="2" t="s">
        <v>223</v>
      </c>
      <c r="P78" s="2" t="s">
        <v>736</v>
      </c>
      <c r="Q78" s="2" t="s">
        <v>225</v>
      </c>
      <c r="R78" s="2" t="s">
        <v>226</v>
      </c>
      <c r="S78" s="2" t="s">
        <v>1230</v>
      </c>
      <c r="T78" s="2" t="s">
        <v>969</v>
      </c>
      <c r="U78" s="2" t="s">
        <v>229</v>
      </c>
      <c r="V78" s="2" t="s">
        <v>970</v>
      </c>
      <c r="W78" s="2" t="s">
        <v>971</v>
      </c>
      <c r="X78" s="2" t="s">
        <v>587</v>
      </c>
      <c r="Y78" s="2" t="s">
        <v>972</v>
      </c>
      <c r="Z78" s="4">
        <v>183</v>
      </c>
      <c r="AA78" s="4">
        <f>=ROUNDDOWN(8.71428571428572,0)</f>
      </c>
      <c r="AB78" s="5">
        <v>21</v>
      </c>
      <c r="AC78" s="2" t="s">
        <v>589</v>
      </c>
      <c r="AD78" s="4">
        <v>200</v>
      </c>
      <c r="AE78" s="4">
        <v>400</v>
      </c>
      <c r="AF78" s="6">
        <v>64</v>
      </c>
      <c r="AG78" s="6">
        <v>47</v>
      </c>
      <c r="AH78" s="7">
        <v>0.2143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16</v>
      </c>
      <c r="AQ78" s="8">
        <v>742.27</v>
      </c>
      <c r="AR78" s="4">
        <v>210</v>
      </c>
      <c r="AS78" s="8">
        <v>10638.85</v>
      </c>
      <c r="AT78" s="7">
        <v>-0.9238</v>
      </c>
      <c r="AU78" s="7">
        <v>-0.9302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0.0589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>
        <v>16</v>
      </c>
      <c r="BK78" s="8">
        <v>742.27</v>
      </c>
      <c r="BL78" s="2" t="s">
        <v>1231</v>
      </c>
      <c r="BM78" s="7">
        <v>1</v>
      </c>
      <c r="BN78" s="7">
        <v>1</v>
      </c>
      <c r="BO78" s="4"/>
      <c r="BP78" s="8"/>
      <c r="BQ78" s="4">
        <v>78</v>
      </c>
      <c r="BR78" s="8">
        <v>3753.36</v>
      </c>
      <c r="BS78" s="7">
        <v>-1</v>
      </c>
      <c r="BT78" s="7">
        <v>-1</v>
      </c>
      <c r="BU78" s="2" t="s">
        <v>239</v>
      </c>
      <c r="BV78" s="2" t="s">
        <v>223</v>
      </c>
      <c r="BW78" s="2" t="s">
        <v>226</v>
      </c>
      <c r="BX78" s="2" t="s">
        <v>1232</v>
      </c>
      <c r="BY78" s="2" t="s">
        <v>238</v>
      </c>
      <c r="BZ78" s="2" t="s">
        <v>226</v>
      </c>
      <c r="CA78" s="4">
        <v>1</v>
      </c>
      <c r="CB78" s="8">
        <v>48.38</v>
      </c>
      <c r="CC78" s="4">
        <v>2</v>
      </c>
      <c r="CD78" s="8">
        <v>96.76</v>
      </c>
      <c r="CE78" s="7">
        <v>-0.5</v>
      </c>
      <c r="CF78" s="7">
        <v>-0.5</v>
      </c>
      <c r="CG78" s="2" t="s">
        <v>239</v>
      </c>
      <c r="CH78" s="2" t="s">
        <v>223</v>
      </c>
      <c r="CI78" s="2" t="s">
        <v>976</v>
      </c>
      <c r="CJ78" s="2" t="s">
        <v>1233</v>
      </c>
      <c r="CK78" s="2" t="s">
        <v>238</v>
      </c>
      <c r="CL78" s="2" t="s">
        <v>226</v>
      </c>
      <c r="CM78" s="4">
        <v>1</v>
      </c>
      <c r="CN78" s="8">
        <v>47</v>
      </c>
      <c r="CO78" s="4">
        <v>3</v>
      </c>
      <c r="CP78" s="8">
        <v>168.99</v>
      </c>
      <c r="CQ78" s="7">
        <v>-0.6667</v>
      </c>
      <c r="CR78" s="7">
        <v>-0.7219</v>
      </c>
      <c r="CS78" s="2" t="s">
        <v>239</v>
      </c>
      <c r="CT78" s="2" t="s">
        <v>223</v>
      </c>
      <c r="CU78" s="2" t="s">
        <v>978</v>
      </c>
      <c r="CV78" s="2" t="s">
        <v>983</v>
      </c>
      <c r="CW78" s="2" t="s">
        <v>238</v>
      </c>
      <c r="CX78" s="2" t="s">
        <v>226</v>
      </c>
      <c r="CY78" s="4">
        <v>2</v>
      </c>
      <c r="CZ78" s="8">
        <v>107.08</v>
      </c>
      <c r="DA78" s="4">
        <v>12</v>
      </c>
      <c r="DB78" s="8">
        <v>642.48</v>
      </c>
      <c r="DC78" s="7">
        <v>-0.8333</v>
      </c>
      <c r="DD78" s="7">
        <v>-0.8333</v>
      </c>
      <c r="DE78" s="2" t="s">
        <v>239</v>
      </c>
      <c r="DF78" s="2" t="s">
        <v>223</v>
      </c>
      <c r="DG78" s="2" t="s">
        <v>980</v>
      </c>
      <c r="DH78" s="2" t="s">
        <v>1234</v>
      </c>
      <c r="DI78" s="2" t="s">
        <v>238</v>
      </c>
      <c r="DJ78" s="2" t="s">
        <v>226</v>
      </c>
      <c r="DK78" s="4">
        <v>2</v>
      </c>
      <c r="DL78" s="8">
        <v>90.88</v>
      </c>
      <c r="DM78" s="4">
        <v>3</v>
      </c>
      <c r="DN78" s="8">
        <v>132.56</v>
      </c>
      <c r="DO78" s="7">
        <v>-0.3333</v>
      </c>
      <c r="DP78" s="7">
        <v>-0.3144</v>
      </c>
      <c r="DQ78" s="2" t="s">
        <v>239</v>
      </c>
      <c r="DR78" s="2" t="s">
        <v>223</v>
      </c>
      <c r="DS78" s="2" t="s">
        <v>982</v>
      </c>
      <c r="DT78" s="2" t="s">
        <v>1235</v>
      </c>
      <c r="DU78" s="2" t="s">
        <v>238</v>
      </c>
      <c r="DV78" s="2" t="s">
        <v>226</v>
      </c>
      <c r="DW78" s="4">
        <v>6</v>
      </c>
      <c r="DX78" s="8">
        <v>273.9</v>
      </c>
      <c r="DY78" s="4">
        <v>17</v>
      </c>
      <c r="DZ78" s="8">
        <v>905.42</v>
      </c>
      <c r="EA78" s="7">
        <v>-0.6471</v>
      </c>
      <c r="EB78" s="7">
        <v>-0.6975</v>
      </c>
      <c r="EC78" s="2" t="s">
        <v>239</v>
      </c>
      <c r="ED78" s="2" t="s">
        <v>223</v>
      </c>
      <c r="EE78" s="2" t="s">
        <v>984</v>
      </c>
      <c r="EF78" s="2" t="s">
        <v>983</v>
      </c>
      <c r="EG78" s="2" t="s">
        <v>238</v>
      </c>
      <c r="EH78" s="2" t="s">
        <v>226</v>
      </c>
      <c r="EI78" s="4"/>
      <c r="EJ78" s="8"/>
      <c r="EK78" s="4">
        <v>5</v>
      </c>
      <c r="EL78" s="8">
        <v>226.75</v>
      </c>
      <c r="EM78" s="7">
        <v>-1</v>
      </c>
      <c r="EN78" s="7">
        <v>-1</v>
      </c>
      <c r="EO78" s="2" t="s">
        <v>239</v>
      </c>
      <c r="EP78" s="2" t="s">
        <v>223</v>
      </c>
      <c r="EQ78" s="2" t="s">
        <v>1236</v>
      </c>
      <c r="ER78" s="2" t="s">
        <v>1043</v>
      </c>
      <c r="ES78" s="2" t="s">
        <v>238</v>
      </c>
      <c r="ET78" s="2" t="s">
        <v>226</v>
      </c>
      <c r="EU78" s="4">
        <v>1</v>
      </c>
      <c r="EV78" s="8">
        <v>47.62</v>
      </c>
      <c r="EW78" s="4"/>
      <c r="EX78" s="8"/>
      <c r="EY78" s="7"/>
      <c r="EZ78" s="7"/>
      <c r="FA78" s="2" t="s">
        <v>239</v>
      </c>
      <c r="FB78" s="2" t="s">
        <v>223</v>
      </c>
      <c r="FC78" s="2" t="s">
        <v>987</v>
      </c>
      <c r="FD78" s="2" t="s">
        <v>1237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239</v>
      </c>
      <c r="FN78" s="2" t="s">
        <v>223</v>
      </c>
      <c r="FO78" s="2" t="s">
        <v>1210</v>
      </c>
      <c r="FP78" s="2" t="s">
        <v>1045</v>
      </c>
      <c r="FQ78" s="2" t="s">
        <v>238</v>
      </c>
      <c r="FR78" s="2" t="s">
        <v>226</v>
      </c>
      <c r="FS78" s="4">
        <v>2</v>
      </c>
      <c r="FT78" s="8">
        <v>75.73</v>
      </c>
      <c r="FU78" s="4"/>
      <c r="FV78" s="8"/>
      <c r="FW78" s="7"/>
      <c r="FX78" s="7"/>
      <c r="FY78" s="2" t="s">
        <v>239</v>
      </c>
      <c r="FZ78" s="2" t="s">
        <v>223</v>
      </c>
      <c r="GA78" s="2" t="s">
        <v>661</v>
      </c>
      <c r="GB78" s="2" t="s">
        <v>1238</v>
      </c>
      <c r="GC78" s="2" t="s">
        <v>238</v>
      </c>
      <c r="GD78" s="2" t="s">
        <v>226</v>
      </c>
      <c r="GE78" s="4"/>
      <c r="GF78" s="8"/>
      <c r="GG78" s="4">
        <v>71</v>
      </c>
      <c r="GH78" s="8">
        <v>3757.32</v>
      </c>
      <c r="GI78" s="7">
        <v>-1</v>
      </c>
      <c r="GJ78" s="7">
        <v>-1</v>
      </c>
      <c r="GK78" s="2" t="s">
        <v>239</v>
      </c>
      <c r="GL78" s="2" t="s">
        <v>223</v>
      </c>
      <c r="GM78" s="2" t="s">
        <v>991</v>
      </c>
      <c r="GN78" s="2" t="s">
        <v>1041</v>
      </c>
      <c r="GO78" s="2" t="s">
        <v>238</v>
      </c>
      <c r="GP78" s="2" t="s">
        <v>226</v>
      </c>
      <c r="GQ78" s="4"/>
      <c r="GR78" s="8"/>
      <c r="GS78" s="4">
        <v>3</v>
      </c>
      <c r="GT78" s="8">
        <v>159.78</v>
      </c>
      <c r="GU78" s="7">
        <v>-1</v>
      </c>
      <c r="GV78" s="7">
        <v>-1</v>
      </c>
      <c r="GW78" s="2" t="s">
        <v>239</v>
      </c>
      <c r="GX78" s="2" t="s">
        <v>223</v>
      </c>
      <c r="GY78" s="2" t="s">
        <v>993</v>
      </c>
      <c r="GZ78" s="2" t="s">
        <v>1119</v>
      </c>
      <c r="HA78" s="2" t="s">
        <v>238</v>
      </c>
      <c r="HB78" s="2" t="s">
        <v>226</v>
      </c>
      <c r="HC78" s="4">
        <v>1</v>
      </c>
      <c r="HD78" s="8">
        <v>51.68</v>
      </c>
      <c r="HE78" s="4">
        <v>11</v>
      </c>
      <c r="HF78" s="8">
        <v>527.12</v>
      </c>
      <c r="HG78" s="7">
        <v>-0.9091</v>
      </c>
      <c r="HH78" s="7">
        <v>-0.902</v>
      </c>
      <c r="HI78" s="2" t="s">
        <v>239</v>
      </c>
      <c r="HJ78" s="2" t="s">
        <v>223</v>
      </c>
      <c r="HK78" s="2" t="s">
        <v>994</v>
      </c>
      <c r="HL78" s="2" t="s">
        <v>1091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239</v>
      </c>
      <c r="HV78" s="2" t="s">
        <v>237</v>
      </c>
      <c r="HW78" s="2" t="s">
        <v>996</v>
      </c>
      <c r="HX78" s="2" t="s">
        <v>1239</v>
      </c>
      <c r="HY78" s="2" t="s">
        <v>238</v>
      </c>
      <c r="HZ78" s="2" t="s">
        <v>291</v>
      </c>
      <c r="IA78" s="4"/>
      <c r="IB78" s="8"/>
      <c r="IC78" s="4"/>
      <c r="ID78" s="8"/>
      <c r="IE78" s="7"/>
      <c r="IF78" s="7"/>
      <c r="IG78" s="2" t="s">
        <v>239</v>
      </c>
      <c r="IH78" s="2" t="s">
        <v>223</v>
      </c>
      <c r="II78" s="2" t="s">
        <v>612</v>
      </c>
      <c r="IJ78" s="2" t="s">
        <v>1240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226</v>
      </c>
      <c r="IT78" s="2" t="s">
        <v>226</v>
      </c>
      <c r="IU78" s="2" t="s">
        <v>226</v>
      </c>
      <c r="IV78" s="2" t="s">
        <v>226</v>
      </c>
      <c r="IW78" s="2" t="s">
        <v>226</v>
      </c>
      <c r="IX78" s="2" t="s">
        <v>226</v>
      </c>
      <c r="IY78" s="4"/>
      <c r="IZ78" s="8"/>
      <c r="JA78" s="4"/>
      <c r="JB78" s="8"/>
      <c r="JC78" s="7"/>
      <c r="JD78" s="7"/>
      <c r="JE78" s="2" t="s">
        <v>448</v>
      </c>
      <c r="JF78" s="2" t="s">
        <v>223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337</v>
      </c>
      <c r="JR78" s="2" t="s">
        <v>223</v>
      </c>
      <c r="JS78" s="2" t="s">
        <v>226</v>
      </c>
      <c r="JT78" s="2" t="s">
        <v>226</v>
      </c>
      <c r="JU78" s="2" t="s">
        <v>238</v>
      </c>
      <c r="JV78" s="2" t="s">
        <v>226</v>
      </c>
      <c r="JW78" s="4"/>
      <c r="JX78" s="8"/>
      <c r="JY78" s="4">
        <v>2</v>
      </c>
      <c r="JZ78" s="8">
        <v>116.42</v>
      </c>
      <c r="KA78" s="7">
        <v>-1</v>
      </c>
      <c r="KB78" s="7">
        <v>-1</v>
      </c>
      <c r="KC78" s="2" t="s">
        <v>239</v>
      </c>
      <c r="KD78" s="2" t="s">
        <v>223</v>
      </c>
      <c r="KE78" s="2" t="s">
        <v>981</v>
      </c>
      <c r="KF78" s="2" t="s">
        <v>1099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337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239</v>
      </c>
      <c r="LB78" s="2" t="s">
        <v>223</v>
      </c>
      <c r="LC78" s="2" t="s">
        <v>1004</v>
      </c>
      <c r="LD78" s="2" t="s">
        <v>1009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239</v>
      </c>
      <c r="LN78" s="2" t="s">
        <v>223</v>
      </c>
      <c r="LO78" s="2" t="s">
        <v>321</v>
      </c>
      <c r="LP78" s="2" t="s">
        <v>226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239</v>
      </c>
      <c r="LZ78" s="2" t="s">
        <v>223</v>
      </c>
      <c r="MA78" s="2" t="s">
        <v>668</v>
      </c>
      <c r="MB78" s="2" t="s">
        <v>226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239</v>
      </c>
      <c r="ML78" s="2" t="s">
        <v>223</v>
      </c>
      <c r="MM78" s="2" t="s">
        <v>1241</v>
      </c>
      <c r="MN78" s="2" t="s">
        <v>226</v>
      </c>
      <c r="MO78" s="2" t="s">
        <v>238</v>
      </c>
      <c r="MP78" s="2" t="s">
        <v>226</v>
      </c>
      <c r="MQ78" s="4"/>
      <c r="MR78" s="8"/>
      <c r="MS78" s="4"/>
      <c r="MT78" s="8"/>
      <c r="MU78" s="7"/>
      <c r="MV78" s="7"/>
      <c r="MW78" s="2" t="s">
        <v>239</v>
      </c>
      <c r="MX78" s="2" t="s">
        <v>223</v>
      </c>
      <c r="MY78" s="2" t="s">
        <v>1005</v>
      </c>
      <c r="MZ78" s="2" t="s">
        <v>226</v>
      </c>
      <c r="NA78" s="2" t="s">
        <v>238</v>
      </c>
      <c r="NB78" s="2" t="s">
        <v>226</v>
      </c>
      <c r="NC78" s="4"/>
      <c r="ND78" s="8"/>
      <c r="NE78" s="4">
        <v>3</v>
      </c>
      <c r="NF78" s="8">
        <v>151.89</v>
      </c>
      <c r="NG78" s="7">
        <v>-1</v>
      </c>
      <c r="NH78" s="7">
        <v>-1</v>
      </c>
      <c r="NI78" s="2" t="s">
        <v>239</v>
      </c>
      <c r="NJ78" s="2" t="s">
        <v>261</v>
      </c>
      <c r="NK78" s="2" t="s">
        <v>1006</v>
      </c>
      <c r="NL78" s="2" t="s">
        <v>1242</v>
      </c>
      <c r="NM78" s="2" t="s">
        <v>238</v>
      </c>
      <c r="NN78" s="2" t="s">
        <v>226</v>
      </c>
      <c r="NO78" s="4"/>
      <c r="NP78" s="8"/>
      <c r="NQ78" s="4"/>
      <c r="NR78" s="8"/>
      <c r="NS78" s="7"/>
      <c r="NT78" s="7"/>
      <c r="NU78" s="2" t="s">
        <v>239</v>
      </c>
      <c r="NV78" s="2" t="s">
        <v>237</v>
      </c>
      <c r="NW78" s="2" t="s">
        <v>1216</v>
      </c>
      <c r="NX78" s="2" t="s">
        <v>1243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239</v>
      </c>
      <c r="OH78" s="2" t="s">
        <v>237</v>
      </c>
      <c r="OI78" s="2" t="s">
        <v>1010</v>
      </c>
      <c r="OJ78" s="2" t="s">
        <v>1244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252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239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226</v>
      </c>
      <c r="QD78" s="2" t="s">
        <v>226</v>
      </c>
      <c r="QE78" s="2" t="s">
        <v>226</v>
      </c>
      <c r="QF78" s="2" t="s">
        <v>226</v>
      </c>
      <c r="QG78" s="2" t="s">
        <v>226</v>
      </c>
      <c r="QH78" s="2" t="s">
        <v>226</v>
      </c>
      <c r="QI78" s="4"/>
      <c r="QJ78" s="8"/>
      <c r="QK78" s="4"/>
      <c r="QL78" s="8"/>
      <c r="QM78" s="7"/>
      <c r="QN78" s="7"/>
      <c r="QO78" s="2" t="s">
        <v>239</v>
      </c>
      <c r="QP78" s="2" t="s">
        <v>237</v>
      </c>
      <c r="QQ78" s="2" t="s">
        <v>1012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266</v>
      </c>
      <c r="RB78" s="2" t="s">
        <v>223</v>
      </c>
      <c r="RC78" s="2" t="s">
        <v>226</v>
      </c>
      <c r="RD78" s="2" t="s">
        <v>226</v>
      </c>
      <c r="RE78" s="2" t="s">
        <v>238</v>
      </c>
      <c r="RF78" s="2" t="s">
        <v>226</v>
      </c>
      <c r="RG78" s="4"/>
      <c r="RH78" s="8"/>
      <c r="RI78" s="4"/>
      <c r="RJ78" s="8"/>
      <c r="RK78" s="7"/>
      <c r="RL78" s="7"/>
      <c r="RM78" s="2" t="s">
        <v>226</v>
      </c>
      <c r="RN78" s="2" t="s">
        <v>226</v>
      </c>
      <c r="RO78" s="2" t="s">
        <v>226</v>
      </c>
      <c r="RP78" s="2" t="s">
        <v>226</v>
      </c>
      <c r="RQ78" s="2" t="s">
        <v>226</v>
      </c>
      <c r="RR78" s="2" t="s">
        <v>226</v>
      </c>
      <c r="RS78" s="4"/>
      <c r="RT78" s="8"/>
      <c r="RU78" s="4"/>
      <c r="RV78" s="8"/>
      <c r="RW78" s="7"/>
      <c r="RX78" s="7"/>
      <c r="RY78" s="2" t="s">
        <v>239</v>
      </c>
      <c r="RZ78" s="2" t="s">
        <v>237</v>
      </c>
      <c r="SA78" s="2" t="s">
        <v>621</v>
      </c>
      <c r="SB78" s="2" t="s">
        <v>1099</v>
      </c>
      <c r="SC78" s="2" t="s">
        <v>238</v>
      </c>
      <c r="SD78" s="2" t="s">
        <v>226</v>
      </c>
      <c r="SE78" s="4"/>
      <c r="SF78" s="4"/>
      <c r="SG78" s="4"/>
      <c r="SH78" s="4"/>
      <c r="SI78" s="4">
        <v>183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>
        <v>200</v>
      </c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>
        <v>200</v>
      </c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</row>
    <row r="79">
      <c r="A79" s="2" t="s">
        <v>1245</v>
      </c>
      <c r="B79" s="2" t="s">
        <v>577</v>
      </c>
      <c r="C79" s="2" t="s">
        <v>558</v>
      </c>
      <c r="D79" s="2" t="s">
        <v>215</v>
      </c>
      <c r="E79" s="2" t="s">
        <v>216</v>
      </c>
      <c r="F79" s="2" t="s">
        <v>963</v>
      </c>
      <c r="G79" s="2" t="s">
        <v>964</v>
      </c>
      <c r="H79" s="2" t="s">
        <v>965</v>
      </c>
      <c r="I79" s="2" t="s">
        <v>966</v>
      </c>
      <c r="J79" s="2" t="s">
        <v>582</v>
      </c>
      <c r="K79" s="2" t="s">
        <v>1246</v>
      </c>
      <c r="L79" s="3">
        <v>35.19</v>
      </c>
      <c r="M79" s="3">
        <v>36.95</v>
      </c>
      <c r="N79" s="3">
        <v>69.99</v>
      </c>
      <c r="O79" s="2" t="s">
        <v>283</v>
      </c>
      <c r="P79" s="2" t="s">
        <v>284</v>
      </c>
      <c r="Q79" s="2" t="s">
        <v>225</v>
      </c>
      <c r="R79" s="2" t="s">
        <v>226</v>
      </c>
      <c r="S79" s="2" t="s">
        <v>1247</v>
      </c>
      <c r="T79" s="2" t="s">
        <v>969</v>
      </c>
      <c r="U79" s="2" t="s">
        <v>371</v>
      </c>
      <c r="V79" s="2" t="s">
        <v>970</v>
      </c>
      <c r="W79" s="2" t="s">
        <v>971</v>
      </c>
      <c r="X79" s="2" t="s">
        <v>587</v>
      </c>
      <c r="Y79" s="2" t="s">
        <v>1167</v>
      </c>
      <c r="Z79" s="4"/>
      <c r="AA79" s="4">
        <f>=ROUNDDOWN({0},0)</f>
      </c>
      <c r="AB79" s="5"/>
      <c r="AC79" s="2" t="s">
        <v>226</v>
      </c>
      <c r="AD79" s="4"/>
      <c r="AE79" s="4"/>
      <c r="AF79" s="6">
        <v>64</v>
      </c>
      <c r="AG79" s="6"/>
      <c r="AH79" s="7">
        <v>0.2024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/>
      <c r="AQ79" s="8"/>
      <c r="AR79" s="4">
        <v>45</v>
      </c>
      <c r="AS79" s="8">
        <v>1874.65</v>
      </c>
      <c r="AT79" s="7">
        <v>-1</v>
      </c>
      <c r="AU79" s="7">
        <v>-1</v>
      </c>
      <c r="AV79" s="4">
        <v>105</v>
      </c>
      <c r="AW79" s="8">
        <v>4917.66</v>
      </c>
      <c r="AX79" s="4">
        <v>232</v>
      </c>
      <c r="AY79" s="8">
        <v>11192.55</v>
      </c>
      <c r="AZ79" s="7">
        <v>-0.5474</v>
      </c>
      <c r="BA79" s="7">
        <v>-0.5606</v>
      </c>
      <c r="BB79" s="7"/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0.0365</v>
      </c>
      <c r="BJ79" s="4"/>
      <c r="BK79" s="8"/>
      <c r="BL79" s="2" t="s">
        <v>1248</v>
      </c>
      <c r="BM79" s="7"/>
      <c r="BN79" s="7"/>
      <c r="BO79" s="4"/>
      <c r="BP79" s="8"/>
      <c r="BQ79" s="4">
        <v>18</v>
      </c>
      <c r="BR79" s="8">
        <v>795.96</v>
      </c>
      <c r="BS79" s="7">
        <v>-1</v>
      </c>
      <c r="BT79" s="7">
        <v>-1</v>
      </c>
      <c r="BU79" s="2" t="s">
        <v>239</v>
      </c>
      <c r="BV79" s="2" t="s">
        <v>237</v>
      </c>
      <c r="BW79" s="2" t="s">
        <v>226</v>
      </c>
      <c r="BX79" s="2" t="s">
        <v>1249</v>
      </c>
      <c r="BY79" s="2" t="s">
        <v>238</v>
      </c>
      <c r="BZ79" s="2" t="s">
        <v>226</v>
      </c>
      <c r="CA79" s="4"/>
      <c r="CB79" s="8"/>
      <c r="CC79" s="4">
        <v>4</v>
      </c>
      <c r="CD79" s="8">
        <v>152.4</v>
      </c>
      <c r="CE79" s="7">
        <v>-1</v>
      </c>
      <c r="CF79" s="7">
        <v>-1</v>
      </c>
      <c r="CG79" s="2" t="s">
        <v>239</v>
      </c>
      <c r="CH79" s="2" t="s">
        <v>237</v>
      </c>
      <c r="CI79" s="2" t="s">
        <v>742</v>
      </c>
      <c r="CJ79" s="2" t="s">
        <v>1250</v>
      </c>
      <c r="CK79" s="2" t="s">
        <v>238</v>
      </c>
      <c r="CL79" s="2" t="s">
        <v>226</v>
      </c>
      <c r="CM79" s="4"/>
      <c r="CN79" s="8"/>
      <c r="CO79" s="4">
        <v>1</v>
      </c>
      <c r="CP79" s="8">
        <v>43.81</v>
      </c>
      <c r="CQ79" s="7">
        <v>-1</v>
      </c>
      <c r="CR79" s="7">
        <v>-1</v>
      </c>
      <c r="CS79" s="2" t="s">
        <v>239</v>
      </c>
      <c r="CT79" s="2" t="s">
        <v>237</v>
      </c>
      <c r="CU79" s="2" t="s">
        <v>607</v>
      </c>
      <c r="CV79" s="2" t="s">
        <v>1251</v>
      </c>
      <c r="CW79" s="2" t="s">
        <v>238</v>
      </c>
      <c r="CX79" s="2" t="s">
        <v>226</v>
      </c>
      <c r="CY79" s="4"/>
      <c r="CZ79" s="8"/>
      <c r="DA79" s="4">
        <v>1</v>
      </c>
      <c r="DB79" s="8">
        <v>41.65</v>
      </c>
      <c r="DC79" s="7">
        <v>-1</v>
      </c>
      <c r="DD79" s="7">
        <v>-1</v>
      </c>
      <c r="DE79" s="2" t="s">
        <v>239</v>
      </c>
      <c r="DF79" s="2" t="s">
        <v>237</v>
      </c>
      <c r="DG79" s="2" t="s">
        <v>1165</v>
      </c>
      <c r="DH79" s="2" t="s">
        <v>1252</v>
      </c>
      <c r="DI79" s="2" t="s">
        <v>238</v>
      </c>
      <c r="DJ79" s="2" t="s">
        <v>226</v>
      </c>
      <c r="DK79" s="4"/>
      <c r="DL79" s="8"/>
      <c r="DM79" s="4">
        <v>4</v>
      </c>
      <c r="DN79" s="8">
        <v>140.21</v>
      </c>
      <c r="DO79" s="7">
        <v>-1</v>
      </c>
      <c r="DP79" s="7">
        <v>-1</v>
      </c>
      <c r="DQ79" s="2" t="s">
        <v>239</v>
      </c>
      <c r="DR79" s="2" t="s">
        <v>237</v>
      </c>
      <c r="DS79" s="2" t="s">
        <v>1162</v>
      </c>
      <c r="DT79" s="2" t="s">
        <v>1253</v>
      </c>
      <c r="DU79" s="2" t="s">
        <v>238</v>
      </c>
      <c r="DV79" s="2" t="s">
        <v>226</v>
      </c>
      <c r="DW79" s="4"/>
      <c r="DX79" s="8"/>
      <c r="DY79" s="4">
        <v>4</v>
      </c>
      <c r="DZ79" s="8">
        <v>165.72</v>
      </c>
      <c r="EA79" s="7">
        <v>-1</v>
      </c>
      <c r="EB79" s="7">
        <v>-1</v>
      </c>
      <c r="EC79" s="2" t="s">
        <v>239</v>
      </c>
      <c r="ED79" s="2" t="s">
        <v>237</v>
      </c>
      <c r="EE79" s="2" t="s">
        <v>750</v>
      </c>
      <c r="EF79" s="2" t="s">
        <v>1187</v>
      </c>
      <c r="EG79" s="2" t="s">
        <v>238</v>
      </c>
      <c r="EH79" s="2" t="s">
        <v>226</v>
      </c>
      <c r="EI79" s="4"/>
      <c r="EJ79" s="8"/>
      <c r="EK79" s="4"/>
      <c r="EL79" s="8"/>
      <c r="EM79" s="7"/>
      <c r="EN79" s="7"/>
      <c r="EO79" s="2" t="s">
        <v>239</v>
      </c>
      <c r="EP79" s="2" t="s">
        <v>237</v>
      </c>
      <c r="EQ79" s="2" t="s">
        <v>1169</v>
      </c>
      <c r="ER79" s="2" t="s">
        <v>1254</v>
      </c>
      <c r="ES79" s="2" t="s">
        <v>238</v>
      </c>
      <c r="ET79" s="2" t="s">
        <v>226</v>
      </c>
      <c r="EU79" s="4"/>
      <c r="EV79" s="8"/>
      <c r="EW79" s="4">
        <v>3</v>
      </c>
      <c r="EX79" s="8">
        <v>123.15</v>
      </c>
      <c r="EY79" s="7">
        <v>-1</v>
      </c>
      <c r="EZ79" s="7">
        <v>-1</v>
      </c>
      <c r="FA79" s="2" t="s">
        <v>239</v>
      </c>
      <c r="FB79" s="2" t="s">
        <v>237</v>
      </c>
      <c r="FC79" s="2" t="s">
        <v>1255</v>
      </c>
      <c r="FD79" s="2" t="s">
        <v>760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239</v>
      </c>
      <c r="FN79" s="2" t="s">
        <v>237</v>
      </c>
      <c r="FO79" s="2" t="s">
        <v>1162</v>
      </c>
      <c r="FP79" s="2" t="s">
        <v>226</v>
      </c>
      <c r="FQ79" s="2" t="s">
        <v>238</v>
      </c>
      <c r="FR79" s="2" t="s">
        <v>226</v>
      </c>
      <c r="FS79" s="4"/>
      <c r="FT79" s="8"/>
      <c r="FU79" s="4"/>
      <c r="FV79" s="8"/>
      <c r="FW79" s="7"/>
      <c r="FX79" s="7"/>
      <c r="FY79" s="2" t="s">
        <v>226</v>
      </c>
      <c r="FZ79" s="2" t="s">
        <v>226</v>
      </c>
      <c r="GA79" s="2" t="s">
        <v>226</v>
      </c>
      <c r="GB79" s="2" t="s">
        <v>226</v>
      </c>
      <c r="GC79" s="2" t="s">
        <v>226</v>
      </c>
      <c r="GD79" s="2" t="s">
        <v>226</v>
      </c>
      <c r="GE79" s="4"/>
      <c r="GF79" s="8"/>
      <c r="GG79" s="4">
        <v>9</v>
      </c>
      <c r="GH79" s="8">
        <v>369.54</v>
      </c>
      <c r="GI79" s="7">
        <v>-1</v>
      </c>
      <c r="GJ79" s="7">
        <v>-1</v>
      </c>
      <c r="GK79" s="2" t="s">
        <v>239</v>
      </c>
      <c r="GL79" s="2" t="s">
        <v>237</v>
      </c>
      <c r="GM79" s="2" t="s">
        <v>343</v>
      </c>
      <c r="GN79" s="2" t="s">
        <v>1256</v>
      </c>
      <c r="GO79" s="2" t="s">
        <v>238</v>
      </c>
      <c r="GP79" s="2" t="s">
        <v>226</v>
      </c>
      <c r="GQ79" s="4"/>
      <c r="GR79" s="8"/>
      <c r="GS79" s="4"/>
      <c r="GT79" s="8"/>
      <c r="GU79" s="7"/>
      <c r="GV79" s="7"/>
      <c r="GW79" s="2" t="s">
        <v>239</v>
      </c>
      <c r="GX79" s="2" t="s">
        <v>237</v>
      </c>
      <c r="GY79" s="2" t="s">
        <v>607</v>
      </c>
      <c r="GZ79" s="2" t="s">
        <v>864</v>
      </c>
      <c r="HA79" s="2" t="s">
        <v>238</v>
      </c>
      <c r="HB79" s="2" t="s">
        <v>226</v>
      </c>
      <c r="HC79" s="4"/>
      <c r="HD79" s="8"/>
      <c r="HE79" s="4">
        <v>1</v>
      </c>
      <c r="HF79" s="8">
        <v>42.21</v>
      </c>
      <c r="HG79" s="7">
        <v>-1</v>
      </c>
      <c r="HH79" s="7">
        <v>-1</v>
      </c>
      <c r="HI79" s="2" t="s">
        <v>239</v>
      </c>
      <c r="HJ79" s="2" t="s">
        <v>237</v>
      </c>
      <c r="HK79" s="2" t="s">
        <v>1175</v>
      </c>
      <c r="HL79" s="2" t="s">
        <v>1176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236</v>
      </c>
      <c r="HV79" s="2" t="s">
        <v>237</v>
      </c>
      <c r="HW79" s="2" t="s">
        <v>226</v>
      </c>
      <c r="HX79" s="2" t="s">
        <v>226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252</v>
      </c>
      <c r="IH79" s="2" t="s">
        <v>237</v>
      </c>
      <c r="II79" s="2" t="s">
        <v>226</v>
      </c>
      <c r="IJ79" s="2" t="s">
        <v>226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226</v>
      </c>
      <c r="IT79" s="2" t="s">
        <v>226</v>
      </c>
      <c r="IU79" s="2" t="s">
        <v>226</v>
      </c>
      <c r="IV79" s="2" t="s">
        <v>226</v>
      </c>
      <c r="IW79" s="2" t="s">
        <v>226</v>
      </c>
      <c r="IX79" s="2" t="s">
        <v>226</v>
      </c>
      <c r="IY79" s="4"/>
      <c r="IZ79" s="8"/>
      <c r="JA79" s="4"/>
      <c r="JB79" s="8"/>
      <c r="JC79" s="7"/>
      <c r="JD79" s="7"/>
      <c r="JE79" s="2" t="s">
        <v>239</v>
      </c>
      <c r="JF79" s="2" t="s">
        <v>237</v>
      </c>
      <c r="JG79" s="2" t="s">
        <v>1257</v>
      </c>
      <c r="JH79" s="2" t="s">
        <v>1190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252</v>
      </c>
      <c r="JR79" s="2" t="s">
        <v>237</v>
      </c>
      <c r="JS79" s="2" t="s">
        <v>226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237</v>
      </c>
      <c r="KE79" s="2" t="s">
        <v>226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236</v>
      </c>
      <c r="KP79" s="2" t="s">
        <v>237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239</v>
      </c>
      <c r="LB79" s="2" t="s">
        <v>237</v>
      </c>
      <c r="LC79" s="2" t="s">
        <v>1179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239</v>
      </c>
      <c r="LN79" s="2" t="s">
        <v>237</v>
      </c>
      <c r="LO79" s="2" t="s">
        <v>1258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226</v>
      </c>
      <c r="LZ79" s="2" t="s">
        <v>226</v>
      </c>
      <c r="MA79" s="2" t="s">
        <v>226</v>
      </c>
      <c r="MB79" s="2" t="s">
        <v>226</v>
      </c>
      <c r="MC79" s="2" t="s">
        <v>226</v>
      </c>
      <c r="MD79" s="2" t="s">
        <v>226</v>
      </c>
      <c r="ME79" s="4"/>
      <c r="MF79" s="8"/>
      <c r="MG79" s="4"/>
      <c r="MH79" s="8"/>
      <c r="MI79" s="7"/>
      <c r="MJ79" s="7"/>
      <c r="MK79" s="2" t="s">
        <v>252</v>
      </c>
      <c r="ML79" s="2" t="s">
        <v>237</v>
      </c>
      <c r="MM79" s="2" t="s">
        <v>226</v>
      </c>
      <c r="MN79" s="2" t="s">
        <v>226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239</v>
      </c>
      <c r="MX79" s="2" t="s">
        <v>237</v>
      </c>
      <c r="MY79" s="2" t="s">
        <v>1005</v>
      </c>
      <c r="MZ79" s="2" t="s">
        <v>226</v>
      </c>
      <c r="NA79" s="2" t="s">
        <v>238</v>
      </c>
      <c r="NB79" s="2" t="s">
        <v>226</v>
      </c>
      <c r="NC79" s="4"/>
      <c r="ND79" s="8"/>
      <c r="NE79" s="4"/>
      <c r="NF79" s="8"/>
      <c r="NG79" s="7"/>
      <c r="NH79" s="7"/>
      <c r="NI79" s="2" t="s">
        <v>239</v>
      </c>
      <c r="NJ79" s="2" t="s">
        <v>261</v>
      </c>
      <c r="NK79" s="2" t="s">
        <v>1180</v>
      </c>
      <c r="NL79" s="2" t="s">
        <v>1259</v>
      </c>
      <c r="NM79" s="2" t="s">
        <v>238</v>
      </c>
      <c r="NN79" s="2" t="s">
        <v>226</v>
      </c>
      <c r="NO79" s="4"/>
      <c r="NP79" s="8"/>
      <c r="NQ79" s="4"/>
      <c r="NR79" s="8"/>
      <c r="NS79" s="7"/>
      <c r="NT79" s="7"/>
      <c r="NU79" s="2" t="s">
        <v>239</v>
      </c>
      <c r="NV79" s="2" t="s">
        <v>237</v>
      </c>
      <c r="NW79" s="2" t="s">
        <v>1260</v>
      </c>
      <c r="NX79" s="2" t="s">
        <v>780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239</v>
      </c>
      <c r="OH79" s="2" t="s">
        <v>237</v>
      </c>
      <c r="OI79" s="2" t="s">
        <v>762</v>
      </c>
      <c r="OJ79" s="2" t="s">
        <v>836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252</v>
      </c>
      <c r="OT79" s="2" t="s">
        <v>237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239</v>
      </c>
      <c r="PF79" s="2" t="s">
        <v>237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266</v>
      </c>
      <c r="QD79" s="2" t="s">
        <v>237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236</v>
      </c>
      <c r="QP79" s="2" t="s">
        <v>237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266</v>
      </c>
      <c r="RB79" s="2" t="s">
        <v>237</v>
      </c>
      <c r="RC79" s="2" t="s">
        <v>226</v>
      </c>
      <c r="RD79" s="2" t="s">
        <v>226</v>
      </c>
      <c r="RE79" s="2" t="s">
        <v>238</v>
      </c>
      <c r="RF79" s="2" t="s">
        <v>226</v>
      </c>
      <c r="RG79" s="4"/>
      <c r="RH79" s="8"/>
      <c r="RI79" s="4"/>
      <c r="RJ79" s="8"/>
      <c r="RK79" s="7"/>
      <c r="RL79" s="7"/>
      <c r="RM79" s="2" t="s">
        <v>226</v>
      </c>
      <c r="RN79" s="2" t="s">
        <v>226</v>
      </c>
      <c r="RO79" s="2" t="s">
        <v>226</v>
      </c>
      <c r="RP79" s="2" t="s">
        <v>226</v>
      </c>
      <c r="RQ79" s="2" t="s">
        <v>226</v>
      </c>
      <c r="RR79" s="2" t="s">
        <v>226</v>
      </c>
      <c r="RS79" s="4"/>
      <c r="RT79" s="8"/>
      <c r="RU79" s="4"/>
      <c r="RV79" s="8"/>
      <c r="RW79" s="7"/>
      <c r="RX79" s="7"/>
      <c r="RY79" s="2" t="s">
        <v>236</v>
      </c>
      <c r="RZ79" s="2" t="s">
        <v>237</v>
      </c>
      <c r="SA79" s="2" t="s">
        <v>226</v>
      </c>
      <c r="SB79" s="2" t="s">
        <v>226</v>
      </c>
      <c r="SC79" s="2" t="s">
        <v>238</v>
      </c>
      <c r="SD79" s="2" t="s">
        <v>226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</row>
    <row r="80">
      <c r="A80" s="2" t="s">
        <v>1261</v>
      </c>
      <c r="B80" s="2" t="s">
        <v>577</v>
      </c>
      <c r="C80" s="2" t="s">
        <v>558</v>
      </c>
      <c r="D80" s="2" t="s">
        <v>215</v>
      </c>
      <c r="E80" s="2" t="s">
        <v>216</v>
      </c>
      <c r="F80" s="2" t="s">
        <v>963</v>
      </c>
      <c r="G80" s="2" t="s">
        <v>964</v>
      </c>
      <c r="H80" s="2" t="s">
        <v>965</v>
      </c>
      <c r="I80" s="2" t="s">
        <v>966</v>
      </c>
      <c r="J80" s="2" t="s">
        <v>221</v>
      </c>
      <c r="K80" s="2" t="s">
        <v>1246</v>
      </c>
      <c r="L80" s="3">
        <v>40.18</v>
      </c>
      <c r="M80" s="3">
        <v>42.19</v>
      </c>
      <c r="N80" s="3">
        <v>79.99</v>
      </c>
      <c r="O80" s="2" t="s">
        <v>302</v>
      </c>
      <c r="P80" s="2" t="s">
        <v>284</v>
      </c>
      <c r="Q80" s="2" t="s">
        <v>225</v>
      </c>
      <c r="R80" s="2" t="s">
        <v>226</v>
      </c>
      <c r="S80" s="2" t="s">
        <v>1247</v>
      </c>
      <c r="T80" s="2" t="s">
        <v>969</v>
      </c>
      <c r="U80" s="2" t="s">
        <v>229</v>
      </c>
      <c r="V80" s="2" t="s">
        <v>970</v>
      </c>
      <c r="W80" s="2" t="s">
        <v>971</v>
      </c>
      <c r="X80" s="2" t="s">
        <v>587</v>
      </c>
      <c r="Y80" s="2" t="s">
        <v>1167</v>
      </c>
      <c r="Z80" s="4">
        <v>2</v>
      </c>
      <c r="AA80" s="4">
        <f>=ROUNDDOWN(0.4,0)</f>
      </c>
      <c r="AB80" s="5">
        <v>5</v>
      </c>
      <c r="AC80" s="2" t="s">
        <v>226</v>
      </c>
      <c r="AD80" s="4"/>
      <c r="AE80" s="4"/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38</v>
      </c>
      <c r="AQ80" s="8">
        <v>1499.11</v>
      </c>
      <c r="AR80" s="4">
        <v>93</v>
      </c>
      <c r="AS80" s="8">
        <v>4319.88</v>
      </c>
      <c r="AT80" s="7">
        <v>-0.5914</v>
      </c>
      <c r="AU80" s="7">
        <v>-0.653</v>
      </c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0.3048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38</v>
      </c>
      <c r="BK80" s="8">
        <v>1499.11</v>
      </c>
      <c r="BL80" s="2" t="s">
        <v>1262</v>
      </c>
      <c r="BM80" s="7">
        <v>1</v>
      </c>
      <c r="BN80" s="7">
        <v>1</v>
      </c>
      <c r="BO80" s="4">
        <v>6</v>
      </c>
      <c r="BP80" s="8">
        <v>278.22</v>
      </c>
      <c r="BQ80" s="4">
        <v>21</v>
      </c>
      <c r="BR80" s="8">
        <v>973.77</v>
      </c>
      <c r="BS80" s="7">
        <v>-0.7143</v>
      </c>
      <c r="BT80" s="7">
        <v>-0.7143</v>
      </c>
      <c r="BU80" s="2" t="s">
        <v>239</v>
      </c>
      <c r="BV80" s="2" t="s">
        <v>237</v>
      </c>
      <c r="BW80" s="2" t="s">
        <v>226</v>
      </c>
      <c r="BX80" s="2" t="s">
        <v>1263</v>
      </c>
      <c r="BY80" s="2" t="s">
        <v>238</v>
      </c>
      <c r="BZ80" s="2" t="s">
        <v>226</v>
      </c>
      <c r="CA80" s="4">
        <v>7</v>
      </c>
      <c r="CB80" s="8">
        <v>304.85</v>
      </c>
      <c r="CC80" s="4">
        <v>5</v>
      </c>
      <c r="CD80" s="8">
        <v>217.75</v>
      </c>
      <c r="CE80" s="7">
        <v>0.4</v>
      </c>
      <c r="CF80" s="7">
        <v>0.4</v>
      </c>
      <c r="CG80" s="2" t="s">
        <v>239</v>
      </c>
      <c r="CH80" s="2" t="s">
        <v>237</v>
      </c>
      <c r="CI80" s="2" t="s">
        <v>742</v>
      </c>
      <c r="CJ80" s="2" t="s">
        <v>766</v>
      </c>
      <c r="CK80" s="2" t="s">
        <v>238</v>
      </c>
      <c r="CL80" s="2" t="s">
        <v>226</v>
      </c>
      <c r="CM80" s="4">
        <v>2</v>
      </c>
      <c r="CN80" s="8">
        <v>84.3</v>
      </c>
      <c r="CO80" s="4">
        <v>2</v>
      </c>
      <c r="CP80" s="8">
        <v>95.12</v>
      </c>
      <c r="CQ80" s="7"/>
      <c r="CR80" s="7">
        <v>-0.1138</v>
      </c>
      <c r="CS80" s="2" t="s">
        <v>239</v>
      </c>
      <c r="CT80" s="2" t="s">
        <v>237</v>
      </c>
      <c r="CU80" s="2" t="s">
        <v>607</v>
      </c>
      <c r="CV80" s="2" t="s">
        <v>1264</v>
      </c>
      <c r="CW80" s="2" t="s">
        <v>238</v>
      </c>
      <c r="CX80" s="2" t="s">
        <v>226</v>
      </c>
      <c r="CY80" s="4"/>
      <c r="CZ80" s="8"/>
      <c r="DA80" s="4">
        <v>2</v>
      </c>
      <c r="DB80" s="8">
        <v>95</v>
      </c>
      <c r="DC80" s="7">
        <v>-1</v>
      </c>
      <c r="DD80" s="7">
        <v>-1</v>
      </c>
      <c r="DE80" s="2" t="s">
        <v>239</v>
      </c>
      <c r="DF80" s="2" t="s">
        <v>237</v>
      </c>
      <c r="DG80" s="2" t="s">
        <v>1165</v>
      </c>
      <c r="DH80" s="2" t="s">
        <v>1265</v>
      </c>
      <c r="DI80" s="2" t="s">
        <v>238</v>
      </c>
      <c r="DJ80" s="2" t="s">
        <v>226</v>
      </c>
      <c r="DK80" s="4">
        <v>4</v>
      </c>
      <c r="DL80" s="8">
        <v>95.24</v>
      </c>
      <c r="DM80" s="4"/>
      <c r="DN80" s="8"/>
      <c r="DO80" s="7"/>
      <c r="DP80" s="7"/>
      <c r="DQ80" s="2" t="s">
        <v>239</v>
      </c>
      <c r="DR80" s="2" t="s">
        <v>237</v>
      </c>
      <c r="DS80" s="2" t="s">
        <v>1162</v>
      </c>
      <c r="DT80" s="2" t="s">
        <v>1264</v>
      </c>
      <c r="DU80" s="2" t="s">
        <v>291</v>
      </c>
      <c r="DV80" s="2" t="s">
        <v>226</v>
      </c>
      <c r="DW80" s="4">
        <v>3</v>
      </c>
      <c r="DX80" s="8">
        <v>119.58</v>
      </c>
      <c r="DY80" s="4">
        <v>7</v>
      </c>
      <c r="DZ80" s="8">
        <v>331.38</v>
      </c>
      <c r="EA80" s="7">
        <v>-0.5714</v>
      </c>
      <c r="EB80" s="7">
        <v>-0.6391</v>
      </c>
      <c r="EC80" s="2" t="s">
        <v>239</v>
      </c>
      <c r="ED80" s="2" t="s">
        <v>237</v>
      </c>
      <c r="EE80" s="2" t="s">
        <v>750</v>
      </c>
      <c r="EF80" s="2" t="s">
        <v>770</v>
      </c>
      <c r="EG80" s="2" t="s">
        <v>238</v>
      </c>
      <c r="EH80" s="2" t="s">
        <v>226</v>
      </c>
      <c r="EI80" s="4">
        <v>1</v>
      </c>
      <c r="EJ80" s="8">
        <v>33.94</v>
      </c>
      <c r="EK80" s="4">
        <v>2</v>
      </c>
      <c r="EL80" s="8">
        <v>80.62</v>
      </c>
      <c r="EM80" s="7">
        <v>-0.5</v>
      </c>
      <c r="EN80" s="7">
        <v>-0.579</v>
      </c>
      <c r="EO80" s="2" t="s">
        <v>239</v>
      </c>
      <c r="EP80" s="2" t="s">
        <v>237</v>
      </c>
      <c r="EQ80" s="2" t="s">
        <v>1169</v>
      </c>
      <c r="ER80" s="2" t="s">
        <v>1266</v>
      </c>
      <c r="ES80" s="2" t="s">
        <v>238</v>
      </c>
      <c r="ET80" s="2" t="s">
        <v>226</v>
      </c>
      <c r="EU80" s="4"/>
      <c r="EV80" s="8"/>
      <c r="EW80" s="4">
        <v>5</v>
      </c>
      <c r="EX80" s="8">
        <v>249.98</v>
      </c>
      <c r="EY80" s="7">
        <v>-1</v>
      </c>
      <c r="EZ80" s="7">
        <v>-1</v>
      </c>
      <c r="FA80" s="2" t="s">
        <v>239</v>
      </c>
      <c r="FB80" s="2" t="s">
        <v>237</v>
      </c>
      <c r="FC80" s="2" t="s">
        <v>1255</v>
      </c>
      <c r="FD80" s="2" t="s">
        <v>1137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239</v>
      </c>
      <c r="FN80" s="2" t="s">
        <v>237</v>
      </c>
      <c r="FO80" s="2" t="s">
        <v>1162</v>
      </c>
      <c r="FP80" s="2" t="s">
        <v>1267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226</v>
      </c>
      <c r="FZ80" s="2" t="s">
        <v>226</v>
      </c>
      <c r="GA80" s="2" t="s">
        <v>226</v>
      </c>
      <c r="GB80" s="2" t="s">
        <v>226</v>
      </c>
      <c r="GC80" s="2" t="s">
        <v>226</v>
      </c>
      <c r="GD80" s="2" t="s">
        <v>226</v>
      </c>
      <c r="GE80" s="4">
        <v>10</v>
      </c>
      <c r="GF80" s="8">
        <v>468.8</v>
      </c>
      <c r="GG80" s="4">
        <v>43</v>
      </c>
      <c r="GH80" s="8">
        <v>2015.84</v>
      </c>
      <c r="GI80" s="7">
        <v>-0.7674</v>
      </c>
      <c r="GJ80" s="7">
        <v>-0.7674</v>
      </c>
      <c r="GK80" s="2" t="s">
        <v>239</v>
      </c>
      <c r="GL80" s="2" t="s">
        <v>237</v>
      </c>
      <c r="GM80" s="2" t="s">
        <v>343</v>
      </c>
      <c r="GN80" s="2" t="s">
        <v>1268</v>
      </c>
      <c r="GO80" s="2" t="s">
        <v>238</v>
      </c>
      <c r="GP80" s="2" t="s">
        <v>226</v>
      </c>
      <c r="GQ80" s="4">
        <v>1</v>
      </c>
      <c r="GR80" s="8">
        <v>47.34</v>
      </c>
      <c r="GS80" s="4"/>
      <c r="GT80" s="8"/>
      <c r="GU80" s="7"/>
      <c r="GV80" s="7"/>
      <c r="GW80" s="2" t="s">
        <v>239</v>
      </c>
      <c r="GX80" s="2" t="s">
        <v>237</v>
      </c>
      <c r="GY80" s="2" t="s">
        <v>607</v>
      </c>
      <c r="GZ80" s="2" t="s">
        <v>1269</v>
      </c>
      <c r="HA80" s="2" t="s">
        <v>238</v>
      </c>
      <c r="HB80" s="2" t="s">
        <v>226</v>
      </c>
      <c r="HC80" s="4">
        <v>4</v>
      </c>
      <c r="HD80" s="8">
        <v>66.84</v>
      </c>
      <c r="HE80" s="4">
        <v>3</v>
      </c>
      <c r="HF80" s="8">
        <v>125.39</v>
      </c>
      <c r="HG80" s="7">
        <v>0.3333</v>
      </c>
      <c r="HH80" s="7">
        <v>-0.4669</v>
      </c>
      <c r="HI80" s="2" t="s">
        <v>239</v>
      </c>
      <c r="HJ80" s="2" t="s">
        <v>237</v>
      </c>
      <c r="HK80" s="2" t="s">
        <v>1175</v>
      </c>
      <c r="HL80" s="2" t="s">
        <v>1176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236</v>
      </c>
      <c r="HV80" s="2" t="s">
        <v>237</v>
      </c>
      <c r="HW80" s="2" t="s">
        <v>226</v>
      </c>
      <c r="HX80" s="2" t="s">
        <v>226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252</v>
      </c>
      <c r="IH80" s="2" t="s">
        <v>237</v>
      </c>
      <c r="II80" s="2" t="s">
        <v>226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226</v>
      </c>
      <c r="IT80" s="2" t="s">
        <v>226</v>
      </c>
      <c r="IU80" s="2" t="s">
        <v>226</v>
      </c>
      <c r="IV80" s="2" t="s">
        <v>226</v>
      </c>
      <c r="IW80" s="2" t="s">
        <v>226</v>
      </c>
      <c r="IX80" s="2" t="s">
        <v>226</v>
      </c>
      <c r="IY80" s="4"/>
      <c r="IZ80" s="8"/>
      <c r="JA80" s="4"/>
      <c r="JB80" s="8"/>
      <c r="JC80" s="7"/>
      <c r="JD80" s="7"/>
      <c r="JE80" s="2" t="s">
        <v>239</v>
      </c>
      <c r="JF80" s="2" t="s">
        <v>237</v>
      </c>
      <c r="JG80" s="2" t="s">
        <v>1257</v>
      </c>
      <c r="JH80" s="2" t="s">
        <v>1270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252</v>
      </c>
      <c r="JR80" s="2" t="s">
        <v>237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237</v>
      </c>
      <c r="KE80" s="2" t="s">
        <v>226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236</v>
      </c>
      <c r="KP80" s="2" t="s">
        <v>237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239</v>
      </c>
      <c r="LB80" s="2" t="s">
        <v>237</v>
      </c>
      <c r="LC80" s="2" t="s">
        <v>1179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239</v>
      </c>
      <c r="LN80" s="2" t="s">
        <v>237</v>
      </c>
      <c r="LO80" s="2" t="s">
        <v>321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226</v>
      </c>
      <c r="LZ80" s="2" t="s">
        <v>226</v>
      </c>
      <c r="MA80" s="2" t="s">
        <v>226</v>
      </c>
      <c r="MB80" s="2" t="s">
        <v>226</v>
      </c>
      <c r="MC80" s="2" t="s">
        <v>226</v>
      </c>
      <c r="MD80" s="2" t="s">
        <v>226</v>
      </c>
      <c r="ME80" s="4"/>
      <c r="MF80" s="8"/>
      <c r="MG80" s="4"/>
      <c r="MH80" s="8"/>
      <c r="MI80" s="7"/>
      <c r="MJ80" s="7"/>
      <c r="MK80" s="2" t="s">
        <v>252</v>
      </c>
      <c r="ML80" s="2" t="s">
        <v>237</v>
      </c>
      <c r="MM80" s="2" t="s">
        <v>226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239</v>
      </c>
      <c r="MX80" s="2" t="s">
        <v>237</v>
      </c>
      <c r="MY80" s="2" t="s">
        <v>1005</v>
      </c>
      <c r="MZ80" s="2" t="s">
        <v>226</v>
      </c>
      <c r="NA80" s="2" t="s">
        <v>238</v>
      </c>
      <c r="NB80" s="2" t="s">
        <v>226</v>
      </c>
      <c r="NC80" s="4"/>
      <c r="ND80" s="8"/>
      <c r="NE80" s="4">
        <v>3</v>
      </c>
      <c r="NF80" s="8">
        <v>135.03</v>
      </c>
      <c r="NG80" s="7">
        <v>-1</v>
      </c>
      <c r="NH80" s="7">
        <v>-1</v>
      </c>
      <c r="NI80" s="2" t="s">
        <v>239</v>
      </c>
      <c r="NJ80" s="2" t="s">
        <v>237</v>
      </c>
      <c r="NK80" s="2" t="s">
        <v>1180</v>
      </c>
      <c r="NL80" s="2" t="s">
        <v>1271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239</v>
      </c>
      <c r="NV80" s="2" t="s">
        <v>237</v>
      </c>
      <c r="NW80" s="2" t="s">
        <v>1260</v>
      </c>
      <c r="NX80" s="2" t="s">
        <v>1272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239</v>
      </c>
      <c r="OH80" s="2" t="s">
        <v>237</v>
      </c>
      <c r="OI80" s="2" t="s">
        <v>762</v>
      </c>
      <c r="OJ80" s="2" t="s">
        <v>310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252</v>
      </c>
      <c r="OT80" s="2" t="s">
        <v>237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239</v>
      </c>
      <c r="PF80" s="2" t="s">
        <v>237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266</v>
      </c>
      <c r="QD80" s="2" t="s">
        <v>237</v>
      </c>
      <c r="QE80" s="2" t="s">
        <v>226</v>
      </c>
      <c r="QF80" s="2" t="s">
        <v>226</v>
      </c>
      <c r="QG80" s="2" t="s">
        <v>238</v>
      </c>
      <c r="QH80" s="2" t="s">
        <v>226</v>
      </c>
      <c r="QI80" s="4"/>
      <c r="QJ80" s="8"/>
      <c r="QK80" s="4"/>
      <c r="QL80" s="8"/>
      <c r="QM80" s="7"/>
      <c r="QN80" s="7"/>
      <c r="QO80" s="2" t="s">
        <v>236</v>
      </c>
      <c r="QP80" s="2" t="s">
        <v>237</v>
      </c>
      <c r="QQ80" s="2" t="s">
        <v>226</v>
      </c>
      <c r="QR80" s="2" t="s">
        <v>226</v>
      </c>
      <c r="QS80" s="2" t="s">
        <v>238</v>
      </c>
      <c r="QT80" s="2" t="s">
        <v>226</v>
      </c>
      <c r="QU80" s="4"/>
      <c r="QV80" s="8"/>
      <c r="QW80" s="4"/>
      <c r="QX80" s="8"/>
      <c r="QY80" s="7"/>
      <c r="QZ80" s="7"/>
      <c r="RA80" s="2" t="s">
        <v>266</v>
      </c>
      <c r="RB80" s="2" t="s">
        <v>237</v>
      </c>
      <c r="RC80" s="2" t="s">
        <v>226</v>
      </c>
      <c r="RD80" s="2" t="s">
        <v>226</v>
      </c>
      <c r="RE80" s="2" t="s">
        <v>238</v>
      </c>
      <c r="RF80" s="2" t="s">
        <v>226</v>
      </c>
      <c r="RG80" s="4"/>
      <c r="RH80" s="8"/>
      <c r="RI80" s="4"/>
      <c r="RJ80" s="8"/>
      <c r="RK80" s="7"/>
      <c r="RL80" s="7"/>
      <c r="RM80" s="2" t="s">
        <v>226</v>
      </c>
      <c r="RN80" s="2" t="s">
        <v>226</v>
      </c>
      <c r="RO80" s="2" t="s">
        <v>226</v>
      </c>
      <c r="RP80" s="2" t="s">
        <v>226</v>
      </c>
      <c r="RQ80" s="2" t="s">
        <v>226</v>
      </c>
      <c r="RR80" s="2" t="s">
        <v>226</v>
      </c>
      <c r="RS80" s="4"/>
      <c r="RT80" s="8"/>
      <c r="RU80" s="4"/>
      <c r="RV80" s="8"/>
      <c r="RW80" s="7"/>
      <c r="RX80" s="7"/>
      <c r="RY80" s="2" t="s">
        <v>236</v>
      </c>
      <c r="RZ80" s="2" t="s">
        <v>237</v>
      </c>
      <c r="SA80" s="2" t="s">
        <v>226</v>
      </c>
      <c r="SB80" s="2" t="s">
        <v>226</v>
      </c>
      <c r="SC80" s="2" t="s">
        <v>238</v>
      </c>
      <c r="SD80" s="2" t="s">
        <v>226</v>
      </c>
      <c r="SE80" s="4">
        <v>2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</row>
    <row r="81">
      <c r="A81" s="2" t="s">
        <v>1273</v>
      </c>
      <c r="B81" s="2" t="s">
        <v>577</v>
      </c>
      <c r="C81" s="2" t="s">
        <v>558</v>
      </c>
      <c r="D81" s="2" t="s">
        <v>215</v>
      </c>
      <c r="E81" s="2" t="s">
        <v>216</v>
      </c>
      <c r="F81" s="2" t="s">
        <v>963</v>
      </c>
      <c r="G81" s="2" t="s">
        <v>964</v>
      </c>
      <c r="H81" s="2" t="s">
        <v>965</v>
      </c>
      <c r="I81" s="2" t="s">
        <v>966</v>
      </c>
      <c r="J81" s="2" t="s">
        <v>268</v>
      </c>
      <c r="K81" s="2" t="s">
        <v>1246</v>
      </c>
      <c r="L81" s="3">
        <v>45.36</v>
      </c>
      <c r="M81" s="3">
        <v>47.63</v>
      </c>
      <c r="N81" s="3">
        <v>89.99</v>
      </c>
      <c r="O81" s="2" t="s">
        <v>302</v>
      </c>
      <c r="P81" s="2" t="s">
        <v>284</v>
      </c>
      <c r="Q81" s="2" t="s">
        <v>225</v>
      </c>
      <c r="R81" s="2" t="s">
        <v>226</v>
      </c>
      <c r="S81" s="2" t="s">
        <v>1247</v>
      </c>
      <c r="T81" s="2" t="s">
        <v>969</v>
      </c>
      <c r="U81" s="2" t="s">
        <v>229</v>
      </c>
      <c r="V81" s="2" t="s">
        <v>970</v>
      </c>
      <c r="W81" s="2" t="s">
        <v>971</v>
      </c>
      <c r="X81" s="2" t="s">
        <v>587</v>
      </c>
      <c r="Y81" s="2" t="s">
        <v>1167</v>
      </c>
      <c r="Z81" s="4"/>
      <c r="AA81" s="4">
        <f>=ROUNDDOWN({0},0)</f>
      </c>
      <c r="AB81" s="5">
        <v>3</v>
      </c>
      <c r="AC81" s="2" t="s">
        <v>226</v>
      </c>
      <c r="AD81" s="4"/>
      <c r="AE81" s="4"/>
      <c r="AF81" s="6">
        <v>64</v>
      </c>
      <c r="AG81" s="6"/>
      <c r="AH81" s="7">
        <v>0.7262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67</v>
      </c>
      <c r="AQ81" s="8">
        <v>3418.55</v>
      </c>
      <c r="AR81" s="4">
        <v>94</v>
      </c>
      <c r="AS81" s="8">
        <v>4998.02</v>
      </c>
      <c r="AT81" s="7">
        <v>-0.2872</v>
      </c>
      <c r="AU81" s="7">
        <v>-0.316</v>
      </c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0.6952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>
        <v>67</v>
      </c>
      <c r="BK81" s="8">
        <v>3418.55</v>
      </c>
      <c r="BL81" s="2" t="s">
        <v>1262</v>
      </c>
      <c r="BM81" s="7">
        <v>1</v>
      </c>
      <c r="BN81" s="7">
        <v>1</v>
      </c>
      <c r="BO81" s="4">
        <v>25</v>
      </c>
      <c r="BP81" s="8">
        <v>1401.75</v>
      </c>
      <c r="BQ81" s="4">
        <v>22</v>
      </c>
      <c r="BR81" s="8">
        <v>1233.54</v>
      </c>
      <c r="BS81" s="7">
        <v>0.1364</v>
      </c>
      <c r="BT81" s="7">
        <v>0.1364</v>
      </c>
      <c r="BU81" s="2" t="s">
        <v>239</v>
      </c>
      <c r="BV81" s="2" t="s">
        <v>237</v>
      </c>
      <c r="BW81" s="2" t="s">
        <v>226</v>
      </c>
      <c r="BX81" s="2" t="s">
        <v>1249</v>
      </c>
      <c r="BY81" s="2" t="s">
        <v>238</v>
      </c>
      <c r="BZ81" s="2" t="s">
        <v>226</v>
      </c>
      <c r="CA81" s="4">
        <v>4</v>
      </c>
      <c r="CB81" s="8">
        <v>195.96</v>
      </c>
      <c r="CC81" s="4">
        <v>1</v>
      </c>
      <c r="CD81" s="8">
        <v>48.99</v>
      </c>
      <c r="CE81" s="7">
        <v>3</v>
      </c>
      <c r="CF81" s="7">
        <v>3</v>
      </c>
      <c r="CG81" s="2" t="s">
        <v>239</v>
      </c>
      <c r="CH81" s="2" t="s">
        <v>237</v>
      </c>
      <c r="CI81" s="2" t="s">
        <v>742</v>
      </c>
      <c r="CJ81" s="2" t="s">
        <v>1156</v>
      </c>
      <c r="CK81" s="2" t="s">
        <v>238</v>
      </c>
      <c r="CL81" s="2" t="s">
        <v>226</v>
      </c>
      <c r="CM81" s="4">
        <v>8</v>
      </c>
      <c r="CN81" s="8">
        <v>376</v>
      </c>
      <c r="CO81" s="4">
        <v>4</v>
      </c>
      <c r="CP81" s="8">
        <v>212.08</v>
      </c>
      <c r="CQ81" s="7">
        <v>1</v>
      </c>
      <c r="CR81" s="7">
        <v>0.7729</v>
      </c>
      <c r="CS81" s="2" t="s">
        <v>239</v>
      </c>
      <c r="CT81" s="2" t="s">
        <v>237</v>
      </c>
      <c r="CU81" s="2" t="s">
        <v>607</v>
      </c>
      <c r="CV81" s="2" t="s">
        <v>766</v>
      </c>
      <c r="CW81" s="2" t="s">
        <v>238</v>
      </c>
      <c r="CX81" s="2" t="s">
        <v>226</v>
      </c>
      <c r="CY81" s="4">
        <v>3</v>
      </c>
      <c r="CZ81" s="8">
        <v>160.62</v>
      </c>
      <c r="DA81" s="4">
        <v>2</v>
      </c>
      <c r="DB81" s="8">
        <v>89.84</v>
      </c>
      <c r="DC81" s="7">
        <v>0.5</v>
      </c>
      <c r="DD81" s="7">
        <v>0.7878</v>
      </c>
      <c r="DE81" s="2" t="s">
        <v>239</v>
      </c>
      <c r="DF81" s="2" t="s">
        <v>237</v>
      </c>
      <c r="DG81" s="2" t="s">
        <v>1165</v>
      </c>
      <c r="DH81" s="2" t="s">
        <v>478</v>
      </c>
      <c r="DI81" s="2" t="s">
        <v>238</v>
      </c>
      <c r="DJ81" s="2" t="s">
        <v>226</v>
      </c>
      <c r="DK81" s="4">
        <v>1</v>
      </c>
      <c r="DL81" s="8">
        <v>27.26</v>
      </c>
      <c r="DM81" s="4">
        <v>2</v>
      </c>
      <c r="DN81" s="8">
        <v>106.04</v>
      </c>
      <c r="DO81" s="7">
        <v>-0.5</v>
      </c>
      <c r="DP81" s="7">
        <v>-0.7429</v>
      </c>
      <c r="DQ81" s="2" t="s">
        <v>239</v>
      </c>
      <c r="DR81" s="2" t="s">
        <v>237</v>
      </c>
      <c r="DS81" s="2" t="s">
        <v>742</v>
      </c>
      <c r="DT81" s="2" t="s">
        <v>1274</v>
      </c>
      <c r="DU81" s="2" t="s">
        <v>291</v>
      </c>
      <c r="DV81" s="2" t="s">
        <v>226</v>
      </c>
      <c r="DW81" s="4">
        <v>6</v>
      </c>
      <c r="DX81" s="8">
        <v>273.9</v>
      </c>
      <c r="DY81" s="4">
        <v>15</v>
      </c>
      <c r="DZ81" s="8">
        <v>798.9</v>
      </c>
      <c r="EA81" s="7">
        <v>-0.6</v>
      </c>
      <c r="EB81" s="7">
        <v>-0.6572</v>
      </c>
      <c r="EC81" s="2" t="s">
        <v>239</v>
      </c>
      <c r="ED81" s="2" t="s">
        <v>237</v>
      </c>
      <c r="EE81" s="2" t="s">
        <v>750</v>
      </c>
      <c r="EF81" s="2" t="s">
        <v>1187</v>
      </c>
      <c r="EG81" s="2" t="s">
        <v>238</v>
      </c>
      <c r="EH81" s="2" t="s">
        <v>226</v>
      </c>
      <c r="EI81" s="4">
        <v>2</v>
      </c>
      <c r="EJ81" s="8">
        <v>77.74</v>
      </c>
      <c r="EK81" s="4">
        <v>3</v>
      </c>
      <c r="EL81" s="8">
        <v>136.05</v>
      </c>
      <c r="EM81" s="7">
        <v>-0.3333</v>
      </c>
      <c r="EN81" s="7">
        <v>-0.4286</v>
      </c>
      <c r="EO81" s="2" t="s">
        <v>239</v>
      </c>
      <c r="EP81" s="2" t="s">
        <v>237</v>
      </c>
      <c r="EQ81" s="2" t="s">
        <v>1169</v>
      </c>
      <c r="ER81" s="2" t="s">
        <v>1275</v>
      </c>
      <c r="ES81" s="2" t="s">
        <v>238</v>
      </c>
      <c r="ET81" s="2" t="s">
        <v>226</v>
      </c>
      <c r="EU81" s="4">
        <v>2</v>
      </c>
      <c r="EV81" s="8">
        <v>81.15</v>
      </c>
      <c r="EW81" s="4">
        <v>4</v>
      </c>
      <c r="EX81" s="8">
        <v>211.64</v>
      </c>
      <c r="EY81" s="7">
        <v>-0.5</v>
      </c>
      <c r="EZ81" s="7">
        <v>-0.6166</v>
      </c>
      <c r="FA81" s="2" t="s">
        <v>239</v>
      </c>
      <c r="FB81" s="2" t="s">
        <v>237</v>
      </c>
      <c r="FC81" s="2" t="s">
        <v>1255</v>
      </c>
      <c r="FD81" s="2" t="s">
        <v>1191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239</v>
      </c>
      <c r="FN81" s="2" t="s">
        <v>237</v>
      </c>
      <c r="FO81" s="2" t="s">
        <v>742</v>
      </c>
      <c r="FP81" s="2" t="s">
        <v>1276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226</v>
      </c>
      <c r="FZ81" s="2" t="s">
        <v>226</v>
      </c>
      <c r="GA81" s="2" t="s">
        <v>226</v>
      </c>
      <c r="GB81" s="2" t="s">
        <v>226</v>
      </c>
      <c r="GC81" s="2" t="s">
        <v>226</v>
      </c>
      <c r="GD81" s="2" t="s">
        <v>226</v>
      </c>
      <c r="GE81" s="4">
        <v>13</v>
      </c>
      <c r="GF81" s="8">
        <v>687.96</v>
      </c>
      <c r="GG81" s="4">
        <v>36</v>
      </c>
      <c r="GH81" s="8">
        <v>1905.12</v>
      </c>
      <c r="GI81" s="7">
        <v>-0.6389</v>
      </c>
      <c r="GJ81" s="7">
        <v>-0.6389</v>
      </c>
      <c r="GK81" s="2" t="s">
        <v>239</v>
      </c>
      <c r="GL81" s="2" t="s">
        <v>237</v>
      </c>
      <c r="GM81" s="2" t="s">
        <v>343</v>
      </c>
      <c r="GN81" s="2" t="s">
        <v>716</v>
      </c>
      <c r="GO81" s="2" t="s">
        <v>238</v>
      </c>
      <c r="GP81" s="2" t="s">
        <v>226</v>
      </c>
      <c r="GQ81" s="4"/>
      <c r="GR81" s="8"/>
      <c r="GS81" s="4">
        <v>1</v>
      </c>
      <c r="GT81" s="8">
        <v>53.26</v>
      </c>
      <c r="GU81" s="7">
        <v>-1</v>
      </c>
      <c r="GV81" s="7">
        <v>-1</v>
      </c>
      <c r="GW81" s="2" t="s">
        <v>239</v>
      </c>
      <c r="GX81" s="2" t="s">
        <v>237</v>
      </c>
      <c r="GY81" s="2" t="s">
        <v>607</v>
      </c>
      <c r="GZ81" s="2" t="s">
        <v>810</v>
      </c>
      <c r="HA81" s="2" t="s">
        <v>238</v>
      </c>
      <c r="HB81" s="2" t="s">
        <v>226</v>
      </c>
      <c r="HC81" s="4">
        <v>3</v>
      </c>
      <c r="HD81" s="8">
        <v>136.21</v>
      </c>
      <c r="HE81" s="4">
        <v>3</v>
      </c>
      <c r="HF81" s="8">
        <v>151.92</v>
      </c>
      <c r="HG81" s="7"/>
      <c r="HH81" s="7">
        <v>-0.1034</v>
      </c>
      <c r="HI81" s="2" t="s">
        <v>239</v>
      </c>
      <c r="HJ81" s="2" t="s">
        <v>237</v>
      </c>
      <c r="HK81" s="2" t="s">
        <v>1175</v>
      </c>
      <c r="HL81" s="2" t="s">
        <v>650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237</v>
      </c>
      <c r="HW81" s="2" t="s">
        <v>226</v>
      </c>
      <c r="HX81" s="2" t="s">
        <v>226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252</v>
      </c>
      <c r="IH81" s="2" t="s">
        <v>237</v>
      </c>
      <c r="II81" s="2" t="s">
        <v>226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226</v>
      </c>
      <c r="IT81" s="2" t="s">
        <v>226</v>
      </c>
      <c r="IU81" s="2" t="s">
        <v>226</v>
      </c>
      <c r="IV81" s="2" t="s">
        <v>226</v>
      </c>
      <c r="IW81" s="2" t="s">
        <v>226</v>
      </c>
      <c r="IX81" s="2" t="s">
        <v>226</v>
      </c>
      <c r="IY81" s="4"/>
      <c r="IZ81" s="8"/>
      <c r="JA81" s="4"/>
      <c r="JB81" s="8"/>
      <c r="JC81" s="7"/>
      <c r="JD81" s="7"/>
      <c r="JE81" s="2" t="s">
        <v>252</v>
      </c>
      <c r="JF81" s="2" t="s">
        <v>237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252</v>
      </c>
      <c r="JR81" s="2" t="s">
        <v>237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237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236</v>
      </c>
      <c r="KP81" s="2" t="s">
        <v>237</v>
      </c>
      <c r="KQ81" s="2" t="s">
        <v>226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239</v>
      </c>
      <c r="LB81" s="2" t="s">
        <v>237</v>
      </c>
      <c r="LC81" s="2" t="s">
        <v>1179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239</v>
      </c>
      <c r="LN81" s="2" t="s">
        <v>237</v>
      </c>
      <c r="LO81" s="2" t="s">
        <v>321</v>
      </c>
      <c r="LP81" s="2" t="s">
        <v>226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226</v>
      </c>
      <c r="LZ81" s="2" t="s">
        <v>226</v>
      </c>
      <c r="MA81" s="2" t="s">
        <v>226</v>
      </c>
      <c r="MB81" s="2" t="s">
        <v>226</v>
      </c>
      <c r="MC81" s="2" t="s">
        <v>226</v>
      </c>
      <c r="MD81" s="2" t="s">
        <v>226</v>
      </c>
      <c r="ME81" s="4"/>
      <c r="MF81" s="8"/>
      <c r="MG81" s="4"/>
      <c r="MH81" s="8"/>
      <c r="MI81" s="7"/>
      <c r="MJ81" s="7"/>
      <c r="MK81" s="2" t="s">
        <v>252</v>
      </c>
      <c r="ML81" s="2" t="s">
        <v>237</v>
      </c>
      <c r="MM81" s="2" t="s">
        <v>226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239</v>
      </c>
      <c r="MX81" s="2" t="s">
        <v>237</v>
      </c>
      <c r="MY81" s="2" t="s">
        <v>1005</v>
      </c>
      <c r="MZ81" s="2" t="s">
        <v>226</v>
      </c>
      <c r="NA81" s="2" t="s">
        <v>238</v>
      </c>
      <c r="NB81" s="2" t="s">
        <v>226</v>
      </c>
      <c r="NC81" s="4"/>
      <c r="ND81" s="8"/>
      <c r="NE81" s="4">
        <v>1</v>
      </c>
      <c r="NF81" s="8">
        <v>50.64</v>
      </c>
      <c r="NG81" s="7">
        <v>-1</v>
      </c>
      <c r="NH81" s="7">
        <v>-1</v>
      </c>
      <c r="NI81" s="2" t="s">
        <v>239</v>
      </c>
      <c r="NJ81" s="2" t="s">
        <v>237</v>
      </c>
      <c r="NK81" s="2" t="s">
        <v>1180</v>
      </c>
      <c r="NL81" s="2" t="s">
        <v>1137</v>
      </c>
      <c r="NM81" s="2" t="s">
        <v>238</v>
      </c>
      <c r="NN81" s="2" t="s">
        <v>226</v>
      </c>
      <c r="NO81" s="4"/>
      <c r="NP81" s="8"/>
      <c r="NQ81" s="4"/>
      <c r="NR81" s="8"/>
      <c r="NS81" s="7"/>
      <c r="NT81" s="7"/>
      <c r="NU81" s="2" t="s">
        <v>239</v>
      </c>
      <c r="NV81" s="2" t="s">
        <v>237</v>
      </c>
      <c r="NW81" s="2" t="s">
        <v>1260</v>
      </c>
      <c r="NX81" s="2" t="s">
        <v>1277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239</v>
      </c>
      <c r="OH81" s="2" t="s">
        <v>237</v>
      </c>
      <c r="OI81" s="2" t="s">
        <v>781</v>
      </c>
      <c r="OJ81" s="2" t="s">
        <v>660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252</v>
      </c>
      <c r="OT81" s="2" t="s">
        <v>237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239</v>
      </c>
      <c r="PF81" s="2" t="s">
        <v>237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266</v>
      </c>
      <c r="QD81" s="2" t="s">
        <v>237</v>
      </c>
      <c r="QE81" s="2" t="s">
        <v>226</v>
      </c>
      <c r="QF81" s="2" t="s">
        <v>226</v>
      </c>
      <c r="QG81" s="2" t="s">
        <v>238</v>
      </c>
      <c r="QH81" s="2" t="s">
        <v>226</v>
      </c>
      <c r="QI81" s="4"/>
      <c r="QJ81" s="8"/>
      <c r="QK81" s="4"/>
      <c r="QL81" s="8"/>
      <c r="QM81" s="7"/>
      <c r="QN81" s="7"/>
      <c r="QO81" s="2" t="s">
        <v>236</v>
      </c>
      <c r="QP81" s="2" t="s">
        <v>237</v>
      </c>
      <c r="QQ81" s="2" t="s">
        <v>226</v>
      </c>
      <c r="QR81" s="2" t="s">
        <v>226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266</v>
      </c>
      <c r="RB81" s="2" t="s">
        <v>237</v>
      </c>
      <c r="RC81" s="2" t="s">
        <v>226</v>
      </c>
      <c r="RD81" s="2" t="s">
        <v>226</v>
      </c>
      <c r="RE81" s="2" t="s">
        <v>238</v>
      </c>
      <c r="RF81" s="2" t="s">
        <v>226</v>
      </c>
      <c r="RG81" s="4"/>
      <c r="RH81" s="8"/>
      <c r="RI81" s="4"/>
      <c r="RJ81" s="8"/>
      <c r="RK81" s="7"/>
      <c r="RL81" s="7"/>
      <c r="RM81" s="2" t="s">
        <v>226</v>
      </c>
      <c r="RN81" s="2" t="s">
        <v>226</v>
      </c>
      <c r="RO81" s="2" t="s">
        <v>226</v>
      </c>
      <c r="RP81" s="2" t="s">
        <v>226</v>
      </c>
      <c r="RQ81" s="2" t="s">
        <v>226</v>
      </c>
      <c r="RR81" s="2" t="s">
        <v>226</v>
      </c>
      <c r="RS81" s="4"/>
      <c r="RT81" s="8"/>
      <c r="RU81" s="4"/>
      <c r="RV81" s="8"/>
      <c r="RW81" s="7"/>
      <c r="RX81" s="7"/>
      <c r="RY81" s="2" t="s">
        <v>236</v>
      </c>
      <c r="RZ81" s="2" t="s">
        <v>237</v>
      </c>
      <c r="SA81" s="2" t="s">
        <v>226</v>
      </c>
      <c r="SB81" s="2" t="s">
        <v>226</v>
      </c>
      <c r="SC81" s="2" t="s">
        <v>238</v>
      </c>
      <c r="SD81" s="2" t="s">
        <v>226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</row>
    <row r="82">
      <c r="A82" s="2" t="s">
        <v>1278</v>
      </c>
      <c r="B82" s="2" t="s">
        <v>577</v>
      </c>
      <c r="C82" s="2" t="s">
        <v>558</v>
      </c>
      <c r="D82" s="2" t="s">
        <v>215</v>
      </c>
      <c r="E82" s="2" t="s">
        <v>216</v>
      </c>
      <c r="F82" s="2" t="s">
        <v>1279</v>
      </c>
      <c r="G82" s="2" t="s">
        <v>1280</v>
      </c>
      <c r="H82" s="2" t="s">
        <v>1281</v>
      </c>
      <c r="I82" s="2" t="s">
        <v>1282</v>
      </c>
      <c r="J82" s="2" t="s">
        <v>582</v>
      </c>
      <c r="K82" s="2" t="s">
        <v>1283</v>
      </c>
      <c r="L82" s="3">
        <v>31.25</v>
      </c>
      <c r="M82" s="3">
        <v>32.81</v>
      </c>
      <c r="N82" s="3">
        <v>69.99</v>
      </c>
      <c r="O82" s="2" t="s">
        <v>223</v>
      </c>
      <c r="P82" s="2" t="s">
        <v>584</v>
      </c>
      <c r="Q82" s="2" t="s">
        <v>225</v>
      </c>
      <c r="R82" s="2" t="s">
        <v>226</v>
      </c>
      <c r="S82" s="2" t="s">
        <v>1284</v>
      </c>
      <c r="T82" s="2" t="s">
        <v>969</v>
      </c>
      <c r="U82" s="2" t="s">
        <v>489</v>
      </c>
      <c r="V82" s="2" t="s">
        <v>1285</v>
      </c>
      <c r="W82" s="2" t="s">
        <v>971</v>
      </c>
      <c r="X82" s="2" t="s">
        <v>231</v>
      </c>
      <c r="Y82" s="2" t="s">
        <v>784</v>
      </c>
      <c r="Z82" s="4">
        <v>502</v>
      </c>
      <c r="AA82" s="4">
        <f>=ROUNDDOWN(8.80701754385965,0)</f>
      </c>
      <c r="AB82" s="5">
        <v>57</v>
      </c>
      <c r="AC82" s="2" t="s">
        <v>853</v>
      </c>
      <c r="AD82" s="4">
        <v>120</v>
      </c>
      <c r="AE82" s="4">
        <v>1720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531</v>
      </c>
      <c r="AQ82" s="8">
        <v>18508.6</v>
      </c>
      <c r="AR82" s="4">
        <v>306</v>
      </c>
      <c r="AS82" s="8">
        <v>10568.7</v>
      </c>
      <c r="AT82" s="7">
        <v>0.7353</v>
      </c>
      <c r="AU82" s="7">
        <v>0.7513</v>
      </c>
      <c r="AV82" s="4">
        <v>1357</v>
      </c>
      <c r="AW82" s="8">
        <v>52617.11</v>
      </c>
      <c r="AX82" s="4">
        <v>965</v>
      </c>
      <c r="AY82" s="8">
        <v>37260.93</v>
      </c>
      <c r="AZ82" s="7">
        <v>0.4062</v>
      </c>
      <c r="BA82" s="7">
        <v>0.4121</v>
      </c>
      <c r="BB82" s="7">
        <v>0.3518</v>
      </c>
      <c r="BC82" s="4">
        <v>1550</v>
      </c>
      <c r="BD82" s="8">
        <v>60337.4</v>
      </c>
      <c r="BE82" s="4">
        <v>965</v>
      </c>
      <c r="BF82" s="8">
        <v>37260.93</v>
      </c>
      <c r="BG82" s="7">
        <v>0.6062</v>
      </c>
      <c r="BH82" s="7">
        <v>0.6193</v>
      </c>
      <c r="BI82" s="7">
        <v>0.872</v>
      </c>
      <c r="BJ82" s="4">
        <v>531</v>
      </c>
      <c r="BK82" s="8">
        <v>18508.6</v>
      </c>
      <c r="BL82" s="2" t="s">
        <v>1286</v>
      </c>
      <c r="BM82" s="7">
        <v>1</v>
      </c>
      <c r="BN82" s="7">
        <v>1</v>
      </c>
      <c r="BO82" s="4">
        <v>226</v>
      </c>
      <c r="BP82" s="8">
        <v>8122.44</v>
      </c>
      <c r="BQ82" s="4"/>
      <c r="BR82" s="8"/>
      <c r="BS82" s="7"/>
      <c r="BT82" s="7"/>
      <c r="BU82" s="2" t="s">
        <v>239</v>
      </c>
      <c r="BV82" s="2" t="s">
        <v>223</v>
      </c>
      <c r="BW82" s="2" t="s">
        <v>226</v>
      </c>
      <c r="BX82" s="2" t="s">
        <v>1287</v>
      </c>
      <c r="BY82" s="2" t="s">
        <v>238</v>
      </c>
      <c r="BZ82" s="2" t="s">
        <v>226</v>
      </c>
      <c r="CA82" s="4">
        <v>126</v>
      </c>
      <c r="CB82" s="8">
        <v>4465.44</v>
      </c>
      <c r="CC82" s="4">
        <v>90</v>
      </c>
      <c r="CD82" s="8">
        <v>3189.6</v>
      </c>
      <c r="CE82" s="7">
        <v>0.4</v>
      </c>
      <c r="CF82" s="7">
        <v>0.4</v>
      </c>
      <c r="CG82" s="2" t="s">
        <v>239</v>
      </c>
      <c r="CH82" s="2" t="s">
        <v>223</v>
      </c>
      <c r="CI82" s="2" t="s">
        <v>272</v>
      </c>
      <c r="CJ82" s="2" t="s">
        <v>696</v>
      </c>
      <c r="CK82" s="2" t="s">
        <v>238</v>
      </c>
      <c r="CL82" s="2" t="s">
        <v>226</v>
      </c>
      <c r="CM82" s="4">
        <v>28</v>
      </c>
      <c r="CN82" s="8">
        <v>992.32</v>
      </c>
      <c r="CO82" s="4">
        <v>12</v>
      </c>
      <c r="CP82" s="8">
        <v>425.28</v>
      </c>
      <c r="CQ82" s="7">
        <v>1.3333</v>
      </c>
      <c r="CR82" s="7">
        <v>1.3333</v>
      </c>
      <c r="CS82" s="2" t="s">
        <v>239</v>
      </c>
      <c r="CT82" s="2" t="s">
        <v>223</v>
      </c>
      <c r="CU82" s="2" t="s">
        <v>784</v>
      </c>
      <c r="CV82" s="2" t="s">
        <v>1288</v>
      </c>
      <c r="CW82" s="2" t="s">
        <v>238</v>
      </c>
      <c r="CX82" s="2" t="s">
        <v>226</v>
      </c>
      <c r="CY82" s="4">
        <v>12</v>
      </c>
      <c r="CZ82" s="8">
        <v>393.72</v>
      </c>
      <c r="DA82" s="4">
        <v>4</v>
      </c>
      <c r="DB82" s="8">
        <v>131.24</v>
      </c>
      <c r="DC82" s="7">
        <v>2</v>
      </c>
      <c r="DD82" s="7">
        <v>2</v>
      </c>
      <c r="DE82" s="2" t="s">
        <v>239</v>
      </c>
      <c r="DF82" s="2" t="s">
        <v>223</v>
      </c>
      <c r="DG82" s="2" t="s">
        <v>1289</v>
      </c>
      <c r="DH82" s="2" t="s">
        <v>1290</v>
      </c>
      <c r="DI82" s="2" t="s">
        <v>238</v>
      </c>
      <c r="DJ82" s="2" t="s">
        <v>226</v>
      </c>
      <c r="DK82" s="4">
        <v>36</v>
      </c>
      <c r="DL82" s="8">
        <v>1151.91</v>
      </c>
      <c r="DM82" s="4">
        <v>56</v>
      </c>
      <c r="DN82" s="8">
        <v>1867.19</v>
      </c>
      <c r="DO82" s="7">
        <v>-0.3571</v>
      </c>
      <c r="DP82" s="7">
        <v>-0.3831</v>
      </c>
      <c r="DQ82" s="2" t="s">
        <v>239</v>
      </c>
      <c r="DR82" s="2" t="s">
        <v>223</v>
      </c>
      <c r="DS82" s="2" t="s">
        <v>666</v>
      </c>
      <c r="DT82" s="2" t="s">
        <v>247</v>
      </c>
      <c r="DU82" s="2" t="s">
        <v>238</v>
      </c>
      <c r="DV82" s="2" t="s">
        <v>226</v>
      </c>
      <c r="DW82" s="4">
        <v>9</v>
      </c>
      <c r="DX82" s="8">
        <v>310.05</v>
      </c>
      <c r="DY82" s="4">
        <v>11</v>
      </c>
      <c r="DZ82" s="8">
        <v>378.95</v>
      </c>
      <c r="EA82" s="7">
        <v>-0.1818</v>
      </c>
      <c r="EB82" s="7">
        <v>-0.1818</v>
      </c>
      <c r="EC82" s="2" t="s">
        <v>239</v>
      </c>
      <c r="ED82" s="2" t="s">
        <v>223</v>
      </c>
      <c r="EE82" s="2" t="s">
        <v>705</v>
      </c>
      <c r="EF82" s="2" t="s">
        <v>657</v>
      </c>
      <c r="EG82" s="2" t="s">
        <v>238</v>
      </c>
      <c r="EH82" s="2" t="s">
        <v>226</v>
      </c>
      <c r="EI82" s="4">
        <v>43</v>
      </c>
      <c r="EJ82" s="8">
        <v>1371.7</v>
      </c>
      <c r="EK82" s="4">
        <v>93</v>
      </c>
      <c r="EL82" s="8">
        <v>3197.34</v>
      </c>
      <c r="EM82" s="7">
        <v>-0.5376</v>
      </c>
      <c r="EN82" s="7">
        <v>-0.571</v>
      </c>
      <c r="EO82" s="2" t="s">
        <v>239</v>
      </c>
      <c r="EP82" s="2" t="s">
        <v>223</v>
      </c>
      <c r="EQ82" s="2" t="s">
        <v>349</v>
      </c>
      <c r="ER82" s="2" t="s">
        <v>248</v>
      </c>
      <c r="ES82" s="2" t="s">
        <v>238</v>
      </c>
      <c r="ET82" s="2" t="s">
        <v>226</v>
      </c>
      <c r="EU82" s="4">
        <v>36</v>
      </c>
      <c r="EV82" s="8">
        <v>1161.48</v>
      </c>
      <c r="EW82" s="4">
        <v>5</v>
      </c>
      <c r="EX82" s="8">
        <v>187.44</v>
      </c>
      <c r="EY82" s="7">
        <v>6.2</v>
      </c>
      <c r="EZ82" s="7">
        <v>5.1965</v>
      </c>
      <c r="FA82" s="2" t="s">
        <v>239</v>
      </c>
      <c r="FB82" s="2" t="s">
        <v>223</v>
      </c>
      <c r="FC82" s="2" t="s">
        <v>854</v>
      </c>
      <c r="FD82" s="2" t="s">
        <v>719</v>
      </c>
      <c r="FE82" s="2" t="s">
        <v>238</v>
      </c>
      <c r="FF82" s="2" t="s">
        <v>226</v>
      </c>
      <c r="FG82" s="4">
        <v>2</v>
      </c>
      <c r="FH82" s="8">
        <v>109.98</v>
      </c>
      <c r="FI82" s="4"/>
      <c r="FJ82" s="8"/>
      <c r="FK82" s="7"/>
      <c r="FL82" s="7"/>
      <c r="FM82" s="2" t="s">
        <v>239</v>
      </c>
      <c r="FN82" s="2" t="s">
        <v>223</v>
      </c>
      <c r="FO82" s="2" t="s">
        <v>784</v>
      </c>
      <c r="FP82" s="2" t="s">
        <v>372</v>
      </c>
      <c r="FQ82" s="2" t="s">
        <v>238</v>
      </c>
      <c r="FR82" s="2" t="s">
        <v>226</v>
      </c>
      <c r="FS82" s="4"/>
      <c r="FT82" s="8"/>
      <c r="FU82" s="4"/>
      <c r="FV82" s="8"/>
      <c r="FW82" s="7"/>
      <c r="FX82" s="7"/>
      <c r="FY82" s="2" t="s">
        <v>239</v>
      </c>
      <c r="FZ82" s="2" t="s">
        <v>223</v>
      </c>
      <c r="GA82" s="2" t="s">
        <v>661</v>
      </c>
      <c r="GB82" s="2" t="s">
        <v>226</v>
      </c>
      <c r="GC82" s="2" t="s">
        <v>238</v>
      </c>
      <c r="GD82" s="2" t="s">
        <v>226</v>
      </c>
      <c r="GE82" s="4">
        <v>8</v>
      </c>
      <c r="GF82" s="8">
        <v>262.48</v>
      </c>
      <c r="GG82" s="4">
        <v>9</v>
      </c>
      <c r="GH82" s="8">
        <v>295.29</v>
      </c>
      <c r="GI82" s="7">
        <v>-0.1111</v>
      </c>
      <c r="GJ82" s="7">
        <v>-0.1111</v>
      </c>
      <c r="GK82" s="2" t="s">
        <v>239</v>
      </c>
      <c r="GL82" s="2" t="s">
        <v>223</v>
      </c>
      <c r="GM82" s="2" t="s">
        <v>1291</v>
      </c>
      <c r="GN82" s="2" t="s">
        <v>791</v>
      </c>
      <c r="GO82" s="2" t="s">
        <v>238</v>
      </c>
      <c r="GP82" s="2" t="s">
        <v>226</v>
      </c>
      <c r="GQ82" s="4">
        <v>1</v>
      </c>
      <c r="GR82" s="8">
        <v>34.45</v>
      </c>
      <c r="GS82" s="4">
        <v>10</v>
      </c>
      <c r="GT82" s="8">
        <v>344.5</v>
      </c>
      <c r="GU82" s="7">
        <v>-0.9</v>
      </c>
      <c r="GV82" s="7">
        <v>-0.9</v>
      </c>
      <c r="GW82" s="2" t="s">
        <v>239</v>
      </c>
      <c r="GX82" s="2" t="s">
        <v>223</v>
      </c>
      <c r="GY82" s="2" t="s">
        <v>514</v>
      </c>
      <c r="GZ82" s="2" t="s">
        <v>498</v>
      </c>
      <c r="HA82" s="2" t="s">
        <v>238</v>
      </c>
      <c r="HB82" s="2" t="s">
        <v>226</v>
      </c>
      <c r="HC82" s="4">
        <v>3</v>
      </c>
      <c r="HD82" s="8">
        <v>98.18</v>
      </c>
      <c r="HE82" s="4">
        <v>1</v>
      </c>
      <c r="HF82" s="8">
        <v>34.45</v>
      </c>
      <c r="HG82" s="7">
        <v>2</v>
      </c>
      <c r="HH82" s="7">
        <v>1.8499</v>
      </c>
      <c r="HI82" s="2" t="s">
        <v>239</v>
      </c>
      <c r="HJ82" s="2" t="s">
        <v>223</v>
      </c>
      <c r="HK82" s="2" t="s">
        <v>1292</v>
      </c>
      <c r="HL82" s="2" t="s">
        <v>926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266</v>
      </c>
      <c r="HV82" s="2" t="s">
        <v>223</v>
      </c>
      <c r="HW82" s="2" t="s">
        <v>226</v>
      </c>
      <c r="HX82" s="2" t="s">
        <v>226</v>
      </c>
      <c r="HY82" s="2" t="s">
        <v>238</v>
      </c>
      <c r="HZ82" s="2" t="s">
        <v>291</v>
      </c>
      <c r="IA82" s="4"/>
      <c r="IB82" s="8"/>
      <c r="IC82" s="4"/>
      <c r="ID82" s="8"/>
      <c r="IE82" s="7"/>
      <c r="IF82" s="7"/>
      <c r="IG82" s="2" t="s">
        <v>252</v>
      </c>
      <c r="IH82" s="2" t="s">
        <v>223</v>
      </c>
      <c r="II82" s="2" t="s">
        <v>226</v>
      </c>
      <c r="IJ82" s="2" t="s">
        <v>226</v>
      </c>
      <c r="IK82" s="2" t="s">
        <v>238</v>
      </c>
      <c r="IL82" s="2" t="s">
        <v>226</v>
      </c>
      <c r="IM82" s="4">
        <v>1</v>
      </c>
      <c r="IN82" s="8">
        <v>34.45</v>
      </c>
      <c r="IO82" s="4">
        <v>11</v>
      </c>
      <c r="IP82" s="8">
        <v>378.95</v>
      </c>
      <c r="IQ82" s="7">
        <v>-0.9091</v>
      </c>
      <c r="IR82" s="7">
        <v>-0.9091</v>
      </c>
      <c r="IS82" s="2" t="s">
        <v>239</v>
      </c>
      <c r="IT82" s="2" t="s">
        <v>223</v>
      </c>
      <c r="IU82" s="2" t="s">
        <v>1293</v>
      </c>
      <c r="IV82" s="2" t="s">
        <v>384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239</v>
      </c>
      <c r="JF82" s="2" t="s">
        <v>223</v>
      </c>
      <c r="JG82" s="2" t="s">
        <v>1294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252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667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252</v>
      </c>
      <c r="LB82" s="2" t="s">
        <v>223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448</v>
      </c>
      <c r="LN82" s="2" t="s">
        <v>223</v>
      </c>
      <c r="LO82" s="2" t="s">
        <v>226</v>
      </c>
      <c r="LP82" s="2" t="s">
        <v>226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239</v>
      </c>
      <c r="LZ82" s="2" t="s">
        <v>223</v>
      </c>
      <c r="MA82" s="2" t="s">
        <v>668</v>
      </c>
      <c r="MB82" s="2" t="s">
        <v>226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252</v>
      </c>
      <c r="ML82" s="2" t="s">
        <v>223</v>
      </c>
      <c r="MM82" s="2" t="s">
        <v>226</v>
      </c>
      <c r="MN82" s="2" t="s">
        <v>226</v>
      </c>
      <c r="MO82" s="2" t="s">
        <v>238</v>
      </c>
      <c r="MP82" s="2" t="s">
        <v>226</v>
      </c>
      <c r="MQ82" s="4"/>
      <c r="MR82" s="8"/>
      <c r="MS82" s="4">
        <v>1</v>
      </c>
      <c r="MT82" s="8">
        <v>35.44</v>
      </c>
      <c r="MU82" s="7">
        <v>-1</v>
      </c>
      <c r="MV82" s="7">
        <v>-1</v>
      </c>
      <c r="MW82" s="2" t="s">
        <v>239</v>
      </c>
      <c r="MX82" s="2" t="s">
        <v>223</v>
      </c>
      <c r="MY82" s="2" t="s">
        <v>617</v>
      </c>
      <c r="MZ82" s="2" t="s">
        <v>1295</v>
      </c>
      <c r="NA82" s="2" t="s">
        <v>238</v>
      </c>
      <c r="NB82" s="2" t="s">
        <v>226</v>
      </c>
      <c r="NC82" s="4"/>
      <c r="ND82" s="8"/>
      <c r="NE82" s="4">
        <v>2</v>
      </c>
      <c r="NF82" s="8">
        <v>70.22</v>
      </c>
      <c r="NG82" s="7">
        <v>-1</v>
      </c>
      <c r="NH82" s="7">
        <v>-1</v>
      </c>
      <c r="NI82" s="2" t="s">
        <v>239</v>
      </c>
      <c r="NJ82" s="2" t="s">
        <v>261</v>
      </c>
      <c r="NK82" s="2" t="s">
        <v>262</v>
      </c>
      <c r="NL82" s="2" t="s">
        <v>249</v>
      </c>
      <c r="NM82" s="2" t="s">
        <v>238</v>
      </c>
      <c r="NN82" s="2" t="s">
        <v>226</v>
      </c>
      <c r="NO82" s="4"/>
      <c r="NP82" s="8"/>
      <c r="NQ82" s="4">
        <v>1</v>
      </c>
      <c r="NR82" s="8">
        <v>32.81</v>
      </c>
      <c r="NS82" s="7">
        <v>-1</v>
      </c>
      <c r="NT82" s="7">
        <v>-1</v>
      </c>
      <c r="NU82" s="2" t="s">
        <v>239</v>
      </c>
      <c r="NV82" s="2" t="s">
        <v>237</v>
      </c>
      <c r="NW82" s="2" t="s">
        <v>664</v>
      </c>
      <c r="NX82" s="2" t="s">
        <v>417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239</v>
      </c>
      <c r="OH82" s="2" t="s">
        <v>237</v>
      </c>
      <c r="OI82" s="2" t="s">
        <v>671</v>
      </c>
      <c r="OJ82" s="2" t="s">
        <v>226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252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239</v>
      </c>
      <c r="PF82" s="2" t="s">
        <v>223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266</v>
      </c>
      <c r="QD82" s="2" t="s">
        <v>223</v>
      </c>
      <c r="QE82" s="2" t="s">
        <v>226</v>
      </c>
      <c r="QF82" s="2" t="s">
        <v>226</v>
      </c>
      <c r="QG82" s="2" t="s">
        <v>238</v>
      </c>
      <c r="QH82" s="2" t="s">
        <v>226</v>
      </c>
      <c r="QI82" s="4"/>
      <c r="QJ82" s="8"/>
      <c r="QK82" s="4"/>
      <c r="QL82" s="8"/>
      <c r="QM82" s="7"/>
      <c r="QN82" s="7"/>
      <c r="QO82" s="2" t="s">
        <v>236</v>
      </c>
      <c r="QP82" s="2" t="s">
        <v>237</v>
      </c>
      <c r="QQ82" s="2" t="s">
        <v>226</v>
      </c>
      <c r="QR82" s="2" t="s">
        <v>226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266</v>
      </c>
      <c r="RB82" s="2" t="s">
        <v>223</v>
      </c>
      <c r="RC82" s="2" t="s">
        <v>226</v>
      </c>
      <c r="RD82" s="2" t="s">
        <v>226</v>
      </c>
      <c r="RE82" s="2" t="s">
        <v>238</v>
      </c>
      <c r="RF82" s="2" t="s">
        <v>226</v>
      </c>
      <c r="RG82" s="4"/>
      <c r="RH82" s="8"/>
      <c r="RI82" s="4"/>
      <c r="RJ82" s="8"/>
      <c r="RK82" s="7"/>
      <c r="RL82" s="7"/>
      <c r="RM82" s="2" t="s">
        <v>226</v>
      </c>
      <c r="RN82" s="2" t="s">
        <v>226</v>
      </c>
      <c r="RO82" s="2" t="s">
        <v>226</v>
      </c>
      <c r="RP82" s="2" t="s">
        <v>226</v>
      </c>
      <c r="RQ82" s="2" t="s">
        <v>226</v>
      </c>
      <c r="RR82" s="2" t="s">
        <v>226</v>
      </c>
      <c r="RS82" s="4"/>
      <c r="RT82" s="8"/>
      <c r="RU82" s="4"/>
      <c r="RV82" s="8"/>
      <c r="RW82" s="7"/>
      <c r="RX82" s="7"/>
      <c r="RY82" s="2" t="s">
        <v>236</v>
      </c>
      <c r="RZ82" s="2" t="s">
        <v>237</v>
      </c>
      <c r="SA82" s="2" t="s">
        <v>226</v>
      </c>
      <c r="SB82" s="2" t="s">
        <v>226</v>
      </c>
      <c r="SC82" s="2" t="s">
        <v>238</v>
      </c>
      <c r="SD82" s="2" t="s">
        <v>226</v>
      </c>
      <c r="SE82" s="4">
        <v>357</v>
      </c>
      <c r="SF82" s="4"/>
      <c r="SG82" s="4"/>
      <c r="SH82" s="4"/>
      <c r="SI82" s="4">
        <v>145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>
        <v>120</v>
      </c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>
        <v>250</v>
      </c>
      <c r="TO82" s="4"/>
      <c r="TP82" s="4"/>
      <c r="TQ82" s="4"/>
      <c r="TR82" s="4"/>
      <c r="TS82" s="4"/>
      <c r="TT82" s="4"/>
      <c r="TU82" s="4"/>
      <c r="TV82" s="4"/>
      <c r="TW82" s="4">
        <v>100</v>
      </c>
      <c r="TX82" s="4"/>
      <c r="TY82" s="4"/>
      <c r="TZ82" s="4"/>
      <c r="UA82" s="4"/>
      <c r="UB82" s="4">
        <v>300</v>
      </c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>
        <v>450</v>
      </c>
      <c r="UN82" s="4"/>
      <c r="UO82" s="4"/>
      <c r="UP82" s="4"/>
      <c r="UQ82" s="4"/>
      <c r="UR82" s="4"/>
      <c r="US82" s="4"/>
      <c r="UT82" s="4"/>
      <c r="UU82" s="4"/>
      <c r="UV82" s="4">
        <v>100</v>
      </c>
      <c r="UW82" s="4"/>
      <c r="UX82" s="4"/>
      <c r="UY82" s="4"/>
      <c r="UZ82" s="4"/>
      <c r="VA82" s="4"/>
      <c r="VB82" s="4">
        <v>400</v>
      </c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</row>
    <row r="83">
      <c r="A83" s="2" t="s">
        <v>1296</v>
      </c>
      <c r="B83" s="2" t="s">
        <v>577</v>
      </c>
      <c r="C83" s="2" t="s">
        <v>558</v>
      </c>
      <c r="D83" s="2" t="s">
        <v>215</v>
      </c>
      <c r="E83" s="2" t="s">
        <v>216</v>
      </c>
      <c r="F83" s="2" t="s">
        <v>1279</v>
      </c>
      <c r="G83" s="2" t="s">
        <v>1280</v>
      </c>
      <c r="H83" s="2" t="s">
        <v>1281</v>
      </c>
      <c r="I83" s="2" t="s">
        <v>1282</v>
      </c>
      <c r="J83" s="2" t="s">
        <v>221</v>
      </c>
      <c r="K83" s="2" t="s">
        <v>1283</v>
      </c>
      <c r="L83" s="3">
        <v>36.67</v>
      </c>
      <c r="M83" s="3">
        <v>38.5</v>
      </c>
      <c r="N83" s="3">
        <v>79.99</v>
      </c>
      <c r="O83" s="2" t="s">
        <v>223</v>
      </c>
      <c r="P83" s="2" t="s">
        <v>584</v>
      </c>
      <c r="Q83" s="2" t="s">
        <v>225</v>
      </c>
      <c r="R83" s="2" t="s">
        <v>226</v>
      </c>
      <c r="S83" s="2" t="s">
        <v>1284</v>
      </c>
      <c r="T83" s="2" t="s">
        <v>969</v>
      </c>
      <c r="U83" s="2" t="s">
        <v>371</v>
      </c>
      <c r="V83" s="2" t="s">
        <v>1285</v>
      </c>
      <c r="W83" s="2" t="s">
        <v>971</v>
      </c>
      <c r="X83" s="2" t="s">
        <v>231</v>
      </c>
      <c r="Y83" s="2" t="s">
        <v>784</v>
      </c>
      <c r="Z83" s="4">
        <v>1093</v>
      </c>
      <c r="AA83" s="4">
        <f>=ROUNDDOWN(11.8804347826087,0)</f>
      </c>
      <c r="AB83" s="5">
        <v>92</v>
      </c>
      <c r="AC83" s="2" t="s">
        <v>853</v>
      </c>
      <c r="AD83" s="4">
        <v>100</v>
      </c>
      <c r="AE83" s="4">
        <v>2540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784</v>
      </c>
      <c r="AQ83" s="8">
        <v>32258.1</v>
      </c>
      <c r="AR83" s="4">
        <v>659</v>
      </c>
      <c r="AS83" s="8">
        <v>26692.23</v>
      </c>
      <c r="AT83" s="7">
        <v>0.1897</v>
      </c>
      <c r="AU83" s="7">
        <v>0.2085</v>
      </c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0.6131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784</v>
      </c>
      <c r="BK83" s="8">
        <v>32258.1</v>
      </c>
      <c r="BL83" s="2" t="s">
        <v>1297</v>
      </c>
      <c r="BM83" s="7">
        <v>1</v>
      </c>
      <c r="BN83" s="7">
        <v>1</v>
      </c>
      <c r="BO83" s="4">
        <v>328</v>
      </c>
      <c r="BP83" s="8">
        <v>13831.76</v>
      </c>
      <c r="BQ83" s="4">
        <v>13</v>
      </c>
      <c r="BR83" s="8">
        <v>548.21</v>
      </c>
      <c r="BS83" s="7">
        <v>24.2308</v>
      </c>
      <c r="BT83" s="7">
        <v>24.2308</v>
      </c>
      <c r="BU83" s="2" t="s">
        <v>239</v>
      </c>
      <c r="BV83" s="2" t="s">
        <v>223</v>
      </c>
      <c r="BW83" s="2" t="s">
        <v>226</v>
      </c>
      <c r="BX83" s="2" t="s">
        <v>1287</v>
      </c>
      <c r="BY83" s="2" t="s">
        <v>238</v>
      </c>
      <c r="BZ83" s="2" t="s">
        <v>226</v>
      </c>
      <c r="CA83" s="4">
        <v>119</v>
      </c>
      <c r="CB83" s="8">
        <v>4948.02</v>
      </c>
      <c r="CC83" s="4">
        <v>213</v>
      </c>
      <c r="CD83" s="8">
        <v>8856.54</v>
      </c>
      <c r="CE83" s="7">
        <v>-0.4413</v>
      </c>
      <c r="CF83" s="7">
        <v>-0.4413</v>
      </c>
      <c r="CG83" s="2" t="s">
        <v>239</v>
      </c>
      <c r="CH83" s="2" t="s">
        <v>223</v>
      </c>
      <c r="CI83" s="2" t="s">
        <v>272</v>
      </c>
      <c r="CJ83" s="2" t="s">
        <v>662</v>
      </c>
      <c r="CK83" s="2" t="s">
        <v>238</v>
      </c>
      <c r="CL83" s="2" t="s">
        <v>226</v>
      </c>
      <c r="CM83" s="4">
        <v>77</v>
      </c>
      <c r="CN83" s="8">
        <v>3201.66</v>
      </c>
      <c r="CO83" s="4">
        <v>18</v>
      </c>
      <c r="CP83" s="8">
        <v>748.44</v>
      </c>
      <c r="CQ83" s="7">
        <v>3.2778</v>
      </c>
      <c r="CR83" s="7">
        <v>3.2778</v>
      </c>
      <c r="CS83" s="2" t="s">
        <v>239</v>
      </c>
      <c r="CT83" s="2" t="s">
        <v>223</v>
      </c>
      <c r="CU83" s="2" t="s">
        <v>784</v>
      </c>
      <c r="CV83" s="2" t="s">
        <v>1166</v>
      </c>
      <c r="CW83" s="2" t="s">
        <v>238</v>
      </c>
      <c r="CX83" s="2" t="s">
        <v>226</v>
      </c>
      <c r="CY83" s="4">
        <v>33</v>
      </c>
      <c r="CZ83" s="8">
        <v>1270.5</v>
      </c>
      <c r="DA83" s="4">
        <v>15</v>
      </c>
      <c r="DB83" s="8">
        <v>577.5</v>
      </c>
      <c r="DC83" s="7">
        <v>1.2</v>
      </c>
      <c r="DD83" s="7">
        <v>1.2</v>
      </c>
      <c r="DE83" s="2" t="s">
        <v>239</v>
      </c>
      <c r="DF83" s="2" t="s">
        <v>223</v>
      </c>
      <c r="DG83" s="2" t="s">
        <v>1289</v>
      </c>
      <c r="DH83" s="2" t="s">
        <v>1298</v>
      </c>
      <c r="DI83" s="2" t="s">
        <v>238</v>
      </c>
      <c r="DJ83" s="2" t="s">
        <v>226</v>
      </c>
      <c r="DK83" s="4">
        <v>53</v>
      </c>
      <c r="DL83" s="8">
        <v>2015.07</v>
      </c>
      <c r="DM83" s="4">
        <v>98</v>
      </c>
      <c r="DN83" s="8">
        <v>3755.99</v>
      </c>
      <c r="DO83" s="7">
        <v>-0.4592</v>
      </c>
      <c r="DP83" s="7">
        <v>-0.4635</v>
      </c>
      <c r="DQ83" s="2" t="s">
        <v>239</v>
      </c>
      <c r="DR83" s="2" t="s">
        <v>223</v>
      </c>
      <c r="DS83" s="2" t="s">
        <v>666</v>
      </c>
      <c r="DT83" s="2" t="s">
        <v>1240</v>
      </c>
      <c r="DU83" s="2" t="s">
        <v>238</v>
      </c>
      <c r="DV83" s="2" t="s">
        <v>226</v>
      </c>
      <c r="DW83" s="4">
        <v>25</v>
      </c>
      <c r="DX83" s="8">
        <v>1010.75</v>
      </c>
      <c r="DY83" s="4">
        <v>59</v>
      </c>
      <c r="DZ83" s="8">
        <v>2385.37</v>
      </c>
      <c r="EA83" s="7">
        <v>-0.5763</v>
      </c>
      <c r="EB83" s="7">
        <v>-0.5763</v>
      </c>
      <c r="EC83" s="2" t="s">
        <v>239</v>
      </c>
      <c r="ED83" s="2" t="s">
        <v>223</v>
      </c>
      <c r="EE83" s="2" t="s">
        <v>1299</v>
      </c>
      <c r="EF83" s="2" t="s">
        <v>725</v>
      </c>
      <c r="EG83" s="2" t="s">
        <v>238</v>
      </c>
      <c r="EH83" s="2" t="s">
        <v>226</v>
      </c>
      <c r="EI83" s="4">
        <v>95</v>
      </c>
      <c r="EJ83" s="8">
        <v>3699.2</v>
      </c>
      <c r="EK83" s="4">
        <v>187</v>
      </c>
      <c r="EL83" s="8">
        <v>7543.58</v>
      </c>
      <c r="EM83" s="7">
        <v>-0.492</v>
      </c>
      <c r="EN83" s="7">
        <v>-0.5096</v>
      </c>
      <c r="EO83" s="2" t="s">
        <v>239</v>
      </c>
      <c r="EP83" s="2" t="s">
        <v>223</v>
      </c>
      <c r="EQ83" s="2" t="s">
        <v>349</v>
      </c>
      <c r="ER83" s="2" t="s">
        <v>1300</v>
      </c>
      <c r="ES83" s="2" t="s">
        <v>238</v>
      </c>
      <c r="ET83" s="2" t="s">
        <v>226</v>
      </c>
      <c r="EU83" s="4">
        <v>19</v>
      </c>
      <c r="EV83" s="8">
        <v>731.5</v>
      </c>
      <c r="EW83" s="4">
        <v>3</v>
      </c>
      <c r="EX83" s="8">
        <v>144.72</v>
      </c>
      <c r="EY83" s="7">
        <v>5.3333</v>
      </c>
      <c r="EZ83" s="7">
        <v>4.0546</v>
      </c>
      <c r="FA83" s="2" t="s">
        <v>239</v>
      </c>
      <c r="FB83" s="2" t="s">
        <v>223</v>
      </c>
      <c r="FC83" s="2" t="s">
        <v>854</v>
      </c>
      <c r="FD83" s="2" t="s">
        <v>1299</v>
      </c>
      <c r="FE83" s="2" t="s">
        <v>238</v>
      </c>
      <c r="FF83" s="2" t="s">
        <v>226</v>
      </c>
      <c r="FG83" s="4">
        <v>7</v>
      </c>
      <c r="FH83" s="8">
        <v>456.7</v>
      </c>
      <c r="FI83" s="4">
        <v>1</v>
      </c>
      <c r="FJ83" s="8">
        <v>74.99</v>
      </c>
      <c r="FK83" s="7">
        <v>6</v>
      </c>
      <c r="FL83" s="7">
        <v>5.0901</v>
      </c>
      <c r="FM83" s="2" t="s">
        <v>239</v>
      </c>
      <c r="FN83" s="2" t="s">
        <v>223</v>
      </c>
      <c r="FO83" s="2" t="s">
        <v>784</v>
      </c>
      <c r="FP83" s="2" t="s">
        <v>1301</v>
      </c>
      <c r="FQ83" s="2" t="s">
        <v>238</v>
      </c>
      <c r="FR83" s="2" t="s">
        <v>226</v>
      </c>
      <c r="FS83" s="4">
        <v>1</v>
      </c>
      <c r="FT83" s="8">
        <v>45.99</v>
      </c>
      <c r="FU83" s="4"/>
      <c r="FV83" s="8"/>
      <c r="FW83" s="7"/>
      <c r="FX83" s="7"/>
      <c r="FY83" s="2" t="s">
        <v>239</v>
      </c>
      <c r="FZ83" s="2" t="s">
        <v>223</v>
      </c>
      <c r="GA83" s="2" t="s">
        <v>661</v>
      </c>
      <c r="GB83" s="2" t="s">
        <v>1241</v>
      </c>
      <c r="GC83" s="2" t="s">
        <v>238</v>
      </c>
      <c r="GD83" s="2" t="s">
        <v>226</v>
      </c>
      <c r="GE83" s="4">
        <v>20</v>
      </c>
      <c r="GF83" s="8">
        <v>770</v>
      </c>
      <c r="GG83" s="4">
        <v>19</v>
      </c>
      <c r="GH83" s="8">
        <v>731.5</v>
      </c>
      <c r="GI83" s="7">
        <v>0.0526</v>
      </c>
      <c r="GJ83" s="7">
        <v>0.0526</v>
      </c>
      <c r="GK83" s="2" t="s">
        <v>239</v>
      </c>
      <c r="GL83" s="2" t="s">
        <v>223</v>
      </c>
      <c r="GM83" s="2" t="s">
        <v>1302</v>
      </c>
      <c r="GN83" s="2" t="s">
        <v>457</v>
      </c>
      <c r="GO83" s="2" t="s">
        <v>238</v>
      </c>
      <c r="GP83" s="2" t="s">
        <v>226</v>
      </c>
      <c r="GQ83" s="4">
        <v>3</v>
      </c>
      <c r="GR83" s="8">
        <v>121.29</v>
      </c>
      <c r="GS83" s="4">
        <v>17</v>
      </c>
      <c r="GT83" s="8">
        <v>687.31</v>
      </c>
      <c r="GU83" s="7">
        <v>-0.8235</v>
      </c>
      <c r="GV83" s="7">
        <v>-0.8235</v>
      </c>
      <c r="GW83" s="2" t="s">
        <v>239</v>
      </c>
      <c r="GX83" s="2" t="s">
        <v>223</v>
      </c>
      <c r="GY83" s="2" t="s">
        <v>514</v>
      </c>
      <c r="GZ83" s="2" t="s">
        <v>1303</v>
      </c>
      <c r="HA83" s="2" t="s">
        <v>238</v>
      </c>
      <c r="HB83" s="2" t="s">
        <v>226</v>
      </c>
      <c r="HC83" s="4">
        <v>2</v>
      </c>
      <c r="HD83" s="8">
        <v>74.8</v>
      </c>
      <c r="HE83" s="4">
        <v>3</v>
      </c>
      <c r="HF83" s="8">
        <v>121.29</v>
      </c>
      <c r="HG83" s="7">
        <v>-0.3333</v>
      </c>
      <c r="HH83" s="7">
        <v>-0.3833</v>
      </c>
      <c r="HI83" s="2" t="s">
        <v>239</v>
      </c>
      <c r="HJ83" s="2" t="s">
        <v>223</v>
      </c>
      <c r="HK83" s="2" t="s">
        <v>1292</v>
      </c>
      <c r="HL83" s="2" t="s">
        <v>457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266</v>
      </c>
      <c r="HV83" s="2" t="s">
        <v>223</v>
      </c>
      <c r="HW83" s="2" t="s">
        <v>226</v>
      </c>
      <c r="HX83" s="2" t="s">
        <v>226</v>
      </c>
      <c r="HY83" s="2" t="s">
        <v>238</v>
      </c>
      <c r="HZ83" s="2" t="s">
        <v>291</v>
      </c>
      <c r="IA83" s="4"/>
      <c r="IB83" s="8"/>
      <c r="IC83" s="4"/>
      <c r="ID83" s="8"/>
      <c r="IE83" s="7"/>
      <c r="IF83" s="7"/>
      <c r="IG83" s="2" t="s">
        <v>252</v>
      </c>
      <c r="IH83" s="2" t="s">
        <v>223</v>
      </c>
      <c r="II83" s="2" t="s">
        <v>226</v>
      </c>
      <c r="IJ83" s="2" t="s">
        <v>226</v>
      </c>
      <c r="IK83" s="2" t="s">
        <v>238</v>
      </c>
      <c r="IL83" s="2" t="s">
        <v>226</v>
      </c>
      <c r="IM83" s="4">
        <v>2</v>
      </c>
      <c r="IN83" s="8">
        <v>80.86</v>
      </c>
      <c r="IO83" s="4">
        <v>3</v>
      </c>
      <c r="IP83" s="8">
        <v>121.29</v>
      </c>
      <c r="IQ83" s="7">
        <v>-0.3333</v>
      </c>
      <c r="IR83" s="7">
        <v>-0.3333</v>
      </c>
      <c r="IS83" s="2" t="s">
        <v>239</v>
      </c>
      <c r="IT83" s="2" t="s">
        <v>223</v>
      </c>
      <c r="IU83" s="2" t="s">
        <v>1293</v>
      </c>
      <c r="IV83" s="2" t="s">
        <v>1304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252</v>
      </c>
      <c r="JF83" s="2" t="s">
        <v>223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252</v>
      </c>
      <c r="JR83" s="2" t="s">
        <v>223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667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252</v>
      </c>
      <c r="LB83" s="2" t="s">
        <v>223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448</v>
      </c>
      <c r="LN83" s="2" t="s">
        <v>223</v>
      </c>
      <c r="LO83" s="2" t="s">
        <v>226</v>
      </c>
      <c r="LP83" s="2" t="s">
        <v>226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239</v>
      </c>
      <c r="LZ83" s="2" t="s">
        <v>223</v>
      </c>
      <c r="MA83" s="2" t="s">
        <v>1305</v>
      </c>
      <c r="MB83" s="2" t="s">
        <v>226</v>
      </c>
      <c r="MC83" s="2" t="s">
        <v>238</v>
      </c>
      <c r="MD83" s="2" t="s">
        <v>226</v>
      </c>
      <c r="ME83" s="4"/>
      <c r="MF83" s="8"/>
      <c r="MG83" s="4"/>
      <c r="MH83" s="8"/>
      <c r="MI83" s="7"/>
      <c r="MJ83" s="7"/>
      <c r="MK83" s="2" t="s">
        <v>239</v>
      </c>
      <c r="ML83" s="2" t="s">
        <v>223</v>
      </c>
      <c r="MM83" s="2" t="s">
        <v>616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239</v>
      </c>
      <c r="MX83" s="2" t="s">
        <v>223</v>
      </c>
      <c r="MY83" s="2" t="s">
        <v>643</v>
      </c>
      <c r="MZ83" s="2" t="s">
        <v>226</v>
      </c>
      <c r="NA83" s="2" t="s">
        <v>238</v>
      </c>
      <c r="NB83" s="2" t="s">
        <v>226</v>
      </c>
      <c r="NC83" s="4"/>
      <c r="ND83" s="8"/>
      <c r="NE83" s="4">
        <v>7</v>
      </c>
      <c r="NF83" s="8">
        <v>280</v>
      </c>
      <c r="NG83" s="7">
        <v>-1</v>
      </c>
      <c r="NH83" s="7">
        <v>-1</v>
      </c>
      <c r="NI83" s="2" t="s">
        <v>239</v>
      </c>
      <c r="NJ83" s="2" t="s">
        <v>261</v>
      </c>
      <c r="NK83" s="2" t="s">
        <v>262</v>
      </c>
      <c r="NL83" s="2" t="s">
        <v>263</v>
      </c>
      <c r="NM83" s="2" t="s">
        <v>238</v>
      </c>
      <c r="NN83" s="2" t="s">
        <v>226</v>
      </c>
      <c r="NO83" s="4"/>
      <c r="NP83" s="8"/>
      <c r="NQ83" s="4">
        <v>3</v>
      </c>
      <c r="NR83" s="8">
        <v>115.5</v>
      </c>
      <c r="NS83" s="7">
        <v>-1</v>
      </c>
      <c r="NT83" s="7">
        <v>-1</v>
      </c>
      <c r="NU83" s="2" t="s">
        <v>239</v>
      </c>
      <c r="NV83" s="2" t="s">
        <v>237</v>
      </c>
      <c r="NW83" s="2" t="s">
        <v>664</v>
      </c>
      <c r="NX83" s="2" t="s">
        <v>417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239</v>
      </c>
      <c r="OH83" s="2" t="s">
        <v>237</v>
      </c>
      <c r="OI83" s="2" t="s">
        <v>671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252</v>
      </c>
      <c r="OT83" s="2" t="s">
        <v>223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239</v>
      </c>
      <c r="PF83" s="2" t="s">
        <v>223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266</v>
      </c>
      <c r="QD83" s="2" t="s">
        <v>223</v>
      </c>
      <c r="QE83" s="2" t="s">
        <v>226</v>
      </c>
      <c r="QF83" s="2" t="s">
        <v>226</v>
      </c>
      <c r="QG83" s="2" t="s">
        <v>238</v>
      </c>
      <c r="QH83" s="2" t="s">
        <v>226</v>
      </c>
      <c r="QI83" s="4"/>
      <c r="QJ83" s="8"/>
      <c r="QK83" s="4"/>
      <c r="QL83" s="8"/>
      <c r="QM83" s="7"/>
      <c r="QN83" s="7"/>
      <c r="QO83" s="2" t="s">
        <v>236</v>
      </c>
      <c r="QP83" s="2" t="s">
        <v>237</v>
      </c>
      <c r="QQ83" s="2" t="s">
        <v>226</v>
      </c>
      <c r="QR83" s="2" t="s">
        <v>226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266</v>
      </c>
      <c r="RB83" s="2" t="s">
        <v>223</v>
      </c>
      <c r="RC83" s="2" t="s">
        <v>226</v>
      </c>
      <c r="RD83" s="2" t="s">
        <v>226</v>
      </c>
      <c r="RE83" s="2" t="s">
        <v>238</v>
      </c>
      <c r="RF83" s="2" t="s">
        <v>226</v>
      </c>
      <c r="RG83" s="4"/>
      <c r="RH83" s="8"/>
      <c r="RI83" s="4"/>
      <c r="RJ83" s="8"/>
      <c r="RK83" s="7"/>
      <c r="RL83" s="7"/>
      <c r="RM83" s="2" t="s">
        <v>226</v>
      </c>
      <c r="RN83" s="2" t="s">
        <v>226</v>
      </c>
      <c r="RO83" s="2" t="s">
        <v>226</v>
      </c>
      <c r="RP83" s="2" t="s">
        <v>226</v>
      </c>
      <c r="RQ83" s="2" t="s">
        <v>226</v>
      </c>
      <c r="RR83" s="2" t="s">
        <v>226</v>
      </c>
      <c r="RS83" s="4"/>
      <c r="RT83" s="8"/>
      <c r="RU83" s="4"/>
      <c r="RV83" s="8"/>
      <c r="RW83" s="7"/>
      <c r="RX83" s="7"/>
      <c r="RY83" s="2" t="s">
        <v>236</v>
      </c>
      <c r="RZ83" s="2" t="s">
        <v>237</v>
      </c>
      <c r="SA83" s="2" t="s">
        <v>226</v>
      </c>
      <c r="SB83" s="2" t="s">
        <v>226</v>
      </c>
      <c r="SC83" s="2" t="s">
        <v>238</v>
      </c>
      <c r="SD83" s="2" t="s">
        <v>226</v>
      </c>
      <c r="SE83" s="4">
        <v>910</v>
      </c>
      <c r="SF83" s="4"/>
      <c r="SG83" s="4"/>
      <c r="SH83" s="4"/>
      <c r="SI83" s="4">
        <v>183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>
        <v>100</v>
      </c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>
        <v>120</v>
      </c>
      <c r="TO83" s="4"/>
      <c r="TP83" s="4"/>
      <c r="TQ83" s="4"/>
      <c r="TR83" s="4"/>
      <c r="TS83" s="4"/>
      <c r="TT83" s="4"/>
      <c r="TU83" s="4"/>
      <c r="TV83" s="4"/>
      <c r="TW83" s="4">
        <v>230</v>
      </c>
      <c r="TX83" s="4"/>
      <c r="TY83" s="4"/>
      <c r="TZ83" s="4"/>
      <c r="UA83" s="4"/>
      <c r="UB83" s="4">
        <v>800</v>
      </c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>
        <v>680</v>
      </c>
      <c r="UN83" s="4"/>
      <c r="UO83" s="4"/>
      <c r="UP83" s="4"/>
      <c r="UQ83" s="4"/>
      <c r="UR83" s="4"/>
      <c r="US83" s="4"/>
      <c r="UT83" s="4"/>
      <c r="UU83" s="4"/>
      <c r="UV83" s="4">
        <v>110</v>
      </c>
      <c r="UW83" s="4"/>
      <c r="UX83" s="4"/>
      <c r="UY83" s="4"/>
      <c r="UZ83" s="4"/>
      <c r="VA83" s="4"/>
      <c r="VB83" s="4">
        <v>500</v>
      </c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</row>
    <row r="84">
      <c r="A84" s="2" t="s">
        <v>1306</v>
      </c>
      <c r="B84" s="2" t="s">
        <v>577</v>
      </c>
      <c r="C84" s="2" t="s">
        <v>558</v>
      </c>
      <c r="D84" s="2" t="s">
        <v>215</v>
      </c>
      <c r="E84" s="2" t="s">
        <v>216</v>
      </c>
      <c r="F84" s="2" t="s">
        <v>1279</v>
      </c>
      <c r="G84" s="2" t="s">
        <v>1280</v>
      </c>
      <c r="H84" s="2" t="s">
        <v>1281</v>
      </c>
      <c r="I84" s="2" t="s">
        <v>1282</v>
      </c>
      <c r="J84" s="2" t="s">
        <v>268</v>
      </c>
      <c r="K84" s="2" t="s">
        <v>1283</v>
      </c>
      <c r="L84" s="3">
        <v>39.5</v>
      </c>
      <c r="M84" s="3">
        <v>41.48</v>
      </c>
      <c r="N84" s="3">
        <v>89.99</v>
      </c>
      <c r="O84" s="2" t="s">
        <v>223</v>
      </c>
      <c r="P84" s="2" t="s">
        <v>584</v>
      </c>
      <c r="Q84" s="2" t="s">
        <v>225</v>
      </c>
      <c r="R84" s="2" t="s">
        <v>226</v>
      </c>
      <c r="S84" s="2" t="s">
        <v>1307</v>
      </c>
      <c r="T84" s="2" t="s">
        <v>969</v>
      </c>
      <c r="U84" s="2" t="s">
        <v>371</v>
      </c>
      <c r="V84" s="2" t="s">
        <v>1285</v>
      </c>
      <c r="W84" s="2" t="s">
        <v>971</v>
      </c>
      <c r="X84" s="2" t="s">
        <v>231</v>
      </c>
      <c r="Y84" s="2" t="s">
        <v>1308</v>
      </c>
      <c r="Z84" s="4">
        <v>1007</v>
      </c>
      <c r="AA84" s="4">
        <f>=ROUNDDOWN(32.4838709677419,0)</f>
      </c>
      <c r="AB84" s="5">
        <v>31</v>
      </c>
      <c r="AC84" s="2" t="s">
        <v>739</v>
      </c>
      <c r="AD84" s="4">
        <v>100</v>
      </c>
      <c r="AE84" s="4">
        <v>500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42</v>
      </c>
      <c r="AQ84" s="8">
        <v>1850.41</v>
      </c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>
        <v>0.0352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>
        <v>42</v>
      </c>
      <c r="BK84" s="8">
        <v>1850.41</v>
      </c>
      <c r="BL84" s="2" t="s">
        <v>1309</v>
      </c>
      <c r="BM84" s="7">
        <v>1</v>
      </c>
      <c r="BN84" s="7">
        <v>1</v>
      </c>
      <c r="BO84" s="4">
        <v>10</v>
      </c>
      <c r="BP84" s="8">
        <v>454.3</v>
      </c>
      <c r="BQ84" s="4"/>
      <c r="BR84" s="8"/>
      <c r="BS84" s="7"/>
      <c r="BT84" s="7"/>
      <c r="BU84" s="2" t="s">
        <v>239</v>
      </c>
      <c r="BV84" s="2" t="s">
        <v>223</v>
      </c>
      <c r="BW84" s="2" t="s">
        <v>226</v>
      </c>
      <c r="BX84" s="2" t="s">
        <v>661</v>
      </c>
      <c r="BY84" s="2" t="s">
        <v>238</v>
      </c>
      <c r="BZ84" s="2" t="s">
        <v>226</v>
      </c>
      <c r="CA84" s="4">
        <v>1</v>
      </c>
      <c r="CB84" s="8">
        <v>44.79</v>
      </c>
      <c r="CC84" s="4"/>
      <c r="CD84" s="8"/>
      <c r="CE84" s="7"/>
      <c r="CF84" s="7"/>
      <c r="CG84" s="2" t="s">
        <v>239</v>
      </c>
      <c r="CH84" s="2" t="s">
        <v>223</v>
      </c>
      <c r="CI84" s="2" t="s">
        <v>1310</v>
      </c>
      <c r="CJ84" s="2" t="s">
        <v>1311</v>
      </c>
      <c r="CK84" s="2" t="s">
        <v>238</v>
      </c>
      <c r="CL84" s="2" t="s">
        <v>226</v>
      </c>
      <c r="CM84" s="4">
        <v>12</v>
      </c>
      <c r="CN84" s="8">
        <v>537.48</v>
      </c>
      <c r="CO84" s="4"/>
      <c r="CP84" s="8"/>
      <c r="CQ84" s="7"/>
      <c r="CR84" s="7"/>
      <c r="CS84" s="2" t="s">
        <v>239</v>
      </c>
      <c r="CT84" s="2" t="s">
        <v>223</v>
      </c>
      <c r="CU84" s="2" t="s">
        <v>1308</v>
      </c>
      <c r="CV84" s="2" t="s">
        <v>1312</v>
      </c>
      <c r="CW84" s="2" t="s">
        <v>238</v>
      </c>
      <c r="CX84" s="2" t="s">
        <v>226</v>
      </c>
      <c r="CY84" s="4"/>
      <c r="CZ84" s="8"/>
      <c r="DA84" s="4"/>
      <c r="DB84" s="8"/>
      <c r="DC84" s="7"/>
      <c r="DD84" s="7"/>
      <c r="DE84" s="2" t="s">
        <v>667</v>
      </c>
      <c r="DF84" s="2" t="s">
        <v>223</v>
      </c>
      <c r="DG84" s="2" t="s">
        <v>226</v>
      </c>
      <c r="DH84" s="2" t="s">
        <v>226</v>
      </c>
      <c r="DI84" s="2" t="s">
        <v>238</v>
      </c>
      <c r="DJ84" s="2" t="s">
        <v>226</v>
      </c>
      <c r="DK84" s="4">
        <v>4</v>
      </c>
      <c r="DL84" s="8">
        <v>153.48</v>
      </c>
      <c r="DM84" s="4"/>
      <c r="DN84" s="8"/>
      <c r="DO84" s="7"/>
      <c r="DP84" s="7"/>
      <c r="DQ84" s="2" t="s">
        <v>239</v>
      </c>
      <c r="DR84" s="2" t="s">
        <v>223</v>
      </c>
      <c r="DS84" s="2" t="s">
        <v>941</v>
      </c>
      <c r="DT84" s="2" t="s">
        <v>839</v>
      </c>
      <c r="DU84" s="2" t="s">
        <v>238</v>
      </c>
      <c r="DV84" s="2" t="s">
        <v>226</v>
      </c>
      <c r="DW84" s="4">
        <v>1</v>
      </c>
      <c r="DX84" s="8">
        <v>43.55</v>
      </c>
      <c r="DY84" s="4"/>
      <c r="DZ84" s="8"/>
      <c r="EA84" s="7"/>
      <c r="EB84" s="7"/>
      <c r="EC84" s="2" t="s">
        <v>239</v>
      </c>
      <c r="ED84" s="2" t="s">
        <v>223</v>
      </c>
      <c r="EE84" s="2" t="s">
        <v>1189</v>
      </c>
      <c r="EF84" s="2" t="s">
        <v>708</v>
      </c>
      <c r="EG84" s="2" t="s">
        <v>238</v>
      </c>
      <c r="EH84" s="2" t="s">
        <v>226</v>
      </c>
      <c r="EI84" s="4">
        <v>13</v>
      </c>
      <c r="EJ84" s="8">
        <v>568.82</v>
      </c>
      <c r="EK84" s="4"/>
      <c r="EL84" s="8"/>
      <c r="EM84" s="7"/>
      <c r="EN84" s="7"/>
      <c r="EO84" s="2" t="s">
        <v>239</v>
      </c>
      <c r="EP84" s="2" t="s">
        <v>223</v>
      </c>
      <c r="EQ84" s="2" t="s">
        <v>1313</v>
      </c>
      <c r="ER84" s="2" t="s">
        <v>714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239</v>
      </c>
      <c r="FB84" s="2" t="s">
        <v>223</v>
      </c>
      <c r="FC84" s="2" t="s">
        <v>1313</v>
      </c>
      <c r="FD84" s="2" t="s">
        <v>226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239</v>
      </c>
      <c r="FN84" s="2" t="s">
        <v>223</v>
      </c>
      <c r="FO84" s="2" t="s">
        <v>1313</v>
      </c>
      <c r="FP84" s="2" t="s">
        <v>226</v>
      </c>
      <c r="FQ84" s="2" t="s">
        <v>238</v>
      </c>
      <c r="FR84" s="2" t="s">
        <v>226</v>
      </c>
      <c r="FS84" s="4">
        <v>1</v>
      </c>
      <c r="FT84" s="8">
        <v>47.99</v>
      </c>
      <c r="FU84" s="4"/>
      <c r="FV84" s="8"/>
      <c r="FW84" s="7"/>
      <c r="FX84" s="7"/>
      <c r="FY84" s="2" t="s">
        <v>239</v>
      </c>
      <c r="FZ84" s="2" t="s">
        <v>223</v>
      </c>
      <c r="GA84" s="2" t="s">
        <v>661</v>
      </c>
      <c r="GB84" s="2" t="s">
        <v>1314</v>
      </c>
      <c r="GC84" s="2" t="s">
        <v>238</v>
      </c>
      <c r="GD84" s="2" t="s">
        <v>226</v>
      </c>
      <c r="GE84" s="4"/>
      <c r="GF84" s="8"/>
      <c r="GG84" s="4"/>
      <c r="GH84" s="8"/>
      <c r="GI84" s="7"/>
      <c r="GJ84" s="7"/>
      <c r="GK84" s="2" t="s">
        <v>252</v>
      </c>
      <c r="GL84" s="2" t="s">
        <v>223</v>
      </c>
      <c r="GM84" s="2" t="s">
        <v>226</v>
      </c>
      <c r="GN84" s="2" t="s">
        <v>226</v>
      </c>
      <c r="GO84" s="2" t="s">
        <v>238</v>
      </c>
      <c r="GP84" s="2" t="s">
        <v>226</v>
      </c>
      <c r="GQ84" s="4"/>
      <c r="GR84" s="8"/>
      <c r="GS84" s="4"/>
      <c r="GT84" s="8"/>
      <c r="GU84" s="7"/>
      <c r="GV84" s="7"/>
      <c r="GW84" s="2" t="s">
        <v>239</v>
      </c>
      <c r="GX84" s="2" t="s">
        <v>223</v>
      </c>
      <c r="GY84" s="2" t="s">
        <v>1313</v>
      </c>
      <c r="GZ84" s="2" t="s">
        <v>1315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239</v>
      </c>
      <c r="HJ84" s="2" t="s">
        <v>223</v>
      </c>
      <c r="HK84" s="2" t="s">
        <v>1316</v>
      </c>
      <c r="HL84" s="2" t="s">
        <v>226</v>
      </c>
      <c r="HM84" s="2" t="s">
        <v>238</v>
      </c>
      <c r="HN84" s="2" t="s">
        <v>226</v>
      </c>
      <c r="HO84" s="4"/>
      <c r="HP84" s="8"/>
      <c r="HQ84" s="4"/>
      <c r="HR84" s="8"/>
      <c r="HS84" s="7"/>
      <c r="HT84" s="7"/>
      <c r="HU84" s="2" t="s">
        <v>236</v>
      </c>
      <c r="HV84" s="2" t="s">
        <v>223</v>
      </c>
      <c r="HW84" s="2" t="s">
        <v>226</v>
      </c>
      <c r="HX84" s="2" t="s">
        <v>226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252</v>
      </c>
      <c r="IH84" s="2" t="s">
        <v>223</v>
      </c>
      <c r="II84" s="2" t="s">
        <v>226</v>
      </c>
      <c r="IJ84" s="2" t="s">
        <v>226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448</v>
      </c>
      <c r="IT84" s="2" t="s">
        <v>223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252</v>
      </c>
      <c r="JF84" s="2" t="s">
        <v>223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252</v>
      </c>
      <c r="JR84" s="2" t="s">
        <v>223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236</v>
      </c>
      <c r="KD84" s="2" t="s">
        <v>223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667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252</v>
      </c>
      <c r="LB84" s="2" t="s">
        <v>223</v>
      </c>
      <c r="LC84" s="2" t="s">
        <v>226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252</v>
      </c>
      <c r="LN84" s="2" t="s">
        <v>223</v>
      </c>
      <c r="LO84" s="2" t="s">
        <v>226</v>
      </c>
      <c r="LP84" s="2" t="s">
        <v>226</v>
      </c>
      <c r="LQ84" s="2" t="s">
        <v>238</v>
      </c>
      <c r="LR84" s="2" t="s">
        <v>226</v>
      </c>
      <c r="LS84" s="4"/>
      <c r="LT84" s="8"/>
      <c r="LU84" s="4"/>
      <c r="LV84" s="8"/>
      <c r="LW84" s="7"/>
      <c r="LX84" s="7"/>
      <c r="LY84" s="2" t="s">
        <v>226</v>
      </c>
      <c r="LZ84" s="2" t="s">
        <v>226</v>
      </c>
      <c r="MA84" s="2" t="s">
        <v>226</v>
      </c>
      <c r="MB84" s="2" t="s">
        <v>226</v>
      </c>
      <c r="MC84" s="2" t="s">
        <v>226</v>
      </c>
      <c r="MD84" s="2" t="s">
        <v>226</v>
      </c>
      <c r="ME84" s="4"/>
      <c r="MF84" s="8"/>
      <c r="MG84" s="4"/>
      <c r="MH84" s="8"/>
      <c r="MI84" s="7"/>
      <c r="MJ84" s="7"/>
      <c r="MK84" s="2" t="s">
        <v>239</v>
      </c>
      <c r="ML84" s="2" t="s">
        <v>223</v>
      </c>
      <c r="MM84" s="2" t="s">
        <v>616</v>
      </c>
      <c r="MN84" s="2" t="s">
        <v>226</v>
      </c>
      <c r="MO84" s="2" t="s">
        <v>238</v>
      </c>
      <c r="MP84" s="2" t="s">
        <v>226</v>
      </c>
      <c r="MQ84" s="4"/>
      <c r="MR84" s="8"/>
      <c r="MS84" s="4"/>
      <c r="MT84" s="8"/>
      <c r="MU84" s="7"/>
      <c r="MV84" s="7"/>
      <c r="MW84" s="2" t="s">
        <v>236</v>
      </c>
      <c r="MX84" s="2" t="s">
        <v>223</v>
      </c>
      <c r="MY84" s="2" t="s">
        <v>226</v>
      </c>
      <c r="MZ84" s="2" t="s">
        <v>226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236</v>
      </c>
      <c r="NJ84" s="2" t="s">
        <v>223</v>
      </c>
      <c r="NK84" s="2" t="s">
        <v>226</v>
      </c>
      <c r="NL84" s="2" t="s">
        <v>226</v>
      </c>
      <c r="NM84" s="2" t="s">
        <v>238</v>
      </c>
      <c r="NN84" s="2" t="s">
        <v>226</v>
      </c>
      <c r="NO84" s="4"/>
      <c r="NP84" s="8"/>
      <c r="NQ84" s="4"/>
      <c r="NR84" s="8"/>
      <c r="NS84" s="7"/>
      <c r="NT84" s="7"/>
      <c r="NU84" s="2" t="s">
        <v>252</v>
      </c>
      <c r="NV84" s="2" t="s">
        <v>223</v>
      </c>
      <c r="NW84" s="2" t="s">
        <v>226</v>
      </c>
      <c r="NX84" s="2" t="s">
        <v>226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252</v>
      </c>
      <c r="OH84" s="2" t="s">
        <v>223</v>
      </c>
      <c r="OI84" s="2" t="s">
        <v>226</v>
      </c>
      <c r="OJ84" s="2" t="s">
        <v>226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252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252</v>
      </c>
      <c r="PF84" s="2" t="s">
        <v>223</v>
      </c>
      <c r="PG84" s="2" t="s">
        <v>226</v>
      </c>
      <c r="PH84" s="2" t="s">
        <v>226</v>
      </c>
      <c r="PI84" s="2" t="s">
        <v>238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226</v>
      </c>
      <c r="QP84" s="2" t="s">
        <v>226</v>
      </c>
      <c r="QQ84" s="2" t="s">
        <v>226</v>
      </c>
      <c r="QR84" s="2" t="s">
        <v>226</v>
      </c>
      <c r="QS84" s="2" t="s">
        <v>226</v>
      </c>
      <c r="QT84" s="2" t="s">
        <v>226</v>
      </c>
      <c r="QU84" s="4"/>
      <c r="QV84" s="8"/>
      <c r="QW84" s="4"/>
      <c r="QX84" s="8"/>
      <c r="QY84" s="7"/>
      <c r="QZ84" s="7"/>
      <c r="RA84" s="2" t="s">
        <v>266</v>
      </c>
      <c r="RB84" s="2" t="s">
        <v>223</v>
      </c>
      <c r="RC84" s="2" t="s">
        <v>226</v>
      </c>
      <c r="RD84" s="2" t="s">
        <v>226</v>
      </c>
      <c r="RE84" s="2" t="s">
        <v>238</v>
      </c>
      <c r="RF84" s="2" t="s">
        <v>226</v>
      </c>
      <c r="RG84" s="4"/>
      <c r="RH84" s="8"/>
      <c r="RI84" s="4"/>
      <c r="RJ84" s="8"/>
      <c r="RK84" s="7"/>
      <c r="RL84" s="7"/>
      <c r="RM84" s="2" t="s">
        <v>252</v>
      </c>
      <c r="RN84" s="2" t="s">
        <v>223</v>
      </c>
      <c r="RO84" s="2" t="s">
        <v>226</v>
      </c>
      <c r="RP84" s="2" t="s">
        <v>226</v>
      </c>
      <c r="RQ84" s="2" t="s">
        <v>238</v>
      </c>
      <c r="RR84" s="2" t="s">
        <v>226</v>
      </c>
      <c r="RS84" s="4"/>
      <c r="RT84" s="8"/>
      <c r="RU84" s="4"/>
      <c r="RV84" s="8"/>
      <c r="RW84" s="7"/>
      <c r="RX84" s="7"/>
      <c r="RY84" s="2" t="s">
        <v>226</v>
      </c>
      <c r="RZ84" s="2" t="s">
        <v>226</v>
      </c>
      <c r="SA84" s="2" t="s">
        <v>226</v>
      </c>
      <c r="SB84" s="2" t="s">
        <v>226</v>
      </c>
      <c r="SC84" s="2" t="s">
        <v>226</v>
      </c>
      <c r="SD84" s="2" t="s">
        <v>226</v>
      </c>
      <c r="SE84" s="4">
        <v>1007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>
        <v>100</v>
      </c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>
        <v>400</v>
      </c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</row>
    <row r="85">
      <c r="A85" s="2" t="s">
        <v>1317</v>
      </c>
      <c r="B85" s="2" t="s">
        <v>577</v>
      </c>
      <c r="C85" s="2" t="s">
        <v>558</v>
      </c>
      <c r="D85" s="2" t="s">
        <v>215</v>
      </c>
      <c r="E85" s="2" t="s">
        <v>216</v>
      </c>
      <c r="F85" s="2" t="s">
        <v>1279</v>
      </c>
      <c r="G85" s="2" t="s">
        <v>1280</v>
      </c>
      <c r="H85" s="2" t="s">
        <v>1281</v>
      </c>
      <c r="I85" s="2" t="s">
        <v>1282</v>
      </c>
      <c r="J85" s="2" t="s">
        <v>582</v>
      </c>
      <c r="K85" s="2" t="s">
        <v>1318</v>
      </c>
      <c r="L85" s="3">
        <v>31.25</v>
      </c>
      <c r="M85" s="3">
        <v>32.81</v>
      </c>
      <c r="N85" s="3">
        <v>69.99</v>
      </c>
      <c r="O85" s="2" t="s">
        <v>223</v>
      </c>
      <c r="P85" s="2" t="s">
        <v>796</v>
      </c>
      <c r="Q85" s="2" t="s">
        <v>225</v>
      </c>
      <c r="R85" s="2" t="s">
        <v>226</v>
      </c>
      <c r="S85" s="2" t="s">
        <v>1319</v>
      </c>
      <c r="T85" s="2" t="s">
        <v>969</v>
      </c>
      <c r="U85" s="2" t="s">
        <v>489</v>
      </c>
      <c r="V85" s="2" t="s">
        <v>1285</v>
      </c>
      <c r="W85" s="2" t="s">
        <v>971</v>
      </c>
      <c r="X85" s="2" t="s">
        <v>231</v>
      </c>
      <c r="Y85" s="2" t="s">
        <v>1320</v>
      </c>
      <c r="Z85" s="4">
        <v>422</v>
      </c>
      <c r="AA85" s="4">
        <f>=ROUNDDOWN(26.375,0)</f>
      </c>
      <c r="AB85" s="5">
        <v>16</v>
      </c>
      <c r="AC85" s="2" t="s">
        <v>1163</v>
      </c>
      <c r="AD85" s="4">
        <v>200</v>
      </c>
      <c r="AE85" s="4">
        <v>800</v>
      </c>
      <c r="AF85" s="6">
        <v>65</v>
      </c>
      <c r="AG85" s="6"/>
      <c r="AH85" s="7">
        <v>0.7143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45</v>
      </c>
      <c r="AQ85" s="8">
        <v>1529.98</v>
      </c>
      <c r="AR85" s="4"/>
      <c r="AS85" s="8"/>
      <c r="AT85" s="7"/>
      <c r="AU85" s="7"/>
      <c r="AV85" s="4">
        <v>193</v>
      </c>
      <c r="AW85" s="8">
        <v>7720.29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>
        <v>0.1982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>
        <v>0.128</v>
      </c>
      <c r="BJ85" s="4">
        <v>45</v>
      </c>
      <c r="BK85" s="8">
        <v>1529.98</v>
      </c>
      <c r="BL85" s="2" t="s">
        <v>1321</v>
      </c>
      <c r="BM85" s="7">
        <v>1</v>
      </c>
      <c r="BN85" s="7">
        <v>1</v>
      </c>
      <c r="BO85" s="4">
        <v>10</v>
      </c>
      <c r="BP85" s="8">
        <v>359.4</v>
      </c>
      <c r="BQ85" s="4"/>
      <c r="BR85" s="8"/>
      <c r="BS85" s="7"/>
      <c r="BT85" s="7"/>
      <c r="BU85" s="2" t="s">
        <v>239</v>
      </c>
      <c r="BV85" s="2" t="s">
        <v>223</v>
      </c>
      <c r="BW85" s="2" t="s">
        <v>226</v>
      </c>
      <c r="BX85" s="2" t="s">
        <v>1322</v>
      </c>
      <c r="BY85" s="2" t="s">
        <v>238</v>
      </c>
      <c r="BZ85" s="2" t="s">
        <v>226</v>
      </c>
      <c r="CA85" s="4">
        <v>3</v>
      </c>
      <c r="CB85" s="8">
        <v>106.32</v>
      </c>
      <c r="CC85" s="4"/>
      <c r="CD85" s="8"/>
      <c r="CE85" s="7"/>
      <c r="CF85" s="7"/>
      <c r="CG85" s="2" t="s">
        <v>239</v>
      </c>
      <c r="CH85" s="2" t="s">
        <v>223</v>
      </c>
      <c r="CI85" s="2" t="s">
        <v>1310</v>
      </c>
      <c r="CJ85" s="2" t="s">
        <v>1323</v>
      </c>
      <c r="CK85" s="2" t="s">
        <v>238</v>
      </c>
      <c r="CL85" s="2" t="s">
        <v>226</v>
      </c>
      <c r="CM85" s="4">
        <v>4</v>
      </c>
      <c r="CN85" s="8">
        <v>141.76</v>
      </c>
      <c r="CO85" s="4"/>
      <c r="CP85" s="8"/>
      <c r="CQ85" s="7"/>
      <c r="CR85" s="7"/>
      <c r="CS85" s="2" t="s">
        <v>239</v>
      </c>
      <c r="CT85" s="2" t="s">
        <v>223</v>
      </c>
      <c r="CU85" s="2" t="s">
        <v>1324</v>
      </c>
      <c r="CV85" s="2" t="s">
        <v>1325</v>
      </c>
      <c r="CW85" s="2" t="s">
        <v>238</v>
      </c>
      <c r="CX85" s="2" t="s">
        <v>226</v>
      </c>
      <c r="CY85" s="4"/>
      <c r="CZ85" s="8"/>
      <c r="DA85" s="4"/>
      <c r="DB85" s="8"/>
      <c r="DC85" s="7"/>
      <c r="DD85" s="7"/>
      <c r="DE85" s="2" t="s">
        <v>667</v>
      </c>
      <c r="DF85" s="2" t="s">
        <v>223</v>
      </c>
      <c r="DG85" s="2" t="s">
        <v>226</v>
      </c>
      <c r="DH85" s="2" t="s">
        <v>226</v>
      </c>
      <c r="DI85" s="2" t="s">
        <v>238</v>
      </c>
      <c r="DJ85" s="2" t="s">
        <v>226</v>
      </c>
      <c r="DK85" s="4">
        <v>8</v>
      </c>
      <c r="DL85" s="8">
        <v>275.6</v>
      </c>
      <c r="DM85" s="4"/>
      <c r="DN85" s="8"/>
      <c r="DO85" s="7"/>
      <c r="DP85" s="7"/>
      <c r="DQ85" s="2" t="s">
        <v>239</v>
      </c>
      <c r="DR85" s="2" t="s">
        <v>223</v>
      </c>
      <c r="DS85" s="2" t="s">
        <v>1326</v>
      </c>
      <c r="DT85" s="2" t="s">
        <v>734</v>
      </c>
      <c r="DU85" s="2" t="s">
        <v>238</v>
      </c>
      <c r="DV85" s="2" t="s">
        <v>226</v>
      </c>
      <c r="DW85" s="4">
        <v>4</v>
      </c>
      <c r="DX85" s="8">
        <v>137.8</v>
      </c>
      <c r="DY85" s="4"/>
      <c r="DZ85" s="8"/>
      <c r="EA85" s="7"/>
      <c r="EB85" s="7"/>
      <c r="EC85" s="2" t="s">
        <v>239</v>
      </c>
      <c r="ED85" s="2" t="s">
        <v>223</v>
      </c>
      <c r="EE85" s="2" t="s">
        <v>1327</v>
      </c>
      <c r="EF85" s="2" t="s">
        <v>1328</v>
      </c>
      <c r="EG85" s="2" t="s">
        <v>238</v>
      </c>
      <c r="EH85" s="2" t="s">
        <v>226</v>
      </c>
      <c r="EI85" s="4">
        <v>14</v>
      </c>
      <c r="EJ85" s="8">
        <v>443.48</v>
      </c>
      <c r="EK85" s="4"/>
      <c r="EL85" s="8"/>
      <c r="EM85" s="7"/>
      <c r="EN85" s="7"/>
      <c r="EO85" s="2" t="s">
        <v>239</v>
      </c>
      <c r="EP85" s="2" t="s">
        <v>223</v>
      </c>
      <c r="EQ85" s="2" t="s">
        <v>944</v>
      </c>
      <c r="ER85" s="2" t="s">
        <v>940</v>
      </c>
      <c r="ES85" s="2" t="s">
        <v>238</v>
      </c>
      <c r="ET85" s="2" t="s">
        <v>226</v>
      </c>
      <c r="EU85" s="4">
        <v>2</v>
      </c>
      <c r="EV85" s="8">
        <v>65.62</v>
      </c>
      <c r="EW85" s="4"/>
      <c r="EX85" s="8"/>
      <c r="EY85" s="7"/>
      <c r="EZ85" s="7"/>
      <c r="FA85" s="2" t="s">
        <v>239</v>
      </c>
      <c r="FB85" s="2" t="s">
        <v>223</v>
      </c>
      <c r="FC85" s="2" t="s">
        <v>1329</v>
      </c>
      <c r="FD85" s="2" t="s">
        <v>386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239</v>
      </c>
      <c r="FN85" s="2" t="s">
        <v>223</v>
      </c>
      <c r="FO85" s="2" t="s">
        <v>1329</v>
      </c>
      <c r="FP85" s="2" t="s">
        <v>226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239</v>
      </c>
      <c r="FZ85" s="2" t="s">
        <v>223</v>
      </c>
      <c r="GA85" s="2" t="s">
        <v>661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252</v>
      </c>
      <c r="GL85" s="2" t="s">
        <v>223</v>
      </c>
      <c r="GM85" s="2" t="s">
        <v>226</v>
      </c>
      <c r="GN85" s="2" t="s">
        <v>226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239</v>
      </c>
      <c r="GX85" s="2" t="s">
        <v>223</v>
      </c>
      <c r="GY85" s="2" t="s">
        <v>921</v>
      </c>
      <c r="GZ85" s="2" t="s">
        <v>906</v>
      </c>
      <c r="HA85" s="2" t="s">
        <v>238</v>
      </c>
      <c r="HB85" s="2" t="s">
        <v>226</v>
      </c>
      <c r="HC85" s="4"/>
      <c r="HD85" s="8"/>
      <c r="HE85" s="4"/>
      <c r="HF85" s="8"/>
      <c r="HG85" s="7"/>
      <c r="HH85" s="7"/>
      <c r="HI85" s="2" t="s">
        <v>239</v>
      </c>
      <c r="HJ85" s="2" t="s">
        <v>223</v>
      </c>
      <c r="HK85" s="2" t="s">
        <v>1329</v>
      </c>
      <c r="HL85" s="2" t="s">
        <v>900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236</v>
      </c>
      <c r="HV85" s="2" t="s">
        <v>223</v>
      </c>
      <c r="HW85" s="2" t="s">
        <v>226</v>
      </c>
      <c r="HX85" s="2" t="s">
        <v>226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252</v>
      </c>
      <c r="IH85" s="2" t="s">
        <v>223</v>
      </c>
      <c r="II85" s="2" t="s">
        <v>226</v>
      </c>
      <c r="IJ85" s="2" t="s">
        <v>226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448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252</v>
      </c>
      <c r="JF85" s="2" t="s">
        <v>223</v>
      </c>
      <c r="JG85" s="2" t="s">
        <v>226</v>
      </c>
      <c r="JH85" s="2" t="s">
        <v>226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252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236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667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252</v>
      </c>
      <c r="LB85" s="2" t="s">
        <v>223</v>
      </c>
      <c r="LC85" s="2" t="s">
        <v>226</v>
      </c>
      <c r="LD85" s="2" t="s">
        <v>226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252</v>
      </c>
      <c r="LN85" s="2" t="s">
        <v>223</v>
      </c>
      <c r="LO85" s="2" t="s">
        <v>226</v>
      </c>
      <c r="LP85" s="2" t="s">
        <v>226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226</v>
      </c>
      <c r="LZ85" s="2" t="s">
        <v>226</v>
      </c>
      <c r="MA85" s="2" t="s">
        <v>226</v>
      </c>
      <c r="MB85" s="2" t="s">
        <v>226</v>
      </c>
      <c r="MC85" s="2" t="s">
        <v>226</v>
      </c>
      <c r="MD85" s="2" t="s">
        <v>226</v>
      </c>
      <c r="ME85" s="4"/>
      <c r="MF85" s="8"/>
      <c r="MG85" s="4"/>
      <c r="MH85" s="8"/>
      <c r="MI85" s="7"/>
      <c r="MJ85" s="7"/>
      <c r="MK85" s="2" t="s">
        <v>239</v>
      </c>
      <c r="ML85" s="2" t="s">
        <v>223</v>
      </c>
      <c r="MM85" s="2" t="s">
        <v>616</v>
      </c>
      <c r="MN85" s="2" t="s">
        <v>226</v>
      </c>
      <c r="MO85" s="2" t="s">
        <v>238</v>
      </c>
      <c r="MP85" s="2" t="s">
        <v>226</v>
      </c>
      <c r="MQ85" s="4"/>
      <c r="MR85" s="8"/>
      <c r="MS85" s="4"/>
      <c r="MT85" s="8"/>
      <c r="MU85" s="7"/>
      <c r="MV85" s="7"/>
      <c r="MW85" s="2" t="s">
        <v>236</v>
      </c>
      <c r="MX85" s="2" t="s">
        <v>223</v>
      </c>
      <c r="MY85" s="2" t="s">
        <v>226</v>
      </c>
      <c r="MZ85" s="2" t="s">
        <v>226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236</v>
      </c>
      <c r="NJ85" s="2" t="s">
        <v>223</v>
      </c>
      <c r="NK85" s="2" t="s">
        <v>226</v>
      </c>
      <c r="NL85" s="2" t="s">
        <v>226</v>
      </c>
      <c r="NM85" s="2" t="s">
        <v>238</v>
      </c>
      <c r="NN85" s="2" t="s">
        <v>226</v>
      </c>
      <c r="NO85" s="4"/>
      <c r="NP85" s="8"/>
      <c r="NQ85" s="4"/>
      <c r="NR85" s="8"/>
      <c r="NS85" s="7"/>
      <c r="NT85" s="7"/>
      <c r="NU85" s="2" t="s">
        <v>252</v>
      </c>
      <c r="NV85" s="2" t="s">
        <v>223</v>
      </c>
      <c r="NW85" s="2" t="s">
        <v>226</v>
      </c>
      <c r="NX85" s="2" t="s">
        <v>226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252</v>
      </c>
      <c r="OH85" s="2" t="s">
        <v>223</v>
      </c>
      <c r="OI85" s="2" t="s">
        <v>226</v>
      </c>
      <c r="OJ85" s="2" t="s">
        <v>226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252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252</v>
      </c>
      <c r="PF85" s="2" t="s">
        <v>223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226</v>
      </c>
      <c r="QD85" s="2" t="s">
        <v>226</v>
      </c>
      <c r="QE85" s="2" t="s">
        <v>226</v>
      </c>
      <c r="QF85" s="2" t="s">
        <v>226</v>
      </c>
      <c r="QG85" s="2" t="s">
        <v>226</v>
      </c>
      <c r="QH85" s="2" t="s">
        <v>226</v>
      </c>
      <c r="QI85" s="4"/>
      <c r="QJ85" s="8"/>
      <c r="QK85" s="4"/>
      <c r="QL85" s="8"/>
      <c r="QM85" s="7"/>
      <c r="QN85" s="7"/>
      <c r="QO85" s="2" t="s">
        <v>226</v>
      </c>
      <c r="QP85" s="2" t="s">
        <v>226</v>
      </c>
      <c r="QQ85" s="2" t="s">
        <v>226</v>
      </c>
      <c r="QR85" s="2" t="s">
        <v>226</v>
      </c>
      <c r="QS85" s="2" t="s">
        <v>226</v>
      </c>
      <c r="QT85" s="2" t="s">
        <v>226</v>
      </c>
      <c r="QU85" s="4"/>
      <c r="QV85" s="8"/>
      <c r="QW85" s="4"/>
      <c r="QX85" s="8"/>
      <c r="QY85" s="7"/>
      <c r="QZ85" s="7"/>
      <c r="RA85" s="2" t="s">
        <v>266</v>
      </c>
      <c r="RB85" s="2" t="s">
        <v>223</v>
      </c>
      <c r="RC85" s="2" t="s">
        <v>226</v>
      </c>
      <c r="RD85" s="2" t="s">
        <v>226</v>
      </c>
      <c r="RE85" s="2" t="s">
        <v>238</v>
      </c>
      <c r="RF85" s="2" t="s">
        <v>226</v>
      </c>
      <c r="RG85" s="4"/>
      <c r="RH85" s="8"/>
      <c r="RI85" s="4"/>
      <c r="RJ85" s="8"/>
      <c r="RK85" s="7"/>
      <c r="RL85" s="7"/>
      <c r="RM85" s="2" t="s">
        <v>252</v>
      </c>
      <c r="RN85" s="2" t="s">
        <v>223</v>
      </c>
      <c r="RO85" s="2" t="s">
        <v>226</v>
      </c>
      <c r="RP85" s="2" t="s">
        <v>226</v>
      </c>
      <c r="RQ85" s="2" t="s">
        <v>238</v>
      </c>
      <c r="RR85" s="2" t="s">
        <v>226</v>
      </c>
      <c r="RS85" s="4"/>
      <c r="RT85" s="8"/>
      <c r="RU85" s="4"/>
      <c r="RV85" s="8"/>
      <c r="RW85" s="7"/>
      <c r="RX85" s="7"/>
      <c r="RY85" s="2" t="s">
        <v>226</v>
      </c>
      <c r="RZ85" s="2" t="s">
        <v>226</v>
      </c>
      <c r="SA85" s="2" t="s">
        <v>226</v>
      </c>
      <c r="SB85" s="2" t="s">
        <v>226</v>
      </c>
      <c r="SC85" s="2" t="s">
        <v>226</v>
      </c>
      <c r="SD85" s="2" t="s">
        <v>226</v>
      </c>
      <c r="SE85" s="4">
        <v>204</v>
      </c>
      <c r="SF85" s="4"/>
      <c r="SG85" s="4"/>
      <c r="SH85" s="4"/>
      <c r="SI85" s="4">
        <v>218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>
        <v>200</v>
      </c>
      <c r="TW85" s="4"/>
      <c r="TX85" s="4"/>
      <c r="TY85" s="4"/>
      <c r="TZ85" s="4"/>
      <c r="UA85" s="4"/>
      <c r="UB85" s="4">
        <v>300</v>
      </c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>
        <v>300</v>
      </c>
      <c r="VL85" s="4"/>
      <c r="VM85" s="4"/>
      <c r="VN85" s="4"/>
      <c r="VO85" s="4"/>
      <c r="VP85" s="4"/>
      <c r="VQ85" s="4"/>
    </row>
    <row r="86">
      <c r="A86" s="2" t="s">
        <v>1330</v>
      </c>
      <c r="B86" s="2" t="s">
        <v>577</v>
      </c>
      <c r="C86" s="2" t="s">
        <v>558</v>
      </c>
      <c r="D86" s="2" t="s">
        <v>215</v>
      </c>
      <c r="E86" s="2" t="s">
        <v>216</v>
      </c>
      <c r="F86" s="2" t="s">
        <v>1279</v>
      </c>
      <c r="G86" s="2" t="s">
        <v>1280</v>
      </c>
      <c r="H86" s="2" t="s">
        <v>1281</v>
      </c>
      <c r="I86" s="2" t="s">
        <v>1282</v>
      </c>
      <c r="J86" s="2" t="s">
        <v>221</v>
      </c>
      <c r="K86" s="2" t="s">
        <v>1318</v>
      </c>
      <c r="L86" s="3">
        <v>36.67</v>
      </c>
      <c r="M86" s="3">
        <v>38.5</v>
      </c>
      <c r="N86" s="3">
        <v>79.99</v>
      </c>
      <c r="O86" s="2" t="s">
        <v>223</v>
      </c>
      <c r="P86" s="2" t="s">
        <v>796</v>
      </c>
      <c r="Q86" s="2" t="s">
        <v>225</v>
      </c>
      <c r="R86" s="2" t="s">
        <v>226</v>
      </c>
      <c r="S86" s="2" t="s">
        <v>1319</v>
      </c>
      <c r="T86" s="2" t="s">
        <v>969</v>
      </c>
      <c r="U86" s="2" t="s">
        <v>371</v>
      </c>
      <c r="V86" s="2" t="s">
        <v>1285</v>
      </c>
      <c r="W86" s="2" t="s">
        <v>971</v>
      </c>
      <c r="X86" s="2" t="s">
        <v>231</v>
      </c>
      <c r="Y86" s="2" t="s">
        <v>1320</v>
      </c>
      <c r="Z86" s="4">
        <v>681</v>
      </c>
      <c r="AA86" s="4">
        <f>=ROUNDDOWN(22.7,0)</f>
      </c>
      <c r="AB86" s="5">
        <v>30</v>
      </c>
      <c r="AC86" s="2" t="s">
        <v>1163</v>
      </c>
      <c r="AD86" s="4">
        <v>300</v>
      </c>
      <c r="AE86" s="4">
        <v>1200</v>
      </c>
      <c r="AF86" s="6">
        <v>65</v>
      </c>
      <c r="AG86" s="6"/>
      <c r="AH86" s="7">
        <v>0.7143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114</v>
      </c>
      <c r="AQ86" s="8">
        <v>4693.59</v>
      </c>
      <c r="AR86" s="4"/>
      <c r="AS86" s="8"/>
      <c r="AT86" s="7"/>
      <c r="AU86" s="7"/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>
        <v>0.608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>
        <v>114</v>
      </c>
      <c r="BK86" s="8">
        <v>4693.59</v>
      </c>
      <c r="BL86" s="2" t="s">
        <v>1331</v>
      </c>
      <c r="BM86" s="7">
        <v>1</v>
      </c>
      <c r="BN86" s="7">
        <v>1</v>
      </c>
      <c r="BO86" s="4">
        <v>39</v>
      </c>
      <c r="BP86" s="8">
        <v>1644.63</v>
      </c>
      <c r="BQ86" s="4"/>
      <c r="BR86" s="8"/>
      <c r="BS86" s="7"/>
      <c r="BT86" s="7"/>
      <c r="BU86" s="2" t="s">
        <v>239</v>
      </c>
      <c r="BV86" s="2" t="s">
        <v>223</v>
      </c>
      <c r="BW86" s="2" t="s">
        <v>226</v>
      </c>
      <c r="BX86" s="2" t="s">
        <v>1332</v>
      </c>
      <c r="BY86" s="2" t="s">
        <v>238</v>
      </c>
      <c r="BZ86" s="2" t="s">
        <v>226</v>
      </c>
      <c r="CA86" s="4">
        <v>3</v>
      </c>
      <c r="CB86" s="8">
        <v>124.74</v>
      </c>
      <c r="CC86" s="4"/>
      <c r="CD86" s="8"/>
      <c r="CE86" s="7"/>
      <c r="CF86" s="7"/>
      <c r="CG86" s="2" t="s">
        <v>239</v>
      </c>
      <c r="CH86" s="2" t="s">
        <v>223</v>
      </c>
      <c r="CI86" s="2" t="s">
        <v>1310</v>
      </c>
      <c r="CJ86" s="2" t="s">
        <v>1333</v>
      </c>
      <c r="CK86" s="2" t="s">
        <v>238</v>
      </c>
      <c r="CL86" s="2" t="s">
        <v>226</v>
      </c>
      <c r="CM86" s="4">
        <v>6</v>
      </c>
      <c r="CN86" s="8">
        <v>249.48</v>
      </c>
      <c r="CO86" s="4"/>
      <c r="CP86" s="8"/>
      <c r="CQ86" s="7"/>
      <c r="CR86" s="7"/>
      <c r="CS86" s="2" t="s">
        <v>239</v>
      </c>
      <c r="CT86" s="2" t="s">
        <v>223</v>
      </c>
      <c r="CU86" s="2" t="s">
        <v>1324</v>
      </c>
      <c r="CV86" s="2" t="s">
        <v>1325</v>
      </c>
      <c r="CW86" s="2" t="s">
        <v>238</v>
      </c>
      <c r="CX86" s="2" t="s">
        <v>226</v>
      </c>
      <c r="CY86" s="4"/>
      <c r="CZ86" s="8"/>
      <c r="DA86" s="4"/>
      <c r="DB86" s="8"/>
      <c r="DC86" s="7"/>
      <c r="DD86" s="7"/>
      <c r="DE86" s="2" t="s">
        <v>667</v>
      </c>
      <c r="DF86" s="2" t="s">
        <v>223</v>
      </c>
      <c r="DG86" s="2" t="s">
        <v>226</v>
      </c>
      <c r="DH86" s="2" t="s">
        <v>226</v>
      </c>
      <c r="DI86" s="2" t="s">
        <v>238</v>
      </c>
      <c r="DJ86" s="2" t="s">
        <v>226</v>
      </c>
      <c r="DK86" s="4">
        <v>22</v>
      </c>
      <c r="DL86" s="8">
        <v>889.46</v>
      </c>
      <c r="DM86" s="4"/>
      <c r="DN86" s="8"/>
      <c r="DO86" s="7"/>
      <c r="DP86" s="7"/>
      <c r="DQ86" s="2" t="s">
        <v>239</v>
      </c>
      <c r="DR86" s="2" t="s">
        <v>223</v>
      </c>
      <c r="DS86" s="2" t="s">
        <v>1326</v>
      </c>
      <c r="DT86" s="2" t="s">
        <v>1324</v>
      </c>
      <c r="DU86" s="2" t="s">
        <v>238</v>
      </c>
      <c r="DV86" s="2" t="s">
        <v>226</v>
      </c>
      <c r="DW86" s="4">
        <v>7</v>
      </c>
      <c r="DX86" s="8">
        <v>283.01</v>
      </c>
      <c r="DY86" s="4"/>
      <c r="DZ86" s="8"/>
      <c r="EA86" s="7"/>
      <c r="EB86" s="7"/>
      <c r="EC86" s="2" t="s">
        <v>239</v>
      </c>
      <c r="ED86" s="2" t="s">
        <v>223</v>
      </c>
      <c r="EE86" s="2" t="s">
        <v>1327</v>
      </c>
      <c r="EF86" s="2" t="s">
        <v>1310</v>
      </c>
      <c r="EG86" s="2" t="s">
        <v>238</v>
      </c>
      <c r="EH86" s="2" t="s">
        <v>226</v>
      </c>
      <c r="EI86" s="4">
        <v>29</v>
      </c>
      <c r="EJ86" s="8">
        <v>1121.46</v>
      </c>
      <c r="EK86" s="4"/>
      <c r="EL86" s="8"/>
      <c r="EM86" s="7"/>
      <c r="EN86" s="7"/>
      <c r="EO86" s="2" t="s">
        <v>239</v>
      </c>
      <c r="EP86" s="2" t="s">
        <v>223</v>
      </c>
      <c r="EQ86" s="2" t="s">
        <v>944</v>
      </c>
      <c r="ER86" s="2" t="s">
        <v>1325</v>
      </c>
      <c r="ES86" s="2" t="s">
        <v>238</v>
      </c>
      <c r="ET86" s="2" t="s">
        <v>226</v>
      </c>
      <c r="EU86" s="4">
        <v>1</v>
      </c>
      <c r="EV86" s="8">
        <v>38.5</v>
      </c>
      <c r="EW86" s="4"/>
      <c r="EX86" s="8"/>
      <c r="EY86" s="7"/>
      <c r="EZ86" s="7"/>
      <c r="FA86" s="2" t="s">
        <v>239</v>
      </c>
      <c r="FB86" s="2" t="s">
        <v>223</v>
      </c>
      <c r="FC86" s="2" t="s">
        <v>1329</v>
      </c>
      <c r="FD86" s="2" t="s">
        <v>734</v>
      </c>
      <c r="FE86" s="2" t="s">
        <v>238</v>
      </c>
      <c r="FF86" s="2" t="s">
        <v>226</v>
      </c>
      <c r="FG86" s="4"/>
      <c r="FH86" s="8"/>
      <c r="FI86" s="4"/>
      <c r="FJ86" s="8"/>
      <c r="FK86" s="7"/>
      <c r="FL86" s="7"/>
      <c r="FM86" s="2" t="s">
        <v>239</v>
      </c>
      <c r="FN86" s="2" t="s">
        <v>223</v>
      </c>
      <c r="FO86" s="2" t="s">
        <v>1329</v>
      </c>
      <c r="FP86" s="2" t="s">
        <v>226</v>
      </c>
      <c r="FQ86" s="2" t="s">
        <v>238</v>
      </c>
      <c r="FR86" s="2" t="s">
        <v>226</v>
      </c>
      <c r="FS86" s="4">
        <v>4</v>
      </c>
      <c r="FT86" s="8">
        <v>215.26</v>
      </c>
      <c r="FU86" s="4"/>
      <c r="FV86" s="8"/>
      <c r="FW86" s="7"/>
      <c r="FX86" s="7"/>
      <c r="FY86" s="2" t="s">
        <v>239</v>
      </c>
      <c r="FZ86" s="2" t="s">
        <v>223</v>
      </c>
      <c r="GA86" s="2" t="s">
        <v>661</v>
      </c>
      <c r="GB86" s="2" t="s">
        <v>1334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252</v>
      </c>
      <c r="GL86" s="2" t="s">
        <v>223</v>
      </c>
      <c r="GM86" s="2" t="s">
        <v>226</v>
      </c>
      <c r="GN86" s="2" t="s">
        <v>226</v>
      </c>
      <c r="GO86" s="2" t="s">
        <v>238</v>
      </c>
      <c r="GP86" s="2" t="s">
        <v>226</v>
      </c>
      <c r="GQ86" s="4"/>
      <c r="GR86" s="8"/>
      <c r="GS86" s="4"/>
      <c r="GT86" s="8"/>
      <c r="GU86" s="7"/>
      <c r="GV86" s="7"/>
      <c r="GW86" s="2" t="s">
        <v>239</v>
      </c>
      <c r="GX86" s="2" t="s">
        <v>223</v>
      </c>
      <c r="GY86" s="2" t="s">
        <v>921</v>
      </c>
      <c r="GZ86" s="2" t="s">
        <v>839</v>
      </c>
      <c r="HA86" s="2" t="s">
        <v>238</v>
      </c>
      <c r="HB86" s="2" t="s">
        <v>226</v>
      </c>
      <c r="HC86" s="4">
        <v>3</v>
      </c>
      <c r="HD86" s="8">
        <v>127.05</v>
      </c>
      <c r="HE86" s="4"/>
      <c r="HF86" s="8"/>
      <c r="HG86" s="7"/>
      <c r="HH86" s="7"/>
      <c r="HI86" s="2" t="s">
        <v>239</v>
      </c>
      <c r="HJ86" s="2" t="s">
        <v>223</v>
      </c>
      <c r="HK86" s="2" t="s">
        <v>1329</v>
      </c>
      <c r="HL86" s="2" t="s">
        <v>921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236</v>
      </c>
      <c r="HV86" s="2" t="s">
        <v>223</v>
      </c>
      <c r="HW86" s="2" t="s">
        <v>226</v>
      </c>
      <c r="HX86" s="2" t="s">
        <v>226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252</v>
      </c>
      <c r="IH86" s="2" t="s">
        <v>223</v>
      </c>
      <c r="II86" s="2" t="s">
        <v>226</v>
      </c>
      <c r="IJ86" s="2" t="s">
        <v>226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448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252</v>
      </c>
      <c r="JF86" s="2" t="s">
        <v>223</v>
      </c>
      <c r="JG86" s="2" t="s">
        <v>226</v>
      </c>
      <c r="JH86" s="2" t="s">
        <v>226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252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236</v>
      </c>
      <c r="KD86" s="2" t="s">
        <v>223</v>
      </c>
      <c r="KE86" s="2" t="s">
        <v>226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667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252</v>
      </c>
      <c r="LB86" s="2" t="s">
        <v>223</v>
      </c>
      <c r="LC86" s="2" t="s">
        <v>226</v>
      </c>
      <c r="LD86" s="2" t="s">
        <v>226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252</v>
      </c>
      <c r="LN86" s="2" t="s">
        <v>223</v>
      </c>
      <c r="LO86" s="2" t="s">
        <v>226</v>
      </c>
      <c r="LP86" s="2" t="s">
        <v>226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226</v>
      </c>
      <c r="LZ86" s="2" t="s">
        <v>226</v>
      </c>
      <c r="MA86" s="2" t="s">
        <v>226</v>
      </c>
      <c r="MB86" s="2" t="s">
        <v>226</v>
      </c>
      <c r="MC86" s="2" t="s">
        <v>226</v>
      </c>
      <c r="MD86" s="2" t="s">
        <v>226</v>
      </c>
      <c r="ME86" s="4"/>
      <c r="MF86" s="8"/>
      <c r="MG86" s="4"/>
      <c r="MH86" s="8"/>
      <c r="MI86" s="7"/>
      <c r="MJ86" s="7"/>
      <c r="MK86" s="2" t="s">
        <v>239</v>
      </c>
      <c r="ML86" s="2" t="s">
        <v>223</v>
      </c>
      <c r="MM86" s="2" t="s">
        <v>616</v>
      </c>
      <c r="MN86" s="2" t="s">
        <v>226</v>
      </c>
      <c r="MO86" s="2" t="s">
        <v>238</v>
      </c>
      <c r="MP86" s="2" t="s">
        <v>226</v>
      </c>
      <c r="MQ86" s="4"/>
      <c r="MR86" s="8"/>
      <c r="MS86" s="4"/>
      <c r="MT86" s="8"/>
      <c r="MU86" s="7"/>
      <c r="MV86" s="7"/>
      <c r="MW86" s="2" t="s">
        <v>236</v>
      </c>
      <c r="MX86" s="2" t="s">
        <v>223</v>
      </c>
      <c r="MY86" s="2" t="s">
        <v>226</v>
      </c>
      <c r="MZ86" s="2" t="s">
        <v>226</v>
      </c>
      <c r="NA86" s="2" t="s">
        <v>238</v>
      </c>
      <c r="NB86" s="2" t="s">
        <v>226</v>
      </c>
      <c r="NC86" s="4"/>
      <c r="ND86" s="8"/>
      <c r="NE86" s="4"/>
      <c r="NF86" s="8"/>
      <c r="NG86" s="7"/>
      <c r="NH86" s="7"/>
      <c r="NI86" s="2" t="s">
        <v>236</v>
      </c>
      <c r="NJ86" s="2" t="s">
        <v>223</v>
      </c>
      <c r="NK86" s="2" t="s">
        <v>226</v>
      </c>
      <c r="NL86" s="2" t="s">
        <v>226</v>
      </c>
      <c r="NM86" s="2" t="s">
        <v>238</v>
      </c>
      <c r="NN86" s="2" t="s">
        <v>226</v>
      </c>
      <c r="NO86" s="4"/>
      <c r="NP86" s="8"/>
      <c r="NQ86" s="4"/>
      <c r="NR86" s="8"/>
      <c r="NS86" s="7"/>
      <c r="NT86" s="7"/>
      <c r="NU86" s="2" t="s">
        <v>252</v>
      </c>
      <c r="NV86" s="2" t="s">
        <v>223</v>
      </c>
      <c r="NW86" s="2" t="s">
        <v>226</v>
      </c>
      <c r="NX86" s="2" t="s">
        <v>226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252</v>
      </c>
      <c r="OH86" s="2" t="s">
        <v>223</v>
      </c>
      <c r="OI86" s="2" t="s">
        <v>226</v>
      </c>
      <c r="OJ86" s="2" t="s">
        <v>226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252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252</v>
      </c>
      <c r="PF86" s="2" t="s">
        <v>223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226</v>
      </c>
      <c r="QD86" s="2" t="s">
        <v>226</v>
      </c>
      <c r="QE86" s="2" t="s">
        <v>226</v>
      </c>
      <c r="QF86" s="2" t="s">
        <v>226</v>
      </c>
      <c r="QG86" s="2" t="s">
        <v>226</v>
      </c>
      <c r="QH86" s="2" t="s">
        <v>226</v>
      </c>
      <c r="QI86" s="4"/>
      <c r="QJ86" s="8"/>
      <c r="QK86" s="4"/>
      <c r="QL86" s="8"/>
      <c r="QM86" s="7"/>
      <c r="QN86" s="7"/>
      <c r="QO86" s="2" t="s">
        <v>226</v>
      </c>
      <c r="QP86" s="2" t="s">
        <v>226</v>
      </c>
      <c r="QQ86" s="2" t="s">
        <v>226</v>
      </c>
      <c r="QR86" s="2" t="s">
        <v>226</v>
      </c>
      <c r="QS86" s="2" t="s">
        <v>226</v>
      </c>
      <c r="QT86" s="2" t="s">
        <v>226</v>
      </c>
      <c r="QU86" s="4"/>
      <c r="QV86" s="8"/>
      <c r="QW86" s="4"/>
      <c r="QX86" s="8"/>
      <c r="QY86" s="7"/>
      <c r="QZ86" s="7"/>
      <c r="RA86" s="2" t="s">
        <v>266</v>
      </c>
      <c r="RB86" s="2" t="s">
        <v>223</v>
      </c>
      <c r="RC86" s="2" t="s">
        <v>226</v>
      </c>
      <c r="RD86" s="2" t="s">
        <v>226</v>
      </c>
      <c r="RE86" s="2" t="s">
        <v>238</v>
      </c>
      <c r="RF86" s="2" t="s">
        <v>226</v>
      </c>
      <c r="RG86" s="4"/>
      <c r="RH86" s="8"/>
      <c r="RI86" s="4"/>
      <c r="RJ86" s="8"/>
      <c r="RK86" s="7"/>
      <c r="RL86" s="7"/>
      <c r="RM86" s="2" t="s">
        <v>252</v>
      </c>
      <c r="RN86" s="2" t="s">
        <v>223</v>
      </c>
      <c r="RO86" s="2" t="s">
        <v>226</v>
      </c>
      <c r="RP86" s="2" t="s">
        <v>226</v>
      </c>
      <c r="RQ86" s="2" t="s">
        <v>238</v>
      </c>
      <c r="RR86" s="2" t="s">
        <v>226</v>
      </c>
      <c r="RS86" s="4"/>
      <c r="RT86" s="8"/>
      <c r="RU86" s="4"/>
      <c r="RV86" s="8"/>
      <c r="RW86" s="7"/>
      <c r="RX86" s="7"/>
      <c r="RY86" s="2" t="s">
        <v>226</v>
      </c>
      <c r="RZ86" s="2" t="s">
        <v>226</v>
      </c>
      <c r="SA86" s="2" t="s">
        <v>226</v>
      </c>
      <c r="SB86" s="2" t="s">
        <v>226</v>
      </c>
      <c r="SC86" s="2" t="s">
        <v>226</v>
      </c>
      <c r="SD86" s="2" t="s">
        <v>226</v>
      </c>
      <c r="SE86" s="4">
        <v>263</v>
      </c>
      <c r="SF86" s="4"/>
      <c r="SG86" s="4"/>
      <c r="SH86" s="4"/>
      <c r="SI86" s="4">
        <v>418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>
        <v>300</v>
      </c>
      <c r="TW86" s="4"/>
      <c r="TX86" s="4"/>
      <c r="TY86" s="4"/>
      <c r="TZ86" s="4"/>
      <c r="UA86" s="4"/>
      <c r="UB86" s="4">
        <v>480</v>
      </c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>
        <v>420</v>
      </c>
      <c r="VL86" s="4"/>
      <c r="VM86" s="4"/>
      <c r="VN86" s="4"/>
      <c r="VO86" s="4"/>
      <c r="VP86" s="4"/>
      <c r="VQ86" s="4"/>
    </row>
    <row r="87">
      <c r="A87" s="2" t="s">
        <v>1335</v>
      </c>
      <c r="B87" s="2" t="s">
        <v>577</v>
      </c>
      <c r="C87" s="2" t="s">
        <v>558</v>
      </c>
      <c r="D87" s="2" t="s">
        <v>215</v>
      </c>
      <c r="E87" s="2" t="s">
        <v>216</v>
      </c>
      <c r="F87" s="2" t="s">
        <v>1279</v>
      </c>
      <c r="G87" s="2" t="s">
        <v>1280</v>
      </c>
      <c r="H87" s="2" t="s">
        <v>1281</v>
      </c>
      <c r="I87" s="2" t="s">
        <v>1282</v>
      </c>
      <c r="J87" s="2" t="s">
        <v>268</v>
      </c>
      <c r="K87" s="2" t="s">
        <v>1318</v>
      </c>
      <c r="L87" s="3">
        <v>39.5</v>
      </c>
      <c r="M87" s="3">
        <v>41.48</v>
      </c>
      <c r="N87" s="3">
        <v>89.99</v>
      </c>
      <c r="O87" s="2" t="s">
        <v>223</v>
      </c>
      <c r="P87" s="2" t="s">
        <v>796</v>
      </c>
      <c r="Q87" s="2" t="s">
        <v>225</v>
      </c>
      <c r="R87" s="2" t="s">
        <v>226</v>
      </c>
      <c r="S87" s="2" t="s">
        <v>1319</v>
      </c>
      <c r="T87" s="2" t="s">
        <v>969</v>
      </c>
      <c r="U87" s="2" t="s">
        <v>371</v>
      </c>
      <c r="V87" s="2" t="s">
        <v>1285</v>
      </c>
      <c r="W87" s="2" t="s">
        <v>971</v>
      </c>
      <c r="X87" s="2" t="s">
        <v>231</v>
      </c>
      <c r="Y87" s="2" t="s">
        <v>1320</v>
      </c>
      <c r="Z87" s="4">
        <v>433</v>
      </c>
      <c r="AA87" s="4">
        <f>=ROUNDDOWN(39.3636363636364,0)</f>
      </c>
      <c r="AB87" s="5">
        <v>11</v>
      </c>
      <c r="AC87" s="2" t="s">
        <v>1163</v>
      </c>
      <c r="AD87" s="4">
        <v>150</v>
      </c>
      <c r="AE87" s="4">
        <v>370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34</v>
      </c>
      <c r="AQ87" s="8">
        <v>1496.72</v>
      </c>
      <c r="AR87" s="4"/>
      <c r="AS87" s="8"/>
      <c r="AT87" s="7"/>
      <c r="AU87" s="7"/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>
        <v>0.1939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>
        <v>34</v>
      </c>
      <c r="BK87" s="8">
        <v>1496.72</v>
      </c>
      <c r="BL87" s="2" t="s">
        <v>1336</v>
      </c>
      <c r="BM87" s="7">
        <v>1</v>
      </c>
      <c r="BN87" s="7">
        <v>1</v>
      </c>
      <c r="BO87" s="4">
        <v>8</v>
      </c>
      <c r="BP87" s="8">
        <v>363.44</v>
      </c>
      <c r="BQ87" s="4"/>
      <c r="BR87" s="8"/>
      <c r="BS87" s="7"/>
      <c r="BT87" s="7"/>
      <c r="BU87" s="2" t="s">
        <v>239</v>
      </c>
      <c r="BV87" s="2" t="s">
        <v>223</v>
      </c>
      <c r="BW87" s="2" t="s">
        <v>226</v>
      </c>
      <c r="BX87" s="2" t="s">
        <v>1322</v>
      </c>
      <c r="BY87" s="2" t="s">
        <v>238</v>
      </c>
      <c r="BZ87" s="2" t="s">
        <v>226</v>
      </c>
      <c r="CA87" s="4">
        <v>1</v>
      </c>
      <c r="CB87" s="8">
        <v>44.79</v>
      </c>
      <c r="CC87" s="4"/>
      <c r="CD87" s="8"/>
      <c r="CE87" s="7"/>
      <c r="CF87" s="7"/>
      <c r="CG87" s="2" t="s">
        <v>239</v>
      </c>
      <c r="CH87" s="2" t="s">
        <v>223</v>
      </c>
      <c r="CI87" s="2" t="s">
        <v>1310</v>
      </c>
      <c r="CJ87" s="2" t="s">
        <v>1178</v>
      </c>
      <c r="CK87" s="2" t="s">
        <v>238</v>
      </c>
      <c r="CL87" s="2" t="s">
        <v>226</v>
      </c>
      <c r="CM87" s="4">
        <v>9</v>
      </c>
      <c r="CN87" s="8">
        <v>403.11</v>
      </c>
      <c r="CO87" s="4"/>
      <c r="CP87" s="8"/>
      <c r="CQ87" s="7"/>
      <c r="CR87" s="7"/>
      <c r="CS87" s="2" t="s">
        <v>239</v>
      </c>
      <c r="CT87" s="2" t="s">
        <v>223</v>
      </c>
      <c r="CU87" s="2" t="s">
        <v>1324</v>
      </c>
      <c r="CV87" s="2" t="s">
        <v>1325</v>
      </c>
      <c r="CW87" s="2" t="s">
        <v>238</v>
      </c>
      <c r="CX87" s="2" t="s">
        <v>226</v>
      </c>
      <c r="CY87" s="4"/>
      <c r="CZ87" s="8"/>
      <c r="DA87" s="4"/>
      <c r="DB87" s="8"/>
      <c r="DC87" s="7"/>
      <c r="DD87" s="7"/>
      <c r="DE87" s="2" t="s">
        <v>667</v>
      </c>
      <c r="DF87" s="2" t="s">
        <v>223</v>
      </c>
      <c r="DG87" s="2" t="s">
        <v>226</v>
      </c>
      <c r="DH87" s="2" t="s">
        <v>226</v>
      </c>
      <c r="DI87" s="2" t="s">
        <v>238</v>
      </c>
      <c r="DJ87" s="2" t="s">
        <v>226</v>
      </c>
      <c r="DK87" s="4">
        <v>4</v>
      </c>
      <c r="DL87" s="8">
        <v>157.62</v>
      </c>
      <c r="DM87" s="4"/>
      <c r="DN87" s="8"/>
      <c r="DO87" s="7"/>
      <c r="DP87" s="7"/>
      <c r="DQ87" s="2" t="s">
        <v>239</v>
      </c>
      <c r="DR87" s="2" t="s">
        <v>223</v>
      </c>
      <c r="DS87" s="2" t="s">
        <v>1326</v>
      </c>
      <c r="DT87" s="2" t="s">
        <v>940</v>
      </c>
      <c r="DU87" s="2" t="s">
        <v>238</v>
      </c>
      <c r="DV87" s="2" t="s">
        <v>226</v>
      </c>
      <c r="DW87" s="4">
        <v>2</v>
      </c>
      <c r="DX87" s="8">
        <v>87.1</v>
      </c>
      <c r="DY87" s="4"/>
      <c r="DZ87" s="8"/>
      <c r="EA87" s="7"/>
      <c r="EB87" s="7"/>
      <c r="EC87" s="2" t="s">
        <v>239</v>
      </c>
      <c r="ED87" s="2" t="s">
        <v>223</v>
      </c>
      <c r="EE87" s="2" t="s">
        <v>1189</v>
      </c>
      <c r="EF87" s="2" t="s">
        <v>1337</v>
      </c>
      <c r="EG87" s="2" t="s">
        <v>238</v>
      </c>
      <c r="EH87" s="2" t="s">
        <v>226</v>
      </c>
      <c r="EI87" s="4">
        <v>9</v>
      </c>
      <c r="EJ87" s="8">
        <v>395.04</v>
      </c>
      <c r="EK87" s="4"/>
      <c r="EL87" s="8"/>
      <c r="EM87" s="7"/>
      <c r="EN87" s="7"/>
      <c r="EO87" s="2" t="s">
        <v>239</v>
      </c>
      <c r="EP87" s="2" t="s">
        <v>223</v>
      </c>
      <c r="EQ87" s="2" t="s">
        <v>944</v>
      </c>
      <c r="ER87" s="2" t="s">
        <v>1338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239</v>
      </c>
      <c r="FB87" s="2" t="s">
        <v>223</v>
      </c>
      <c r="FC87" s="2" t="s">
        <v>1329</v>
      </c>
      <c r="FD87" s="2" t="s">
        <v>226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239</v>
      </c>
      <c r="FN87" s="2" t="s">
        <v>223</v>
      </c>
      <c r="FO87" s="2" t="s">
        <v>1329</v>
      </c>
      <c r="FP87" s="2" t="s">
        <v>919</v>
      </c>
      <c r="FQ87" s="2" t="s">
        <v>238</v>
      </c>
      <c r="FR87" s="2" t="s">
        <v>226</v>
      </c>
      <c r="FS87" s="4"/>
      <c r="FT87" s="8"/>
      <c r="FU87" s="4"/>
      <c r="FV87" s="8"/>
      <c r="FW87" s="7"/>
      <c r="FX87" s="7"/>
      <c r="FY87" s="2" t="s">
        <v>239</v>
      </c>
      <c r="FZ87" s="2" t="s">
        <v>223</v>
      </c>
      <c r="GA87" s="2" t="s">
        <v>661</v>
      </c>
      <c r="GB87" s="2" t="s">
        <v>226</v>
      </c>
      <c r="GC87" s="2" t="s">
        <v>238</v>
      </c>
      <c r="GD87" s="2" t="s">
        <v>226</v>
      </c>
      <c r="GE87" s="4"/>
      <c r="GF87" s="8"/>
      <c r="GG87" s="4"/>
      <c r="GH87" s="8"/>
      <c r="GI87" s="7"/>
      <c r="GJ87" s="7"/>
      <c r="GK87" s="2" t="s">
        <v>252</v>
      </c>
      <c r="GL87" s="2" t="s">
        <v>223</v>
      </c>
      <c r="GM87" s="2" t="s">
        <v>226</v>
      </c>
      <c r="GN87" s="2" t="s">
        <v>226</v>
      </c>
      <c r="GO87" s="2" t="s">
        <v>238</v>
      </c>
      <c r="GP87" s="2" t="s">
        <v>226</v>
      </c>
      <c r="GQ87" s="4"/>
      <c r="GR87" s="8"/>
      <c r="GS87" s="4"/>
      <c r="GT87" s="8"/>
      <c r="GU87" s="7"/>
      <c r="GV87" s="7"/>
      <c r="GW87" s="2" t="s">
        <v>239</v>
      </c>
      <c r="GX87" s="2" t="s">
        <v>223</v>
      </c>
      <c r="GY87" s="2" t="s">
        <v>921</v>
      </c>
      <c r="GZ87" s="2" t="s">
        <v>1339</v>
      </c>
      <c r="HA87" s="2" t="s">
        <v>238</v>
      </c>
      <c r="HB87" s="2" t="s">
        <v>226</v>
      </c>
      <c r="HC87" s="4">
        <v>1</v>
      </c>
      <c r="HD87" s="8">
        <v>45.62</v>
      </c>
      <c r="HE87" s="4"/>
      <c r="HF87" s="8"/>
      <c r="HG87" s="7"/>
      <c r="HH87" s="7"/>
      <c r="HI87" s="2" t="s">
        <v>239</v>
      </c>
      <c r="HJ87" s="2" t="s">
        <v>223</v>
      </c>
      <c r="HK87" s="2" t="s">
        <v>1329</v>
      </c>
      <c r="HL87" s="2" t="s">
        <v>941</v>
      </c>
      <c r="HM87" s="2" t="s">
        <v>238</v>
      </c>
      <c r="HN87" s="2" t="s">
        <v>226</v>
      </c>
      <c r="HO87" s="4"/>
      <c r="HP87" s="8"/>
      <c r="HQ87" s="4"/>
      <c r="HR87" s="8"/>
      <c r="HS87" s="7"/>
      <c r="HT87" s="7"/>
      <c r="HU87" s="2" t="s">
        <v>236</v>
      </c>
      <c r="HV87" s="2" t="s">
        <v>223</v>
      </c>
      <c r="HW87" s="2" t="s">
        <v>226</v>
      </c>
      <c r="HX87" s="2" t="s">
        <v>226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252</v>
      </c>
      <c r="IH87" s="2" t="s">
        <v>223</v>
      </c>
      <c r="II87" s="2" t="s">
        <v>226</v>
      </c>
      <c r="IJ87" s="2" t="s">
        <v>226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448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252</v>
      </c>
      <c r="JF87" s="2" t="s">
        <v>223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252</v>
      </c>
      <c r="JR87" s="2" t="s">
        <v>223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223</v>
      </c>
      <c r="KE87" s="2" t="s">
        <v>226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667</v>
      </c>
      <c r="KP87" s="2" t="s">
        <v>223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252</v>
      </c>
      <c r="LB87" s="2" t="s">
        <v>223</v>
      </c>
      <c r="LC87" s="2" t="s">
        <v>226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252</v>
      </c>
      <c r="LN87" s="2" t="s">
        <v>223</v>
      </c>
      <c r="LO87" s="2" t="s">
        <v>226</v>
      </c>
      <c r="LP87" s="2" t="s">
        <v>226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226</v>
      </c>
      <c r="LZ87" s="2" t="s">
        <v>226</v>
      </c>
      <c r="MA87" s="2" t="s">
        <v>226</v>
      </c>
      <c r="MB87" s="2" t="s">
        <v>226</v>
      </c>
      <c r="MC87" s="2" t="s">
        <v>226</v>
      </c>
      <c r="MD87" s="2" t="s">
        <v>226</v>
      </c>
      <c r="ME87" s="4"/>
      <c r="MF87" s="8"/>
      <c r="MG87" s="4"/>
      <c r="MH87" s="8"/>
      <c r="MI87" s="7"/>
      <c r="MJ87" s="7"/>
      <c r="MK87" s="2" t="s">
        <v>239</v>
      </c>
      <c r="ML87" s="2" t="s">
        <v>223</v>
      </c>
      <c r="MM87" s="2" t="s">
        <v>616</v>
      </c>
      <c r="MN87" s="2" t="s">
        <v>226</v>
      </c>
      <c r="MO87" s="2" t="s">
        <v>238</v>
      </c>
      <c r="MP87" s="2" t="s">
        <v>226</v>
      </c>
      <c r="MQ87" s="4"/>
      <c r="MR87" s="8"/>
      <c r="MS87" s="4"/>
      <c r="MT87" s="8"/>
      <c r="MU87" s="7"/>
      <c r="MV87" s="7"/>
      <c r="MW87" s="2" t="s">
        <v>236</v>
      </c>
      <c r="MX87" s="2" t="s">
        <v>223</v>
      </c>
      <c r="MY87" s="2" t="s">
        <v>226</v>
      </c>
      <c r="MZ87" s="2" t="s">
        <v>226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236</v>
      </c>
      <c r="NJ87" s="2" t="s">
        <v>223</v>
      </c>
      <c r="NK87" s="2" t="s">
        <v>226</v>
      </c>
      <c r="NL87" s="2" t="s">
        <v>226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252</v>
      </c>
      <c r="NV87" s="2" t="s">
        <v>223</v>
      </c>
      <c r="NW87" s="2" t="s">
        <v>226</v>
      </c>
      <c r="NX87" s="2" t="s">
        <v>226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252</v>
      </c>
      <c r="OH87" s="2" t="s">
        <v>223</v>
      </c>
      <c r="OI87" s="2" t="s">
        <v>226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252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252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226</v>
      </c>
      <c r="QD87" s="2" t="s">
        <v>226</v>
      </c>
      <c r="QE87" s="2" t="s">
        <v>226</v>
      </c>
      <c r="QF87" s="2" t="s">
        <v>226</v>
      </c>
      <c r="QG87" s="2" t="s">
        <v>226</v>
      </c>
      <c r="QH87" s="2" t="s">
        <v>226</v>
      </c>
      <c r="QI87" s="4"/>
      <c r="QJ87" s="8"/>
      <c r="QK87" s="4"/>
      <c r="QL87" s="8"/>
      <c r="QM87" s="7"/>
      <c r="QN87" s="7"/>
      <c r="QO87" s="2" t="s">
        <v>226</v>
      </c>
      <c r="QP87" s="2" t="s">
        <v>226</v>
      </c>
      <c r="QQ87" s="2" t="s">
        <v>226</v>
      </c>
      <c r="QR87" s="2" t="s">
        <v>226</v>
      </c>
      <c r="QS87" s="2" t="s">
        <v>226</v>
      </c>
      <c r="QT87" s="2" t="s">
        <v>226</v>
      </c>
      <c r="QU87" s="4"/>
      <c r="QV87" s="8"/>
      <c r="QW87" s="4"/>
      <c r="QX87" s="8"/>
      <c r="QY87" s="7"/>
      <c r="QZ87" s="7"/>
      <c r="RA87" s="2" t="s">
        <v>266</v>
      </c>
      <c r="RB87" s="2" t="s">
        <v>223</v>
      </c>
      <c r="RC87" s="2" t="s">
        <v>226</v>
      </c>
      <c r="RD87" s="2" t="s">
        <v>226</v>
      </c>
      <c r="RE87" s="2" t="s">
        <v>238</v>
      </c>
      <c r="RF87" s="2" t="s">
        <v>226</v>
      </c>
      <c r="RG87" s="4"/>
      <c r="RH87" s="8"/>
      <c r="RI87" s="4"/>
      <c r="RJ87" s="8"/>
      <c r="RK87" s="7"/>
      <c r="RL87" s="7"/>
      <c r="RM87" s="2" t="s">
        <v>252</v>
      </c>
      <c r="RN87" s="2" t="s">
        <v>223</v>
      </c>
      <c r="RO87" s="2" t="s">
        <v>226</v>
      </c>
      <c r="RP87" s="2" t="s">
        <v>226</v>
      </c>
      <c r="RQ87" s="2" t="s">
        <v>238</v>
      </c>
      <c r="RR87" s="2" t="s">
        <v>226</v>
      </c>
      <c r="RS87" s="4"/>
      <c r="RT87" s="8"/>
      <c r="RU87" s="4"/>
      <c r="RV87" s="8"/>
      <c r="RW87" s="7"/>
      <c r="RX87" s="7"/>
      <c r="RY87" s="2" t="s">
        <v>226</v>
      </c>
      <c r="RZ87" s="2" t="s">
        <v>226</v>
      </c>
      <c r="SA87" s="2" t="s">
        <v>226</v>
      </c>
      <c r="SB87" s="2" t="s">
        <v>226</v>
      </c>
      <c r="SC87" s="2" t="s">
        <v>226</v>
      </c>
      <c r="SD87" s="2" t="s">
        <v>226</v>
      </c>
      <c r="SE87" s="4">
        <v>224</v>
      </c>
      <c r="SF87" s="4"/>
      <c r="SG87" s="4"/>
      <c r="SH87" s="4"/>
      <c r="SI87" s="4">
        <v>209</v>
      </c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>
        <v>150</v>
      </c>
      <c r="TW87" s="4"/>
      <c r="TX87" s="4"/>
      <c r="TY87" s="4"/>
      <c r="TZ87" s="4"/>
      <c r="UA87" s="4"/>
      <c r="UB87" s="4">
        <v>100</v>
      </c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>
        <v>120</v>
      </c>
      <c r="VL87" s="4"/>
      <c r="VM87" s="4"/>
      <c r="VN87" s="4"/>
      <c r="VO87" s="4"/>
      <c r="VP87" s="4"/>
      <c r="VQ87" s="4"/>
    </row>
    <row r="88">
      <c r="A88" s="2" t="s">
        <v>1340</v>
      </c>
      <c r="B88" s="2" t="s">
        <v>577</v>
      </c>
      <c r="C88" s="2" t="s">
        <v>558</v>
      </c>
      <c r="D88" s="2" t="s">
        <v>215</v>
      </c>
      <c r="E88" s="2" t="s">
        <v>216</v>
      </c>
      <c r="F88" s="2" t="s">
        <v>1279</v>
      </c>
      <c r="G88" s="2" t="s">
        <v>1280</v>
      </c>
      <c r="H88" s="2" t="s">
        <v>1281</v>
      </c>
      <c r="I88" s="2" t="s">
        <v>1282</v>
      </c>
      <c r="J88" s="2" t="s">
        <v>582</v>
      </c>
      <c r="K88" s="2" t="s">
        <v>1341</v>
      </c>
      <c r="L88" s="3">
        <v>31.25</v>
      </c>
      <c r="M88" s="3">
        <v>32.81</v>
      </c>
      <c r="N88" s="3">
        <v>69.99</v>
      </c>
      <c r="O88" s="2" t="s">
        <v>223</v>
      </c>
      <c r="P88" s="2" t="s">
        <v>224</v>
      </c>
      <c r="Q88" s="2" t="s">
        <v>225</v>
      </c>
      <c r="R88" s="2" t="s">
        <v>226</v>
      </c>
      <c r="S88" s="2" t="s">
        <v>1342</v>
      </c>
      <c r="T88" s="2" t="s">
        <v>969</v>
      </c>
      <c r="U88" s="2" t="s">
        <v>489</v>
      </c>
      <c r="V88" s="2" t="s">
        <v>1285</v>
      </c>
      <c r="W88" s="2" t="s">
        <v>971</v>
      </c>
      <c r="X88" s="2" t="s">
        <v>231</v>
      </c>
      <c r="Y88" s="2" t="s">
        <v>226</v>
      </c>
      <c r="Z88" s="4"/>
      <c r="AA88" s="4">
        <f>=ROUNDDOWN({0},0)</f>
      </c>
      <c r="AB88" s="5"/>
      <c r="AC88" s="2" t="s">
        <v>1343</v>
      </c>
      <c r="AD88" s="4">
        <v>145</v>
      </c>
      <c r="AE88" s="4">
        <v>290</v>
      </c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/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/>
      <c r="BK88" s="8"/>
      <c r="BL88" s="2" t="s">
        <v>226</v>
      </c>
      <c r="BM88" s="7"/>
      <c r="BN88" s="7"/>
      <c r="BO88" s="4"/>
      <c r="BP88" s="8"/>
      <c r="BQ88" s="4"/>
      <c r="BR88" s="8"/>
      <c r="BS88" s="7"/>
      <c r="BT88" s="7"/>
      <c r="BU88" s="2" t="s">
        <v>252</v>
      </c>
      <c r="BV88" s="2" t="s">
        <v>223</v>
      </c>
      <c r="BW88" s="2" t="s">
        <v>226</v>
      </c>
      <c r="BX88" s="2" t="s">
        <v>226</v>
      </c>
      <c r="BY88" s="2" t="s">
        <v>238</v>
      </c>
      <c r="BZ88" s="2" t="s">
        <v>226</v>
      </c>
      <c r="CA88" s="4"/>
      <c r="CB88" s="8"/>
      <c r="CC88" s="4"/>
      <c r="CD88" s="8"/>
      <c r="CE88" s="7"/>
      <c r="CF88" s="7"/>
      <c r="CG88" s="2" t="s">
        <v>448</v>
      </c>
      <c r="CH88" s="2" t="s">
        <v>223</v>
      </c>
      <c r="CI88" s="2" t="s">
        <v>226</v>
      </c>
      <c r="CJ88" s="2" t="s">
        <v>226</v>
      </c>
      <c r="CK88" s="2" t="s">
        <v>238</v>
      </c>
      <c r="CL88" s="2" t="s">
        <v>226</v>
      </c>
      <c r="CM88" s="4"/>
      <c r="CN88" s="8"/>
      <c r="CO88" s="4"/>
      <c r="CP88" s="8"/>
      <c r="CQ88" s="7"/>
      <c r="CR88" s="7"/>
      <c r="CS88" s="2" t="s">
        <v>252</v>
      </c>
      <c r="CT88" s="2" t="s">
        <v>223</v>
      </c>
      <c r="CU88" s="2" t="s">
        <v>226</v>
      </c>
      <c r="CV88" s="2" t="s">
        <v>226</v>
      </c>
      <c r="CW88" s="2" t="s">
        <v>238</v>
      </c>
      <c r="CX88" s="2" t="s">
        <v>226</v>
      </c>
      <c r="CY88" s="4"/>
      <c r="CZ88" s="8"/>
      <c r="DA88" s="4"/>
      <c r="DB88" s="8"/>
      <c r="DC88" s="7"/>
      <c r="DD88" s="7"/>
      <c r="DE88" s="2" t="s">
        <v>252</v>
      </c>
      <c r="DF88" s="2" t="s">
        <v>223</v>
      </c>
      <c r="DG88" s="2" t="s">
        <v>226</v>
      </c>
      <c r="DH88" s="2" t="s">
        <v>226</v>
      </c>
      <c r="DI88" s="2" t="s">
        <v>238</v>
      </c>
      <c r="DJ88" s="2" t="s">
        <v>226</v>
      </c>
      <c r="DK88" s="4"/>
      <c r="DL88" s="8"/>
      <c r="DM88" s="4"/>
      <c r="DN88" s="8"/>
      <c r="DO88" s="7"/>
      <c r="DP88" s="7"/>
      <c r="DQ88" s="2" t="s">
        <v>252</v>
      </c>
      <c r="DR88" s="2" t="s">
        <v>223</v>
      </c>
      <c r="DS88" s="2" t="s">
        <v>226</v>
      </c>
      <c r="DT88" s="2" t="s">
        <v>226</v>
      </c>
      <c r="DU88" s="2" t="s">
        <v>238</v>
      </c>
      <c r="DV88" s="2" t="s">
        <v>226</v>
      </c>
      <c r="DW88" s="4"/>
      <c r="DX88" s="8"/>
      <c r="DY88" s="4"/>
      <c r="DZ88" s="8"/>
      <c r="EA88" s="7"/>
      <c r="EB88" s="7"/>
      <c r="EC88" s="2" t="s">
        <v>252</v>
      </c>
      <c r="ED88" s="2" t="s">
        <v>223</v>
      </c>
      <c r="EE88" s="2" t="s">
        <v>226</v>
      </c>
      <c r="EF88" s="2" t="s">
        <v>226</v>
      </c>
      <c r="EG88" s="2" t="s">
        <v>238</v>
      </c>
      <c r="EH88" s="2" t="s">
        <v>226</v>
      </c>
      <c r="EI88" s="4"/>
      <c r="EJ88" s="8"/>
      <c r="EK88" s="4"/>
      <c r="EL88" s="8"/>
      <c r="EM88" s="7"/>
      <c r="EN88" s="7"/>
      <c r="EO88" s="2" t="s">
        <v>252</v>
      </c>
      <c r="EP88" s="2" t="s">
        <v>223</v>
      </c>
      <c r="EQ88" s="2" t="s">
        <v>226</v>
      </c>
      <c r="ER88" s="2" t="s">
        <v>226</v>
      </c>
      <c r="ES88" s="2" t="s">
        <v>238</v>
      </c>
      <c r="ET88" s="2" t="s">
        <v>226</v>
      </c>
      <c r="EU88" s="4"/>
      <c r="EV88" s="8"/>
      <c r="EW88" s="4"/>
      <c r="EX88" s="8"/>
      <c r="EY88" s="7"/>
      <c r="EZ88" s="7"/>
      <c r="FA88" s="2" t="s">
        <v>239</v>
      </c>
      <c r="FB88" s="2" t="s">
        <v>223</v>
      </c>
      <c r="FC88" s="2" t="s">
        <v>226</v>
      </c>
      <c r="FD88" s="2" t="s">
        <v>226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239</v>
      </c>
      <c r="FN88" s="2" t="s">
        <v>223</v>
      </c>
      <c r="FO88" s="2" t="s">
        <v>226</v>
      </c>
      <c r="FP88" s="2" t="s">
        <v>226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239</v>
      </c>
      <c r="FZ88" s="2" t="s">
        <v>223</v>
      </c>
      <c r="GA88" s="2" t="s">
        <v>226</v>
      </c>
      <c r="GB88" s="2" t="s">
        <v>226</v>
      </c>
      <c r="GC88" s="2" t="s">
        <v>238</v>
      </c>
      <c r="GD88" s="2" t="s">
        <v>226</v>
      </c>
      <c r="GE88" s="4"/>
      <c r="GF88" s="8"/>
      <c r="GG88" s="4"/>
      <c r="GH88" s="8"/>
      <c r="GI88" s="7"/>
      <c r="GJ88" s="7"/>
      <c r="GK88" s="2" t="s">
        <v>252</v>
      </c>
      <c r="GL88" s="2" t="s">
        <v>223</v>
      </c>
      <c r="GM88" s="2" t="s">
        <v>226</v>
      </c>
      <c r="GN88" s="2" t="s">
        <v>226</v>
      </c>
      <c r="GO88" s="2" t="s">
        <v>238</v>
      </c>
      <c r="GP88" s="2" t="s">
        <v>226</v>
      </c>
      <c r="GQ88" s="4"/>
      <c r="GR88" s="8"/>
      <c r="GS88" s="4"/>
      <c r="GT88" s="8"/>
      <c r="GU88" s="7"/>
      <c r="GV88" s="7"/>
      <c r="GW88" s="2" t="s">
        <v>252</v>
      </c>
      <c r="GX88" s="2" t="s">
        <v>223</v>
      </c>
      <c r="GY88" s="2" t="s">
        <v>226</v>
      </c>
      <c r="GZ88" s="2" t="s">
        <v>226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252</v>
      </c>
      <c r="HJ88" s="2" t="s">
        <v>223</v>
      </c>
      <c r="HK88" s="2" t="s">
        <v>226</v>
      </c>
      <c r="HL88" s="2" t="s">
        <v>226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252</v>
      </c>
      <c r="HV88" s="2" t="s">
        <v>223</v>
      </c>
      <c r="HW88" s="2" t="s">
        <v>226</v>
      </c>
      <c r="HX88" s="2" t="s">
        <v>226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252</v>
      </c>
      <c r="IH88" s="2" t="s">
        <v>223</v>
      </c>
      <c r="II88" s="2" t="s">
        <v>226</v>
      </c>
      <c r="IJ88" s="2" t="s">
        <v>226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252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949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252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252</v>
      </c>
      <c r="KD88" s="2" t="s">
        <v>223</v>
      </c>
      <c r="KE88" s="2" t="s">
        <v>226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667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252</v>
      </c>
      <c r="LB88" s="2" t="s">
        <v>223</v>
      </c>
      <c r="LC88" s="2" t="s">
        <v>226</v>
      </c>
      <c r="LD88" s="2" t="s">
        <v>226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252</v>
      </c>
      <c r="LN88" s="2" t="s">
        <v>223</v>
      </c>
      <c r="LO88" s="2" t="s">
        <v>226</v>
      </c>
      <c r="LP88" s="2" t="s">
        <v>226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252</v>
      </c>
      <c r="LZ88" s="2" t="s">
        <v>223</v>
      </c>
      <c r="MA88" s="2" t="s">
        <v>226</v>
      </c>
      <c r="MB88" s="2" t="s">
        <v>226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252</v>
      </c>
      <c r="ML88" s="2" t="s">
        <v>223</v>
      </c>
      <c r="MM88" s="2" t="s">
        <v>226</v>
      </c>
      <c r="MN88" s="2" t="s">
        <v>226</v>
      </c>
      <c r="MO88" s="2" t="s">
        <v>238</v>
      </c>
      <c r="MP88" s="2" t="s">
        <v>226</v>
      </c>
      <c r="MQ88" s="4"/>
      <c r="MR88" s="8"/>
      <c r="MS88" s="4"/>
      <c r="MT88" s="8"/>
      <c r="MU88" s="7"/>
      <c r="MV88" s="7"/>
      <c r="MW88" s="2" t="s">
        <v>252</v>
      </c>
      <c r="MX88" s="2" t="s">
        <v>223</v>
      </c>
      <c r="MY88" s="2" t="s">
        <v>226</v>
      </c>
      <c r="MZ88" s="2" t="s">
        <v>226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226</v>
      </c>
      <c r="NJ88" s="2" t="s">
        <v>226</v>
      </c>
      <c r="NK88" s="2" t="s">
        <v>226</v>
      </c>
      <c r="NL88" s="2" t="s">
        <v>226</v>
      </c>
      <c r="NM88" s="2" t="s">
        <v>226</v>
      </c>
      <c r="NN88" s="2" t="s">
        <v>226</v>
      </c>
      <c r="NO88" s="4"/>
      <c r="NP88" s="8"/>
      <c r="NQ88" s="4"/>
      <c r="NR88" s="8"/>
      <c r="NS88" s="7"/>
      <c r="NT88" s="7"/>
      <c r="NU88" s="2" t="s">
        <v>949</v>
      </c>
      <c r="NV88" s="2" t="s">
        <v>223</v>
      </c>
      <c r="NW88" s="2" t="s">
        <v>226</v>
      </c>
      <c r="NX88" s="2" t="s">
        <v>226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252</v>
      </c>
      <c r="OH88" s="2" t="s">
        <v>223</v>
      </c>
      <c r="OI88" s="2" t="s">
        <v>226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252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252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226</v>
      </c>
      <c r="QD88" s="2" t="s">
        <v>226</v>
      </c>
      <c r="QE88" s="2" t="s">
        <v>226</v>
      </c>
      <c r="QF88" s="2" t="s">
        <v>226</v>
      </c>
      <c r="QG88" s="2" t="s">
        <v>226</v>
      </c>
      <c r="QH88" s="2" t="s">
        <v>226</v>
      </c>
      <c r="QI88" s="4"/>
      <c r="QJ88" s="8"/>
      <c r="QK88" s="4"/>
      <c r="QL88" s="8"/>
      <c r="QM88" s="7"/>
      <c r="QN88" s="7"/>
      <c r="QO88" s="2" t="s">
        <v>252</v>
      </c>
      <c r="QP88" s="2" t="s">
        <v>223</v>
      </c>
      <c r="QQ88" s="2" t="s">
        <v>226</v>
      </c>
      <c r="QR88" s="2" t="s">
        <v>226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266</v>
      </c>
      <c r="RB88" s="2" t="s">
        <v>223</v>
      </c>
      <c r="RC88" s="2" t="s">
        <v>226</v>
      </c>
      <c r="RD88" s="2" t="s">
        <v>226</v>
      </c>
      <c r="RE88" s="2" t="s">
        <v>238</v>
      </c>
      <c r="RF88" s="2" t="s">
        <v>226</v>
      </c>
      <c r="RG88" s="4"/>
      <c r="RH88" s="8"/>
      <c r="RI88" s="4"/>
      <c r="RJ88" s="8"/>
      <c r="RK88" s="7"/>
      <c r="RL88" s="7"/>
      <c r="RM88" s="2" t="s">
        <v>252</v>
      </c>
      <c r="RN88" s="2" t="s">
        <v>223</v>
      </c>
      <c r="RO88" s="2" t="s">
        <v>226</v>
      </c>
      <c r="RP88" s="2" t="s">
        <v>226</v>
      </c>
      <c r="RQ88" s="2" t="s">
        <v>238</v>
      </c>
      <c r="RR88" s="2" t="s">
        <v>226</v>
      </c>
      <c r="RS88" s="4"/>
      <c r="RT88" s="8"/>
      <c r="RU88" s="4"/>
      <c r="RV88" s="8"/>
      <c r="RW88" s="7"/>
      <c r="RX88" s="7"/>
      <c r="RY88" s="2" t="s">
        <v>226</v>
      </c>
      <c r="RZ88" s="2" t="s">
        <v>226</v>
      </c>
      <c r="SA88" s="2" t="s">
        <v>226</v>
      </c>
      <c r="SB88" s="2" t="s">
        <v>226</v>
      </c>
      <c r="SC88" s="2" t="s">
        <v>226</v>
      </c>
      <c r="SD88" s="2" t="s">
        <v>226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>
        <v>145</v>
      </c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>
        <v>145</v>
      </c>
      <c r="VP88" s="4"/>
      <c r="VQ88" s="4"/>
    </row>
    <row r="89">
      <c r="A89" s="2" t="s">
        <v>1344</v>
      </c>
      <c r="B89" s="2" t="s">
        <v>577</v>
      </c>
      <c r="C89" s="2" t="s">
        <v>558</v>
      </c>
      <c r="D89" s="2" t="s">
        <v>215</v>
      </c>
      <c r="E89" s="2" t="s">
        <v>216</v>
      </c>
      <c r="F89" s="2" t="s">
        <v>1279</v>
      </c>
      <c r="G89" s="2" t="s">
        <v>1280</v>
      </c>
      <c r="H89" s="2" t="s">
        <v>1281</v>
      </c>
      <c r="I89" s="2" t="s">
        <v>1282</v>
      </c>
      <c r="J89" s="2" t="s">
        <v>221</v>
      </c>
      <c r="K89" s="2" t="s">
        <v>1341</v>
      </c>
      <c r="L89" s="3">
        <v>36.67</v>
      </c>
      <c r="M89" s="3">
        <v>38.5</v>
      </c>
      <c r="N89" s="3">
        <v>79.99</v>
      </c>
      <c r="O89" s="2" t="s">
        <v>223</v>
      </c>
      <c r="P89" s="2" t="s">
        <v>224</v>
      </c>
      <c r="Q89" s="2" t="s">
        <v>225</v>
      </c>
      <c r="R89" s="2" t="s">
        <v>226</v>
      </c>
      <c r="S89" s="2" t="s">
        <v>1342</v>
      </c>
      <c r="T89" s="2" t="s">
        <v>969</v>
      </c>
      <c r="U89" s="2" t="s">
        <v>371</v>
      </c>
      <c r="V89" s="2" t="s">
        <v>1285</v>
      </c>
      <c r="W89" s="2" t="s">
        <v>971</v>
      </c>
      <c r="X89" s="2" t="s">
        <v>231</v>
      </c>
      <c r="Y89" s="2" t="s">
        <v>226</v>
      </c>
      <c r="Z89" s="4"/>
      <c r="AA89" s="4">
        <f>=ROUNDDOWN({0},0)</f>
      </c>
      <c r="AB89" s="5"/>
      <c r="AC89" s="2" t="s">
        <v>1343</v>
      </c>
      <c r="AD89" s="4">
        <v>265</v>
      </c>
      <c r="AE89" s="4">
        <v>530</v>
      </c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/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/>
      <c r="BK89" s="8"/>
      <c r="BL89" s="2" t="s">
        <v>226</v>
      </c>
      <c r="BM89" s="7"/>
      <c r="BN89" s="7"/>
      <c r="BO89" s="4"/>
      <c r="BP89" s="8"/>
      <c r="BQ89" s="4"/>
      <c r="BR89" s="8"/>
      <c r="BS89" s="7"/>
      <c r="BT89" s="7"/>
      <c r="BU89" s="2" t="s">
        <v>252</v>
      </c>
      <c r="BV89" s="2" t="s">
        <v>223</v>
      </c>
      <c r="BW89" s="2" t="s">
        <v>226</v>
      </c>
      <c r="BX89" s="2" t="s">
        <v>226</v>
      </c>
      <c r="BY89" s="2" t="s">
        <v>238</v>
      </c>
      <c r="BZ89" s="2" t="s">
        <v>226</v>
      </c>
      <c r="CA89" s="4"/>
      <c r="CB89" s="8"/>
      <c r="CC89" s="4"/>
      <c r="CD89" s="8"/>
      <c r="CE89" s="7"/>
      <c r="CF89" s="7"/>
      <c r="CG89" s="2" t="s">
        <v>448</v>
      </c>
      <c r="CH89" s="2" t="s">
        <v>223</v>
      </c>
      <c r="CI89" s="2" t="s">
        <v>226</v>
      </c>
      <c r="CJ89" s="2" t="s">
        <v>226</v>
      </c>
      <c r="CK89" s="2" t="s">
        <v>238</v>
      </c>
      <c r="CL89" s="2" t="s">
        <v>226</v>
      </c>
      <c r="CM89" s="4"/>
      <c r="CN89" s="8"/>
      <c r="CO89" s="4"/>
      <c r="CP89" s="8"/>
      <c r="CQ89" s="7"/>
      <c r="CR89" s="7"/>
      <c r="CS89" s="2" t="s">
        <v>252</v>
      </c>
      <c r="CT89" s="2" t="s">
        <v>223</v>
      </c>
      <c r="CU89" s="2" t="s">
        <v>226</v>
      </c>
      <c r="CV89" s="2" t="s">
        <v>226</v>
      </c>
      <c r="CW89" s="2" t="s">
        <v>238</v>
      </c>
      <c r="CX89" s="2" t="s">
        <v>226</v>
      </c>
      <c r="CY89" s="4"/>
      <c r="CZ89" s="8"/>
      <c r="DA89" s="4"/>
      <c r="DB89" s="8"/>
      <c r="DC89" s="7"/>
      <c r="DD89" s="7"/>
      <c r="DE89" s="2" t="s">
        <v>252</v>
      </c>
      <c r="DF89" s="2" t="s">
        <v>223</v>
      </c>
      <c r="DG89" s="2" t="s">
        <v>226</v>
      </c>
      <c r="DH89" s="2" t="s">
        <v>226</v>
      </c>
      <c r="DI89" s="2" t="s">
        <v>238</v>
      </c>
      <c r="DJ89" s="2" t="s">
        <v>226</v>
      </c>
      <c r="DK89" s="4"/>
      <c r="DL89" s="8"/>
      <c r="DM89" s="4"/>
      <c r="DN89" s="8"/>
      <c r="DO89" s="7"/>
      <c r="DP89" s="7"/>
      <c r="DQ89" s="2" t="s">
        <v>252</v>
      </c>
      <c r="DR89" s="2" t="s">
        <v>223</v>
      </c>
      <c r="DS89" s="2" t="s">
        <v>226</v>
      </c>
      <c r="DT89" s="2" t="s">
        <v>226</v>
      </c>
      <c r="DU89" s="2" t="s">
        <v>238</v>
      </c>
      <c r="DV89" s="2" t="s">
        <v>226</v>
      </c>
      <c r="DW89" s="4"/>
      <c r="DX89" s="8"/>
      <c r="DY89" s="4"/>
      <c r="DZ89" s="8"/>
      <c r="EA89" s="7"/>
      <c r="EB89" s="7"/>
      <c r="EC89" s="2" t="s">
        <v>252</v>
      </c>
      <c r="ED89" s="2" t="s">
        <v>223</v>
      </c>
      <c r="EE89" s="2" t="s">
        <v>226</v>
      </c>
      <c r="EF89" s="2" t="s">
        <v>226</v>
      </c>
      <c r="EG89" s="2" t="s">
        <v>238</v>
      </c>
      <c r="EH89" s="2" t="s">
        <v>226</v>
      </c>
      <c r="EI89" s="4"/>
      <c r="EJ89" s="8"/>
      <c r="EK89" s="4"/>
      <c r="EL89" s="8"/>
      <c r="EM89" s="7"/>
      <c r="EN89" s="7"/>
      <c r="EO89" s="2" t="s">
        <v>252</v>
      </c>
      <c r="EP89" s="2" t="s">
        <v>223</v>
      </c>
      <c r="EQ89" s="2" t="s">
        <v>226</v>
      </c>
      <c r="ER89" s="2" t="s">
        <v>226</v>
      </c>
      <c r="ES89" s="2" t="s">
        <v>238</v>
      </c>
      <c r="ET89" s="2" t="s">
        <v>226</v>
      </c>
      <c r="EU89" s="4"/>
      <c r="EV89" s="8"/>
      <c r="EW89" s="4"/>
      <c r="EX89" s="8"/>
      <c r="EY89" s="7"/>
      <c r="EZ89" s="7"/>
      <c r="FA89" s="2" t="s">
        <v>239</v>
      </c>
      <c r="FB89" s="2" t="s">
        <v>223</v>
      </c>
      <c r="FC89" s="2" t="s">
        <v>226</v>
      </c>
      <c r="FD89" s="2" t="s">
        <v>226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239</v>
      </c>
      <c r="FN89" s="2" t="s">
        <v>223</v>
      </c>
      <c r="FO89" s="2" t="s">
        <v>226</v>
      </c>
      <c r="FP89" s="2" t="s">
        <v>226</v>
      </c>
      <c r="FQ89" s="2" t="s">
        <v>238</v>
      </c>
      <c r="FR89" s="2" t="s">
        <v>226</v>
      </c>
      <c r="FS89" s="4"/>
      <c r="FT89" s="8"/>
      <c r="FU89" s="4"/>
      <c r="FV89" s="8"/>
      <c r="FW89" s="7"/>
      <c r="FX89" s="7"/>
      <c r="FY89" s="2" t="s">
        <v>239</v>
      </c>
      <c r="FZ89" s="2" t="s">
        <v>223</v>
      </c>
      <c r="GA89" s="2" t="s">
        <v>226</v>
      </c>
      <c r="GB89" s="2" t="s">
        <v>226</v>
      </c>
      <c r="GC89" s="2" t="s">
        <v>238</v>
      </c>
      <c r="GD89" s="2" t="s">
        <v>226</v>
      </c>
      <c r="GE89" s="4"/>
      <c r="GF89" s="8"/>
      <c r="GG89" s="4"/>
      <c r="GH89" s="8"/>
      <c r="GI89" s="7"/>
      <c r="GJ89" s="7"/>
      <c r="GK89" s="2" t="s">
        <v>252</v>
      </c>
      <c r="GL89" s="2" t="s">
        <v>223</v>
      </c>
      <c r="GM89" s="2" t="s">
        <v>226</v>
      </c>
      <c r="GN89" s="2" t="s">
        <v>226</v>
      </c>
      <c r="GO89" s="2" t="s">
        <v>238</v>
      </c>
      <c r="GP89" s="2" t="s">
        <v>226</v>
      </c>
      <c r="GQ89" s="4"/>
      <c r="GR89" s="8"/>
      <c r="GS89" s="4"/>
      <c r="GT89" s="8"/>
      <c r="GU89" s="7"/>
      <c r="GV89" s="7"/>
      <c r="GW89" s="2" t="s">
        <v>252</v>
      </c>
      <c r="GX89" s="2" t="s">
        <v>223</v>
      </c>
      <c r="GY89" s="2" t="s">
        <v>226</v>
      </c>
      <c r="GZ89" s="2" t="s">
        <v>226</v>
      </c>
      <c r="HA89" s="2" t="s">
        <v>238</v>
      </c>
      <c r="HB89" s="2" t="s">
        <v>226</v>
      </c>
      <c r="HC89" s="4"/>
      <c r="HD89" s="8"/>
      <c r="HE89" s="4"/>
      <c r="HF89" s="8"/>
      <c r="HG89" s="7"/>
      <c r="HH89" s="7"/>
      <c r="HI89" s="2" t="s">
        <v>252</v>
      </c>
      <c r="HJ89" s="2" t="s">
        <v>223</v>
      </c>
      <c r="HK89" s="2" t="s">
        <v>226</v>
      </c>
      <c r="HL89" s="2" t="s">
        <v>226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252</v>
      </c>
      <c r="HV89" s="2" t="s">
        <v>223</v>
      </c>
      <c r="HW89" s="2" t="s">
        <v>226</v>
      </c>
      <c r="HX89" s="2" t="s">
        <v>226</v>
      </c>
      <c r="HY89" s="2" t="s">
        <v>238</v>
      </c>
      <c r="HZ89" s="2" t="s">
        <v>226</v>
      </c>
      <c r="IA89" s="4"/>
      <c r="IB89" s="8"/>
      <c r="IC89" s="4"/>
      <c r="ID89" s="8"/>
      <c r="IE89" s="7"/>
      <c r="IF89" s="7"/>
      <c r="IG89" s="2" t="s">
        <v>252</v>
      </c>
      <c r="IH89" s="2" t="s">
        <v>223</v>
      </c>
      <c r="II89" s="2" t="s">
        <v>226</v>
      </c>
      <c r="IJ89" s="2" t="s">
        <v>226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252</v>
      </c>
      <c r="IT89" s="2" t="s">
        <v>223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949</v>
      </c>
      <c r="JF89" s="2" t="s">
        <v>223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252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252</v>
      </c>
      <c r="KD89" s="2" t="s">
        <v>223</v>
      </c>
      <c r="KE89" s="2" t="s">
        <v>226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667</v>
      </c>
      <c r="KP89" s="2" t="s">
        <v>223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252</v>
      </c>
      <c r="LB89" s="2" t="s">
        <v>223</v>
      </c>
      <c r="LC89" s="2" t="s">
        <v>226</v>
      </c>
      <c r="LD89" s="2" t="s">
        <v>226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252</v>
      </c>
      <c r="LN89" s="2" t="s">
        <v>223</v>
      </c>
      <c r="LO89" s="2" t="s">
        <v>226</v>
      </c>
      <c r="LP89" s="2" t="s">
        <v>226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252</v>
      </c>
      <c r="LZ89" s="2" t="s">
        <v>223</v>
      </c>
      <c r="MA89" s="2" t="s">
        <v>226</v>
      </c>
      <c r="MB89" s="2" t="s">
        <v>226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252</v>
      </c>
      <c r="ML89" s="2" t="s">
        <v>223</v>
      </c>
      <c r="MM89" s="2" t="s">
        <v>226</v>
      </c>
      <c r="MN89" s="2" t="s">
        <v>226</v>
      </c>
      <c r="MO89" s="2" t="s">
        <v>238</v>
      </c>
      <c r="MP89" s="2" t="s">
        <v>226</v>
      </c>
      <c r="MQ89" s="4"/>
      <c r="MR89" s="8"/>
      <c r="MS89" s="4"/>
      <c r="MT89" s="8"/>
      <c r="MU89" s="7"/>
      <c r="MV89" s="7"/>
      <c r="MW89" s="2" t="s">
        <v>252</v>
      </c>
      <c r="MX89" s="2" t="s">
        <v>223</v>
      </c>
      <c r="MY89" s="2" t="s">
        <v>226</v>
      </c>
      <c r="MZ89" s="2" t="s">
        <v>226</v>
      </c>
      <c r="NA89" s="2" t="s">
        <v>238</v>
      </c>
      <c r="NB89" s="2" t="s">
        <v>226</v>
      </c>
      <c r="NC89" s="4"/>
      <c r="ND89" s="8"/>
      <c r="NE89" s="4"/>
      <c r="NF89" s="8"/>
      <c r="NG89" s="7"/>
      <c r="NH89" s="7"/>
      <c r="NI89" s="2" t="s">
        <v>226</v>
      </c>
      <c r="NJ89" s="2" t="s">
        <v>226</v>
      </c>
      <c r="NK89" s="2" t="s">
        <v>226</v>
      </c>
      <c r="NL89" s="2" t="s">
        <v>226</v>
      </c>
      <c r="NM89" s="2" t="s">
        <v>226</v>
      </c>
      <c r="NN89" s="2" t="s">
        <v>226</v>
      </c>
      <c r="NO89" s="4"/>
      <c r="NP89" s="8"/>
      <c r="NQ89" s="4"/>
      <c r="NR89" s="8"/>
      <c r="NS89" s="7"/>
      <c r="NT89" s="7"/>
      <c r="NU89" s="2" t="s">
        <v>949</v>
      </c>
      <c r="NV89" s="2" t="s">
        <v>223</v>
      </c>
      <c r="NW89" s="2" t="s">
        <v>226</v>
      </c>
      <c r="NX89" s="2" t="s">
        <v>226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252</v>
      </c>
      <c r="OH89" s="2" t="s">
        <v>223</v>
      </c>
      <c r="OI89" s="2" t="s">
        <v>226</v>
      </c>
      <c r="OJ89" s="2" t="s">
        <v>226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252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252</v>
      </c>
      <c r="PF89" s="2" t="s">
        <v>223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252</v>
      </c>
      <c r="QP89" s="2" t="s">
        <v>223</v>
      </c>
      <c r="QQ89" s="2" t="s">
        <v>226</v>
      </c>
      <c r="QR89" s="2" t="s">
        <v>226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266</v>
      </c>
      <c r="RB89" s="2" t="s">
        <v>223</v>
      </c>
      <c r="RC89" s="2" t="s">
        <v>226</v>
      </c>
      <c r="RD89" s="2" t="s">
        <v>226</v>
      </c>
      <c r="RE89" s="2" t="s">
        <v>238</v>
      </c>
      <c r="RF89" s="2" t="s">
        <v>226</v>
      </c>
      <c r="RG89" s="4"/>
      <c r="RH89" s="8"/>
      <c r="RI89" s="4"/>
      <c r="RJ89" s="8"/>
      <c r="RK89" s="7"/>
      <c r="RL89" s="7"/>
      <c r="RM89" s="2" t="s">
        <v>252</v>
      </c>
      <c r="RN89" s="2" t="s">
        <v>223</v>
      </c>
      <c r="RO89" s="2" t="s">
        <v>226</v>
      </c>
      <c r="RP89" s="2" t="s">
        <v>226</v>
      </c>
      <c r="RQ89" s="2" t="s">
        <v>238</v>
      </c>
      <c r="RR89" s="2" t="s">
        <v>226</v>
      </c>
      <c r="RS89" s="4"/>
      <c r="RT89" s="8"/>
      <c r="RU89" s="4"/>
      <c r="RV89" s="8"/>
      <c r="RW89" s="7"/>
      <c r="RX89" s="7"/>
      <c r="RY89" s="2" t="s">
        <v>226</v>
      </c>
      <c r="RZ89" s="2" t="s">
        <v>226</v>
      </c>
      <c r="SA89" s="2" t="s">
        <v>226</v>
      </c>
      <c r="SB89" s="2" t="s">
        <v>226</v>
      </c>
      <c r="SC89" s="2" t="s">
        <v>226</v>
      </c>
      <c r="SD89" s="2" t="s">
        <v>226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>
        <v>265</v>
      </c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>
        <v>265</v>
      </c>
      <c r="VP89" s="4"/>
      <c r="VQ89" s="4"/>
    </row>
    <row r="90">
      <c r="A90" s="2" t="s">
        <v>1345</v>
      </c>
      <c r="B90" s="2" t="s">
        <v>577</v>
      </c>
      <c r="C90" s="2" t="s">
        <v>558</v>
      </c>
      <c r="D90" s="2" t="s">
        <v>215</v>
      </c>
      <c r="E90" s="2" t="s">
        <v>216</v>
      </c>
      <c r="F90" s="2" t="s">
        <v>1279</v>
      </c>
      <c r="G90" s="2" t="s">
        <v>1280</v>
      </c>
      <c r="H90" s="2" t="s">
        <v>1281</v>
      </c>
      <c r="I90" s="2" t="s">
        <v>1282</v>
      </c>
      <c r="J90" s="2" t="s">
        <v>268</v>
      </c>
      <c r="K90" s="2" t="s">
        <v>1341</v>
      </c>
      <c r="L90" s="3">
        <v>39.5</v>
      </c>
      <c r="M90" s="3">
        <v>41.48</v>
      </c>
      <c r="N90" s="3">
        <v>89.99</v>
      </c>
      <c r="O90" s="2" t="s">
        <v>223</v>
      </c>
      <c r="P90" s="2" t="s">
        <v>224</v>
      </c>
      <c r="Q90" s="2" t="s">
        <v>225</v>
      </c>
      <c r="R90" s="2" t="s">
        <v>226</v>
      </c>
      <c r="S90" s="2" t="s">
        <v>1342</v>
      </c>
      <c r="T90" s="2" t="s">
        <v>969</v>
      </c>
      <c r="U90" s="2" t="s">
        <v>371</v>
      </c>
      <c r="V90" s="2" t="s">
        <v>1285</v>
      </c>
      <c r="W90" s="2" t="s">
        <v>971</v>
      </c>
      <c r="X90" s="2" t="s">
        <v>231</v>
      </c>
      <c r="Y90" s="2" t="s">
        <v>226</v>
      </c>
      <c r="Z90" s="4"/>
      <c r="AA90" s="4">
        <f>=ROUNDDOWN({0},0)</f>
      </c>
      <c r="AB90" s="5"/>
      <c r="AC90" s="2" t="s">
        <v>1343</v>
      </c>
      <c r="AD90" s="4">
        <v>90</v>
      </c>
      <c r="AE90" s="4">
        <v>180</v>
      </c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/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/>
      <c r="BK90" s="8"/>
      <c r="BL90" s="2" t="s">
        <v>226</v>
      </c>
      <c r="BM90" s="7"/>
      <c r="BN90" s="7"/>
      <c r="BO90" s="4"/>
      <c r="BP90" s="8"/>
      <c r="BQ90" s="4"/>
      <c r="BR90" s="8"/>
      <c r="BS90" s="7"/>
      <c r="BT90" s="7"/>
      <c r="BU90" s="2" t="s">
        <v>252</v>
      </c>
      <c r="BV90" s="2" t="s">
        <v>223</v>
      </c>
      <c r="BW90" s="2" t="s">
        <v>226</v>
      </c>
      <c r="BX90" s="2" t="s">
        <v>226</v>
      </c>
      <c r="BY90" s="2" t="s">
        <v>238</v>
      </c>
      <c r="BZ90" s="2" t="s">
        <v>226</v>
      </c>
      <c r="CA90" s="4"/>
      <c r="CB90" s="8"/>
      <c r="CC90" s="4"/>
      <c r="CD90" s="8"/>
      <c r="CE90" s="7"/>
      <c r="CF90" s="7"/>
      <c r="CG90" s="2" t="s">
        <v>448</v>
      </c>
      <c r="CH90" s="2" t="s">
        <v>223</v>
      </c>
      <c r="CI90" s="2" t="s">
        <v>226</v>
      </c>
      <c r="CJ90" s="2" t="s">
        <v>226</v>
      </c>
      <c r="CK90" s="2" t="s">
        <v>238</v>
      </c>
      <c r="CL90" s="2" t="s">
        <v>226</v>
      </c>
      <c r="CM90" s="4"/>
      <c r="CN90" s="8"/>
      <c r="CO90" s="4"/>
      <c r="CP90" s="8"/>
      <c r="CQ90" s="7"/>
      <c r="CR90" s="7"/>
      <c r="CS90" s="2" t="s">
        <v>252</v>
      </c>
      <c r="CT90" s="2" t="s">
        <v>223</v>
      </c>
      <c r="CU90" s="2" t="s">
        <v>226</v>
      </c>
      <c r="CV90" s="2" t="s">
        <v>226</v>
      </c>
      <c r="CW90" s="2" t="s">
        <v>238</v>
      </c>
      <c r="CX90" s="2" t="s">
        <v>226</v>
      </c>
      <c r="CY90" s="4"/>
      <c r="CZ90" s="8"/>
      <c r="DA90" s="4"/>
      <c r="DB90" s="8"/>
      <c r="DC90" s="7"/>
      <c r="DD90" s="7"/>
      <c r="DE90" s="2" t="s">
        <v>252</v>
      </c>
      <c r="DF90" s="2" t="s">
        <v>223</v>
      </c>
      <c r="DG90" s="2" t="s">
        <v>226</v>
      </c>
      <c r="DH90" s="2" t="s">
        <v>226</v>
      </c>
      <c r="DI90" s="2" t="s">
        <v>238</v>
      </c>
      <c r="DJ90" s="2" t="s">
        <v>226</v>
      </c>
      <c r="DK90" s="4"/>
      <c r="DL90" s="8"/>
      <c r="DM90" s="4"/>
      <c r="DN90" s="8"/>
      <c r="DO90" s="7"/>
      <c r="DP90" s="7"/>
      <c r="DQ90" s="2" t="s">
        <v>252</v>
      </c>
      <c r="DR90" s="2" t="s">
        <v>223</v>
      </c>
      <c r="DS90" s="2" t="s">
        <v>226</v>
      </c>
      <c r="DT90" s="2" t="s">
        <v>226</v>
      </c>
      <c r="DU90" s="2" t="s">
        <v>238</v>
      </c>
      <c r="DV90" s="2" t="s">
        <v>226</v>
      </c>
      <c r="DW90" s="4"/>
      <c r="DX90" s="8"/>
      <c r="DY90" s="4"/>
      <c r="DZ90" s="8"/>
      <c r="EA90" s="7"/>
      <c r="EB90" s="7"/>
      <c r="EC90" s="2" t="s">
        <v>252</v>
      </c>
      <c r="ED90" s="2" t="s">
        <v>223</v>
      </c>
      <c r="EE90" s="2" t="s">
        <v>226</v>
      </c>
      <c r="EF90" s="2" t="s">
        <v>226</v>
      </c>
      <c r="EG90" s="2" t="s">
        <v>238</v>
      </c>
      <c r="EH90" s="2" t="s">
        <v>226</v>
      </c>
      <c r="EI90" s="4"/>
      <c r="EJ90" s="8"/>
      <c r="EK90" s="4"/>
      <c r="EL90" s="8"/>
      <c r="EM90" s="7"/>
      <c r="EN90" s="7"/>
      <c r="EO90" s="2" t="s">
        <v>252</v>
      </c>
      <c r="EP90" s="2" t="s">
        <v>223</v>
      </c>
      <c r="EQ90" s="2" t="s">
        <v>226</v>
      </c>
      <c r="ER90" s="2" t="s">
        <v>226</v>
      </c>
      <c r="ES90" s="2" t="s">
        <v>238</v>
      </c>
      <c r="ET90" s="2" t="s">
        <v>226</v>
      </c>
      <c r="EU90" s="4"/>
      <c r="EV90" s="8"/>
      <c r="EW90" s="4"/>
      <c r="EX90" s="8"/>
      <c r="EY90" s="7"/>
      <c r="EZ90" s="7"/>
      <c r="FA90" s="2" t="s">
        <v>239</v>
      </c>
      <c r="FB90" s="2" t="s">
        <v>223</v>
      </c>
      <c r="FC90" s="2" t="s">
        <v>226</v>
      </c>
      <c r="FD90" s="2" t="s">
        <v>226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239</v>
      </c>
      <c r="FN90" s="2" t="s">
        <v>223</v>
      </c>
      <c r="FO90" s="2" t="s">
        <v>226</v>
      </c>
      <c r="FP90" s="2" t="s">
        <v>226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239</v>
      </c>
      <c r="FZ90" s="2" t="s">
        <v>223</v>
      </c>
      <c r="GA90" s="2" t="s">
        <v>226</v>
      </c>
      <c r="GB90" s="2" t="s">
        <v>226</v>
      </c>
      <c r="GC90" s="2" t="s">
        <v>238</v>
      </c>
      <c r="GD90" s="2" t="s">
        <v>226</v>
      </c>
      <c r="GE90" s="4"/>
      <c r="GF90" s="8"/>
      <c r="GG90" s="4"/>
      <c r="GH90" s="8"/>
      <c r="GI90" s="7"/>
      <c r="GJ90" s="7"/>
      <c r="GK90" s="2" t="s">
        <v>252</v>
      </c>
      <c r="GL90" s="2" t="s">
        <v>223</v>
      </c>
      <c r="GM90" s="2" t="s">
        <v>226</v>
      </c>
      <c r="GN90" s="2" t="s">
        <v>226</v>
      </c>
      <c r="GO90" s="2" t="s">
        <v>238</v>
      </c>
      <c r="GP90" s="2" t="s">
        <v>226</v>
      </c>
      <c r="GQ90" s="4"/>
      <c r="GR90" s="8"/>
      <c r="GS90" s="4"/>
      <c r="GT90" s="8"/>
      <c r="GU90" s="7"/>
      <c r="GV90" s="7"/>
      <c r="GW90" s="2" t="s">
        <v>252</v>
      </c>
      <c r="GX90" s="2" t="s">
        <v>223</v>
      </c>
      <c r="GY90" s="2" t="s">
        <v>226</v>
      </c>
      <c r="GZ90" s="2" t="s">
        <v>226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252</v>
      </c>
      <c r="HJ90" s="2" t="s">
        <v>223</v>
      </c>
      <c r="HK90" s="2" t="s">
        <v>226</v>
      </c>
      <c r="HL90" s="2" t="s">
        <v>226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252</v>
      </c>
      <c r="HV90" s="2" t="s">
        <v>223</v>
      </c>
      <c r="HW90" s="2" t="s">
        <v>226</v>
      </c>
      <c r="HX90" s="2" t="s">
        <v>226</v>
      </c>
      <c r="HY90" s="2" t="s">
        <v>238</v>
      </c>
      <c r="HZ90" s="2" t="s">
        <v>226</v>
      </c>
      <c r="IA90" s="4"/>
      <c r="IB90" s="8"/>
      <c r="IC90" s="4"/>
      <c r="ID90" s="8"/>
      <c r="IE90" s="7"/>
      <c r="IF90" s="7"/>
      <c r="IG90" s="2" t="s">
        <v>252</v>
      </c>
      <c r="IH90" s="2" t="s">
        <v>223</v>
      </c>
      <c r="II90" s="2" t="s">
        <v>226</v>
      </c>
      <c r="IJ90" s="2" t="s">
        <v>226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949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252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252</v>
      </c>
      <c r="KD90" s="2" t="s">
        <v>223</v>
      </c>
      <c r="KE90" s="2" t="s">
        <v>226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667</v>
      </c>
      <c r="KP90" s="2" t="s">
        <v>223</v>
      </c>
      <c r="KQ90" s="2" t="s">
        <v>226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252</v>
      </c>
      <c r="LB90" s="2" t="s">
        <v>223</v>
      </c>
      <c r="LC90" s="2" t="s">
        <v>226</v>
      </c>
      <c r="LD90" s="2" t="s">
        <v>226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252</v>
      </c>
      <c r="LN90" s="2" t="s">
        <v>223</v>
      </c>
      <c r="LO90" s="2" t="s">
        <v>226</v>
      </c>
      <c r="LP90" s="2" t="s">
        <v>226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252</v>
      </c>
      <c r="LZ90" s="2" t="s">
        <v>223</v>
      </c>
      <c r="MA90" s="2" t="s">
        <v>226</v>
      </c>
      <c r="MB90" s="2" t="s">
        <v>226</v>
      </c>
      <c r="MC90" s="2" t="s">
        <v>238</v>
      </c>
      <c r="MD90" s="2" t="s">
        <v>226</v>
      </c>
      <c r="ME90" s="4"/>
      <c r="MF90" s="8"/>
      <c r="MG90" s="4"/>
      <c r="MH90" s="8"/>
      <c r="MI90" s="7"/>
      <c r="MJ90" s="7"/>
      <c r="MK90" s="2" t="s">
        <v>252</v>
      </c>
      <c r="ML90" s="2" t="s">
        <v>223</v>
      </c>
      <c r="MM90" s="2" t="s">
        <v>226</v>
      </c>
      <c r="MN90" s="2" t="s">
        <v>226</v>
      </c>
      <c r="MO90" s="2" t="s">
        <v>238</v>
      </c>
      <c r="MP90" s="2" t="s">
        <v>226</v>
      </c>
      <c r="MQ90" s="4"/>
      <c r="MR90" s="8"/>
      <c r="MS90" s="4"/>
      <c r="MT90" s="8"/>
      <c r="MU90" s="7"/>
      <c r="MV90" s="7"/>
      <c r="MW90" s="2" t="s">
        <v>252</v>
      </c>
      <c r="MX90" s="2" t="s">
        <v>223</v>
      </c>
      <c r="MY90" s="2" t="s">
        <v>226</v>
      </c>
      <c r="MZ90" s="2" t="s">
        <v>226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226</v>
      </c>
      <c r="NJ90" s="2" t="s">
        <v>226</v>
      </c>
      <c r="NK90" s="2" t="s">
        <v>226</v>
      </c>
      <c r="NL90" s="2" t="s">
        <v>226</v>
      </c>
      <c r="NM90" s="2" t="s">
        <v>226</v>
      </c>
      <c r="NN90" s="2" t="s">
        <v>226</v>
      </c>
      <c r="NO90" s="4"/>
      <c r="NP90" s="8"/>
      <c r="NQ90" s="4"/>
      <c r="NR90" s="8"/>
      <c r="NS90" s="7"/>
      <c r="NT90" s="7"/>
      <c r="NU90" s="2" t="s">
        <v>949</v>
      </c>
      <c r="NV90" s="2" t="s">
        <v>223</v>
      </c>
      <c r="NW90" s="2" t="s">
        <v>226</v>
      </c>
      <c r="NX90" s="2" t="s">
        <v>226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252</v>
      </c>
      <c r="OH90" s="2" t="s">
        <v>223</v>
      </c>
      <c r="OI90" s="2" t="s">
        <v>226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252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252</v>
      </c>
      <c r="PF90" s="2" t="s">
        <v>223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252</v>
      </c>
      <c r="QP90" s="2" t="s">
        <v>223</v>
      </c>
      <c r="QQ90" s="2" t="s">
        <v>226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266</v>
      </c>
      <c r="RB90" s="2" t="s">
        <v>223</v>
      </c>
      <c r="RC90" s="2" t="s">
        <v>226</v>
      </c>
      <c r="RD90" s="2" t="s">
        <v>226</v>
      </c>
      <c r="RE90" s="2" t="s">
        <v>238</v>
      </c>
      <c r="RF90" s="2" t="s">
        <v>226</v>
      </c>
      <c r="RG90" s="4"/>
      <c r="RH90" s="8"/>
      <c r="RI90" s="4"/>
      <c r="RJ90" s="8"/>
      <c r="RK90" s="7"/>
      <c r="RL90" s="7"/>
      <c r="RM90" s="2" t="s">
        <v>252</v>
      </c>
      <c r="RN90" s="2" t="s">
        <v>223</v>
      </c>
      <c r="RO90" s="2" t="s">
        <v>226</v>
      </c>
      <c r="RP90" s="2" t="s">
        <v>226</v>
      </c>
      <c r="RQ90" s="2" t="s">
        <v>238</v>
      </c>
      <c r="RR90" s="2" t="s">
        <v>226</v>
      </c>
      <c r="RS90" s="4"/>
      <c r="RT90" s="8"/>
      <c r="RU90" s="4"/>
      <c r="RV90" s="8"/>
      <c r="RW90" s="7"/>
      <c r="RX90" s="7"/>
      <c r="RY90" s="2" t="s">
        <v>226</v>
      </c>
      <c r="RZ90" s="2" t="s">
        <v>226</v>
      </c>
      <c r="SA90" s="2" t="s">
        <v>226</v>
      </c>
      <c r="SB90" s="2" t="s">
        <v>226</v>
      </c>
      <c r="SC90" s="2" t="s">
        <v>226</v>
      </c>
      <c r="SD90" s="2" t="s">
        <v>226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>
        <v>90</v>
      </c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>
        <v>90</v>
      </c>
      <c r="VP90" s="4"/>
      <c r="VQ90" s="4"/>
    </row>
    <row r="91">
      <c r="A91" s="2" t="s">
        <v>1346</v>
      </c>
      <c r="B91" s="2" t="s">
        <v>577</v>
      </c>
      <c r="C91" s="2" t="s">
        <v>558</v>
      </c>
      <c r="D91" s="2" t="s">
        <v>215</v>
      </c>
      <c r="E91" s="2" t="s">
        <v>216</v>
      </c>
      <c r="F91" s="2" t="s">
        <v>1347</v>
      </c>
      <c r="G91" s="2" t="s">
        <v>1348</v>
      </c>
      <c r="H91" s="2" t="s">
        <v>1349</v>
      </c>
      <c r="I91" s="2" t="s">
        <v>1350</v>
      </c>
      <c r="J91" s="2" t="s">
        <v>582</v>
      </c>
      <c r="K91" s="2" t="s">
        <v>405</v>
      </c>
      <c r="L91" s="3">
        <v>31.29</v>
      </c>
      <c r="M91" s="3">
        <v>32.85</v>
      </c>
      <c r="N91" s="3">
        <v>64.99</v>
      </c>
      <c r="O91" s="2" t="s">
        <v>223</v>
      </c>
      <c r="P91" s="2" t="s">
        <v>796</v>
      </c>
      <c r="Q91" s="2" t="s">
        <v>225</v>
      </c>
      <c r="R91" s="2" t="s">
        <v>226</v>
      </c>
      <c r="S91" s="2" t="s">
        <v>1351</v>
      </c>
      <c r="T91" s="2" t="s">
        <v>969</v>
      </c>
      <c r="U91" s="2" t="s">
        <v>371</v>
      </c>
      <c r="V91" s="2" t="s">
        <v>563</v>
      </c>
      <c r="W91" s="2" t="s">
        <v>231</v>
      </c>
      <c r="X91" s="2" t="s">
        <v>1352</v>
      </c>
      <c r="Y91" s="2" t="s">
        <v>1353</v>
      </c>
      <c r="Z91" s="4">
        <v>318</v>
      </c>
      <c r="AA91" s="4">
        <f>=ROUNDDOWN(45.4285714285714,0)</f>
      </c>
      <c r="AB91" s="5">
        <v>7</v>
      </c>
      <c r="AC91" s="2" t="s">
        <v>1354</v>
      </c>
      <c r="AD91" s="4">
        <v>250</v>
      </c>
      <c r="AE91" s="4">
        <v>380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65</v>
      </c>
      <c r="AQ91" s="8">
        <v>2227.93</v>
      </c>
      <c r="AR91" s="4">
        <v>76</v>
      </c>
      <c r="AS91" s="8">
        <v>2856.36</v>
      </c>
      <c r="AT91" s="7">
        <v>-0.1447</v>
      </c>
      <c r="AU91" s="7">
        <v>-0.22</v>
      </c>
      <c r="AV91" s="4">
        <v>471</v>
      </c>
      <c r="AW91" s="8">
        <v>20493.21</v>
      </c>
      <c r="AX91" s="4">
        <v>586</v>
      </c>
      <c r="AY91" s="8">
        <v>25957.29</v>
      </c>
      <c r="AZ91" s="7">
        <v>-0.1962</v>
      </c>
      <c r="BA91" s="7">
        <v>-0.2105</v>
      </c>
      <c r="BB91" s="7">
        <v>0.1087</v>
      </c>
      <c r="BC91" s="4">
        <v>773</v>
      </c>
      <c r="BD91" s="8">
        <v>33268.48</v>
      </c>
      <c r="BE91" s="4">
        <v>982</v>
      </c>
      <c r="BF91" s="8">
        <v>43513.31</v>
      </c>
      <c r="BG91" s="7">
        <v>-0.2128</v>
      </c>
      <c r="BH91" s="7">
        <v>-0.2354</v>
      </c>
      <c r="BI91" s="7">
        <v>0.616</v>
      </c>
      <c r="BJ91" s="4">
        <v>65</v>
      </c>
      <c r="BK91" s="8">
        <v>2227.93</v>
      </c>
      <c r="BL91" s="2" t="s">
        <v>1355</v>
      </c>
      <c r="BM91" s="7">
        <v>1</v>
      </c>
      <c r="BN91" s="7">
        <v>1</v>
      </c>
      <c r="BO91" s="4">
        <v>3</v>
      </c>
      <c r="BP91" s="8">
        <v>115.08</v>
      </c>
      <c r="BQ91" s="4">
        <v>20</v>
      </c>
      <c r="BR91" s="8">
        <v>767.2</v>
      </c>
      <c r="BS91" s="7">
        <v>-0.85</v>
      </c>
      <c r="BT91" s="7">
        <v>-0.85</v>
      </c>
      <c r="BU91" s="2" t="s">
        <v>239</v>
      </c>
      <c r="BV91" s="2" t="s">
        <v>223</v>
      </c>
      <c r="BW91" s="2" t="s">
        <v>226</v>
      </c>
      <c r="BX91" s="2" t="s">
        <v>1356</v>
      </c>
      <c r="BY91" s="2" t="s">
        <v>238</v>
      </c>
      <c r="BZ91" s="2" t="s">
        <v>226</v>
      </c>
      <c r="CA91" s="4">
        <v>11</v>
      </c>
      <c r="CB91" s="8">
        <v>436.15</v>
      </c>
      <c r="CC91" s="4">
        <v>11</v>
      </c>
      <c r="CD91" s="8">
        <v>436.15</v>
      </c>
      <c r="CE91" s="7"/>
      <c r="CF91" s="7"/>
      <c r="CG91" s="2" t="s">
        <v>239</v>
      </c>
      <c r="CH91" s="2" t="s">
        <v>223</v>
      </c>
      <c r="CI91" s="2" t="s">
        <v>1357</v>
      </c>
      <c r="CJ91" s="2" t="s">
        <v>1358</v>
      </c>
      <c r="CK91" s="2" t="s">
        <v>238</v>
      </c>
      <c r="CL91" s="2" t="s">
        <v>226</v>
      </c>
      <c r="CM91" s="4">
        <v>9</v>
      </c>
      <c r="CN91" s="8">
        <v>354.87</v>
      </c>
      <c r="CO91" s="4">
        <v>12</v>
      </c>
      <c r="CP91" s="8">
        <v>473.16</v>
      </c>
      <c r="CQ91" s="7">
        <v>-0.25</v>
      </c>
      <c r="CR91" s="7">
        <v>-0.25</v>
      </c>
      <c r="CS91" s="2" t="s">
        <v>239</v>
      </c>
      <c r="CT91" s="2" t="s">
        <v>223</v>
      </c>
      <c r="CU91" s="2" t="s">
        <v>1357</v>
      </c>
      <c r="CV91" s="2" t="s">
        <v>1359</v>
      </c>
      <c r="CW91" s="2" t="s">
        <v>238</v>
      </c>
      <c r="CX91" s="2" t="s">
        <v>226</v>
      </c>
      <c r="CY91" s="4">
        <v>6</v>
      </c>
      <c r="CZ91" s="8">
        <v>206.4</v>
      </c>
      <c r="DA91" s="4">
        <v>4</v>
      </c>
      <c r="DB91" s="8">
        <v>137.6</v>
      </c>
      <c r="DC91" s="7">
        <v>0.5</v>
      </c>
      <c r="DD91" s="7">
        <v>0.5</v>
      </c>
      <c r="DE91" s="2" t="s">
        <v>239</v>
      </c>
      <c r="DF91" s="2" t="s">
        <v>223</v>
      </c>
      <c r="DG91" s="2" t="s">
        <v>1360</v>
      </c>
      <c r="DH91" s="2" t="s">
        <v>1361</v>
      </c>
      <c r="DI91" s="2" t="s">
        <v>238</v>
      </c>
      <c r="DJ91" s="2" t="s">
        <v>226</v>
      </c>
      <c r="DK91" s="4">
        <v>12</v>
      </c>
      <c r="DL91" s="8">
        <v>325.96</v>
      </c>
      <c r="DM91" s="4">
        <v>5</v>
      </c>
      <c r="DN91" s="8">
        <v>164.81</v>
      </c>
      <c r="DO91" s="7">
        <v>1.4</v>
      </c>
      <c r="DP91" s="7">
        <v>0.9778</v>
      </c>
      <c r="DQ91" s="2" t="s">
        <v>239</v>
      </c>
      <c r="DR91" s="2" t="s">
        <v>223</v>
      </c>
      <c r="DS91" s="2" t="s">
        <v>1357</v>
      </c>
      <c r="DT91" s="2" t="s">
        <v>1362</v>
      </c>
      <c r="DU91" s="2" t="s">
        <v>238</v>
      </c>
      <c r="DV91" s="2" t="s">
        <v>226</v>
      </c>
      <c r="DW91" s="4">
        <v>3</v>
      </c>
      <c r="DX91" s="8">
        <v>93.42</v>
      </c>
      <c r="DY91" s="4">
        <v>6</v>
      </c>
      <c r="DZ91" s="8">
        <v>229.98</v>
      </c>
      <c r="EA91" s="7">
        <v>-0.5</v>
      </c>
      <c r="EB91" s="7">
        <v>-0.5938</v>
      </c>
      <c r="EC91" s="2" t="s">
        <v>239</v>
      </c>
      <c r="ED91" s="2" t="s">
        <v>223</v>
      </c>
      <c r="EE91" s="2" t="s">
        <v>1357</v>
      </c>
      <c r="EF91" s="2" t="s">
        <v>1363</v>
      </c>
      <c r="EG91" s="2" t="s">
        <v>238</v>
      </c>
      <c r="EH91" s="2" t="s">
        <v>226</v>
      </c>
      <c r="EI91" s="4">
        <v>11</v>
      </c>
      <c r="EJ91" s="8">
        <v>386.65</v>
      </c>
      <c r="EK91" s="4">
        <v>8</v>
      </c>
      <c r="EL91" s="8">
        <v>281.2</v>
      </c>
      <c r="EM91" s="7">
        <v>0.375</v>
      </c>
      <c r="EN91" s="7">
        <v>0.375</v>
      </c>
      <c r="EO91" s="2" t="s">
        <v>239</v>
      </c>
      <c r="EP91" s="2" t="s">
        <v>223</v>
      </c>
      <c r="EQ91" s="2" t="s">
        <v>1357</v>
      </c>
      <c r="ER91" s="2" t="s">
        <v>1364</v>
      </c>
      <c r="ES91" s="2" t="s">
        <v>238</v>
      </c>
      <c r="ET91" s="2" t="s">
        <v>226</v>
      </c>
      <c r="EU91" s="4"/>
      <c r="EV91" s="8"/>
      <c r="EW91" s="4"/>
      <c r="EX91" s="8"/>
      <c r="EY91" s="7"/>
      <c r="EZ91" s="7"/>
      <c r="FA91" s="2" t="s">
        <v>239</v>
      </c>
      <c r="FB91" s="2" t="s">
        <v>223</v>
      </c>
      <c r="FC91" s="2" t="s">
        <v>1357</v>
      </c>
      <c r="FD91" s="2" t="s">
        <v>1365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239</v>
      </c>
      <c r="FN91" s="2" t="s">
        <v>223</v>
      </c>
      <c r="FO91" s="2" t="s">
        <v>1357</v>
      </c>
      <c r="FP91" s="2" t="s">
        <v>1366</v>
      </c>
      <c r="FQ91" s="2" t="s">
        <v>238</v>
      </c>
      <c r="FR91" s="2" t="s">
        <v>226</v>
      </c>
      <c r="FS91" s="4">
        <v>4</v>
      </c>
      <c r="FT91" s="8">
        <v>118.18</v>
      </c>
      <c r="FU91" s="4"/>
      <c r="FV91" s="8"/>
      <c r="FW91" s="7"/>
      <c r="FX91" s="7"/>
      <c r="FY91" s="2" t="s">
        <v>239</v>
      </c>
      <c r="FZ91" s="2" t="s">
        <v>223</v>
      </c>
      <c r="GA91" s="2" t="s">
        <v>661</v>
      </c>
      <c r="GB91" s="2" t="s">
        <v>1367</v>
      </c>
      <c r="GC91" s="2" t="s">
        <v>238</v>
      </c>
      <c r="GD91" s="2" t="s">
        <v>226</v>
      </c>
      <c r="GE91" s="4"/>
      <c r="GF91" s="8"/>
      <c r="GG91" s="4"/>
      <c r="GH91" s="8"/>
      <c r="GI91" s="7"/>
      <c r="GJ91" s="7"/>
      <c r="GK91" s="2" t="s">
        <v>1002</v>
      </c>
      <c r="GL91" s="2" t="s">
        <v>237</v>
      </c>
      <c r="GM91" s="2" t="s">
        <v>1357</v>
      </c>
      <c r="GN91" s="2" t="s">
        <v>1368</v>
      </c>
      <c r="GO91" s="2" t="s">
        <v>238</v>
      </c>
      <c r="GP91" s="2" t="s">
        <v>226</v>
      </c>
      <c r="GQ91" s="4"/>
      <c r="GR91" s="8"/>
      <c r="GS91" s="4">
        <v>2</v>
      </c>
      <c r="GT91" s="8">
        <v>76.66</v>
      </c>
      <c r="GU91" s="7">
        <v>-1</v>
      </c>
      <c r="GV91" s="7">
        <v>-1</v>
      </c>
      <c r="GW91" s="2" t="s">
        <v>239</v>
      </c>
      <c r="GX91" s="2" t="s">
        <v>223</v>
      </c>
      <c r="GY91" s="2" t="s">
        <v>993</v>
      </c>
      <c r="GZ91" s="2" t="s">
        <v>1047</v>
      </c>
      <c r="HA91" s="2" t="s">
        <v>238</v>
      </c>
      <c r="HB91" s="2" t="s">
        <v>226</v>
      </c>
      <c r="HC91" s="4">
        <v>4</v>
      </c>
      <c r="HD91" s="8">
        <v>122.87</v>
      </c>
      <c r="HE91" s="4">
        <v>3</v>
      </c>
      <c r="HF91" s="8">
        <v>114.99</v>
      </c>
      <c r="HG91" s="7">
        <v>0.3333</v>
      </c>
      <c r="HH91" s="7">
        <v>0.0685</v>
      </c>
      <c r="HI91" s="2" t="s">
        <v>239</v>
      </c>
      <c r="HJ91" s="2" t="s">
        <v>223</v>
      </c>
      <c r="HK91" s="2" t="s">
        <v>994</v>
      </c>
      <c r="HL91" s="2" t="s">
        <v>588</v>
      </c>
      <c r="HM91" s="2" t="s">
        <v>238</v>
      </c>
      <c r="HN91" s="2" t="s">
        <v>226</v>
      </c>
      <c r="HO91" s="4"/>
      <c r="HP91" s="8"/>
      <c r="HQ91" s="4">
        <v>3</v>
      </c>
      <c r="HR91" s="8">
        <v>97.95</v>
      </c>
      <c r="HS91" s="7">
        <v>-1</v>
      </c>
      <c r="HT91" s="7">
        <v>-1</v>
      </c>
      <c r="HU91" s="2" t="s">
        <v>239</v>
      </c>
      <c r="HV91" s="2" t="s">
        <v>223</v>
      </c>
      <c r="HW91" s="2" t="s">
        <v>1357</v>
      </c>
      <c r="HX91" s="2" t="s">
        <v>1369</v>
      </c>
      <c r="HY91" s="2" t="s">
        <v>238</v>
      </c>
      <c r="HZ91" s="2" t="s">
        <v>226</v>
      </c>
      <c r="IA91" s="4">
        <v>1</v>
      </c>
      <c r="IB91" s="8">
        <v>35.49</v>
      </c>
      <c r="IC91" s="4"/>
      <c r="ID91" s="8"/>
      <c r="IE91" s="7"/>
      <c r="IF91" s="7"/>
      <c r="IG91" s="2" t="s">
        <v>239</v>
      </c>
      <c r="IH91" s="2" t="s">
        <v>223</v>
      </c>
      <c r="II91" s="2" t="s">
        <v>612</v>
      </c>
      <c r="IJ91" s="2" t="s">
        <v>1370</v>
      </c>
      <c r="IK91" s="2" t="s">
        <v>238</v>
      </c>
      <c r="IL91" s="2" t="s">
        <v>226</v>
      </c>
      <c r="IM91" s="4"/>
      <c r="IN91" s="8"/>
      <c r="IO91" s="4">
        <v>2</v>
      </c>
      <c r="IP91" s="8">
        <v>76.66</v>
      </c>
      <c r="IQ91" s="7">
        <v>-1</v>
      </c>
      <c r="IR91" s="7">
        <v>-1</v>
      </c>
      <c r="IS91" s="2" t="s">
        <v>239</v>
      </c>
      <c r="IT91" s="2" t="s">
        <v>223</v>
      </c>
      <c r="IU91" s="2" t="s">
        <v>1293</v>
      </c>
      <c r="IV91" s="2" t="s">
        <v>1371</v>
      </c>
      <c r="IW91" s="2" t="s">
        <v>238</v>
      </c>
      <c r="IX91" s="2" t="s">
        <v>226</v>
      </c>
      <c r="IY91" s="4">
        <v>1</v>
      </c>
      <c r="IZ91" s="8">
        <v>32.86</v>
      </c>
      <c r="JA91" s="4"/>
      <c r="JB91" s="8"/>
      <c r="JC91" s="7"/>
      <c r="JD91" s="7"/>
      <c r="JE91" s="2" t="s">
        <v>239</v>
      </c>
      <c r="JF91" s="2" t="s">
        <v>223</v>
      </c>
      <c r="JG91" s="2" t="s">
        <v>1294</v>
      </c>
      <c r="JH91" s="2" t="s">
        <v>1372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252</v>
      </c>
      <c r="JR91" s="2" t="s">
        <v>223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1237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337</v>
      </c>
      <c r="KP91" s="2" t="s">
        <v>223</v>
      </c>
      <c r="KQ91" s="2" t="s">
        <v>226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239</v>
      </c>
      <c r="LB91" s="2" t="s">
        <v>223</v>
      </c>
      <c r="LC91" s="2" t="s">
        <v>1357</v>
      </c>
      <c r="LD91" s="2" t="s">
        <v>1373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239</v>
      </c>
      <c r="LN91" s="2" t="s">
        <v>223</v>
      </c>
      <c r="LO91" s="2" t="s">
        <v>321</v>
      </c>
      <c r="LP91" s="2" t="s">
        <v>226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239</v>
      </c>
      <c r="LZ91" s="2" t="s">
        <v>223</v>
      </c>
      <c r="MA91" s="2" t="s">
        <v>668</v>
      </c>
      <c r="MB91" s="2" t="s">
        <v>1305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/>
      <c r="MT91" s="8"/>
      <c r="MU91" s="7"/>
      <c r="MV91" s="7"/>
      <c r="MW91" s="2" t="s">
        <v>239</v>
      </c>
      <c r="MX91" s="2" t="s">
        <v>223</v>
      </c>
      <c r="MY91" s="2" t="s">
        <v>1105</v>
      </c>
      <c r="MZ91" s="2" t="s">
        <v>1374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239</v>
      </c>
      <c r="NJ91" s="2" t="s">
        <v>261</v>
      </c>
      <c r="NK91" s="2" t="s">
        <v>1375</v>
      </c>
      <c r="NL91" s="2" t="s">
        <v>1376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239</v>
      </c>
      <c r="NV91" s="2" t="s">
        <v>237</v>
      </c>
      <c r="NW91" s="2" t="s">
        <v>1377</v>
      </c>
      <c r="NX91" s="2" t="s">
        <v>1378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266</v>
      </c>
      <c r="OH91" s="2" t="s">
        <v>223</v>
      </c>
      <c r="OI91" s="2" t="s">
        <v>226</v>
      </c>
      <c r="OJ91" s="2" t="s">
        <v>226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236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239</v>
      </c>
      <c r="PF91" s="2" t="s">
        <v>223</v>
      </c>
      <c r="PG91" s="2" t="s">
        <v>226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239</v>
      </c>
      <c r="QP91" s="2" t="s">
        <v>237</v>
      </c>
      <c r="QQ91" s="2" t="s">
        <v>1379</v>
      </c>
      <c r="QR91" s="2" t="s">
        <v>1380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266</v>
      </c>
      <c r="RB91" s="2" t="s">
        <v>223</v>
      </c>
      <c r="RC91" s="2" t="s">
        <v>226</v>
      </c>
      <c r="RD91" s="2" t="s">
        <v>226</v>
      </c>
      <c r="RE91" s="2" t="s">
        <v>238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/>
      <c r="RT91" s="8"/>
      <c r="RU91" s="4"/>
      <c r="RV91" s="8"/>
      <c r="RW91" s="7"/>
      <c r="RX91" s="7"/>
      <c r="RY91" s="2" t="s">
        <v>239</v>
      </c>
      <c r="RZ91" s="2" t="s">
        <v>237</v>
      </c>
      <c r="SA91" s="2" t="s">
        <v>1082</v>
      </c>
      <c r="SB91" s="2" t="s">
        <v>1381</v>
      </c>
      <c r="SC91" s="2" t="s">
        <v>238</v>
      </c>
      <c r="SD91" s="2" t="s">
        <v>226</v>
      </c>
      <c r="SE91" s="4">
        <v>318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>
        <v>250</v>
      </c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>
        <v>100</v>
      </c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>
        <v>30</v>
      </c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</row>
    <row r="92">
      <c r="A92" s="2" t="s">
        <v>1382</v>
      </c>
      <c r="B92" s="2" t="s">
        <v>577</v>
      </c>
      <c r="C92" s="2" t="s">
        <v>558</v>
      </c>
      <c r="D92" s="2" t="s">
        <v>215</v>
      </c>
      <c r="E92" s="2" t="s">
        <v>216</v>
      </c>
      <c r="F92" s="2" t="s">
        <v>1347</v>
      </c>
      <c r="G92" s="2" t="s">
        <v>1348</v>
      </c>
      <c r="H92" s="2" t="s">
        <v>1349</v>
      </c>
      <c r="I92" s="2" t="s">
        <v>1350</v>
      </c>
      <c r="J92" s="2" t="s">
        <v>221</v>
      </c>
      <c r="K92" s="2" t="s">
        <v>405</v>
      </c>
      <c r="L92" s="3">
        <v>35.77</v>
      </c>
      <c r="M92" s="3">
        <v>37.56</v>
      </c>
      <c r="N92" s="3">
        <v>74.99</v>
      </c>
      <c r="O92" s="2" t="s">
        <v>223</v>
      </c>
      <c r="P92" s="2" t="s">
        <v>796</v>
      </c>
      <c r="Q92" s="2" t="s">
        <v>225</v>
      </c>
      <c r="R92" s="2" t="s">
        <v>226</v>
      </c>
      <c r="S92" s="2" t="s">
        <v>1351</v>
      </c>
      <c r="T92" s="2" t="s">
        <v>969</v>
      </c>
      <c r="U92" s="2" t="s">
        <v>229</v>
      </c>
      <c r="V92" s="2" t="s">
        <v>563</v>
      </c>
      <c r="W92" s="2" t="s">
        <v>231</v>
      </c>
      <c r="X92" s="2" t="s">
        <v>1352</v>
      </c>
      <c r="Y92" s="2" t="s">
        <v>1353</v>
      </c>
      <c r="Z92" s="4">
        <v>979</v>
      </c>
      <c r="AA92" s="4">
        <f>=ROUNDDOWN(33.7586206896552,0)</f>
      </c>
      <c r="AB92" s="5">
        <v>29</v>
      </c>
      <c r="AC92" s="2" t="s">
        <v>1354</v>
      </c>
      <c r="AD92" s="4">
        <v>290</v>
      </c>
      <c r="AE92" s="4">
        <v>760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229</v>
      </c>
      <c r="AQ92" s="8">
        <v>9476.88</v>
      </c>
      <c r="AR92" s="4">
        <v>302</v>
      </c>
      <c r="AS92" s="8">
        <v>12874.02</v>
      </c>
      <c r="AT92" s="7">
        <v>-0.2417</v>
      </c>
      <c r="AU92" s="7">
        <v>-0.2639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0.4624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229</v>
      </c>
      <c r="BK92" s="8">
        <v>9476.88</v>
      </c>
      <c r="BL92" s="2" t="s">
        <v>1383</v>
      </c>
      <c r="BM92" s="7">
        <v>1</v>
      </c>
      <c r="BN92" s="7">
        <v>1</v>
      </c>
      <c r="BO92" s="4">
        <v>58</v>
      </c>
      <c r="BP92" s="8">
        <v>2596.08</v>
      </c>
      <c r="BQ92" s="4">
        <v>79</v>
      </c>
      <c r="BR92" s="8">
        <v>3536.04</v>
      </c>
      <c r="BS92" s="7">
        <v>-0.2658</v>
      </c>
      <c r="BT92" s="7">
        <v>-0.2658</v>
      </c>
      <c r="BU92" s="2" t="s">
        <v>239</v>
      </c>
      <c r="BV92" s="2" t="s">
        <v>223</v>
      </c>
      <c r="BW92" s="2" t="s">
        <v>226</v>
      </c>
      <c r="BX92" s="2" t="s">
        <v>1384</v>
      </c>
      <c r="BY92" s="2" t="s">
        <v>238</v>
      </c>
      <c r="BZ92" s="2" t="s">
        <v>226</v>
      </c>
      <c r="CA92" s="4">
        <v>15</v>
      </c>
      <c r="CB92" s="8">
        <v>693.9</v>
      </c>
      <c r="CC92" s="4">
        <v>18</v>
      </c>
      <c r="CD92" s="8">
        <v>832.68</v>
      </c>
      <c r="CE92" s="7">
        <v>-0.1667</v>
      </c>
      <c r="CF92" s="7">
        <v>-0.1667</v>
      </c>
      <c r="CG92" s="2" t="s">
        <v>239</v>
      </c>
      <c r="CH92" s="2" t="s">
        <v>223</v>
      </c>
      <c r="CI92" s="2" t="s">
        <v>1357</v>
      </c>
      <c r="CJ92" s="2" t="s">
        <v>1358</v>
      </c>
      <c r="CK92" s="2" t="s">
        <v>238</v>
      </c>
      <c r="CL92" s="2" t="s">
        <v>226</v>
      </c>
      <c r="CM92" s="4">
        <v>33</v>
      </c>
      <c r="CN92" s="8">
        <v>1339.8</v>
      </c>
      <c r="CO92" s="4">
        <v>45</v>
      </c>
      <c r="CP92" s="8">
        <v>1827</v>
      </c>
      <c r="CQ92" s="7">
        <v>-0.2667</v>
      </c>
      <c r="CR92" s="7">
        <v>-0.2667</v>
      </c>
      <c r="CS92" s="2" t="s">
        <v>239</v>
      </c>
      <c r="CT92" s="2" t="s">
        <v>223</v>
      </c>
      <c r="CU92" s="2" t="s">
        <v>1357</v>
      </c>
      <c r="CV92" s="2" t="s">
        <v>1363</v>
      </c>
      <c r="CW92" s="2" t="s">
        <v>238</v>
      </c>
      <c r="CX92" s="2" t="s">
        <v>226</v>
      </c>
      <c r="CY92" s="4">
        <v>30</v>
      </c>
      <c r="CZ92" s="8">
        <v>1215</v>
      </c>
      <c r="DA92" s="4">
        <v>47</v>
      </c>
      <c r="DB92" s="8">
        <v>1903.5</v>
      </c>
      <c r="DC92" s="7">
        <v>-0.3617</v>
      </c>
      <c r="DD92" s="7">
        <v>-0.3617</v>
      </c>
      <c r="DE92" s="2" t="s">
        <v>239</v>
      </c>
      <c r="DF92" s="2" t="s">
        <v>223</v>
      </c>
      <c r="DG92" s="2" t="s">
        <v>1360</v>
      </c>
      <c r="DH92" s="2" t="s">
        <v>1225</v>
      </c>
      <c r="DI92" s="2" t="s">
        <v>238</v>
      </c>
      <c r="DJ92" s="2" t="s">
        <v>226</v>
      </c>
      <c r="DK92" s="4">
        <v>21</v>
      </c>
      <c r="DL92" s="8">
        <v>660.73</v>
      </c>
      <c r="DM92" s="4">
        <v>3</v>
      </c>
      <c r="DN92" s="8">
        <v>96.17</v>
      </c>
      <c r="DO92" s="7">
        <v>6</v>
      </c>
      <c r="DP92" s="7">
        <v>5.8704</v>
      </c>
      <c r="DQ92" s="2" t="s">
        <v>239</v>
      </c>
      <c r="DR92" s="2" t="s">
        <v>223</v>
      </c>
      <c r="DS92" s="2" t="s">
        <v>1357</v>
      </c>
      <c r="DT92" s="2" t="s">
        <v>1363</v>
      </c>
      <c r="DU92" s="2" t="s">
        <v>238</v>
      </c>
      <c r="DV92" s="2" t="s">
        <v>226</v>
      </c>
      <c r="DW92" s="4">
        <v>28</v>
      </c>
      <c r="DX92" s="8">
        <v>1022.28</v>
      </c>
      <c r="DY92" s="4">
        <v>34</v>
      </c>
      <c r="DZ92" s="8">
        <v>1489.54</v>
      </c>
      <c r="EA92" s="7">
        <v>-0.1765</v>
      </c>
      <c r="EB92" s="7">
        <v>-0.3137</v>
      </c>
      <c r="EC92" s="2" t="s">
        <v>239</v>
      </c>
      <c r="ED92" s="2" t="s">
        <v>223</v>
      </c>
      <c r="EE92" s="2" t="s">
        <v>1357</v>
      </c>
      <c r="EF92" s="2" t="s">
        <v>1363</v>
      </c>
      <c r="EG92" s="2" t="s">
        <v>238</v>
      </c>
      <c r="EH92" s="2" t="s">
        <v>226</v>
      </c>
      <c r="EI92" s="4">
        <v>12</v>
      </c>
      <c r="EJ92" s="8">
        <v>492.24</v>
      </c>
      <c r="EK92" s="4">
        <v>37</v>
      </c>
      <c r="EL92" s="8">
        <v>1517.74</v>
      </c>
      <c r="EM92" s="7">
        <v>-0.6757</v>
      </c>
      <c r="EN92" s="7">
        <v>-0.6757</v>
      </c>
      <c r="EO92" s="2" t="s">
        <v>239</v>
      </c>
      <c r="EP92" s="2" t="s">
        <v>223</v>
      </c>
      <c r="EQ92" s="2" t="s">
        <v>1357</v>
      </c>
      <c r="ER92" s="2" t="s">
        <v>1363</v>
      </c>
      <c r="ES92" s="2" t="s">
        <v>238</v>
      </c>
      <c r="ET92" s="2" t="s">
        <v>226</v>
      </c>
      <c r="EU92" s="4">
        <v>2</v>
      </c>
      <c r="EV92" s="8">
        <v>75.1</v>
      </c>
      <c r="EW92" s="4">
        <v>1</v>
      </c>
      <c r="EX92" s="8">
        <v>41.73</v>
      </c>
      <c r="EY92" s="7">
        <v>1</v>
      </c>
      <c r="EZ92" s="7">
        <v>0.7997</v>
      </c>
      <c r="FA92" s="2" t="s">
        <v>239</v>
      </c>
      <c r="FB92" s="2" t="s">
        <v>223</v>
      </c>
      <c r="FC92" s="2" t="s">
        <v>1357</v>
      </c>
      <c r="FD92" s="2" t="s">
        <v>1385</v>
      </c>
      <c r="FE92" s="2" t="s">
        <v>238</v>
      </c>
      <c r="FF92" s="2" t="s">
        <v>226</v>
      </c>
      <c r="FG92" s="4">
        <v>7</v>
      </c>
      <c r="FH92" s="8">
        <v>454.93</v>
      </c>
      <c r="FI92" s="4"/>
      <c r="FJ92" s="8"/>
      <c r="FK92" s="7"/>
      <c r="FL92" s="7"/>
      <c r="FM92" s="2" t="s">
        <v>239</v>
      </c>
      <c r="FN92" s="2" t="s">
        <v>223</v>
      </c>
      <c r="FO92" s="2" t="s">
        <v>1357</v>
      </c>
      <c r="FP92" s="2" t="s">
        <v>1386</v>
      </c>
      <c r="FQ92" s="2" t="s">
        <v>238</v>
      </c>
      <c r="FR92" s="2" t="s">
        <v>226</v>
      </c>
      <c r="FS92" s="4">
        <v>4</v>
      </c>
      <c r="FT92" s="8">
        <v>152.73</v>
      </c>
      <c r="FU92" s="4"/>
      <c r="FV92" s="8"/>
      <c r="FW92" s="7"/>
      <c r="FX92" s="7"/>
      <c r="FY92" s="2" t="s">
        <v>239</v>
      </c>
      <c r="FZ92" s="2" t="s">
        <v>223</v>
      </c>
      <c r="GA92" s="2" t="s">
        <v>661</v>
      </c>
      <c r="GB92" s="2" t="s">
        <v>932</v>
      </c>
      <c r="GC92" s="2" t="s">
        <v>238</v>
      </c>
      <c r="GD92" s="2" t="s">
        <v>226</v>
      </c>
      <c r="GE92" s="4">
        <v>2</v>
      </c>
      <c r="GF92" s="8">
        <v>87.62</v>
      </c>
      <c r="GG92" s="4">
        <v>15</v>
      </c>
      <c r="GH92" s="8">
        <v>657.15</v>
      </c>
      <c r="GI92" s="7">
        <v>-0.8667</v>
      </c>
      <c r="GJ92" s="7">
        <v>-0.8667</v>
      </c>
      <c r="GK92" s="2" t="s">
        <v>239</v>
      </c>
      <c r="GL92" s="2" t="s">
        <v>223</v>
      </c>
      <c r="GM92" s="2" t="s">
        <v>1357</v>
      </c>
      <c r="GN92" s="2" t="s">
        <v>1387</v>
      </c>
      <c r="GO92" s="2" t="s">
        <v>238</v>
      </c>
      <c r="GP92" s="2" t="s">
        <v>226</v>
      </c>
      <c r="GQ92" s="4">
        <v>2</v>
      </c>
      <c r="GR92" s="8">
        <v>87.62</v>
      </c>
      <c r="GS92" s="4"/>
      <c r="GT92" s="8"/>
      <c r="GU92" s="7"/>
      <c r="GV92" s="7"/>
      <c r="GW92" s="2" t="s">
        <v>239</v>
      </c>
      <c r="GX92" s="2" t="s">
        <v>223</v>
      </c>
      <c r="GY92" s="2" t="s">
        <v>993</v>
      </c>
      <c r="GZ92" s="2" t="s">
        <v>1388</v>
      </c>
      <c r="HA92" s="2" t="s">
        <v>238</v>
      </c>
      <c r="HB92" s="2" t="s">
        <v>226</v>
      </c>
      <c r="HC92" s="4">
        <v>7</v>
      </c>
      <c r="HD92" s="8">
        <v>264.37</v>
      </c>
      <c r="HE92" s="4">
        <v>9</v>
      </c>
      <c r="HF92" s="8">
        <v>359.21</v>
      </c>
      <c r="HG92" s="7">
        <v>-0.2222</v>
      </c>
      <c r="HH92" s="7">
        <v>-0.264</v>
      </c>
      <c r="HI92" s="2" t="s">
        <v>239</v>
      </c>
      <c r="HJ92" s="2" t="s">
        <v>223</v>
      </c>
      <c r="HK92" s="2" t="s">
        <v>994</v>
      </c>
      <c r="HL92" s="2" t="s">
        <v>1389</v>
      </c>
      <c r="HM92" s="2" t="s">
        <v>238</v>
      </c>
      <c r="HN92" s="2" t="s">
        <v>226</v>
      </c>
      <c r="HO92" s="4"/>
      <c r="HP92" s="8"/>
      <c r="HQ92" s="4"/>
      <c r="HR92" s="8"/>
      <c r="HS92" s="7"/>
      <c r="HT92" s="7"/>
      <c r="HU92" s="2" t="s">
        <v>239</v>
      </c>
      <c r="HV92" s="2" t="s">
        <v>237</v>
      </c>
      <c r="HW92" s="2" t="s">
        <v>1357</v>
      </c>
      <c r="HX92" s="2" t="s">
        <v>1390</v>
      </c>
      <c r="HY92" s="2" t="s">
        <v>238</v>
      </c>
      <c r="HZ92" s="2" t="s">
        <v>291</v>
      </c>
      <c r="IA92" s="4">
        <v>3</v>
      </c>
      <c r="IB92" s="8">
        <v>121.68</v>
      </c>
      <c r="IC92" s="4"/>
      <c r="ID92" s="8"/>
      <c r="IE92" s="7"/>
      <c r="IF92" s="7"/>
      <c r="IG92" s="2" t="s">
        <v>239</v>
      </c>
      <c r="IH92" s="2" t="s">
        <v>223</v>
      </c>
      <c r="II92" s="2" t="s">
        <v>612</v>
      </c>
      <c r="IJ92" s="2" t="s">
        <v>1391</v>
      </c>
      <c r="IK92" s="2" t="s">
        <v>238</v>
      </c>
      <c r="IL92" s="2" t="s">
        <v>226</v>
      </c>
      <c r="IM92" s="4">
        <v>4</v>
      </c>
      <c r="IN92" s="8">
        <v>175.24</v>
      </c>
      <c r="IO92" s="4">
        <v>3</v>
      </c>
      <c r="IP92" s="8">
        <v>131.43</v>
      </c>
      <c r="IQ92" s="7">
        <v>0.3333</v>
      </c>
      <c r="IR92" s="7">
        <v>0.3333</v>
      </c>
      <c r="IS92" s="2" t="s">
        <v>239</v>
      </c>
      <c r="IT92" s="2" t="s">
        <v>223</v>
      </c>
      <c r="IU92" s="2" t="s">
        <v>1293</v>
      </c>
      <c r="IV92" s="2" t="s">
        <v>930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448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337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1237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337</v>
      </c>
      <c r="KP92" s="2" t="s">
        <v>223</v>
      </c>
      <c r="KQ92" s="2" t="s">
        <v>226</v>
      </c>
      <c r="KR92" s="2" t="s">
        <v>226</v>
      </c>
      <c r="KS92" s="2" t="s">
        <v>238</v>
      </c>
      <c r="KT92" s="2" t="s">
        <v>226</v>
      </c>
      <c r="KU92" s="4">
        <v>1</v>
      </c>
      <c r="KV92" s="8">
        <v>37.56</v>
      </c>
      <c r="KW92" s="4">
        <v>1</v>
      </c>
      <c r="KX92" s="8">
        <v>41.73</v>
      </c>
      <c r="KY92" s="7"/>
      <c r="KZ92" s="7">
        <v>-0.0999</v>
      </c>
      <c r="LA92" s="2" t="s">
        <v>239</v>
      </c>
      <c r="LB92" s="2" t="s">
        <v>223</v>
      </c>
      <c r="LC92" s="2" t="s">
        <v>1357</v>
      </c>
      <c r="LD92" s="2" t="s">
        <v>1392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239</v>
      </c>
      <c r="LN92" s="2" t="s">
        <v>223</v>
      </c>
      <c r="LO92" s="2" t="s">
        <v>321</v>
      </c>
      <c r="LP92" s="2" t="s">
        <v>226</v>
      </c>
      <c r="LQ92" s="2" t="s">
        <v>238</v>
      </c>
      <c r="LR92" s="2" t="s">
        <v>226</v>
      </c>
      <c r="LS92" s="4"/>
      <c r="LT92" s="8"/>
      <c r="LU92" s="4"/>
      <c r="LV92" s="8"/>
      <c r="LW92" s="7"/>
      <c r="LX92" s="7"/>
      <c r="LY92" s="2" t="s">
        <v>239</v>
      </c>
      <c r="LZ92" s="2" t="s">
        <v>223</v>
      </c>
      <c r="MA92" s="2" t="s">
        <v>668</v>
      </c>
      <c r="MB92" s="2" t="s">
        <v>226</v>
      </c>
      <c r="MC92" s="2" t="s">
        <v>238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/>
      <c r="MT92" s="8"/>
      <c r="MU92" s="7"/>
      <c r="MV92" s="7"/>
      <c r="MW92" s="2" t="s">
        <v>239</v>
      </c>
      <c r="MX92" s="2" t="s">
        <v>223</v>
      </c>
      <c r="MY92" s="2" t="s">
        <v>1105</v>
      </c>
      <c r="MZ92" s="2" t="s">
        <v>703</v>
      </c>
      <c r="NA92" s="2" t="s">
        <v>238</v>
      </c>
      <c r="NB92" s="2" t="s">
        <v>226</v>
      </c>
      <c r="NC92" s="4"/>
      <c r="ND92" s="8"/>
      <c r="NE92" s="4">
        <v>10</v>
      </c>
      <c r="NF92" s="8">
        <v>440.1</v>
      </c>
      <c r="NG92" s="7">
        <v>-1</v>
      </c>
      <c r="NH92" s="7">
        <v>-1</v>
      </c>
      <c r="NI92" s="2" t="s">
        <v>239</v>
      </c>
      <c r="NJ92" s="2" t="s">
        <v>261</v>
      </c>
      <c r="NK92" s="2" t="s">
        <v>1375</v>
      </c>
      <c r="NL92" s="2" t="s">
        <v>1393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239</v>
      </c>
      <c r="NV92" s="2" t="s">
        <v>237</v>
      </c>
      <c r="NW92" s="2" t="s">
        <v>1394</v>
      </c>
      <c r="NX92" s="2" t="s">
        <v>1395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266</v>
      </c>
      <c r="OH92" s="2" t="s">
        <v>223</v>
      </c>
      <c r="OI92" s="2" t="s">
        <v>1010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236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239</v>
      </c>
      <c r="PF92" s="2" t="s">
        <v>223</v>
      </c>
      <c r="PG92" s="2" t="s">
        <v>226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226</v>
      </c>
      <c r="QD92" s="2" t="s">
        <v>226</v>
      </c>
      <c r="QE92" s="2" t="s">
        <v>226</v>
      </c>
      <c r="QF92" s="2" t="s">
        <v>226</v>
      </c>
      <c r="QG92" s="2" t="s">
        <v>226</v>
      </c>
      <c r="QH92" s="2" t="s">
        <v>226</v>
      </c>
      <c r="QI92" s="4"/>
      <c r="QJ92" s="8"/>
      <c r="QK92" s="4"/>
      <c r="QL92" s="8"/>
      <c r="QM92" s="7"/>
      <c r="QN92" s="7"/>
      <c r="QO92" s="2" t="s">
        <v>239</v>
      </c>
      <c r="QP92" s="2" t="s">
        <v>237</v>
      </c>
      <c r="QQ92" s="2" t="s">
        <v>1379</v>
      </c>
      <c r="QR92" s="2" t="s">
        <v>1396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266</v>
      </c>
      <c r="RB92" s="2" t="s">
        <v>223</v>
      </c>
      <c r="RC92" s="2" t="s">
        <v>226</v>
      </c>
      <c r="RD92" s="2" t="s">
        <v>226</v>
      </c>
      <c r="RE92" s="2" t="s">
        <v>238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/>
      <c r="RT92" s="8"/>
      <c r="RU92" s="4"/>
      <c r="RV92" s="8"/>
      <c r="RW92" s="7"/>
      <c r="RX92" s="7"/>
      <c r="RY92" s="2" t="s">
        <v>239</v>
      </c>
      <c r="RZ92" s="2" t="s">
        <v>237</v>
      </c>
      <c r="SA92" s="2" t="s">
        <v>1082</v>
      </c>
      <c r="SB92" s="2" t="s">
        <v>1381</v>
      </c>
      <c r="SC92" s="2" t="s">
        <v>238</v>
      </c>
      <c r="SD92" s="2" t="s">
        <v>226</v>
      </c>
      <c r="SE92" s="4">
        <v>979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>
        <v>290</v>
      </c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>
        <v>330</v>
      </c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>
        <v>140</v>
      </c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</row>
    <row r="93">
      <c r="A93" s="2" t="s">
        <v>1397</v>
      </c>
      <c r="B93" s="2" t="s">
        <v>577</v>
      </c>
      <c r="C93" s="2" t="s">
        <v>558</v>
      </c>
      <c r="D93" s="2" t="s">
        <v>215</v>
      </c>
      <c r="E93" s="2" t="s">
        <v>216</v>
      </c>
      <c r="F93" s="2" t="s">
        <v>1347</v>
      </c>
      <c r="G93" s="2" t="s">
        <v>1348</v>
      </c>
      <c r="H93" s="2" t="s">
        <v>1349</v>
      </c>
      <c r="I93" s="2" t="s">
        <v>1350</v>
      </c>
      <c r="J93" s="2" t="s">
        <v>268</v>
      </c>
      <c r="K93" s="2" t="s">
        <v>405</v>
      </c>
      <c r="L93" s="3">
        <v>41.12</v>
      </c>
      <c r="M93" s="3">
        <v>43.18</v>
      </c>
      <c r="N93" s="3">
        <v>84.99</v>
      </c>
      <c r="O93" s="2" t="s">
        <v>223</v>
      </c>
      <c r="P93" s="2" t="s">
        <v>796</v>
      </c>
      <c r="Q93" s="2" t="s">
        <v>225</v>
      </c>
      <c r="R93" s="2" t="s">
        <v>226</v>
      </c>
      <c r="S93" s="2" t="s">
        <v>1351</v>
      </c>
      <c r="T93" s="2" t="s">
        <v>969</v>
      </c>
      <c r="U93" s="2" t="s">
        <v>229</v>
      </c>
      <c r="V93" s="2" t="s">
        <v>563</v>
      </c>
      <c r="W93" s="2" t="s">
        <v>231</v>
      </c>
      <c r="X93" s="2" t="s">
        <v>1352</v>
      </c>
      <c r="Y93" s="2" t="s">
        <v>1353</v>
      </c>
      <c r="Z93" s="4">
        <v>882</v>
      </c>
      <c r="AA93" s="4">
        <f>=ROUNDDOWN(41.6037735849057,0)</f>
      </c>
      <c r="AB93" s="5">
        <v>21.2</v>
      </c>
      <c r="AC93" s="2" t="s">
        <v>1354</v>
      </c>
      <c r="AD93" s="4">
        <v>120</v>
      </c>
      <c r="AE93" s="4">
        <v>320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177</v>
      </c>
      <c r="AQ93" s="8">
        <v>8788.4</v>
      </c>
      <c r="AR93" s="4">
        <v>208</v>
      </c>
      <c r="AS93" s="8">
        <v>10226.91</v>
      </c>
      <c r="AT93" s="7">
        <v>-0.149</v>
      </c>
      <c r="AU93" s="7">
        <v>-0.1407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0.4288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177</v>
      </c>
      <c r="BK93" s="8">
        <v>8788.4</v>
      </c>
      <c r="BL93" s="2" t="s">
        <v>1398</v>
      </c>
      <c r="BM93" s="7">
        <v>1</v>
      </c>
      <c r="BN93" s="7">
        <v>1</v>
      </c>
      <c r="BO93" s="4">
        <v>65</v>
      </c>
      <c r="BP93" s="8">
        <v>3324.75</v>
      </c>
      <c r="BQ93" s="4">
        <v>69</v>
      </c>
      <c r="BR93" s="8">
        <v>3529.35</v>
      </c>
      <c r="BS93" s="7">
        <v>-0.058</v>
      </c>
      <c r="BT93" s="7">
        <v>-0.058</v>
      </c>
      <c r="BU93" s="2" t="s">
        <v>239</v>
      </c>
      <c r="BV93" s="2" t="s">
        <v>223</v>
      </c>
      <c r="BW93" s="2" t="s">
        <v>226</v>
      </c>
      <c r="BX93" s="2" t="s">
        <v>1399</v>
      </c>
      <c r="BY93" s="2" t="s">
        <v>238</v>
      </c>
      <c r="BZ93" s="2" t="s">
        <v>226</v>
      </c>
      <c r="CA93" s="4">
        <v>9</v>
      </c>
      <c r="CB93" s="8">
        <v>476.01</v>
      </c>
      <c r="CC93" s="4">
        <v>10</v>
      </c>
      <c r="CD93" s="8">
        <v>528.9</v>
      </c>
      <c r="CE93" s="7">
        <v>-0.1</v>
      </c>
      <c r="CF93" s="7">
        <v>-0.1</v>
      </c>
      <c r="CG93" s="2" t="s">
        <v>239</v>
      </c>
      <c r="CH93" s="2" t="s">
        <v>223</v>
      </c>
      <c r="CI93" s="2" t="s">
        <v>1357</v>
      </c>
      <c r="CJ93" s="2" t="s">
        <v>1400</v>
      </c>
      <c r="CK93" s="2" t="s">
        <v>238</v>
      </c>
      <c r="CL93" s="2" t="s">
        <v>226</v>
      </c>
      <c r="CM93" s="4">
        <v>32</v>
      </c>
      <c r="CN93" s="8">
        <v>1560.64</v>
      </c>
      <c r="CO93" s="4">
        <v>31</v>
      </c>
      <c r="CP93" s="8">
        <v>1511.87</v>
      </c>
      <c r="CQ93" s="7">
        <v>0.0323</v>
      </c>
      <c r="CR93" s="7">
        <v>0.0323</v>
      </c>
      <c r="CS93" s="2" t="s">
        <v>239</v>
      </c>
      <c r="CT93" s="2" t="s">
        <v>223</v>
      </c>
      <c r="CU93" s="2" t="s">
        <v>1357</v>
      </c>
      <c r="CV93" s="2" t="s">
        <v>1401</v>
      </c>
      <c r="CW93" s="2" t="s">
        <v>238</v>
      </c>
      <c r="CX93" s="2" t="s">
        <v>226</v>
      </c>
      <c r="CY93" s="4">
        <v>19</v>
      </c>
      <c r="CZ93" s="8">
        <v>874</v>
      </c>
      <c r="DA93" s="4">
        <v>28</v>
      </c>
      <c r="DB93" s="8">
        <v>1288</v>
      </c>
      <c r="DC93" s="7">
        <v>-0.3214</v>
      </c>
      <c r="DD93" s="7">
        <v>-0.3214</v>
      </c>
      <c r="DE93" s="2" t="s">
        <v>239</v>
      </c>
      <c r="DF93" s="2" t="s">
        <v>223</v>
      </c>
      <c r="DG93" s="2" t="s">
        <v>1360</v>
      </c>
      <c r="DH93" s="2" t="s">
        <v>1402</v>
      </c>
      <c r="DI93" s="2" t="s">
        <v>238</v>
      </c>
      <c r="DJ93" s="2" t="s">
        <v>226</v>
      </c>
      <c r="DK93" s="4">
        <v>8</v>
      </c>
      <c r="DL93" s="8">
        <v>299.02</v>
      </c>
      <c r="DM93" s="4">
        <v>2</v>
      </c>
      <c r="DN93" s="8">
        <v>74.05</v>
      </c>
      <c r="DO93" s="7">
        <v>3</v>
      </c>
      <c r="DP93" s="7">
        <v>3.0381</v>
      </c>
      <c r="DQ93" s="2" t="s">
        <v>239</v>
      </c>
      <c r="DR93" s="2" t="s">
        <v>223</v>
      </c>
      <c r="DS93" s="2" t="s">
        <v>1357</v>
      </c>
      <c r="DT93" s="2" t="s">
        <v>1403</v>
      </c>
      <c r="DU93" s="2" t="s">
        <v>238</v>
      </c>
      <c r="DV93" s="2" t="s">
        <v>226</v>
      </c>
      <c r="DW93" s="4">
        <v>10</v>
      </c>
      <c r="DX93" s="8">
        <v>428.1</v>
      </c>
      <c r="DY93" s="4">
        <v>16</v>
      </c>
      <c r="DZ93" s="8">
        <v>805.92</v>
      </c>
      <c r="EA93" s="7">
        <v>-0.375</v>
      </c>
      <c r="EB93" s="7">
        <v>-0.4688</v>
      </c>
      <c r="EC93" s="2" t="s">
        <v>239</v>
      </c>
      <c r="ED93" s="2" t="s">
        <v>223</v>
      </c>
      <c r="EE93" s="2" t="s">
        <v>1357</v>
      </c>
      <c r="EF93" s="2" t="s">
        <v>1363</v>
      </c>
      <c r="EG93" s="2" t="s">
        <v>238</v>
      </c>
      <c r="EH93" s="2" t="s">
        <v>226</v>
      </c>
      <c r="EI93" s="4">
        <v>4</v>
      </c>
      <c r="EJ93" s="8">
        <v>187.48</v>
      </c>
      <c r="EK93" s="4">
        <v>18</v>
      </c>
      <c r="EL93" s="8">
        <v>843.66</v>
      </c>
      <c r="EM93" s="7">
        <v>-0.7778</v>
      </c>
      <c r="EN93" s="7">
        <v>-0.7778</v>
      </c>
      <c r="EO93" s="2" t="s">
        <v>239</v>
      </c>
      <c r="EP93" s="2" t="s">
        <v>223</v>
      </c>
      <c r="EQ93" s="2" t="s">
        <v>1357</v>
      </c>
      <c r="ER93" s="2" t="s">
        <v>1362</v>
      </c>
      <c r="ES93" s="2" t="s">
        <v>238</v>
      </c>
      <c r="ET93" s="2" t="s">
        <v>226</v>
      </c>
      <c r="EU93" s="4"/>
      <c r="EV93" s="8"/>
      <c r="EW93" s="4">
        <v>7</v>
      </c>
      <c r="EX93" s="8">
        <v>335.86</v>
      </c>
      <c r="EY93" s="7">
        <v>-1</v>
      </c>
      <c r="EZ93" s="7">
        <v>-1</v>
      </c>
      <c r="FA93" s="2" t="s">
        <v>239</v>
      </c>
      <c r="FB93" s="2" t="s">
        <v>223</v>
      </c>
      <c r="FC93" s="2" t="s">
        <v>1357</v>
      </c>
      <c r="FD93" s="2" t="s">
        <v>1404</v>
      </c>
      <c r="FE93" s="2" t="s">
        <v>238</v>
      </c>
      <c r="FF93" s="2" t="s">
        <v>226</v>
      </c>
      <c r="FG93" s="4">
        <v>9</v>
      </c>
      <c r="FH93" s="8">
        <v>629.91</v>
      </c>
      <c r="FI93" s="4"/>
      <c r="FJ93" s="8"/>
      <c r="FK93" s="7"/>
      <c r="FL93" s="7"/>
      <c r="FM93" s="2" t="s">
        <v>239</v>
      </c>
      <c r="FN93" s="2" t="s">
        <v>223</v>
      </c>
      <c r="FO93" s="2" t="s">
        <v>1357</v>
      </c>
      <c r="FP93" s="2" t="s">
        <v>1362</v>
      </c>
      <c r="FQ93" s="2" t="s">
        <v>238</v>
      </c>
      <c r="FR93" s="2" t="s">
        <v>226</v>
      </c>
      <c r="FS93" s="4">
        <v>6</v>
      </c>
      <c r="FT93" s="8">
        <v>290.35</v>
      </c>
      <c r="FU93" s="4"/>
      <c r="FV93" s="8"/>
      <c r="FW93" s="7"/>
      <c r="FX93" s="7"/>
      <c r="FY93" s="2" t="s">
        <v>239</v>
      </c>
      <c r="FZ93" s="2" t="s">
        <v>223</v>
      </c>
      <c r="GA93" s="2" t="s">
        <v>661</v>
      </c>
      <c r="GB93" s="2" t="s">
        <v>1405</v>
      </c>
      <c r="GC93" s="2" t="s">
        <v>238</v>
      </c>
      <c r="GD93" s="2" t="s">
        <v>226</v>
      </c>
      <c r="GE93" s="4"/>
      <c r="GF93" s="8"/>
      <c r="GG93" s="4">
        <v>2</v>
      </c>
      <c r="GH93" s="8">
        <v>100.74</v>
      </c>
      <c r="GI93" s="7">
        <v>-1</v>
      </c>
      <c r="GJ93" s="7">
        <v>-1</v>
      </c>
      <c r="GK93" s="2" t="s">
        <v>1002</v>
      </c>
      <c r="GL93" s="2" t="s">
        <v>237</v>
      </c>
      <c r="GM93" s="2" t="s">
        <v>1357</v>
      </c>
      <c r="GN93" s="2" t="s">
        <v>1387</v>
      </c>
      <c r="GO93" s="2" t="s">
        <v>238</v>
      </c>
      <c r="GP93" s="2" t="s">
        <v>226</v>
      </c>
      <c r="GQ93" s="4">
        <v>3</v>
      </c>
      <c r="GR93" s="8">
        <v>151.11</v>
      </c>
      <c r="GS93" s="4">
        <v>2</v>
      </c>
      <c r="GT93" s="8">
        <v>100.74</v>
      </c>
      <c r="GU93" s="7">
        <v>0.5</v>
      </c>
      <c r="GV93" s="7">
        <v>0.5</v>
      </c>
      <c r="GW93" s="2" t="s">
        <v>239</v>
      </c>
      <c r="GX93" s="2" t="s">
        <v>223</v>
      </c>
      <c r="GY93" s="2" t="s">
        <v>993</v>
      </c>
      <c r="GZ93" s="2" t="s">
        <v>1406</v>
      </c>
      <c r="HA93" s="2" t="s">
        <v>238</v>
      </c>
      <c r="HB93" s="2" t="s">
        <v>226</v>
      </c>
      <c r="HC93" s="4">
        <v>2</v>
      </c>
      <c r="HD93" s="8">
        <v>85.48</v>
      </c>
      <c r="HE93" s="4">
        <v>6</v>
      </c>
      <c r="HF93" s="8">
        <v>251.82</v>
      </c>
      <c r="HG93" s="7">
        <v>-0.6667</v>
      </c>
      <c r="HH93" s="7">
        <v>-0.6606</v>
      </c>
      <c r="HI93" s="2" t="s">
        <v>239</v>
      </c>
      <c r="HJ93" s="2" t="s">
        <v>223</v>
      </c>
      <c r="HK93" s="2" t="s">
        <v>994</v>
      </c>
      <c r="HL93" s="2" t="s">
        <v>1047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1002</v>
      </c>
      <c r="HV93" s="2" t="s">
        <v>237</v>
      </c>
      <c r="HW93" s="2" t="s">
        <v>1357</v>
      </c>
      <c r="HX93" s="2" t="s">
        <v>1407</v>
      </c>
      <c r="HY93" s="2" t="s">
        <v>238</v>
      </c>
      <c r="HZ93" s="2" t="s">
        <v>291</v>
      </c>
      <c r="IA93" s="4">
        <v>4</v>
      </c>
      <c r="IB93" s="8">
        <v>186.52</v>
      </c>
      <c r="IC93" s="4">
        <v>2</v>
      </c>
      <c r="ID93" s="8">
        <v>105.6</v>
      </c>
      <c r="IE93" s="7">
        <v>1</v>
      </c>
      <c r="IF93" s="7">
        <v>0.7663</v>
      </c>
      <c r="IG93" s="2" t="s">
        <v>239</v>
      </c>
      <c r="IH93" s="2" t="s">
        <v>223</v>
      </c>
      <c r="II93" s="2" t="s">
        <v>1408</v>
      </c>
      <c r="IJ93" s="2" t="s">
        <v>1240</v>
      </c>
      <c r="IK93" s="2" t="s">
        <v>238</v>
      </c>
      <c r="IL93" s="2" t="s">
        <v>226</v>
      </c>
      <c r="IM93" s="4">
        <v>5</v>
      </c>
      <c r="IN93" s="8">
        <v>251.85</v>
      </c>
      <c r="IO93" s="4">
        <v>8</v>
      </c>
      <c r="IP93" s="8">
        <v>402.96</v>
      </c>
      <c r="IQ93" s="7">
        <v>-0.375</v>
      </c>
      <c r="IR93" s="7">
        <v>-0.375</v>
      </c>
      <c r="IS93" s="2" t="s">
        <v>239</v>
      </c>
      <c r="IT93" s="2" t="s">
        <v>223</v>
      </c>
      <c r="IU93" s="2" t="s">
        <v>1293</v>
      </c>
      <c r="IV93" s="2" t="s">
        <v>910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448</v>
      </c>
      <c r="JF93" s="2" t="s">
        <v>223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337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1237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337</v>
      </c>
      <c r="KP93" s="2" t="s">
        <v>223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>
        <v>1</v>
      </c>
      <c r="KV93" s="8">
        <v>43.18</v>
      </c>
      <c r="KW93" s="4"/>
      <c r="KX93" s="8"/>
      <c r="KY93" s="7"/>
      <c r="KZ93" s="7"/>
      <c r="LA93" s="2" t="s">
        <v>239</v>
      </c>
      <c r="LB93" s="2" t="s">
        <v>223</v>
      </c>
      <c r="LC93" s="2" t="s">
        <v>1357</v>
      </c>
      <c r="LD93" s="2" t="s">
        <v>1409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239</v>
      </c>
      <c r="LN93" s="2" t="s">
        <v>223</v>
      </c>
      <c r="LO93" s="2" t="s">
        <v>321</v>
      </c>
      <c r="LP93" s="2" t="s">
        <v>226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239</v>
      </c>
      <c r="LZ93" s="2" t="s">
        <v>223</v>
      </c>
      <c r="MA93" s="2" t="s">
        <v>668</v>
      </c>
      <c r="MB93" s="2" t="s">
        <v>226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226</v>
      </c>
      <c r="ML93" s="2" t="s">
        <v>226</v>
      </c>
      <c r="MM93" s="2" t="s">
        <v>226</v>
      </c>
      <c r="MN93" s="2" t="s">
        <v>226</v>
      </c>
      <c r="MO93" s="2" t="s">
        <v>226</v>
      </c>
      <c r="MP93" s="2" t="s">
        <v>226</v>
      </c>
      <c r="MQ93" s="4"/>
      <c r="MR93" s="8"/>
      <c r="MS93" s="4"/>
      <c r="MT93" s="8"/>
      <c r="MU93" s="7"/>
      <c r="MV93" s="7"/>
      <c r="MW93" s="2" t="s">
        <v>239</v>
      </c>
      <c r="MX93" s="2" t="s">
        <v>223</v>
      </c>
      <c r="MY93" s="2" t="s">
        <v>1105</v>
      </c>
      <c r="MZ93" s="2" t="s">
        <v>226</v>
      </c>
      <c r="NA93" s="2" t="s">
        <v>238</v>
      </c>
      <c r="NB93" s="2" t="s">
        <v>226</v>
      </c>
      <c r="NC93" s="4"/>
      <c r="ND93" s="8"/>
      <c r="NE93" s="4">
        <v>5</v>
      </c>
      <c r="NF93" s="8">
        <v>251.5</v>
      </c>
      <c r="NG93" s="7">
        <v>-1</v>
      </c>
      <c r="NH93" s="7">
        <v>-1</v>
      </c>
      <c r="NI93" s="2" t="s">
        <v>239</v>
      </c>
      <c r="NJ93" s="2" t="s">
        <v>261</v>
      </c>
      <c r="NK93" s="2" t="s">
        <v>1375</v>
      </c>
      <c r="NL93" s="2" t="s">
        <v>1410</v>
      </c>
      <c r="NM93" s="2" t="s">
        <v>238</v>
      </c>
      <c r="NN93" s="2" t="s">
        <v>226</v>
      </c>
      <c r="NO93" s="4"/>
      <c r="NP93" s="8"/>
      <c r="NQ93" s="4">
        <v>2</v>
      </c>
      <c r="NR93" s="8">
        <v>95.94</v>
      </c>
      <c r="NS93" s="7">
        <v>-1</v>
      </c>
      <c r="NT93" s="7">
        <v>-1</v>
      </c>
      <c r="NU93" s="2" t="s">
        <v>239</v>
      </c>
      <c r="NV93" s="2" t="s">
        <v>237</v>
      </c>
      <c r="NW93" s="2" t="s">
        <v>1377</v>
      </c>
      <c r="NX93" s="2" t="s">
        <v>1046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239</v>
      </c>
      <c r="OH93" s="2" t="s">
        <v>237</v>
      </c>
      <c r="OI93" s="2" t="s">
        <v>1010</v>
      </c>
      <c r="OJ93" s="2" t="s">
        <v>629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236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239</v>
      </c>
      <c r="PF93" s="2" t="s">
        <v>223</v>
      </c>
      <c r="PG93" s="2" t="s">
        <v>226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239</v>
      </c>
      <c r="QP93" s="2" t="s">
        <v>237</v>
      </c>
      <c r="QQ93" s="2" t="s">
        <v>1379</v>
      </c>
      <c r="QR93" s="2" t="s">
        <v>1411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266</v>
      </c>
      <c r="RB93" s="2" t="s">
        <v>223</v>
      </c>
      <c r="RC93" s="2" t="s">
        <v>226</v>
      </c>
      <c r="RD93" s="2" t="s">
        <v>226</v>
      </c>
      <c r="RE93" s="2" t="s">
        <v>238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/>
      <c r="RT93" s="8"/>
      <c r="RU93" s="4"/>
      <c r="RV93" s="8"/>
      <c r="RW93" s="7"/>
      <c r="RX93" s="7"/>
      <c r="RY93" s="2" t="s">
        <v>239</v>
      </c>
      <c r="RZ93" s="2" t="s">
        <v>237</v>
      </c>
      <c r="SA93" s="2" t="s">
        <v>1082</v>
      </c>
      <c r="SB93" s="2" t="s">
        <v>1412</v>
      </c>
      <c r="SC93" s="2" t="s">
        <v>238</v>
      </c>
      <c r="SD93" s="2" t="s">
        <v>226</v>
      </c>
      <c r="SE93" s="4">
        <v>882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>
        <v>120</v>
      </c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>
        <v>100</v>
      </c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>
        <v>100</v>
      </c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</row>
    <row r="94">
      <c r="A94" s="2" t="s">
        <v>1413</v>
      </c>
      <c r="B94" s="2" t="s">
        <v>577</v>
      </c>
      <c r="C94" s="2" t="s">
        <v>558</v>
      </c>
      <c r="D94" s="2" t="s">
        <v>215</v>
      </c>
      <c r="E94" s="2" t="s">
        <v>216</v>
      </c>
      <c r="F94" s="2" t="s">
        <v>1347</v>
      </c>
      <c r="G94" s="2" t="s">
        <v>1348</v>
      </c>
      <c r="H94" s="2" t="s">
        <v>1349</v>
      </c>
      <c r="I94" s="2" t="s">
        <v>1350</v>
      </c>
      <c r="J94" s="2" t="s">
        <v>582</v>
      </c>
      <c r="K94" s="2" t="s">
        <v>1414</v>
      </c>
      <c r="L94" s="3">
        <v>31.29</v>
      </c>
      <c r="M94" s="3">
        <v>32.85</v>
      </c>
      <c r="N94" s="3">
        <v>64.99</v>
      </c>
      <c r="O94" s="2" t="s">
        <v>223</v>
      </c>
      <c r="P94" s="2" t="s">
        <v>224</v>
      </c>
      <c r="Q94" s="2" t="s">
        <v>225</v>
      </c>
      <c r="R94" s="2" t="s">
        <v>226</v>
      </c>
      <c r="S94" s="2" t="s">
        <v>1415</v>
      </c>
      <c r="T94" s="2" t="s">
        <v>969</v>
      </c>
      <c r="U94" s="2" t="s">
        <v>371</v>
      </c>
      <c r="V94" s="2" t="s">
        <v>563</v>
      </c>
      <c r="W94" s="2" t="s">
        <v>231</v>
      </c>
      <c r="X94" s="2" t="s">
        <v>1352</v>
      </c>
      <c r="Y94" s="2" t="s">
        <v>1353</v>
      </c>
      <c r="Z94" s="4">
        <v>190</v>
      </c>
      <c r="AA94" s="4">
        <f>=ROUNDDOWN(31.6666666666667,0)</f>
      </c>
      <c r="AB94" s="5">
        <v>6</v>
      </c>
      <c r="AC94" s="2" t="s">
        <v>624</v>
      </c>
      <c r="AD94" s="4">
        <v>230</v>
      </c>
      <c r="AE94" s="4">
        <v>530</v>
      </c>
      <c r="AF94" s="6">
        <v>64</v>
      </c>
      <c r="AG94" s="6"/>
      <c r="AH94" s="7">
        <v>0.9167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56</v>
      </c>
      <c r="AQ94" s="8">
        <v>2067.59</v>
      </c>
      <c r="AR94" s="4">
        <v>59</v>
      </c>
      <c r="AS94" s="8">
        <v>2209.96</v>
      </c>
      <c r="AT94" s="7">
        <v>-0.0508</v>
      </c>
      <c r="AU94" s="7">
        <v>-0.0644</v>
      </c>
      <c r="AV94" s="4">
        <v>302</v>
      </c>
      <c r="AW94" s="8">
        <v>12775.27</v>
      </c>
      <c r="AX94" s="4">
        <v>396</v>
      </c>
      <c r="AY94" s="8">
        <v>17556.02</v>
      </c>
      <c r="AZ94" s="7">
        <v>-0.2374</v>
      </c>
      <c r="BA94" s="7">
        <v>-0.2723</v>
      </c>
      <c r="BB94" s="7">
        <v>0.1618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>
        <v>0.384</v>
      </c>
      <c r="BJ94" s="4">
        <v>56</v>
      </c>
      <c r="BK94" s="8">
        <v>2067.59</v>
      </c>
      <c r="BL94" s="2" t="s">
        <v>1416</v>
      </c>
      <c r="BM94" s="7">
        <v>1</v>
      </c>
      <c r="BN94" s="7">
        <v>1</v>
      </c>
      <c r="BO94" s="4">
        <v>27</v>
      </c>
      <c r="BP94" s="8">
        <v>1035.72</v>
      </c>
      <c r="BQ94" s="4">
        <v>18</v>
      </c>
      <c r="BR94" s="8">
        <v>690.48</v>
      </c>
      <c r="BS94" s="7">
        <v>0.5</v>
      </c>
      <c r="BT94" s="7">
        <v>0.5</v>
      </c>
      <c r="BU94" s="2" t="s">
        <v>239</v>
      </c>
      <c r="BV94" s="2" t="s">
        <v>223</v>
      </c>
      <c r="BW94" s="2" t="s">
        <v>226</v>
      </c>
      <c r="BX94" s="2" t="s">
        <v>1384</v>
      </c>
      <c r="BY94" s="2" t="s">
        <v>238</v>
      </c>
      <c r="BZ94" s="2" t="s">
        <v>226</v>
      </c>
      <c r="CA94" s="4">
        <v>10</v>
      </c>
      <c r="CB94" s="8">
        <v>396.5</v>
      </c>
      <c r="CC94" s="4">
        <v>2</v>
      </c>
      <c r="CD94" s="8">
        <v>79.3</v>
      </c>
      <c r="CE94" s="7">
        <v>4</v>
      </c>
      <c r="CF94" s="7">
        <v>4</v>
      </c>
      <c r="CG94" s="2" t="s">
        <v>239</v>
      </c>
      <c r="CH94" s="2" t="s">
        <v>223</v>
      </c>
      <c r="CI94" s="2" t="s">
        <v>1357</v>
      </c>
      <c r="CJ94" s="2" t="s">
        <v>1417</v>
      </c>
      <c r="CK94" s="2" t="s">
        <v>238</v>
      </c>
      <c r="CL94" s="2" t="s">
        <v>226</v>
      </c>
      <c r="CM94" s="4"/>
      <c r="CN94" s="8"/>
      <c r="CO94" s="4">
        <v>6</v>
      </c>
      <c r="CP94" s="8">
        <v>236.58</v>
      </c>
      <c r="CQ94" s="7">
        <v>-1</v>
      </c>
      <c r="CR94" s="7">
        <v>-1</v>
      </c>
      <c r="CS94" s="2" t="s">
        <v>239</v>
      </c>
      <c r="CT94" s="2" t="s">
        <v>223</v>
      </c>
      <c r="CU94" s="2" t="s">
        <v>1357</v>
      </c>
      <c r="CV94" s="2" t="s">
        <v>1418</v>
      </c>
      <c r="CW94" s="2" t="s">
        <v>238</v>
      </c>
      <c r="CX94" s="2" t="s">
        <v>226</v>
      </c>
      <c r="CY94" s="4">
        <v>3</v>
      </c>
      <c r="CZ94" s="8">
        <v>103.2</v>
      </c>
      <c r="DA94" s="4">
        <v>1</v>
      </c>
      <c r="DB94" s="8">
        <v>34.4</v>
      </c>
      <c r="DC94" s="7">
        <v>2</v>
      </c>
      <c r="DD94" s="7">
        <v>2</v>
      </c>
      <c r="DE94" s="2" t="s">
        <v>239</v>
      </c>
      <c r="DF94" s="2" t="s">
        <v>223</v>
      </c>
      <c r="DG94" s="2" t="s">
        <v>1360</v>
      </c>
      <c r="DH94" s="2" t="s">
        <v>1377</v>
      </c>
      <c r="DI94" s="2" t="s">
        <v>238</v>
      </c>
      <c r="DJ94" s="2" t="s">
        <v>226</v>
      </c>
      <c r="DK94" s="4">
        <v>3</v>
      </c>
      <c r="DL94" s="8">
        <v>87.33</v>
      </c>
      <c r="DM94" s="4">
        <v>1</v>
      </c>
      <c r="DN94" s="8">
        <v>28.66</v>
      </c>
      <c r="DO94" s="7">
        <v>2</v>
      </c>
      <c r="DP94" s="7">
        <v>2.0471</v>
      </c>
      <c r="DQ94" s="2" t="s">
        <v>239</v>
      </c>
      <c r="DR94" s="2" t="s">
        <v>223</v>
      </c>
      <c r="DS94" s="2" t="s">
        <v>1357</v>
      </c>
      <c r="DT94" s="2" t="s">
        <v>1363</v>
      </c>
      <c r="DU94" s="2" t="s">
        <v>238</v>
      </c>
      <c r="DV94" s="2" t="s">
        <v>226</v>
      </c>
      <c r="DW94" s="4">
        <v>2</v>
      </c>
      <c r="DX94" s="8">
        <v>62.28</v>
      </c>
      <c r="DY94" s="4">
        <v>4</v>
      </c>
      <c r="DZ94" s="8">
        <v>153.32</v>
      </c>
      <c r="EA94" s="7">
        <v>-0.5</v>
      </c>
      <c r="EB94" s="7">
        <v>-0.5938</v>
      </c>
      <c r="EC94" s="2" t="s">
        <v>239</v>
      </c>
      <c r="ED94" s="2" t="s">
        <v>223</v>
      </c>
      <c r="EE94" s="2" t="s">
        <v>1357</v>
      </c>
      <c r="EF94" s="2" t="s">
        <v>1363</v>
      </c>
      <c r="EG94" s="2" t="s">
        <v>238</v>
      </c>
      <c r="EH94" s="2" t="s">
        <v>226</v>
      </c>
      <c r="EI94" s="4">
        <v>5</v>
      </c>
      <c r="EJ94" s="8">
        <v>175.75</v>
      </c>
      <c r="EK94" s="4">
        <v>1</v>
      </c>
      <c r="EL94" s="8">
        <v>35.15</v>
      </c>
      <c r="EM94" s="7">
        <v>4</v>
      </c>
      <c r="EN94" s="7">
        <v>4</v>
      </c>
      <c r="EO94" s="2" t="s">
        <v>239</v>
      </c>
      <c r="EP94" s="2" t="s">
        <v>223</v>
      </c>
      <c r="EQ94" s="2" t="s">
        <v>1357</v>
      </c>
      <c r="ER94" s="2" t="s">
        <v>1403</v>
      </c>
      <c r="ES94" s="2" t="s">
        <v>238</v>
      </c>
      <c r="ET94" s="2" t="s">
        <v>226</v>
      </c>
      <c r="EU94" s="4">
        <v>1</v>
      </c>
      <c r="EV94" s="8">
        <v>32.86</v>
      </c>
      <c r="EW94" s="4">
        <v>7</v>
      </c>
      <c r="EX94" s="8">
        <v>240.97</v>
      </c>
      <c r="EY94" s="7">
        <v>-0.8571</v>
      </c>
      <c r="EZ94" s="7">
        <v>-0.8636</v>
      </c>
      <c r="FA94" s="2" t="s">
        <v>239</v>
      </c>
      <c r="FB94" s="2" t="s">
        <v>223</v>
      </c>
      <c r="FC94" s="2" t="s">
        <v>1357</v>
      </c>
      <c r="FD94" s="2" t="s">
        <v>1419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239</v>
      </c>
      <c r="FN94" s="2" t="s">
        <v>223</v>
      </c>
      <c r="FO94" s="2" t="s">
        <v>1357</v>
      </c>
      <c r="FP94" s="2" t="s">
        <v>1362</v>
      </c>
      <c r="FQ94" s="2" t="s">
        <v>238</v>
      </c>
      <c r="FR94" s="2" t="s">
        <v>226</v>
      </c>
      <c r="FS94" s="4">
        <v>2</v>
      </c>
      <c r="FT94" s="8">
        <v>58.96</v>
      </c>
      <c r="FU94" s="4"/>
      <c r="FV94" s="8"/>
      <c r="FW94" s="7"/>
      <c r="FX94" s="7"/>
      <c r="FY94" s="2" t="s">
        <v>239</v>
      </c>
      <c r="FZ94" s="2" t="s">
        <v>223</v>
      </c>
      <c r="GA94" s="2" t="s">
        <v>661</v>
      </c>
      <c r="GB94" s="2" t="s">
        <v>1328</v>
      </c>
      <c r="GC94" s="2" t="s">
        <v>238</v>
      </c>
      <c r="GD94" s="2" t="s">
        <v>226</v>
      </c>
      <c r="GE94" s="4">
        <v>3</v>
      </c>
      <c r="GF94" s="8">
        <v>114.99</v>
      </c>
      <c r="GG94" s="4">
        <v>12</v>
      </c>
      <c r="GH94" s="8">
        <v>459.96</v>
      </c>
      <c r="GI94" s="7">
        <v>-0.75</v>
      </c>
      <c r="GJ94" s="7">
        <v>-0.75</v>
      </c>
      <c r="GK94" s="2" t="s">
        <v>239</v>
      </c>
      <c r="GL94" s="2" t="s">
        <v>223</v>
      </c>
      <c r="GM94" s="2" t="s">
        <v>1357</v>
      </c>
      <c r="GN94" s="2" t="s">
        <v>1387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239</v>
      </c>
      <c r="GX94" s="2" t="s">
        <v>223</v>
      </c>
      <c r="GY94" s="2" t="s">
        <v>993</v>
      </c>
      <c r="GZ94" s="2" t="s">
        <v>1073</v>
      </c>
      <c r="HA94" s="2" t="s">
        <v>238</v>
      </c>
      <c r="HB94" s="2" t="s">
        <v>226</v>
      </c>
      <c r="HC94" s="4"/>
      <c r="HD94" s="8"/>
      <c r="HE94" s="4">
        <v>4</v>
      </c>
      <c r="HF94" s="8">
        <v>137.98</v>
      </c>
      <c r="HG94" s="7">
        <v>-1</v>
      </c>
      <c r="HH94" s="7">
        <v>-1</v>
      </c>
      <c r="HI94" s="2" t="s">
        <v>239</v>
      </c>
      <c r="HJ94" s="2" t="s">
        <v>223</v>
      </c>
      <c r="HK94" s="2" t="s">
        <v>994</v>
      </c>
      <c r="HL94" s="2" t="s">
        <v>1420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239</v>
      </c>
      <c r="HV94" s="2" t="s">
        <v>237</v>
      </c>
      <c r="HW94" s="2" t="s">
        <v>1357</v>
      </c>
      <c r="HX94" s="2" t="s">
        <v>1421</v>
      </c>
      <c r="HY94" s="2" t="s">
        <v>238</v>
      </c>
      <c r="HZ94" s="2" t="s">
        <v>291</v>
      </c>
      <c r="IA94" s="4"/>
      <c r="IB94" s="8"/>
      <c r="IC94" s="4"/>
      <c r="ID94" s="8"/>
      <c r="IE94" s="7"/>
      <c r="IF94" s="7"/>
      <c r="IG94" s="2" t="s">
        <v>252</v>
      </c>
      <c r="IH94" s="2" t="s">
        <v>223</v>
      </c>
      <c r="II94" s="2" t="s">
        <v>226</v>
      </c>
      <c r="IJ94" s="2" t="s">
        <v>226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239</v>
      </c>
      <c r="IT94" s="2" t="s">
        <v>223</v>
      </c>
      <c r="IU94" s="2" t="s">
        <v>1293</v>
      </c>
      <c r="IV94" s="2" t="s">
        <v>1422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448</v>
      </c>
      <c r="JF94" s="2" t="s">
        <v>223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252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591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239</v>
      </c>
      <c r="KP94" s="2" t="s">
        <v>223</v>
      </c>
      <c r="KQ94" s="2" t="s">
        <v>1178</v>
      </c>
      <c r="KR94" s="2" t="s">
        <v>226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239</v>
      </c>
      <c r="LB94" s="2" t="s">
        <v>223</v>
      </c>
      <c r="LC94" s="2" t="s">
        <v>1357</v>
      </c>
      <c r="LD94" s="2" t="s">
        <v>1423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239</v>
      </c>
      <c r="LN94" s="2" t="s">
        <v>223</v>
      </c>
      <c r="LO94" s="2" t="s">
        <v>321</v>
      </c>
      <c r="LP94" s="2" t="s">
        <v>1424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226</v>
      </c>
      <c r="LZ94" s="2" t="s">
        <v>226</v>
      </c>
      <c r="MA94" s="2" t="s">
        <v>226</v>
      </c>
      <c r="MB94" s="2" t="s">
        <v>226</v>
      </c>
      <c r="MC94" s="2" t="s">
        <v>226</v>
      </c>
      <c r="MD94" s="2" t="s">
        <v>226</v>
      </c>
      <c r="ME94" s="4"/>
      <c r="MF94" s="8"/>
      <c r="MG94" s="4"/>
      <c r="MH94" s="8"/>
      <c r="MI94" s="7"/>
      <c r="MJ94" s="7"/>
      <c r="MK94" s="2" t="s">
        <v>226</v>
      </c>
      <c r="ML94" s="2" t="s">
        <v>226</v>
      </c>
      <c r="MM94" s="2" t="s">
        <v>226</v>
      </c>
      <c r="MN94" s="2" t="s">
        <v>226</v>
      </c>
      <c r="MO94" s="2" t="s">
        <v>226</v>
      </c>
      <c r="MP94" s="2" t="s">
        <v>226</v>
      </c>
      <c r="MQ94" s="4"/>
      <c r="MR94" s="8"/>
      <c r="MS94" s="4"/>
      <c r="MT94" s="8"/>
      <c r="MU94" s="7"/>
      <c r="MV94" s="7"/>
      <c r="MW94" s="2" t="s">
        <v>239</v>
      </c>
      <c r="MX94" s="2" t="s">
        <v>223</v>
      </c>
      <c r="MY94" s="2" t="s">
        <v>1105</v>
      </c>
      <c r="MZ94" s="2" t="s">
        <v>1425</v>
      </c>
      <c r="NA94" s="2" t="s">
        <v>238</v>
      </c>
      <c r="NB94" s="2" t="s">
        <v>226</v>
      </c>
      <c r="NC94" s="4"/>
      <c r="ND94" s="8"/>
      <c r="NE94" s="4">
        <v>3</v>
      </c>
      <c r="NF94" s="8">
        <v>113.16</v>
      </c>
      <c r="NG94" s="7">
        <v>-1</v>
      </c>
      <c r="NH94" s="7">
        <v>-1</v>
      </c>
      <c r="NI94" s="2" t="s">
        <v>239</v>
      </c>
      <c r="NJ94" s="2" t="s">
        <v>261</v>
      </c>
      <c r="NK94" s="2" t="s">
        <v>1375</v>
      </c>
      <c r="NL94" s="2" t="s">
        <v>1363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239</v>
      </c>
      <c r="NV94" s="2" t="s">
        <v>237</v>
      </c>
      <c r="NW94" s="2" t="s">
        <v>1377</v>
      </c>
      <c r="NX94" s="2" t="s">
        <v>1426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239</v>
      </c>
      <c r="OH94" s="2" t="s">
        <v>237</v>
      </c>
      <c r="OI94" s="2" t="s">
        <v>671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252</v>
      </c>
      <c r="OT94" s="2" t="s">
        <v>223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239</v>
      </c>
      <c r="PF94" s="2" t="s">
        <v>223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239</v>
      </c>
      <c r="QP94" s="2" t="s">
        <v>237</v>
      </c>
      <c r="QQ94" s="2" t="s">
        <v>1379</v>
      </c>
      <c r="QR94" s="2" t="s">
        <v>1021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266</v>
      </c>
      <c r="RB94" s="2" t="s">
        <v>223</v>
      </c>
      <c r="RC94" s="2" t="s">
        <v>226</v>
      </c>
      <c r="RD94" s="2" t="s">
        <v>226</v>
      </c>
      <c r="RE94" s="2" t="s">
        <v>238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/>
      <c r="RT94" s="8"/>
      <c r="RU94" s="4"/>
      <c r="RV94" s="8"/>
      <c r="RW94" s="7"/>
      <c r="RX94" s="7"/>
      <c r="RY94" s="2" t="s">
        <v>239</v>
      </c>
      <c r="RZ94" s="2" t="s">
        <v>237</v>
      </c>
      <c r="SA94" s="2" t="s">
        <v>1082</v>
      </c>
      <c r="SB94" s="2" t="s">
        <v>1233</v>
      </c>
      <c r="SC94" s="2" t="s">
        <v>238</v>
      </c>
      <c r="SD94" s="2" t="s">
        <v>226</v>
      </c>
      <c r="SE94" s="4">
        <v>190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>
        <v>230</v>
      </c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>
        <v>220</v>
      </c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>
        <v>80</v>
      </c>
      <c r="VL94" s="4"/>
      <c r="VM94" s="4"/>
      <c r="VN94" s="4"/>
      <c r="VO94" s="4"/>
      <c r="VP94" s="4"/>
      <c r="VQ94" s="4"/>
    </row>
    <row r="95">
      <c r="A95" s="2" t="s">
        <v>1427</v>
      </c>
      <c r="B95" s="2" t="s">
        <v>577</v>
      </c>
      <c r="C95" s="2" t="s">
        <v>558</v>
      </c>
      <c r="D95" s="2" t="s">
        <v>215</v>
      </c>
      <c r="E95" s="2" t="s">
        <v>216</v>
      </c>
      <c r="F95" s="2" t="s">
        <v>1347</v>
      </c>
      <c r="G95" s="2" t="s">
        <v>1348</v>
      </c>
      <c r="H95" s="2" t="s">
        <v>1349</v>
      </c>
      <c r="I95" s="2" t="s">
        <v>1350</v>
      </c>
      <c r="J95" s="2" t="s">
        <v>221</v>
      </c>
      <c r="K95" s="2" t="s">
        <v>1414</v>
      </c>
      <c r="L95" s="3">
        <v>35.77</v>
      </c>
      <c r="M95" s="3">
        <v>37.56</v>
      </c>
      <c r="N95" s="3">
        <v>74.99</v>
      </c>
      <c r="O95" s="2" t="s">
        <v>223</v>
      </c>
      <c r="P95" s="2" t="s">
        <v>224</v>
      </c>
      <c r="Q95" s="2" t="s">
        <v>225</v>
      </c>
      <c r="R95" s="2" t="s">
        <v>226</v>
      </c>
      <c r="S95" s="2" t="s">
        <v>1415</v>
      </c>
      <c r="T95" s="2" t="s">
        <v>969</v>
      </c>
      <c r="U95" s="2" t="s">
        <v>229</v>
      </c>
      <c r="V95" s="2" t="s">
        <v>563</v>
      </c>
      <c r="W95" s="2" t="s">
        <v>231</v>
      </c>
      <c r="X95" s="2" t="s">
        <v>1352</v>
      </c>
      <c r="Y95" s="2" t="s">
        <v>1353</v>
      </c>
      <c r="Z95" s="4">
        <v>508</v>
      </c>
      <c r="AA95" s="4">
        <f>=ROUNDDOWN(26.1855670103093,0)</f>
      </c>
      <c r="AB95" s="5">
        <v>19.4</v>
      </c>
      <c r="AC95" s="2" t="s">
        <v>624</v>
      </c>
      <c r="AD95" s="4">
        <v>380</v>
      </c>
      <c r="AE95" s="4">
        <v>540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172</v>
      </c>
      <c r="AQ95" s="8">
        <v>7227.76</v>
      </c>
      <c r="AR95" s="4">
        <v>205</v>
      </c>
      <c r="AS95" s="8">
        <v>8871.74</v>
      </c>
      <c r="AT95" s="7">
        <v>-0.161</v>
      </c>
      <c r="AU95" s="7">
        <v>-0.1853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0.5658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172</v>
      </c>
      <c r="BK95" s="8">
        <v>7227.76</v>
      </c>
      <c r="BL95" s="2" t="s">
        <v>1428</v>
      </c>
      <c r="BM95" s="7">
        <v>1</v>
      </c>
      <c r="BN95" s="7">
        <v>1</v>
      </c>
      <c r="BO95" s="4">
        <v>40</v>
      </c>
      <c r="BP95" s="8">
        <v>1700.8</v>
      </c>
      <c r="BQ95" s="4">
        <v>33</v>
      </c>
      <c r="BR95" s="8">
        <v>1477.08</v>
      </c>
      <c r="BS95" s="7">
        <v>0.2121</v>
      </c>
      <c r="BT95" s="7">
        <v>0.1515</v>
      </c>
      <c r="BU95" s="2" t="s">
        <v>239</v>
      </c>
      <c r="BV95" s="2" t="s">
        <v>223</v>
      </c>
      <c r="BW95" s="2" t="s">
        <v>226</v>
      </c>
      <c r="BX95" s="2" t="s">
        <v>1356</v>
      </c>
      <c r="BY95" s="2" t="s">
        <v>238</v>
      </c>
      <c r="BZ95" s="2" t="s">
        <v>226</v>
      </c>
      <c r="CA95" s="4">
        <v>30</v>
      </c>
      <c r="CB95" s="8">
        <v>1387.8</v>
      </c>
      <c r="CC95" s="4">
        <v>14</v>
      </c>
      <c r="CD95" s="8">
        <v>647.64</v>
      </c>
      <c r="CE95" s="7">
        <v>1.1429</v>
      </c>
      <c r="CF95" s="7">
        <v>1.1429</v>
      </c>
      <c r="CG95" s="2" t="s">
        <v>239</v>
      </c>
      <c r="CH95" s="2" t="s">
        <v>223</v>
      </c>
      <c r="CI95" s="2" t="s">
        <v>1357</v>
      </c>
      <c r="CJ95" s="2" t="s">
        <v>1429</v>
      </c>
      <c r="CK95" s="2" t="s">
        <v>238</v>
      </c>
      <c r="CL95" s="2" t="s">
        <v>226</v>
      </c>
      <c r="CM95" s="4">
        <v>12</v>
      </c>
      <c r="CN95" s="8">
        <v>540.84</v>
      </c>
      <c r="CO95" s="4">
        <v>16</v>
      </c>
      <c r="CP95" s="8">
        <v>721.12</v>
      </c>
      <c r="CQ95" s="7">
        <v>-0.25</v>
      </c>
      <c r="CR95" s="7">
        <v>-0.25</v>
      </c>
      <c r="CS95" s="2" t="s">
        <v>239</v>
      </c>
      <c r="CT95" s="2" t="s">
        <v>223</v>
      </c>
      <c r="CU95" s="2" t="s">
        <v>1357</v>
      </c>
      <c r="CV95" s="2" t="s">
        <v>1430</v>
      </c>
      <c r="CW95" s="2" t="s">
        <v>238</v>
      </c>
      <c r="CX95" s="2" t="s">
        <v>226</v>
      </c>
      <c r="CY95" s="4">
        <v>10</v>
      </c>
      <c r="CZ95" s="8">
        <v>405</v>
      </c>
      <c r="DA95" s="4">
        <v>19</v>
      </c>
      <c r="DB95" s="8">
        <v>769.5</v>
      </c>
      <c r="DC95" s="7">
        <v>-0.4737</v>
      </c>
      <c r="DD95" s="7">
        <v>-0.4737</v>
      </c>
      <c r="DE95" s="2" t="s">
        <v>239</v>
      </c>
      <c r="DF95" s="2" t="s">
        <v>223</v>
      </c>
      <c r="DG95" s="2" t="s">
        <v>1360</v>
      </c>
      <c r="DH95" s="2" t="s">
        <v>1021</v>
      </c>
      <c r="DI95" s="2" t="s">
        <v>238</v>
      </c>
      <c r="DJ95" s="2" t="s">
        <v>226</v>
      </c>
      <c r="DK95" s="4">
        <v>18</v>
      </c>
      <c r="DL95" s="8">
        <v>584.79</v>
      </c>
      <c r="DM95" s="4">
        <v>5</v>
      </c>
      <c r="DN95" s="8">
        <v>192.33</v>
      </c>
      <c r="DO95" s="7">
        <v>2.6</v>
      </c>
      <c r="DP95" s="7">
        <v>2.0406</v>
      </c>
      <c r="DQ95" s="2" t="s">
        <v>239</v>
      </c>
      <c r="DR95" s="2" t="s">
        <v>223</v>
      </c>
      <c r="DS95" s="2" t="s">
        <v>1357</v>
      </c>
      <c r="DT95" s="2" t="s">
        <v>1385</v>
      </c>
      <c r="DU95" s="2" t="s">
        <v>238</v>
      </c>
      <c r="DV95" s="2" t="s">
        <v>226</v>
      </c>
      <c r="DW95" s="4">
        <v>15</v>
      </c>
      <c r="DX95" s="8">
        <v>547.65</v>
      </c>
      <c r="DY95" s="4">
        <v>21</v>
      </c>
      <c r="DZ95" s="8">
        <v>920.01</v>
      </c>
      <c r="EA95" s="7">
        <v>-0.2857</v>
      </c>
      <c r="EB95" s="7">
        <v>-0.4047</v>
      </c>
      <c r="EC95" s="2" t="s">
        <v>239</v>
      </c>
      <c r="ED95" s="2" t="s">
        <v>223</v>
      </c>
      <c r="EE95" s="2" t="s">
        <v>1357</v>
      </c>
      <c r="EF95" s="2" t="s">
        <v>1363</v>
      </c>
      <c r="EG95" s="2" t="s">
        <v>238</v>
      </c>
      <c r="EH95" s="2" t="s">
        <v>226</v>
      </c>
      <c r="EI95" s="4">
        <v>10</v>
      </c>
      <c r="EJ95" s="8">
        <v>410.2</v>
      </c>
      <c r="EK95" s="4">
        <v>13</v>
      </c>
      <c r="EL95" s="8">
        <v>533.26</v>
      </c>
      <c r="EM95" s="7">
        <v>-0.2308</v>
      </c>
      <c r="EN95" s="7">
        <v>-0.2308</v>
      </c>
      <c r="EO95" s="2" t="s">
        <v>239</v>
      </c>
      <c r="EP95" s="2" t="s">
        <v>223</v>
      </c>
      <c r="EQ95" s="2" t="s">
        <v>1357</v>
      </c>
      <c r="ER95" s="2" t="s">
        <v>1363</v>
      </c>
      <c r="ES95" s="2" t="s">
        <v>238</v>
      </c>
      <c r="ET95" s="2" t="s">
        <v>226</v>
      </c>
      <c r="EU95" s="4"/>
      <c r="EV95" s="8"/>
      <c r="EW95" s="4">
        <v>1</v>
      </c>
      <c r="EX95" s="8">
        <v>41.73</v>
      </c>
      <c r="EY95" s="7">
        <v>-1</v>
      </c>
      <c r="EZ95" s="7">
        <v>-1</v>
      </c>
      <c r="FA95" s="2" t="s">
        <v>239</v>
      </c>
      <c r="FB95" s="2" t="s">
        <v>223</v>
      </c>
      <c r="FC95" s="2" t="s">
        <v>1357</v>
      </c>
      <c r="FD95" s="2" t="s">
        <v>1431</v>
      </c>
      <c r="FE95" s="2" t="s">
        <v>238</v>
      </c>
      <c r="FF95" s="2" t="s">
        <v>226</v>
      </c>
      <c r="FG95" s="4">
        <v>6</v>
      </c>
      <c r="FH95" s="8">
        <v>389.94</v>
      </c>
      <c r="FI95" s="4"/>
      <c r="FJ95" s="8"/>
      <c r="FK95" s="7"/>
      <c r="FL95" s="7"/>
      <c r="FM95" s="2" t="s">
        <v>239</v>
      </c>
      <c r="FN95" s="2" t="s">
        <v>223</v>
      </c>
      <c r="FO95" s="2" t="s">
        <v>1357</v>
      </c>
      <c r="FP95" s="2" t="s">
        <v>1362</v>
      </c>
      <c r="FQ95" s="2" t="s">
        <v>238</v>
      </c>
      <c r="FR95" s="2" t="s">
        <v>226</v>
      </c>
      <c r="FS95" s="4">
        <v>2</v>
      </c>
      <c r="FT95" s="8">
        <v>64.46</v>
      </c>
      <c r="FU95" s="4"/>
      <c r="FV95" s="8"/>
      <c r="FW95" s="7"/>
      <c r="FX95" s="7"/>
      <c r="FY95" s="2" t="s">
        <v>239</v>
      </c>
      <c r="FZ95" s="2" t="s">
        <v>223</v>
      </c>
      <c r="GA95" s="2" t="s">
        <v>661</v>
      </c>
      <c r="GB95" s="2" t="s">
        <v>1432</v>
      </c>
      <c r="GC95" s="2" t="s">
        <v>238</v>
      </c>
      <c r="GD95" s="2" t="s">
        <v>226</v>
      </c>
      <c r="GE95" s="4">
        <v>14</v>
      </c>
      <c r="GF95" s="8">
        <v>613.34</v>
      </c>
      <c r="GG95" s="4">
        <v>44</v>
      </c>
      <c r="GH95" s="8">
        <v>1927.64</v>
      </c>
      <c r="GI95" s="7">
        <v>-0.6818</v>
      </c>
      <c r="GJ95" s="7">
        <v>-0.6818</v>
      </c>
      <c r="GK95" s="2" t="s">
        <v>239</v>
      </c>
      <c r="GL95" s="2" t="s">
        <v>223</v>
      </c>
      <c r="GM95" s="2" t="s">
        <v>1357</v>
      </c>
      <c r="GN95" s="2" t="s">
        <v>1375</v>
      </c>
      <c r="GO95" s="2" t="s">
        <v>238</v>
      </c>
      <c r="GP95" s="2" t="s">
        <v>226</v>
      </c>
      <c r="GQ95" s="4">
        <v>3</v>
      </c>
      <c r="GR95" s="8">
        <v>131.43</v>
      </c>
      <c r="GS95" s="4"/>
      <c r="GT95" s="8"/>
      <c r="GU95" s="7"/>
      <c r="GV95" s="7"/>
      <c r="GW95" s="2" t="s">
        <v>239</v>
      </c>
      <c r="GX95" s="2" t="s">
        <v>223</v>
      </c>
      <c r="GY95" s="2" t="s">
        <v>993</v>
      </c>
      <c r="GZ95" s="2" t="s">
        <v>1433</v>
      </c>
      <c r="HA95" s="2" t="s">
        <v>238</v>
      </c>
      <c r="HB95" s="2" t="s">
        <v>226</v>
      </c>
      <c r="HC95" s="4">
        <v>9</v>
      </c>
      <c r="HD95" s="8">
        <v>326.33</v>
      </c>
      <c r="HE95" s="4">
        <v>20</v>
      </c>
      <c r="HF95" s="8">
        <v>806.04</v>
      </c>
      <c r="HG95" s="7">
        <v>-0.55</v>
      </c>
      <c r="HH95" s="7">
        <v>-0.5951</v>
      </c>
      <c r="HI95" s="2" t="s">
        <v>239</v>
      </c>
      <c r="HJ95" s="2" t="s">
        <v>223</v>
      </c>
      <c r="HK95" s="2" t="s">
        <v>994</v>
      </c>
      <c r="HL95" s="2" t="s">
        <v>1091</v>
      </c>
      <c r="HM95" s="2" t="s">
        <v>238</v>
      </c>
      <c r="HN95" s="2" t="s">
        <v>226</v>
      </c>
      <c r="HO95" s="4"/>
      <c r="HP95" s="8"/>
      <c r="HQ95" s="4"/>
      <c r="HR95" s="8"/>
      <c r="HS95" s="7"/>
      <c r="HT95" s="7"/>
      <c r="HU95" s="2" t="s">
        <v>239</v>
      </c>
      <c r="HV95" s="2" t="s">
        <v>261</v>
      </c>
      <c r="HW95" s="2" t="s">
        <v>1357</v>
      </c>
      <c r="HX95" s="2" t="s">
        <v>1434</v>
      </c>
      <c r="HY95" s="2" t="s">
        <v>238</v>
      </c>
      <c r="HZ95" s="2" t="s">
        <v>291</v>
      </c>
      <c r="IA95" s="4"/>
      <c r="IB95" s="8"/>
      <c r="IC95" s="4"/>
      <c r="ID95" s="8"/>
      <c r="IE95" s="7"/>
      <c r="IF95" s="7"/>
      <c r="IG95" s="2" t="s">
        <v>252</v>
      </c>
      <c r="IH95" s="2" t="s">
        <v>223</v>
      </c>
      <c r="II95" s="2" t="s">
        <v>226</v>
      </c>
      <c r="IJ95" s="2" t="s">
        <v>226</v>
      </c>
      <c r="IK95" s="2" t="s">
        <v>238</v>
      </c>
      <c r="IL95" s="2" t="s">
        <v>226</v>
      </c>
      <c r="IM95" s="4">
        <v>2</v>
      </c>
      <c r="IN95" s="8">
        <v>87.62</v>
      </c>
      <c r="IO95" s="4">
        <v>4</v>
      </c>
      <c r="IP95" s="8">
        <v>175.24</v>
      </c>
      <c r="IQ95" s="7">
        <v>-0.5</v>
      </c>
      <c r="IR95" s="7">
        <v>-0.5</v>
      </c>
      <c r="IS95" s="2" t="s">
        <v>239</v>
      </c>
      <c r="IT95" s="2" t="s">
        <v>223</v>
      </c>
      <c r="IU95" s="2" t="s">
        <v>1293</v>
      </c>
      <c r="IV95" s="2" t="s">
        <v>910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448</v>
      </c>
      <c r="JF95" s="2" t="s">
        <v>223</v>
      </c>
      <c r="JG95" s="2" t="s">
        <v>226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252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223</v>
      </c>
      <c r="KE95" s="2" t="s">
        <v>591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239</v>
      </c>
      <c r="KP95" s="2" t="s">
        <v>223</v>
      </c>
      <c r="KQ95" s="2" t="s">
        <v>1178</v>
      </c>
      <c r="KR95" s="2" t="s">
        <v>226</v>
      </c>
      <c r="KS95" s="2" t="s">
        <v>238</v>
      </c>
      <c r="KT95" s="2" t="s">
        <v>226</v>
      </c>
      <c r="KU95" s="4">
        <v>1</v>
      </c>
      <c r="KV95" s="8">
        <v>37.56</v>
      </c>
      <c r="KW95" s="4"/>
      <c r="KX95" s="8"/>
      <c r="KY95" s="7"/>
      <c r="KZ95" s="7"/>
      <c r="LA95" s="2" t="s">
        <v>239</v>
      </c>
      <c r="LB95" s="2" t="s">
        <v>223</v>
      </c>
      <c r="LC95" s="2" t="s">
        <v>1357</v>
      </c>
      <c r="LD95" s="2" t="s">
        <v>1435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239</v>
      </c>
      <c r="LN95" s="2" t="s">
        <v>223</v>
      </c>
      <c r="LO95" s="2" t="s">
        <v>321</v>
      </c>
      <c r="LP95" s="2" t="s">
        <v>710</v>
      </c>
      <c r="LQ95" s="2" t="s">
        <v>238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226</v>
      </c>
      <c r="ML95" s="2" t="s">
        <v>226</v>
      </c>
      <c r="MM95" s="2" t="s">
        <v>226</v>
      </c>
      <c r="MN95" s="2" t="s">
        <v>226</v>
      </c>
      <c r="MO95" s="2" t="s">
        <v>226</v>
      </c>
      <c r="MP95" s="2" t="s">
        <v>226</v>
      </c>
      <c r="MQ95" s="4"/>
      <c r="MR95" s="8"/>
      <c r="MS95" s="4"/>
      <c r="MT95" s="8"/>
      <c r="MU95" s="7"/>
      <c r="MV95" s="7"/>
      <c r="MW95" s="2" t="s">
        <v>239</v>
      </c>
      <c r="MX95" s="2" t="s">
        <v>223</v>
      </c>
      <c r="MY95" s="2" t="s">
        <v>1105</v>
      </c>
      <c r="MZ95" s="2" t="s">
        <v>1436</v>
      </c>
      <c r="NA95" s="2" t="s">
        <v>238</v>
      </c>
      <c r="NB95" s="2" t="s">
        <v>226</v>
      </c>
      <c r="NC95" s="4"/>
      <c r="ND95" s="8"/>
      <c r="NE95" s="4">
        <v>15</v>
      </c>
      <c r="NF95" s="8">
        <v>660.15</v>
      </c>
      <c r="NG95" s="7">
        <v>-1</v>
      </c>
      <c r="NH95" s="7">
        <v>-1</v>
      </c>
      <c r="NI95" s="2" t="s">
        <v>239</v>
      </c>
      <c r="NJ95" s="2" t="s">
        <v>261</v>
      </c>
      <c r="NK95" s="2" t="s">
        <v>1375</v>
      </c>
      <c r="NL95" s="2" t="s">
        <v>1363</v>
      </c>
      <c r="NM95" s="2" t="s">
        <v>238</v>
      </c>
      <c r="NN95" s="2" t="s">
        <v>226</v>
      </c>
      <c r="NO95" s="4"/>
      <c r="NP95" s="8"/>
      <c r="NQ95" s="4"/>
      <c r="NR95" s="8"/>
      <c r="NS95" s="7"/>
      <c r="NT95" s="7"/>
      <c r="NU95" s="2" t="s">
        <v>239</v>
      </c>
      <c r="NV95" s="2" t="s">
        <v>237</v>
      </c>
      <c r="NW95" s="2" t="s">
        <v>1377</v>
      </c>
      <c r="NX95" s="2" t="s">
        <v>1426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239</v>
      </c>
      <c r="OH95" s="2" t="s">
        <v>237</v>
      </c>
      <c r="OI95" s="2" t="s">
        <v>671</v>
      </c>
      <c r="OJ95" s="2" t="s">
        <v>1437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252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239</v>
      </c>
      <c r="PF95" s="2" t="s">
        <v>223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239</v>
      </c>
      <c r="QP95" s="2" t="s">
        <v>237</v>
      </c>
      <c r="QQ95" s="2" t="s">
        <v>1379</v>
      </c>
      <c r="QR95" s="2" t="s">
        <v>1094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266</v>
      </c>
      <c r="RB95" s="2" t="s">
        <v>223</v>
      </c>
      <c r="RC95" s="2" t="s">
        <v>226</v>
      </c>
      <c r="RD95" s="2" t="s">
        <v>226</v>
      </c>
      <c r="RE95" s="2" t="s">
        <v>238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/>
      <c r="RT95" s="8"/>
      <c r="RU95" s="4"/>
      <c r="RV95" s="8"/>
      <c r="RW95" s="7"/>
      <c r="RX95" s="7"/>
      <c r="RY95" s="2" t="s">
        <v>239</v>
      </c>
      <c r="RZ95" s="2" t="s">
        <v>237</v>
      </c>
      <c r="SA95" s="2" t="s">
        <v>1082</v>
      </c>
      <c r="SB95" s="2" t="s">
        <v>1438</v>
      </c>
      <c r="SC95" s="2" t="s">
        <v>238</v>
      </c>
      <c r="SD95" s="2" t="s">
        <v>226</v>
      </c>
      <c r="SE95" s="4">
        <v>508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>
        <v>380</v>
      </c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>
        <v>160</v>
      </c>
      <c r="VL95" s="4"/>
      <c r="VM95" s="4"/>
      <c r="VN95" s="4"/>
      <c r="VO95" s="4"/>
      <c r="VP95" s="4"/>
      <c r="VQ95" s="4"/>
    </row>
    <row r="96">
      <c r="A96" s="2" t="s">
        <v>1439</v>
      </c>
      <c r="B96" s="2" t="s">
        <v>577</v>
      </c>
      <c r="C96" s="2" t="s">
        <v>558</v>
      </c>
      <c r="D96" s="2" t="s">
        <v>215</v>
      </c>
      <c r="E96" s="2" t="s">
        <v>216</v>
      </c>
      <c r="F96" s="2" t="s">
        <v>1347</v>
      </c>
      <c r="G96" s="2" t="s">
        <v>1348</v>
      </c>
      <c r="H96" s="2" t="s">
        <v>1349</v>
      </c>
      <c r="I96" s="2" t="s">
        <v>1350</v>
      </c>
      <c r="J96" s="2" t="s">
        <v>268</v>
      </c>
      <c r="K96" s="2" t="s">
        <v>1414</v>
      </c>
      <c r="L96" s="3">
        <v>41.12</v>
      </c>
      <c r="M96" s="3">
        <v>43.18</v>
      </c>
      <c r="N96" s="3">
        <v>84.99</v>
      </c>
      <c r="O96" s="2" t="s">
        <v>223</v>
      </c>
      <c r="P96" s="2" t="s">
        <v>224</v>
      </c>
      <c r="Q96" s="2" t="s">
        <v>225</v>
      </c>
      <c r="R96" s="2" t="s">
        <v>226</v>
      </c>
      <c r="S96" s="2" t="s">
        <v>1415</v>
      </c>
      <c r="T96" s="2" t="s">
        <v>969</v>
      </c>
      <c r="U96" s="2" t="s">
        <v>229</v>
      </c>
      <c r="V96" s="2" t="s">
        <v>563</v>
      </c>
      <c r="W96" s="2" t="s">
        <v>231</v>
      </c>
      <c r="X96" s="2" t="s">
        <v>1352</v>
      </c>
      <c r="Y96" s="2" t="s">
        <v>1353</v>
      </c>
      <c r="Z96" s="4">
        <v>329</v>
      </c>
      <c r="AA96" s="4">
        <f>=ROUNDDOWN(36.5555555555556,0)</f>
      </c>
      <c r="AB96" s="5">
        <v>9</v>
      </c>
      <c r="AC96" s="2" t="s">
        <v>624</v>
      </c>
      <c r="AD96" s="4">
        <v>140</v>
      </c>
      <c r="AE96" s="4">
        <v>340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74</v>
      </c>
      <c r="AQ96" s="8">
        <v>3479.92</v>
      </c>
      <c r="AR96" s="4">
        <v>132</v>
      </c>
      <c r="AS96" s="8">
        <v>6474.32</v>
      </c>
      <c r="AT96" s="7">
        <v>-0.4394</v>
      </c>
      <c r="AU96" s="7">
        <v>-0.4625</v>
      </c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0.2724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74</v>
      </c>
      <c r="BK96" s="8">
        <v>3479.92</v>
      </c>
      <c r="BL96" s="2" t="s">
        <v>1440</v>
      </c>
      <c r="BM96" s="7">
        <v>1</v>
      </c>
      <c r="BN96" s="7">
        <v>1</v>
      </c>
      <c r="BO96" s="4">
        <v>21</v>
      </c>
      <c r="BP96" s="8">
        <v>1074.15</v>
      </c>
      <c r="BQ96" s="4">
        <v>17</v>
      </c>
      <c r="BR96" s="8">
        <v>869.55</v>
      </c>
      <c r="BS96" s="7">
        <v>0.2353</v>
      </c>
      <c r="BT96" s="7">
        <v>0.2353</v>
      </c>
      <c r="BU96" s="2" t="s">
        <v>239</v>
      </c>
      <c r="BV96" s="2" t="s">
        <v>223</v>
      </c>
      <c r="BW96" s="2" t="s">
        <v>226</v>
      </c>
      <c r="BX96" s="2" t="s">
        <v>1401</v>
      </c>
      <c r="BY96" s="2" t="s">
        <v>238</v>
      </c>
      <c r="BZ96" s="2" t="s">
        <v>226</v>
      </c>
      <c r="CA96" s="4">
        <v>6</v>
      </c>
      <c r="CB96" s="8">
        <v>317.34</v>
      </c>
      <c r="CC96" s="4">
        <v>6</v>
      </c>
      <c r="CD96" s="8">
        <v>317.34</v>
      </c>
      <c r="CE96" s="7"/>
      <c r="CF96" s="7"/>
      <c r="CG96" s="2" t="s">
        <v>239</v>
      </c>
      <c r="CH96" s="2" t="s">
        <v>223</v>
      </c>
      <c r="CI96" s="2" t="s">
        <v>1357</v>
      </c>
      <c r="CJ96" s="2" t="s">
        <v>1417</v>
      </c>
      <c r="CK96" s="2" t="s">
        <v>238</v>
      </c>
      <c r="CL96" s="2" t="s">
        <v>226</v>
      </c>
      <c r="CM96" s="4">
        <v>7</v>
      </c>
      <c r="CN96" s="8">
        <v>362.67</v>
      </c>
      <c r="CO96" s="4">
        <v>12</v>
      </c>
      <c r="CP96" s="8">
        <v>621.72</v>
      </c>
      <c r="CQ96" s="7">
        <v>-0.4167</v>
      </c>
      <c r="CR96" s="7">
        <v>-0.4167</v>
      </c>
      <c r="CS96" s="2" t="s">
        <v>239</v>
      </c>
      <c r="CT96" s="2" t="s">
        <v>223</v>
      </c>
      <c r="CU96" s="2" t="s">
        <v>1357</v>
      </c>
      <c r="CV96" s="2" t="s">
        <v>1441</v>
      </c>
      <c r="CW96" s="2" t="s">
        <v>238</v>
      </c>
      <c r="CX96" s="2" t="s">
        <v>226</v>
      </c>
      <c r="CY96" s="4">
        <v>9</v>
      </c>
      <c r="CZ96" s="8">
        <v>414</v>
      </c>
      <c r="DA96" s="4">
        <v>8</v>
      </c>
      <c r="DB96" s="8">
        <v>368</v>
      </c>
      <c r="DC96" s="7">
        <v>0.125</v>
      </c>
      <c r="DD96" s="7">
        <v>0.125</v>
      </c>
      <c r="DE96" s="2" t="s">
        <v>239</v>
      </c>
      <c r="DF96" s="2" t="s">
        <v>223</v>
      </c>
      <c r="DG96" s="2" t="s">
        <v>1360</v>
      </c>
      <c r="DH96" s="2" t="s">
        <v>1442</v>
      </c>
      <c r="DI96" s="2" t="s">
        <v>238</v>
      </c>
      <c r="DJ96" s="2" t="s">
        <v>226</v>
      </c>
      <c r="DK96" s="4">
        <v>6</v>
      </c>
      <c r="DL96" s="8">
        <v>188.79</v>
      </c>
      <c r="DM96" s="4">
        <v>3</v>
      </c>
      <c r="DN96" s="8">
        <v>126.59</v>
      </c>
      <c r="DO96" s="7">
        <v>1</v>
      </c>
      <c r="DP96" s="7">
        <v>0.4914</v>
      </c>
      <c r="DQ96" s="2" t="s">
        <v>239</v>
      </c>
      <c r="DR96" s="2" t="s">
        <v>223</v>
      </c>
      <c r="DS96" s="2" t="s">
        <v>1357</v>
      </c>
      <c r="DT96" s="2" t="s">
        <v>1362</v>
      </c>
      <c r="DU96" s="2" t="s">
        <v>238</v>
      </c>
      <c r="DV96" s="2" t="s">
        <v>226</v>
      </c>
      <c r="DW96" s="4">
        <v>9</v>
      </c>
      <c r="DX96" s="8">
        <v>385.29</v>
      </c>
      <c r="DY96" s="4">
        <v>11</v>
      </c>
      <c r="DZ96" s="8">
        <v>554.07</v>
      </c>
      <c r="EA96" s="7">
        <v>-0.1818</v>
      </c>
      <c r="EB96" s="7">
        <v>-0.3046</v>
      </c>
      <c r="EC96" s="2" t="s">
        <v>239</v>
      </c>
      <c r="ED96" s="2" t="s">
        <v>223</v>
      </c>
      <c r="EE96" s="2" t="s">
        <v>1357</v>
      </c>
      <c r="EF96" s="2" t="s">
        <v>1362</v>
      </c>
      <c r="EG96" s="2" t="s">
        <v>238</v>
      </c>
      <c r="EH96" s="2" t="s">
        <v>226</v>
      </c>
      <c r="EI96" s="4"/>
      <c r="EJ96" s="8"/>
      <c r="EK96" s="4">
        <v>9</v>
      </c>
      <c r="EL96" s="8">
        <v>421.83</v>
      </c>
      <c r="EM96" s="7">
        <v>-1</v>
      </c>
      <c r="EN96" s="7">
        <v>-1</v>
      </c>
      <c r="EO96" s="2" t="s">
        <v>239</v>
      </c>
      <c r="EP96" s="2" t="s">
        <v>223</v>
      </c>
      <c r="EQ96" s="2" t="s">
        <v>1357</v>
      </c>
      <c r="ER96" s="2" t="s">
        <v>1443</v>
      </c>
      <c r="ES96" s="2" t="s">
        <v>238</v>
      </c>
      <c r="ET96" s="2" t="s">
        <v>226</v>
      </c>
      <c r="EU96" s="4"/>
      <c r="EV96" s="8"/>
      <c r="EW96" s="4">
        <v>3</v>
      </c>
      <c r="EX96" s="8">
        <v>143.94</v>
      </c>
      <c r="EY96" s="7">
        <v>-1</v>
      </c>
      <c r="EZ96" s="7">
        <v>-1</v>
      </c>
      <c r="FA96" s="2" t="s">
        <v>239</v>
      </c>
      <c r="FB96" s="2" t="s">
        <v>223</v>
      </c>
      <c r="FC96" s="2" t="s">
        <v>1357</v>
      </c>
      <c r="FD96" s="2" t="s">
        <v>1444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239</v>
      </c>
      <c r="FN96" s="2" t="s">
        <v>223</v>
      </c>
      <c r="FO96" s="2" t="s">
        <v>1357</v>
      </c>
      <c r="FP96" s="2" t="s">
        <v>1445</v>
      </c>
      <c r="FQ96" s="2" t="s">
        <v>238</v>
      </c>
      <c r="FR96" s="2" t="s">
        <v>226</v>
      </c>
      <c r="FS96" s="4">
        <v>3</v>
      </c>
      <c r="FT96" s="8">
        <v>128.33</v>
      </c>
      <c r="FU96" s="4"/>
      <c r="FV96" s="8"/>
      <c r="FW96" s="7"/>
      <c r="FX96" s="7"/>
      <c r="FY96" s="2" t="s">
        <v>239</v>
      </c>
      <c r="FZ96" s="2" t="s">
        <v>223</v>
      </c>
      <c r="GA96" s="2" t="s">
        <v>661</v>
      </c>
      <c r="GB96" s="2" t="s">
        <v>1446</v>
      </c>
      <c r="GC96" s="2" t="s">
        <v>238</v>
      </c>
      <c r="GD96" s="2" t="s">
        <v>226</v>
      </c>
      <c r="GE96" s="4">
        <v>3</v>
      </c>
      <c r="GF96" s="8">
        <v>151.11</v>
      </c>
      <c r="GG96" s="4">
        <v>23</v>
      </c>
      <c r="GH96" s="8">
        <v>1158.51</v>
      </c>
      <c r="GI96" s="7">
        <v>-0.8696</v>
      </c>
      <c r="GJ96" s="7">
        <v>-0.8696</v>
      </c>
      <c r="GK96" s="2" t="s">
        <v>239</v>
      </c>
      <c r="GL96" s="2" t="s">
        <v>223</v>
      </c>
      <c r="GM96" s="2" t="s">
        <v>1357</v>
      </c>
      <c r="GN96" s="2" t="s">
        <v>1447</v>
      </c>
      <c r="GO96" s="2" t="s">
        <v>238</v>
      </c>
      <c r="GP96" s="2" t="s">
        <v>226</v>
      </c>
      <c r="GQ96" s="4">
        <v>1</v>
      </c>
      <c r="GR96" s="8">
        <v>50.37</v>
      </c>
      <c r="GS96" s="4">
        <v>2</v>
      </c>
      <c r="GT96" s="8">
        <v>100.74</v>
      </c>
      <c r="GU96" s="7">
        <v>-0.5</v>
      </c>
      <c r="GV96" s="7">
        <v>-0.5</v>
      </c>
      <c r="GW96" s="2" t="s">
        <v>239</v>
      </c>
      <c r="GX96" s="2" t="s">
        <v>223</v>
      </c>
      <c r="GY96" s="2" t="s">
        <v>993</v>
      </c>
      <c r="GZ96" s="2" t="s">
        <v>596</v>
      </c>
      <c r="HA96" s="2" t="s">
        <v>238</v>
      </c>
      <c r="HB96" s="2" t="s">
        <v>226</v>
      </c>
      <c r="HC96" s="4">
        <v>3</v>
      </c>
      <c r="HD96" s="8">
        <v>132.97</v>
      </c>
      <c r="HE96" s="4">
        <v>10</v>
      </c>
      <c r="HF96" s="8">
        <v>433.14</v>
      </c>
      <c r="HG96" s="7">
        <v>-0.7</v>
      </c>
      <c r="HH96" s="7">
        <v>-0.693</v>
      </c>
      <c r="HI96" s="2" t="s">
        <v>239</v>
      </c>
      <c r="HJ96" s="2" t="s">
        <v>223</v>
      </c>
      <c r="HK96" s="2" t="s">
        <v>994</v>
      </c>
      <c r="HL96" s="2" t="s">
        <v>1448</v>
      </c>
      <c r="HM96" s="2" t="s">
        <v>238</v>
      </c>
      <c r="HN96" s="2" t="s">
        <v>226</v>
      </c>
      <c r="HO96" s="4">
        <v>4</v>
      </c>
      <c r="HP96" s="8">
        <v>174.16</v>
      </c>
      <c r="HQ96" s="4">
        <v>7</v>
      </c>
      <c r="HR96" s="8">
        <v>304.78</v>
      </c>
      <c r="HS96" s="7">
        <v>-0.4286</v>
      </c>
      <c r="HT96" s="7">
        <v>-0.4286</v>
      </c>
      <c r="HU96" s="2" t="s">
        <v>239</v>
      </c>
      <c r="HV96" s="2" t="s">
        <v>223</v>
      </c>
      <c r="HW96" s="2" t="s">
        <v>1357</v>
      </c>
      <c r="HX96" s="2" t="s">
        <v>1449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252</v>
      </c>
      <c r="IH96" s="2" t="s">
        <v>223</v>
      </c>
      <c r="II96" s="2" t="s">
        <v>226</v>
      </c>
      <c r="IJ96" s="2" t="s">
        <v>226</v>
      </c>
      <c r="IK96" s="2" t="s">
        <v>238</v>
      </c>
      <c r="IL96" s="2" t="s">
        <v>226</v>
      </c>
      <c r="IM96" s="4">
        <v>2</v>
      </c>
      <c r="IN96" s="8">
        <v>100.74</v>
      </c>
      <c r="IO96" s="4">
        <v>2</v>
      </c>
      <c r="IP96" s="8">
        <v>100.74</v>
      </c>
      <c r="IQ96" s="7"/>
      <c r="IR96" s="7"/>
      <c r="IS96" s="2" t="s">
        <v>239</v>
      </c>
      <c r="IT96" s="2" t="s">
        <v>223</v>
      </c>
      <c r="IU96" s="2" t="s">
        <v>1293</v>
      </c>
      <c r="IV96" s="2" t="s">
        <v>411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448</v>
      </c>
      <c r="JF96" s="2" t="s">
        <v>223</v>
      </c>
      <c r="JG96" s="2" t="s">
        <v>226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252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236</v>
      </c>
      <c r="KD96" s="2" t="s">
        <v>223</v>
      </c>
      <c r="KE96" s="2" t="s">
        <v>591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239</v>
      </c>
      <c r="KP96" s="2" t="s">
        <v>223</v>
      </c>
      <c r="KQ96" s="2" t="s">
        <v>1178</v>
      </c>
      <c r="KR96" s="2" t="s">
        <v>226</v>
      </c>
      <c r="KS96" s="2" t="s">
        <v>238</v>
      </c>
      <c r="KT96" s="2" t="s">
        <v>226</v>
      </c>
      <c r="KU96" s="4"/>
      <c r="KV96" s="8"/>
      <c r="KW96" s="4">
        <v>1</v>
      </c>
      <c r="KX96" s="8">
        <v>47.97</v>
      </c>
      <c r="KY96" s="7">
        <v>-1</v>
      </c>
      <c r="KZ96" s="7">
        <v>-1</v>
      </c>
      <c r="LA96" s="2" t="s">
        <v>239</v>
      </c>
      <c r="LB96" s="2" t="s">
        <v>223</v>
      </c>
      <c r="LC96" s="2" t="s">
        <v>1357</v>
      </c>
      <c r="LD96" s="2" t="s">
        <v>1450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239</v>
      </c>
      <c r="LN96" s="2" t="s">
        <v>223</v>
      </c>
      <c r="LO96" s="2" t="s">
        <v>321</v>
      </c>
      <c r="LP96" s="2" t="s">
        <v>226</v>
      </c>
      <c r="LQ96" s="2" t="s">
        <v>238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226</v>
      </c>
      <c r="ML96" s="2" t="s">
        <v>226</v>
      </c>
      <c r="MM96" s="2" t="s">
        <v>226</v>
      </c>
      <c r="MN96" s="2" t="s">
        <v>226</v>
      </c>
      <c r="MO96" s="2" t="s">
        <v>226</v>
      </c>
      <c r="MP96" s="2" t="s">
        <v>226</v>
      </c>
      <c r="MQ96" s="4"/>
      <c r="MR96" s="8"/>
      <c r="MS96" s="4"/>
      <c r="MT96" s="8"/>
      <c r="MU96" s="7"/>
      <c r="MV96" s="7"/>
      <c r="MW96" s="2" t="s">
        <v>239</v>
      </c>
      <c r="MX96" s="2" t="s">
        <v>223</v>
      </c>
      <c r="MY96" s="2" t="s">
        <v>1105</v>
      </c>
      <c r="MZ96" s="2" t="s">
        <v>226</v>
      </c>
      <c r="NA96" s="2" t="s">
        <v>238</v>
      </c>
      <c r="NB96" s="2" t="s">
        <v>226</v>
      </c>
      <c r="NC96" s="4"/>
      <c r="ND96" s="8"/>
      <c r="NE96" s="4">
        <v>18</v>
      </c>
      <c r="NF96" s="8">
        <v>905.4</v>
      </c>
      <c r="NG96" s="7">
        <v>-1</v>
      </c>
      <c r="NH96" s="7">
        <v>-1</v>
      </c>
      <c r="NI96" s="2" t="s">
        <v>239</v>
      </c>
      <c r="NJ96" s="2" t="s">
        <v>261</v>
      </c>
      <c r="NK96" s="2" t="s">
        <v>1375</v>
      </c>
      <c r="NL96" s="2" t="s">
        <v>1362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239</v>
      </c>
      <c r="NV96" s="2" t="s">
        <v>237</v>
      </c>
      <c r="NW96" s="2" t="s">
        <v>1451</v>
      </c>
      <c r="NX96" s="2" t="s">
        <v>1012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239</v>
      </c>
      <c r="OH96" s="2" t="s">
        <v>237</v>
      </c>
      <c r="OI96" s="2" t="s">
        <v>671</v>
      </c>
      <c r="OJ96" s="2" t="s">
        <v>226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252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239</v>
      </c>
      <c r="PF96" s="2" t="s">
        <v>223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239</v>
      </c>
      <c r="QP96" s="2" t="s">
        <v>237</v>
      </c>
      <c r="QQ96" s="2" t="s">
        <v>1379</v>
      </c>
      <c r="QR96" s="2" t="s">
        <v>1009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266</v>
      </c>
      <c r="RB96" s="2" t="s">
        <v>223</v>
      </c>
      <c r="RC96" s="2" t="s">
        <v>226</v>
      </c>
      <c r="RD96" s="2" t="s">
        <v>226</v>
      </c>
      <c r="RE96" s="2" t="s">
        <v>238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/>
      <c r="RT96" s="8"/>
      <c r="RU96" s="4"/>
      <c r="RV96" s="8"/>
      <c r="RW96" s="7"/>
      <c r="RX96" s="7"/>
      <c r="RY96" s="2" t="s">
        <v>239</v>
      </c>
      <c r="RZ96" s="2" t="s">
        <v>237</v>
      </c>
      <c r="SA96" s="2" t="s">
        <v>1082</v>
      </c>
      <c r="SB96" s="2" t="s">
        <v>1452</v>
      </c>
      <c r="SC96" s="2" t="s">
        <v>238</v>
      </c>
      <c r="SD96" s="2" t="s">
        <v>226</v>
      </c>
      <c r="SE96" s="4">
        <v>178</v>
      </c>
      <c r="SF96" s="4">
        <v>65</v>
      </c>
      <c r="SG96" s="4"/>
      <c r="SH96" s="4"/>
      <c r="SI96" s="4">
        <v>86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>
        <v>140</v>
      </c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>
        <v>100</v>
      </c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>
        <v>100</v>
      </c>
      <c r="VL96" s="4"/>
      <c r="VM96" s="4"/>
      <c r="VN96" s="4"/>
      <c r="VO96" s="4"/>
      <c r="VP96" s="4"/>
      <c r="VQ96" s="4"/>
    </row>
    <row r="97">
      <c r="A97" s="2" t="s">
        <v>1453</v>
      </c>
      <c r="B97" s="2" t="s">
        <v>577</v>
      </c>
      <c r="C97" s="2" t="s">
        <v>558</v>
      </c>
      <c r="D97" s="2" t="s">
        <v>215</v>
      </c>
      <c r="E97" s="2" t="s">
        <v>216</v>
      </c>
      <c r="F97" s="2" t="s">
        <v>1454</v>
      </c>
      <c r="G97" s="2" t="s">
        <v>1455</v>
      </c>
      <c r="H97" s="2" t="s">
        <v>1456</v>
      </c>
      <c r="I97" s="2" t="s">
        <v>560</v>
      </c>
      <c r="J97" s="2" t="s">
        <v>582</v>
      </c>
      <c r="K97" s="2" t="s">
        <v>1457</v>
      </c>
      <c r="L97" s="3">
        <v>32.2</v>
      </c>
      <c r="M97" s="3">
        <v>33.81</v>
      </c>
      <c r="N97" s="3">
        <v>79.99</v>
      </c>
      <c r="O97" s="2" t="s">
        <v>223</v>
      </c>
      <c r="P97" s="2" t="s">
        <v>224</v>
      </c>
      <c r="Q97" s="2" t="s">
        <v>225</v>
      </c>
      <c r="R97" s="2" t="s">
        <v>226</v>
      </c>
      <c r="S97" s="2" t="s">
        <v>1458</v>
      </c>
      <c r="T97" s="2" t="s">
        <v>969</v>
      </c>
      <c r="U97" s="2" t="s">
        <v>371</v>
      </c>
      <c r="V97" s="2" t="s">
        <v>1459</v>
      </c>
      <c r="W97" s="2" t="s">
        <v>1352</v>
      </c>
      <c r="X97" s="2" t="s">
        <v>231</v>
      </c>
      <c r="Y97" s="2" t="s">
        <v>1353</v>
      </c>
      <c r="Z97" s="4">
        <v>125</v>
      </c>
      <c r="AA97" s="4">
        <f>=ROUNDDOWN(41.6666666666667,0)</f>
      </c>
      <c r="AB97" s="5">
        <v>3</v>
      </c>
      <c r="AC97" s="2" t="s">
        <v>1460</v>
      </c>
      <c r="AD97" s="4">
        <v>60</v>
      </c>
      <c r="AE97" s="4">
        <v>60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86</v>
      </c>
      <c r="AQ97" s="8">
        <v>2957.72</v>
      </c>
      <c r="AR97" s="4">
        <v>32</v>
      </c>
      <c r="AS97" s="8">
        <v>1104.98</v>
      </c>
      <c r="AT97" s="7">
        <v>1.6875</v>
      </c>
      <c r="AU97" s="7">
        <v>1.6767</v>
      </c>
      <c r="AV97" s="4">
        <v>262</v>
      </c>
      <c r="AW97" s="8">
        <v>10691.4</v>
      </c>
      <c r="AX97" s="4">
        <v>447</v>
      </c>
      <c r="AY97" s="8">
        <v>19093.28</v>
      </c>
      <c r="AZ97" s="7">
        <v>-0.4139</v>
      </c>
      <c r="BA97" s="7">
        <v>-0.44</v>
      </c>
      <c r="BB97" s="7">
        <v>0.2766</v>
      </c>
      <c r="BC97" s="4">
        <v>472</v>
      </c>
      <c r="BD97" s="8">
        <v>19668.28</v>
      </c>
      <c r="BE97" s="4">
        <v>968</v>
      </c>
      <c r="BF97" s="8">
        <v>40474.73</v>
      </c>
      <c r="BG97" s="7">
        <v>-0.5124</v>
      </c>
      <c r="BH97" s="7">
        <v>-0.5141</v>
      </c>
      <c r="BI97" s="7">
        <v>0.5436</v>
      </c>
      <c r="BJ97" s="4">
        <v>86</v>
      </c>
      <c r="BK97" s="8">
        <v>2957.72</v>
      </c>
      <c r="BL97" s="2" t="s">
        <v>1461</v>
      </c>
      <c r="BM97" s="7">
        <v>1</v>
      </c>
      <c r="BN97" s="7">
        <v>1</v>
      </c>
      <c r="BO97" s="4">
        <v>3</v>
      </c>
      <c r="BP97" s="8">
        <v>112.98</v>
      </c>
      <c r="BQ97" s="4">
        <v>5</v>
      </c>
      <c r="BR97" s="8">
        <v>188.3</v>
      </c>
      <c r="BS97" s="7">
        <v>-0.4</v>
      </c>
      <c r="BT97" s="7">
        <v>-0.4</v>
      </c>
      <c r="BU97" s="2" t="s">
        <v>239</v>
      </c>
      <c r="BV97" s="2" t="s">
        <v>223</v>
      </c>
      <c r="BW97" s="2" t="s">
        <v>226</v>
      </c>
      <c r="BX97" s="2" t="s">
        <v>1384</v>
      </c>
      <c r="BY97" s="2" t="s">
        <v>238</v>
      </c>
      <c r="BZ97" s="2" t="s">
        <v>226</v>
      </c>
      <c r="CA97" s="4"/>
      <c r="CB97" s="8"/>
      <c r="CC97" s="4">
        <v>2</v>
      </c>
      <c r="CD97" s="8">
        <v>76.16</v>
      </c>
      <c r="CE97" s="7">
        <v>-1</v>
      </c>
      <c r="CF97" s="7">
        <v>-1</v>
      </c>
      <c r="CG97" s="2" t="s">
        <v>239</v>
      </c>
      <c r="CH97" s="2" t="s">
        <v>223</v>
      </c>
      <c r="CI97" s="2" t="s">
        <v>1357</v>
      </c>
      <c r="CJ97" s="2" t="s">
        <v>1462</v>
      </c>
      <c r="CK97" s="2" t="s">
        <v>238</v>
      </c>
      <c r="CL97" s="2" t="s">
        <v>226</v>
      </c>
      <c r="CM97" s="4">
        <v>1</v>
      </c>
      <c r="CN97" s="8">
        <v>33.1</v>
      </c>
      <c r="CO97" s="4">
        <v>6</v>
      </c>
      <c r="CP97" s="8">
        <v>198.6</v>
      </c>
      <c r="CQ97" s="7">
        <v>-0.8333</v>
      </c>
      <c r="CR97" s="7">
        <v>-0.8333</v>
      </c>
      <c r="CS97" s="2" t="s">
        <v>239</v>
      </c>
      <c r="CT97" s="2" t="s">
        <v>223</v>
      </c>
      <c r="CU97" s="2" t="s">
        <v>1357</v>
      </c>
      <c r="CV97" s="2" t="s">
        <v>1445</v>
      </c>
      <c r="CW97" s="2" t="s">
        <v>238</v>
      </c>
      <c r="CX97" s="2" t="s">
        <v>226</v>
      </c>
      <c r="CY97" s="4">
        <v>80</v>
      </c>
      <c r="CZ97" s="8">
        <v>2752</v>
      </c>
      <c r="DA97" s="4">
        <v>4</v>
      </c>
      <c r="DB97" s="8">
        <v>137.6</v>
      </c>
      <c r="DC97" s="7">
        <v>19</v>
      </c>
      <c r="DD97" s="7">
        <v>19</v>
      </c>
      <c r="DE97" s="2" t="s">
        <v>239</v>
      </c>
      <c r="DF97" s="2" t="s">
        <v>223</v>
      </c>
      <c r="DG97" s="2" t="s">
        <v>1360</v>
      </c>
      <c r="DH97" s="2" t="s">
        <v>1463</v>
      </c>
      <c r="DI97" s="2" t="s">
        <v>238</v>
      </c>
      <c r="DJ97" s="2" t="s">
        <v>226</v>
      </c>
      <c r="DK97" s="4"/>
      <c r="DL97" s="8"/>
      <c r="DM97" s="4">
        <v>1</v>
      </c>
      <c r="DN97" s="8">
        <v>27.42</v>
      </c>
      <c r="DO97" s="7">
        <v>-1</v>
      </c>
      <c r="DP97" s="7">
        <v>-1</v>
      </c>
      <c r="DQ97" s="2" t="s">
        <v>239</v>
      </c>
      <c r="DR97" s="2" t="s">
        <v>223</v>
      </c>
      <c r="DS97" s="2" t="s">
        <v>1357</v>
      </c>
      <c r="DT97" s="2" t="s">
        <v>1385</v>
      </c>
      <c r="DU97" s="2" t="s">
        <v>238</v>
      </c>
      <c r="DV97" s="2" t="s">
        <v>226</v>
      </c>
      <c r="DW97" s="4"/>
      <c r="DX97" s="8"/>
      <c r="DY97" s="4">
        <v>3</v>
      </c>
      <c r="DZ97" s="8">
        <v>106.5</v>
      </c>
      <c r="EA97" s="7">
        <v>-1</v>
      </c>
      <c r="EB97" s="7">
        <v>-1</v>
      </c>
      <c r="EC97" s="2" t="s">
        <v>239</v>
      </c>
      <c r="ED97" s="2" t="s">
        <v>223</v>
      </c>
      <c r="EE97" s="2" t="s">
        <v>1357</v>
      </c>
      <c r="EF97" s="2" t="s">
        <v>1464</v>
      </c>
      <c r="EG97" s="2" t="s">
        <v>238</v>
      </c>
      <c r="EH97" s="2" t="s">
        <v>226</v>
      </c>
      <c r="EI97" s="4"/>
      <c r="EJ97" s="8"/>
      <c r="EK97" s="4">
        <v>2</v>
      </c>
      <c r="EL97" s="8">
        <v>65.1</v>
      </c>
      <c r="EM97" s="7">
        <v>-1</v>
      </c>
      <c r="EN97" s="7">
        <v>-1</v>
      </c>
      <c r="EO97" s="2" t="s">
        <v>239</v>
      </c>
      <c r="EP97" s="2" t="s">
        <v>223</v>
      </c>
      <c r="EQ97" s="2" t="s">
        <v>1357</v>
      </c>
      <c r="ER97" s="2" t="s">
        <v>1464</v>
      </c>
      <c r="ES97" s="2" t="s">
        <v>238</v>
      </c>
      <c r="ET97" s="2" t="s">
        <v>226</v>
      </c>
      <c r="EU97" s="4"/>
      <c r="EV97" s="8"/>
      <c r="EW97" s="4"/>
      <c r="EX97" s="8"/>
      <c r="EY97" s="7"/>
      <c r="EZ97" s="7"/>
      <c r="FA97" s="2" t="s">
        <v>239</v>
      </c>
      <c r="FB97" s="2" t="s">
        <v>223</v>
      </c>
      <c r="FC97" s="2" t="s">
        <v>1357</v>
      </c>
      <c r="FD97" s="2" t="s">
        <v>1465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239</v>
      </c>
      <c r="FN97" s="2" t="s">
        <v>223</v>
      </c>
      <c r="FO97" s="2" t="s">
        <v>1357</v>
      </c>
      <c r="FP97" s="2" t="s">
        <v>1464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239</v>
      </c>
      <c r="FZ97" s="2" t="s">
        <v>223</v>
      </c>
      <c r="GA97" s="2" t="s">
        <v>661</v>
      </c>
      <c r="GB97" s="2" t="s">
        <v>226</v>
      </c>
      <c r="GC97" s="2" t="s">
        <v>238</v>
      </c>
      <c r="GD97" s="2" t="s">
        <v>226</v>
      </c>
      <c r="GE97" s="4"/>
      <c r="GF97" s="8"/>
      <c r="GG97" s="4">
        <v>3</v>
      </c>
      <c r="GH97" s="8">
        <v>106.5</v>
      </c>
      <c r="GI97" s="7">
        <v>-1</v>
      </c>
      <c r="GJ97" s="7">
        <v>-1</v>
      </c>
      <c r="GK97" s="2" t="s">
        <v>1002</v>
      </c>
      <c r="GL97" s="2" t="s">
        <v>237</v>
      </c>
      <c r="GM97" s="2" t="s">
        <v>1357</v>
      </c>
      <c r="GN97" s="2" t="s">
        <v>1466</v>
      </c>
      <c r="GO97" s="2" t="s">
        <v>238</v>
      </c>
      <c r="GP97" s="2" t="s">
        <v>226</v>
      </c>
      <c r="GQ97" s="4"/>
      <c r="GR97" s="8"/>
      <c r="GS97" s="4">
        <v>2</v>
      </c>
      <c r="GT97" s="8">
        <v>71</v>
      </c>
      <c r="GU97" s="7">
        <v>-1</v>
      </c>
      <c r="GV97" s="7">
        <v>-1</v>
      </c>
      <c r="GW97" s="2" t="s">
        <v>239</v>
      </c>
      <c r="GX97" s="2" t="s">
        <v>223</v>
      </c>
      <c r="GY97" s="2" t="s">
        <v>1467</v>
      </c>
      <c r="GZ97" s="2" t="s">
        <v>992</v>
      </c>
      <c r="HA97" s="2" t="s">
        <v>238</v>
      </c>
      <c r="HB97" s="2" t="s">
        <v>226</v>
      </c>
      <c r="HC97" s="4">
        <v>2</v>
      </c>
      <c r="HD97" s="8">
        <v>59.64</v>
      </c>
      <c r="HE97" s="4">
        <v>4</v>
      </c>
      <c r="HF97" s="8">
        <v>127.8</v>
      </c>
      <c r="HG97" s="7">
        <v>-0.5</v>
      </c>
      <c r="HH97" s="7">
        <v>-0.5333</v>
      </c>
      <c r="HI97" s="2" t="s">
        <v>239</v>
      </c>
      <c r="HJ97" s="2" t="s">
        <v>223</v>
      </c>
      <c r="HK97" s="2" t="s">
        <v>1467</v>
      </c>
      <c r="HL97" s="2" t="s">
        <v>1468</v>
      </c>
      <c r="HM97" s="2" t="s">
        <v>238</v>
      </c>
      <c r="HN97" s="2" t="s">
        <v>226</v>
      </c>
      <c r="HO97" s="4"/>
      <c r="HP97" s="8"/>
      <c r="HQ97" s="4"/>
      <c r="HR97" s="8"/>
      <c r="HS97" s="7"/>
      <c r="HT97" s="7"/>
      <c r="HU97" s="2" t="s">
        <v>239</v>
      </c>
      <c r="HV97" s="2" t="s">
        <v>237</v>
      </c>
      <c r="HW97" s="2" t="s">
        <v>1357</v>
      </c>
      <c r="HX97" s="2" t="s">
        <v>1469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252</v>
      </c>
      <c r="IH97" s="2" t="s">
        <v>223</v>
      </c>
      <c r="II97" s="2" t="s">
        <v>226</v>
      </c>
      <c r="IJ97" s="2" t="s">
        <v>226</v>
      </c>
      <c r="IK97" s="2" t="s">
        <v>238</v>
      </c>
      <c r="IL97" s="2" t="s">
        <v>226</v>
      </c>
      <c r="IM97" s="4"/>
      <c r="IN97" s="8"/>
      <c r="IO97" s="4"/>
      <c r="IP97" s="8"/>
      <c r="IQ97" s="7"/>
      <c r="IR97" s="7"/>
      <c r="IS97" s="2" t="s">
        <v>226</v>
      </c>
      <c r="IT97" s="2" t="s">
        <v>226</v>
      </c>
      <c r="IU97" s="2" t="s">
        <v>226</v>
      </c>
      <c r="IV97" s="2" t="s">
        <v>226</v>
      </c>
      <c r="IW97" s="2" t="s">
        <v>226</v>
      </c>
      <c r="IX97" s="2" t="s">
        <v>226</v>
      </c>
      <c r="IY97" s="4"/>
      <c r="IZ97" s="8"/>
      <c r="JA97" s="4"/>
      <c r="JB97" s="8"/>
      <c r="JC97" s="7"/>
      <c r="JD97" s="7"/>
      <c r="JE97" s="2" t="s">
        <v>448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252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236</v>
      </c>
      <c r="KD97" s="2" t="s">
        <v>223</v>
      </c>
      <c r="KE97" s="2" t="s">
        <v>981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239</v>
      </c>
      <c r="KP97" s="2" t="s">
        <v>223</v>
      </c>
      <c r="KQ97" s="2" t="s">
        <v>1178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239</v>
      </c>
      <c r="LB97" s="2" t="s">
        <v>223</v>
      </c>
      <c r="LC97" s="2" t="s">
        <v>1357</v>
      </c>
      <c r="LD97" s="2" t="s">
        <v>1470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239</v>
      </c>
      <c r="LN97" s="2" t="s">
        <v>223</v>
      </c>
      <c r="LO97" s="2" t="s">
        <v>321</v>
      </c>
      <c r="LP97" s="2" t="s">
        <v>910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239</v>
      </c>
      <c r="LZ97" s="2" t="s">
        <v>223</v>
      </c>
      <c r="MA97" s="2" t="s">
        <v>668</v>
      </c>
      <c r="MB97" s="2" t="s">
        <v>226</v>
      </c>
      <c r="MC97" s="2" t="s">
        <v>238</v>
      </c>
      <c r="MD97" s="2" t="s">
        <v>226</v>
      </c>
      <c r="ME97" s="4"/>
      <c r="MF97" s="8"/>
      <c r="MG97" s="4"/>
      <c r="MH97" s="8"/>
      <c r="MI97" s="7"/>
      <c r="MJ97" s="7"/>
      <c r="MK97" s="2" t="s">
        <v>239</v>
      </c>
      <c r="ML97" s="2" t="s">
        <v>223</v>
      </c>
      <c r="MM97" s="2" t="s">
        <v>616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239</v>
      </c>
      <c r="MX97" s="2" t="s">
        <v>223</v>
      </c>
      <c r="MY97" s="2" t="s">
        <v>1105</v>
      </c>
      <c r="MZ97" s="2" t="s">
        <v>226</v>
      </c>
      <c r="NA97" s="2" t="s">
        <v>238</v>
      </c>
      <c r="NB97" s="2" t="s">
        <v>226</v>
      </c>
      <c r="NC97" s="4"/>
      <c r="ND97" s="8"/>
      <c r="NE97" s="4"/>
      <c r="NF97" s="8"/>
      <c r="NG97" s="7"/>
      <c r="NH97" s="7"/>
      <c r="NI97" s="2" t="s">
        <v>239</v>
      </c>
      <c r="NJ97" s="2" t="s">
        <v>261</v>
      </c>
      <c r="NK97" s="2" t="s">
        <v>1375</v>
      </c>
      <c r="NL97" s="2" t="s">
        <v>1362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239</v>
      </c>
      <c r="NV97" s="2" t="s">
        <v>237</v>
      </c>
      <c r="NW97" s="2" t="s">
        <v>1377</v>
      </c>
      <c r="NX97" s="2" t="s">
        <v>1471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239</v>
      </c>
      <c r="OH97" s="2" t="s">
        <v>237</v>
      </c>
      <c r="OI97" s="2" t="s">
        <v>671</v>
      </c>
      <c r="OJ97" s="2" t="s">
        <v>226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252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239</v>
      </c>
      <c r="PF97" s="2" t="s">
        <v>223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239</v>
      </c>
      <c r="QP97" s="2" t="s">
        <v>237</v>
      </c>
      <c r="QQ97" s="2" t="s">
        <v>1379</v>
      </c>
      <c r="QR97" s="2" t="s">
        <v>1211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266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239</v>
      </c>
      <c r="RZ97" s="2" t="s">
        <v>237</v>
      </c>
      <c r="SA97" s="2" t="s">
        <v>630</v>
      </c>
      <c r="SB97" s="2" t="s">
        <v>761</v>
      </c>
      <c r="SC97" s="2" t="s">
        <v>238</v>
      </c>
      <c r="SD97" s="2" t="s">
        <v>226</v>
      </c>
      <c r="SE97" s="4">
        <v>125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>
        <v>60</v>
      </c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</row>
    <row r="98">
      <c r="A98" s="2" t="s">
        <v>1472</v>
      </c>
      <c r="B98" s="2" t="s">
        <v>577</v>
      </c>
      <c r="C98" s="2" t="s">
        <v>558</v>
      </c>
      <c r="D98" s="2" t="s">
        <v>215</v>
      </c>
      <c r="E98" s="2" t="s">
        <v>216</v>
      </c>
      <c r="F98" s="2" t="s">
        <v>1454</v>
      </c>
      <c r="G98" s="2" t="s">
        <v>1455</v>
      </c>
      <c r="H98" s="2" t="s">
        <v>1456</v>
      </c>
      <c r="I98" s="2" t="s">
        <v>560</v>
      </c>
      <c r="J98" s="2" t="s">
        <v>221</v>
      </c>
      <c r="K98" s="2" t="s">
        <v>1457</v>
      </c>
      <c r="L98" s="3">
        <v>36.8</v>
      </c>
      <c r="M98" s="3">
        <v>38.64</v>
      </c>
      <c r="N98" s="3">
        <v>89.99</v>
      </c>
      <c r="O98" s="2" t="s">
        <v>223</v>
      </c>
      <c r="P98" s="2" t="s">
        <v>224</v>
      </c>
      <c r="Q98" s="2" t="s">
        <v>225</v>
      </c>
      <c r="R98" s="2" t="s">
        <v>226</v>
      </c>
      <c r="S98" s="2" t="s">
        <v>1458</v>
      </c>
      <c r="T98" s="2" t="s">
        <v>969</v>
      </c>
      <c r="U98" s="2" t="s">
        <v>229</v>
      </c>
      <c r="V98" s="2" t="s">
        <v>1459</v>
      </c>
      <c r="W98" s="2" t="s">
        <v>1352</v>
      </c>
      <c r="X98" s="2" t="s">
        <v>231</v>
      </c>
      <c r="Y98" s="2" t="s">
        <v>1353</v>
      </c>
      <c r="Z98" s="4">
        <v>482</v>
      </c>
      <c r="AA98" s="4">
        <f>=ROUNDDOWN(60.25,0)</f>
      </c>
      <c r="AB98" s="5">
        <v>8</v>
      </c>
      <c r="AC98" s="2" t="s">
        <v>1460</v>
      </c>
      <c r="AD98" s="4">
        <v>230</v>
      </c>
      <c r="AE98" s="4">
        <v>230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75</v>
      </c>
      <c r="AQ98" s="8">
        <v>3030.32</v>
      </c>
      <c r="AR98" s="4">
        <v>199</v>
      </c>
      <c r="AS98" s="8">
        <v>7920.1</v>
      </c>
      <c r="AT98" s="7">
        <v>-0.6231</v>
      </c>
      <c r="AU98" s="7">
        <v>-0.6174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0.2834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>
        <v>75</v>
      </c>
      <c r="BK98" s="8">
        <v>3030.32</v>
      </c>
      <c r="BL98" s="2" t="s">
        <v>1473</v>
      </c>
      <c r="BM98" s="7">
        <v>1</v>
      </c>
      <c r="BN98" s="7">
        <v>1</v>
      </c>
      <c r="BO98" s="4">
        <v>1</v>
      </c>
      <c r="BP98" s="8">
        <v>43.94</v>
      </c>
      <c r="BQ98" s="4">
        <v>12</v>
      </c>
      <c r="BR98" s="8">
        <v>527.28</v>
      </c>
      <c r="BS98" s="7">
        <v>-0.9167</v>
      </c>
      <c r="BT98" s="7">
        <v>-0.9167</v>
      </c>
      <c r="BU98" s="2" t="s">
        <v>239</v>
      </c>
      <c r="BV98" s="2" t="s">
        <v>223</v>
      </c>
      <c r="BW98" s="2" t="s">
        <v>226</v>
      </c>
      <c r="BX98" s="2" t="s">
        <v>1384</v>
      </c>
      <c r="BY98" s="2" t="s">
        <v>238</v>
      </c>
      <c r="BZ98" s="2" t="s">
        <v>226</v>
      </c>
      <c r="CA98" s="4">
        <v>15</v>
      </c>
      <c r="CB98" s="8">
        <v>666.3</v>
      </c>
      <c r="CC98" s="4">
        <v>10</v>
      </c>
      <c r="CD98" s="8">
        <v>444.2</v>
      </c>
      <c r="CE98" s="7">
        <v>0.5</v>
      </c>
      <c r="CF98" s="7">
        <v>0.5</v>
      </c>
      <c r="CG98" s="2" t="s">
        <v>239</v>
      </c>
      <c r="CH98" s="2" t="s">
        <v>223</v>
      </c>
      <c r="CI98" s="2" t="s">
        <v>1357</v>
      </c>
      <c r="CJ98" s="2" t="s">
        <v>1363</v>
      </c>
      <c r="CK98" s="2" t="s">
        <v>238</v>
      </c>
      <c r="CL98" s="2" t="s">
        <v>226</v>
      </c>
      <c r="CM98" s="4">
        <v>3</v>
      </c>
      <c r="CN98" s="8">
        <v>115.92</v>
      </c>
      <c r="CO98" s="4">
        <v>17</v>
      </c>
      <c r="CP98" s="8">
        <v>656.88</v>
      </c>
      <c r="CQ98" s="7">
        <v>-0.8235</v>
      </c>
      <c r="CR98" s="7">
        <v>-0.8235</v>
      </c>
      <c r="CS98" s="2" t="s">
        <v>239</v>
      </c>
      <c r="CT98" s="2" t="s">
        <v>223</v>
      </c>
      <c r="CU98" s="2" t="s">
        <v>1357</v>
      </c>
      <c r="CV98" s="2" t="s">
        <v>1362</v>
      </c>
      <c r="CW98" s="2" t="s">
        <v>238</v>
      </c>
      <c r="CX98" s="2" t="s">
        <v>226</v>
      </c>
      <c r="CY98" s="4">
        <v>12</v>
      </c>
      <c r="CZ98" s="8">
        <v>486</v>
      </c>
      <c r="DA98" s="4">
        <v>28</v>
      </c>
      <c r="DB98" s="8">
        <v>1134</v>
      </c>
      <c r="DC98" s="7">
        <v>-0.5714</v>
      </c>
      <c r="DD98" s="7">
        <v>-0.5714</v>
      </c>
      <c r="DE98" s="2" t="s">
        <v>239</v>
      </c>
      <c r="DF98" s="2" t="s">
        <v>223</v>
      </c>
      <c r="DG98" s="2" t="s">
        <v>1360</v>
      </c>
      <c r="DH98" s="2" t="s">
        <v>1225</v>
      </c>
      <c r="DI98" s="2" t="s">
        <v>238</v>
      </c>
      <c r="DJ98" s="2" t="s">
        <v>226</v>
      </c>
      <c r="DK98" s="4">
        <v>6</v>
      </c>
      <c r="DL98" s="8">
        <v>220</v>
      </c>
      <c r="DM98" s="4">
        <v>6</v>
      </c>
      <c r="DN98" s="8">
        <v>222</v>
      </c>
      <c r="DO98" s="7"/>
      <c r="DP98" s="7">
        <v>-0.009</v>
      </c>
      <c r="DQ98" s="2" t="s">
        <v>239</v>
      </c>
      <c r="DR98" s="2" t="s">
        <v>223</v>
      </c>
      <c r="DS98" s="2" t="s">
        <v>1357</v>
      </c>
      <c r="DT98" s="2" t="s">
        <v>1362</v>
      </c>
      <c r="DU98" s="2" t="s">
        <v>238</v>
      </c>
      <c r="DV98" s="2" t="s">
        <v>226</v>
      </c>
      <c r="DW98" s="4">
        <v>5</v>
      </c>
      <c r="DX98" s="8">
        <v>202.85</v>
      </c>
      <c r="DY98" s="4">
        <v>10</v>
      </c>
      <c r="DZ98" s="8">
        <v>405.7</v>
      </c>
      <c r="EA98" s="7">
        <v>-0.5</v>
      </c>
      <c r="EB98" s="7">
        <v>-0.5</v>
      </c>
      <c r="EC98" s="2" t="s">
        <v>239</v>
      </c>
      <c r="ED98" s="2" t="s">
        <v>223</v>
      </c>
      <c r="EE98" s="2" t="s">
        <v>1357</v>
      </c>
      <c r="EF98" s="2" t="s">
        <v>1363</v>
      </c>
      <c r="EG98" s="2" t="s">
        <v>238</v>
      </c>
      <c r="EH98" s="2" t="s">
        <v>226</v>
      </c>
      <c r="EI98" s="4"/>
      <c r="EJ98" s="8"/>
      <c r="EK98" s="4">
        <v>10</v>
      </c>
      <c r="EL98" s="8">
        <v>379.8</v>
      </c>
      <c r="EM98" s="7">
        <v>-1</v>
      </c>
      <c r="EN98" s="7">
        <v>-1</v>
      </c>
      <c r="EO98" s="2" t="s">
        <v>239</v>
      </c>
      <c r="EP98" s="2" t="s">
        <v>223</v>
      </c>
      <c r="EQ98" s="2" t="s">
        <v>1357</v>
      </c>
      <c r="ER98" s="2" t="s">
        <v>1363</v>
      </c>
      <c r="ES98" s="2" t="s">
        <v>238</v>
      </c>
      <c r="ET98" s="2" t="s">
        <v>226</v>
      </c>
      <c r="EU98" s="4">
        <v>1</v>
      </c>
      <c r="EV98" s="8">
        <v>43.66</v>
      </c>
      <c r="EW98" s="4">
        <v>3</v>
      </c>
      <c r="EX98" s="8">
        <v>115.89</v>
      </c>
      <c r="EY98" s="7">
        <v>-0.6667</v>
      </c>
      <c r="EZ98" s="7">
        <v>-0.6233</v>
      </c>
      <c r="FA98" s="2" t="s">
        <v>239</v>
      </c>
      <c r="FB98" s="2" t="s">
        <v>223</v>
      </c>
      <c r="FC98" s="2" t="s">
        <v>1357</v>
      </c>
      <c r="FD98" s="2" t="s">
        <v>1362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239</v>
      </c>
      <c r="FN98" s="2" t="s">
        <v>223</v>
      </c>
      <c r="FO98" s="2" t="s">
        <v>1357</v>
      </c>
      <c r="FP98" s="2" t="s">
        <v>1363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239</v>
      </c>
      <c r="FZ98" s="2" t="s">
        <v>223</v>
      </c>
      <c r="GA98" s="2" t="s">
        <v>661</v>
      </c>
      <c r="GB98" s="2" t="s">
        <v>226</v>
      </c>
      <c r="GC98" s="2" t="s">
        <v>238</v>
      </c>
      <c r="GD98" s="2" t="s">
        <v>226</v>
      </c>
      <c r="GE98" s="4">
        <v>13</v>
      </c>
      <c r="GF98" s="8">
        <v>527.41</v>
      </c>
      <c r="GG98" s="4">
        <v>38</v>
      </c>
      <c r="GH98" s="8">
        <v>1541.66</v>
      </c>
      <c r="GI98" s="7">
        <v>-0.6579</v>
      </c>
      <c r="GJ98" s="7">
        <v>-0.6579</v>
      </c>
      <c r="GK98" s="2" t="s">
        <v>239</v>
      </c>
      <c r="GL98" s="2" t="s">
        <v>223</v>
      </c>
      <c r="GM98" s="2" t="s">
        <v>1357</v>
      </c>
      <c r="GN98" s="2" t="s">
        <v>1387</v>
      </c>
      <c r="GO98" s="2" t="s">
        <v>238</v>
      </c>
      <c r="GP98" s="2" t="s">
        <v>226</v>
      </c>
      <c r="GQ98" s="4">
        <v>6</v>
      </c>
      <c r="GR98" s="8">
        <v>243.42</v>
      </c>
      <c r="GS98" s="4">
        <v>3</v>
      </c>
      <c r="GT98" s="8">
        <v>121.71</v>
      </c>
      <c r="GU98" s="7">
        <v>1</v>
      </c>
      <c r="GV98" s="7">
        <v>1</v>
      </c>
      <c r="GW98" s="2" t="s">
        <v>239</v>
      </c>
      <c r="GX98" s="2" t="s">
        <v>223</v>
      </c>
      <c r="GY98" s="2" t="s">
        <v>1025</v>
      </c>
      <c r="GZ98" s="2" t="s">
        <v>1474</v>
      </c>
      <c r="HA98" s="2" t="s">
        <v>238</v>
      </c>
      <c r="HB98" s="2" t="s">
        <v>226</v>
      </c>
      <c r="HC98" s="4">
        <v>6</v>
      </c>
      <c r="HD98" s="8">
        <v>214.19</v>
      </c>
      <c r="HE98" s="4">
        <v>13</v>
      </c>
      <c r="HF98" s="8">
        <v>486.81</v>
      </c>
      <c r="HG98" s="7">
        <v>-0.5385</v>
      </c>
      <c r="HH98" s="7">
        <v>-0.56</v>
      </c>
      <c r="HI98" s="2" t="s">
        <v>239</v>
      </c>
      <c r="HJ98" s="2" t="s">
        <v>223</v>
      </c>
      <c r="HK98" s="2" t="s">
        <v>994</v>
      </c>
      <c r="HL98" s="2" t="s">
        <v>1475</v>
      </c>
      <c r="HM98" s="2" t="s">
        <v>238</v>
      </c>
      <c r="HN98" s="2" t="s">
        <v>226</v>
      </c>
      <c r="HO98" s="4">
        <v>7</v>
      </c>
      <c r="HP98" s="8">
        <v>266.63</v>
      </c>
      <c r="HQ98" s="4">
        <v>46</v>
      </c>
      <c r="HR98" s="8">
        <v>1752.14</v>
      </c>
      <c r="HS98" s="7">
        <v>-0.8478</v>
      </c>
      <c r="HT98" s="7">
        <v>-0.8478</v>
      </c>
      <c r="HU98" s="2" t="s">
        <v>239</v>
      </c>
      <c r="HV98" s="2" t="s">
        <v>223</v>
      </c>
      <c r="HW98" s="2" t="s">
        <v>1357</v>
      </c>
      <c r="HX98" s="2" t="s">
        <v>1476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252</v>
      </c>
      <c r="IH98" s="2" t="s">
        <v>223</v>
      </c>
      <c r="II98" s="2" t="s">
        <v>226</v>
      </c>
      <c r="IJ98" s="2" t="s">
        <v>226</v>
      </c>
      <c r="IK98" s="2" t="s">
        <v>238</v>
      </c>
      <c r="IL98" s="2" t="s">
        <v>226</v>
      </c>
      <c r="IM98" s="4"/>
      <c r="IN98" s="8"/>
      <c r="IO98" s="4"/>
      <c r="IP98" s="8"/>
      <c r="IQ98" s="7"/>
      <c r="IR98" s="7"/>
      <c r="IS98" s="2" t="s">
        <v>226</v>
      </c>
      <c r="IT98" s="2" t="s">
        <v>226</v>
      </c>
      <c r="IU98" s="2" t="s">
        <v>226</v>
      </c>
      <c r="IV98" s="2" t="s">
        <v>226</v>
      </c>
      <c r="IW98" s="2" t="s">
        <v>226</v>
      </c>
      <c r="IX98" s="2" t="s">
        <v>226</v>
      </c>
      <c r="IY98" s="4"/>
      <c r="IZ98" s="8"/>
      <c r="JA98" s="4"/>
      <c r="JB98" s="8"/>
      <c r="JC98" s="7"/>
      <c r="JD98" s="7"/>
      <c r="JE98" s="2" t="s">
        <v>448</v>
      </c>
      <c r="JF98" s="2" t="s">
        <v>223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252</v>
      </c>
      <c r="JR98" s="2" t="s">
        <v>223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981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239</v>
      </c>
      <c r="KP98" s="2" t="s">
        <v>223</v>
      </c>
      <c r="KQ98" s="2" t="s">
        <v>1178</v>
      </c>
      <c r="KR98" s="2" t="s">
        <v>226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239</v>
      </c>
      <c r="LB98" s="2" t="s">
        <v>223</v>
      </c>
      <c r="LC98" s="2" t="s">
        <v>1357</v>
      </c>
      <c r="LD98" s="2" t="s">
        <v>1477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239</v>
      </c>
      <c r="LN98" s="2" t="s">
        <v>223</v>
      </c>
      <c r="LO98" s="2" t="s">
        <v>321</v>
      </c>
      <c r="LP98" s="2" t="s">
        <v>862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239</v>
      </c>
      <c r="LZ98" s="2" t="s">
        <v>223</v>
      </c>
      <c r="MA98" s="2" t="s">
        <v>668</v>
      </c>
      <c r="MB98" s="2" t="s">
        <v>226</v>
      </c>
      <c r="MC98" s="2" t="s">
        <v>238</v>
      </c>
      <c r="MD98" s="2" t="s">
        <v>226</v>
      </c>
      <c r="ME98" s="4"/>
      <c r="MF98" s="8"/>
      <c r="MG98" s="4"/>
      <c r="MH98" s="8"/>
      <c r="MI98" s="7"/>
      <c r="MJ98" s="7"/>
      <c r="MK98" s="2" t="s">
        <v>252</v>
      </c>
      <c r="ML98" s="2" t="s">
        <v>223</v>
      </c>
      <c r="MM98" s="2" t="s">
        <v>226</v>
      </c>
      <c r="MN98" s="2" t="s">
        <v>226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239</v>
      </c>
      <c r="MX98" s="2" t="s">
        <v>223</v>
      </c>
      <c r="MY98" s="2" t="s">
        <v>1105</v>
      </c>
      <c r="MZ98" s="2" t="s">
        <v>233</v>
      </c>
      <c r="NA98" s="2" t="s">
        <v>238</v>
      </c>
      <c r="NB98" s="2" t="s">
        <v>226</v>
      </c>
      <c r="NC98" s="4"/>
      <c r="ND98" s="8"/>
      <c r="NE98" s="4">
        <v>3</v>
      </c>
      <c r="NF98" s="8">
        <v>132.03</v>
      </c>
      <c r="NG98" s="7">
        <v>-1</v>
      </c>
      <c r="NH98" s="7">
        <v>-1</v>
      </c>
      <c r="NI98" s="2" t="s">
        <v>239</v>
      </c>
      <c r="NJ98" s="2" t="s">
        <v>261</v>
      </c>
      <c r="NK98" s="2" t="s">
        <v>1375</v>
      </c>
      <c r="NL98" s="2" t="s">
        <v>1363</v>
      </c>
      <c r="NM98" s="2" t="s">
        <v>238</v>
      </c>
      <c r="NN98" s="2" t="s">
        <v>226</v>
      </c>
      <c r="NO98" s="4"/>
      <c r="NP98" s="8"/>
      <c r="NQ98" s="4"/>
      <c r="NR98" s="8"/>
      <c r="NS98" s="7"/>
      <c r="NT98" s="7"/>
      <c r="NU98" s="2" t="s">
        <v>239</v>
      </c>
      <c r="NV98" s="2" t="s">
        <v>237</v>
      </c>
      <c r="NW98" s="2" t="s">
        <v>1394</v>
      </c>
      <c r="NX98" s="2" t="s">
        <v>1395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239</v>
      </c>
      <c r="OH98" s="2" t="s">
        <v>237</v>
      </c>
      <c r="OI98" s="2" t="s">
        <v>671</v>
      </c>
      <c r="OJ98" s="2" t="s">
        <v>226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252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239</v>
      </c>
      <c r="PF98" s="2" t="s">
        <v>223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239</v>
      </c>
      <c r="QP98" s="2" t="s">
        <v>237</v>
      </c>
      <c r="QQ98" s="2" t="s">
        <v>1388</v>
      </c>
      <c r="QR98" s="2" t="s">
        <v>226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266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239</v>
      </c>
      <c r="RZ98" s="2" t="s">
        <v>237</v>
      </c>
      <c r="SA98" s="2" t="s">
        <v>621</v>
      </c>
      <c r="SB98" s="2" t="s">
        <v>1478</v>
      </c>
      <c r="SC98" s="2" t="s">
        <v>238</v>
      </c>
      <c r="SD98" s="2" t="s">
        <v>226</v>
      </c>
      <c r="SE98" s="4">
        <v>482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>
        <v>230</v>
      </c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</row>
    <row r="99">
      <c r="A99" s="2" t="s">
        <v>1479</v>
      </c>
      <c r="B99" s="2" t="s">
        <v>577</v>
      </c>
      <c r="C99" s="2" t="s">
        <v>558</v>
      </c>
      <c r="D99" s="2" t="s">
        <v>215</v>
      </c>
      <c r="E99" s="2" t="s">
        <v>216</v>
      </c>
      <c r="F99" s="2" t="s">
        <v>1454</v>
      </c>
      <c r="G99" s="2" t="s">
        <v>1455</v>
      </c>
      <c r="H99" s="2" t="s">
        <v>1456</v>
      </c>
      <c r="I99" s="2" t="s">
        <v>560</v>
      </c>
      <c r="J99" s="2" t="s">
        <v>268</v>
      </c>
      <c r="K99" s="2" t="s">
        <v>1457</v>
      </c>
      <c r="L99" s="3">
        <v>42.3</v>
      </c>
      <c r="M99" s="3">
        <v>44.42</v>
      </c>
      <c r="N99" s="3">
        <v>99.99</v>
      </c>
      <c r="O99" s="2" t="s">
        <v>223</v>
      </c>
      <c r="P99" s="2" t="s">
        <v>224</v>
      </c>
      <c r="Q99" s="2" t="s">
        <v>225</v>
      </c>
      <c r="R99" s="2" t="s">
        <v>226</v>
      </c>
      <c r="S99" s="2" t="s">
        <v>1458</v>
      </c>
      <c r="T99" s="2" t="s">
        <v>969</v>
      </c>
      <c r="U99" s="2" t="s">
        <v>229</v>
      </c>
      <c r="V99" s="2" t="s">
        <v>1459</v>
      </c>
      <c r="W99" s="2" t="s">
        <v>1352</v>
      </c>
      <c r="X99" s="2" t="s">
        <v>231</v>
      </c>
      <c r="Y99" s="2" t="s">
        <v>1353</v>
      </c>
      <c r="Z99" s="4">
        <v>456</v>
      </c>
      <c r="AA99" s="4">
        <f>=ROUNDDOWN(38,0)</f>
      </c>
      <c r="AB99" s="5">
        <v>12</v>
      </c>
      <c r="AC99" s="2" t="s">
        <v>1460</v>
      </c>
      <c r="AD99" s="4">
        <v>110</v>
      </c>
      <c r="AE99" s="4">
        <v>110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101</v>
      </c>
      <c r="AQ99" s="8">
        <v>4703.36</v>
      </c>
      <c r="AR99" s="4">
        <v>216</v>
      </c>
      <c r="AS99" s="8">
        <v>10068.2</v>
      </c>
      <c r="AT99" s="7">
        <v>-0.5324</v>
      </c>
      <c r="AU99" s="7">
        <v>-0.5328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0.4399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101</v>
      </c>
      <c r="BK99" s="8">
        <v>4703.36</v>
      </c>
      <c r="BL99" s="2" t="s">
        <v>1480</v>
      </c>
      <c r="BM99" s="7">
        <v>1</v>
      </c>
      <c r="BN99" s="7">
        <v>1</v>
      </c>
      <c r="BO99" s="4">
        <v>32</v>
      </c>
      <c r="BP99" s="8">
        <v>1607.04</v>
      </c>
      <c r="BQ99" s="4">
        <v>80</v>
      </c>
      <c r="BR99" s="8">
        <v>4017.6</v>
      </c>
      <c r="BS99" s="7">
        <v>-0.6</v>
      </c>
      <c r="BT99" s="7">
        <v>-0.6</v>
      </c>
      <c r="BU99" s="2" t="s">
        <v>239</v>
      </c>
      <c r="BV99" s="2" t="s">
        <v>223</v>
      </c>
      <c r="BW99" s="2" t="s">
        <v>226</v>
      </c>
      <c r="BX99" s="2" t="s">
        <v>1401</v>
      </c>
      <c r="BY99" s="2" t="s">
        <v>238</v>
      </c>
      <c r="BZ99" s="2" t="s">
        <v>226</v>
      </c>
      <c r="CA99" s="4">
        <v>13</v>
      </c>
      <c r="CB99" s="8">
        <v>660.01</v>
      </c>
      <c r="CC99" s="4">
        <v>4</v>
      </c>
      <c r="CD99" s="8">
        <v>203.08</v>
      </c>
      <c r="CE99" s="7">
        <v>2.25</v>
      </c>
      <c r="CF99" s="7">
        <v>2.25</v>
      </c>
      <c r="CG99" s="2" t="s">
        <v>239</v>
      </c>
      <c r="CH99" s="2" t="s">
        <v>223</v>
      </c>
      <c r="CI99" s="2" t="s">
        <v>1357</v>
      </c>
      <c r="CJ99" s="2" t="s">
        <v>1363</v>
      </c>
      <c r="CK99" s="2" t="s">
        <v>238</v>
      </c>
      <c r="CL99" s="2" t="s">
        <v>226</v>
      </c>
      <c r="CM99" s="4">
        <v>15</v>
      </c>
      <c r="CN99" s="8">
        <v>662.1</v>
      </c>
      <c r="CO99" s="4">
        <v>11</v>
      </c>
      <c r="CP99" s="8">
        <v>485.54</v>
      </c>
      <c r="CQ99" s="7">
        <v>0.3636</v>
      </c>
      <c r="CR99" s="7">
        <v>0.3636</v>
      </c>
      <c r="CS99" s="2" t="s">
        <v>239</v>
      </c>
      <c r="CT99" s="2" t="s">
        <v>223</v>
      </c>
      <c r="CU99" s="2" t="s">
        <v>1357</v>
      </c>
      <c r="CV99" s="2" t="s">
        <v>1403</v>
      </c>
      <c r="CW99" s="2" t="s">
        <v>238</v>
      </c>
      <c r="CX99" s="2" t="s">
        <v>226</v>
      </c>
      <c r="CY99" s="4">
        <v>9</v>
      </c>
      <c r="CZ99" s="8">
        <v>414</v>
      </c>
      <c r="DA99" s="4">
        <v>22</v>
      </c>
      <c r="DB99" s="8">
        <v>1012</v>
      </c>
      <c r="DC99" s="7">
        <v>-0.5909</v>
      </c>
      <c r="DD99" s="7">
        <v>-0.5909</v>
      </c>
      <c r="DE99" s="2" t="s">
        <v>239</v>
      </c>
      <c r="DF99" s="2" t="s">
        <v>223</v>
      </c>
      <c r="DG99" s="2" t="s">
        <v>1360</v>
      </c>
      <c r="DH99" s="2" t="s">
        <v>1481</v>
      </c>
      <c r="DI99" s="2" t="s">
        <v>238</v>
      </c>
      <c r="DJ99" s="2" t="s">
        <v>226</v>
      </c>
      <c r="DK99" s="4">
        <v>11</v>
      </c>
      <c r="DL99" s="8">
        <v>432.67</v>
      </c>
      <c r="DM99" s="4">
        <v>6</v>
      </c>
      <c r="DN99" s="8">
        <v>242.16</v>
      </c>
      <c r="DO99" s="7">
        <v>0.8333</v>
      </c>
      <c r="DP99" s="7">
        <v>0.7867</v>
      </c>
      <c r="DQ99" s="2" t="s">
        <v>239</v>
      </c>
      <c r="DR99" s="2" t="s">
        <v>223</v>
      </c>
      <c r="DS99" s="2" t="s">
        <v>1357</v>
      </c>
      <c r="DT99" s="2" t="s">
        <v>1363</v>
      </c>
      <c r="DU99" s="2" t="s">
        <v>238</v>
      </c>
      <c r="DV99" s="2" t="s">
        <v>226</v>
      </c>
      <c r="DW99" s="4">
        <v>5</v>
      </c>
      <c r="DX99" s="8">
        <v>233.2</v>
      </c>
      <c r="DY99" s="4">
        <v>4</v>
      </c>
      <c r="DZ99" s="8">
        <v>186.56</v>
      </c>
      <c r="EA99" s="7">
        <v>0.25</v>
      </c>
      <c r="EB99" s="7">
        <v>0.25</v>
      </c>
      <c r="EC99" s="2" t="s">
        <v>239</v>
      </c>
      <c r="ED99" s="2" t="s">
        <v>223</v>
      </c>
      <c r="EE99" s="2" t="s">
        <v>1357</v>
      </c>
      <c r="EF99" s="2" t="s">
        <v>1362</v>
      </c>
      <c r="EG99" s="2" t="s">
        <v>238</v>
      </c>
      <c r="EH99" s="2" t="s">
        <v>226</v>
      </c>
      <c r="EI99" s="4"/>
      <c r="EJ99" s="8"/>
      <c r="EK99" s="4">
        <v>16</v>
      </c>
      <c r="EL99" s="8">
        <v>666.56</v>
      </c>
      <c r="EM99" s="7">
        <v>-1</v>
      </c>
      <c r="EN99" s="7">
        <v>-1</v>
      </c>
      <c r="EO99" s="2" t="s">
        <v>239</v>
      </c>
      <c r="EP99" s="2" t="s">
        <v>223</v>
      </c>
      <c r="EQ99" s="2" t="s">
        <v>1482</v>
      </c>
      <c r="ER99" s="2" t="s">
        <v>1483</v>
      </c>
      <c r="ES99" s="2" t="s">
        <v>238</v>
      </c>
      <c r="ET99" s="2" t="s">
        <v>226</v>
      </c>
      <c r="EU99" s="4"/>
      <c r="EV99" s="8"/>
      <c r="EW99" s="4">
        <v>8</v>
      </c>
      <c r="EX99" s="8">
        <v>355.28</v>
      </c>
      <c r="EY99" s="7">
        <v>-1</v>
      </c>
      <c r="EZ99" s="7">
        <v>-1</v>
      </c>
      <c r="FA99" s="2" t="s">
        <v>239</v>
      </c>
      <c r="FB99" s="2" t="s">
        <v>223</v>
      </c>
      <c r="FC99" s="2" t="s">
        <v>1357</v>
      </c>
      <c r="FD99" s="2" t="s">
        <v>1484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239</v>
      </c>
      <c r="FN99" s="2" t="s">
        <v>223</v>
      </c>
      <c r="FO99" s="2" t="s">
        <v>1357</v>
      </c>
      <c r="FP99" s="2" t="s">
        <v>1363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239</v>
      </c>
      <c r="FZ99" s="2" t="s">
        <v>223</v>
      </c>
      <c r="GA99" s="2" t="s">
        <v>661</v>
      </c>
      <c r="GB99" s="2" t="s">
        <v>1437</v>
      </c>
      <c r="GC99" s="2" t="s">
        <v>238</v>
      </c>
      <c r="GD99" s="2" t="s">
        <v>226</v>
      </c>
      <c r="GE99" s="4">
        <v>8</v>
      </c>
      <c r="GF99" s="8">
        <v>373.12</v>
      </c>
      <c r="GG99" s="4">
        <v>30</v>
      </c>
      <c r="GH99" s="8">
        <v>1399.2</v>
      </c>
      <c r="GI99" s="7">
        <v>-0.7333</v>
      </c>
      <c r="GJ99" s="7">
        <v>-0.7333</v>
      </c>
      <c r="GK99" s="2" t="s">
        <v>239</v>
      </c>
      <c r="GL99" s="2" t="s">
        <v>223</v>
      </c>
      <c r="GM99" s="2" t="s">
        <v>1357</v>
      </c>
      <c r="GN99" s="2" t="s">
        <v>1387</v>
      </c>
      <c r="GO99" s="2" t="s">
        <v>238</v>
      </c>
      <c r="GP99" s="2" t="s">
        <v>226</v>
      </c>
      <c r="GQ99" s="4">
        <v>2</v>
      </c>
      <c r="GR99" s="8">
        <v>93.28</v>
      </c>
      <c r="GS99" s="4">
        <v>7</v>
      </c>
      <c r="GT99" s="8">
        <v>326.48</v>
      </c>
      <c r="GU99" s="7">
        <v>-0.7143</v>
      </c>
      <c r="GV99" s="7">
        <v>-0.7143</v>
      </c>
      <c r="GW99" s="2" t="s">
        <v>239</v>
      </c>
      <c r="GX99" s="2" t="s">
        <v>223</v>
      </c>
      <c r="GY99" s="2" t="s">
        <v>1025</v>
      </c>
      <c r="GZ99" s="2" t="s">
        <v>1212</v>
      </c>
      <c r="HA99" s="2" t="s">
        <v>238</v>
      </c>
      <c r="HB99" s="2" t="s">
        <v>226</v>
      </c>
      <c r="HC99" s="4">
        <v>5</v>
      </c>
      <c r="HD99" s="8">
        <v>179.08</v>
      </c>
      <c r="HE99" s="4">
        <v>22</v>
      </c>
      <c r="HF99" s="8">
        <v>895.46</v>
      </c>
      <c r="HG99" s="7">
        <v>-0.7727</v>
      </c>
      <c r="HH99" s="7">
        <v>-0.8</v>
      </c>
      <c r="HI99" s="2" t="s">
        <v>239</v>
      </c>
      <c r="HJ99" s="2" t="s">
        <v>223</v>
      </c>
      <c r="HK99" s="2" t="s">
        <v>994</v>
      </c>
      <c r="HL99" s="2" t="s">
        <v>1485</v>
      </c>
      <c r="HM99" s="2" t="s">
        <v>238</v>
      </c>
      <c r="HN99" s="2" t="s">
        <v>226</v>
      </c>
      <c r="HO99" s="4"/>
      <c r="HP99" s="8"/>
      <c r="HQ99" s="4"/>
      <c r="HR99" s="8"/>
      <c r="HS99" s="7"/>
      <c r="HT99" s="7"/>
      <c r="HU99" s="2" t="s">
        <v>239</v>
      </c>
      <c r="HV99" s="2" t="s">
        <v>261</v>
      </c>
      <c r="HW99" s="2" t="s">
        <v>1357</v>
      </c>
      <c r="HX99" s="2" t="s">
        <v>1358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252</v>
      </c>
      <c r="IH99" s="2" t="s">
        <v>223</v>
      </c>
      <c r="II99" s="2" t="s">
        <v>226</v>
      </c>
      <c r="IJ99" s="2" t="s">
        <v>226</v>
      </c>
      <c r="IK99" s="2" t="s">
        <v>238</v>
      </c>
      <c r="IL99" s="2" t="s">
        <v>226</v>
      </c>
      <c r="IM99" s="4"/>
      <c r="IN99" s="8"/>
      <c r="IO99" s="4"/>
      <c r="IP99" s="8"/>
      <c r="IQ99" s="7"/>
      <c r="IR99" s="7"/>
      <c r="IS99" s="2" t="s">
        <v>226</v>
      </c>
      <c r="IT99" s="2" t="s">
        <v>226</v>
      </c>
      <c r="IU99" s="2" t="s">
        <v>226</v>
      </c>
      <c r="IV99" s="2" t="s">
        <v>226</v>
      </c>
      <c r="IW99" s="2" t="s">
        <v>226</v>
      </c>
      <c r="IX99" s="2" t="s">
        <v>226</v>
      </c>
      <c r="IY99" s="4"/>
      <c r="IZ99" s="8"/>
      <c r="JA99" s="4"/>
      <c r="JB99" s="8"/>
      <c r="JC99" s="7"/>
      <c r="JD99" s="7"/>
      <c r="JE99" s="2" t="s">
        <v>448</v>
      </c>
      <c r="JF99" s="2" t="s">
        <v>223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252</v>
      </c>
      <c r="JR99" s="2" t="s">
        <v>223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236</v>
      </c>
      <c r="KD99" s="2" t="s">
        <v>223</v>
      </c>
      <c r="KE99" s="2" t="s">
        <v>981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239</v>
      </c>
      <c r="KP99" s="2" t="s">
        <v>223</v>
      </c>
      <c r="KQ99" s="2" t="s">
        <v>1178</v>
      </c>
      <c r="KR99" s="2" t="s">
        <v>226</v>
      </c>
      <c r="KS99" s="2" t="s">
        <v>238</v>
      </c>
      <c r="KT99" s="2" t="s">
        <v>226</v>
      </c>
      <c r="KU99" s="4"/>
      <c r="KV99" s="8"/>
      <c r="KW99" s="4">
        <v>1</v>
      </c>
      <c r="KX99" s="8">
        <v>44.42</v>
      </c>
      <c r="KY99" s="7">
        <v>-1</v>
      </c>
      <c r="KZ99" s="7">
        <v>-1</v>
      </c>
      <c r="LA99" s="2" t="s">
        <v>239</v>
      </c>
      <c r="LB99" s="2" t="s">
        <v>223</v>
      </c>
      <c r="LC99" s="2" t="s">
        <v>1357</v>
      </c>
      <c r="LD99" s="2" t="s">
        <v>1486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239</v>
      </c>
      <c r="LN99" s="2" t="s">
        <v>223</v>
      </c>
      <c r="LO99" s="2" t="s">
        <v>321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239</v>
      </c>
      <c r="LZ99" s="2" t="s">
        <v>223</v>
      </c>
      <c r="MA99" s="2" t="s">
        <v>668</v>
      </c>
      <c r="MB99" s="2" t="s">
        <v>226</v>
      </c>
      <c r="MC99" s="2" t="s">
        <v>238</v>
      </c>
      <c r="MD99" s="2" t="s">
        <v>226</v>
      </c>
      <c r="ME99" s="4">
        <v>1</v>
      </c>
      <c r="MF99" s="8">
        <v>48.86</v>
      </c>
      <c r="MG99" s="4"/>
      <c r="MH99" s="8"/>
      <c r="MI99" s="7"/>
      <c r="MJ99" s="7"/>
      <c r="MK99" s="2" t="s">
        <v>239</v>
      </c>
      <c r="ML99" s="2" t="s">
        <v>223</v>
      </c>
      <c r="MM99" s="2" t="s">
        <v>616</v>
      </c>
      <c r="MN99" s="2" t="s">
        <v>260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239</v>
      </c>
      <c r="MX99" s="2" t="s">
        <v>223</v>
      </c>
      <c r="MY99" s="2" t="s">
        <v>1105</v>
      </c>
      <c r="MZ99" s="2" t="s">
        <v>1034</v>
      </c>
      <c r="NA99" s="2" t="s">
        <v>238</v>
      </c>
      <c r="NB99" s="2" t="s">
        <v>226</v>
      </c>
      <c r="NC99" s="4"/>
      <c r="ND99" s="8"/>
      <c r="NE99" s="4">
        <v>2</v>
      </c>
      <c r="NF99" s="8">
        <v>100.6</v>
      </c>
      <c r="NG99" s="7">
        <v>-1</v>
      </c>
      <c r="NH99" s="7">
        <v>-1</v>
      </c>
      <c r="NI99" s="2" t="s">
        <v>239</v>
      </c>
      <c r="NJ99" s="2" t="s">
        <v>261</v>
      </c>
      <c r="NK99" s="2" t="s">
        <v>1375</v>
      </c>
      <c r="NL99" s="2" t="s">
        <v>1363</v>
      </c>
      <c r="NM99" s="2" t="s">
        <v>238</v>
      </c>
      <c r="NN99" s="2" t="s">
        <v>226</v>
      </c>
      <c r="NO99" s="4"/>
      <c r="NP99" s="8"/>
      <c r="NQ99" s="4">
        <v>3</v>
      </c>
      <c r="NR99" s="8">
        <v>133.26</v>
      </c>
      <c r="NS99" s="7">
        <v>-1</v>
      </c>
      <c r="NT99" s="7">
        <v>-1</v>
      </c>
      <c r="NU99" s="2" t="s">
        <v>239</v>
      </c>
      <c r="NV99" s="2" t="s">
        <v>237</v>
      </c>
      <c r="NW99" s="2" t="s">
        <v>1008</v>
      </c>
      <c r="NX99" s="2" t="s">
        <v>1487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239</v>
      </c>
      <c r="OH99" s="2" t="s">
        <v>237</v>
      </c>
      <c r="OI99" s="2" t="s">
        <v>671</v>
      </c>
      <c r="OJ99" s="2" t="s">
        <v>944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252</v>
      </c>
      <c r="OT99" s="2" t="s">
        <v>223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239</v>
      </c>
      <c r="PF99" s="2" t="s">
        <v>223</v>
      </c>
      <c r="PG99" s="2" t="s">
        <v>226</v>
      </c>
      <c r="PH99" s="2" t="s">
        <v>226</v>
      </c>
      <c r="PI99" s="2" t="s">
        <v>238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239</v>
      </c>
      <c r="QP99" s="2" t="s">
        <v>237</v>
      </c>
      <c r="QQ99" s="2" t="s">
        <v>1379</v>
      </c>
      <c r="QR99" s="2" t="s">
        <v>1488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266</v>
      </c>
      <c r="RB99" s="2" t="s">
        <v>223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239</v>
      </c>
      <c r="RZ99" s="2" t="s">
        <v>237</v>
      </c>
      <c r="SA99" s="2" t="s">
        <v>621</v>
      </c>
      <c r="SB99" s="2" t="s">
        <v>630</v>
      </c>
      <c r="SC99" s="2" t="s">
        <v>238</v>
      </c>
      <c r="SD99" s="2" t="s">
        <v>226</v>
      </c>
      <c r="SE99" s="4">
        <v>456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>
        <v>110</v>
      </c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</row>
    <row r="100">
      <c r="A100" s="2" t="s">
        <v>1489</v>
      </c>
      <c r="B100" s="2" t="s">
        <v>577</v>
      </c>
      <c r="C100" s="2" t="s">
        <v>558</v>
      </c>
      <c r="D100" s="2" t="s">
        <v>215</v>
      </c>
      <c r="E100" s="2" t="s">
        <v>216</v>
      </c>
      <c r="F100" s="2" t="s">
        <v>1454</v>
      </c>
      <c r="G100" s="2" t="s">
        <v>1455</v>
      </c>
      <c r="H100" s="2" t="s">
        <v>1456</v>
      </c>
      <c r="I100" s="2" t="s">
        <v>560</v>
      </c>
      <c r="J100" s="2" t="s">
        <v>582</v>
      </c>
      <c r="K100" s="2" t="s">
        <v>1283</v>
      </c>
      <c r="L100" s="3">
        <v>32.2</v>
      </c>
      <c r="M100" s="3">
        <v>33.81</v>
      </c>
      <c r="N100" s="3">
        <v>79.99</v>
      </c>
      <c r="O100" s="2" t="s">
        <v>223</v>
      </c>
      <c r="P100" s="2" t="s">
        <v>284</v>
      </c>
      <c r="Q100" s="2" t="s">
        <v>225</v>
      </c>
      <c r="R100" s="2" t="s">
        <v>226</v>
      </c>
      <c r="S100" s="2" t="s">
        <v>1490</v>
      </c>
      <c r="T100" s="2" t="s">
        <v>969</v>
      </c>
      <c r="U100" s="2" t="s">
        <v>371</v>
      </c>
      <c r="V100" s="2" t="s">
        <v>1459</v>
      </c>
      <c r="W100" s="2" t="s">
        <v>1352</v>
      </c>
      <c r="X100" s="2" t="s">
        <v>231</v>
      </c>
      <c r="Y100" s="2" t="s">
        <v>1353</v>
      </c>
      <c r="Z100" s="4">
        <v>268</v>
      </c>
      <c r="AA100" s="4">
        <f>=ROUNDDOWN(70.5263157894737,0)</f>
      </c>
      <c r="AB100" s="5">
        <v>3.8</v>
      </c>
      <c r="AC100" s="2" t="s">
        <v>226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31</v>
      </c>
      <c r="AQ100" s="8">
        <v>1111.56</v>
      </c>
      <c r="AR100" s="4">
        <v>50</v>
      </c>
      <c r="AS100" s="8">
        <v>1783.37</v>
      </c>
      <c r="AT100" s="7">
        <v>-0.38</v>
      </c>
      <c r="AU100" s="7">
        <v>-0.3767</v>
      </c>
      <c r="AV100" s="4">
        <v>210</v>
      </c>
      <c r="AW100" s="8">
        <v>8976.88</v>
      </c>
      <c r="AX100" s="4">
        <v>300</v>
      </c>
      <c r="AY100" s="8">
        <v>12871.68</v>
      </c>
      <c r="AZ100" s="7">
        <v>-0.3</v>
      </c>
      <c r="BA100" s="7">
        <v>-0.3026</v>
      </c>
      <c r="BB100" s="7">
        <v>0.1238</v>
      </c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>
        <v>0.4564</v>
      </c>
      <c r="BJ100" s="4">
        <v>31</v>
      </c>
      <c r="BK100" s="8">
        <v>1111.56</v>
      </c>
      <c r="BL100" s="2" t="s">
        <v>1491</v>
      </c>
      <c r="BM100" s="7">
        <v>1</v>
      </c>
      <c r="BN100" s="7">
        <v>1</v>
      </c>
      <c r="BO100" s="4">
        <v>24</v>
      </c>
      <c r="BP100" s="8">
        <v>894.96</v>
      </c>
      <c r="BQ100" s="4">
        <v>27</v>
      </c>
      <c r="BR100" s="8">
        <v>1006.83</v>
      </c>
      <c r="BS100" s="7">
        <v>-0.1111</v>
      </c>
      <c r="BT100" s="7">
        <v>-0.1111</v>
      </c>
      <c r="BU100" s="2" t="s">
        <v>239</v>
      </c>
      <c r="BV100" s="2" t="s">
        <v>223</v>
      </c>
      <c r="BW100" s="2" t="s">
        <v>226</v>
      </c>
      <c r="BX100" s="2" t="s">
        <v>1492</v>
      </c>
      <c r="BY100" s="2" t="s">
        <v>238</v>
      </c>
      <c r="BZ100" s="2" t="s">
        <v>226</v>
      </c>
      <c r="CA100" s="4">
        <v>1</v>
      </c>
      <c r="CB100" s="8">
        <v>38.08</v>
      </c>
      <c r="CC100" s="4">
        <v>4</v>
      </c>
      <c r="CD100" s="8">
        <v>152.32</v>
      </c>
      <c r="CE100" s="7">
        <v>-0.75</v>
      </c>
      <c r="CF100" s="7">
        <v>-0.75</v>
      </c>
      <c r="CG100" s="2" t="s">
        <v>239</v>
      </c>
      <c r="CH100" s="2" t="s">
        <v>223</v>
      </c>
      <c r="CI100" s="2" t="s">
        <v>1493</v>
      </c>
      <c r="CJ100" s="2" t="s">
        <v>1494</v>
      </c>
      <c r="CK100" s="2" t="s">
        <v>238</v>
      </c>
      <c r="CL100" s="2" t="s">
        <v>226</v>
      </c>
      <c r="CM100" s="4">
        <v>1</v>
      </c>
      <c r="CN100" s="8">
        <v>33.1</v>
      </c>
      <c r="CO100" s="4">
        <v>1</v>
      </c>
      <c r="CP100" s="8">
        <v>33.1</v>
      </c>
      <c r="CQ100" s="7"/>
      <c r="CR100" s="7"/>
      <c r="CS100" s="2" t="s">
        <v>239</v>
      </c>
      <c r="CT100" s="2" t="s">
        <v>223</v>
      </c>
      <c r="CU100" s="2" t="s">
        <v>1357</v>
      </c>
      <c r="CV100" s="2" t="s">
        <v>1495</v>
      </c>
      <c r="CW100" s="2" t="s">
        <v>238</v>
      </c>
      <c r="CX100" s="2" t="s">
        <v>226</v>
      </c>
      <c r="CY100" s="4"/>
      <c r="CZ100" s="8"/>
      <c r="DA100" s="4">
        <v>1</v>
      </c>
      <c r="DB100" s="8">
        <v>34.4</v>
      </c>
      <c r="DC100" s="7">
        <v>-1</v>
      </c>
      <c r="DD100" s="7">
        <v>-1</v>
      </c>
      <c r="DE100" s="2" t="s">
        <v>239</v>
      </c>
      <c r="DF100" s="2" t="s">
        <v>223</v>
      </c>
      <c r="DG100" s="2" t="s">
        <v>1360</v>
      </c>
      <c r="DH100" s="2" t="s">
        <v>1223</v>
      </c>
      <c r="DI100" s="2" t="s">
        <v>238</v>
      </c>
      <c r="DJ100" s="2" t="s">
        <v>226</v>
      </c>
      <c r="DK100" s="4">
        <v>1</v>
      </c>
      <c r="DL100" s="8">
        <v>20.57</v>
      </c>
      <c r="DM100" s="4">
        <v>1</v>
      </c>
      <c r="DN100" s="8">
        <v>27.42</v>
      </c>
      <c r="DO100" s="7"/>
      <c r="DP100" s="7">
        <v>-0.2498</v>
      </c>
      <c r="DQ100" s="2" t="s">
        <v>239</v>
      </c>
      <c r="DR100" s="2" t="s">
        <v>223</v>
      </c>
      <c r="DS100" s="2" t="s">
        <v>1357</v>
      </c>
      <c r="DT100" s="2" t="s">
        <v>1423</v>
      </c>
      <c r="DU100" s="2" t="s">
        <v>238</v>
      </c>
      <c r="DV100" s="2" t="s">
        <v>226</v>
      </c>
      <c r="DW100" s="4"/>
      <c r="DX100" s="8"/>
      <c r="DY100" s="4">
        <v>3</v>
      </c>
      <c r="DZ100" s="8">
        <v>106.5</v>
      </c>
      <c r="EA100" s="7">
        <v>-1</v>
      </c>
      <c r="EB100" s="7">
        <v>-1</v>
      </c>
      <c r="EC100" s="2" t="s">
        <v>239</v>
      </c>
      <c r="ED100" s="2" t="s">
        <v>223</v>
      </c>
      <c r="EE100" s="2" t="s">
        <v>1357</v>
      </c>
      <c r="EF100" s="2" t="s">
        <v>1496</v>
      </c>
      <c r="EG100" s="2" t="s">
        <v>238</v>
      </c>
      <c r="EH100" s="2" t="s">
        <v>226</v>
      </c>
      <c r="EI100" s="4">
        <v>1</v>
      </c>
      <c r="EJ100" s="8">
        <v>32.55</v>
      </c>
      <c r="EK100" s="4">
        <v>6</v>
      </c>
      <c r="EL100" s="8">
        <v>195.3</v>
      </c>
      <c r="EM100" s="7">
        <v>-0.8333</v>
      </c>
      <c r="EN100" s="7">
        <v>-0.8333</v>
      </c>
      <c r="EO100" s="2" t="s">
        <v>239</v>
      </c>
      <c r="EP100" s="2" t="s">
        <v>223</v>
      </c>
      <c r="EQ100" s="2" t="s">
        <v>1357</v>
      </c>
      <c r="ER100" s="2" t="s">
        <v>1497</v>
      </c>
      <c r="ES100" s="2" t="s">
        <v>238</v>
      </c>
      <c r="ET100" s="2" t="s">
        <v>226</v>
      </c>
      <c r="EU100" s="4"/>
      <c r="EV100" s="8"/>
      <c r="EW100" s="4">
        <v>4</v>
      </c>
      <c r="EX100" s="8">
        <v>135.2</v>
      </c>
      <c r="EY100" s="7">
        <v>-1</v>
      </c>
      <c r="EZ100" s="7">
        <v>-1</v>
      </c>
      <c r="FA100" s="2" t="s">
        <v>239</v>
      </c>
      <c r="FB100" s="2" t="s">
        <v>223</v>
      </c>
      <c r="FC100" s="2" t="s">
        <v>1357</v>
      </c>
      <c r="FD100" s="2" t="s">
        <v>1498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223</v>
      </c>
      <c r="FO100" s="2" t="s">
        <v>1357</v>
      </c>
      <c r="FP100" s="2" t="s">
        <v>1499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239</v>
      </c>
      <c r="FZ100" s="2" t="s">
        <v>223</v>
      </c>
      <c r="GA100" s="2" t="s">
        <v>661</v>
      </c>
      <c r="GB100" s="2" t="s">
        <v>226</v>
      </c>
      <c r="GC100" s="2" t="s">
        <v>238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1002</v>
      </c>
      <c r="GL100" s="2" t="s">
        <v>237</v>
      </c>
      <c r="GM100" s="2" t="s">
        <v>1357</v>
      </c>
      <c r="GN100" s="2" t="s">
        <v>1492</v>
      </c>
      <c r="GO100" s="2" t="s">
        <v>238</v>
      </c>
      <c r="GP100" s="2" t="s">
        <v>226</v>
      </c>
      <c r="GQ100" s="4">
        <v>1</v>
      </c>
      <c r="GR100" s="8">
        <v>35.5</v>
      </c>
      <c r="GS100" s="4"/>
      <c r="GT100" s="8"/>
      <c r="GU100" s="7"/>
      <c r="GV100" s="7"/>
      <c r="GW100" s="2" t="s">
        <v>239</v>
      </c>
      <c r="GX100" s="2" t="s">
        <v>223</v>
      </c>
      <c r="GY100" s="2" t="s">
        <v>1025</v>
      </c>
      <c r="GZ100" s="2" t="s">
        <v>1500</v>
      </c>
      <c r="HA100" s="2" t="s">
        <v>238</v>
      </c>
      <c r="HB100" s="2" t="s">
        <v>226</v>
      </c>
      <c r="HC100" s="4">
        <v>2</v>
      </c>
      <c r="HD100" s="8">
        <v>56.8</v>
      </c>
      <c r="HE100" s="4">
        <v>3</v>
      </c>
      <c r="HF100" s="8">
        <v>92.3</v>
      </c>
      <c r="HG100" s="7">
        <v>-0.3333</v>
      </c>
      <c r="HH100" s="7">
        <v>-0.3846</v>
      </c>
      <c r="HI100" s="2" t="s">
        <v>239</v>
      </c>
      <c r="HJ100" s="2" t="s">
        <v>223</v>
      </c>
      <c r="HK100" s="2" t="s">
        <v>994</v>
      </c>
      <c r="HL100" s="2" t="s">
        <v>1501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239</v>
      </c>
      <c r="HV100" s="2" t="s">
        <v>237</v>
      </c>
      <c r="HW100" s="2" t="s">
        <v>1493</v>
      </c>
      <c r="HX100" s="2" t="s">
        <v>1502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337</v>
      </c>
      <c r="IH100" s="2" t="s">
        <v>237</v>
      </c>
      <c r="II100" s="2" t="s">
        <v>612</v>
      </c>
      <c r="IJ100" s="2" t="s">
        <v>226</v>
      </c>
      <c r="IK100" s="2" t="s">
        <v>238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226</v>
      </c>
      <c r="IU100" s="2" t="s">
        <v>226</v>
      </c>
      <c r="IV100" s="2" t="s">
        <v>226</v>
      </c>
      <c r="IW100" s="2" t="s">
        <v>226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448</v>
      </c>
      <c r="JF100" s="2" t="s">
        <v>223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223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223</v>
      </c>
      <c r="KE100" s="2" t="s">
        <v>1237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337</v>
      </c>
      <c r="KP100" s="2" t="s">
        <v>223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239</v>
      </c>
      <c r="LB100" s="2" t="s">
        <v>223</v>
      </c>
      <c r="LC100" s="2" t="s">
        <v>1357</v>
      </c>
      <c r="LD100" s="2" t="s">
        <v>1503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239</v>
      </c>
      <c r="LN100" s="2" t="s">
        <v>223</v>
      </c>
      <c r="LO100" s="2" t="s">
        <v>321</v>
      </c>
      <c r="LP100" s="2" t="s">
        <v>226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239</v>
      </c>
      <c r="ML100" s="2" t="s">
        <v>223</v>
      </c>
      <c r="MM100" s="2" t="s">
        <v>616</v>
      </c>
      <c r="MN100" s="2" t="s">
        <v>226</v>
      </c>
      <c r="MO100" s="2" t="s">
        <v>238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239</v>
      </c>
      <c r="MX100" s="2" t="s">
        <v>223</v>
      </c>
      <c r="MY100" s="2" t="s">
        <v>1105</v>
      </c>
      <c r="MZ100" s="2" t="s">
        <v>1014</v>
      </c>
      <c r="NA100" s="2" t="s">
        <v>238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239</v>
      </c>
      <c r="NJ100" s="2" t="s">
        <v>261</v>
      </c>
      <c r="NK100" s="2" t="s">
        <v>1375</v>
      </c>
      <c r="NL100" s="2" t="s">
        <v>1504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239</v>
      </c>
      <c r="NV100" s="2" t="s">
        <v>237</v>
      </c>
      <c r="NW100" s="2" t="s">
        <v>1377</v>
      </c>
      <c r="NX100" s="2" t="s">
        <v>1041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239</v>
      </c>
      <c r="OH100" s="2" t="s">
        <v>237</v>
      </c>
      <c r="OI100" s="2" t="s">
        <v>813</v>
      </c>
      <c r="OJ100" s="2" t="s">
        <v>243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223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239</v>
      </c>
      <c r="PF100" s="2" t="s">
        <v>223</v>
      </c>
      <c r="PG100" s="2" t="s">
        <v>226</v>
      </c>
      <c r="PH100" s="2" t="s">
        <v>226</v>
      </c>
      <c r="PI100" s="2" t="s">
        <v>238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237</v>
      </c>
      <c r="QQ100" s="2" t="s">
        <v>1379</v>
      </c>
      <c r="QR100" s="2" t="s">
        <v>1120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223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237</v>
      </c>
      <c r="SA100" s="2" t="s">
        <v>1082</v>
      </c>
      <c r="SB100" s="2" t="s">
        <v>1505</v>
      </c>
      <c r="SC100" s="2" t="s">
        <v>238</v>
      </c>
      <c r="SD100" s="2" t="s">
        <v>226</v>
      </c>
      <c r="SE100" s="4">
        <v>55</v>
      </c>
      <c r="SF100" s="4"/>
      <c r="SG100" s="4"/>
      <c r="SH100" s="4"/>
      <c r="SI100" s="4">
        <v>213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</row>
    <row r="101">
      <c r="A101" s="2" t="s">
        <v>1506</v>
      </c>
      <c r="B101" s="2" t="s">
        <v>577</v>
      </c>
      <c r="C101" s="2" t="s">
        <v>558</v>
      </c>
      <c r="D101" s="2" t="s">
        <v>215</v>
      </c>
      <c r="E101" s="2" t="s">
        <v>216</v>
      </c>
      <c r="F101" s="2" t="s">
        <v>1454</v>
      </c>
      <c r="G101" s="2" t="s">
        <v>1455</v>
      </c>
      <c r="H101" s="2" t="s">
        <v>1456</v>
      </c>
      <c r="I101" s="2" t="s">
        <v>560</v>
      </c>
      <c r="J101" s="2" t="s">
        <v>221</v>
      </c>
      <c r="K101" s="2" t="s">
        <v>1283</v>
      </c>
      <c r="L101" s="3">
        <v>36.8</v>
      </c>
      <c r="M101" s="3">
        <v>38.64</v>
      </c>
      <c r="N101" s="3">
        <v>89.99</v>
      </c>
      <c r="O101" s="2" t="s">
        <v>223</v>
      </c>
      <c r="P101" s="2" t="s">
        <v>284</v>
      </c>
      <c r="Q101" s="2" t="s">
        <v>225</v>
      </c>
      <c r="R101" s="2" t="s">
        <v>226</v>
      </c>
      <c r="S101" s="2" t="s">
        <v>1490</v>
      </c>
      <c r="T101" s="2" t="s">
        <v>969</v>
      </c>
      <c r="U101" s="2" t="s">
        <v>229</v>
      </c>
      <c r="V101" s="2" t="s">
        <v>1459</v>
      </c>
      <c r="W101" s="2" t="s">
        <v>1352</v>
      </c>
      <c r="X101" s="2" t="s">
        <v>231</v>
      </c>
      <c r="Y101" s="2" t="s">
        <v>1353</v>
      </c>
      <c r="Z101" s="4">
        <v>316</v>
      </c>
      <c r="AA101" s="4">
        <f>=ROUNDDOWN(32.2448979591837,0)</f>
      </c>
      <c r="AB101" s="5">
        <v>9.8</v>
      </c>
      <c r="AC101" s="2" t="s">
        <v>226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76</v>
      </c>
      <c r="AQ101" s="8">
        <v>3129.82</v>
      </c>
      <c r="AR101" s="4">
        <v>118</v>
      </c>
      <c r="AS101" s="8">
        <v>4864.83</v>
      </c>
      <c r="AT101" s="7">
        <v>-0.3559</v>
      </c>
      <c r="AU101" s="7">
        <v>-0.3566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0.3487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76</v>
      </c>
      <c r="BK101" s="8">
        <v>3129.82</v>
      </c>
      <c r="BL101" s="2" t="s">
        <v>1507</v>
      </c>
      <c r="BM101" s="7">
        <v>1</v>
      </c>
      <c r="BN101" s="7">
        <v>1</v>
      </c>
      <c r="BO101" s="4">
        <v>28</v>
      </c>
      <c r="BP101" s="8">
        <v>1218.28</v>
      </c>
      <c r="BQ101" s="4">
        <v>49</v>
      </c>
      <c r="BR101" s="8">
        <v>2131.99</v>
      </c>
      <c r="BS101" s="7">
        <v>-0.4286</v>
      </c>
      <c r="BT101" s="7">
        <v>-0.4286</v>
      </c>
      <c r="BU101" s="2" t="s">
        <v>239</v>
      </c>
      <c r="BV101" s="2" t="s">
        <v>223</v>
      </c>
      <c r="BW101" s="2" t="s">
        <v>226</v>
      </c>
      <c r="BX101" s="2" t="s">
        <v>1494</v>
      </c>
      <c r="BY101" s="2" t="s">
        <v>238</v>
      </c>
      <c r="BZ101" s="2" t="s">
        <v>226</v>
      </c>
      <c r="CA101" s="4">
        <v>15</v>
      </c>
      <c r="CB101" s="8">
        <v>666.3</v>
      </c>
      <c r="CC101" s="4">
        <v>7</v>
      </c>
      <c r="CD101" s="8">
        <v>310.94</v>
      </c>
      <c r="CE101" s="7">
        <v>1.1429</v>
      </c>
      <c r="CF101" s="7">
        <v>1.1429</v>
      </c>
      <c r="CG101" s="2" t="s">
        <v>239</v>
      </c>
      <c r="CH101" s="2" t="s">
        <v>223</v>
      </c>
      <c r="CI101" s="2" t="s">
        <v>1493</v>
      </c>
      <c r="CJ101" s="2" t="s">
        <v>1508</v>
      </c>
      <c r="CK101" s="2" t="s">
        <v>238</v>
      </c>
      <c r="CL101" s="2" t="s">
        <v>226</v>
      </c>
      <c r="CM101" s="4">
        <v>7</v>
      </c>
      <c r="CN101" s="8">
        <v>270.48</v>
      </c>
      <c r="CO101" s="4">
        <v>1</v>
      </c>
      <c r="CP101" s="8">
        <v>38.64</v>
      </c>
      <c r="CQ101" s="7">
        <v>6</v>
      </c>
      <c r="CR101" s="7">
        <v>6</v>
      </c>
      <c r="CS101" s="2" t="s">
        <v>239</v>
      </c>
      <c r="CT101" s="2" t="s">
        <v>223</v>
      </c>
      <c r="CU101" s="2" t="s">
        <v>1357</v>
      </c>
      <c r="CV101" s="2" t="s">
        <v>1509</v>
      </c>
      <c r="CW101" s="2" t="s">
        <v>238</v>
      </c>
      <c r="CX101" s="2" t="s">
        <v>226</v>
      </c>
      <c r="CY101" s="4">
        <v>7</v>
      </c>
      <c r="CZ101" s="8">
        <v>283.5</v>
      </c>
      <c r="DA101" s="4">
        <v>14</v>
      </c>
      <c r="DB101" s="8">
        <v>567</v>
      </c>
      <c r="DC101" s="7">
        <v>-0.5</v>
      </c>
      <c r="DD101" s="7">
        <v>-0.5</v>
      </c>
      <c r="DE101" s="2" t="s">
        <v>239</v>
      </c>
      <c r="DF101" s="2" t="s">
        <v>223</v>
      </c>
      <c r="DG101" s="2" t="s">
        <v>1360</v>
      </c>
      <c r="DH101" s="2" t="s">
        <v>1026</v>
      </c>
      <c r="DI101" s="2" t="s">
        <v>238</v>
      </c>
      <c r="DJ101" s="2" t="s">
        <v>226</v>
      </c>
      <c r="DK101" s="4">
        <v>5</v>
      </c>
      <c r="DL101" s="8">
        <v>152</v>
      </c>
      <c r="DM101" s="4">
        <v>4</v>
      </c>
      <c r="DN101" s="8">
        <v>138</v>
      </c>
      <c r="DO101" s="7">
        <v>0.25</v>
      </c>
      <c r="DP101" s="7">
        <v>0.1014</v>
      </c>
      <c r="DQ101" s="2" t="s">
        <v>239</v>
      </c>
      <c r="DR101" s="2" t="s">
        <v>223</v>
      </c>
      <c r="DS101" s="2" t="s">
        <v>1357</v>
      </c>
      <c r="DT101" s="2" t="s">
        <v>1510</v>
      </c>
      <c r="DU101" s="2" t="s">
        <v>238</v>
      </c>
      <c r="DV101" s="2" t="s">
        <v>226</v>
      </c>
      <c r="DW101" s="4">
        <v>4</v>
      </c>
      <c r="DX101" s="8">
        <v>162.28</v>
      </c>
      <c r="DY101" s="4">
        <v>7</v>
      </c>
      <c r="DZ101" s="8">
        <v>283.99</v>
      </c>
      <c r="EA101" s="7">
        <v>-0.4286</v>
      </c>
      <c r="EB101" s="7">
        <v>-0.4286</v>
      </c>
      <c r="EC101" s="2" t="s">
        <v>239</v>
      </c>
      <c r="ED101" s="2" t="s">
        <v>223</v>
      </c>
      <c r="EE101" s="2" t="s">
        <v>1357</v>
      </c>
      <c r="EF101" s="2" t="s">
        <v>1511</v>
      </c>
      <c r="EG101" s="2" t="s">
        <v>238</v>
      </c>
      <c r="EH101" s="2" t="s">
        <v>226</v>
      </c>
      <c r="EI101" s="4">
        <v>1</v>
      </c>
      <c r="EJ101" s="8">
        <v>37.98</v>
      </c>
      <c r="EK101" s="4">
        <v>3</v>
      </c>
      <c r="EL101" s="8">
        <v>113.94</v>
      </c>
      <c r="EM101" s="7">
        <v>-0.6667</v>
      </c>
      <c r="EN101" s="7">
        <v>-0.6667</v>
      </c>
      <c r="EO101" s="2" t="s">
        <v>239</v>
      </c>
      <c r="EP101" s="2" t="s">
        <v>223</v>
      </c>
      <c r="EQ101" s="2" t="s">
        <v>1357</v>
      </c>
      <c r="ER101" s="2" t="s">
        <v>1512</v>
      </c>
      <c r="ES101" s="2" t="s">
        <v>238</v>
      </c>
      <c r="ET101" s="2" t="s">
        <v>226</v>
      </c>
      <c r="EU101" s="4">
        <v>1</v>
      </c>
      <c r="EV101" s="8">
        <v>43.66</v>
      </c>
      <c r="EW101" s="4">
        <v>11</v>
      </c>
      <c r="EX101" s="8">
        <v>424.93</v>
      </c>
      <c r="EY101" s="7">
        <v>-0.9091</v>
      </c>
      <c r="EZ101" s="7">
        <v>-0.8973</v>
      </c>
      <c r="FA101" s="2" t="s">
        <v>239</v>
      </c>
      <c r="FB101" s="2" t="s">
        <v>223</v>
      </c>
      <c r="FC101" s="2" t="s">
        <v>1357</v>
      </c>
      <c r="FD101" s="2" t="s">
        <v>1513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223</v>
      </c>
      <c r="FO101" s="2" t="s">
        <v>1357</v>
      </c>
      <c r="FP101" s="2" t="s">
        <v>1514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239</v>
      </c>
      <c r="FZ101" s="2" t="s">
        <v>223</v>
      </c>
      <c r="GA101" s="2" t="s">
        <v>661</v>
      </c>
      <c r="GB101" s="2" t="s">
        <v>226</v>
      </c>
      <c r="GC101" s="2" t="s">
        <v>238</v>
      </c>
      <c r="GD101" s="2" t="s">
        <v>226</v>
      </c>
      <c r="GE101" s="4"/>
      <c r="GF101" s="8"/>
      <c r="GG101" s="4">
        <v>2</v>
      </c>
      <c r="GH101" s="8">
        <v>81.14</v>
      </c>
      <c r="GI101" s="7">
        <v>-1</v>
      </c>
      <c r="GJ101" s="7">
        <v>-1</v>
      </c>
      <c r="GK101" s="2" t="s">
        <v>1002</v>
      </c>
      <c r="GL101" s="2" t="s">
        <v>237</v>
      </c>
      <c r="GM101" s="2" t="s">
        <v>1357</v>
      </c>
      <c r="GN101" s="2" t="s">
        <v>1368</v>
      </c>
      <c r="GO101" s="2" t="s">
        <v>238</v>
      </c>
      <c r="GP101" s="2" t="s">
        <v>226</v>
      </c>
      <c r="GQ101" s="4">
        <v>4</v>
      </c>
      <c r="GR101" s="8">
        <v>162.28</v>
      </c>
      <c r="GS101" s="4"/>
      <c r="GT101" s="8"/>
      <c r="GU101" s="7"/>
      <c r="GV101" s="7"/>
      <c r="GW101" s="2" t="s">
        <v>239</v>
      </c>
      <c r="GX101" s="2" t="s">
        <v>223</v>
      </c>
      <c r="GY101" s="2" t="s">
        <v>1025</v>
      </c>
      <c r="GZ101" s="2" t="s">
        <v>809</v>
      </c>
      <c r="HA101" s="2" t="s">
        <v>238</v>
      </c>
      <c r="HB101" s="2" t="s">
        <v>226</v>
      </c>
      <c r="HC101" s="4">
        <v>4</v>
      </c>
      <c r="HD101" s="8">
        <v>133.06</v>
      </c>
      <c r="HE101" s="4">
        <v>17</v>
      </c>
      <c r="HF101" s="8">
        <v>649.09</v>
      </c>
      <c r="HG101" s="7">
        <v>-0.7647</v>
      </c>
      <c r="HH101" s="7">
        <v>-0.795</v>
      </c>
      <c r="HI101" s="2" t="s">
        <v>239</v>
      </c>
      <c r="HJ101" s="2" t="s">
        <v>223</v>
      </c>
      <c r="HK101" s="2" t="s">
        <v>994</v>
      </c>
      <c r="HL101" s="2" t="s">
        <v>1515</v>
      </c>
      <c r="HM101" s="2" t="s">
        <v>238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239</v>
      </c>
      <c r="HV101" s="2" t="s">
        <v>237</v>
      </c>
      <c r="HW101" s="2" t="s">
        <v>1493</v>
      </c>
      <c r="HX101" s="2" t="s">
        <v>1516</v>
      </c>
      <c r="HY101" s="2" t="s">
        <v>238</v>
      </c>
      <c r="HZ101" s="2" t="s">
        <v>226</v>
      </c>
      <c r="IA101" s="4"/>
      <c r="IB101" s="8"/>
      <c r="IC101" s="4">
        <v>1</v>
      </c>
      <c r="ID101" s="8">
        <v>42.52</v>
      </c>
      <c r="IE101" s="7">
        <v>-1</v>
      </c>
      <c r="IF101" s="7">
        <v>-1</v>
      </c>
      <c r="IG101" s="2" t="s">
        <v>337</v>
      </c>
      <c r="IH101" s="2" t="s">
        <v>237</v>
      </c>
      <c r="II101" s="2" t="s">
        <v>612</v>
      </c>
      <c r="IJ101" s="2" t="s">
        <v>1391</v>
      </c>
      <c r="IK101" s="2" t="s">
        <v>238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226</v>
      </c>
      <c r="IT101" s="2" t="s">
        <v>226</v>
      </c>
      <c r="IU101" s="2" t="s">
        <v>226</v>
      </c>
      <c r="IV101" s="2" t="s">
        <v>226</v>
      </c>
      <c r="IW101" s="2" t="s">
        <v>226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448</v>
      </c>
      <c r="JF101" s="2" t="s">
        <v>223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223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223</v>
      </c>
      <c r="KE101" s="2" t="s">
        <v>1237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337</v>
      </c>
      <c r="KP101" s="2" t="s">
        <v>223</v>
      </c>
      <c r="KQ101" s="2" t="s">
        <v>226</v>
      </c>
      <c r="KR101" s="2" t="s">
        <v>226</v>
      </c>
      <c r="KS101" s="2" t="s">
        <v>238</v>
      </c>
      <c r="KT101" s="2" t="s">
        <v>226</v>
      </c>
      <c r="KU101" s="4"/>
      <c r="KV101" s="8"/>
      <c r="KW101" s="4">
        <v>1</v>
      </c>
      <c r="KX101" s="8">
        <v>38.64</v>
      </c>
      <c r="KY101" s="7">
        <v>-1</v>
      </c>
      <c r="KZ101" s="7">
        <v>-1</v>
      </c>
      <c r="LA101" s="2" t="s">
        <v>239</v>
      </c>
      <c r="LB101" s="2" t="s">
        <v>223</v>
      </c>
      <c r="LC101" s="2" t="s">
        <v>1357</v>
      </c>
      <c r="LD101" s="2" t="s">
        <v>1517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239</v>
      </c>
      <c r="LN101" s="2" t="s">
        <v>223</v>
      </c>
      <c r="LO101" s="2" t="s">
        <v>321</v>
      </c>
      <c r="LP101" s="2" t="s">
        <v>483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239</v>
      </c>
      <c r="ML101" s="2" t="s">
        <v>223</v>
      </c>
      <c r="MM101" s="2" t="s">
        <v>616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239</v>
      </c>
      <c r="MX101" s="2" t="s">
        <v>223</v>
      </c>
      <c r="MY101" s="2" t="s">
        <v>1105</v>
      </c>
      <c r="MZ101" s="2" t="s">
        <v>1518</v>
      </c>
      <c r="NA101" s="2" t="s">
        <v>238</v>
      </c>
      <c r="NB101" s="2" t="s">
        <v>226</v>
      </c>
      <c r="NC101" s="4"/>
      <c r="ND101" s="8"/>
      <c r="NE101" s="4">
        <v>1</v>
      </c>
      <c r="NF101" s="8">
        <v>44.01</v>
      </c>
      <c r="NG101" s="7">
        <v>-1</v>
      </c>
      <c r="NH101" s="7">
        <v>-1</v>
      </c>
      <c r="NI101" s="2" t="s">
        <v>239</v>
      </c>
      <c r="NJ101" s="2" t="s">
        <v>261</v>
      </c>
      <c r="NK101" s="2" t="s">
        <v>1375</v>
      </c>
      <c r="NL101" s="2" t="s">
        <v>1519</v>
      </c>
      <c r="NM101" s="2" t="s">
        <v>238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239</v>
      </c>
      <c r="NV101" s="2" t="s">
        <v>237</v>
      </c>
      <c r="NW101" s="2" t="s">
        <v>1377</v>
      </c>
      <c r="NX101" s="2" t="s">
        <v>1009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239</v>
      </c>
      <c r="OH101" s="2" t="s">
        <v>237</v>
      </c>
      <c r="OI101" s="2" t="s">
        <v>813</v>
      </c>
      <c r="OJ101" s="2" t="s">
        <v>1520</v>
      </c>
      <c r="OK101" s="2" t="s">
        <v>238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223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239</v>
      </c>
      <c r="PF101" s="2" t="s">
        <v>223</v>
      </c>
      <c r="PG101" s="2" t="s">
        <v>226</v>
      </c>
      <c r="PH101" s="2" t="s">
        <v>226</v>
      </c>
      <c r="PI101" s="2" t="s">
        <v>238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237</v>
      </c>
      <c r="QQ101" s="2" t="s">
        <v>1379</v>
      </c>
      <c r="QR101" s="2" t="s">
        <v>1521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223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237</v>
      </c>
      <c r="SA101" s="2" t="s">
        <v>1082</v>
      </c>
      <c r="SB101" s="2" t="s">
        <v>1045</v>
      </c>
      <c r="SC101" s="2" t="s">
        <v>238</v>
      </c>
      <c r="SD101" s="2" t="s">
        <v>226</v>
      </c>
      <c r="SE101" s="4">
        <v>106</v>
      </c>
      <c r="SF101" s="4">
        <v>74</v>
      </c>
      <c r="SG101" s="4"/>
      <c r="SH101" s="4"/>
      <c r="SI101" s="4">
        <v>136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</row>
    <row r="102">
      <c r="A102" s="2" t="s">
        <v>1522</v>
      </c>
      <c r="B102" s="2" t="s">
        <v>577</v>
      </c>
      <c r="C102" s="2" t="s">
        <v>558</v>
      </c>
      <c r="D102" s="2" t="s">
        <v>215</v>
      </c>
      <c r="E102" s="2" t="s">
        <v>216</v>
      </c>
      <c r="F102" s="2" t="s">
        <v>1454</v>
      </c>
      <c r="G102" s="2" t="s">
        <v>1455</v>
      </c>
      <c r="H102" s="2" t="s">
        <v>1456</v>
      </c>
      <c r="I102" s="2" t="s">
        <v>560</v>
      </c>
      <c r="J102" s="2" t="s">
        <v>268</v>
      </c>
      <c r="K102" s="2" t="s">
        <v>1283</v>
      </c>
      <c r="L102" s="3">
        <v>42.3</v>
      </c>
      <c r="M102" s="3">
        <v>44.42</v>
      </c>
      <c r="N102" s="3">
        <v>99.99</v>
      </c>
      <c r="O102" s="2" t="s">
        <v>223</v>
      </c>
      <c r="P102" s="2" t="s">
        <v>284</v>
      </c>
      <c r="Q102" s="2" t="s">
        <v>225</v>
      </c>
      <c r="R102" s="2" t="s">
        <v>226</v>
      </c>
      <c r="S102" s="2" t="s">
        <v>1490</v>
      </c>
      <c r="T102" s="2" t="s">
        <v>969</v>
      </c>
      <c r="U102" s="2" t="s">
        <v>229</v>
      </c>
      <c r="V102" s="2" t="s">
        <v>1459</v>
      </c>
      <c r="W102" s="2" t="s">
        <v>1352</v>
      </c>
      <c r="X102" s="2" t="s">
        <v>231</v>
      </c>
      <c r="Y102" s="2" t="s">
        <v>1523</v>
      </c>
      <c r="Z102" s="4">
        <v>384</v>
      </c>
      <c r="AA102" s="4">
        <f>=ROUNDDOWN(35.8878504672897,0)</f>
      </c>
      <c r="AB102" s="5">
        <v>10.7</v>
      </c>
      <c r="AC102" s="2" t="s">
        <v>226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103</v>
      </c>
      <c r="AQ102" s="8">
        <v>4735.5</v>
      </c>
      <c r="AR102" s="4">
        <v>132</v>
      </c>
      <c r="AS102" s="8">
        <v>6223.48</v>
      </c>
      <c r="AT102" s="7">
        <v>-0.2197</v>
      </c>
      <c r="AU102" s="7">
        <v>-0.2391</v>
      </c>
      <c r="AV102" s="4" t="s">
        <v>226</v>
      </c>
      <c r="AW102" s="8" t="s">
        <v>226</v>
      </c>
      <c r="AX102" s="4" t="s">
        <v>226</v>
      </c>
      <c r="AY102" s="8" t="s">
        <v>226</v>
      </c>
      <c r="AZ102" s="7" t="s">
        <v>226</v>
      </c>
      <c r="BA102" s="7" t="s">
        <v>226</v>
      </c>
      <c r="BB102" s="7">
        <v>0.5275</v>
      </c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 t="s">
        <v>226</v>
      </c>
      <c r="BJ102" s="4">
        <v>103</v>
      </c>
      <c r="BK102" s="8">
        <v>4735.5</v>
      </c>
      <c r="BL102" s="2" t="s">
        <v>1524</v>
      </c>
      <c r="BM102" s="7">
        <v>1</v>
      </c>
      <c r="BN102" s="7">
        <v>1</v>
      </c>
      <c r="BO102" s="4">
        <v>48</v>
      </c>
      <c r="BP102" s="8">
        <v>2267.04</v>
      </c>
      <c r="BQ102" s="4">
        <v>68</v>
      </c>
      <c r="BR102" s="8">
        <v>3380.96</v>
      </c>
      <c r="BS102" s="7">
        <v>-0.2941</v>
      </c>
      <c r="BT102" s="7">
        <v>-0.3295</v>
      </c>
      <c r="BU102" s="2" t="s">
        <v>239</v>
      </c>
      <c r="BV102" s="2" t="s">
        <v>223</v>
      </c>
      <c r="BW102" s="2" t="s">
        <v>226</v>
      </c>
      <c r="BX102" s="2" t="s">
        <v>1525</v>
      </c>
      <c r="BY102" s="2" t="s">
        <v>238</v>
      </c>
      <c r="BZ102" s="2" t="s">
        <v>226</v>
      </c>
      <c r="CA102" s="4">
        <v>12</v>
      </c>
      <c r="CB102" s="8">
        <v>609.24</v>
      </c>
      <c r="CC102" s="4"/>
      <c r="CD102" s="8"/>
      <c r="CE102" s="7"/>
      <c r="CF102" s="7"/>
      <c r="CG102" s="2" t="s">
        <v>239</v>
      </c>
      <c r="CH102" s="2" t="s">
        <v>223</v>
      </c>
      <c r="CI102" s="2" t="s">
        <v>1493</v>
      </c>
      <c r="CJ102" s="2" t="s">
        <v>1526</v>
      </c>
      <c r="CK102" s="2" t="s">
        <v>238</v>
      </c>
      <c r="CL102" s="2" t="s">
        <v>226</v>
      </c>
      <c r="CM102" s="4">
        <v>2</v>
      </c>
      <c r="CN102" s="8">
        <v>88.28</v>
      </c>
      <c r="CO102" s="4">
        <v>3</v>
      </c>
      <c r="CP102" s="8">
        <v>132.42</v>
      </c>
      <c r="CQ102" s="7">
        <v>-0.3333</v>
      </c>
      <c r="CR102" s="7">
        <v>-0.3333</v>
      </c>
      <c r="CS102" s="2" t="s">
        <v>239</v>
      </c>
      <c r="CT102" s="2" t="s">
        <v>223</v>
      </c>
      <c r="CU102" s="2" t="s">
        <v>1357</v>
      </c>
      <c r="CV102" s="2" t="s">
        <v>1527</v>
      </c>
      <c r="CW102" s="2" t="s">
        <v>238</v>
      </c>
      <c r="CX102" s="2" t="s">
        <v>226</v>
      </c>
      <c r="CY102" s="4">
        <v>4</v>
      </c>
      <c r="CZ102" s="8">
        <v>184</v>
      </c>
      <c r="DA102" s="4">
        <v>7</v>
      </c>
      <c r="DB102" s="8">
        <v>322</v>
      </c>
      <c r="DC102" s="7">
        <v>-0.4286</v>
      </c>
      <c r="DD102" s="7">
        <v>-0.4286</v>
      </c>
      <c r="DE102" s="2" t="s">
        <v>239</v>
      </c>
      <c r="DF102" s="2" t="s">
        <v>223</v>
      </c>
      <c r="DG102" s="2" t="s">
        <v>1360</v>
      </c>
      <c r="DH102" s="2" t="s">
        <v>1096</v>
      </c>
      <c r="DI102" s="2" t="s">
        <v>238</v>
      </c>
      <c r="DJ102" s="2" t="s">
        <v>226</v>
      </c>
      <c r="DK102" s="4">
        <v>3</v>
      </c>
      <c r="DL102" s="8">
        <v>105.88</v>
      </c>
      <c r="DM102" s="4">
        <v>1</v>
      </c>
      <c r="DN102" s="8">
        <v>36.55</v>
      </c>
      <c r="DO102" s="7">
        <v>2</v>
      </c>
      <c r="DP102" s="7">
        <v>1.8969</v>
      </c>
      <c r="DQ102" s="2" t="s">
        <v>239</v>
      </c>
      <c r="DR102" s="2" t="s">
        <v>223</v>
      </c>
      <c r="DS102" s="2" t="s">
        <v>1357</v>
      </c>
      <c r="DT102" s="2" t="s">
        <v>1528</v>
      </c>
      <c r="DU102" s="2" t="s">
        <v>238</v>
      </c>
      <c r="DV102" s="2" t="s">
        <v>226</v>
      </c>
      <c r="DW102" s="4">
        <v>3</v>
      </c>
      <c r="DX102" s="8">
        <v>139.92</v>
      </c>
      <c r="DY102" s="4">
        <v>6</v>
      </c>
      <c r="DZ102" s="8">
        <v>279.84</v>
      </c>
      <c r="EA102" s="7">
        <v>-0.5</v>
      </c>
      <c r="EB102" s="7">
        <v>-0.5</v>
      </c>
      <c r="EC102" s="2" t="s">
        <v>239</v>
      </c>
      <c r="ED102" s="2" t="s">
        <v>223</v>
      </c>
      <c r="EE102" s="2" t="s">
        <v>1529</v>
      </c>
      <c r="EF102" s="2" t="s">
        <v>1530</v>
      </c>
      <c r="EG102" s="2" t="s">
        <v>238</v>
      </c>
      <c r="EH102" s="2" t="s">
        <v>226</v>
      </c>
      <c r="EI102" s="4">
        <v>1</v>
      </c>
      <c r="EJ102" s="8">
        <v>41.66</v>
      </c>
      <c r="EK102" s="4">
        <v>7</v>
      </c>
      <c r="EL102" s="8">
        <v>291.62</v>
      </c>
      <c r="EM102" s="7">
        <v>-0.8571</v>
      </c>
      <c r="EN102" s="7">
        <v>-0.8571</v>
      </c>
      <c r="EO102" s="2" t="s">
        <v>239</v>
      </c>
      <c r="EP102" s="2" t="s">
        <v>223</v>
      </c>
      <c r="EQ102" s="2" t="s">
        <v>1357</v>
      </c>
      <c r="ER102" s="2" t="s">
        <v>1531</v>
      </c>
      <c r="ES102" s="2" t="s">
        <v>238</v>
      </c>
      <c r="ET102" s="2" t="s">
        <v>226</v>
      </c>
      <c r="EU102" s="4"/>
      <c r="EV102" s="8"/>
      <c r="EW102" s="4">
        <v>3</v>
      </c>
      <c r="EX102" s="8">
        <v>133.23</v>
      </c>
      <c r="EY102" s="7">
        <v>-1</v>
      </c>
      <c r="EZ102" s="7">
        <v>-1</v>
      </c>
      <c r="FA102" s="2" t="s">
        <v>239</v>
      </c>
      <c r="FB102" s="2" t="s">
        <v>223</v>
      </c>
      <c r="FC102" s="2" t="s">
        <v>1357</v>
      </c>
      <c r="FD102" s="2" t="s">
        <v>1532</v>
      </c>
      <c r="FE102" s="2" t="s">
        <v>238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223</v>
      </c>
      <c r="FO102" s="2" t="s">
        <v>1357</v>
      </c>
      <c r="FP102" s="2" t="s">
        <v>1527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223</v>
      </c>
      <c r="GA102" s="2" t="s">
        <v>661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1002</v>
      </c>
      <c r="GL102" s="2" t="s">
        <v>237</v>
      </c>
      <c r="GM102" s="2" t="s">
        <v>1357</v>
      </c>
      <c r="GN102" s="2" t="s">
        <v>1533</v>
      </c>
      <c r="GO102" s="2" t="s">
        <v>238</v>
      </c>
      <c r="GP102" s="2" t="s">
        <v>226</v>
      </c>
      <c r="GQ102" s="4">
        <v>2</v>
      </c>
      <c r="GR102" s="8">
        <v>93.28</v>
      </c>
      <c r="GS102" s="4">
        <v>2</v>
      </c>
      <c r="GT102" s="8">
        <v>93.28</v>
      </c>
      <c r="GU102" s="7"/>
      <c r="GV102" s="7"/>
      <c r="GW102" s="2" t="s">
        <v>239</v>
      </c>
      <c r="GX102" s="2" t="s">
        <v>223</v>
      </c>
      <c r="GY102" s="2" t="s">
        <v>607</v>
      </c>
      <c r="GZ102" s="2" t="s">
        <v>1534</v>
      </c>
      <c r="HA102" s="2" t="s">
        <v>238</v>
      </c>
      <c r="HB102" s="2" t="s">
        <v>226</v>
      </c>
      <c r="HC102" s="4">
        <v>1</v>
      </c>
      <c r="HD102" s="8">
        <v>27.98</v>
      </c>
      <c r="HE102" s="4"/>
      <c r="HF102" s="8"/>
      <c r="HG102" s="7"/>
      <c r="HH102" s="7"/>
      <c r="HI102" s="2" t="s">
        <v>239</v>
      </c>
      <c r="HJ102" s="2" t="s">
        <v>223</v>
      </c>
      <c r="HK102" s="2" t="s">
        <v>994</v>
      </c>
      <c r="HL102" s="2" t="s">
        <v>600</v>
      </c>
      <c r="HM102" s="2" t="s">
        <v>238</v>
      </c>
      <c r="HN102" s="2" t="s">
        <v>226</v>
      </c>
      <c r="HO102" s="4">
        <v>24</v>
      </c>
      <c r="HP102" s="8">
        <v>1044.96</v>
      </c>
      <c r="HQ102" s="4">
        <v>28</v>
      </c>
      <c r="HR102" s="8">
        <v>1219.12</v>
      </c>
      <c r="HS102" s="7">
        <v>-0.1429</v>
      </c>
      <c r="HT102" s="7">
        <v>-0.1429</v>
      </c>
      <c r="HU102" s="2" t="s">
        <v>239</v>
      </c>
      <c r="HV102" s="2" t="s">
        <v>223</v>
      </c>
      <c r="HW102" s="2" t="s">
        <v>1535</v>
      </c>
      <c r="HX102" s="2" t="s">
        <v>1536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337</v>
      </c>
      <c r="IH102" s="2" t="s">
        <v>237</v>
      </c>
      <c r="II102" s="2" t="s">
        <v>612</v>
      </c>
      <c r="IJ102" s="2" t="s">
        <v>1537</v>
      </c>
      <c r="IK102" s="2" t="s">
        <v>238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226</v>
      </c>
      <c r="IT102" s="2" t="s">
        <v>226</v>
      </c>
      <c r="IU102" s="2" t="s">
        <v>226</v>
      </c>
      <c r="IV102" s="2" t="s">
        <v>226</v>
      </c>
      <c r="IW102" s="2" t="s">
        <v>226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448</v>
      </c>
      <c r="JF102" s="2" t="s">
        <v>223</v>
      </c>
      <c r="JG102" s="2" t="s">
        <v>226</v>
      </c>
      <c r="JH102" s="2" t="s">
        <v>226</v>
      </c>
      <c r="JI102" s="2" t="s">
        <v>238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223</v>
      </c>
      <c r="JS102" s="2" t="s">
        <v>226</v>
      </c>
      <c r="JT102" s="2" t="s">
        <v>226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223</v>
      </c>
      <c r="KE102" s="2" t="s">
        <v>1237</v>
      </c>
      <c r="KF102" s="2" t="s">
        <v>226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337</v>
      </c>
      <c r="KP102" s="2" t="s">
        <v>223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>
        <v>3</v>
      </c>
      <c r="KV102" s="8">
        <v>133.26</v>
      </c>
      <c r="KW102" s="4">
        <v>2</v>
      </c>
      <c r="KX102" s="8">
        <v>88.84</v>
      </c>
      <c r="KY102" s="7">
        <v>0.5</v>
      </c>
      <c r="KZ102" s="7">
        <v>0.5</v>
      </c>
      <c r="LA102" s="2" t="s">
        <v>239</v>
      </c>
      <c r="LB102" s="2" t="s">
        <v>223</v>
      </c>
      <c r="LC102" s="2" t="s">
        <v>1538</v>
      </c>
      <c r="LD102" s="2" t="s">
        <v>1539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223</v>
      </c>
      <c r="LO102" s="2" t="s">
        <v>321</v>
      </c>
      <c r="LP102" s="2" t="s">
        <v>226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252</v>
      </c>
      <c r="ML102" s="2" t="s">
        <v>223</v>
      </c>
      <c r="MM102" s="2" t="s">
        <v>226</v>
      </c>
      <c r="MN102" s="2" t="s">
        <v>226</v>
      </c>
      <c r="MO102" s="2" t="s">
        <v>238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239</v>
      </c>
      <c r="MX102" s="2" t="s">
        <v>223</v>
      </c>
      <c r="MY102" s="2" t="s">
        <v>1105</v>
      </c>
      <c r="MZ102" s="2" t="s">
        <v>1139</v>
      </c>
      <c r="NA102" s="2" t="s">
        <v>238</v>
      </c>
      <c r="NB102" s="2" t="s">
        <v>226</v>
      </c>
      <c r="NC102" s="4"/>
      <c r="ND102" s="8"/>
      <c r="NE102" s="4">
        <v>4</v>
      </c>
      <c r="NF102" s="8">
        <v>201.2</v>
      </c>
      <c r="NG102" s="7">
        <v>-1</v>
      </c>
      <c r="NH102" s="7">
        <v>-1</v>
      </c>
      <c r="NI102" s="2" t="s">
        <v>239</v>
      </c>
      <c r="NJ102" s="2" t="s">
        <v>261</v>
      </c>
      <c r="NK102" s="2" t="s">
        <v>1375</v>
      </c>
      <c r="NL102" s="2" t="s">
        <v>1540</v>
      </c>
      <c r="NM102" s="2" t="s">
        <v>238</v>
      </c>
      <c r="NN102" s="2" t="s">
        <v>226</v>
      </c>
      <c r="NO102" s="4"/>
      <c r="NP102" s="8"/>
      <c r="NQ102" s="4">
        <v>1</v>
      </c>
      <c r="NR102" s="8">
        <v>44.42</v>
      </c>
      <c r="NS102" s="7">
        <v>-1</v>
      </c>
      <c r="NT102" s="7">
        <v>-1</v>
      </c>
      <c r="NU102" s="2" t="s">
        <v>239</v>
      </c>
      <c r="NV102" s="2" t="s">
        <v>237</v>
      </c>
      <c r="NW102" s="2" t="s">
        <v>1541</v>
      </c>
      <c r="NX102" s="2" t="s">
        <v>1046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239</v>
      </c>
      <c r="OH102" s="2" t="s">
        <v>237</v>
      </c>
      <c r="OI102" s="2" t="s">
        <v>813</v>
      </c>
      <c r="OJ102" s="2" t="s">
        <v>1277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236</v>
      </c>
      <c r="OT102" s="2" t="s">
        <v>223</v>
      </c>
      <c r="OU102" s="2" t="s">
        <v>226</v>
      </c>
      <c r="OV102" s="2" t="s">
        <v>226</v>
      </c>
      <c r="OW102" s="2" t="s">
        <v>238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239</v>
      </c>
      <c r="PF102" s="2" t="s">
        <v>223</v>
      </c>
      <c r="PG102" s="2" t="s">
        <v>226</v>
      </c>
      <c r="PH102" s="2" t="s">
        <v>226</v>
      </c>
      <c r="PI102" s="2" t="s">
        <v>238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226</v>
      </c>
      <c r="QE102" s="2" t="s">
        <v>226</v>
      </c>
      <c r="QF102" s="2" t="s">
        <v>226</v>
      </c>
      <c r="QG102" s="2" t="s">
        <v>226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239</v>
      </c>
      <c r="QP102" s="2" t="s">
        <v>237</v>
      </c>
      <c r="QQ102" s="2" t="s">
        <v>1379</v>
      </c>
      <c r="QR102" s="2" t="s">
        <v>226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266</v>
      </c>
      <c r="RB102" s="2" t="s">
        <v>223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237</v>
      </c>
      <c r="SA102" s="2" t="s">
        <v>1082</v>
      </c>
      <c r="SB102" s="2" t="s">
        <v>1045</v>
      </c>
      <c r="SC102" s="2" t="s">
        <v>238</v>
      </c>
      <c r="SD102" s="2" t="s">
        <v>226</v>
      </c>
      <c r="SE102" s="4">
        <v>378</v>
      </c>
      <c r="SF102" s="4"/>
      <c r="SG102" s="4"/>
      <c r="SH102" s="4"/>
      <c r="SI102" s="4">
        <v>6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</row>
    <row r="103">
      <c r="A103" s="2" t="s">
        <v>1542</v>
      </c>
      <c r="B103" s="2" t="s">
        <v>577</v>
      </c>
      <c r="C103" s="2" t="s">
        <v>558</v>
      </c>
      <c r="D103" s="2" t="s">
        <v>215</v>
      </c>
      <c r="E103" s="2" t="s">
        <v>216</v>
      </c>
      <c r="F103" s="2" t="s">
        <v>1454</v>
      </c>
      <c r="G103" s="2" t="s">
        <v>1455</v>
      </c>
      <c r="H103" s="2" t="s">
        <v>1456</v>
      </c>
      <c r="I103" s="2" t="s">
        <v>560</v>
      </c>
      <c r="J103" s="2" t="s">
        <v>582</v>
      </c>
      <c r="K103" s="2" t="s">
        <v>674</v>
      </c>
      <c r="L103" s="3">
        <v>32.2</v>
      </c>
      <c r="M103" s="3">
        <v>33.81</v>
      </c>
      <c r="N103" s="3">
        <v>79.99</v>
      </c>
      <c r="O103" s="2" t="s">
        <v>283</v>
      </c>
      <c r="P103" s="2" t="s">
        <v>284</v>
      </c>
      <c r="Q103" s="2" t="s">
        <v>225</v>
      </c>
      <c r="R103" s="2" t="s">
        <v>226</v>
      </c>
      <c r="S103" s="2" t="s">
        <v>1543</v>
      </c>
      <c r="T103" s="2" t="s">
        <v>969</v>
      </c>
      <c r="U103" s="2" t="s">
        <v>371</v>
      </c>
      <c r="V103" s="2" t="s">
        <v>1459</v>
      </c>
      <c r="W103" s="2" t="s">
        <v>1352</v>
      </c>
      <c r="X103" s="2" t="s">
        <v>231</v>
      </c>
      <c r="Y103" s="2" t="s">
        <v>1353</v>
      </c>
      <c r="Z103" s="4"/>
      <c r="AA103" s="4">
        <f>=ROUNDDOWN({0},0)</f>
      </c>
      <c r="AB103" s="5"/>
      <c r="AC103" s="2" t="s">
        <v>226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>
        <v>26</v>
      </c>
      <c r="AS103" s="8">
        <v>839.6</v>
      </c>
      <c r="AT103" s="7">
        <v>-1</v>
      </c>
      <c r="AU103" s="7">
        <v>-1</v>
      </c>
      <c r="AV103" s="4" t="s">
        <v>226</v>
      </c>
      <c r="AW103" s="8" t="s">
        <v>226</v>
      </c>
      <c r="AX103" s="4">
        <v>221</v>
      </c>
      <c r="AY103" s="8">
        <v>8509.77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/>
      <c r="BK103" s="8"/>
      <c r="BL103" s="2" t="s">
        <v>1544</v>
      </c>
      <c r="BM103" s="7"/>
      <c r="BN103" s="7"/>
      <c r="BO103" s="4"/>
      <c r="BP103" s="8"/>
      <c r="BQ103" s="4">
        <v>3</v>
      </c>
      <c r="BR103" s="8">
        <v>112.98</v>
      </c>
      <c r="BS103" s="7">
        <v>-1</v>
      </c>
      <c r="BT103" s="7">
        <v>-1</v>
      </c>
      <c r="BU103" s="2" t="s">
        <v>239</v>
      </c>
      <c r="BV103" s="2" t="s">
        <v>237</v>
      </c>
      <c r="BW103" s="2" t="s">
        <v>226</v>
      </c>
      <c r="BX103" s="2" t="s">
        <v>1384</v>
      </c>
      <c r="BY103" s="2" t="s">
        <v>238</v>
      </c>
      <c r="BZ103" s="2" t="s">
        <v>226</v>
      </c>
      <c r="CA103" s="4"/>
      <c r="CB103" s="8"/>
      <c r="CC103" s="4">
        <v>5</v>
      </c>
      <c r="CD103" s="8">
        <v>190.4</v>
      </c>
      <c r="CE103" s="7">
        <v>-1</v>
      </c>
      <c r="CF103" s="7">
        <v>-1</v>
      </c>
      <c r="CG103" s="2" t="s">
        <v>239</v>
      </c>
      <c r="CH103" s="2" t="s">
        <v>237</v>
      </c>
      <c r="CI103" s="2" t="s">
        <v>1357</v>
      </c>
      <c r="CJ103" s="2" t="s">
        <v>1386</v>
      </c>
      <c r="CK103" s="2" t="s">
        <v>238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239</v>
      </c>
      <c r="CT103" s="2" t="s">
        <v>237</v>
      </c>
      <c r="CU103" s="2" t="s">
        <v>1357</v>
      </c>
      <c r="CV103" s="2" t="s">
        <v>1431</v>
      </c>
      <c r="CW103" s="2" t="s">
        <v>238</v>
      </c>
      <c r="CX103" s="2" t="s">
        <v>226</v>
      </c>
      <c r="CY103" s="4"/>
      <c r="CZ103" s="8"/>
      <c r="DA103" s="4">
        <v>1</v>
      </c>
      <c r="DB103" s="8">
        <v>34.4</v>
      </c>
      <c r="DC103" s="7">
        <v>-1</v>
      </c>
      <c r="DD103" s="7">
        <v>-1</v>
      </c>
      <c r="DE103" s="2" t="s">
        <v>239</v>
      </c>
      <c r="DF103" s="2" t="s">
        <v>237</v>
      </c>
      <c r="DG103" s="2" t="s">
        <v>1360</v>
      </c>
      <c r="DH103" s="2" t="s">
        <v>1545</v>
      </c>
      <c r="DI103" s="2" t="s">
        <v>291</v>
      </c>
      <c r="DJ103" s="2" t="s">
        <v>226</v>
      </c>
      <c r="DK103" s="4"/>
      <c r="DL103" s="8"/>
      <c r="DM103" s="4">
        <v>2</v>
      </c>
      <c r="DN103" s="8">
        <v>41.14</v>
      </c>
      <c r="DO103" s="7">
        <v>-1</v>
      </c>
      <c r="DP103" s="7">
        <v>-1</v>
      </c>
      <c r="DQ103" s="2" t="s">
        <v>239</v>
      </c>
      <c r="DR103" s="2" t="s">
        <v>237</v>
      </c>
      <c r="DS103" s="2" t="s">
        <v>1357</v>
      </c>
      <c r="DT103" s="2" t="s">
        <v>1386</v>
      </c>
      <c r="DU103" s="2" t="s">
        <v>291</v>
      </c>
      <c r="DV103" s="2" t="s">
        <v>226</v>
      </c>
      <c r="DW103" s="4"/>
      <c r="DX103" s="8"/>
      <c r="DY103" s="4">
        <v>2</v>
      </c>
      <c r="DZ103" s="8">
        <v>71</v>
      </c>
      <c r="EA103" s="7">
        <v>-1</v>
      </c>
      <c r="EB103" s="7">
        <v>-1</v>
      </c>
      <c r="EC103" s="2" t="s">
        <v>239</v>
      </c>
      <c r="ED103" s="2" t="s">
        <v>237</v>
      </c>
      <c r="EE103" s="2" t="s">
        <v>1357</v>
      </c>
      <c r="EF103" s="2" t="s">
        <v>1363</v>
      </c>
      <c r="EG103" s="2" t="s">
        <v>238</v>
      </c>
      <c r="EH103" s="2" t="s">
        <v>226</v>
      </c>
      <c r="EI103" s="4"/>
      <c r="EJ103" s="8"/>
      <c r="EK103" s="4">
        <v>4</v>
      </c>
      <c r="EL103" s="8">
        <v>130.2</v>
      </c>
      <c r="EM103" s="7">
        <v>-1</v>
      </c>
      <c r="EN103" s="7">
        <v>-1</v>
      </c>
      <c r="EO103" s="2" t="s">
        <v>239</v>
      </c>
      <c r="EP103" s="2" t="s">
        <v>237</v>
      </c>
      <c r="EQ103" s="2" t="s">
        <v>1357</v>
      </c>
      <c r="ER103" s="2" t="s">
        <v>1546</v>
      </c>
      <c r="ES103" s="2" t="s">
        <v>238</v>
      </c>
      <c r="ET103" s="2" t="s">
        <v>226</v>
      </c>
      <c r="EU103" s="4"/>
      <c r="EV103" s="8"/>
      <c r="EW103" s="4"/>
      <c r="EX103" s="8"/>
      <c r="EY103" s="7"/>
      <c r="EZ103" s="7"/>
      <c r="FA103" s="2" t="s">
        <v>239</v>
      </c>
      <c r="FB103" s="2" t="s">
        <v>237</v>
      </c>
      <c r="FC103" s="2" t="s">
        <v>1357</v>
      </c>
      <c r="FD103" s="2" t="s">
        <v>1547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237</v>
      </c>
      <c r="FO103" s="2" t="s">
        <v>1357</v>
      </c>
      <c r="FP103" s="2" t="s">
        <v>1362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226</v>
      </c>
      <c r="FZ103" s="2" t="s">
        <v>226</v>
      </c>
      <c r="GA103" s="2" t="s">
        <v>226</v>
      </c>
      <c r="GB103" s="2" t="s">
        <v>226</v>
      </c>
      <c r="GC103" s="2" t="s">
        <v>226</v>
      </c>
      <c r="GD103" s="2" t="s">
        <v>226</v>
      </c>
      <c r="GE103" s="4"/>
      <c r="GF103" s="8"/>
      <c r="GG103" s="4">
        <v>1</v>
      </c>
      <c r="GH103" s="8">
        <v>35.5</v>
      </c>
      <c r="GI103" s="7">
        <v>-1</v>
      </c>
      <c r="GJ103" s="7">
        <v>-1</v>
      </c>
      <c r="GK103" s="2" t="s">
        <v>1002</v>
      </c>
      <c r="GL103" s="2" t="s">
        <v>237</v>
      </c>
      <c r="GM103" s="2" t="s">
        <v>1357</v>
      </c>
      <c r="GN103" s="2" t="s">
        <v>1387</v>
      </c>
      <c r="GO103" s="2" t="s">
        <v>238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239</v>
      </c>
      <c r="GX103" s="2" t="s">
        <v>237</v>
      </c>
      <c r="GY103" s="2" t="s">
        <v>1025</v>
      </c>
      <c r="GZ103" s="2" t="s">
        <v>1548</v>
      </c>
      <c r="HA103" s="2" t="s">
        <v>238</v>
      </c>
      <c r="HB103" s="2" t="s">
        <v>226</v>
      </c>
      <c r="HC103" s="4"/>
      <c r="HD103" s="8"/>
      <c r="HE103" s="4">
        <v>2</v>
      </c>
      <c r="HF103" s="8">
        <v>42.6</v>
      </c>
      <c r="HG103" s="7">
        <v>-1</v>
      </c>
      <c r="HH103" s="7">
        <v>-1</v>
      </c>
      <c r="HI103" s="2" t="s">
        <v>239</v>
      </c>
      <c r="HJ103" s="2" t="s">
        <v>237</v>
      </c>
      <c r="HK103" s="2" t="s">
        <v>994</v>
      </c>
      <c r="HL103" s="2" t="s">
        <v>1124</v>
      </c>
      <c r="HM103" s="2" t="s">
        <v>238</v>
      </c>
      <c r="HN103" s="2" t="s">
        <v>226</v>
      </c>
      <c r="HO103" s="4"/>
      <c r="HP103" s="8"/>
      <c r="HQ103" s="4">
        <v>6</v>
      </c>
      <c r="HR103" s="8">
        <v>181.38</v>
      </c>
      <c r="HS103" s="7">
        <v>-1</v>
      </c>
      <c r="HT103" s="7">
        <v>-1</v>
      </c>
      <c r="HU103" s="2" t="s">
        <v>239</v>
      </c>
      <c r="HV103" s="2" t="s">
        <v>237</v>
      </c>
      <c r="HW103" s="2" t="s">
        <v>1357</v>
      </c>
      <c r="HX103" s="2" t="s">
        <v>1549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252</v>
      </c>
      <c r="IH103" s="2" t="s">
        <v>237</v>
      </c>
      <c r="II103" s="2" t="s">
        <v>226</v>
      </c>
      <c r="IJ103" s="2" t="s">
        <v>226</v>
      </c>
      <c r="IK103" s="2" t="s">
        <v>238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226</v>
      </c>
      <c r="IT103" s="2" t="s">
        <v>226</v>
      </c>
      <c r="IU103" s="2" t="s">
        <v>226</v>
      </c>
      <c r="IV103" s="2" t="s">
        <v>226</v>
      </c>
      <c r="IW103" s="2" t="s">
        <v>226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237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237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237</v>
      </c>
      <c r="KE103" s="2" t="s">
        <v>1237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236</v>
      </c>
      <c r="KP103" s="2" t="s">
        <v>237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239</v>
      </c>
      <c r="LB103" s="2" t="s">
        <v>237</v>
      </c>
      <c r="LC103" s="2" t="s">
        <v>1357</v>
      </c>
      <c r="LD103" s="2" t="s">
        <v>1550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237</v>
      </c>
      <c r="LO103" s="2" t="s">
        <v>321</v>
      </c>
      <c r="LP103" s="2" t="s">
        <v>226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226</v>
      </c>
      <c r="MA103" s="2" t="s">
        <v>226</v>
      </c>
      <c r="MB103" s="2" t="s">
        <v>226</v>
      </c>
      <c r="MC103" s="2" t="s">
        <v>226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252</v>
      </c>
      <c r="ML103" s="2" t="s">
        <v>223</v>
      </c>
      <c r="MM103" s="2" t="s">
        <v>226</v>
      </c>
      <c r="MN103" s="2" t="s">
        <v>226</v>
      </c>
      <c r="MO103" s="2" t="s">
        <v>238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237</v>
      </c>
      <c r="MY103" s="2" t="s">
        <v>1105</v>
      </c>
      <c r="MZ103" s="2" t="s">
        <v>1467</v>
      </c>
      <c r="NA103" s="2" t="s">
        <v>238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239</v>
      </c>
      <c r="NJ103" s="2" t="s">
        <v>261</v>
      </c>
      <c r="NK103" s="2" t="s">
        <v>1375</v>
      </c>
      <c r="NL103" s="2" t="s">
        <v>1363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239</v>
      </c>
      <c r="NV103" s="2" t="s">
        <v>237</v>
      </c>
      <c r="NW103" s="2" t="s">
        <v>1377</v>
      </c>
      <c r="NX103" s="2" t="s">
        <v>1009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239</v>
      </c>
      <c r="OH103" s="2" t="s">
        <v>237</v>
      </c>
      <c r="OI103" s="2" t="s">
        <v>762</v>
      </c>
      <c r="OJ103" s="2" t="s">
        <v>531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237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226</v>
      </c>
      <c r="QE103" s="2" t="s">
        <v>226</v>
      </c>
      <c r="QF103" s="2" t="s">
        <v>226</v>
      </c>
      <c r="QG103" s="2" t="s">
        <v>226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239</v>
      </c>
      <c r="QP103" s="2" t="s">
        <v>237</v>
      </c>
      <c r="QQ103" s="2" t="s">
        <v>1379</v>
      </c>
      <c r="QR103" s="2" t="s">
        <v>1217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237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237</v>
      </c>
      <c r="SA103" s="2" t="s">
        <v>621</v>
      </c>
      <c r="SB103" s="2" t="s">
        <v>1551</v>
      </c>
      <c r="SC103" s="2" t="s">
        <v>238</v>
      </c>
      <c r="SD103" s="2" t="s">
        <v>226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</row>
    <row r="104">
      <c r="A104" s="2" t="s">
        <v>1552</v>
      </c>
      <c r="B104" s="2" t="s">
        <v>577</v>
      </c>
      <c r="C104" s="2" t="s">
        <v>558</v>
      </c>
      <c r="D104" s="2" t="s">
        <v>215</v>
      </c>
      <c r="E104" s="2" t="s">
        <v>216</v>
      </c>
      <c r="F104" s="2" t="s">
        <v>1454</v>
      </c>
      <c r="G104" s="2" t="s">
        <v>1455</v>
      </c>
      <c r="H104" s="2" t="s">
        <v>1456</v>
      </c>
      <c r="I104" s="2" t="s">
        <v>560</v>
      </c>
      <c r="J104" s="2" t="s">
        <v>221</v>
      </c>
      <c r="K104" s="2" t="s">
        <v>674</v>
      </c>
      <c r="L104" s="3">
        <v>36.8</v>
      </c>
      <c r="M104" s="3">
        <v>38.64</v>
      </c>
      <c r="N104" s="3">
        <v>89.99</v>
      </c>
      <c r="O104" s="2" t="s">
        <v>302</v>
      </c>
      <c r="P104" s="2" t="s">
        <v>284</v>
      </c>
      <c r="Q104" s="2" t="s">
        <v>225</v>
      </c>
      <c r="R104" s="2" t="s">
        <v>226</v>
      </c>
      <c r="S104" s="2" t="s">
        <v>1543</v>
      </c>
      <c r="T104" s="2" t="s">
        <v>969</v>
      </c>
      <c r="U104" s="2" t="s">
        <v>229</v>
      </c>
      <c r="V104" s="2" t="s">
        <v>1459</v>
      </c>
      <c r="W104" s="2" t="s">
        <v>1352</v>
      </c>
      <c r="X104" s="2" t="s">
        <v>231</v>
      </c>
      <c r="Y104" s="2" t="s">
        <v>1353</v>
      </c>
      <c r="Z104" s="4"/>
      <c r="AA104" s="4">
        <f>=ROUNDDOWN({0},0)</f>
      </c>
      <c r="AB104" s="5">
        <v>0.2</v>
      </c>
      <c r="AC104" s="2" t="s">
        <v>226</v>
      </c>
      <c r="AD104" s="4"/>
      <c r="AE104" s="4"/>
      <c r="AF104" s="6">
        <v>64</v>
      </c>
      <c r="AG104" s="6"/>
      <c r="AH104" s="7">
        <v>0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105</v>
      </c>
      <c r="AS104" s="8">
        <v>3953.27</v>
      </c>
      <c r="AT104" s="7">
        <v>-1</v>
      </c>
      <c r="AU104" s="7">
        <v>-1</v>
      </c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 t="s">
        <v>226</v>
      </c>
      <c r="BJ104" s="4"/>
      <c r="BK104" s="8"/>
      <c r="BL104" s="2" t="s">
        <v>1553</v>
      </c>
      <c r="BM104" s="7"/>
      <c r="BN104" s="7"/>
      <c r="BO104" s="4"/>
      <c r="BP104" s="8"/>
      <c r="BQ104" s="4">
        <v>39</v>
      </c>
      <c r="BR104" s="8">
        <v>1713.66</v>
      </c>
      <c r="BS104" s="7">
        <v>-1</v>
      </c>
      <c r="BT104" s="7">
        <v>-1</v>
      </c>
      <c r="BU104" s="2" t="s">
        <v>239</v>
      </c>
      <c r="BV104" s="2" t="s">
        <v>237</v>
      </c>
      <c r="BW104" s="2" t="s">
        <v>226</v>
      </c>
      <c r="BX104" s="2" t="s">
        <v>1384</v>
      </c>
      <c r="BY104" s="2" t="s">
        <v>238</v>
      </c>
      <c r="BZ104" s="2" t="s">
        <v>226</v>
      </c>
      <c r="CA104" s="4"/>
      <c r="CB104" s="8"/>
      <c r="CC104" s="4">
        <v>8</v>
      </c>
      <c r="CD104" s="8">
        <v>355.36</v>
      </c>
      <c r="CE104" s="7">
        <v>-1</v>
      </c>
      <c r="CF104" s="7">
        <v>-1</v>
      </c>
      <c r="CG104" s="2" t="s">
        <v>239</v>
      </c>
      <c r="CH104" s="2" t="s">
        <v>237</v>
      </c>
      <c r="CI104" s="2" t="s">
        <v>1357</v>
      </c>
      <c r="CJ104" s="2" t="s">
        <v>1364</v>
      </c>
      <c r="CK104" s="2" t="s">
        <v>238</v>
      </c>
      <c r="CL104" s="2" t="s">
        <v>226</v>
      </c>
      <c r="CM104" s="4"/>
      <c r="CN104" s="8"/>
      <c r="CO104" s="4"/>
      <c r="CP104" s="8"/>
      <c r="CQ104" s="7"/>
      <c r="CR104" s="7"/>
      <c r="CS104" s="2" t="s">
        <v>239</v>
      </c>
      <c r="CT104" s="2" t="s">
        <v>237</v>
      </c>
      <c r="CU104" s="2" t="s">
        <v>1357</v>
      </c>
      <c r="CV104" s="2" t="s">
        <v>1364</v>
      </c>
      <c r="CW104" s="2" t="s">
        <v>238</v>
      </c>
      <c r="CX104" s="2" t="s">
        <v>226</v>
      </c>
      <c r="CY104" s="4"/>
      <c r="CZ104" s="8"/>
      <c r="DA104" s="4">
        <v>17</v>
      </c>
      <c r="DB104" s="8">
        <v>575.1</v>
      </c>
      <c r="DC104" s="7">
        <v>-1</v>
      </c>
      <c r="DD104" s="7">
        <v>-1</v>
      </c>
      <c r="DE104" s="2" t="s">
        <v>239</v>
      </c>
      <c r="DF104" s="2" t="s">
        <v>237</v>
      </c>
      <c r="DG104" s="2" t="s">
        <v>1360</v>
      </c>
      <c r="DH104" s="2" t="s">
        <v>1021</v>
      </c>
      <c r="DI104" s="2" t="s">
        <v>238</v>
      </c>
      <c r="DJ104" s="2" t="s">
        <v>226</v>
      </c>
      <c r="DK104" s="4"/>
      <c r="DL104" s="8"/>
      <c r="DM104" s="4">
        <v>11</v>
      </c>
      <c r="DN104" s="8">
        <v>264</v>
      </c>
      <c r="DO104" s="7">
        <v>-1</v>
      </c>
      <c r="DP104" s="7">
        <v>-1</v>
      </c>
      <c r="DQ104" s="2" t="s">
        <v>239</v>
      </c>
      <c r="DR104" s="2" t="s">
        <v>237</v>
      </c>
      <c r="DS104" s="2" t="s">
        <v>1357</v>
      </c>
      <c r="DT104" s="2" t="s">
        <v>1462</v>
      </c>
      <c r="DU104" s="2" t="s">
        <v>291</v>
      </c>
      <c r="DV104" s="2" t="s">
        <v>226</v>
      </c>
      <c r="DW104" s="4"/>
      <c r="DX104" s="8"/>
      <c r="DY104" s="4">
        <v>5</v>
      </c>
      <c r="DZ104" s="8">
        <v>202.85</v>
      </c>
      <c r="EA104" s="7">
        <v>-1</v>
      </c>
      <c r="EB104" s="7">
        <v>-1</v>
      </c>
      <c r="EC104" s="2" t="s">
        <v>239</v>
      </c>
      <c r="ED104" s="2" t="s">
        <v>237</v>
      </c>
      <c r="EE104" s="2" t="s">
        <v>1357</v>
      </c>
      <c r="EF104" s="2" t="s">
        <v>1364</v>
      </c>
      <c r="EG104" s="2" t="s">
        <v>238</v>
      </c>
      <c r="EH104" s="2" t="s">
        <v>226</v>
      </c>
      <c r="EI104" s="4"/>
      <c r="EJ104" s="8"/>
      <c r="EK104" s="4">
        <v>7</v>
      </c>
      <c r="EL104" s="8">
        <v>265.86</v>
      </c>
      <c r="EM104" s="7">
        <v>-1</v>
      </c>
      <c r="EN104" s="7">
        <v>-1</v>
      </c>
      <c r="EO104" s="2" t="s">
        <v>239</v>
      </c>
      <c r="EP104" s="2" t="s">
        <v>237</v>
      </c>
      <c r="EQ104" s="2" t="s">
        <v>1357</v>
      </c>
      <c r="ER104" s="2" t="s">
        <v>1364</v>
      </c>
      <c r="ES104" s="2" t="s">
        <v>238</v>
      </c>
      <c r="ET104" s="2" t="s">
        <v>226</v>
      </c>
      <c r="EU104" s="4"/>
      <c r="EV104" s="8"/>
      <c r="EW104" s="4">
        <v>3</v>
      </c>
      <c r="EX104" s="8">
        <v>115.89</v>
      </c>
      <c r="EY104" s="7">
        <v>-1</v>
      </c>
      <c r="EZ104" s="7">
        <v>-1</v>
      </c>
      <c r="FA104" s="2" t="s">
        <v>239</v>
      </c>
      <c r="FB104" s="2" t="s">
        <v>237</v>
      </c>
      <c r="FC104" s="2" t="s">
        <v>1357</v>
      </c>
      <c r="FD104" s="2" t="s">
        <v>1462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237</v>
      </c>
      <c r="FO104" s="2" t="s">
        <v>1357</v>
      </c>
      <c r="FP104" s="2" t="s">
        <v>1364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226</v>
      </c>
      <c r="FZ104" s="2" t="s">
        <v>226</v>
      </c>
      <c r="GA104" s="2" t="s">
        <v>226</v>
      </c>
      <c r="GB104" s="2" t="s">
        <v>226</v>
      </c>
      <c r="GC104" s="2" t="s">
        <v>226</v>
      </c>
      <c r="GD104" s="2" t="s">
        <v>226</v>
      </c>
      <c r="GE104" s="4"/>
      <c r="GF104" s="8"/>
      <c r="GG104" s="4">
        <v>2</v>
      </c>
      <c r="GH104" s="8">
        <v>81.14</v>
      </c>
      <c r="GI104" s="7">
        <v>-1</v>
      </c>
      <c r="GJ104" s="7">
        <v>-1</v>
      </c>
      <c r="GK104" s="2" t="s">
        <v>239</v>
      </c>
      <c r="GL104" s="2" t="s">
        <v>237</v>
      </c>
      <c r="GM104" s="2" t="s">
        <v>1357</v>
      </c>
      <c r="GN104" s="2" t="s">
        <v>1554</v>
      </c>
      <c r="GO104" s="2" t="s">
        <v>238</v>
      </c>
      <c r="GP104" s="2" t="s">
        <v>226</v>
      </c>
      <c r="GQ104" s="4"/>
      <c r="GR104" s="8"/>
      <c r="GS104" s="4">
        <v>1</v>
      </c>
      <c r="GT104" s="8">
        <v>40.57</v>
      </c>
      <c r="GU104" s="7">
        <v>-1</v>
      </c>
      <c r="GV104" s="7">
        <v>-1</v>
      </c>
      <c r="GW104" s="2" t="s">
        <v>239</v>
      </c>
      <c r="GX104" s="2" t="s">
        <v>237</v>
      </c>
      <c r="GY104" s="2" t="s">
        <v>1025</v>
      </c>
      <c r="GZ104" s="2" t="s">
        <v>1158</v>
      </c>
      <c r="HA104" s="2" t="s">
        <v>238</v>
      </c>
      <c r="HB104" s="2" t="s">
        <v>226</v>
      </c>
      <c r="HC104" s="4"/>
      <c r="HD104" s="8"/>
      <c r="HE104" s="4">
        <v>11</v>
      </c>
      <c r="HF104" s="8">
        <v>300.2</v>
      </c>
      <c r="HG104" s="7">
        <v>-1</v>
      </c>
      <c r="HH104" s="7">
        <v>-1</v>
      </c>
      <c r="HI104" s="2" t="s">
        <v>239</v>
      </c>
      <c r="HJ104" s="2" t="s">
        <v>237</v>
      </c>
      <c r="HK104" s="2" t="s">
        <v>994</v>
      </c>
      <c r="HL104" s="2" t="s">
        <v>1212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239</v>
      </c>
      <c r="HV104" s="2" t="s">
        <v>237</v>
      </c>
      <c r="HW104" s="2" t="s">
        <v>1357</v>
      </c>
      <c r="HX104" s="2" t="s">
        <v>1555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252</v>
      </c>
      <c r="IH104" s="2" t="s">
        <v>237</v>
      </c>
      <c r="II104" s="2" t="s">
        <v>226</v>
      </c>
      <c r="IJ104" s="2" t="s">
        <v>226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226</v>
      </c>
      <c r="IT104" s="2" t="s">
        <v>226</v>
      </c>
      <c r="IU104" s="2" t="s">
        <v>226</v>
      </c>
      <c r="IV104" s="2" t="s">
        <v>226</v>
      </c>
      <c r="IW104" s="2" t="s">
        <v>226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252</v>
      </c>
      <c r="JF104" s="2" t="s">
        <v>237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237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237</v>
      </c>
      <c r="KE104" s="2" t="s">
        <v>1237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237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>
        <v>1</v>
      </c>
      <c r="KX104" s="8">
        <v>38.64</v>
      </c>
      <c r="KY104" s="7">
        <v>-1</v>
      </c>
      <c r="KZ104" s="7">
        <v>-1</v>
      </c>
      <c r="LA104" s="2" t="s">
        <v>239</v>
      </c>
      <c r="LB104" s="2" t="s">
        <v>237</v>
      </c>
      <c r="LC104" s="2" t="s">
        <v>1357</v>
      </c>
      <c r="LD104" s="2" t="s">
        <v>1556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239</v>
      </c>
      <c r="LN104" s="2" t="s">
        <v>237</v>
      </c>
      <c r="LO104" s="2" t="s">
        <v>321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226</v>
      </c>
      <c r="MA104" s="2" t="s">
        <v>226</v>
      </c>
      <c r="MB104" s="2" t="s">
        <v>226</v>
      </c>
      <c r="MC104" s="2" t="s">
        <v>226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226</v>
      </c>
      <c r="MM104" s="2" t="s">
        <v>226</v>
      </c>
      <c r="MN104" s="2" t="s">
        <v>226</v>
      </c>
      <c r="MO104" s="2" t="s">
        <v>226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239</v>
      </c>
      <c r="MX104" s="2" t="s">
        <v>237</v>
      </c>
      <c r="MY104" s="2" t="s">
        <v>1105</v>
      </c>
      <c r="MZ104" s="2" t="s">
        <v>226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239</v>
      </c>
      <c r="NJ104" s="2" t="s">
        <v>237</v>
      </c>
      <c r="NK104" s="2" t="s">
        <v>1375</v>
      </c>
      <c r="NL104" s="2" t="s">
        <v>1364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239</v>
      </c>
      <c r="NV104" s="2" t="s">
        <v>237</v>
      </c>
      <c r="NW104" s="2" t="s">
        <v>1377</v>
      </c>
      <c r="NX104" s="2" t="s">
        <v>1223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237</v>
      </c>
      <c r="OI104" s="2" t="s">
        <v>762</v>
      </c>
      <c r="OJ104" s="2" t="s">
        <v>226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237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226</v>
      </c>
      <c r="QD104" s="2" t="s">
        <v>226</v>
      </c>
      <c r="QE104" s="2" t="s">
        <v>226</v>
      </c>
      <c r="QF104" s="2" t="s">
        <v>226</v>
      </c>
      <c r="QG104" s="2" t="s">
        <v>226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239</v>
      </c>
      <c r="QP104" s="2" t="s">
        <v>237</v>
      </c>
      <c r="QQ104" s="2" t="s">
        <v>1379</v>
      </c>
      <c r="QR104" s="2" t="s">
        <v>1557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266</v>
      </c>
      <c r="RB104" s="2" t="s">
        <v>237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226</v>
      </c>
      <c r="RO104" s="2" t="s">
        <v>226</v>
      </c>
      <c r="RP104" s="2" t="s">
        <v>226</v>
      </c>
      <c r="RQ104" s="2" t="s">
        <v>226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237</v>
      </c>
      <c r="SA104" s="2" t="s">
        <v>621</v>
      </c>
      <c r="SB104" s="2" t="s">
        <v>1551</v>
      </c>
      <c r="SC104" s="2" t="s">
        <v>238</v>
      </c>
      <c r="SD104" s="2" t="s">
        <v>226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</row>
    <row r="105">
      <c r="A105" s="2" t="s">
        <v>1558</v>
      </c>
      <c r="B105" s="2" t="s">
        <v>577</v>
      </c>
      <c r="C105" s="2" t="s">
        <v>558</v>
      </c>
      <c r="D105" s="2" t="s">
        <v>215</v>
      </c>
      <c r="E105" s="2" t="s">
        <v>216</v>
      </c>
      <c r="F105" s="2" t="s">
        <v>1454</v>
      </c>
      <c r="G105" s="2" t="s">
        <v>1455</v>
      </c>
      <c r="H105" s="2" t="s">
        <v>1456</v>
      </c>
      <c r="I105" s="2" t="s">
        <v>560</v>
      </c>
      <c r="J105" s="2" t="s">
        <v>268</v>
      </c>
      <c r="K105" s="2" t="s">
        <v>674</v>
      </c>
      <c r="L105" s="3">
        <v>42.3</v>
      </c>
      <c r="M105" s="3">
        <v>44.42</v>
      </c>
      <c r="N105" s="3">
        <v>99.99</v>
      </c>
      <c r="O105" s="2" t="s">
        <v>302</v>
      </c>
      <c r="P105" s="2" t="s">
        <v>284</v>
      </c>
      <c r="Q105" s="2" t="s">
        <v>225</v>
      </c>
      <c r="R105" s="2" t="s">
        <v>226</v>
      </c>
      <c r="S105" s="2" t="s">
        <v>1543</v>
      </c>
      <c r="T105" s="2" t="s">
        <v>969</v>
      </c>
      <c r="U105" s="2" t="s">
        <v>229</v>
      </c>
      <c r="V105" s="2" t="s">
        <v>1459</v>
      </c>
      <c r="W105" s="2" t="s">
        <v>1352</v>
      </c>
      <c r="X105" s="2" t="s">
        <v>231</v>
      </c>
      <c r="Y105" s="2" t="s">
        <v>1353</v>
      </c>
      <c r="Z105" s="4"/>
      <c r="AA105" s="4">
        <f>=ROUNDDOWN({0},0)</f>
      </c>
      <c r="AB105" s="5"/>
      <c r="AC105" s="2" t="s">
        <v>226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>
        <v>90</v>
      </c>
      <c r="AS105" s="8">
        <v>3716.9</v>
      </c>
      <c r="AT105" s="7">
        <v>-1</v>
      </c>
      <c r="AU105" s="7">
        <v>-1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/>
      <c r="BK105" s="8"/>
      <c r="BL105" s="2" t="s">
        <v>1559</v>
      </c>
      <c r="BM105" s="7"/>
      <c r="BN105" s="7"/>
      <c r="BO105" s="4"/>
      <c r="BP105" s="8"/>
      <c r="BQ105" s="4">
        <v>17</v>
      </c>
      <c r="BR105" s="8">
        <v>853.74</v>
      </c>
      <c r="BS105" s="7">
        <v>-1</v>
      </c>
      <c r="BT105" s="7">
        <v>-1</v>
      </c>
      <c r="BU105" s="2" t="s">
        <v>239</v>
      </c>
      <c r="BV105" s="2" t="s">
        <v>237</v>
      </c>
      <c r="BW105" s="2" t="s">
        <v>226</v>
      </c>
      <c r="BX105" s="2" t="s">
        <v>1560</v>
      </c>
      <c r="BY105" s="2" t="s">
        <v>238</v>
      </c>
      <c r="BZ105" s="2" t="s">
        <v>226</v>
      </c>
      <c r="CA105" s="4"/>
      <c r="CB105" s="8"/>
      <c r="CC105" s="4">
        <v>7</v>
      </c>
      <c r="CD105" s="8">
        <v>355.39</v>
      </c>
      <c r="CE105" s="7">
        <v>-1</v>
      </c>
      <c r="CF105" s="7">
        <v>-1</v>
      </c>
      <c r="CG105" s="2" t="s">
        <v>239</v>
      </c>
      <c r="CH105" s="2" t="s">
        <v>237</v>
      </c>
      <c r="CI105" s="2" t="s">
        <v>1561</v>
      </c>
      <c r="CJ105" s="2" t="s">
        <v>1562</v>
      </c>
      <c r="CK105" s="2" t="s">
        <v>238</v>
      </c>
      <c r="CL105" s="2" t="s">
        <v>226</v>
      </c>
      <c r="CM105" s="4"/>
      <c r="CN105" s="8"/>
      <c r="CO105" s="4">
        <v>8</v>
      </c>
      <c r="CP105" s="8">
        <v>353.12</v>
      </c>
      <c r="CQ105" s="7">
        <v>-1</v>
      </c>
      <c r="CR105" s="7">
        <v>-1</v>
      </c>
      <c r="CS105" s="2" t="s">
        <v>239</v>
      </c>
      <c r="CT105" s="2" t="s">
        <v>237</v>
      </c>
      <c r="CU105" s="2" t="s">
        <v>1357</v>
      </c>
      <c r="CV105" s="2" t="s">
        <v>1563</v>
      </c>
      <c r="CW105" s="2" t="s">
        <v>238</v>
      </c>
      <c r="CX105" s="2" t="s">
        <v>226</v>
      </c>
      <c r="CY105" s="4"/>
      <c r="CZ105" s="8"/>
      <c r="DA105" s="4">
        <v>15</v>
      </c>
      <c r="DB105" s="8">
        <v>579.6</v>
      </c>
      <c r="DC105" s="7">
        <v>-1</v>
      </c>
      <c r="DD105" s="7">
        <v>-1</v>
      </c>
      <c r="DE105" s="2" t="s">
        <v>239</v>
      </c>
      <c r="DF105" s="2" t="s">
        <v>237</v>
      </c>
      <c r="DG105" s="2" t="s">
        <v>1360</v>
      </c>
      <c r="DH105" s="2" t="s">
        <v>986</v>
      </c>
      <c r="DI105" s="2" t="s">
        <v>291</v>
      </c>
      <c r="DJ105" s="2" t="s">
        <v>226</v>
      </c>
      <c r="DK105" s="4"/>
      <c r="DL105" s="8"/>
      <c r="DM105" s="4">
        <v>3</v>
      </c>
      <c r="DN105" s="8">
        <v>82.23</v>
      </c>
      <c r="DO105" s="7">
        <v>-1</v>
      </c>
      <c r="DP105" s="7">
        <v>-1</v>
      </c>
      <c r="DQ105" s="2" t="s">
        <v>239</v>
      </c>
      <c r="DR105" s="2" t="s">
        <v>237</v>
      </c>
      <c r="DS105" s="2" t="s">
        <v>1357</v>
      </c>
      <c r="DT105" s="2" t="s">
        <v>1564</v>
      </c>
      <c r="DU105" s="2" t="s">
        <v>291</v>
      </c>
      <c r="DV105" s="2" t="s">
        <v>226</v>
      </c>
      <c r="DW105" s="4"/>
      <c r="DX105" s="8"/>
      <c r="DY105" s="4">
        <v>5</v>
      </c>
      <c r="DZ105" s="8">
        <v>233.2</v>
      </c>
      <c r="EA105" s="7">
        <v>-1</v>
      </c>
      <c r="EB105" s="7">
        <v>-1</v>
      </c>
      <c r="EC105" s="2" t="s">
        <v>239</v>
      </c>
      <c r="ED105" s="2" t="s">
        <v>237</v>
      </c>
      <c r="EE105" s="2" t="s">
        <v>1357</v>
      </c>
      <c r="EF105" s="2" t="s">
        <v>1565</v>
      </c>
      <c r="EG105" s="2" t="s">
        <v>238</v>
      </c>
      <c r="EH105" s="2" t="s">
        <v>226</v>
      </c>
      <c r="EI105" s="4"/>
      <c r="EJ105" s="8"/>
      <c r="EK105" s="4">
        <v>7</v>
      </c>
      <c r="EL105" s="8">
        <v>303.8</v>
      </c>
      <c r="EM105" s="7">
        <v>-1</v>
      </c>
      <c r="EN105" s="7">
        <v>-1</v>
      </c>
      <c r="EO105" s="2" t="s">
        <v>239</v>
      </c>
      <c r="EP105" s="2" t="s">
        <v>237</v>
      </c>
      <c r="EQ105" s="2" t="s">
        <v>1357</v>
      </c>
      <c r="ER105" s="2" t="s">
        <v>1566</v>
      </c>
      <c r="ES105" s="2" t="s">
        <v>238</v>
      </c>
      <c r="ET105" s="2" t="s">
        <v>226</v>
      </c>
      <c r="EU105" s="4"/>
      <c r="EV105" s="8"/>
      <c r="EW105" s="4">
        <v>1</v>
      </c>
      <c r="EX105" s="8">
        <v>44.41</v>
      </c>
      <c r="EY105" s="7">
        <v>-1</v>
      </c>
      <c r="EZ105" s="7">
        <v>-1</v>
      </c>
      <c r="FA105" s="2" t="s">
        <v>239</v>
      </c>
      <c r="FB105" s="2" t="s">
        <v>237</v>
      </c>
      <c r="FC105" s="2" t="s">
        <v>1357</v>
      </c>
      <c r="FD105" s="2" t="s">
        <v>1444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237</v>
      </c>
      <c r="FO105" s="2" t="s">
        <v>1357</v>
      </c>
      <c r="FP105" s="2" t="s">
        <v>1444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226</v>
      </c>
      <c r="FZ105" s="2" t="s">
        <v>226</v>
      </c>
      <c r="GA105" s="2" t="s">
        <v>226</v>
      </c>
      <c r="GB105" s="2" t="s">
        <v>226</v>
      </c>
      <c r="GC105" s="2" t="s">
        <v>226</v>
      </c>
      <c r="GD105" s="2" t="s">
        <v>226</v>
      </c>
      <c r="GE105" s="4"/>
      <c r="GF105" s="8"/>
      <c r="GG105" s="4">
        <v>1</v>
      </c>
      <c r="GH105" s="8">
        <v>46.64</v>
      </c>
      <c r="GI105" s="7">
        <v>-1</v>
      </c>
      <c r="GJ105" s="7">
        <v>-1</v>
      </c>
      <c r="GK105" s="2" t="s">
        <v>1002</v>
      </c>
      <c r="GL105" s="2" t="s">
        <v>237</v>
      </c>
      <c r="GM105" s="2" t="s">
        <v>1357</v>
      </c>
      <c r="GN105" s="2" t="s">
        <v>1375</v>
      </c>
      <c r="GO105" s="2" t="s">
        <v>238</v>
      </c>
      <c r="GP105" s="2" t="s">
        <v>226</v>
      </c>
      <c r="GQ105" s="4"/>
      <c r="GR105" s="8"/>
      <c r="GS105" s="4">
        <v>1</v>
      </c>
      <c r="GT105" s="8">
        <v>46.64</v>
      </c>
      <c r="GU105" s="7">
        <v>-1</v>
      </c>
      <c r="GV105" s="7">
        <v>-1</v>
      </c>
      <c r="GW105" s="2" t="s">
        <v>239</v>
      </c>
      <c r="GX105" s="2" t="s">
        <v>237</v>
      </c>
      <c r="GY105" s="2" t="s">
        <v>1025</v>
      </c>
      <c r="GZ105" s="2" t="s">
        <v>1140</v>
      </c>
      <c r="HA105" s="2" t="s">
        <v>238</v>
      </c>
      <c r="HB105" s="2" t="s">
        <v>226</v>
      </c>
      <c r="HC105" s="4"/>
      <c r="HD105" s="8"/>
      <c r="HE105" s="4">
        <v>20</v>
      </c>
      <c r="HF105" s="8">
        <v>615.58</v>
      </c>
      <c r="HG105" s="7">
        <v>-1</v>
      </c>
      <c r="HH105" s="7">
        <v>-1</v>
      </c>
      <c r="HI105" s="2" t="s">
        <v>239</v>
      </c>
      <c r="HJ105" s="2" t="s">
        <v>237</v>
      </c>
      <c r="HK105" s="2" t="s">
        <v>994</v>
      </c>
      <c r="HL105" s="2" t="s">
        <v>1073</v>
      </c>
      <c r="HM105" s="2" t="s">
        <v>238</v>
      </c>
      <c r="HN105" s="2" t="s">
        <v>226</v>
      </c>
      <c r="HO105" s="4"/>
      <c r="HP105" s="8"/>
      <c r="HQ105" s="4">
        <v>1</v>
      </c>
      <c r="HR105" s="8">
        <v>43.54</v>
      </c>
      <c r="HS105" s="7">
        <v>-1</v>
      </c>
      <c r="HT105" s="7">
        <v>-1</v>
      </c>
      <c r="HU105" s="2" t="s">
        <v>239</v>
      </c>
      <c r="HV105" s="2" t="s">
        <v>237</v>
      </c>
      <c r="HW105" s="2" t="s">
        <v>1357</v>
      </c>
      <c r="HX105" s="2" t="s">
        <v>1567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252</v>
      </c>
      <c r="IH105" s="2" t="s">
        <v>237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226</v>
      </c>
      <c r="IT105" s="2" t="s">
        <v>226</v>
      </c>
      <c r="IU105" s="2" t="s">
        <v>226</v>
      </c>
      <c r="IV105" s="2" t="s">
        <v>226</v>
      </c>
      <c r="IW105" s="2" t="s">
        <v>226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252</v>
      </c>
      <c r="JF105" s="2" t="s">
        <v>237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237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237</v>
      </c>
      <c r="KE105" s="2" t="s">
        <v>1237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236</v>
      </c>
      <c r="KP105" s="2" t="s">
        <v>237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239</v>
      </c>
      <c r="LB105" s="2" t="s">
        <v>237</v>
      </c>
      <c r="LC105" s="2" t="s">
        <v>1357</v>
      </c>
      <c r="LD105" s="2" t="s">
        <v>1568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239</v>
      </c>
      <c r="LN105" s="2" t="s">
        <v>237</v>
      </c>
      <c r="LO105" s="2" t="s">
        <v>321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226</v>
      </c>
      <c r="LZ105" s="2" t="s">
        <v>226</v>
      </c>
      <c r="MA105" s="2" t="s">
        <v>226</v>
      </c>
      <c r="MB105" s="2" t="s">
        <v>226</v>
      </c>
      <c r="MC105" s="2" t="s">
        <v>226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252</v>
      </c>
      <c r="ML105" s="2" t="s">
        <v>223</v>
      </c>
      <c r="MM105" s="2" t="s">
        <v>226</v>
      </c>
      <c r="MN105" s="2" t="s">
        <v>226</v>
      </c>
      <c r="MO105" s="2" t="s">
        <v>238</v>
      </c>
      <c r="MP105" s="2" t="s">
        <v>226</v>
      </c>
      <c r="MQ105" s="4"/>
      <c r="MR105" s="8"/>
      <c r="MS105" s="4">
        <v>1</v>
      </c>
      <c r="MT105" s="8">
        <v>47.97</v>
      </c>
      <c r="MU105" s="7">
        <v>-1</v>
      </c>
      <c r="MV105" s="7">
        <v>-1</v>
      </c>
      <c r="MW105" s="2" t="s">
        <v>239</v>
      </c>
      <c r="MX105" s="2" t="s">
        <v>237</v>
      </c>
      <c r="MY105" s="2" t="s">
        <v>1105</v>
      </c>
      <c r="MZ105" s="2" t="s">
        <v>1569</v>
      </c>
      <c r="NA105" s="2" t="s">
        <v>238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239</v>
      </c>
      <c r="NJ105" s="2" t="s">
        <v>237</v>
      </c>
      <c r="NK105" s="2" t="s">
        <v>1375</v>
      </c>
      <c r="NL105" s="2" t="s">
        <v>1519</v>
      </c>
      <c r="NM105" s="2" t="s">
        <v>238</v>
      </c>
      <c r="NN105" s="2" t="s">
        <v>226</v>
      </c>
      <c r="NO105" s="4"/>
      <c r="NP105" s="8"/>
      <c r="NQ105" s="4">
        <v>3</v>
      </c>
      <c r="NR105" s="8">
        <v>111.04</v>
      </c>
      <c r="NS105" s="7">
        <v>-1</v>
      </c>
      <c r="NT105" s="7">
        <v>-1</v>
      </c>
      <c r="NU105" s="2" t="s">
        <v>239</v>
      </c>
      <c r="NV105" s="2" t="s">
        <v>237</v>
      </c>
      <c r="NW105" s="2" t="s">
        <v>1008</v>
      </c>
      <c r="NX105" s="2" t="s">
        <v>1487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239</v>
      </c>
      <c r="OH105" s="2" t="s">
        <v>237</v>
      </c>
      <c r="OI105" s="2" t="s">
        <v>762</v>
      </c>
      <c r="OJ105" s="2" t="s">
        <v>514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237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226</v>
      </c>
      <c r="QD105" s="2" t="s">
        <v>226</v>
      </c>
      <c r="QE105" s="2" t="s">
        <v>226</v>
      </c>
      <c r="QF105" s="2" t="s">
        <v>226</v>
      </c>
      <c r="QG105" s="2" t="s">
        <v>226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239</v>
      </c>
      <c r="QP105" s="2" t="s">
        <v>237</v>
      </c>
      <c r="QQ105" s="2" t="s">
        <v>1379</v>
      </c>
      <c r="QR105" s="2" t="s">
        <v>226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237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226</v>
      </c>
      <c r="RO105" s="2" t="s">
        <v>226</v>
      </c>
      <c r="RP105" s="2" t="s">
        <v>226</v>
      </c>
      <c r="RQ105" s="2" t="s">
        <v>226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239</v>
      </c>
      <c r="RZ105" s="2" t="s">
        <v>237</v>
      </c>
      <c r="SA105" s="2" t="s">
        <v>621</v>
      </c>
      <c r="SB105" s="2" t="s">
        <v>1570</v>
      </c>
      <c r="SC105" s="2" t="s">
        <v>238</v>
      </c>
      <c r="SD105" s="2" t="s">
        <v>226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</row>
    <row r="106">
      <c r="A106" s="2" t="s">
        <v>1571</v>
      </c>
      <c r="B106" s="2" t="s">
        <v>577</v>
      </c>
      <c r="C106" s="2" t="s">
        <v>558</v>
      </c>
      <c r="D106" s="2" t="s">
        <v>215</v>
      </c>
      <c r="E106" s="2" t="s">
        <v>216</v>
      </c>
      <c r="F106" s="2" t="s">
        <v>1572</v>
      </c>
      <c r="G106" s="2" t="s">
        <v>1573</v>
      </c>
      <c r="H106" s="2" t="s">
        <v>1574</v>
      </c>
      <c r="I106" s="2" t="s">
        <v>1575</v>
      </c>
      <c r="J106" s="2" t="s">
        <v>582</v>
      </c>
      <c r="K106" s="2" t="s">
        <v>1576</v>
      </c>
      <c r="L106" s="3">
        <v>28.98</v>
      </c>
      <c r="M106" s="3">
        <v>30.43</v>
      </c>
      <c r="N106" s="3">
        <v>64.99</v>
      </c>
      <c r="O106" s="2" t="s">
        <v>223</v>
      </c>
      <c r="P106" s="2" t="s">
        <v>224</v>
      </c>
      <c r="Q106" s="2" t="s">
        <v>225</v>
      </c>
      <c r="R106" s="2" t="s">
        <v>226</v>
      </c>
      <c r="S106" s="2" t="s">
        <v>1577</v>
      </c>
      <c r="T106" s="2" t="s">
        <v>969</v>
      </c>
      <c r="U106" s="2" t="s">
        <v>371</v>
      </c>
      <c r="V106" s="2" t="s">
        <v>563</v>
      </c>
      <c r="W106" s="2" t="s">
        <v>1352</v>
      </c>
      <c r="X106" s="2" t="s">
        <v>1578</v>
      </c>
      <c r="Y106" s="2" t="s">
        <v>1579</v>
      </c>
      <c r="Z106" s="4">
        <v>211</v>
      </c>
      <c r="AA106" s="4">
        <f>=ROUNDDOWN(26.375,0)</f>
      </c>
      <c r="AB106" s="5">
        <v>8</v>
      </c>
      <c r="AC106" s="2" t="s">
        <v>1580</v>
      </c>
      <c r="AD106" s="4">
        <v>110</v>
      </c>
      <c r="AE106" s="4">
        <v>110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56</v>
      </c>
      <c r="AQ106" s="8">
        <v>1886.83</v>
      </c>
      <c r="AR106" s="4">
        <v>133</v>
      </c>
      <c r="AS106" s="8">
        <v>4618.68</v>
      </c>
      <c r="AT106" s="7">
        <v>-0.5789</v>
      </c>
      <c r="AU106" s="7">
        <v>-0.5915</v>
      </c>
      <c r="AV106" s="4">
        <v>478</v>
      </c>
      <c r="AW106" s="8">
        <v>19640.46</v>
      </c>
      <c r="AX106" s="4">
        <v>683</v>
      </c>
      <c r="AY106" s="8">
        <v>28591.95</v>
      </c>
      <c r="AZ106" s="7">
        <v>-0.3001</v>
      </c>
      <c r="BA106" s="7">
        <v>-0.3131</v>
      </c>
      <c r="BB106" s="7">
        <v>0.0961</v>
      </c>
      <c r="BC106" s="4">
        <v>478</v>
      </c>
      <c r="BD106" s="8">
        <v>19640.46</v>
      </c>
      <c r="BE106" s="4">
        <v>683</v>
      </c>
      <c r="BF106" s="8">
        <v>28591.95</v>
      </c>
      <c r="BG106" s="7">
        <v>-0.3001</v>
      </c>
      <c r="BH106" s="7">
        <v>-0.3131</v>
      </c>
      <c r="BI106" s="7">
        <v>1</v>
      </c>
      <c r="BJ106" s="4">
        <v>56</v>
      </c>
      <c r="BK106" s="8">
        <v>1886.83</v>
      </c>
      <c r="BL106" s="2" t="s">
        <v>1581</v>
      </c>
      <c r="BM106" s="7">
        <v>1</v>
      </c>
      <c r="BN106" s="7">
        <v>1</v>
      </c>
      <c r="BO106" s="4">
        <v>28</v>
      </c>
      <c r="BP106" s="8">
        <v>996.8</v>
      </c>
      <c r="BQ106" s="4">
        <v>75</v>
      </c>
      <c r="BR106" s="8">
        <v>2670</v>
      </c>
      <c r="BS106" s="7">
        <v>-0.6267</v>
      </c>
      <c r="BT106" s="7">
        <v>-0.6267</v>
      </c>
      <c r="BU106" s="2" t="s">
        <v>239</v>
      </c>
      <c r="BV106" s="2" t="s">
        <v>223</v>
      </c>
      <c r="BW106" s="2" t="s">
        <v>226</v>
      </c>
      <c r="BX106" s="2" t="s">
        <v>604</v>
      </c>
      <c r="BY106" s="2" t="s">
        <v>238</v>
      </c>
      <c r="BZ106" s="2" t="s">
        <v>226</v>
      </c>
      <c r="CA106" s="4">
        <v>10</v>
      </c>
      <c r="CB106" s="8">
        <v>331.5</v>
      </c>
      <c r="CC106" s="4">
        <v>8</v>
      </c>
      <c r="CD106" s="8">
        <v>306</v>
      </c>
      <c r="CE106" s="7">
        <v>0.25</v>
      </c>
      <c r="CF106" s="7">
        <v>0.0833</v>
      </c>
      <c r="CG106" s="2" t="s">
        <v>239</v>
      </c>
      <c r="CH106" s="2" t="s">
        <v>223</v>
      </c>
      <c r="CI106" s="2" t="s">
        <v>1475</v>
      </c>
      <c r="CJ106" s="2" t="s">
        <v>1024</v>
      </c>
      <c r="CK106" s="2" t="s">
        <v>238</v>
      </c>
      <c r="CL106" s="2" t="s">
        <v>226</v>
      </c>
      <c r="CM106" s="4">
        <v>5</v>
      </c>
      <c r="CN106" s="8">
        <v>150.65</v>
      </c>
      <c r="CO106" s="4">
        <v>2</v>
      </c>
      <c r="CP106" s="8">
        <v>69.54</v>
      </c>
      <c r="CQ106" s="7">
        <v>1.5</v>
      </c>
      <c r="CR106" s="7">
        <v>1.1664</v>
      </c>
      <c r="CS106" s="2" t="s">
        <v>239</v>
      </c>
      <c r="CT106" s="2" t="s">
        <v>223</v>
      </c>
      <c r="CU106" s="2" t="s">
        <v>1582</v>
      </c>
      <c r="CV106" s="2" t="s">
        <v>1583</v>
      </c>
      <c r="CW106" s="2" t="s">
        <v>238</v>
      </c>
      <c r="CX106" s="2" t="s">
        <v>226</v>
      </c>
      <c r="CY106" s="4">
        <v>4</v>
      </c>
      <c r="CZ106" s="8">
        <v>135</v>
      </c>
      <c r="DA106" s="4">
        <v>7</v>
      </c>
      <c r="DB106" s="8">
        <v>236.25</v>
      </c>
      <c r="DC106" s="7">
        <v>-0.4286</v>
      </c>
      <c r="DD106" s="7">
        <v>-0.4286</v>
      </c>
      <c r="DE106" s="2" t="s">
        <v>239</v>
      </c>
      <c r="DF106" s="2" t="s">
        <v>223</v>
      </c>
      <c r="DG106" s="2" t="s">
        <v>1584</v>
      </c>
      <c r="DH106" s="2" t="s">
        <v>802</v>
      </c>
      <c r="DI106" s="2" t="s">
        <v>238</v>
      </c>
      <c r="DJ106" s="2" t="s">
        <v>226</v>
      </c>
      <c r="DK106" s="4">
        <v>5</v>
      </c>
      <c r="DL106" s="8">
        <v>127.63</v>
      </c>
      <c r="DM106" s="4">
        <v>9</v>
      </c>
      <c r="DN106" s="8">
        <v>258.5</v>
      </c>
      <c r="DO106" s="7">
        <v>-0.4444</v>
      </c>
      <c r="DP106" s="7">
        <v>-0.5063</v>
      </c>
      <c r="DQ106" s="2" t="s">
        <v>239</v>
      </c>
      <c r="DR106" s="2" t="s">
        <v>223</v>
      </c>
      <c r="DS106" s="2" t="s">
        <v>1582</v>
      </c>
      <c r="DT106" s="2" t="s">
        <v>1585</v>
      </c>
      <c r="DU106" s="2" t="s">
        <v>238</v>
      </c>
      <c r="DV106" s="2" t="s">
        <v>226</v>
      </c>
      <c r="DW106" s="4"/>
      <c r="DX106" s="8"/>
      <c r="DY106" s="4">
        <v>3</v>
      </c>
      <c r="DZ106" s="8">
        <v>106.5</v>
      </c>
      <c r="EA106" s="7">
        <v>-1</v>
      </c>
      <c r="EB106" s="7">
        <v>-1</v>
      </c>
      <c r="EC106" s="2" t="s">
        <v>239</v>
      </c>
      <c r="ED106" s="2" t="s">
        <v>223</v>
      </c>
      <c r="EE106" s="2" t="s">
        <v>1389</v>
      </c>
      <c r="EF106" s="2" t="s">
        <v>1586</v>
      </c>
      <c r="EG106" s="2" t="s">
        <v>238</v>
      </c>
      <c r="EH106" s="2" t="s">
        <v>226</v>
      </c>
      <c r="EI106" s="4">
        <v>1</v>
      </c>
      <c r="EJ106" s="8">
        <v>32.81</v>
      </c>
      <c r="EK106" s="4">
        <v>17</v>
      </c>
      <c r="EL106" s="8">
        <v>557.77</v>
      </c>
      <c r="EM106" s="7">
        <v>-0.9412</v>
      </c>
      <c r="EN106" s="7">
        <v>-0.9412</v>
      </c>
      <c r="EO106" s="2" t="s">
        <v>239</v>
      </c>
      <c r="EP106" s="2" t="s">
        <v>223</v>
      </c>
      <c r="EQ106" s="2" t="s">
        <v>1582</v>
      </c>
      <c r="ER106" s="2" t="s">
        <v>1025</v>
      </c>
      <c r="ES106" s="2" t="s">
        <v>238</v>
      </c>
      <c r="ET106" s="2" t="s">
        <v>226</v>
      </c>
      <c r="EU106" s="4"/>
      <c r="EV106" s="8"/>
      <c r="EW106" s="4">
        <v>5</v>
      </c>
      <c r="EX106" s="8">
        <v>169</v>
      </c>
      <c r="EY106" s="7">
        <v>-1</v>
      </c>
      <c r="EZ106" s="7">
        <v>-1</v>
      </c>
      <c r="FA106" s="2" t="s">
        <v>239</v>
      </c>
      <c r="FB106" s="2" t="s">
        <v>223</v>
      </c>
      <c r="FC106" s="2" t="s">
        <v>1587</v>
      </c>
      <c r="FD106" s="2" t="s">
        <v>1588</v>
      </c>
      <c r="FE106" s="2" t="s">
        <v>238</v>
      </c>
      <c r="FF106" s="2" t="s">
        <v>226</v>
      </c>
      <c r="FG106" s="4">
        <v>1</v>
      </c>
      <c r="FH106" s="8">
        <v>55.24</v>
      </c>
      <c r="FI106" s="4"/>
      <c r="FJ106" s="8"/>
      <c r="FK106" s="7"/>
      <c r="FL106" s="7"/>
      <c r="FM106" s="2" t="s">
        <v>239</v>
      </c>
      <c r="FN106" s="2" t="s">
        <v>223</v>
      </c>
      <c r="FO106" s="2" t="s">
        <v>1589</v>
      </c>
      <c r="FP106" s="2" t="s">
        <v>1590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239</v>
      </c>
      <c r="FZ106" s="2" t="s">
        <v>223</v>
      </c>
      <c r="GA106" s="2" t="s">
        <v>661</v>
      </c>
      <c r="GB106" s="2" t="s">
        <v>226</v>
      </c>
      <c r="GC106" s="2" t="s">
        <v>238</v>
      </c>
      <c r="GD106" s="2" t="s">
        <v>226</v>
      </c>
      <c r="GE106" s="4"/>
      <c r="GF106" s="8"/>
      <c r="GG106" s="4">
        <v>2</v>
      </c>
      <c r="GH106" s="8">
        <v>71</v>
      </c>
      <c r="GI106" s="7">
        <v>-1</v>
      </c>
      <c r="GJ106" s="7">
        <v>-1</v>
      </c>
      <c r="GK106" s="2" t="s">
        <v>1002</v>
      </c>
      <c r="GL106" s="2" t="s">
        <v>237</v>
      </c>
      <c r="GM106" s="2" t="s">
        <v>606</v>
      </c>
      <c r="GN106" s="2" t="s">
        <v>526</v>
      </c>
      <c r="GO106" s="2" t="s">
        <v>238</v>
      </c>
      <c r="GP106" s="2" t="s">
        <v>226</v>
      </c>
      <c r="GQ106" s="4"/>
      <c r="GR106" s="8"/>
      <c r="GS106" s="4">
        <v>3</v>
      </c>
      <c r="GT106" s="8">
        <v>106.5</v>
      </c>
      <c r="GU106" s="7">
        <v>-1</v>
      </c>
      <c r="GV106" s="7">
        <v>-1</v>
      </c>
      <c r="GW106" s="2" t="s">
        <v>239</v>
      </c>
      <c r="GX106" s="2" t="s">
        <v>223</v>
      </c>
      <c r="GY106" s="2" t="s">
        <v>607</v>
      </c>
      <c r="GZ106" s="2" t="s">
        <v>1171</v>
      </c>
      <c r="HA106" s="2" t="s">
        <v>238</v>
      </c>
      <c r="HB106" s="2" t="s">
        <v>226</v>
      </c>
      <c r="HC106" s="4">
        <v>1</v>
      </c>
      <c r="HD106" s="8">
        <v>26.77</v>
      </c>
      <c r="HE106" s="4"/>
      <c r="HF106" s="8"/>
      <c r="HG106" s="7"/>
      <c r="HH106" s="7"/>
      <c r="HI106" s="2" t="s">
        <v>239</v>
      </c>
      <c r="HJ106" s="2" t="s">
        <v>223</v>
      </c>
      <c r="HK106" s="2" t="s">
        <v>1591</v>
      </c>
      <c r="HL106" s="2" t="s">
        <v>1592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237</v>
      </c>
      <c r="HW106" s="2" t="s">
        <v>1593</v>
      </c>
      <c r="HX106" s="2" t="s">
        <v>1594</v>
      </c>
      <c r="HY106" s="2" t="s">
        <v>238</v>
      </c>
      <c r="HZ106" s="2" t="s">
        <v>291</v>
      </c>
      <c r="IA106" s="4"/>
      <c r="IB106" s="8"/>
      <c r="IC106" s="4"/>
      <c r="ID106" s="8"/>
      <c r="IE106" s="7"/>
      <c r="IF106" s="7"/>
      <c r="IG106" s="2" t="s">
        <v>252</v>
      </c>
      <c r="IH106" s="2" t="s">
        <v>223</v>
      </c>
      <c r="II106" s="2" t="s">
        <v>226</v>
      </c>
      <c r="IJ106" s="2" t="s">
        <v>226</v>
      </c>
      <c r="IK106" s="2" t="s">
        <v>238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239</v>
      </c>
      <c r="IT106" s="2" t="s">
        <v>223</v>
      </c>
      <c r="IU106" s="2" t="s">
        <v>1293</v>
      </c>
      <c r="IV106" s="2" t="s">
        <v>930</v>
      </c>
      <c r="IW106" s="2" t="s">
        <v>238</v>
      </c>
      <c r="IX106" s="2" t="s">
        <v>226</v>
      </c>
      <c r="IY106" s="4">
        <v>1</v>
      </c>
      <c r="IZ106" s="8">
        <v>30.43</v>
      </c>
      <c r="JA106" s="4"/>
      <c r="JB106" s="8"/>
      <c r="JC106" s="7"/>
      <c r="JD106" s="7"/>
      <c r="JE106" s="2" t="s">
        <v>239</v>
      </c>
      <c r="JF106" s="2" t="s">
        <v>223</v>
      </c>
      <c r="JG106" s="2" t="s">
        <v>1595</v>
      </c>
      <c r="JH106" s="2" t="s">
        <v>697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223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591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337</v>
      </c>
      <c r="KP106" s="2" t="s">
        <v>223</v>
      </c>
      <c r="KQ106" s="2" t="s">
        <v>226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>
        <v>2</v>
      </c>
      <c r="KX106" s="8">
        <v>67.62</v>
      </c>
      <c r="KY106" s="7">
        <v>-1</v>
      </c>
      <c r="KZ106" s="7">
        <v>-1</v>
      </c>
      <c r="LA106" s="2" t="s">
        <v>239</v>
      </c>
      <c r="LB106" s="2" t="s">
        <v>223</v>
      </c>
      <c r="LC106" s="2" t="s">
        <v>1584</v>
      </c>
      <c r="LD106" s="2" t="s">
        <v>1596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239</v>
      </c>
      <c r="LN106" s="2" t="s">
        <v>223</v>
      </c>
      <c r="LO106" s="2" t="s">
        <v>321</v>
      </c>
      <c r="LP106" s="2" t="s">
        <v>1597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239</v>
      </c>
      <c r="LZ106" s="2" t="s">
        <v>223</v>
      </c>
      <c r="MA106" s="2" t="s">
        <v>668</v>
      </c>
      <c r="MB106" s="2" t="s">
        <v>226</v>
      </c>
      <c r="MC106" s="2" t="s">
        <v>238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239</v>
      </c>
      <c r="MX106" s="2" t="s">
        <v>223</v>
      </c>
      <c r="MY106" s="2" t="s">
        <v>617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239</v>
      </c>
      <c r="NJ106" s="2" t="s">
        <v>261</v>
      </c>
      <c r="NK106" s="2" t="s">
        <v>1598</v>
      </c>
      <c r="NL106" s="2" t="s">
        <v>1158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239</v>
      </c>
      <c r="NV106" s="2" t="s">
        <v>237</v>
      </c>
      <c r="NW106" s="2" t="s">
        <v>1599</v>
      </c>
      <c r="NX106" s="2" t="s">
        <v>226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266</v>
      </c>
      <c r="OH106" s="2" t="s">
        <v>223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252</v>
      </c>
      <c r="OT106" s="2" t="s">
        <v>223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239</v>
      </c>
      <c r="PF106" s="2" t="s">
        <v>223</v>
      </c>
      <c r="PG106" s="2" t="s">
        <v>226</v>
      </c>
      <c r="PH106" s="2" t="s">
        <v>226</v>
      </c>
      <c r="PI106" s="2" t="s">
        <v>238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226</v>
      </c>
      <c r="QD106" s="2" t="s">
        <v>226</v>
      </c>
      <c r="QE106" s="2" t="s">
        <v>226</v>
      </c>
      <c r="QF106" s="2" t="s">
        <v>226</v>
      </c>
      <c r="QG106" s="2" t="s">
        <v>226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237</v>
      </c>
      <c r="QQ106" s="2" t="s">
        <v>226</v>
      </c>
      <c r="QR106" s="2" t="s">
        <v>226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223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239</v>
      </c>
      <c r="RZ106" s="2" t="s">
        <v>237</v>
      </c>
      <c r="SA106" s="2" t="s">
        <v>621</v>
      </c>
      <c r="SB106" s="2" t="s">
        <v>1600</v>
      </c>
      <c r="SC106" s="2" t="s">
        <v>238</v>
      </c>
      <c r="SD106" s="2" t="s">
        <v>226</v>
      </c>
      <c r="SE106" s="4">
        <v>211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>
        <v>110</v>
      </c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</row>
    <row r="107">
      <c r="A107" s="2" t="s">
        <v>1601</v>
      </c>
      <c r="B107" s="2" t="s">
        <v>577</v>
      </c>
      <c r="C107" s="2" t="s">
        <v>558</v>
      </c>
      <c r="D107" s="2" t="s">
        <v>215</v>
      </c>
      <c r="E107" s="2" t="s">
        <v>216</v>
      </c>
      <c r="F107" s="2" t="s">
        <v>1572</v>
      </c>
      <c r="G107" s="2" t="s">
        <v>1573</v>
      </c>
      <c r="H107" s="2" t="s">
        <v>1574</v>
      </c>
      <c r="I107" s="2" t="s">
        <v>1575</v>
      </c>
      <c r="J107" s="2" t="s">
        <v>221</v>
      </c>
      <c r="K107" s="2" t="s">
        <v>1576</v>
      </c>
      <c r="L107" s="3">
        <v>33.12</v>
      </c>
      <c r="M107" s="3">
        <v>34.78</v>
      </c>
      <c r="N107" s="3">
        <v>74.99</v>
      </c>
      <c r="O107" s="2" t="s">
        <v>223</v>
      </c>
      <c r="P107" s="2" t="s">
        <v>224</v>
      </c>
      <c r="Q107" s="2" t="s">
        <v>225</v>
      </c>
      <c r="R107" s="2" t="s">
        <v>226</v>
      </c>
      <c r="S107" s="2" t="s">
        <v>1577</v>
      </c>
      <c r="T107" s="2" t="s">
        <v>969</v>
      </c>
      <c r="U107" s="2" t="s">
        <v>229</v>
      </c>
      <c r="V107" s="2" t="s">
        <v>563</v>
      </c>
      <c r="W107" s="2" t="s">
        <v>1352</v>
      </c>
      <c r="X107" s="2" t="s">
        <v>1578</v>
      </c>
      <c r="Y107" s="2" t="s">
        <v>1579</v>
      </c>
      <c r="Z107" s="4">
        <v>251</v>
      </c>
      <c r="AA107" s="4">
        <f>=ROUNDDOWN(14.180790960452,0)</f>
      </c>
      <c r="AB107" s="5">
        <v>17.7</v>
      </c>
      <c r="AC107" s="2" t="s">
        <v>1580</v>
      </c>
      <c r="AD107" s="4">
        <v>180</v>
      </c>
      <c r="AE107" s="4">
        <v>320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239</v>
      </c>
      <c r="AQ107" s="8">
        <v>9219.88</v>
      </c>
      <c r="AR107" s="4">
        <v>309</v>
      </c>
      <c r="AS107" s="8">
        <v>12598.46</v>
      </c>
      <c r="AT107" s="7">
        <v>-0.2265</v>
      </c>
      <c r="AU107" s="7">
        <v>-0.2682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0.4694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239</v>
      </c>
      <c r="BK107" s="8">
        <v>9219.88</v>
      </c>
      <c r="BL107" s="2" t="s">
        <v>1602</v>
      </c>
      <c r="BM107" s="7">
        <v>1</v>
      </c>
      <c r="BN107" s="7">
        <v>1</v>
      </c>
      <c r="BO107" s="4">
        <v>111</v>
      </c>
      <c r="BP107" s="8">
        <v>4610.94</v>
      </c>
      <c r="BQ107" s="4">
        <v>107</v>
      </c>
      <c r="BR107" s="8">
        <v>4444.78</v>
      </c>
      <c r="BS107" s="7">
        <v>0.0374</v>
      </c>
      <c r="BT107" s="7">
        <v>0.0374</v>
      </c>
      <c r="BU107" s="2" t="s">
        <v>239</v>
      </c>
      <c r="BV107" s="2" t="s">
        <v>223</v>
      </c>
      <c r="BW107" s="2" t="s">
        <v>226</v>
      </c>
      <c r="BX107" s="2" t="s">
        <v>1588</v>
      </c>
      <c r="BY107" s="2" t="s">
        <v>238</v>
      </c>
      <c r="BZ107" s="2" t="s">
        <v>226</v>
      </c>
      <c r="CA107" s="4">
        <v>32</v>
      </c>
      <c r="CB107" s="8">
        <v>1259.84</v>
      </c>
      <c r="CC107" s="4">
        <v>55</v>
      </c>
      <c r="CD107" s="8">
        <v>2454.1</v>
      </c>
      <c r="CE107" s="7">
        <v>-0.4182</v>
      </c>
      <c r="CF107" s="7">
        <v>-0.4866</v>
      </c>
      <c r="CG107" s="2" t="s">
        <v>239</v>
      </c>
      <c r="CH107" s="2" t="s">
        <v>223</v>
      </c>
      <c r="CI107" s="2" t="s">
        <v>1475</v>
      </c>
      <c r="CJ107" s="2" t="s">
        <v>1024</v>
      </c>
      <c r="CK107" s="2" t="s">
        <v>238</v>
      </c>
      <c r="CL107" s="2" t="s">
        <v>226</v>
      </c>
      <c r="CM107" s="4">
        <v>17</v>
      </c>
      <c r="CN107" s="8">
        <v>608.43</v>
      </c>
      <c r="CO107" s="4">
        <v>8</v>
      </c>
      <c r="CP107" s="8">
        <v>324.48</v>
      </c>
      <c r="CQ107" s="7">
        <v>1.125</v>
      </c>
      <c r="CR107" s="7">
        <v>0.8751</v>
      </c>
      <c r="CS107" s="2" t="s">
        <v>239</v>
      </c>
      <c r="CT107" s="2" t="s">
        <v>223</v>
      </c>
      <c r="CU107" s="2" t="s">
        <v>1582</v>
      </c>
      <c r="CV107" s="2" t="s">
        <v>1603</v>
      </c>
      <c r="CW107" s="2" t="s">
        <v>238</v>
      </c>
      <c r="CX107" s="2" t="s">
        <v>226</v>
      </c>
      <c r="CY107" s="4">
        <v>2</v>
      </c>
      <c r="CZ107" s="8">
        <v>78.2</v>
      </c>
      <c r="DA107" s="4">
        <v>33</v>
      </c>
      <c r="DB107" s="8">
        <v>1290.3</v>
      </c>
      <c r="DC107" s="7">
        <v>-0.9394</v>
      </c>
      <c r="DD107" s="7">
        <v>-0.9394</v>
      </c>
      <c r="DE107" s="2" t="s">
        <v>239</v>
      </c>
      <c r="DF107" s="2" t="s">
        <v>223</v>
      </c>
      <c r="DG107" s="2" t="s">
        <v>1584</v>
      </c>
      <c r="DH107" s="2" t="s">
        <v>1604</v>
      </c>
      <c r="DI107" s="2" t="s">
        <v>238</v>
      </c>
      <c r="DJ107" s="2" t="s">
        <v>226</v>
      </c>
      <c r="DK107" s="4">
        <v>26</v>
      </c>
      <c r="DL107" s="8">
        <v>792.48</v>
      </c>
      <c r="DM107" s="4">
        <v>23</v>
      </c>
      <c r="DN107" s="8">
        <v>811.29</v>
      </c>
      <c r="DO107" s="7">
        <v>0.1304</v>
      </c>
      <c r="DP107" s="7">
        <v>-0.0232</v>
      </c>
      <c r="DQ107" s="2" t="s">
        <v>239</v>
      </c>
      <c r="DR107" s="2" t="s">
        <v>223</v>
      </c>
      <c r="DS107" s="2" t="s">
        <v>1582</v>
      </c>
      <c r="DT107" s="2" t="s">
        <v>1585</v>
      </c>
      <c r="DU107" s="2" t="s">
        <v>238</v>
      </c>
      <c r="DV107" s="2" t="s">
        <v>226</v>
      </c>
      <c r="DW107" s="4">
        <v>8</v>
      </c>
      <c r="DX107" s="8">
        <v>324.56</v>
      </c>
      <c r="DY107" s="4">
        <v>12</v>
      </c>
      <c r="DZ107" s="8">
        <v>486.84</v>
      </c>
      <c r="EA107" s="7">
        <v>-0.3333</v>
      </c>
      <c r="EB107" s="7">
        <v>-0.3333</v>
      </c>
      <c r="EC107" s="2" t="s">
        <v>239</v>
      </c>
      <c r="ED107" s="2" t="s">
        <v>223</v>
      </c>
      <c r="EE107" s="2" t="s">
        <v>1389</v>
      </c>
      <c r="EF107" s="2" t="s">
        <v>1034</v>
      </c>
      <c r="EG107" s="2" t="s">
        <v>238</v>
      </c>
      <c r="EH107" s="2" t="s">
        <v>226</v>
      </c>
      <c r="EI107" s="4">
        <v>7</v>
      </c>
      <c r="EJ107" s="8">
        <v>267.96</v>
      </c>
      <c r="EK107" s="4">
        <v>49</v>
      </c>
      <c r="EL107" s="8">
        <v>1875.72</v>
      </c>
      <c r="EM107" s="7">
        <v>-0.8571</v>
      </c>
      <c r="EN107" s="7">
        <v>-0.8571</v>
      </c>
      <c r="EO107" s="2" t="s">
        <v>239</v>
      </c>
      <c r="EP107" s="2" t="s">
        <v>223</v>
      </c>
      <c r="EQ107" s="2" t="s">
        <v>1582</v>
      </c>
      <c r="ER107" s="2" t="s">
        <v>993</v>
      </c>
      <c r="ES107" s="2" t="s">
        <v>238</v>
      </c>
      <c r="ET107" s="2" t="s">
        <v>226</v>
      </c>
      <c r="EU107" s="4"/>
      <c r="EV107" s="8"/>
      <c r="EW107" s="4">
        <v>4</v>
      </c>
      <c r="EX107" s="8">
        <v>173.19</v>
      </c>
      <c r="EY107" s="7">
        <v>-1</v>
      </c>
      <c r="EZ107" s="7">
        <v>-1</v>
      </c>
      <c r="FA107" s="2" t="s">
        <v>239</v>
      </c>
      <c r="FB107" s="2" t="s">
        <v>223</v>
      </c>
      <c r="FC107" s="2" t="s">
        <v>1587</v>
      </c>
      <c r="FD107" s="2" t="s">
        <v>1124</v>
      </c>
      <c r="FE107" s="2" t="s">
        <v>238</v>
      </c>
      <c r="FF107" s="2" t="s">
        <v>226</v>
      </c>
      <c r="FG107" s="4">
        <v>2</v>
      </c>
      <c r="FH107" s="8">
        <v>99.98</v>
      </c>
      <c r="FI107" s="4"/>
      <c r="FJ107" s="8"/>
      <c r="FK107" s="7"/>
      <c r="FL107" s="7"/>
      <c r="FM107" s="2" t="s">
        <v>239</v>
      </c>
      <c r="FN107" s="2" t="s">
        <v>223</v>
      </c>
      <c r="FO107" s="2" t="s">
        <v>1589</v>
      </c>
      <c r="FP107" s="2" t="s">
        <v>1583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239</v>
      </c>
      <c r="FZ107" s="2" t="s">
        <v>223</v>
      </c>
      <c r="GA107" s="2" t="s">
        <v>661</v>
      </c>
      <c r="GB107" s="2" t="s">
        <v>1605</v>
      </c>
      <c r="GC107" s="2" t="s">
        <v>238</v>
      </c>
      <c r="GD107" s="2" t="s">
        <v>226</v>
      </c>
      <c r="GE107" s="4"/>
      <c r="GF107" s="8"/>
      <c r="GG107" s="4">
        <v>1</v>
      </c>
      <c r="GH107" s="8">
        <v>40.57</v>
      </c>
      <c r="GI107" s="7">
        <v>-1</v>
      </c>
      <c r="GJ107" s="7">
        <v>-1</v>
      </c>
      <c r="GK107" s="2" t="s">
        <v>1002</v>
      </c>
      <c r="GL107" s="2" t="s">
        <v>237</v>
      </c>
      <c r="GM107" s="2" t="s">
        <v>606</v>
      </c>
      <c r="GN107" s="2" t="s">
        <v>613</v>
      </c>
      <c r="GO107" s="2" t="s">
        <v>238</v>
      </c>
      <c r="GP107" s="2" t="s">
        <v>226</v>
      </c>
      <c r="GQ107" s="4">
        <v>5</v>
      </c>
      <c r="GR107" s="8">
        <v>202.85</v>
      </c>
      <c r="GS107" s="4">
        <v>6</v>
      </c>
      <c r="GT107" s="8">
        <v>243.42</v>
      </c>
      <c r="GU107" s="7">
        <v>-0.1667</v>
      </c>
      <c r="GV107" s="7">
        <v>-0.1667</v>
      </c>
      <c r="GW107" s="2" t="s">
        <v>239</v>
      </c>
      <c r="GX107" s="2" t="s">
        <v>223</v>
      </c>
      <c r="GY107" s="2" t="s">
        <v>607</v>
      </c>
      <c r="GZ107" s="2" t="s">
        <v>1171</v>
      </c>
      <c r="HA107" s="2" t="s">
        <v>238</v>
      </c>
      <c r="HB107" s="2" t="s">
        <v>226</v>
      </c>
      <c r="HC107" s="4">
        <v>11</v>
      </c>
      <c r="HD107" s="8">
        <v>290.7</v>
      </c>
      <c r="HE107" s="4">
        <v>2</v>
      </c>
      <c r="HF107" s="8">
        <v>81.14</v>
      </c>
      <c r="HG107" s="7">
        <v>4.5</v>
      </c>
      <c r="HH107" s="7">
        <v>2.5827</v>
      </c>
      <c r="HI107" s="2" t="s">
        <v>239</v>
      </c>
      <c r="HJ107" s="2" t="s">
        <v>223</v>
      </c>
      <c r="HK107" s="2" t="s">
        <v>1591</v>
      </c>
      <c r="HL107" s="2" t="s">
        <v>910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237</v>
      </c>
      <c r="HW107" s="2" t="s">
        <v>1606</v>
      </c>
      <c r="HX107" s="2" t="s">
        <v>1607</v>
      </c>
      <c r="HY107" s="2" t="s">
        <v>238</v>
      </c>
      <c r="HZ107" s="2" t="s">
        <v>291</v>
      </c>
      <c r="IA107" s="4"/>
      <c r="IB107" s="8"/>
      <c r="IC107" s="4"/>
      <c r="ID107" s="8"/>
      <c r="IE107" s="7"/>
      <c r="IF107" s="7"/>
      <c r="IG107" s="2" t="s">
        <v>252</v>
      </c>
      <c r="IH107" s="2" t="s">
        <v>223</v>
      </c>
      <c r="II107" s="2" t="s">
        <v>226</v>
      </c>
      <c r="IJ107" s="2" t="s">
        <v>226</v>
      </c>
      <c r="IK107" s="2" t="s">
        <v>238</v>
      </c>
      <c r="IL107" s="2" t="s">
        <v>226</v>
      </c>
      <c r="IM107" s="4">
        <v>10</v>
      </c>
      <c r="IN107" s="8">
        <v>405.7</v>
      </c>
      <c r="IO107" s="4">
        <v>3</v>
      </c>
      <c r="IP107" s="8">
        <v>121.71</v>
      </c>
      <c r="IQ107" s="7">
        <v>2.3333</v>
      </c>
      <c r="IR107" s="7">
        <v>2.3333</v>
      </c>
      <c r="IS107" s="2" t="s">
        <v>239</v>
      </c>
      <c r="IT107" s="2" t="s">
        <v>223</v>
      </c>
      <c r="IU107" s="2" t="s">
        <v>1293</v>
      </c>
      <c r="IV107" s="2" t="s">
        <v>609</v>
      </c>
      <c r="IW107" s="2" t="s">
        <v>238</v>
      </c>
      <c r="IX107" s="2" t="s">
        <v>226</v>
      </c>
      <c r="IY107" s="4">
        <v>6</v>
      </c>
      <c r="IZ107" s="8">
        <v>208.68</v>
      </c>
      <c r="JA107" s="4">
        <v>1</v>
      </c>
      <c r="JB107" s="8">
        <v>38.64</v>
      </c>
      <c r="JC107" s="7">
        <v>5</v>
      </c>
      <c r="JD107" s="7">
        <v>4.4006</v>
      </c>
      <c r="JE107" s="2" t="s">
        <v>239</v>
      </c>
      <c r="JF107" s="2" t="s">
        <v>223</v>
      </c>
      <c r="JG107" s="2" t="s">
        <v>1595</v>
      </c>
      <c r="JH107" s="2" t="s">
        <v>1608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223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591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337</v>
      </c>
      <c r="KP107" s="2" t="s">
        <v>223</v>
      </c>
      <c r="KQ107" s="2" t="s">
        <v>226</v>
      </c>
      <c r="KR107" s="2" t="s">
        <v>226</v>
      </c>
      <c r="KS107" s="2" t="s">
        <v>238</v>
      </c>
      <c r="KT107" s="2" t="s">
        <v>226</v>
      </c>
      <c r="KU107" s="4">
        <v>2</v>
      </c>
      <c r="KV107" s="8">
        <v>69.56</v>
      </c>
      <c r="KW107" s="4">
        <v>1</v>
      </c>
      <c r="KX107" s="8">
        <v>38.64</v>
      </c>
      <c r="KY107" s="7">
        <v>1</v>
      </c>
      <c r="KZ107" s="7">
        <v>0.8002</v>
      </c>
      <c r="LA107" s="2" t="s">
        <v>239</v>
      </c>
      <c r="LB107" s="2" t="s">
        <v>223</v>
      </c>
      <c r="LC107" s="2" t="s">
        <v>1584</v>
      </c>
      <c r="LD107" s="2" t="s">
        <v>1609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239</v>
      </c>
      <c r="LN107" s="2" t="s">
        <v>223</v>
      </c>
      <c r="LO107" s="2" t="s">
        <v>321</v>
      </c>
      <c r="LP107" s="2" t="s">
        <v>253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239</v>
      </c>
      <c r="LZ107" s="2" t="s">
        <v>223</v>
      </c>
      <c r="MA107" s="2" t="s">
        <v>668</v>
      </c>
      <c r="MB107" s="2" t="s">
        <v>226</v>
      </c>
      <c r="MC107" s="2" t="s">
        <v>238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239</v>
      </c>
      <c r="MX107" s="2" t="s">
        <v>223</v>
      </c>
      <c r="MY107" s="2" t="s">
        <v>617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>
        <v>4</v>
      </c>
      <c r="NF107" s="8">
        <v>173.64</v>
      </c>
      <c r="NG107" s="7">
        <v>-1</v>
      </c>
      <c r="NH107" s="7">
        <v>-1</v>
      </c>
      <c r="NI107" s="2" t="s">
        <v>239</v>
      </c>
      <c r="NJ107" s="2" t="s">
        <v>261</v>
      </c>
      <c r="NK107" s="2" t="s">
        <v>1598</v>
      </c>
      <c r="NL107" s="2" t="s">
        <v>1610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239</v>
      </c>
      <c r="NV107" s="2" t="s">
        <v>237</v>
      </c>
      <c r="NW107" s="2" t="s">
        <v>1611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266</v>
      </c>
      <c r="OH107" s="2" t="s">
        <v>223</v>
      </c>
      <c r="OI107" s="2" t="s">
        <v>226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252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239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226</v>
      </c>
      <c r="QD107" s="2" t="s">
        <v>226</v>
      </c>
      <c r="QE107" s="2" t="s">
        <v>226</v>
      </c>
      <c r="QF107" s="2" t="s">
        <v>226</v>
      </c>
      <c r="QG107" s="2" t="s">
        <v>226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236</v>
      </c>
      <c r="QP107" s="2" t="s">
        <v>237</v>
      </c>
      <c r="QQ107" s="2" t="s">
        <v>226</v>
      </c>
      <c r="QR107" s="2" t="s">
        <v>226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226</v>
      </c>
      <c r="RN107" s="2" t="s">
        <v>226</v>
      </c>
      <c r="RO107" s="2" t="s">
        <v>226</v>
      </c>
      <c r="RP107" s="2" t="s">
        <v>226</v>
      </c>
      <c r="RQ107" s="2" t="s">
        <v>226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239</v>
      </c>
      <c r="RZ107" s="2" t="s">
        <v>237</v>
      </c>
      <c r="SA107" s="2" t="s">
        <v>621</v>
      </c>
      <c r="SB107" s="2" t="s">
        <v>1086</v>
      </c>
      <c r="SC107" s="2" t="s">
        <v>238</v>
      </c>
      <c r="SD107" s="2" t="s">
        <v>226</v>
      </c>
      <c r="SE107" s="4">
        <v>251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>
        <v>180</v>
      </c>
      <c r="UZ107" s="4"/>
      <c r="VA107" s="4"/>
      <c r="VB107" s="4"/>
      <c r="VC107" s="4"/>
      <c r="VD107" s="4"/>
      <c r="VE107" s="4"/>
      <c r="VF107" s="4"/>
      <c r="VG107" s="4">
        <v>140</v>
      </c>
      <c r="VH107" s="4"/>
      <c r="VI107" s="4"/>
      <c r="VJ107" s="4"/>
      <c r="VK107" s="4"/>
      <c r="VL107" s="4"/>
      <c r="VM107" s="4"/>
      <c r="VN107" s="4"/>
      <c r="VO107" s="4"/>
      <c r="VP107" s="4"/>
      <c r="VQ107" s="4"/>
    </row>
    <row r="108">
      <c r="A108" s="2" t="s">
        <v>1612</v>
      </c>
      <c r="B108" s="2" t="s">
        <v>577</v>
      </c>
      <c r="C108" s="2" t="s">
        <v>558</v>
      </c>
      <c r="D108" s="2" t="s">
        <v>215</v>
      </c>
      <c r="E108" s="2" t="s">
        <v>216</v>
      </c>
      <c r="F108" s="2" t="s">
        <v>1572</v>
      </c>
      <c r="G108" s="2" t="s">
        <v>1573</v>
      </c>
      <c r="H108" s="2" t="s">
        <v>1574</v>
      </c>
      <c r="I108" s="2" t="s">
        <v>1575</v>
      </c>
      <c r="J108" s="2" t="s">
        <v>268</v>
      </c>
      <c r="K108" s="2" t="s">
        <v>1576</v>
      </c>
      <c r="L108" s="3">
        <v>38.07</v>
      </c>
      <c r="M108" s="3">
        <v>39.97</v>
      </c>
      <c r="N108" s="3">
        <v>84.99</v>
      </c>
      <c r="O108" s="2" t="s">
        <v>223</v>
      </c>
      <c r="P108" s="2" t="s">
        <v>224</v>
      </c>
      <c r="Q108" s="2" t="s">
        <v>225</v>
      </c>
      <c r="R108" s="2" t="s">
        <v>226</v>
      </c>
      <c r="S108" s="2" t="s">
        <v>1577</v>
      </c>
      <c r="T108" s="2" t="s">
        <v>969</v>
      </c>
      <c r="U108" s="2" t="s">
        <v>229</v>
      </c>
      <c r="V108" s="2" t="s">
        <v>563</v>
      </c>
      <c r="W108" s="2" t="s">
        <v>1352</v>
      </c>
      <c r="X108" s="2" t="s">
        <v>1578</v>
      </c>
      <c r="Y108" s="2" t="s">
        <v>654</v>
      </c>
      <c r="Z108" s="4">
        <v>223</v>
      </c>
      <c r="AA108" s="4">
        <f>=ROUNDDOWN(13.1176470588235,0)</f>
      </c>
      <c r="AB108" s="5">
        <v>17</v>
      </c>
      <c r="AC108" s="2" t="s">
        <v>1580</v>
      </c>
      <c r="AD108" s="4">
        <v>200</v>
      </c>
      <c r="AE108" s="4">
        <v>260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183</v>
      </c>
      <c r="AQ108" s="8">
        <v>8533.75</v>
      </c>
      <c r="AR108" s="4">
        <v>241</v>
      </c>
      <c r="AS108" s="8">
        <v>11374.81</v>
      </c>
      <c r="AT108" s="7">
        <v>-0.2407</v>
      </c>
      <c r="AU108" s="7">
        <v>-0.2498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0.4345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183</v>
      </c>
      <c r="BK108" s="8">
        <v>8533.75</v>
      </c>
      <c r="BL108" s="2" t="s">
        <v>1613</v>
      </c>
      <c r="BM108" s="7">
        <v>1</v>
      </c>
      <c r="BN108" s="7">
        <v>1</v>
      </c>
      <c r="BO108" s="4">
        <v>88</v>
      </c>
      <c r="BP108" s="8">
        <v>4280.32</v>
      </c>
      <c r="BQ108" s="4">
        <v>111</v>
      </c>
      <c r="BR108" s="8">
        <v>5399.04</v>
      </c>
      <c r="BS108" s="7">
        <v>-0.2072</v>
      </c>
      <c r="BT108" s="7">
        <v>-0.2072</v>
      </c>
      <c r="BU108" s="2" t="s">
        <v>239</v>
      </c>
      <c r="BV108" s="2" t="s">
        <v>223</v>
      </c>
      <c r="BW108" s="2" t="s">
        <v>226</v>
      </c>
      <c r="BX108" s="2" t="s">
        <v>696</v>
      </c>
      <c r="BY108" s="2" t="s">
        <v>238</v>
      </c>
      <c r="BZ108" s="2" t="s">
        <v>226</v>
      </c>
      <c r="CA108" s="4">
        <v>35</v>
      </c>
      <c r="CB108" s="8">
        <v>1576.4</v>
      </c>
      <c r="CC108" s="4">
        <v>24</v>
      </c>
      <c r="CD108" s="8">
        <v>1144.56</v>
      </c>
      <c r="CE108" s="7">
        <v>0.4583</v>
      </c>
      <c r="CF108" s="7">
        <v>0.3773</v>
      </c>
      <c r="CG108" s="2" t="s">
        <v>239</v>
      </c>
      <c r="CH108" s="2" t="s">
        <v>223</v>
      </c>
      <c r="CI108" s="2" t="s">
        <v>870</v>
      </c>
      <c r="CJ108" s="2" t="s">
        <v>895</v>
      </c>
      <c r="CK108" s="2" t="s">
        <v>238</v>
      </c>
      <c r="CL108" s="2" t="s">
        <v>226</v>
      </c>
      <c r="CM108" s="4">
        <v>9</v>
      </c>
      <c r="CN108" s="8">
        <v>405.36</v>
      </c>
      <c r="CO108" s="4">
        <v>9</v>
      </c>
      <c r="CP108" s="8">
        <v>429.21</v>
      </c>
      <c r="CQ108" s="7"/>
      <c r="CR108" s="7">
        <v>-0.0556</v>
      </c>
      <c r="CS108" s="2" t="s">
        <v>239</v>
      </c>
      <c r="CT108" s="2" t="s">
        <v>223</v>
      </c>
      <c r="CU108" s="2" t="s">
        <v>654</v>
      </c>
      <c r="CV108" s="2" t="s">
        <v>652</v>
      </c>
      <c r="CW108" s="2" t="s">
        <v>238</v>
      </c>
      <c r="CX108" s="2" t="s">
        <v>226</v>
      </c>
      <c r="CY108" s="4">
        <v>7</v>
      </c>
      <c r="CZ108" s="8">
        <v>310.94</v>
      </c>
      <c r="DA108" s="4">
        <v>22</v>
      </c>
      <c r="DB108" s="8">
        <v>977.24</v>
      </c>
      <c r="DC108" s="7">
        <v>-0.6818</v>
      </c>
      <c r="DD108" s="7">
        <v>-0.6818</v>
      </c>
      <c r="DE108" s="2" t="s">
        <v>239</v>
      </c>
      <c r="DF108" s="2" t="s">
        <v>223</v>
      </c>
      <c r="DG108" s="2" t="s">
        <v>1289</v>
      </c>
      <c r="DH108" s="2" t="s">
        <v>1614</v>
      </c>
      <c r="DI108" s="2" t="s">
        <v>238</v>
      </c>
      <c r="DJ108" s="2" t="s">
        <v>226</v>
      </c>
      <c r="DK108" s="4">
        <v>9</v>
      </c>
      <c r="DL108" s="8">
        <v>362.21</v>
      </c>
      <c r="DM108" s="4">
        <v>6</v>
      </c>
      <c r="DN108" s="8">
        <v>252.67</v>
      </c>
      <c r="DO108" s="7">
        <v>0.5</v>
      </c>
      <c r="DP108" s="7">
        <v>0.4335</v>
      </c>
      <c r="DQ108" s="2" t="s">
        <v>239</v>
      </c>
      <c r="DR108" s="2" t="s">
        <v>223</v>
      </c>
      <c r="DS108" s="2" t="s">
        <v>654</v>
      </c>
      <c r="DT108" s="2" t="s">
        <v>884</v>
      </c>
      <c r="DU108" s="2" t="s">
        <v>238</v>
      </c>
      <c r="DV108" s="2" t="s">
        <v>226</v>
      </c>
      <c r="DW108" s="4"/>
      <c r="DX108" s="8"/>
      <c r="DY108" s="4"/>
      <c r="DZ108" s="8"/>
      <c r="EA108" s="7"/>
      <c r="EB108" s="7"/>
      <c r="EC108" s="2" t="s">
        <v>337</v>
      </c>
      <c r="ED108" s="2" t="s">
        <v>223</v>
      </c>
      <c r="EE108" s="2" t="s">
        <v>226</v>
      </c>
      <c r="EF108" s="2" t="s">
        <v>226</v>
      </c>
      <c r="EG108" s="2" t="s">
        <v>238</v>
      </c>
      <c r="EH108" s="2" t="s">
        <v>226</v>
      </c>
      <c r="EI108" s="4">
        <v>7</v>
      </c>
      <c r="EJ108" s="8">
        <v>320.81</v>
      </c>
      <c r="EK108" s="4">
        <v>46</v>
      </c>
      <c r="EL108" s="8">
        <v>2108.18</v>
      </c>
      <c r="EM108" s="7">
        <v>-0.8478</v>
      </c>
      <c r="EN108" s="7">
        <v>-0.8478</v>
      </c>
      <c r="EO108" s="2" t="s">
        <v>239</v>
      </c>
      <c r="EP108" s="2" t="s">
        <v>223</v>
      </c>
      <c r="EQ108" s="2" t="s">
        <v>654</v>
      </c>
      <c r="ER108" s="2" t="s">
        <v>1615</v>
      </c>
      <c r="ES108" s="2" t="s">
        <v>238</v>
      </c>
      <c r="ET108" s="2" t="s">
        <v>226</v>
      </c>
      <c r="EU108" s="4"/>
      <c r="EV108" s="8"/>
      <c r="EW108" s="4">
        <v>3</v>
      </c>
      <c r="EX108" s="8">
        <v>133.23</v>
      </c>
      <c r="EY108" s="7">
        <v>-1</v>
      </c>
      <c r="EZ108" s="7">
        <v>-1</v>
      </c>
      <c r="FA108" s="2" t="s">
        <v>239</v>
      </c>
      <c r="FB108" s="2" t="s">
        <v>223</v>
      </c>
      <c r="FC108" s="2" t="s">
        <v>654</v>
      </c>
      <c r="FD108" s="2" t="s">
        <v>1616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239</v>
      </c>
      <c r="FN108" s="2" t="s">
        <v>223</v>
      </c>
      <c r="FO108" s="2" t="s">
        <v>654</v>
      </c>
      <c r="FP108" s="2" t="s">
        <v>1617</v>
      </c>
      <c r="FQ108" s="2" t="s">
        <v>238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239</v>
      </c>
      <c r="FZ108" s="2" t="s">
        <v>223</v>
      </c>
      <c r="GA108" s="2" t="s">
        <v>661</v>
      </c>
      <c r="GB108" s="2" t="s">
        <v>1618</v>
      </c>
      <c r="GC108" s="2" t="s">
        <v>238</v>
      </c>
      <c r="GD108" s="2" t="s">
        <v>226</v>
      </c>
      <c r="GE108" s="4"/>
      <c r="GF108" s="8"/>
      <c r="GG108" s="4">
        <v>2</v>
      </c>
      <c r="GH108" s="8">
        <v>93.28</v>
      </c>
      <c r="GI108" s="7">
        <v>-1</v>
      </c>
      <c r="GJ108" s="7">
        <v>-1</v>
      </c>
      <c r="GK108" s="2" t="s">
        <v>1002</v>
      </c>
      <c r="GL108" s="2" t="s">
        <v>237</v>
      </c>
      <c r="GM108" s="2" t="s">
        <v>606</v>
      </c>
      <c r="GN108" s="2" t="s">
        <v>526</v>
      </c>
      <c r="GO108" s="2" t="s">
        <v>238</v>
      </c>
      <c r="GP108" s="2" t="s">
        <v>226</v>
      </c>
      <c r="GQ108" s="4">
        <v>5</v>
      </c>
      <c r="GR108" s="8">
        <v>233.2</v>
      </c>
      <c r="GS108" s="4">
        <v>2</v>
      </c>
      <c r="GT108" s="8">
        <v>93.28</v>
      </c>
      <c r="GU108" s="7">
        <v>1.5</v>
      </c>
      <c r="GV108" s="7">
        <v>1.5</v>
      </c>
      <c r="GW108" s="2" t="s">
        <v>239</v>
      </c>
      <c r="GX108" s="2" t="s">
        <v>223</v>
      </c>
      <c r="GY108" s="2" t="s">
        <v>523</v>
      </c>
      <c r="GZ108" s="2" t="s">
        <v>412</v>
      </c>
      <c r="HA108" s="2" t="s">
        <v>238</v>
      </c>
      <c r="HB108" s="2" t="s">
        <v>226</v>
      </c>
      <c r="HC108" s="4">
        <v>2</v>
      </c>
      <c r="HD108" s="8">
        <v>65.07</v>
      </c>
      <c r="HE108" s="4">
        <v>2</v>
      </c>
      <c r="HF108" s="8">
        <v>93.28</v>
      </c>
      <c r="HG108" s="7"/>
      <c r="HH108" s="7">
        <v>-0.3024</v>
      </c>
      <c r="HI108" s="2" t="s">
        <v>239</v>
      </c>
      <c r="HJ108" s="2" t="s">
        <v>223</v>
      </c>
      <c r="HK108" s="2" t="s">
        <v>1591</v>
      </c>
      <c r="HL108" s="2" t="s">
        <v>496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291</v>
      </c>
      <c r="IA108" s="4"/>
      <c r="IB108" s="8"/>
      <c r="IC108" s="4"/>
      <c r="ID108" s="8"/>
      <c r="IE108" s="7"/>
      <c r="IF108" s="7"/>
      <c r="IG108" s="2" t="s">
        <v>252</v>
      </c>
      <c r="IH108" s="2" t="s">
        <v>223</v>
      </c>
      <c r="II108" s="2" t="s">
        <v>226</v>
      </c>
      <c r="IJ108" s="2" t="s">
        <v>226</v>
      </c>
      <c r="IK108" s="2" t="s">
        <v>238</v>
      </c>
      <c r="IL108" s="2" t="s">
        <v>226</v>
      </c>
      <c r="IM108" s="4">
        <v>21</v>
      </c>
      <c r="IN108" s="8">
        <v>979.44</v>
      </c>
      <c r="IO108" s="4">
        <v>10</v>
      </c>
      <c r="IP108" s="8">
        <v>466.4</v>
      </c>
      <c r="IQ108" s="7">
        <v>1.1</v>
      </c>
      <c r="IR108" s="7">
        <v>1.1</v>
      </c>
      <c r="IS108" s="2" t="s">
        <v>239</v>
      </c>
      <c r="IT108" s="2" t="s">
        <v>223</v>
      </c>
      <c r="IU108" s="2" t="s">
        <v>1293</v>
      </c>
      <c r="IV108" s="2" t="s">
        <v>1619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236</v>
      </c>
      <c r="KP108" s="2" t="s">
        <v>223</v>
      </c>
      <c r="KQ108" s="2" t="s">
        <v>226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252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239</v>
      </c>
      <c r="LN108" s="2" t="s">
        <v>223</v>
      </c>
      <c r="LO108" s="2" t="s">
        <v>523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226</v>
      </c>
      <c r="MA108" s="2" t="s">
        <v>226</v>
      </c>
      <c r="MB108" s="2" t="s">
        <v>226</v>
      </c>
      <c r="MC108" s="2" t="s">
        <v>226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239</v>
      </c>
      <c r="MX108" s="2" t="s">
        <v>223</v>
      </c>
      <c r="MY108" s="2" t="s">
        <v>643</v>
      </c>
      <c r="MZ108" s="2" t="s">
        <v>226</v>
      </c>
      <c r="NA108" s="2" t="s">
        <v>238</v>
      </c>
      <c r="NB108" s="2" t="s">
        <v>226</v>
      </c>
      <c r="NC108" s="4"/>
      <c r="ND108" s="8"/>
      <c r="NE108" s="4">
        <v>4</v>
      </c>
      <c r="NF108" s="8">
        <v>184.44</v>
      </c>
      <c r="NG108" s="7">
        <v>-1</v>
      </c>
      <c r="NH108" s="7">
        <v>-1</v>
      </c>
      <c r="NI108" s="2" t="s">
        <v>239</v>
      </c>
      <c r="NJ108" s="2" t="s">
        <v>261</v>
      </c>
      <c r="NK108" s="2" t="s">
        <v>654</v>
      </c>
      <c r="NL108" s="2" t="s">
        <v>907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239</v>
      </c>
      <c r="NV108" s="2" t="s">
        <v>237</v>
      </c>
      <c r="NW108" s="2" t="s">
        <v>670</v>
      </c>
      <c r="NX108" s="2" t="s">
        <v>1620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239</v>
      </c>
      <c r="OH108" s="2" t="s">
        <v>237</v>
      </c>
      <c r="OI108" s="2" t="s">
        <v>671</v>
      </c>
      <c r="OJ108" s="2" t="s">
        <v>734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239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266</v>
      </c>
      <c r="QD108" s="2" t="s">
        <v>223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237</v>
      </c>
      <c r="QQ108" s="2" t="s">
        <v>226</v>
      </c>
      <c r="QR108" s="2" t="s">
        <v>226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266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226</v>
      </c>
      <c r="RN108" s="2" t="s">
        <v>226</v>
      </c>
      <c r="RO108" s="2" t="s">
        <v>226</v>
      </c>
      <c r="RP108" s="2" t="s">
        <v>226</v>
      </c>
      <c r="RQ108" s="2" t="s">
        <v>226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252</v>
      </c>
      <c r="RZ108" s="2" t="s">
        <v>237</v>
      </c>
      <c r="SA108" s="2" t="s">
        <v>226</v>
      </c>
      <c r="SB108" s="2" t="s">
        <v>226</v>
      </c>
      <c r="SC108" s="2" t="s">
        <v>238</v>
      </c>
      <c r="SD108" s="2" t="s">
        <v>226</v>
      </c>
      <c r="SE108" s="4">
        <v>223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>
        <v>200</v>
      </c>
      <c r="UZ108" s="4"/>
      <c r="VA108" s="4"/>
      <c r="VB108" s="4"/>
      <c r="VC108" s="4"/>
      <c r="VD108" s="4"/>
      <c r="VE108" s="4"/>
      <c r="VF108" s="4"/>
      <c r="VG108" s="4">
        <v>60</v>
      </c>
      <c r="VH108" s="4"/>
      <c r="VI108" s="4"/>
      <c r="VJ108" s="4"/>
      <c r="VK108" s="4"/>
      <c r="VL108" s="4"/>
      <c r="VM108" s="4"/>
      <c r="VN108" s="4"/>
      <c r="VO108" s="4"/>
      <c r="VP108" s="4"/>
      <c r="VQ108" s="4"/>
    </row>
    <row r="109">
      <c r="A109" s="2" t="s">
        <v>1621</v>
      </c>
      <c r="B109" s="2" t="s">
        <v>577</v>
      </c>
      <c r="C109" s="2" t="s">
        <v>558</v>
      </c>
      <c r="D109" s="2" t="s">
        <v>215</v>
      </c>
      <c r="E109" s="2" t="s">
        <v>216</v>
      </c>
      <c r="F109" s="2" t="s">
        <v>1622</v>
      </c>
      <c r="G109" s="2" t="s">
        <v>1623</v>
      </c>
      <c r="H109" s="2" t="s">
        <v>1624</v>
      </c>
      <c r="I109" s="2" t="s">
        <v>560</v>
      </c>
      <c r="J109" s="2" t="s">
        <v>582</v>
      </c>
      <c r="K109" s="2" t="s">
        <v>1283</v>
      </c>
      <c r="L109" s="3">
        <v>30.36</v>
      </c>
      <c r="M109" s="3">
        <v>31.88</v>
      </c>
      <c r="N109" s="3">
        <v>69.99</v>
      </c>
      <c r="O109" s="2" t="s">
        <v>223</v>
      </c>
      <c r="P109" s="2" t="s">
        <v>284</v>
      </c>
      <c r="Q109" s="2" t="s">
        <v>225</v>
      </c>
      <c r="R109" s="2" t="s">
        <v>226</v>
      </c>
      <c r="S109" s="2" t="s">
        <v>1625</v>
      </c>
      <c r="T109" s="2" t="s">
        <v>969</v>
      </c>
      <c r="U109" s="2" t="s">
        <v>371</v>
      </c>
      <c r="V109" s="2" t="s">
        <v>970</v>
      </c>
      <c r="W109" s="2" t="s">
        <v>971</v>
      </c>
      <c r="X109" s="2" t="s">
        <v>231</v>
      </c>
      <c r="Y109" s="2" t="s">
        <v>1353</v>
      </c>
      <c r="Z109" s="4">
        <v>2634</v>
      </c>
      <c r="AA109" s="4">
        <f>=ROUNDDOWN(478.909090909091,0)</f>
      </c>
      <c r="AB109" s="5">
        <v>5.5</v>
      </c>
      <c r="AC109" s="2" t="s">
        <v>226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215</v>
      </c>
      <c r="AQ109" s="8">
        <v>7343.33</v>
      </c>
      <c r="AR109" s="4">
        <v>52</v>
      </c>
      <c r="AS109" s="8">
        <v>1707.64</v>
      </c>
      <c r="AT109" s="7">
        <v>3.1346</v>
      </c>
      <c r="AU109" s="7">
        <v>3.3003</v>
      </c>
      <c r="AV109" s="4">
        <v>355</v>
      </c>
      <c r="AW109" s="8">
        <v>13132.95</v>
      </c>
      <c r="AX109" s="4">
        <v>270</v>
      </c>
      <c r="AY109" s="8">
        <v>10553.9</v>
      </c>
      <c r="AZ109" s="7">
        <v>0.3148</v>
      </c>
      <c r="BA109" s="7">
        <v>0.2444</v>
      </c>
      <c r="BB109" s="7">
        <v>0.5592</v>
      </c>
      <c r="BC109" s="4">
        <v>408</v>
      </c>
      <c r="BD109" s="8">
        <v>14966.74</v>
      </c>
      <c r="BE109" s="4">
        <v>541</v>
      </c>
      <c r="BF109" s="8">
        <v>19901.27</v>
      </c>
      <c r="BG109" s="7">
        <v>-0.2458</v>
      </c>
      <c r="BH109" s="7">
        <v>-0.248</v>
      </c>
      <c r="BI109" s="7">
        <v>0.8775</v>
      </c>
      <c r="BJ109" s="4">
        <v>215</v>
      </c>
      <c r="BK109" s="8">
        <v>7343.33</v>
      </c>
      <c r="BL109" s="2" t="s">
        <v>1626</v>
      </c>
      <c r="BM109" s="7">
        <v>1</v>
      </c>
      <c r="BN109" s="7">
        <v>1</v>
      </c>
      <c r="BO109" s="4">
        <v>186</v>
      </c>
      <c r="BP109" s="8">
        <v>6411.42</v>
      </c>
      <c r="BQ109" s="4">
        <v>21</v>
      </c>
      <c r="BR109" s="8">
        <v>723.87</v>
      </c>
      <c r="BS109" s="7">
        <v>7.8571</v>
      </c>
      <c r="BT109" s="7">
        <v>7.8571</v>
      </c>
      <c r="BU109" s="2" t="s">
        <v>239</v>
      </c>
      <c r="BV109" s="2" t="s">
        <v>223</v>
      </c>
      <c r="BW109" s="2" t="s">
        <v>226</v>
      </c>
      <c r="BX109" s="2" t="s">
        <v>1508</v>
      </c>
      <c r="BY109" s="2" t="s">
        <v>238</v>
      </c>
      <c r="BZ109" s="2" t="s">
        <v>226</v>
      </c>
      <c r="CA109" s="4">
        <v>21</v>
      </c>
      <c r="CB109" s="8">
        <v>694.05</v>
      </c>
      <c r="CC109" s="4">
        <v>5</v>
      </c>
      <c r="CD109" s="8">
        <v>165.25</v>
      </c>
      <c r="CE109" s="7">
        <v>3.2</v>
      </c>
      <c r="CF109" s="7">
        <v>3.2</v>
      </c>
      <c r="CG109" s="2" t="s">
        <v>239</v>
      </c>
      <c r="CH109" s="2" t="s">
        <v>223</v>
      </c>
      <c r="CI109" s="2" t="s">
        <v>1357</v>
      </c>
      <c r="CJ109" s="2" t="s">
        <v>1363</v>
      </c>
      <c r="CK109" s="2" t="s">
        <v>238</v>
      </c>
      <c r="CL109" s="2" t="s">
        <v>226</v>
      </c>
      <c r="CM109" s="4"/>
      <c r="CN109" s="8"/>
      <c r="CO109" s="4">
        <v>7</v>
      </c>
      <c r="CP109" s="8">
        <v>241.01</v>
      </c>
      <c r="CQ109" s="7">
        <v>-1</v>
      </c>
      <c r="CR109" s="7">
        <v>-1</v>
      </c>
      <c r="CS109" s="2" t="s">
        <v>239</v>
      </c>
      <c r="CT109" s="2" t="s">
        <v>223</v>
      </c>
      <c r="CU109" s="2" t="s">
        <v>1357</v>
      </c>
      <c r="CV109" s="2" t="s">
        <v>1363</v>
      </c>
      <c r="CW109" s="2" t="s">
        <v>238</v>
      </c>
      <c r="CX109" s="2" t="s">
        <v>226</v>
      </c>
      <c r="CY109" s="4">
        <v>1</v>
      </c>
      <c r="CZ109" s="8">
        <v>30.8</v>
      </c>
      <c r="DA109" s="4">
        <v>4</v>
      </c>
      <c r="DB109" s="8">
        <v>123.2</v>
      </c>
      <c r="DC109" s="7">
        <v>-0.75</v>
      </c>
      <c r="DD109" s="7">
        <v>-0.75</v>
      </c>
      <c r="DE109" s="2" t="s">
        <v>239</v>
      </c>
      <c r="DF109" s="2" t="s">
        <v>223</v>
      </c>
      <c r="DG109" s="2" t="s">
        <v>1360</v>
      </c>
      <c r="DH109" s="2" t="s">
        <v>1627</v>
      </c>
      <c r="DI109" s="2" t="s">
        <v>238</v>
      </c>
      <c r="DJ109" s="2" t="s">
        <v>226</v>
      </c>
      <c r="DK109" s="4">
        <v>1</v>
      </c>
      <c r="DL109" s="8">
        <v>16.8</v>
      </c>
      <c r="DM109" s="4">
        <v>2</v>
      </c>
      <c r="DN109" s="8">
        <v>49.8</v>
      </c>
      <c r="DO109" s="7">
        <v>-0.5</v>
      </c>
      <c r="DP109" s="7">
        <v>-0.6627</v>
      </c>
      <c r="DQ109" s="2" t="s">
        <v>239</v>
      </c>
      <c r="DR109" s="2" t="s">
        <v>223</v>
      </c>
      <c r="DS109" s="2" t="s">
        <v>1357</v>
      </c>
      <c r="DT109" s="2" t="s">
        <v>1628</v>
      </c>
      <c r="DU109" s="2" t="s">
        <v>238</v>
      </c>
      <c r="DV109" s="2" t="s">
        <v>226</v>
      </c>
      <c r="DW109" s="4">
        <v>3</v>
      </c>
      <c r="DX109" s="8">
        <v>100.41</v>
      </c>
      <c r="DY109" s="4"/>
      <c r="DZ109" s="8"/>
      <c r="EA109" s="7"/>
      <c r="EB109" s="7"/>
      <c r="EC109" s="2" t="s">
        <v>239</v>
      </c>
      <c r="ED109" s="2" t="s">
        <v>223</v>
      </c>
      <c r="EE109" s="2" t="s">
        <v>1357</v>
      </c>
      <c r="EF109" s="2" t="s">
        <v>1362</v>
      </c>
      <c r="EG109" s="2" t="s">
        <v>238</v>
      </c>
      <c r="EH109" s="2" t="s">
        <v>226</v>
      </c>
      <c r="EI109" s="4">
        <v>2</v>
      </c>
      <c r="EJ109" s="8">
        <v>61.5</v>
      </c>
      <c r="EK109" s="4">
        <v>11</v>
      </c>
      <c r="EL109" s="8">
        <v>338.25</v>
      </c>
      <c r="EM109" s="7">
        <v>-0.8182</v>
      </c>
      <c r="EN109" s="7">
        <v>-0.8182</v>
      </c>
      <c r="EO109" s="2" t="s">
        <v>239</v>
      </c>
      <c r="EP109" s="2" t="s">
        <v>223</v>
      </c>
      <c r="EQ109" s="2" t="s">
        <v>1357</v>
      </c>
      <c r="ER109" s="2" t="s">
        <v>1629</v>
      </c>
      <c r="ES109" s="2" t="s">
        <v>238</v>
      </c>
      <c r="ET109" s="2" t="s">
        <v>226</v>
      </c>
      <c r="EU109" s="4"/>
      <c r="EV109" s="8"/>
      <c r="EW109" s="4">
        <v>1</v>
      </c>
      <c r="EX109" s="8">
        <v>31.87</v>
      </c>
      <c r="EY109" s="7">
        <v>-1</v>
      </c>
      <c r="EZ109" s="7">
        <v>-1</v>
      </c>
      <c r="FA109" s="2" t="s">
        <v>239</v>
      </c>
      <c r="FB109" s="2" t="s">
        <v>223</v>
      </c>
      <c r="FC109" s="2" t="s">
        <v>1357</v>
      </c>
      <c r="FD109" s="2" t="s">
        <v>1630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1357</v>
      </c>
      <c r="FP109" s="2" t="s">
        <v>1363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223</v>
      </c>
      <c r="GA109" s="2" t="s">
        <v>661</v>
      </c>
      <c r="GB109" s="2" t="s">
        <v>226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1002</v>
      </c>
      <c r="GL109" s="2" t="s">
        <v>237</v>
      </c>
      <c r="GM109" s="2" t="s">
        <v>1357</v>
      </c>
      <c r="GN109" s="2" t="s">
        <v>1375</v>
      </c>
      <c r="GO109" s="2" t="s">
        <v>238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223</v>
      </c>
      <c r="GY109" s="2" t="s">
        <v>993</v>
      </c>
      <c r="GZ109" s="2" t="s">
        <v>1631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223</v>
      </c>
      <c r="HK109" s="2" t="s">
        <v>994</v>
      </c>
      <c r="HL109" s="2" t="s">
        <v>1632</v>
      </c>
      <c r="HM109" s="2" t="s">
        <v>238</v>
      </c>
      <c r="HN109" s="2" t="s">
        <v>226</v>
      </c>
      <c r="HO109" s="4">
        <v>1</v>
      </c>
      <c r="HP109" s="8">
        <v>28.35</v>
      </c>
      <c r="HQ109" s="4"/>
      <c r="HR109" s="8"/>
      <c r="HS109" s="7"/>
      <c r="HT109" s="7"/>
      <c r="HU109" s="2" t="s">
        <v>239</v>
      </c>
      <c r="HV109" s="2" t="s">
        <v>223</v>
      </c>
      <c r="HW109" s="2" t="s">
        <v>1357</v>
      </c>
      <c r="HX109" s="2" t="s">
        <v>1549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223</v>
      </c>
      <c r="II109" s="2" t="s">
        <v>612</v>
      </c>
      <c r="IJ109" s="2" t="s">
        <v>1337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226</v>
      </c>
      <c r="IT109" s="2" t="s">
        <v>226</v>
      </c>
      <c r="IU109" s="2" t="s">
        <v>226</v>
      </c>
      <c r="IV109" s="2" t="s">
        <v>226</v>
      </c>
      <c r="IW109" s="2" t="s">
        <v>226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448</v>
      </c>
      <c r="JF109" s="2" t="s">
        <v>223</v>
      </c>
      <c r="JG109" s="2" t="s">
        <v>226</v>
      </c>
      <c r="JH109" s="2" t="s">
        <v>226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223</v>
      </c>
      <c r="JS109" s="2" t="s">
        <v>226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1237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337</v>
      </c>
      <c r="KP109" s="2" t="s">
        <v>223</v>
      </c>
      <c r="KQ109" s="2" t="s">
        <v>226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223</v>
      </c>
      <c r="LC109" s="2" t="s">
        <v>1357</v>
      </c>
      <c r="LD109" s="2" t="s">
        <v>1503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239</v>
      </c>
      <c r="LN109" s="2" t="s">
        <v>223</v>
      </c>
      <c r="LO109" s="2" t="s">
        <v>321</v>
      </c>
      <c r="LP109" s="2" t="s">
        <v>1633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226</v>
      </c>
      <c r="MA109" s="2" t="s">
        <v>226</v>
      </c>
      <c r="MB109" s="2" t="s">
        <v>226</v>
      </c>
      <c r="MC109" s="2" t="s">
        <v>226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239</v>
      </c>
      <c r="MX109" s="2" t="s">
        <v>223</v>
      </c>
      <c r="MY109" s="2" t="s">
        <v>1634</v>
      </c>
      <c r="MZ109" s="2" t="s">
        <v>1635</v>
      </c>
      <c r="NA109" s="2" t="s">
        <v>238</v>
      </c>
      <c r="NB109" s="2" t="s">
        <v>226</v>
      </c>
      <c r="NC109" s="4"/>
      <c r="ND109" s="8"/>
      <c r="NE109" s="4">
        <v>1</v>
      </c>
      <c r="NF109" s="8">
        <v>34.39</v>
      </c>
      <c r="NG109" s="7">
        <v>-1</v>
      </c>
      <c r="NH109" s="7">
        <v>-1</v>
      </c>
      <c r="NI109" s="2" t="s">
        <v>239</v>
      </c>
      <c r="NJ109" s="2" t="s">
        <v>261</v>
      </c>
      <c r="NK109" s="2" t="s">
        <v>1375</v>
      </c>
      <c r="NL109" s="2" t="s">
        <v>1363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239</v>
      </c>
      <c r="NV109" s="2" t="s">
        <v>237</v>
      </c>
      <c r="NW109" s="2" t="s">
        <v>1377</v>
      </c>
      <c r="NX109" s="2" t="s">
        <v>1636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266</v>
      </c>
      <c r="OH109" s="2" t="s">
        <v>223</v>
      </c>
      <c r="OI109" s="2" t="s">
        <v>1010</v>
      </c>
      <c r="OJ109" s="2" t="s">
        <v>226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236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239</v>
      </c>
      <c r="PF109" s="2" t="s">
        <v>223</v>
      </c>
      <c r="PG109" s="2" t="s">
        <v>226</v>
      </c>
      <c r="PH109" s="2" t="s">
        <v>226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226</v>
      </c>
      <c r="QD109" s="2" t="s">
        <v>226</v>
      </c>
      <c r="QE109" s="2" t="s">
        <v>226</v>
      </c>
      <c r="QF109" s="2" t="s">
        <v>226</v>
      </c>
      <c r="QG109" s="2" t="s">
        <v>226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239</v>
      </c>
      <c r="QP109" s="2" t="s">
        <v>237</v>
      </c>
      <c r="QQ109" s="2" t="s">
        <v>1379</v>
      </c>
      <c r="QR109" s="2" t="s">
        <v>1637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223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226</v>
      </c>
      <c r="RO109" s="2" t="s">
        <v>226</v>
      </c>
      <c r="RP109" s="2" t="s">
        <v>226</v>
      </c>
      <c r="RQ109" s="2" t="s">
        <v>226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239</v>
      </c>
      <c r="RZ109" s="2" t="s">
        <v>237</v>
      </c>
      <c r="SA109" s="2" t="s">
        <v>621</v>
      </c>
      <c r="SB109" s="2" t="s">
        <v>1638</v>
      </c>
      <c r="SC109" s="2" t="s">
        <v>238</v>
      </c>
      <c r="SD109" s="2" t="s">
        <v>226</v>
      </c>
      <c r="SE109" s="4">
        <v>64</v>
      </c>
      <c r="SF109" s="4">
        <v>2187</v>
      </c>
      <c r="SG109" s="4"/>
      <c r="SH109" s="4"/>
      <c r="SI109" s="4">
        <v>383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</row>
    <row r="110">
      <c r="A110" s="2" t="s">
        <v>1639</v>
      </c>
      <c r="B110" s="2" t="s">
        <v>577</v>
      </c>
      <c r="C110" s="2" t="s">
        <v>558</v>
      </c>
      <c r="D110" s="2" t="s">
        <v>215</v>
      </c>
      <c r="E110" s="2" t="s">
        <v>216</v>
      </c>
      <c r="F110" s="2" t="s">
        <v>1622</v>
      </c>
      <c r="G110" s="2" t="s">
        <v>1623</v>
      </c>
      <c r="H110" s="2" t="s">
        <v>1624</v>
      </c>
      <c r="I110" s="2" t="s">
        <v>560</v>
      </c>
      <c r="J110" s="2" t="s">
        <v>221</v>
      </c>
      <c r="K110" s="2" t="s">
        <v>1283</v>
      </c>
      <c r="L110" s="3">
        <v>36.96</v>
      </c>
      <c r="M110" s="3">
        <v>38.81</v>
      </c>
      <c r="N110" s="3">
        <v>79.99</v>
      </c>
      <c r="O110" s="2" t="s">
        <v>223</v>
      </c>
      <c r="P110" s="2" t="s">
        <v>284</v>
      </c>
      <c r="Q110" s="2" t="s">
        <v>225</v>
      </c>
      <c r="R110" s="2" t="s">
        <v>226</v>
      </c>
      <c r="S110" s="2" t="s">
        <v>1625</v>
      </c>
      <c r="T110" s="2" t="s">
        <v>969</v>
      </c>
      <c r="U110" s="2" t="s">
        <v>229</v>
      </c>
      <c r="V110" s="2" t="s">
        <v>970</v>
      </c>
      <c r="W110" s="2" t="s">
        <v>971</v>
      </c>
      <c r="X110" s="2" t="s">
        <v>231</v>
      </c>
      <c r="Y110" s="2" t="s">
        <v>1353</v>
      </c>
      <c r="Z110" s="4">
        <v>5765</v>
      </c>
      <c r="AA110" s="4">
        <f>=ROUNDDOWN(640.555555555556,0)</f>
      </c>
      <c r="AB110" s="5">
        <v>9</v>
      </c>
      <c r="AC110" s="2" t="s">
        <v>226</v>
      </c>
      <c r="AD110" s="4"/>
      <c r="AE110" s="4"/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95</v>
      </c>
      <c r="AQ110" s="8">
        <v>3681.25</v>
      </c>
      <c r="AR110" s="4">
        <v>179</v>
      </c>
      <c r="AS110" s="8">
        <v>7055.56</v>
      </c>
      <c r="AT110" s="7">
        <v>-0.4693</v>
      </c>
      <c r="AU110" s="7">
        <v>-0.4782</v>
      </c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0.2803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95</v>
      </c>
      <c r="BK110" s="8">
        <v>3681.25</v>
      </c>
      <c r="BL110" s="2" t="s">
        <v>1640</v>
      </c>
      <c r="BM110" s="7">
        <v>1</v>
      </c>
      <c r="BN110" s="7">
        <v>1</v>
      </c>
      <c r="BO110" s="4">
        <v>26</v>
      </c>
      <c r="BP110" s="8">
        <v>1075.62</v>
      </c>
      <c r="BQ110" s="4">
        <v>67</v>
      </c>
      <c r="BR110" s="8">
        <v>2771.79</v>
      </c>
      <c r="BS110" s="7">
        <v>-0.6119</v>
      </c>
      <c r="BT110" s="7">
        <v>-0.6119</v>
      </c>
      <c r="BU110" s="2" t="s">
        <v>239</v>
      </c>
      <c r="BV110" s="2" t="s">
        <v>223</v>
      </c>
      <c r="BW110" s="2" t="s">
        <v>226</v>
      </c>
      <c r="BX110" s="2" t="s">
        <v>1508</v>
      </c>
      <c r="BY110" s="2" t="s">
        <v>238</v>
      </c>
      <c r="BZ110" s="2" t="s">
        <v>226</v>
      </c>
      <c r="CA110" s="4">
        <v>34</v>
      </c>
      <c r="CB110" s="8">
        <v>1348.44</v>
      </c>
      <c r="CC110" s="4">
        <v>12</v>
      </c>
      <c r="CD110" s="8">
        <v>475.92</v>
      </c>
      <c r="CE110" s="7">
        <v>1.8333</v>
      </c>
      <c r="CF110" s="7">
        <v>1.8333</v>
      </c>
      <c r="CG110" s="2" t="s">
        <v>239</v>
      </c>
      <c r="CH110" s="2" t="s">
        <v>223</v>
      </c>
      <c r="CI110" s="2" t="s">
        <v>1357</v>
      </c>
      <c r="CJ110" s="2" t="s">
        <v>1363</v>
      </c>
      <c r="CK110" s="2" t="s">
        <v>238</v>
      </c>
      <c r="CL110" s="2" t="s">
        <v>226</v>
      </c>
      <c r="CM110" s="4">
        <v>2</v>
      </c>
      <c r="CN110" s="8">
        <v>83.82</v>
      </c>
      <c r="CO110" s="4">
        <v>18</v>
      </c>
      <c r="CP110" s="8">
        <v>754.38</v>
      </c>
      <c r="CQ110" s="7">
        <v>-0.8889</v>
      </c>
      <c r="CR110" s="7">
        <v>-0.8889</v>
      </c>
      <c r="CS110" s="2" t="s">
        <v>239</v>
      </c>
      <c r="CT110" s="2" t="s">
        <v>223</v>
      </c>
      <c r="CU110" s="2" t="s">
        <v>1357</v>
      </c>
      <c r="CV110" s="2" t="s">
        <v>1363</v>
      </c>
      <c r="CW110" s="2" t="s">
        <v>238</v>
      </c>
      <c r="CX110" s="2" t="s">
        <v>226</v>
      </c>
      <c r="CY110" s="4"/>
      <c r="CZ110" s="8"/>
      <c r="DA110" s="4">
        <v>15</v>
      </c>
      <c r="DB110" s="8">
        <v>528</v>
      </c>
      <c r="DC110" s="7">
        <v>-1</v>
      </c>
      <c r="DD110" s="7">
        <v>-1</v>
      </c>
      <c r="DE110" s="2" t="s">
        <v>239</v>
      </c>
      <c r="DF110" s="2" t="s">
        <v>223</v>
      </c>
      <c r="DG110" s="2" t="s">
        <v>1360</v>
      </c>
      <c r="DH110" s="2" t="s">
        <v>1075</v>
      </c>
      <c r="DI110" s="2" t="s">
        <v>238</v>
      </c>
      <c r="DJ110" s="2" t="s">
        <v>226</v>
      </c>
      <c r="DK110" s="4">
        <v>3</v>
      </c>
      <c r="DL110" s="8">
        <v>86.54</v>
      </c>
      <c r="DM110" s="4">
        <v>4</v>
      </c>
      <c r="DN110" s="8">
        <v>140.03</v>
      </c>
      <c r="DO110" s="7">
        <v>-0.25</v>
      </c>
      <c r="DP110" s="7">
        <v>-0.382</v>
      </c>
      <c r="DQ110" s="2" t="s">
        <v>239</v>
      </c>
      <c r="DR110" s="2" t="s">
        <v>223</v>
      </c>
      <c r="DS110" s="2" t="s">
        <v>1357</v>
      </c>
      <c r="DT110" s="2" t="s">
        <v>1363</v>
      </c>
      <c r="DU110" s="2" t="s">
        <v>238</v>
      </c>
      <c r="DV110" s="2" t="s">
        <v>226</v>
      </c>
      <c r="DW110" s="4">
        <v>2</v>
      </c>
      <c r="DX110" s="8">
        <v>81.5</v>
      </c>
      <c r="DY110" s="4">
        <v>2</v>
      </c>
      <c r="DZ110" s="8">
        <v>81.5</v>
      </c>
      <c r="EA110" s="7"/>
      <c r="EB110" s="7"/>
      <c r="EC110" s="2" t="s">
        <v>239</v>
      </c>
      <c r="ED110" s="2" t="s">
        <v>223</v>
      </c>
      <c r="EE110" s="2" t="s">
        <v>1357</v>
      </c>
      <c r="EF110" s="2" t="s">
        <v>1363</v>
      </c>
      <c r="EG110" s="2" t="s">
        <v>238</v>
      </c>
      <c r="EH110" s="2" t="s">
        <v>226</v>
      </c>
      <c r="EI110" s="4">
        <v>3</v>
      </c>
      <c r="EJ110" s="8">
        <v>110.7</v>
      </c>
      <c r="EK110" s="4">
        <v>24</v>
      </c>
      <c r="EL110" s="8">
        <v>885.6</v>
      </c>
      <c r="EM110" s="7">
        <v>-0.875</v>
      </c>
      <c r="EN110" s="7">
        <v>-0.875</v>
      </c>
      <c r="EO110" s="2" t="s">
        <v>239</v>
      </c>
      <c r="EP110" s="2" t="s">
        <v>223</v>
      </c>
      <c r="EQ110" s="2" t="s">
        <v>1357</v>
      </c>
      <c r="ER110" s="2" t="s">
        <v>1476</v>
      </c>
      <c r="ES110" s="2" t="s">
        <v>238</v>
      </c>
      <c r="ET110" s="2" t="s">
        <v>226</v>
      </c>
      <c r="EU110" s="4"/>
      <c r="EV110" s="8"/>
      <c r="EW110" s="4">
        <v>1</v>
      </c>
      <c r="EX110" s="8">
        <v>38.8</v>
      </c>
      <c r="EY110" s="7">
        <v>-1</v>
      </c>
      <c r="EZ110" s="7">
        <v>-1</v>
      </c>
      <c r="FA110" s="2" t="s">
        <v>239</v>
      </c>
      <c r="FB110" s="2" t="s">
        <v>223</v>
      </c>
      <c r="FC110" s="2" t="s">
        <v>1357</v>
      </c>
      <c r="FD110" s="2" t="s">
        <v>1628</v>
      </c>
      <c r="FE110" s="2" t="s">
        <v>238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239</v>
      </c>
      <c r="FN110" s="2" t="s">
        <v>223</v>
      </c>
      <c r="FO110" s="2" t="s">
        <v>1357</v>
      </c>
      <c r="FP110" s="2" t="s">
        <v>1386</v>
      </c>
      <c r="FQ110" s="2" t="s">
        <v>238</v>
      </c>
      <c r="FR110" s="2" t="s">
        <v>226</v>
      </c>
      <c r="FS110" s="4">
        <v>1</v>
      </c>
      <c r="FT110" s="8">
        <v>46.99</v>
      </c>
      <c r="FU110" s="4"/>
      <c r="FV110" s="8"/>
      <c r="FW110" s="7"/>
      <c r="FX110" s="7"/>
      <c r="FY110" s="2" t="s">
        <v>239</v>
      </c>
      <c r="FZ110" s="2" t="s">
        <v>223</v>
      </c>
      <c r="GA110" s="2" t="s">
        <v>661</v>
      </c>
      <c r="GB110" s="2" t="s">
        <v>1178</v>
      </c>
      <c r="GC110" s="2" t="s">
        <v>238</v>
      </c>
      <c r="GD110" s="2" t="s">
        <v>226</v>
      </c>
      <c r="GE110" s="4"/>
      <c r="GF110" s="8"/>
      <c r="GG110" s="4">
        <v>2</v>
      </c>
      <c r="GH110" s="8">
        <v>81.5</v>
      </c>
      <c r="GI110" s="7">
        <v>-1</v>
      </c>
      <c r="GJ110" s="7">
        <v>-1</v>
      </c>
      <c r="GK110" s="2" t="s">
        <v>1002</v>
      </c>
      <c r="GL110" s="2" t="s">
        <v>237</v>
      </c>
      <c r="GM110" s="2" t="s">
        <v>1357</v>
      </c>
      <c r="GN110" s="2" t="s">
        <v>1641</v>
      </c>
      <c r="GO110" s="2" t="s">
        <v>238</v>
      </c>
      <c r="GP110" s="2" t="s">
        <v>226</v>
      </c>
      <c r="GQ110" s="4">
        <v>1</v>
      </c>
      <c r="GR110" s="8">
        <v>40.75</v>
      </c>
      <c r="GS110" s="4">
        <v>3</v>
      </c>
      <c r="GT110" s="8">
        <v>122.25</v>
      </c>
      <c r="GU110" s="7">
        <v>-0.6667</v>
      </c>
      <c r="GV110" s="7">
        <v>-0.6667</v>
      </c>
      <c r="GW110" s="2" t="s">
        <v>239</v>
      </c>
      <c r="GX110" s="2" t="s">
        <v>223</v>
      </c>
      <c r="GY110" s="2" t="s">
        <v>993</v>
      </c>
      <c r="GZ110" s="2" t="s">
        <v>1642</v>
      </c>
      <c r="HA110" s="2" t="s">
        <v>238</v>
      </c>
      <c r="HB110" s="2" t="s">
        <v>226</v>
      </c>
      <c r="HC110" s="4">
        <v>4</v>
      </c>
      <c r="HD110" s="8">
        <v>134.48</v>
      </c>
      <c r="HE110" s="4">
        <v>5</v>
      </c>
      <c r="HF110" s="8">
        <v>195.6</v>
      </c>
      <c r="HG110" s="7">
        <v>-0.2</v>
      </c>
      <c r="HH110" s="7">
        <v>-0.3125</v>
      </c>
      <c r="HI110" s="2" t="s">
        <v>239</v>
      </c>
      <c r="HJ110" s="2" t="s">
        <v>223</v>
      </c>
      <c r="HK110" s="2" t="s">
        <v>994</v>
      </c>
      <c r="HL110" s="2" t="s">
        <v>1643</v>
      </c>
      <c r="HM110" s="2" t="s">
        <v>238</v>
      </c>
      <c r="HN110" s="2" t="s">
        <v>226</v>
      </c>
      <c r="HO110" s="4">
        <v>16</v>
      </c>
      <c r="HP110" s="8">
        <v>544.32</v>
      </c>
      <c r="HQ110" s="4">
        <v>13</v>
      </c>
      <c r="HR110" s="8">
        <v>442.26</v>
      </c>
      <c r="HS110" s="7">
        <v>0.2308</v>
      </c>
      <c r="HT110" s="7">
        <v>0.2308</v>
      </c>
      <c r="HU110" s="2" t="s">
        <v>239</v>
      </c>
      <c r="HV110" s="2" t="s">
        <v>223</v>
      </c>
      <c r="HW110" s="2" t="s">
        <v>1357</v>
      </c>
      <c r="HX110" s="2" t="s">
        <v>1644</v>
      </c>
      <c r="HY110" s="2" t="s">
        <v>238</v>
      </c>
      <c r="HZ110" s="2" t="s">
        <v>226</v>
      </c>
      <c r="IA110" s="4">
        <v>1</v>
      </c>
      <c r="IB110" s="8">
        <v>42.71</v>
      </c>
      <c r="IC110" s="4"/>
      <c r="ID110" s="8"/>
      <c r="IE110" s="7"/>
      <c r="IF110" s="7"/>
      <c r="IG110" s="2" t="s">
        <v>239</v>
      </c>
      <c r="IH110" s="2" t="s">
        <v>223</v>
      </c>
      <c r="II110" s="2" t="s">
        <v>612</v>
      </c>
      <c r="IJ110" s="2" t="s">
        <v>1645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226</v>
      </c>
      <c r="IT110" s="2" t="s">
        <v>226</v>
      </c>
      <c r="IU110" s="2" t="s">
        <v>226</v>
      </c>
      <c r="IV110" s="2" t="s">
        <v>226</v>
      </c>
      <c r="IW110" s="2" t="s">
        <v>226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448</v>
      </c>
      <c r="JF110" s="2" t="s">
        <v>223</v>
      </c>
      <c r="JG110" s="2" t="s">
        <v>226</v>
      </c>
      <c r="JH110" s="2" t="s">
        <v>226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337</v>
      </c>
      <c r="JR110" s="2" t="s">
        <v>223</v>
      </c>
      <c r="JS110" s="2" t="s">
        <v>226</v>
      </c>
      <c r="JT110" s="2" t="s">
        <v>226</v>
      </c>
      <c r="JU110" s="2" t="s">
        <v>238</v>
      </c>
      <c r="JV110" s="2" t="s">
        <v>226</v>
      </c>
      <c r="JW110" s="4">
        <v>2</v>
      </c>
      <c r="JX110" s="8">
        <v>85.38</v>
      </c>
      <c r="JY110" s="4">
        <v>1</v>
      </c>
      <c r="JZ110" s="8">
        <v>42.69</v>
      </c>
      <c r="KA110" s="7">
        <v>1</v>
      </c>
      <c r="KB110" s="7">
        <v>1</v>
      </c>
      <c r="KC110" s="2" t="s">
        <v>239</v>
      </c>
      <c r="KD110" s="2" t="s">
        <v>223</v>
      </c>
      <c r="KE110" s="2" t="s">
        <v>1237</v>
      </c>
      <c r="KF110" s="2" t="s">
        <v>1249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337</v>
      </c>
      <c r="KP110" s="2" t="s">
        <v>223</v>
      </c>
      <c r="KQ110" s="2" t="s">
        <v>226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252</v>
      </c>
      <c r="LB110" s="2" t="s">
        <v>223</v>
      </c>
      <c r="LC110" s="2" t="s">
        <v>1357</v>
      </c>
      <c r="LD110" s="2" t="s">
        <v>226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223</v>
      </c>
      <c r="LO110" s="2" t="s">
        <v>321</v>
      </c>
      <c r="LP110" s="2" t="s">
        <v>1646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226</v>
      </c>
      <c r="MA110" s="2" t="s">
        <v>226</v>
      </c>
      <c r="MB110" s="2" t="s">
        <v>226</v>
      </c>
      <c r="MC110" s="2" t="s">
        <v>226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239</v>
      </c>
      <c r="MX110" s="2" t="s">
        <v>223</v>
      </c>
      <c r="MY110" s="2" t="s">
        <v>1634</v>
      </c>
      <c r="MZ110" s="2" t="s">
        <v>1647</v>
      </c>
      <c r="NA110" s="2" t="s">
        <v>238</v>
      </c>
      <c r="NB110" s="2" t="s">
        <v>226</v>
      </c>
      <c r="NC110" s="4"/>
      <c r="ND110" s="8"/>
      <c r="NE110" s="4">
        <v>12</v>
      </c>
      <c r="NF110" s="8">
        <v>495.24</v>
      </c>
      <c r="NG110" s="7">
        <v>-1</v>
      </c>
      <c r="NH110" s="7">
        <v>-1</v>
      </c>
      <c r="NI110" s="2" t="s">
        <v>239</v>
      </c>
      <c r="NJ110" s="2" t="s">
        <v>261</v>
      </c>
      <c r="NK110" s="2" t="s">
        <v>1375</v>
      </c>
      <c r="NL110" s="2" t="s">
        <v>1363</v>
      </c>
      <c r="NM110" s="2" t="s">
        <v>238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239</v>
      </c>
      <c r="NV110" s="2" t="s">
        <v>237</v>
      </c>
      <c r="NW110" s="2" t="s">
        <v>1377</v>
      </c>
      <c r="NX110" s="2" t="s">
        <v>1426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239</v>
      </c>
      <c r="OH110" s="2" t="s">
        <v>237</v>
      </c>
      <c r="OI110" s="2" t="s">
        <v>1010</v>
      </c>
      <c r="OJ110" s="2" t="s">
        <v>226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236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223</v>
      </c>
      <c r="PG110" s="2" t="s">
        <v>226</v>
      </c>
      <c r="PH110" s="2" t="s">
        <v>226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226</v>
      </c>
      <c r="QD110" s="2" t="s">
        <v>226</v>
      </c>
      <c r="QE110" s="2" t="s">
        <v>226</v>
      </c>
      <c r="QF110" s="2" t="s">
        <v>226</v>
      </c>
      <c r="QG110" s="2" t="s">
        <v>226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239</v>
      </c>
      <c r="QP110" s="2" t="s">
        <v>237</v>
      </c>
      <c r="QQ110" s="2" t="s">
        <v>1379</v>
      </c>
      <c r="QR110" s="2" t="s">
        <v>1648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266</v>
      </c>
      <c r="RB110" s="2" t="s">
        <v>223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226</v>
      </c>
      <c r="RO110" s="2" t="s">
        <v>226</v>
      </c>
      <c r="RP110" s="2" t="s">
        <v>226</v>
      </c>
      <c r="RQ110" s="2" t="s">
        <v>226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239</v>
      </c>
      <c r="RZ110" s="2" t="s">
        <v>237</v>
      </c>
      <c r="SA110" s="2" t="s">
        <v>621</v>
      </c>
      <c r="SB110" s="2" t="s">
        <v>626</v>
      </c>
      <c r="SC110" s="2" t="s">
        <v>238</v>
      </c>
      <c r="SD110" s="2" t="s">
        <v>226</v>
      </c>
      <c r="SE110" s="4"/>
      <c r="SF110" s="4">
        <v>2658</v>
      </c>
      <c r="SG110" s="4"/>
      <c r="SH110" s="4"/>
      <c r="SI110" s="4">
        <v>3107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</row>
    <row r="111">
      <c r="A111" s="2" t="s">
        <v>1649</v>
      </c>
      <c r="B111" s="2" t="s">
        <v>577</v>
      </c>
      <c r="C111" s="2" t="s">
        <v>558</v>
      </c>
      <c r="D111" s="2" t="s">
        <v>215</v>
      </c>
      <c r="E111" s="2" t="s">
        <v>216</v>
      </c>
      <c r="F111" s="2" t="s">
        <v>1622</v>
      </c>
      <c r="G111" s="2" t="s">
        <v>1623</v>
      </c>
      <c r="H111" s="2" t="s">
        <v>1624</v>
      </c>
      <c r="I111" s="2" t="s">
        <v>560</v>
      </c>
      <c r="J111" s="2" t="s">
        <v>268</v>
      </c>
      <c r="K111" s="2" t="s">
        <v>1283</v>
      </c>
      <c r="L111" s="3">
        <v>42.24</v>
      </c>
      <c r="M111" s="3">
        <v>44.35</v>
      </c>
      <c r="N111" s="3">
        <v>89.99</v>
      </c>
      <c r="O111" s="2" t="s">
        <v>223</v>
      </c>
      <c r="P111" s="2" t="s">
        <v>284</v>
      </c>
      <c r="Q111" s="2" t="s">
        <v>225</v>
      </c>
      <c r="R111" s="2" t="s">
        <v>226</v>
      </c>
      <c r="S111" s="2" t="s">
        <v>1625</v>
      </c>
      <c r="T111" s="2" t="s">
        <v>969</v>
      </c>
      <c r="U111" s="2" t="s">
        <v>229</v>
      </c>
      <c r="V111" s="2" t="s">
        <v>970</v>
      </c>
      <c r="W111" s="2" t="s">
        <v>971</v>
      </c>
      <c r="X111" s="2" t="s">
        <v>231</v>
      </c>
      <c r="Y111" s="2" t="s">
        <v>1353</v>
      </c>
      <c r="Z111" s="4">
        <v>472</v>
      </c>
      <c r="AA111" s="4">
        <f>=ROUNDDOWN(98.3333333333333,0)</f>
      </c>
      <c r="AB111" s="5">
        <v>4.8</v>
      </c>
      <c r="AC111" s="2" t="s">
        <v>226</v>
      </c>
      <c r="AD111" s="4"/>
      <c r="AE111" s="4"/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45</v>
      </c>
      <c r="AQ111" s="8">
        <v>2108.37</v>
      </c>
      <c r="AR111" s="4">
        <v>39</v>
      </c>
      <c r="AS111" s="8">
        <v>1790.7</v>
      </c>
      <c r="AT111" s="7">
        <v>0.1538</v>
      </c>
      <c r="AU111" s="7">
        <v>0.1774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0.1605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45</v>
      </c>
      <c r="BK111" s="8">
        <v>2108.37</v>
      </c>
      <c r="BL111" s="2" t="s">
        <v>1650</v>
      </c>
      <c r="BM111" s="7">
        <v>1</v>
      </c>
      <c r="BN111" s="7">
        <v>1</v>
      </c>
      <c r="BO111" s="4">
        <v>15</v>
      </c>
      <c r="BP111" s="8">
        <v>709.35</v>
      </c>
      <c r="BQ111" s="4"/>
      <c r="BR111" s="8"/>
      <c r="BS111" s="7"/>
      <c r="BT111" s="7"/>
      <c r="BU111" s="2" t="s">
        <v>239</v>
      </c>
      <c r="BV111" s="2" t="s">
        <v>223</v>
      </c>
      <c r="BW111" s="2" t="s">
        <v>226</v>
      </c>
      <c r="BX111" s="2" t="s">
        <v>1651</v>
      </c>
      <c r="BY111" s="2" t="s">
        <v>238</v>
      </c>
      <c r="BZ111" s="2" t="s">
        <v>226</v>
      </c>
      <c r="CA111" s="4">
        <v>14</v>
      </c>
      <c r="CB111" s="8">
        <v>710.08</v>
      </c>
      <c r="CC111" s="4">
        <v>5</v>
      </c>
      <c r="CD111" s="8">
        <v>253.6</v>
      </c>
      <c r="CE111" s="7">
        <v>1.8</v>
      </c>
      <c r="CF111" s="7">
        <v>1.8</v>
      </c>
      <c r="CG111" s="2" t="s">
        <v>239</v>
      </c>
      <c r="CH111" s="2" t="s">
        <v>223</v>
      </c>
      <c r="CI111" s="2" t="s">
        <v>1357</v>
      </c>
      <c r="CJ111" s="2" t="s">
        <v>1363</v>
      </c>
      <c r="CK111" s="2" t="s">
        <v>238</v>
      </c>
      <c r="CL111" s="2" t="s">
        <v>226</v>
      </c>
      <c r="CM111" s="4">
        <v>4</v>
      </c>
      <c r="CN111" s="8">
        <v>191.6</v>
      </c>
      <c r="CO111" s="4">
        <v>10</v>
      </c>
      <c r="CP111" s="8">
        <v>479</v>
      </c>
      <c r="CQ111" s="7">
        <v>-0.6</v>
      </c>
      <c r="CR111" s="7">
        <v>-0.6</v>
      </c>
      <c r="CS111" s="2" t="s">
        <v>239</v>
      </c>
      <c r="CT111" s="2" t="s">
        <v>223</v>
      </c>
      <c r="CU111" s="2" t="s">
        <v>1357</v>
      </c>
      <c r="CV111" s="2" t="s">
        <v>1363</v>
      </c>
      <c r="CW111" s="2" t="s">
        <v>238</v>
      </c>
      <c r="CX111" s="2" t="s">
        <v>226</v>
      </c>
      <c r="CY111" s="4">
        <v>1</v>
      </c>
      <c r="CZ111" s="8">
        <v>41.4</v>
      </c>
      <c r="DA111" s="4">
        <v>8</v>
      </c>
      <c r="DB111" s="8">
        <v>331.2</v>
      </c>
      <c r="DC111" s="7">
        <v>-0.875</v>
      </c>
      <c r="DD111" s="7">
        <v>-0.875</v>
      </c>
      <c r="DE111" s="2" t="s">
        <v>239</v>
      </c>
      <c r="DF111" s="2" t="s">
        <v>223</v>
      </c>
      <c r="DG111" s="2" t="s">
        <v>1360</v>
      </c>
      <c r="DH111" s="2" t="s">
        <v>1652</v>
      </c>
      <c r="DI111" s="2" t="s">
        <v>238</v>
      </c>
      <c r="DJ111" s="2" t="s">
        <v>226</v>
      </c>
      <c r="DK111" s="4">
        <v>4</v>
      </c>
      <c r="DL111" s="8">
        <v>121.98</v>
      </c>
      <c r="DM111" s="4"/>
      <c r="DN111" s="8"/>
      <c r="DO111" s="7"/>
      <c r="DP111" s="7"/>
      <c r="DQ111" s="2" t="s">
        <v>239</v>
      </c>
      <c r="DR111" s="2" t="s">
        <v>223</v>
      </c>
      <c r="DS111" s="2" t="s">
        <v>1357</v>
      </c>
      <c r="DT111" s="2" t="s">
        <v>1363</v>
      </c>
      <c r="DU111" s="2" t="s">
        <v>238</v>
      </c>
      <c r="DV111" s="2" t="s">
        <v>226</v>
      </c>
      <c r="DW111" s="4">
        <v>2</v>
      </c>
      <c r="DX111" s="8">
        <v>93.14</v>
      </c>
      <c r="DY111" s="4">
        <v>3</v>
      </c>
      <c r="DZ111" s="8">
        <v>139.71</v>
      </c>
      <c r="EA111" s="7">
        <v>-0.3333</v>
      </c>
      <c r="EB111" s="7">
        <v>-0.3333</v>
      </c>
      <c r="EC111" s="2" t="s">
        <v>239</v>
      </c>
      <c r="ED111" s="2" t="s">
        <v>223</v>
      </c>
      <c r="EE111" s="2" t="s">
        <v>1357</v>
      </c>
      <c r="EF111" s="2" t="s">
        <v>1363</v>
      </c>
      <c r="EG111" s="2" t="s">
        <v>238</v>
      </c>
      <c r="EH111" s="2" t="s">
        <v>226</v>
      </c>
      <c r="EI111" s="4">
        <v>2</v>
      </c>
      <c r="EJ111" s="8">
        <v>86.1</v>
      </c>
      <c r="EK111" s="4">
        <v>4</v>
      </c>
      <c r="EL111" s="8">
        <v>172.2</v>
      </c>
      <c r="EM111" s="7">
        <v>-0.5</v>
      </c>
      <c r="EN111" s="7">
        <v>-0.5</v>
      </c>
      <c r="EO111" s="2" t="s">
        <v>239</v>
      </c>
      <c r="EP111" s="2" t="s">
        <v>223</v>
      </c>
      <c r="EQ111" s="2" t="s">
        <v>1357</v>
      </c>
      <c r="ER111" s="2" t="s">
        <v>1449</v>
      </c>
      <c r="ES111" s="2" t="s">
        <v>238</v>
      </c>
      <c r="ET111" s="2" t="s">
        <v>226</v>
      </c>
      <c r="EU111" s="4"/>
      <c r="EV111" s="8"/>
      <c r="EW111" s="4">
        <v>1</v>
      </c>
      <c r="EX111" s="8">
        <v>44.35</v>
      </c>
      <c r="EY111" s="7">
        <v>-1</v>
      </c>
      <c r="EZ111" s="7">
        <v>-1</v>
      </c>
      <c r="FA111" s="2" t="s">
        <v>239</v>
      </c>
      <c r="FB111" s="2" t="s">
        <v>223</v>
      </c>
      <c r="FC111" s="2" t="s">
        <v>1357</v>
      </c>
      <c r="FD111" s="2" t="s">
        <v>1653</v>
      </c>
      <c r="FE111" s="2" t="s">
        <v>238</v>
      </c>
      <c r="FF111" s="2" t="s">
        <v>226</v>
      </c>
      <c r="FG111" s="4">
        <v>1</v>
      </c>
      <c r="FH111" s="8">
        <v>76.49</v>
      </c>
      <c r="FI111" s="4"/>
      <c r="FJ111" s="8"/>
      <c r="FK111" s="7"/>
      <c r="FL111" s="7"/>
      <c r="FM111" s="2" t="s">
        <v>239</v>
      </c>
      <c r="FN111" s="2" t="s">
        <v>223</v>
      </c>
      <c r="FO111" s="2" t="s">
        <v>1357</v>
      </c>
      <c r="FP111" s="2" t="s">
        <v>1363</v>
      </c>
      <c r="FQ111" s="2" t="s">
        <v>238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223</v>
      </c>
      <c r="GA111" s="2" t="s">
        <v>661</v>
      </c>
      <c r="GB111" s="2" t="s">
        <v>906</v>
      </c>
      <c r="GC111" s="2" t="s">
        <v>238</v>
      </c>
      <c r="GD111" s="2" t="s">
        <v>226</v>
      </c>
      <c r="GE111" s="4"/>
      <c r="GF111" s="8"/>
      <c r="GG111" s="4">
        <v>1</v>
      </c>
      <c r="GH111" s="8">
        <v>46.57</v>
      </c>
      <c r="GI111" s="7">
        <v>-1</v>
      </c>
      <c r="GJ111" s="7">
        <v>-1</v>
      </c>
      <c r="GK111" s="2" t="s">
        <v>1002</v>
      </c>
      <c r="GL111" s="2" t="s">
        <v>237</v>
      </c>
      <c r="GM111" s="2" t="s">
        <v>1357</v>
      </c>
      <c r="GN111" s="2" t="s">
        <v>1654</v>
      </c>
      <c r="GO111" s="2" t="s">
        <v>238</v>
      </c>
      <c r="GP111" s="2" t="s">
        <v>226</v>
      </c>
      <c r="GQ111" s="4"/>
      <c r="GR111" s="8"/>
      <c r="GS111" s="4">
        <v>1</v>
      </c>
      <c r="GT111" s="8">
        <v>46.57</v>
      </c>
      <c r="GU111" s="7">
        <v>-1</v>
      </c>
      <c r="GV111" s="7">
        <v>-1</v>
      </c>
      <c r="GW111" s="2" t="s">
        <v>239</v>
      </c>
      <c r="GX111" s="2" t="s">
        <v>223</v>
      </c>
      <c r="GY111" s="2" t="s">
        <v>993</v>
      </c>
      <c r="GZ111" s="2" t="s">
        <v>1631</v>
      </c>
      <c r="HA111" s="2" t="s">
        <v>238</v>
      </c>
      <c r="HB111" s="2" t="s">
        <v>226</v>
      </c>
      <c r="HC111" s="4">
        <v>2</v>
      </c>
      <c r="HD111" s="8">
        <v>78.23</v>
      </c>
      <c r="HE111" s="4">
        <v>1</v>
      </c>
      <c r="HF111" s="8">
        <v>37.25</v>
      </c>
      <c r="HG111" s="7">
        <v>1</v>
      </c>
      <c r="HH111" s="7">
        <v>1.1001</v>
      </c>
      <c r="HI111" s="2" t="s">
        <v>239</v>
      </c>
      <c r="HJ111" s="2" t="s">
        <v>223</v>
      </c>
      <c r="HK111" s="2" t="s">
        <v>994</v>
      </c>
      <c r="HL111" s="2" t="s">
        <v>1074</v>
      </c>
      <c r="HM111" s="2" t="s">
        <v>238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239</v>
      </c>
      <c r="HV111" s="2" t="s">
        <v>223</v>
      </c>
      <c r="HW111" s="2" t="s">
        <v>1357</v>
      </c>
      <c r="HX111" s="2" t="s">
        <v>1653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239</v>
      </c>
      <c r="IH111" s="2" t="s">
        <v>223</v>
      </c>
      <c r="II111" s="2" t="s">
        <v>612</v>
      </c>
      <c r="IJ111" s="2" t="s">
        <v>1655</v>
      </c>
      <c r="IK111" s="2" t="s">
        <v>238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226</v>
      </c>
      <c r="IT111" s="2" t="s">
        <v>226</v>
      </c>
      <c r="IU111" s="2" t="s">
        <v>226</v>
      </c>
      <c r="IV111" s="2" t="s">
        <v>226</v>
      </c>
      <c r="IW111" s="2" t="s">
        <v>226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448</v>
      </c>
      <c r="JF111" s="2" t="s">
        <v>223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337</v>
      </c>
      <c r="JR111" s="2" t="s">
        <v>223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1237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337</v>
      </c>
      <c r="KP111" s="2" t="s">
        <v>223</v>
      </c>
      <c r="KQ111" s="2" t="s">
        <v>226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252</v>
      </c>
      <c r="LB111" s="2" t="s">
        <v>223</v>
      </c>
      <c r="LC111" s="2" t="s">
        <v>1357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223</v>
      </c>
      <c r="LO111" s="2" t="s">
        <v>321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226</v>
      </c>
      <c r="MA111" s="2" t="s">
        <v>226</v>
      </c>
      <c r="MB111" s="2" t="s">
        <v>226</v>
      </c>
      <c r="MC111" s="2" t="s">
        <v>226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239</v>
      </c>
      <c r="MX111" s="2" t="s">
        <v>223</v>
      </c>
      <c r="MY111" s="2" t="s">
        <v>1634</v>
      </c>
      <c r="MZ111" s="2" t="s">
        <v>226</v>
      </c>
      <c r="NA111" s="2" t="s">
        <v>238</v>
      </c>
      <c r="NB111" s="2" t="s">
        <v>226</v>
      </c>
      <c r="NC111" s="4"/>
      <c r="ND111" s="8"/>
      <c r="NE111" s="4">
        <v>3</v>
      </c>
      <c r="NF111" s="8">
        <v>144.45</v>
      </c>
      <c r="NG111" s="7">
        <v>-1</v>
      </c>
      <c r="NH111" s="7">
        <v>-1</v>
      </c>
      <c r="NI111" s="2" t="s">
        <v>239</v>
      </c>
      <c r="NJ111" s="2" t="s">
        <v>261</v>
      </c>
      <c r="NK111" s="2" t="s">
        <v>1375</v>
      </c>
      <c r="NL111" s="2" t="s">
        <v>1363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239</v>
      </c>
      <c r="NV111" s="2" t="s">
        <v>237</v>
      </c>
      <c r="NW111" s="2" t="s">
        <v>1377</v>
      </c>
      <c r="NX111" s="2" t="s">
        <v>1545</v>
      </c>
      <c r="NY111" s="2" t="s">
        <v>238</v>
      </c>
      <c r="NZ111" s="2" t="s">
        <v>226</v>
      </c>
      <c r="OA111" s="4"/>
      <c r="OB111" s="8"/>
      <c r="OC111" s="4">
        <v>2</v>
      </c>
      <c r="OD111" s="8">
        <v>95.8</v>
      </c>
      <c r="OE111" s="7">
        <v>-1</v>
      </c>
      <c r="OF111" s="7">
        <v>-1</v>
      </c>
      <c r="OG111" s="2" t="s">
        <v>239</v>
      </c>
      <c r="OH111" s="2" t="s">
        <v>237</v>
      </c>
      <c r="OI111" s="2" t="s">
        <v>1010</v>
      </c>
      <c r="OJ111" s="2" t="s">
        <v>599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223</v>
      </c>
      <c r="PG111" s="2" t="s">
        <v>226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226</v>
      </c>
      <c r="QD111" s="2" t="s">
        <v>226</v>
      </c>
      <c r="QE111" s="2" t="s">
        <v>226</v>
      </c>
      <c r="QF111" s="2" t="s">
        <v>226</v>
      </c>
      <c r="QG111" s="2" t="s">
        <v>226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239</v>
      </c>
      <c r="QP111" s="2" t="s">
        <v>237</v>
      </c>
      <c r="QQ111" s="2" t="s">
        <v>1379</v>
      </c>
      <c r="QR111" s="2" t="s">
        <v>804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266</v>
      </c>
      <c r="RB111" s="2" t="s">
        <v>223</v>
      </c>
      <c r="RC111" s="2" t="s">
        <v>226</v>
      </c>
      <c r="RD111" s="2" t="s">
        <v>226</v>
      </c>
      <c r="RE111" s="2" t="s">
        <v>238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226</v>
      </c>
      <c r="RO111" s="2" t="s">
        <v>226</v>
      </c>
      <c r="RP111" s="2" t="s">
        <v>226</v>
      </c>
      <c r="RQ111" s="2" t="s">
        <v>226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239</v>
      </c>
      <c r="RZ111" s="2" t="s">
        <v>237</v>
      </c>
      <c r="SA111" s="2" t="s">
        <v>621</v>
      </c>
      <c r="SB111" s="2" t="s">
        <v>1656</v>
      </c>
      <c r="SC111" s="2" t="s">
        <v>238</v>
      </c>
      <c r="SD111" s="2" t="s">
        <v>226</v>
      </c>
      <c r="SE111" s="4"/>
      <c r="SF111" s="4">
        <v>472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</row>
    <row r="112">
      <c r="A112" s="2" t="s">
        <v>1657</v>
      </c>
      <c r="B112" s="2" t="s">
        <v>577</v>
      </c>
      <c r="C112" s="2" t="s">
        <v>558</v>
      </c>
      <c r="D112" s="2" t="s">
        <v>215</v>
      </c>
      <c r="E112" s="2" t="s">
        <v>216</v>
      </c>
      <c r="F112" s="2" t="s">
        <v>1622</v>
      </c>
      <c r="G112" s="2" t="s">
        <v>1623</v>
      </c>
      <c r="H112" s="2" t="s">
        <v>1624</v>
      </c>
      <c r="I112" s="2" t="s">
        <v>560</v>
      </c>
      <c r="J112" s="2" t="s">
        <v>582</v>
      </c>
      <c r="K112" s="2" t="s">
        <v>1658</v>
      </c>
      <c r="L112" s="3">
        <v>30.36</v>
      </c>
      <c r="M112" s="3">
        <v>31.88</v>
      </c>
      <c r="N112" s="3">
        <v>69.99</v>
      </c>
      <c r="O112" s="2" t="s">
        <v>223</v>
      </c>
      <c r="P112" s="2" t="s">
        <v>284</v>
      </c>
      <c r="Q112" s="2" t="s">
        <v>225</v>
      </c>
      <c r="R112" s="2" t="s">
        <v>226</v>
      </c>
      <c r="S112" s="2" t="s">
        <v>1659</v>
      </c>
      <c r="T112" s="2" t="s">
        <v>969</v>
      </c>
      <c r="U112" s="2" t="s">
        <v>371</v>
      </c>
      <c r="V112" s="2" t="s">
        <v>970</v>
      </c>
      <c r="W112" s="2" t="s">
        <v>971</v>
      </c>
      <c r="X112" s="2" t="s">
        <v>231</v>
      </c>
      <c r="Y112" s="2" t="s">
        <v>1353</v>
      </c>
      <c r="Z112" s="4">
        <v>710</v>
      </c>
      <c r="AA112" s="4">
        <f>=ROUNDDOWN(236.666666666667,0)</f>
      </c>
      <c r="AB112" s="5">
        <v>3</v>
      </c>
      <c r="AC112" s="2" t="s">
        <v>226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41</v>
      </c>
      <c r="AQ112" s="8">
        <v>1300.32</v>
      </c>
      <c r="AR112" s="4">
        <v>43</v>
      </c>
      <c r="AS112" s="8">
        <v>1350.02</v>
      </c>
      <c r="AT112" s="7">
        <v>-0.0465</v>
      </c>
      <c r="AU112" s="7">
        <v>-0.0368</v>
      </c>
      <c r="AV112" s="4">
        <v>53</v>
      </c>
      <c r="AW112" s="8">
        <v>1833.79</v>
      </c>
      <c r="AX112" s="4">
        <v>166</v>
      </c>
      <c r="AY112" s="8">
        <v>6511.01</v>
      </c>
      <c r="AZ112" s="7">
        <v>-0.6807</v>
      </c>
      <c r="BA112" s="7">
        <v>-0.7184</v>
      </c>
      <c r="BB112" s="7">
        <v>0.7091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>
        <v>0.1225</v>
      </c>
      <c r="BJ112" s="4">
        <v>41</v>
      </c>
      <c r="BK112" s="8">
        <v>1300.32</v>
      </c>
      <c r="BL112" s="2" t="s">
        <v>1660</v>
      </c>
      <c r="BM112" s="7">
        <v>1</v>
      </c>
      <c r="BN112" s="7">
        <v>1</v>
      </c>
      <c r="BO112" s="4">
        <v>15</v>
      </c>
      <c r="BP112" s="8">
        <v>517.05</v>
      </c>
      <c r="BQ112" s="4">
        <v>4</v>
      </c>
      <c r="BR112" s="8">
        <v>137.88</v>
      </c>
      <c r="BS112" s="7">
        <v>2.75</v>
      </c>
      <c r="BT112" s="7">
        <v>2.75</v>
      </c>
      <c r="BU112" s="2" t="s">
        <v>239</v>
      </c>
      <c r="BV112" s="2" t="s">
        <v>223</v>
      </c>
      <c r="BW112" s="2" t="s">
        <v>226</v>
      </c>
      <c r="BX112" s="2" t="s">
        <v>1661</v>
      </c>
      <c r="BY112" s="2" t="s">
        <v>238</v>
      </c>
      <c r="BZ112" s="2" t="s">
        <v>226</v>
      </c>
      <c r="CA112" s="4">
        <v>2</v>
      </c>
      <c r="CB112" s="8">
        <v>66.1</v>
      </c>
      <c r="CC112" s="4">
        <v>2</v>
      </c>
      <c r="CD112" s="8">
        <v>66.1</v>
      </c>
      <c r="CE112" s="7"/>
      <c r="CF112" s="7"/>
      <c r="CG112" s="2" t="s">
        <v>239</v>
      </c>
      <c r="CH112" s="2" t="s">
        <v>223</v>
      </c>
      <c r="CI112" s="2" t="s">
        <v>1357</v>
      </c>
      <c r="CJ112" s="2" t="s">
        <v>1363</v>
      </c>
      <c r="CK112" s="2" t="s">
        <v>238</v>
      </c>
      <c r="CL112" s="2" t="s">
        <v>226</v>
      </c>
      <c r="CM112" s="4">
        <v>2</v>
      </c>
      <c r="CN112" s="8">
        <v>68.86</v>
      </c>
      <c r="CO112" s="4">
        <v>3</v>
      </c>
      <c r="CP112" s="8">
        <v>103.29</v>
      </c>
      <c r="CQ112" s="7">
        <v>-0.3333</v>
      </c>
      <c r="CR112" s="7">
        <v>-0.3333</v>
      </c>
      <c r="CS112" s="2" t="s">
        <v>239</v>
      </c>
      <c r="CT112" s="2" t="s">
        <v>223</v>
      </c>
      <c r="CU112" s="2" t="s">
        <v>1357</v>
      </c>
      <c r="CV112" s="2" t="s">
        <v>1403</v>
      </c>
      <c r="CW112" s="2" t="s">
        <v>238</v>
      </c>
      <c r="CX112" s="2" t="s">
        <v>226</v>
      </c>
      <c r="CY112" s="4"/>
      <c r="CZ112" s="8"/>
      <c r="DA112" s="4">
        <v>3</v>
      </c>
      <c r="DB112" s="8">
        <v>92.4</v>
      </c>
      <c r="DC112" s="7">
        <v>-1</v>
      </c>
      <c r="DD112" s="7">
        <v>-1</v>
      </c>
      <c r="DE112" s="2" t="s">
        <v>239</v>
      </c>
      <c r="DF112" s="2" t="s">
        <v>223</v>
      </c>
      <c r="DG112" s="2" t="s">
        <v>1360</v>
      </c>
      <c r="DH112" s="2" t="s">
        <v>1004</v>
      </c>
      <c r="DI112" s="2" t="s">
        <v>238</v>
      </c>
      <c r="DJ112" s="2" t="s">
        <v>226</v>
      </c>
      <c r="DK112" s="4"/>
      <c r="DL112" s="8"/>
      <c r="DM112" s="4"/>
      <c r="DN112" s="8"/>
      <c r="DO112" s="7"/>
      <c r="DP112" s="7"/>
      <c r="DQ112" s="2" t="s">
        <v>239</v>
      </c>
      <c r="DR112" s="2" t="s">
        <v>223</v>
      </c>
      <c r="DS112" s="2" t="s">
        <v>1357</v>
      </c>
      <c r="DT112" s="2" t="s">
        <v>1363</v>
      </c>
      <c r="DU112" s="2" t="s">
        <v>291</v>
      </c>
      <c r="DV112" s="2" t="s">
        <v>226</v>
      </c>
      <c r="DW112" s="4">
        <v>2</v>
      </c>
      <c r="DX112" s="8">
        <v>66.94</v>
      </c>
      <c r="DY112" s="4">
        <v>5</v>
      </c>
      <c r="DZ112" s="8">
        <v>167.35</v>
      </c>
      <c r="EA112" s="7">
        <v>-0.6</v>
      </c>
      <c r="EB112" s="7">
        <v>-0.6</v>
      </c>
      <c r="EC112" s="2" t="s">
        <v>239</v>
      </c>
      <c r="ED112" s="2" t="s">
        <v>223</v>
      </c>
      <c r="EE112" s="2" t="s">
        <v>1662</v>
      </c>
      <c r="EF112" s="2" t="s">
        <v>1363</v>
      </c>
      <c r="EG112" s="2" t="s">
        <v>238</v>
      </c>
      <c r="EH112" s="2" t="s">
        <v>226</v>
      </c>
      <c r="EI112" s="4">
        <v>3</v>
      </c>
      <c r="EJ112" s="8">
        <v>92.25</v>
      </c>
      <c r="EK112" s="4">
        <v>7</v>
      </c>
      <c r="EL112" s="8">
        <v>215.25</v>
      </c>
      <c r="EM112" s="7">
        <v>-0.5714</v>
      </c>
      <c r="EN112" s="7">
        <v>-0.5714</v>
      </c>
      <c r="EO112" s="2" t="s">
        <v>239</v>
      </c>
      <c r="EP112" s="2" t="s">
        <v>223</v>
      </c>
      <c r="EQ112" s="2" t="s">
        <v>1357</v>
      </c>
      <c r="ER112" s="2" t="s">
        <v>1362</v>
      </c>
      <c r="ES112" s="2" t="s">
        <v>238</v>
      </c>
      <c r="ET112" s="2" t="s">
        <v>226</v>
      </c>
      <c r="EU112" s="4">
        <v>8</v>
      </c>
      <c r="EV112" s="8">
        <v>242.24</v>
      </c>
      <c r="EW112" s="4"/>
      <c r="EX112" s="8"/>
      <c r="EY112" s="7"/>
      <c r="EZ112" s="7"/>
      <c r="FA112" s="2" t="s">
        <v>239</v>
      </c>
      <c r="FB112" s="2" t="s">
        <v>223</v>
      </c>
      <c r="FC112" s="2" t="s">
        <v>1357</v>
      </c>
      <c r="FD112" s="2" t="s">
        <v>1363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223</v>
      </c>
      <c r="FO112" s="2" t="s">
        <v>1357</v>
      </c>
      <c r="FP112" s="2" t="s">
        <v>1462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223</v>
      </c>
      <c r="GA112" s="2" t="s">
        <v>661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>
        <v>2</v>
      </c>
      <c r="GH112" s="8">
        <v>66.94</v>
      </c>
      <c r="GI112" s="7">
        <v>-1</v>
      </c>
      <c r="GJ112" s="7">
        <v>-1</v>
      </c>
      <c r="GK112" s="2" t="s">
        <v>1002</v>
      </c>
      <c r="GL112" s="2" t="s">
        <v>237</v>
      </c>
      <c r="GM112" s="2" t="s">
        <v>1357</v>
      </c>
      <c r="GN112" s="2" t="s">
        <v>1368</v>
      </c>
      <c r="GO112" s="2" t="s">
        <v>238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239</v>
      </c>
      <c r="GX112" s="2" t="s">
        <v>223</v>
      </c>
      <c r="GY112" s="2" t="s">
        <v>991</v>
      </c>
      <c r="GZ112" s="2" t="s">
        <v>1631</v>
      </c>
      <c r="HA112" s="2" t="s">
        <v>238</v>
      </c>
      <c r="HB112" s="2" t="s">
        <v>226</v>
      </c>
      <c r="HC112" s="4">
        <v>1</v>
      </c>
      <c r="HD112" s="8">
        <v>20.08</v>
      </c>
      <c r="HE112" s="4">
        <v>4</v>
      </c>
      <c r="HF112" s="8">
        <v>107.08</v>
      </c>
      <c r="HG112" s="7">
        <v>-0.75</v>
      </c>
      <c r="HH112" s="7">
        <v>-0.8125</v>
      </c>
      <c r="HI112" s="2" t="s">
        <v>239</v>
      </c>
      <c r="HJ112" s="2" t="s">
        <v>223</v>
      </c>
      <c r="HK112" s="2" t="s">
        <v>994</v>
      </c>
      <c r="HL112" s="2" t="s">
        <v>1092</v>
      </c>
      <c r="HM112" s="2" t="s">
        <v>238</v>
      </c>
      <c r="HN112" s="2" t="s">
        <v>226</v>
      </c>
      <c r="HO112" s="4">
        <v>8</v>
      </c>
      <c r="HP112" s="8">
        <v>226.8</v>
      </c>
      <c r="HQ112" s="4">
        <v>8</v>
      </c>
      <c r="HR112" s="8">
        <v>226.8</v>
      </c>
      <c r="HS112" s="7"/>
      <c r="HT112" s="7"/>
      <c r="HU112" s="2" t="s">
        <v>239</v>
      </c>
      <c r="HV112" s="2" t="s">
        <v>223</v>
      </c>
      <c r="HW112" s="2" t="s">
        <v>1357</v>
      </c>
      <c r="HX112" s="2" t="s">
        <v>1362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239</v>
      </c>
      <c r="IH112" s="2" t="s">
        <v>223</v>
      </c>
      <c r="II112" s="2" t="s">
        <v>612</v>
      </c>
      <c r="IJ112" s="2" t="s">
        <v>865</v>
      </c>
      <c r="IK112" s="2" t="s">
        <v>238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226</v>
      </c>
      <c r="IT112" s="2" t="s">
        <v>226</v>
      </c>
      <c r="IU112" s="2" t="s">
        <v>226</v>
      </c>
      <c r="IV112" s="2" t="s">
        <v>226</v>
      </c>
      <c r="IW112" s="2" t="s">
        <v>226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252</v>
      </c>
      <c r="JF112" s="2" t="s">
        <v>223</v>
      </c>
      <c r="JG112" s="2" t="s">
        <v>226</v>
      </c>
      <c r="JH112" s="2" t="s">
        <v>226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223</v>
      </c>
      <c r="JS112" s="2" t="s">
        <v>226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337</v>
      </c>
      <c r="KD112" s="2" t="s">
        <v>223</v>
      </c>
      <c r="KE112" s="2" t="s">
        <v>1237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337</v>
      </c>
      <c r="KP112" s="2" t="s">
        <v>223</v>
      </c>
      <c r="KQ112" s="2" t="s">
        <v>226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223</v>
      </c>
      <c r="LC112" s="2" t="s">
        <v>1357</v>
      </c>
      <c r="LD112" s="2" t="s">
        <v>1663</v>
      </c>
      <c r="LE112" s="2" t="s">
        <v>238</v>
      </c>
      <c r="LF112" s="2" t="s">
        <v>226</v>
      </c>
      <c r="LG112" s="4"/>
      <c r="LH112" s="8"/>
      <c r="LI112" s="4">
        <v>2</v>
      </c>
      <c r="LJ112" s="8">
        <v>63.76</v>
      </c>
      <c r="LK112" s="7">
        <v>-1</v>
      </c>
      <c r="LL112" s="7">
        <v>-1</v>
      </c>
      <c r="LM112" s="2" t="s">
        <v>239</v>
      </c>
      <c r="LN112" s="2" t="s">
        <v>223</v>
      </c>
      <c r="LO112" s="2" t="s">
        <v>321</v>
      </c>
      <c r="LP112" s="2" t="s">
        <v>1664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226</v>
      </c>
      <c r="MA112" s="2" t="s">
        <v>226</v>
      </c>
      <c r="MB112" s="2" t="s">
        <v>226</v>
      </c>
      <c r="MC112" s="2" t="s">
        <v>226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223</v>
      </c>
      <c r="MY112" s="2" t="s">
        <v>1665</v>
      </c>
      <c r="MZ112" s="2" t="s">
        <v>226</v>
      </c>
      <c r="NA112" s="2" t="s">
        <v>238</v>
      </c>
      <c r="NB112" s="2" t="s">
        <v>226</v>
      </c>
      <c r="NC112" s="4"/>
      <c r="ND112" s="8"/>
      <c r="NE112" s="4">
        <v>3</v>
      </c>
      <c r="NF112" s="8">
        <v>103.17</v>
      </c>
      <c r="NG112" s="7">
        <v>-1</v>
      </c>
      <c r="NH112" s="7">
        <v>-1</v>
      </c>
      <c r="NI112" s="2" t="s">
        <v>239</v>
      </c>
      <c r="NJ112" s="2" t="s">
        <v>261</v>
      </c>
      <c r="NK112" s="2" t="s">
        <v>1375</v>
      </c>
      <c r="NL112" s="2" t="s">
        <v>1386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239</v>
      </c>
      <c r="NV112" s="2" t="s">
        <v>237</v>
      </c>
      <c r="NW112" s="2" t="s">
        <v>1377</v>
      </c>
      <c r="NX112" s="2" t="s">
        <v>1426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239</v>
      </c>
      <c r="OH112" s="2" t="s">
        <v>237</v>
      </c>
      <c r="OI112" s="2" t="s">
        <v>813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239</v>
      </c>
      <c r="PF112" s="2" t="s">
        <v>223</v>
      </c>
      <c r="PG112" s="2" t="s">
        <v>226</v>
      </c>
      <c r="PH112" s="2" t="s">
        <v>226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226</v>
      </c>
      <c r="QE112" s="2" t="s">
        <v>226</v>
      </c>
      <c r="QF112" s="2" t="s">
        <v>226</v>
      </c>
      <c r="QG112" s="2" t="s">
        <v>226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239</v>
      </c>
      <c r="QP112" s="2" t="s">
        <v>237</v>
      </c>
      <c r="QQ112" s="2" t="s">
        <v>1379</v>
      </c>
      <c r="QR112" s="2" t="s">
        <v>989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266</v>
      </c>
      <c r="RB112" s="2" t="s">
        <v>223</v>
      </c>
      <c r="RC112" s="2" t="s">
        <v>226</v>
      </c>
      <c r="RD112" s="2" t="s">
        <v>226</v>
      </c>
      <c r="RE112" s="2" t="s">
        <v>238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226</v>
      </c>
      <c r="RO112" s="2" t="s">
        <v>226</v>
      </c>
      <c r="RP112" s="2" t="s">
        <v>226</v>
      </c>
      <c r="RQ112" s="2" t="s">
        <v>226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237</v>
      </c>
      <c r="SA112" s="2" t="s">
        <v>1082</v>
      </c>
      <c r="SB112" s="2" t="s">
        <v>1666</v>
      </c>
      <c r="SC112" s="2" t="s">
        <v>238</v>
      </c>
      <c r="SD112" s="2" t="s">
        <v>226</v>
      </c>
      <c r="SE112" s="4"/>
      <c r="SF112" s="4">
        <v>710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</row>
    <row r="113">
      <c r="A113" s="2" t="s">
        <v>1667</v>
      </c>
      <c r="B113" s="2" t="s">
        <v>577</v>
      </c>
      <c r="C113" s="2" t="s">
        <v>558</v>
      </c>
      <c r="D113" s="2" t="s">
        <v>215</v>
      </c>
      <c r="E113" s="2" t="s">
        <v>216</v>
      </c>
      <c r="F113" s="2" t="s">
        <v>1622</v>
      </c>
      <c r="G113" s="2" t="s">
        <v>1623</v>
      </c>
      <c r="H113" s="2" t="s">
        <v>1624</v>
      </c>
      <c r="I113" s="2" t="s">
        <v>560</v>
      </c>
      <c r="J113" s="2" t="s">
        <v>221</v>
      </c>
      <c r="K113" s="2" t="s">
        <v>1658</v>
      </c>
      <c r="L113" s="3">
        <v>36.96</v>
      </c>
      <c r="M113" s="3">
        <v>38.81</v>
      </c>
      <c r="N113" s="3">
        <v>79.99</v>
      </c>
      <c r="O113" s="2" t="s">
        <v>223</v>
      </c>
      <c r="P113" s="2" t="s">
        <v>284</v>
      </c>
      <c r="Q113" s="2" t="s">
        <v>225</v>
      </c>
      <c r="R113" s="2" t="s">
        <v>226</v>
      </c>
      <c r="S113" s="2" t="s">
        <v>1659</v>
      </c>
      <c r="T113" s="2" t="s">
        <v>969</v>
      </c>
      <c r="U113" s="2" t="s">
        <v>229</v>
      </c>
      <c r="V113" s="2" t="s">
        <v>970</v>
      </c>
      <c r="W113" s="2" t="s">
        <v>971</v>
      </c>
      <c r="X113" s="2" t="s">
        <v>231</v>
      </c>
      <c r="Y113" s="2" t="s">
        <v>1353</v>
      </c>
      <c r="Z113" s="4">
        <v>1</v>
      </c>
      <c r="AA113" s="4">
        <f>=ROUNDDOWN(5,0)</f>
      </c>
      <c r="AB113" s="5">
        <v>0.2</v>
      </c>
      <c r="AC113" s="2" t="s">
        <v>226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/>
      <c r="AQ113" s="8"/>
      <c r="AR113" s="4">
        <v>79</v>
      </c>
      <c r="AS113" s="8">
        <v>3189.23</v>
      </c>
      <c r="AT113" s="7">
        <v>-1</v>
      </c>
      <c r="AU113" s="7">
        <v>-1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/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/>
      <c r="BK113" s="8"/>
      <c r="BL113" s="2" t="s">
        <v>1668</v>
      </c>
      <c r="BM113" s="7"/>
      <c r="BN113" s="7"/>
      <c r="BO113" s="4"/>
      <c r="BP113" s="8"/>
      <c r="BQ113" s="4">
        <v>53</v>
      </c>
      <c r="BR113" s="8">
        <v>2192.61</v>
      </c>
      <c r="BS113" s="7">
        <v>-1</v>
      </c>
      <c r="BT113" s="7">
        <v>-1</v>
      </c>
      <c r="BU113" s="2" t="s">
        <v>239</v>
      </c>
      <c r="BV113" s="2" t="s">
        <v>237</v>
      </c>
      <c r="BW113" s="2" t="s">
        <v>226</v>
      </c>
      <c r="BX113" s="2" t="s">
        <v>1669</v>
      </c>
      <c r="BY113" s="2" t="s">
        <v>238</v>
      </c>
      <c r="BZ113" s="2" t="s">
        <v>226</v>
      </c>
      <c r="CA113" s="4"/>
      <c r="CB113" s="8"/>
      <c r="CC113" s="4">
        <v>5</v>
      </c>
      <c r="CD113" s="8">
        <v>198.3</v>
      </c>
      <c r="CE113" s="7">
        <v>-1</v>
      </c>
      <c r="CF113" s="7">
        <v>-1</v>
      </c>
      <c r="CG113" s="2" t="s">
        <v>239</v>
      </c>
      <c r="CH113" s="2" t="s">
        <v>237</v>
      </c>
      <c r="CI113" s="2" t="s">
        <v>1357</v>
      </c>
      <c r="CJ113" s="2" t="s">
        <v>1363</v>
      </c>
      <c r="CK113" s="2" t="s">
        <v>238</v>
      </c>
      <c r="CL113" s="2" t="s">
        <v>226</v>
      </c>
      <c r="CM113" s="4"/>
      <c r="CN113" s="8"/>
      <c r="CO113" s="4">
        <v>2</v>
      </c>
      <c r="CP113" s="8">
        <v>83.82</v>
      </c>
      <c r="CQ113" s="7">
        <v>-1</v>
      </c>
      <c r="CR113" s="7">
        <v>-1</v>
      </c>
      <c r="CS113" s="2" t="s">
        <v>239</v>
      </c>
      <c r="CT113" s="2" t="s">
        <v>237</v>
      </c>
      <c r="CU113" s="2" t="s">
        <v>1357</v>
      </c>
      <c r="CV113" s="2" t="s">
        <v>1670</v>
      </c>
      <c r="CW113" s="2" t="s">
        <v>238</v>
      </c>
      <c r="CX113" s="2" t="s">
        <v>226</v>
      </c>
      <c r="CY113" s="4"/>
      <c r="CZ113" s="8"/>
      <c r="DA113" s="4">
        <v>8</v>
      </c>
      <c r="DB113" s="8">
        <v>281.6</v>
      </c>
      <c r="DC113" s="7">
        <v>-1</v>
      </c>
      <c r="DD113" s="7">
        <v>-1</v>
      </c>
      <c r="DE113" s="2" t="s">
        <v>239</v>
      </c>
      <c r="DF113" s="2" t="s">
        <v>237</v>
      </c>
      <c r="DG113" s="2" t="s">
        <v>1360</v>
      </c>
      <c r="DH113" s="2" t="s">
        <v>1075</v>
      </c>
      <c r="DI113" s="2" t="s">
        <v>238</v>
      </c>
      <c r="DJ113" s="2" t="s">
        <v>226</v>
      </c>
      <c r="DK113" s="4"/>
      <c r="DL113" s="8"/>
      <c r="DM113" s="4">
        <v>1</v>
      </c>
      <c r="DN113" s="8">
        <v>37.34</v>
      </c>
      <c r="DO113" s="7">
        <v>-1</v>
      </c>
      <c r="DP113" s="7">
        <v>-1</v>
      </c>
      <c r="DQ113" s="2" t="s">
        <v>239</v>
      </c>
      <c r="DR113" s="2" t="s">
        <v>237</v>
      </c>
      <c r="DS113" s="2" t="s">
        <v>1357</v>
      </c>
      <c r="DT113" s="2" t="s">
        <v>1363</v>
      </c>
      <c r="DU113" s="2" t="s">
        <v>291</v>
      </c>
      <c r="DV113" s="2" t="s">
        <v>226</v>
      </c>
      <c r="DW113" s="4"/>
      <c r="DX113" s="8"/>
      <c r="DY113" s="4">
        <v>2</v>
      </c>
      <c r="DZ113" s="8">
        <v>81.5</v>
      </c>
      <c r="EA113" s="7">
        <v>-1</v>
      </c>
      <c r="EB113" s="7">
        <v>-1</v>
      </c>
      <c r="EC113" s="2" t="s">
        <v>239</v>
      </c>
      <c r="ED113" s="2" t="s">
        <v>237</v>
      </c>
      <c r="EE113" s="2" t="s">
        <v>1662</v>
      </c>
      <c r="EF113" s="2" t="s">
        <v>1386</v>
      </c>
      <c r="EG113" s="2" t="s">
        <v>238</v>
      </c>
      <c r="EH113" s="2" t="s">
        <v>226</v>
      </c>
      <c r="EI113" s="4"/>
      <c r="EJ113" s="8"/>
      <c r="EK113" s="4">
        <v>3</v>
      </c>
      <c r="EL113" s="8">
        <v>110.7</v>
      </c>
      <c r="EM113" s="7">
        <v>-1</v>
      </c>
      <c r="EN113" s="7">
        <v>-1</v>
      </c>
      <c r="EO113" s="2" t="s">
        <v>239</v>
      </c>
      <c r="EP113" s="2" t="s">
        <v>237</v>
      </c>
      <c r="EQ113" s="2" t="s">
        <v>1357</v>
      </c>
      <c r="ER113" s="2" t="s">
        <v>1363</v>
      </c>
      <c r="ES113" s="2" t="s">
        <v>238</v>
      </c>
      <c r="ET113" s="2" t="s">
        <v>226</v>
      </c>
      <c r="EU113" s="4"/>
      <c r="EV113" s="8"/>
      <c r="EW113" s="4">
        <v>1</v>
      </c>
      <c r="EX113" s="8">
        <v>38.8</v>
      </c>
      <c r="EY113" s="7">
        <v>-1</v>
      </c>
      <c r="EZ113" s="7">
        <v>-1</v>
      </c>
      <c r="FA113" s="2" t="s">
        <v>239</v>
      </c>
      <c r="FB113" s="2" t="s">
        <v>237</v>
      </c>
      <c r="FC113" s="2" t="s">
        <v>1357</v>
      </c>
      <c r="FD113" s="2" t="s">
        <v>1365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237</v>
      </c>
      <c r="FO113" s="2" t="s">
        <v>1357</v>
      </c>
      <c r="FP113" s="2" t="s">
        <v>1363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239</v>
      </c>
      <c r="FZ113" s="2" t="s">
        <v>237</v>
      </c>
      <c r="GA113" s="2" t="s">
        <v>226</v>
      </c>
      <c r="GB113" s="2" t="s">
        <v>226</v>
      </c>
      <c r="GC113" s="2" t="s">
        <v>238</v>
      </c>
      <c r="GD113" s="2" t="s">
        <v>226</v>
      </c>
      <c r="GE113" s="4"/>
      <c r="GF113" s="8"/>
      <c r="GG113" s="4">
        <v>1</v>
      </c>
      <c r="GH113" s="8">
        <v>40.75</v>
      </c>
      <c r="GI113" s="7">
        <v>-1</v>
      </c>
      <c r="GJ113" s="7">
        <v>-1</v>
      </c>
      <c r="GK113" s="2" t="s">
        <v>1002</v>
      </c>
      <c r="GL113" s="2" t="s">
        <v>237</v>
      </c>
      <c r="GM113" s="2" t="s">
        <v>1357</v>
      </c>
      <c r="GN113" s="2" t="s">
        <v>1375</v>
      </c>
      <c r="GO113" s="2" t="s">
        <v>238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239</v>
      </c>
      <c r="GX113" s="2" t="s">
        <v>237</v>
      </c>
      <c r="GY113" s="2" t="s">
        <v>993</v>
      </c>
      <c r="GZ113" s="2" t="s">
        <v>1671</v>
      </c>
      <c r="HA113" s="2" t="s">
        <v>238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239</v>
      </c>
      <c r="HJ113" s="2" t="s">
        <v>237</v>
      </c>
      <c r="HK113" s="2" t="s">
        <v>994</v>
      </c>
      <c r="HL113" s="2" t="s">
        <v>1124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239</v>
      </c>
      <c r="HV113" s="2" t="s">
        <v>237</v>
      </c>
      <c r="HW113" s="2" t="s">
        <v>1357</v>
      </c>
      <c r="HX113" s="2" t="s">
        <v>1362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239</v>
      </c>
      <c r="IH113" s="2" t="s">
        <v>237</v>
      </c>
      <c r="II113" s="2" t="s">
        <v>612</v>
      </c>
      <c r="IJ113" s="2" t="s">
        <v>1391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226</v>
      </c>
      <c r="IT113" s="2" t="s">
        <v>226</v>
      </c>
      <c r="IU113" s="2" t="s">
        <v>226</v>
      </c>
      <c r="IV113" s="2" t="s">
        <v>226</v>
      </c>
      <c r="IW113" s="2" t="s">
        <v>226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252</v>
      </c>
      <c r="JF113" s="2" t="s">
        <v>237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252</v>
      </c>
      <c r="JR113" s="2" t="s">
        <v>237</v>
      </c>
      <c r="JS113" s="2" t="s">
        <v>226</v>
      </c>
      <c r="JT113" s="2" t="s">
        <v>226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337</v>
      </c>
      <c r="KD113" s="2" t="s">
        <v>237</v>
      </c>
      <c r="KE113" s="2" t="s">
        <v>1237</v>
      </c>
      <c r="KF113" s="2" t="s">
        <v>226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337</v>
      </c>
      <c r="KP113" s="2" t="s">
        <v>237</v>
      </c>
      <c r="KQ113" s="2" t="s">
        <v>226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252</v>
      </c>
      <c r="LB113" s="2" t="s">
        <v>237</v>
      </c>
      <c r="LC113" s="2" t="s">
        <v>1357</v>
      </c>
      <c r="LD113" s="2" t="s">
        <v>226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237</v>
      </c>
      <c r="LO113" s="2" t="s">
        <v>321</v>
      </c>
      <c r="LP113" s="2" t="s">
        <v>1537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226</v>
      </c>
      <c r="MA113" s="2" t="s">
        <v>226</v>
      </c>
      <c r="MB113" s="2" t="s">
        <v>226</v>
      </c>
      <c r="MC113" s="2" t="s">
        <v>226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237</v>
      </c>
      <c r="MY113" s="2" t="s">
        <v>1634</v>
      </c>
      <c r="MZ113" s="2" t="s">
        <v>1672</v>
      </c>
      <c r="NA113" s="2" t="s">
        <v>238</v>
      </c>
      <c r="NB113" s="2" t="s">
        <v>226</v>
      </c>
      <c r="NC113" s="4"/>
      <c r="ND113" s="8"/>
      <c r="NE113" s="4">
        <v>3</v>
      </c>
      <c r="NF113" s="8">
        <v>123.81</v>
      </c>
      <c r="NG113" s="7">
        <v>-1</v>
      </c>
      <c r="NH113" s="7">
        <v>-1</v>
      </c>
      <c r="NI113" s="2" t="s">
        <v>239</v>
      </c>
      <c r="NJ113" s="2" t="s">
        <v>237</v>
      </c>
      <c r="NK113" s="2" t="s">
        <v>1375</v>
      </c>
      <c r="NL113" s="2" t="s">
        <v>1363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239</v>
      </c>
      <c r="NV113" s="2" t="s">
        <v>237</v>
      </c>
      <c r="NW113" s="2" t="s">
        <v>1377</v>
      </c>
      <c r="NX113" s="2" t="s">
        <v>1487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237</v>
      </c>
      <c r="OI113" s="2" t="s">
        <v>813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237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239</v>
      </c>
      <c r="PF113" s="2" t="s">
        <v>237</v>
      </c>
      <c r="PG113" s="2" t="s">
        <v>226</v>
      </c>
      <c r="PH113" s="2" t="s">
        <v>226</v>
      </c>
      <c r="PI113" s="2" t="s">
        <v>238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226</v>
      </c>
      <c r="PS113" s="2" t="s">
        <v>226</v>
      </c>
      <c r="PT113" s="2" t="s">
        <v>226</v>
      </c>
      <c r="PU113" s="2" t="s">
        <v>226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239</v>
      </c>
      <c r="QP113" s="2" t="s">
        <v>237</v>
      </c>
      <c r="QQ113" s="2" t="s">
        <v>1379</v>
      </c>
      <c r="QR113" s="2" t="s">
        <v>989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266</v>
      </c>
      <c r="RB113" s="2" t="s">
        <v>237</v>
      </c>
      <c r="RC113" s="2" t="s">
        <v>226</v>
      </c>
      <c r="RD113" s="2" t="s">
        <v>226</v>
      </c>
      <c r="RE113" s="2" t="s">
        <v>238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226</v>
      </c>
      <c r="RO113" s="2" t="s">
        <v>226</v>
      </c>
      <c r="RP113" s="2" t="s">
        <v>226</v>
      </c>
      <c r="RQ113" s="2" t="s">
        <v>226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237</v>
      </c>
      <c r="SA113" s="2" t="s">
        <v>1082</v>
      </c>
      <c r="SB113" s="2" t="s">
        <v>1223</v>
      </c>
      <c r="SC113" s="2" t="s">
        <v>238</v>
      </c>
      <c r="SD113" s="2" t="s">
        <v>226</v>
      </c>
      <c r="SE113" s="4"/>
      <c r="SF113" s="4">
        <v>1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</row>
    <row r="114">
      <c r="A114" s="2" t="s">
        <v>1673</v>
      </c>
      <c r="B114" s="2" t="s">
        <v>577</v>
      </c>
      <c r="C114" s="2" t="s">
        <v>558</v>
      </c>
      <c r="D114" s="2" t="s">
        <v>215</v>
      </c>
      <c r="E114" s="2" t="s">
        <v>216</v>
      </c>
      <c r="F114" s="2" t="s">
        <v>1622</v>
      </c>
      <c r="G114" s="2" t="s">
        <v>1623</v>
      </c>
      <c r="H114" s="2" t="s">
        <v>1624</v>
      </c>
      <c r="I114" s="2" t="s">
        <v>560</v>
      </c>
      <c r="J114" s="2" t="s">
        <v>268</v>
      </c>
      <c r="K114" s="2" t="s">
        <v>1658</v>
      </c>
      <c r="L114" s="3">
        <v>42.24</v>
      </c>
      <c r="M114" s="3">
        <v>44.35</v>
      </c>
      <c r="N114" s="3">
        <v>89.99</v>
      </c>
      <c r="O114" s="2" t="s">
        <v>223</v>
      </c>
      <c r="P114" s="2" t="s">
        <v>284</v>
      </c>
      <c r="Q114" s="2" t="s">
        <v>225</v>
      </c>
      <c r="R114" s="2" t="s">
        <v>226</v>
      </c>
      <c r="S114" s="2" t="s">
        <v>1659</v>
      </c>
      <c r="T114" s="2" t="s">
        <v>969</v>
      </c>
      <c r="U114" s="2" t="s">
        <v>229</v>
      </c>
      <c r="V114" s="2" t="s">
        <v>970</v>
      </c>
      <c r="W114" s="2" t="s">
        <v>971</v>
      </c>
      <c r="X114" s="2" t="s">
        <v>231</v>
      </c>
      <c r="Y114" s="2" t="s">
        <v>1353</v>
      </c>
      <c r="Z114" s="4">
        <v>56</v>
      </c>
      <c r="AA114" s="4">
        <f>=ROUNDDOWN(62.2222222222222,0)</f>
      </c>
      <c r="AB114" s="5">
        <v>0.9</v>
      </c>
      <c r="AC114" s="2" t="s">
        <v>226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12</v>
      </c>
      <c r="AQ114" s="8">
        <v>533.47</v>
      </c>
      <c r="AR114" s="4">
        <v>44</v>
      </c>
      <c r="AS114" s="8">
        <v>1971.76</v>
      </c>
      <c r="AT114" s="7">
        <v>-0.7273</v>
      </c>
      <c r="AU114" s="7">
        <v>-0.7294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0.2909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12</v>
      </c>
      <c r="BK114" s="8">
        <v>533.47</v>
      </c>
      <c r="BL114" s="2" t="s">
        <v>1674</v>
      </c>
      <c r="BM114" s="7">
        <v>1</v>
      </c>
      <c r="BN114" s="7">
        <v>1</v>
      </c>
      <c r="BO114" s="4">
        <v>3</v>
      </c>
      <c r="BP114" s="8">
        <v>155.67</v>
      </c>
      <c r="BQ114" s="4">
        <v>5</v>
      </c>
      <c r="BR114" s="8">
        <v>259.45</v>
      </c>
      <c r="BS114" s="7">
        <v>-0.4</v>
      </c>
      <c r="BT114" s="7">
        <v>-0.4</v>
      </c>
      <c r="BU114" s="2" t="s">
        <v>239</v>
      </c>
      <c r="BV114" s="2" t="s">
        <v>223</v>
      </c>
      <c r="BW114" s="2" t="s">
        <v>226</v>
      </c>
      <c r="BX114" s="2" t="s">
        <v>1508</v>
      </c>
      <c r="BY114" s="2" t="s">
        <v>238</v>
      </c>
      <c r="BZ114" s="2" t="s">
        <v>226</v>
      </c>
      <c r="CA114" s="4">
        <v>2</v>
      </c>
      <c r="CB114" s="8">
        <v>101.44</v>
      </c>
      <c r="CC114" s="4">
        <v>2</v>
      </c>
      <c r="CD114" s="8">
        <v>101.44</v>
      </c>
      <c r="CE114" s="7"/>
      <c r="CF114" s="7"/>
      <c r="CG114" s="2" t="s">
        <v>239</v>
      </c>
      <c r="CH114" s="2" t="s">
        <v>223</v>
      </c>
      <c r="CI114" s="2" t="s">
        <v>1493</v>
      </c>
      <c r="CJ114" s="2" t="s">
        <v>1675</v>
      </c>
      <c r="CK114" s="2" t="s">
        <v>238</v>
      </c>
      <c r="CL114" s="2" t="s">
        <v>226</v>
      </c>
      <c r="CM114" s="4">
        <v>1</v>
      </c>
      <c r="CN114" s="8">
        <v>47.9</v>
      </c>
      <c r="CO114" s="4">
        <v>1</v>
      </c>
      <c r="CP114" s="8">
        <v>47.9</v>
      </c>
      <c r="CQ114" s="7"/>
      <c r="CR114" s="7"/>
      <c r="CS114" s="2" t="s">
        <v>239</v>
      </c>
      <c r="CT114" s="2" t="s">
        <v>223</v>
      </c>
      <c r="CU114" s="2" t="s">
        <v>1357</v>
      </c>
      <c r="CV114" s="2" t="s">
        <v>1403</v>
      </c>
      <c r="CW114" s="2" t="s">
        <v>238</v>
      </c>
      <c r="CX114" s="2" t="s">
        <v>226</v>
      </c>
      <c r="CY114" s="4"/>
      <c r="CZ114" s="8"/>
      <c r="DA114" s="4">
        <v>3</v>
      </c>
      <c r="DB114" s="8">
        <v>124.2</v>
      </c>
      <c r="DC114" s="7">
        <v>-1</v>
      </c>
      <c r="DD114" s="7">
        <v>-1</v>
      </c>
      <c r="DE114" s="2" t="s">
        <v>239</v>
      </c>
      <c r="DF114" s="2" t="s">
        <v>223</v>
      </c>
      <c r="DG114" s="2" t="s">
        <v>1360</v>
      </c>
      <c r="DH114" s="2" t="s">
        <v>1075</v>
      </c>
      <c r="DI114" s="2" t="s">
        <v>238</v>
      </c>
      <c r="DJ114" s="2" t="s">
        <v>226</v>
      </c>
      <c r="DK114" s="4">
        <v>2</v>
      </c>
      <c r="DL114" s="8">
        <v>69.7</v>
      </c>
      <c r="DM114" s="4"/>
      <c r="DN114" s="8"/>
      <c r="DO114" s="7"/>
      <c r="DP114" s="7"/>
      <c r="DQ114" s="2" t="s">
        <v>239</v>
      </c>
      <c r="DR114" s="2" t="s">
        <v>223</v>
      </c>
      <c r="DS114" s="2" t="s">
        <v>1357</v>
      </c>
      <c r="DT114" s="2" t="s">
        <v>1363</v>
      </c>
      <c r="DU114" s="2" t="s">
        <v>291</v>
      </c>
      <c r="DV114" s="2" t="s">
        <v>226</v>
      </c>
      <c r="DW114" s="4"/>
      <c r="DX114" s="8"/>
      <c r="DY114" s="4">
        <v>7</v>
      </c>
      <c r="DZ114" s="8">
        <v>325.99</v>
      </c>
      <c r="EA114" s="7">
        <v>-1</v>
      </c>
      <c r="EB114" s="7">
        <v>-1</v>
      </c>
      <c r="EC114" s="2" t="s">
        <v>239</v>
      </c>
      <c r="ED114" s="2" t="s">
        <v>223</v>
      </c>
      <c r="EE114" s="2" t="s">
        <v>1662</v>
      </c>
      <c r="EF114" s="2" t="s">
        <v>1362</v>
      </c>
      <c r="EG114" s="2" t="s">
        <v>238</v>
      </c>
      <c r="EH114" s="2" t="s">
        <v>226</v>
      </c>
      <c r="EI114" s="4"/>
      <c r="EJ114" s="8"/>
      <c r="EK114" s="4">
        <v>3</v>
      </c>
      <c r="EL114" s="8">
        <v>129.15</v>
      </c>
      <c r="EM114" s="7">
        <v>-1</v>
      </c>
      <c r="EN114" s="7">
        <v>-1</v>
      </c>
      <c r="EO114" s="2" t="s">
        <v>239</v>
      </c>
      <c r="EP114" s="2" t="s">
        <v>223</v>
      </c>
      <c r="EQ114" s="2" t="s">
        <v>1357</v>
      </c>
      <c r="ER114" s="2" t="s">
        <v>1676</v>
      </c>
      <c r="ES114" s="2" t="s">
        <v>238</v>
      </c>
      <c r="ET114" s="2" t="s">
        <v>226</v>
      </c>
      <c r="EU114" s="4"/>
      <c r="EV114" s="8"/>
      <c r="EW114" s="4">
        <v>1</v>
      </c>
      <c r="EX114" s="8">
        <v>44.35</v>
      </c>
      <c r="EY114" s="7">
        <v>-1</v>
      </c>
      <c r="EZ114" s="7">
        <v>-1</v>
      </c>
      <c r="FA114" s="2" t="s">
        <v>239</v>
      </c>
      <c r="FB114" s="2" t="s">
        <v>223</v>
      </c>
      <c r="FC114" s="2" t="s">
        <v>1357</v>
      </c>
      <c r="FD114" s="2" t="s">
        <v>1677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239</v>
      </c>
      <c r="FN114" s="2" t="s">
        <v>223</v>
      </c>
      <c r="FO114" s="2" t="s">
        <v>1357</v>
      </c>
      <c r="FP114" s="2" t="s">
        <v>1363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223</v>
      </c>
      <c r="GA114" s="2" t="s">
        <v>661</v>
      </c>
      <c r="GB114" s="2" t="s">
        <v>226</v>
      </c>
      <c r="GC114" s="2" t="s">
        <v>238</v>
      </c>
      <c r="GD114" s="2" t="s">
        <v>226</v>
      </c>
      <c r="GE114" s="4"/>
      <c r="GF114" s="8"/>
      <c r="GG114" s="4">
        <v>1</v>
      </c>
      <c r="GH114" s="8">
        <v>46.57</v>
      </c>
      <c r="GI114" s="7">
        <v>-1</v>
      </c>
      <c r="GJ114" s="7">
        <v>-1</v>
      </c>
      <c r="GK114" s="2" t="s">
        <v>1002</v>
      </c>
      <c r="GL114" s="2" t="s">
        <v>237</v>
      </c>
      <c r="GM114" s="2" t="s">
        <v>1357</v>
      </c>
      <c r="GN114" s="2" t="s">
        <v>1387</v>
      </c>
      <c r="GO114" s="2" t="s">
        <v>238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239</v>
      </c>
      <c r="GX114" s="2" t="s">
        <v>223</v>
      </c>
      <c r="GY114" s="2" t="s">
        <v>993</v>
      </c>
      <c r="GZ114" s="2" t="s">
        <v>1678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223</v>
      </c>
      <c r="HK114" s="2" t="s">
        <v>994</v>
      </c>
      <c r="HL114" s="2" t="s">
        <v>600</v>
      </c>
      <c r="HM114" s="2" t="s">
        <v>238</v>
      </c>
      <c r="HN114" s="2" t="s">
        <v>226</v>
      </c>
      <c r="HO114" s="4">
        <v>4</v>
      </c>
      <c r="HP114" s="8">
        <v>158.76</v>
      </c>
      <c r="HQ114" s="4">
        <v>14</v>
      </c>
      <c r="HR114" s="8">
        <v>555.66</v>
      </c>
      <c r="HS114" s="7">
        <v>-0.7143</v>
      </c>
      <c r="HT114" s="7">
        <v>-0.7143</v>
      </c>
      <c r="HU114" s="2" t="s">
        <v>239</v>
      </c>
      <c r="HV114" s="2" t="s">
        <v>223</v>
      </c>
      <c r="HW114" s="2" t="s">
        <v>1357</v>
      </c>
      <c r="HX114" s="2" t="s">
        <v>1679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239</v>
      </c>
      <c r="IH114" s="2" t="s">
        <v>223</v>
      </c>
      <c r="II114" s="2" t="s">
        <v>612</v>
      </c>
      <c r="IJ114" s="2" t="s">
        <v>1680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226</v>
      </c>
      <c r="IT114" s="2" t="s">
        <v>226</v>
      </c>
      <c r="IU114" s="2" t="s">
        <v>226</v>
      </c>
      <c r="IV114" s="2" t="s">
        <v>226</v>
      </c>
      <c r="IW114" s="2" t="s">
        <v>226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252</v>
      </c>
      <c r="JF114" s="2" t="s">
        <v>223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252</v>
      </c>
      <c r="JR114" s="2" t="s">
        <v>223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337</v>
      </c>
      <c r="KD114" s="2" t="s">
        <v>223</v>
      </c>
      <c r="KE114" s="2" t="s">
        <v>1237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337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252</v>
      </c>
      <c r="LB114" s="2" t="s">
        <v>223</v>
      </c>
      <c r="LC114" s="2" t="s">
        <v>1357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223</v>
      </c>
      <c r="LO114" s="2" t="s">
        <v>321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223</v>
      </c>
      <c r="MY114" s="2" t="s">
        <v>1634</v>
      </c>
      <c r="MZ114" s="2" t="s">
        <v>226</v>
      </c>
      <c r="NA114" s="2" t="s">
        <v>238</v>
      </c>
      <c r="NB114" s="2" t="s">
        <v>226</v>
      </c>
      <c r="NC114" s="4"/>
      <c r="ND114" s="8"/>
      <c r="NE114" s="4">
        <v>7</v>
      </c>
      <c r="NF114" s="8">
        <v>337.05</v>
      </c>
      <c r="NG114" s="7">
        <v>-1</v>
      </c>
      <c r="NH114" s="7">
        <v>-1</v>
      </c>
      <c r="NI114" s="2" t="s">
        <v>239</v>
      </c>
      <c r="NJ114" s="2" t="s">
        <v>261</v>
      </c>
      <c r="NK114" s="2" t="s">
        <v>1375</v>
      </c>
      <c r="NL114" s="2" t="s">
        <v>1363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239</v>
      </c>
      <c r="NV114" s="2" t="s">
        <v>237</v>
      </c>
      <c r="NW114" s="2" t="s">
        <v>1394</v>
      </c>
      <c r="NX114" s="2" t="s">
        <v>1053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239</v>
      </c>
      <c r="OH114" s="2" t="s">
        <v>237</v>
      </c>
      <c r="OI114" s="2" t="s">
        <v>813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223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239</v>
      </c>
      <c r="PF114" s="2" t="s">
        <v>223</v>
      </c>
      <c r="PG114" s="2" t="s">
        <v>226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239</v>
      </c>
      <c r="QP114" s="2" t="s">
        <v>237</v>
      </c>
      <c r="QQ114" s="2" t="s">
        <v>1379</v>
      </c>
      <c r="QR114" s="2" t="s">
        <v>226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266</v>
      </c>
      <c r="RB114" s="2" t="s">
        <v>223</v>
      </c>
      <c r="RC114" s="2" t="s">
        <v>226</v>
      </c>
      <c r="RD114" s="2" t="s">
        <v>226</v>
      </c>
      <c r="RE114" s="2" t="s">
        <v>238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226</v>
      </c>
      <c r="RO114" s="2" t="s">
        <v>226</v>
      </c>
      <c r="RP114" s="2" t="s">
        <v>226</v>
      </c>
      <c r="RQ114" s="2" t="s">
        <v>226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237</v>
      </c>
      <c r="SA114" s="2" t="s">
        <v>621</v>
      </c>
      <c r="SB114" s="2" t="s">
        <v>1681</v>
      </c>
      <c r="SC114" s="2" t="s">
        <v>238</v>
      </c>
      <c r="SD114" s="2" t="s">
        <v>226</v>
      </c>
      <c r="SE114" s="4">
        <v>42</v>
      </c>
      <c r="SF114" s="4">
        <v>14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</row>
    <row r="115">
      <c r="A115" s="2" t="s">
        <v>1682</v>
      </c>
      <c r="B115" s="2" t="s">
        <v>577</v>
      </c>
      <c r="C115" s="2" t="s">
        <v>558</v>
      </c>
      <c r="D115" s="2" t="s">
        <v>215</v>
      </c>
      <c r="E115" s="2" t="s">
        <v>216</v>
      </c>
      <c r="F115" s="2" t="s">
        <v>1622</v>
      </c>
      <c r="G115" s="2" t="s">
        <v>1623</v>
      </c>
      <c r="H115" s="2" t="s">
        <v>1624</v>
      </c>
      <c r="I115" s="2" t="s">
        <v>560</v>
      </c>
      <c r="J115" s="2" t="s">
        <v>582</v>
      </c>
      <c r="K115" s="2" t="s">
        <v>841</v>
      </c>
      <c r="L115" s="3">
        <v>30.36</v>
      </c>
      <c r="M115" s="3">
        <v>31.88</v>
      </c>
      <c r="N115" s="3">
        <v>69.99</v>
      </c>
      <c r="O115" s="2" t="s">
        <v>283</v>
      </c>
      <c r="P115" s="2" t="s">
        <v>284</v>
      </c>
      <c r="Q115" s="2" t="s">
        <v>225</v>
      </c>
      <c r="R115" s="2" t="s">
        <v>226</v>
      </c>
      <c r="S115" s="2" t="s">
        <v>1683</v>
      </c>
      <c r="T115" s="2" t="s">
        <v>969</v>
      </c>
      <c r="U115" s="2" t="s">
        <v>371</v>
      </c>
      <c r="V115" s="2" t="s">
        <v>970</v>
      </c>
      <c r="W115" s="2" t="s">
        <v>971</v>
      </c>
      <c r="X115" s="2" t="s">
        <v>231</v>
      </c>
      <c r="Y115" s="2" t="s">
        <v>1523</v>
      </c>
      <c r="Z115" s="4"/>
      <c r="AA115" s="4">
        <f>=ROUNDDOWN({0},0)</f>
      </c>
      <c r="AB115" s="5">
        <v>1</v>
      </c>
      <c r="AC115" s="2" t="s">
        <v>226</v>
      </c>
      <c r="AD115" s="4"/>
      <c r="AE115" s="4"/>
      <c r="AF115" s="6">
        <v>64</v>
      </c>
      <c r="AG115" s="6">
        <v>72</v>
      </c>
      <c r="AH115" s="7">
        <v>0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/>
      <c r="AQ115" s="8"/>
      <c r="AR115" s="4">
        <v>34</v>
      </c>
      <c r="AS115" s="8">
        <v>723.96</v>
      </c>
      <c r="AT115" s="7">
        <v>-1</v>
      </c>
      <c r="AU115" s="7">
        <v>-1</v>
      </c>
      <c r="AV115" s="4" t="s">
        <v>226</v>
      </c>
      <c r="AW115" s="8" t="s">
        <v>226</v>
      </c>
      <c r="AX115" s="4">
        <v>105</v>
      </c>
      <c r="AY115" s="8">
        <v>2836.36</v>
      </c>
      <c r="AZ115" s="7" t="s">
        <v>226</v>
      </c>
      <c r="BA115" s="7" t="s">
        <v>226</v>
      </c>
      <c r="BB115" s="7"/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 t="s">
        <v>226</v>
      </c>
      <c r="BJ115" s="4"/>
      <c r="BK115" s="8"/>
      <c r="BL115" s="2" t="s">
        <v>1684</v>
      </c>
      <c r="BM115" s="7"/>
      <c r="BN115" s="7"/>
      <c r="BO115" s="4"/>
      <c r="BP115" s="8"/>
      <c r="BQ115" s="4">
        <v>20</v>
      </c>
      <c r="BR115" s="8">
        <v>405.7</v>
      </c>
      <c r="BS115" s="7">
        <v>-1</v>
      </c>
      <c r="BT115" s="7">
        <v>-1</v>
      </c>
      <c r="BU115" s="2" t="s">
        <v>239</v>
      </c>
      <c r="BV115" s="2" t="s">
        <v>237</v>
      </c>
      <c r="BW115" s="2" t="s">
        <v>226</v>
      </c>
      <c r="BX115" s="2" t="s">
        <v>1685</v>
      </c>
      <c r="BY115" s="2" t="s">
        <v>238</v>
      </c>
      <c r="BZ115" s="2" t="s">
        <v>226</v>
      </c>
      <c r="CA115" s="4"/>
      <c r="CB115" s="8"/>
      <c r="CC115" s="4">
        <v>2</v>
      </c>
      <c r="CD115" s="8">
        <v>66.1</v>
      </c>
      <c r="CE115" s="7">
        <v>-1</v>
      </c>
      <c r="CF115" s="7">
        <v>-1</v>
      </c>
      <c r="CG115" s="2" t="s">
        <v>239</v>
      </c>
      <c r="CH115" s="2" t="s">
        <v>237</v>
      </c>
      <c r="CI115" s="2" t="s">
        <v>1493</v>
      </c>
      <c r="CJ115" s="2" t="s">
        <v>1686</v>
      </c>
      <c r="CK115" s="2" t="s">
        <v>238</v>
      </c>
      <c r="CL115" s="2" t="s">
        <v>226</v>
      </c>
      <c r="CM115" s="4"/>
      <c r="CN115" s="8"/>
      <c r="CO115" s="4">
        <v>4</v>
      </c>
      <c r="CP115" s="8">
        <v>55.08</v>
      </c>
      <c r="CQ115" s="7">
        <v>-1</v>
      </c>
      <c r="CR115" s="7">
        <v>-1</v>
      </c>
      <c r="CS115" s="2" t="s">
        <v>239</v>
      </c>
      <c r="CT115" s="2" t="s">
        <v>237</v>
      </c>
      <c r="CU115" s="2" t="s">
        <v>1357</v>
      </c>
      <c r="CV115" s="2" t="s">
        <v>1517</v>
      </c>
      <c r="CW115" s="2" t="s">
        <v>238</v>
      </c>
      <c r="CX115" s="2" t="s">
        <v>226</v>
      </c>
      <c r="CY115" s="4"/>
      <c r="CZ115" s="8"/>
      <c r="DA115" s="4">
        <v>3</v>
      </c>
      <c r="DB115" s="8">
        <v>92.4</v>
      </c>
      <c r="DC115" s="7">
        <v>-1</v>
      </c>
      <c r="DD115" s="7">
        <v>-1</v>
      </c>
      <c r="DE115" s="2" t="s">
        <v>239</v>
      </c>
      <c r="DF115" s="2" t="s">
        <v>237</v>
      </c>
      <c r="DG115" s="2" t="s">
        <v>1360</v>
      </c>
      <c r="DH115" s="2" t="s">
        <v>1223</v>
      </c>
      <c r="DI115" s="2" t="s">
        <v>291</v>
      </c>
      <c r="DJ115" s="2" t="s">
        <v>226</v>
      </c>
      <c r="DK115" s="4"/>
      <c r="DL115" s="8"/>
      <c r="DM115" s="4">
        <v>3</v>
      </c>
      <c r="DN115" s="8">
        <v>40.46</v>
      </c>
      <c r="DO115" s="7">
        <v>-1</v>
      </c>
      <c r="DP115" s="7">
        <v>-1</v>
      </c>
      <c r="DQ115" s="2" t="s">
        <v>239</v>
      </c>
      <c r="DR115" s="2" t="s">
        <v>237</v>
      </c>
      <c r="DS115" s="2" t="s">
        <v>1357</v>
      </c>
      <c r="DT115" s="2" t="s">
        <v>1687</v>
      </c>
      <c r="DU115" s="2" t="s">
        <v>291</v>
      </c>
      <c r="DV115" s="2" t="s">
        <v>226</v>
      </c>
      <c r="DW115" s="4"/>
      <c r="DX115" s="8"/>
      <c r="DY115" s="4">
        <v>1</v>
      </c>
      <c r="DZ115" s="8">
        <v>33.47</v>
      </c>
      <c r="EA115" s="7">
        <v>-1</v>
      </c>
      <c r="EB115" s="7">
        <v>-1</v>
      </c>
      <c r="EC115" s="2" t="s">
        <v>239</v>
      </c>
      <c r="ED115" s="2" t="s">
        <v>237</v>
      </c>
      <c r="EE115" s="2" t="s">
        <v>1357</v>
      </c>
      <c r="EF115" s="2" t="s">
        <v>1688</v>
      </c>
      <c r="EG115" s="2" t="s">
        <v>238</v>
      </c>
      <c r="EH115" s="2" t="s">
        <v>226</v>
      </c>
      <c r="EI115" s="4"/>
      <c r="EJ115" s="8"/>
      <c r="EK115" s="4">
        <v>1</v>
      </c>
      <c r="EL115" s="8">
        <v>30.75</v>
      </c>
      <c r="EM115" s="7">
        <v>-1</v>
      </c>
      <c r="EN115" s="7">
        <v>-1</v>
      </c>
      <c r="EO115" s="2" t="s">
        <v>239</v>
      </c>
      <c r="EP115" s="2" t="s">
        <v>237</v>
      </c>
      <c r="EQ115" s="2" t="s">
        <v>1357</v>
      </c>
      <c r="ER115" s="2" t="s">
        <v>1689</v>
      </c>
      <c r="ES115" s="2" t="s">
        <v>238</v>
      </c>
      <c r="ET115" s="2" t="s">
        <v>226</v>
      </c>
      <c r="EU115" s="4"/>
      <c r="EV115" s="8"/>
      <c r="EW115" s="4"/>
      <c r="EX115" s="8"/>
      <c r="EY115" s="7"/>
      <c r="EZ115" s="7"/>
      <c r="FA115" s="2" t="s">
        <v>239</v>
      </c>
      <c r="FB115" s="2" t="s">
        <v>237</v>
      </c>
      <c r="FC115" s="2" t="s">
        <v>1357</v>
      </c>
      <c r="FD115" s="2" t="s">
        <v>1690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237</v>
      </c>
      <c r="FO115" s="2" t="s">
        <v>1357</v>
      </c>
      <c r="FP115" s="2" t="s">
        <v>1498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226</v>
      </c>
      <c r="FZ115" s="2" t="s">
        <v>226</v>
      </c>
      <c r="GA115" s="2" t="s">
        <v>226</v>
      </c>
      <c r="GB115" s="2" t="s">
        <v>226</v>
      </c>
      <c r="GC115" s="2" t="s">
        <v>226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1002</v>
      </c>
      <c r="GL115" s="2" t="s">
        <v>237</v>
      </c>
      <c r="GM115" s="2" t="s">
        <v>1357</v>
      </c>
      <c r="GN115" s="2" t="s">
        <v>1691</v>
      </c>
      <c r="GO115" s="2" t="s">
        <v>238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239</v>
      </c>
      <c r="GX115" s="2" t="s">
        <v>237</v>
      </c>
      <c r="GY115" s="2" t="s">
        <v>993</v>
      </c>
      <c r="GZ115" s="2" t="s">
        <v>848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237</v>
      </c>
      <c r="HK115" s="2" t="s">
        <v>994</v>
      </c>
      <c r="HL115" s="2" t="s">
        <v>1692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239</v>
      </c>
      <c r="HV115" s="2" t="s">
        <v>237</v>
      </c>
      <c r="HW115" s="2" t="s">
        <v>1493</v>
      </c>
      <c r="HX115" s="2" t="s">
        <v>1526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252</v>
      </c>
      <c r="IH115" s="2" t="s">
        <v>237</v>
      </c>
      <c r="II115" s="2" t="s">
        <v>226</v>
      </c>
      <c r="IJ115" s="2" t="s">
        <v>226</v>
      </c>
      <c r="IK115" s="2" t="s">
        <v>238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226</v>
      </c>
      <c r="IT115" s="2" t="s">
        <v>226</v>
      </c>
      <c r="IU115" s="2" t="s">
        <v>226</v>
      </c>
      <c r="IV115" s="2" t="s">
        <v>226</v>
      </c>
      <c r="IW115" s="2" t="s">
        <v>226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252</v>
      </c>
      <c r="JF115" s="2" t="s">
        <v>237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237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237</v>
      </c>
      <c r="KE115" s="2" t="s">
        <v>591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237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237</v>
      </c>
      <c r="LC115" s="2" t="s">
        <v>1004</v>
      </c>
      <c r="LD115" s="2" t="s">
        <v>226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237</v>
      </c>
      <c r="LO115" s="2" t="s">
        <v>321</v>
      </c>
      <c r="LP115" s="2" t="s">
        <v>226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237</v>
      </c>
      <c r="MY115" s="2" t="s">
        <v>1634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239</v>
      </c>
      <c r="NJ115" s="2" t="s">
        <v>237</v>
      </c>
      <c r="NK115" s="2" t="s">
        <v>1375</v>
      </c>
      <c r="NL115" s="2" t="s">
        <v>1693</v>
      </c>
      <c r="NM115" s="2" t="s">
        <v>291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239</v>
      </c>
      <c r="NV115" s="2" t="s">
        <v>237</v>
      </c>
      <c r="NW115" s="2" t="s">
        <v>1377</v>
      </c>
      <c r="NX115" s="2" t="s">
        <v>1426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252</v>
      </c>
      <c r="OH115" s="2" t="s">
        <v>237</v>
      </c>
      <c r="OI115" s="2" t="s">
        <v>226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252</v>
      </c>
      <c r="OT115" s="2" t="s">
        <v>237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226</v>
      </c>
      <c r="PF115" s="2" t="s">
        <v>226</v>
      </c>
      <c r="PG115" s="2" t="s">
        <v>226</v>
      </c>
      <c r="PH115" s="2" t="s">
        <v>226</v>
      </c>
      <c r="PI115" s="2" t="s">
        <v>226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226</v>
      </c>
      <c r="QE115" s="2" t="s">
        <v>226</v>
      </c>
      <c r="QF115" s="2" t="s">
        <v>226</v>
      </c>
      <c r="QG115" s="2" t="s">
        <v>226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239</v>
      </c>
      <c r="QP115" s="2" t="s">
        <v>237</v>
      </c>
      <c r="QQ115" s="2" t="s">
        <v>1379</v>
      </c>
      <c r="QR115" s="2" t="s">
        <v>1694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266</v>
      </c>
      <c r="RB115" s="2" t="s">
        <v>237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226</v>
      </c>
      <c r="RO115" s="2" t="s">
        <v>226</v>
      </c>
      <c r="RP115" s="2" t="s">
        <v>226</v>
      </c>
      <c r="RQ115" s="2" t="s">
        <v>226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237</v>
      </c>
      <c r="SA115" s="2" t="s">
        <v>1082</v>
      </c>
      <c r="SB115" s="2" t="s">
        <v>1695</v>
      </c>
      <c r="SC115" s="2" t="s">
        <v>238</v>
      </c>
      <c r="SD115" s="2" t="s">
        <v>226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</row>
    <row r="116">
      <c r="A116" s="2" t="s">
        <v>1696</v>
      </c>
      <c r="B116" s="2" t="s">
        <v>577</v>
      </c>
      <c r="C116" s="2" t="s">
        <v>558</v>
      </c>
      <c r="D116" s="2" t="s">
        <v>215</v>
      </c>
      <c r="E116" s="2" t="s">
        <v>216</v>
      </c>
      <c r="F116" s="2" t="s">
        <v>1622</v>
      </c>
      <c r="G116" s="2" t="s">
        <v>1623</v>
      </c>
      <c r="H116" s="2" t="s">
        <v>1624</v>
      </c>
      <c r="I116" s="2" t="s">
        <v>560</v>
      </c>
      <c r="J116" s="2" t="s">
        <v>221</v>
      </c>
      <c r="K116" s="2" t="s">
        <v>841</v>
      </c>
      <c r="L116" s="3">
        <v>36.96</v>
      </c>
      <c r="M116" s="3">
        <v>38.81</v>
      </c>
      <c r="N116" s="3">
        <v>79.99</v>
      </c>
      <c r="O116" s="2" t="s">
        <v>283</v>
      </c>
      <c r="P116" s="2" t="s">
        <v>284</v>
      </c>
      <c r="Q116" s="2" t="s">
        <v>225</v>
      </c>
      <c r="R116" s="2" t="s">
        <v>226</v>
      </c>
      <c r="S116" s="2" t="s">
        <v>1683</v>
      </c>
      <c r="T116" s="2" t="s">
        <v>969</v>
      </c>
      <c r="U116" s="2" t="s">
        <v>229</v>
      </c>
      <c r="V116" s="2" t="s">
        <v>970</v>
      </c>
      <c r="W116" s="2" t="s">
        <v>971</v>
      </c>
      <c r="X116" s="2" t="s">
        <v>231</v>
      </c>
      <c r="Y116" s="2" t="s">
        <v>1353</v>
      </c>
      <c r="Z116" s="4"/>
      <c r="AA116" s="4">
        <f>=ROUNDDOWN({0},0)</f>
      </c>
      <c r="AB116" s="5">
        <v>2</v>
      </c>
      <c r="AC116" s="2" t="s">
        <v>226</v>
      </c>
      <c r="AD116" s="4"/>
      <c r="AE116" s="4"/>
      <c r="AF116" s="6">
        <v>64</v>
      </c>
      <c r="AG116" s="6">
        <v>72</v>
      </c>
      <c r="AH116" s="7">
        <v>0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/>
      <c r="AQ116" s="8"/>
      <c r="AR116" s="4">
        <v>71</v>
      </c>
      <c r="AS116" s="8">
        <v>2112.4</v>
      </c>
      <c r="AT116" s="7">
        <v>-1</v>
      </c>
      <c r="AU116" s="7">
        <v>-1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/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/>
      <c r="BK116" s="8"/>
      <c r="BL116" s="2" t="s">
        <v>1697</v>
      </c>
      <c r="BM116" s="7"/>
      <c r="BN116" s="7"/>
      <c r="BO116" s="4"/>
      <c r="BP116" s="8"/>
      <c r="BQ116" s="4">
        <v>17</v>
      </c>
      <c r="BR116" s="8">
        <v>574.76</v>
      </c>
      <c r="BS116" s="7">
        <v>-1</v>
      </c>
      <c r="BT116" s="7">
        <v>-1</v>
      </c>
      <c r="BU116" s="2" t="s">
        <v>239</v>
      </c>
      <c r="BV116" s="2" t="s">
        <v>237</v>
      </c>
      <c r="BW116" s="2" t="s">
        <v>226</v>
      </c>
      <c r="BX116" s="2" t="s">
        <v>1685</v>
      </c>
      <c r="BY116" s="2" t="s">
        <v>238</v>
      </c>
      <c r="BZ116" s="2" t="s">
        <v>226</v>
      </c>
      <c r="CA116" s="4"/>
      <c r="CB116" s="8"/>
      <c r="CC116" s="4">
        <v>3</v>
      </c>
      <c r="CD116" s="8">
        <v>118.98</v>
      </c>
      <c r="CE116" s="7">
        <v>-1</v>
      </c>
      <c r="CF116" s="7">
        <v>-1</v>
      </c>
      <c r="CG116" s="2" t="s">
        <v>239</v>
      </c>
      <c r="CH116" s="2" t="s">
        <v>237</v>
      </c>
      <c r="CI116" s="2" t="s">
        <v>1493</v>
      </c>
      <c r="CJ116" s="2" t="s">
        <v>1698</v>
      </c>
      <c r="CK116" s="2" t="s">
        <v>238</v>
      </c>
      <c r="CL116" s="2" t="s">
        <v>226</v>
      </c>
      <c r="CM116" s="4"/>
      <c r="CN116" s="8"/>
      <c r="CO116" s="4">
        <v>22</v>
      </c>
      <c r="CP116" s="8">
        <v>368.94</v>
      </c>
      <c r="CQ116" s="7">
        <v>-1</v>
      </c>
      <c r="CR116" s="7">
        <v>-1</v>
      </c>
      <c r="CS116" s="2" t="s">
        <v>239</v>
      </c>
      <c r="CT116" s="2" t="s">
        <v>237</v>
      </c>
      <c r="CU116" s="2" t="s">
        <v>1357</v>
      </c>
      <c r="CV116" s="2" t="s">
        <v>1517</v>
      </c>
      <c r="CW116" s="2" t="s">
        <v>238</v>
      </c>
      <c r="CX116" s="2" t="s">
        <v>226</v>
      </c>
      <c r="CY116" s="4"/>
      <c r="CZ116" s="8"/>
      <c r="DA116" s="4">
        <v>2</v>
      </c>
      <c r="DB116" s="8">
        <v>70.4</v>
      </c>
      <c r="DC116" s="7">
        <v>-1</v>
      </c>
      <c r="DD116" s="7">
        <v>-1</v>
      </c>
      <c r="DE116" s="2" t="s">
        <v>239</v>
      </c>
      <c r="DF116" s="2" t="s">
        <v>237</v>
      </c>
      <c r="DG116" s="2" t="s">
        <v>1360</v>
      </c>
      <c r="DH116" s="2" t="s">
        <v>986</v>
      </c>
      <c r="DI116" s="2" t="s">
        <v>291</v>
      </c>
      <c r="DJ116" s="2" t="s">
        <v>226</v>
      </c>
      <c r="DK116" s="4"/>
      <c r="DL116" s="8"/>
      <c r="DM116" s="4">
        <v>2</v>
      </c>
      <c r="DN116" s="8">
        <v>29.88</v>
      </c>
      <c r="DO116" s="7">
        <v>-1</v>
      </c>
      <c r="DP116" s="7">
        <v>-1</v>
      </c>
      <c r="DQ116" s="2" t="s">
        <v>239</v>
      </c>
      <c r="DR116" s="2" t="s">
        <v>237</v>
      </c>
      <c r="DS116" s="2" t="s">
        <v>1357</v>
      </c>
      <c r="DT116" s="2" t="s">
        <v>1699</v>
      </c>
      <c r="DU116" s="2" t="s">
        <v>291</v>
      </c>
      <c r="DV116" s="2" t="s">
        <v>226</v>
      </c>
      <c r="DW116" s="4"/>
      <c r="DX116" s="8"/>
      <c r="DY116" s="4">
        <v>4</v>
      </c>
      <c r="DZ116" s="8">
        <v>163</v>
      </c>
      <c r="EA116" s="7">
        <v>-1</v>
      </c>
      <c r="EB116" s="7">
        <v>-1</v>
      </c>
      <c r="EC116" s="2" t="s">
        <v>239</v>
      </c>
      <c r="ED116" s="2" t="s">
        <v>237</v>
      </c>
      <c r="EE116" s="2" t="s">
        <v>1357</v>
      </c>
      <c r="EF116" s="2" t="s">
        <v>1700</v>
      </c>
      <c r="EG116" s="2" t="s">
        <v>238</v>
      </c>
      <c r="EH116" s="2" t="s">
        <v>226</v>
      </c>
      <c r="EI116" s="4"/>
      <c r="EJ116" s="8"/>
      <c r="EK116" s="4">
        <v>11</v>
      </c>
      <c r="EL116" s="8">
        <v>405.9</v>
      </c>
      <c r="EM116" s="7">
        <v>-1</v>
      </c>
      <c r="EN116" s="7">
        <v>-1</v>
      </c>
      <c r="EO116" s="2" t="s">
        <v>239</v>
      </c>
      <c r="EP116" s="2" t="s">
        <v>237</v>
      </c>
      <c r="EQ116" s="2" t="s">
        <v>1357</v>
      </c>
      <c r="ER116" s="2" t="s">
        <v>1701</v>
      </c>
      <c r="ES116" s="2" t="s">
        <v>238</v>
      </c>
      <c r="ET116" s="2" t="s">
        <v>226</v>
      </c>
      <c r="EU116" s="4"/>
      <c r="EV116" s="8"/>
      <c r="EW116" s="4">
        <v>2</v>
      </c>
      <c r="EX116" s="8">
        <v>73.72</v>
      </c>
      <c r="EY116" s="7">
        <v>-1</v>
      </c>
      <c r="EZ116" s="7">
        <v>-1</v>
      </c>
      <c r="FA116" s="2" t="s">
        <v>239</v>
      </c>
      <c r="FB116" s="2" t="s">
        <v>237</v>
      </c>
      <c r="FC116" s="2" t="s">
        <v>1357</v>
      </c>
      <c r="FD116" s="2" t="s">
        <v>1493</v>
      </c>
      <c r="FE116" s="2" t="s">
        <v>238</v>
      </c>
      <c r="FF116" s="2" t="s">
        <v>226</v>
      </c>
      <c r="FG116" s="4"/>
      <c r="FH116" s="8"/>
      <c r="FI116" s="4">
        <v>2</v>
      </c>
      <c r="FJ116" s="8">
        <v>75.9</v>
      </c>
      <c r="FK116" s="7">
        <v>-1</v>
      </c>
      <c r="FL116" s="7">
        <v>-1</v>
      </c>
      <c r="FM116" s="2" t="s">
        <v>239</v>
      </c>
      <c r="FN116" s="2" t="s">
        <v>237</v>
      </c>
      <c r="FO116" s="2" t="s">
        <v>1357</v>
      </c>
      <c r="FP116" s="2" t="s">
        <v>1498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226</v>
      </c>
      <c r="FZ116" s="2" t="s">
        <v>226</v>
      </c>
      <c r="GA116" s="2" t="s">
        <v>226</v>
      </c>
      <c r="GB116" s="2" t="s">
        <v>226</v>
      </c>
      <c r="GC116" s="2" t="s">
        <v>226</v>
      </c>
      <c r="GD116" s="2" t="s">
        <v>226</v>
      </c>
      <c r="GE116" s="4"/>
      <c r="GF116" s="8"/>
      <c r="GG116" s="4">
        <v>5</v>
      </c>
      <c r="GH116" s="8">
        <v>203.75</v>
      </c>
      <c r="GI116" s="7">
        <v>-1</v>
      </c>
      <c r="GJ116" s="7">
        <v>-1</v>
      </c>
      <c r="GK116" s="2" t="s">
        <v>1002</v>
      </c>
      <c r="GL116" s="2" t="s">
        <v>237</v>
      </c>
      <c r="GM116" s="2" t="s">
        <v>1357</v>
      </c>
      <c r="GN116" s="2" t="s">
        <v>1702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237</v>
      </c>
      <c r="GY116" s="2" t="s">
        <v>993</v>
      </c>
      <c r="GZ116" s="2" t="s">
        <v>1703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239</v>
      </c>
      <c r="HJ116" s="2" t="s">
        <v>237</v>
      </c>
      <c r="HK116" s="2" t="s">
        <v>994</v>
      </c>
      <c r="HL116" s="2" t="s">
        <v>1134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239</v>
      </c>
      <c r="HV116" s="2" t="s">
        <v>237</v>
      </c>
      <c r="HW116" s="2" t="s">
        <v>1493</v>
      </c>
      <c r="HX116" s="2" t="s">
        <v>1704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252</v>
      </c>
      <c r="IH116" s="2" t="s">
        <v>237</v>
      </c>
      <c r="II116" s="2" t="s">
        <v>226</v>
      </c>
      <c r="IJ116" s="2" t="s">
        <v>226</v>
      </c>
      <c r="IK116" s="2" t="s">
        <v>238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226</v>
      </c>
      <c r="IT116" s="2" t="s">
        <v>226</v>
      </c>
      <c r="IU116" s="2" t="s">
        <v>226</v>
      </c>
      <c r="IV116" s="2" t="s">
        <v>226</v>
      </c>
      <c r="IW116" s="2" t="s">
        <v>226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252</v>
      </c>
      <c r="JF116" s="2" t="s">
        <v>237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237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237</v>
      </c>
      <c r="KE116" s="2" t="s">
        <v>591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237</v>
      </c>
      <c r="KQ116" s="2" t="s">
        <v>226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237</v>
      </c>
      <c r="LC116" s="2" t="s">
        <v>1004</v>
      </c>
      <c r="LD116" s="2" t="s">
        <v>1705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239</v>
      </c>
      <c r="LN116" s="2" t="s">
        <v>237</v>
      </c>
      <c r="LO116" s="2" t="s">
        <v>321</v>
      </c>
      <c r="LP116" s="2" t="s">
        <v>226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226</v>
      </c>
      <c r="MA116" s="2" t="s">
        <v>226</v>
      </c>
      <c r="MB116" s="2" t="s">
        <v>226</v>
      </c>
      <c r="MC116" s="2" t="s">
        <v>226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237</v>
      </c>
      <c r="MY116" s="2" t="s">
        <v>1634</v>
      </c>
      <c r="MZ116" s="2" t="s">
        <v>1501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239</v>
      </c>
      <c r="NJ116" s="2" t="s">
        <v>237</v>
      </c>
      <c r="NK116" s="2" t="s">
        <v>1375</v>
      </c>
      <c r="NL116" s="2" t="s">
        <v>1693</v>
      </c>
      <c r="NM116" s="2" t="s">
        <v>291</v>
      </c>
      <c r="NN116" s="2" t="s">
        <v>226</v>
      </c>
      <c r="NO116" s="4"/>
      <c r="NP116" s="8"/>
      <c r="NQ116" s="4">
        <v>1</v>
      </c>
      <c r="NR116" s="8">
        <v>27.17</v>
      </c>
      <c r="NS116" s="7">
        <v>-1</v>
      </c>
      <c r="NT116" s="7">
        <v>-1</v>
      </c>
      <c r="NU116" s="2" t="s">
        <v>239</v>
      </c>
      <c r="NV116" s="2" t="s">
        <v>237</v>
      </c>
      <c r="NW116" s="2" t="s">
        <v>1377</v>
      </c>
      <c r="NX116" s="2" t="s">
        <v>1426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252</v>
      </c>
      <c r="OH116" s="2" t="s">
        <v>237</v>
      </c>
      <c r="OI116" s="2" t="s">
        <v>226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252</v>
      </c>
      <c r="OT116" s="2" t="s">
        <v>237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226</v>
      </c>
      <c r="PF116" s="2" t="s">
        <v>226</v>
      </c>
      <c r="PG116" s="2" t="s">
        <v>226</v>
      </c>
      <c r="PH116" s="2" t="s">
        <v>226</v>
      </c>
      <c r="PI116" s="2" t="s">
        <v>226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226</v>
      </c>
      <c r="PS116" s="2" t="s">
        <v>226</v>
      </c>
      <c r="PT116" s="2" t="s">
        <v>226</v>
      </c>
      <c r="PU116" s="2" t="s">
        <v>226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226</v>
      </c>
      <c r="QD116" s="2" t="s">
        <v>226</v>
      </c>
      <c r="QE116" s="2" t="s">
        <v>226</v>
      </c>
      <c r="QF116" s="2" t="s">
        <v>226</v>
      </c>
      <c r="QG116" s="2" t="s">
        <v>226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239</v>
      </c>
      <c r="QP116" s="2" t="s">
        <v>237</v>
      </c>
      <c r="QQ116" s="2" t="s">
        <v>1379</v>
      </c>
      <c r="QR116" s="2" t="s">
        <v>1706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266</v>
      </c>
      <c r="RB116" s="2" t="s">
        <v>237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226</v>
      </c>
      <c r="RO116" s="2" t="s">
        <v>226</v>
      </c>
      <c r="RP116" s="2" t="s">
        <v>226</v>
      </c>
      <c r="RQ116" s="2" t="s">
        <v>226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237</v>
      </c>
      <c r="SA116" s="2" t="s">
        <v>1082</v>
      </c>
      <c r="SB116" s="2" t="s">
        <v>1505</v>
      </c>
      <c r="SC116" s="2" t="s">
        <v>238</v>
      </c>
      <c r="SD116" s="2" t="s">
        <v>226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</row>
    <row r="117">
      <c r="A117" s="2" t="s">
        <v>1707</v>
      </c>
      <c r="B117" s="2" t="s">
        <v>577</v>
      </c>
      <c r="C117" s="2" t="s">
        <v>558</v>
      </c>
      <c r="D117" s="2" t="s">
        <v>215</v>
      </c>
      <c r="E117" s="2" t="s">
        <v>216</v>
      </c>
      <c r="F117" s="2" t="s">
        <v>1708</v>
      </c>
      <c r="G117" s="2" t="s">
        <v>1709</v>
      </c>
      <c r="H117" s="2" t="s">
        <v>1710</v>
      </c>
      <c r="I117" s="2" t="s">
        <v>1711</v>
      </c>
      <c r="J117" s="2" t="s">
        <v>582</v>
      </c>
      <c r="K117" s="2" t="s">
        <v>1712</v>
      </c>
      <c r="L117" s="3">
        <v>43.2</v>
      </c>
      <c r="M117" s="3">
        <v>45.36</v>
      </c>
      <c r="N117" s="3">
        <v>89.99</v>
      </c>
      <c r="O117" s="2" t="s">
        <v>223</v>
      </c>
      <c r="P117" s="2" t="s">
        <v>796</v>
      </c>
      <c r="Q117" s="2" t="s">
        <v>225</v>
      </c>
      <c r="R117" s="2" t="s">
        <v>226</v>
      </c>
      <c r="S117" s="2" t="s">
        <v>1713</v>
      </c>
      <c r="T117" s="2" t="s">
        <v>969</v>
      </c>
      <c r="U117" s="2" t="s">
        <v>371</v>
      </c>
      <c r="V117" s="2" t="s">
        <v>1285</v>
      </c>
      <c r="W117" s="2" t="s">
        <v>971</v>
      </c>
      <c r="X117" s="2" t="s">
        <v>231</v>
      </c>
      <c r="Y117" s="2" t="s">
        <v>1714</v>
      </c>
      <c r="Z117" s="4">
        <v>130</v>
      </c>
      <c r="AA117" s="4">
        <f>=ROUNDDOWN(16.25,0)</f>
      </c>
      <c r="AB117" s="5">
        <v>8</v>
      </c>
      <c r="AC117" s="2" t="s">
        <v>1715</v>
      </c>
      <c r="AD117" s="4">
        <v>10</v>
      </c>
      <c r="AE117" s="4">
        <v>210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90</v>
      </c>
      <c r="AQ117" s="8">
        <v>4143.85</v>
      </c>
      <c r="AR117" s="4">
        <v>59</v>
      </c>
      <c r="AS117" s="8">
        <v>2759.39</v>
      </c>
      <c r="AT117" s="7">
        <v>0.5254</v>
      </c>
      <c r="AU117" s="7">
        <v>0.5017</v>
      </c>
      <c r="AV117" s="4">
        <v>196</v>
      </c>
      <c r="AW117" s="8">
        <v>9664.68</v>
      </c>
      <c r="AX117" s="4">
        <v>183</v>
      </c>
      <c r="AY117" s="8">
        <v>8965.36</v>
      </c>
      <c r="AZ117" s="7">
        <v>0.071</v>
      </c>
      <c r="BA117" s="7">
        <v>0.078</v>
      </c>
      <c r="BB117" s="7">
        <v>0.4288</v>
      </c>
      <c r="BC117" s="4">
        <v>294</v>
      </c>
      <c r="BD117" s="8">
        <v>14348.46</v>
      </c>
      <c r="BE117" s="4">
        <v>310</v>
      </c>
      <c r="BF117" s="8">
        <v>15241.87</v>
      </c>
      <c r="BG117" s="7">
        <v>-0.0516</v>
      </c>
      <c r="BH117" s="7">
        <v>-0.0586</v>
      </c>
      <c r="BI117" s="7">
        <v>0.6736</v>
      </c>
      <c r="BJ117" s="4">
        <v>90</v>
      </c>
      <c r="BK117" s="8">
        <v>4143.85</v>
      </c>
      <c r="BL117" s="2" t="s">
        <v>1716</v>
      </c>
      <c r="BM117" s="7">
        <v>1</v>
      </c>
      <c r="BN117" s="7">
        <v>1</v>
      </c>
      <c r="BO117" s="4">
        <v>14</v>
      </c>
      <c r="BP117" s="8">
        <v>618.24</v>
      </c>
      <c r="BQ117" s="4"/>
      <c r="BR117" s="8"/>
      <c r="BS117" s="7"/>
      <c r="BT117" s="7"/>
      <c r="BU117" s="2" t="s">
        <v>239</v>
      </c>
      <c r="BV117" s="2" t="s">
        <v>223</v>
      </c>
      <c r="BW117" s="2" t="s">
        <v>226</v>
      </c>
      <c r="BX117" s="2" t="s">
        <v>799</v>
      </c>
      <c r="BY117" s="2" t="s">
        <v>238</v>
      </c>
      <c r="BZ117" s="2" t="s">
        <v>226</v>
      </c>
      <c r="CA117" s="4">
        <v>50</v>
      </c>
      <c r="CB117" s="8">
        <v>2384.5</v>
      </c>
      <c r="CC117" s="4">
        <v>21</v>
      </c>
      <c r="CD117" s="8">
        <v>1001.49</v>
      </c>
      <c r="CE117" s="7">
        <v>1.381</v>
      </c>
      <c r="CF117" s="7">
        <v>1.381</v>
      </c>
      <c r="CG117" s="2" t="s">
        <v>239</v>
      </c>
      <c r="CH117" s="2" t="s">
        <v>223</v>
      </c>
      <c r="CI117" s="2" t="s">
        <v>800</v>
      </c>
      <c r="CJ117" s="2" t="s">
        <v>1717</v>
      </c>
      <c r="CK117" s="2" t="s">
        <v>238</v>
      </c>
      <c r="CL117" s="2" t="s">
        <v>226</v>
      </c>
      <c r="CM117" s="4">
        <v>3</v>
      </c>
      <c r="CN117" s="8">
        <v>143.07</v>
      </c>
      <c r="CO117" s="4">
        <v>4</v>
      </c>
      <c r="CP117" s="8">
        <v>190.76</v>
      </c>
      <c r="CQ117" s="7">
        <v>-0.25</v>
      </c>
      <c r="CR117" s="7">
        <v>-0.25</v>
      </c>
      <c r="CS117" s="2" t="s">
        <v>239</v>
      </c>
      <c r="CT117" s="2" t="s">
        <v>223</v>
      </c>
      <c r="CU117" s="2" t="s">
        <v>588</v>
      </c>
      <c r="CV117" s="2" t="s">
        <v>1718</v>
      </c>
      <c r="CW117" s="2" t="s">
        <v>238</v>
      </c>
      <c r="CX117" s="2" t="s">
        <v>226</v>
      </c>
      <c r="CY117" s="4">
        <v>7</v>
      </c>
      <c r="CZ117" s="8">
        <v>315</v>
      </c>
      <c r="DA117" s="4"/>
      <c r="DB117" s="8"/>
      <c r="DC117" s="7"/>
      <c r="DD117" s="7"/>
      <c r="DE117" s="2" t="s">
        <v>239</v>
      </c>
      <c r="DF117" s="2" t="s">
        <v>223</v>
      </c>
      <c r="DG117" s="2" t="s">
        <v>596</v>
      </c>
      <c r="DH117" s="2" t="s">
        <v>1588</v>
      </c>
      <c r="DI117" s="2" t="s">
        <v>238</v>
      </c>
      <c r="DJ117" s="2" t="s">
        <v>226</v>
      </c>
      <c r="DK117" s="4">
        <v>12</v>
      </c>
      <c r="DL117" s="8">
        <v>508.04</v>
      </c>
      <c r="DM117" s="4">
        <v>7</v>
      </c>
      <c r="DN117" s="8">
        <v>296.27</v>
      </c>
      <c r="DO117" s="7">
        <v>0.7143</v>
      </c>
      <c r="DP117" s="7">
        <v>0.7148</v>
      </c>
      <c r="DQ117" s="2" t="s">
        <v>239</v>
      </c>
      <c r="DR117" s="2" t="s">
        <v>223</v>
      </c>
      <c r="DS117" s="2" t="s">
        <v>599</v>
      </c>
      <c r="DT117" s="2" t="s">
        <v>601</v>
      </c>
      <c r="DU117" s="2" t="s">
        <v>238</v>
      </c>
      <c r="DV117" s="2" t="s">
        <v>226</v>
      </c>
      <c r="DW117" s="4"/>
      <c r="DX117" s="8"/>
      <c r="DY117" s="4">
        <v>3</v>
      </c>
      <c r="DZ117" s="8">
        <v>142.89</v>
      </c>
      <c r="EA117" s="7">
        <v>-1</v>
      </c>
      <c r="EB117" s="7">
        <v>-1</v>
      </c>
      <c r="EC117" s="2" t="s">
        <v>239</v>
      </c>
      <c r="ED117" s="2" t="s">
        <v>223</v>
      </c>
      <c r="EE117" s="2" t="s">
        <v>1719</v>
      </c>
      <c r="EF117" s="2" t="s">
        <v>1720</v>
      </c>
      <c r="EG117" s="2" t="s">
        <v>238</v>
      </c>
      <c r="EH117" s="2" t="s">
        <v>226</v>
      </c>
      <c r="EI117" s="4">
        <v>4</v>
      </c>
      <c r="EJ117" s="8">
        <v>175</v>
      </c>
      <c r="EK117" s="4">
        <v>8</v>
      </c>
      <c r="EL117" s="8">
        <v>350</v>
      </c>
      <c r="EM117" s="7">
        <v>-0.5</v>
      </c>
      <c r="EN117" s="7">
        <v>-0.5</v>
      </c>
      <c r="EO117" s="2" t="s">
        <v>239</v>
      </c>
      <c r="EP117" s="2" t="s">
        <v>223</v>
      </c>
      <c r="EQ117" s="2" t="s">
        <v>629</v>
      </c>
      <c r="ER117" s="2" t="s">
        <v>1721</v>
      </c>
      <c r="ES117" s="2" t="s">
        <v>238</v>
      </c>
      <c r="ET117" s="2" t="s">
        <v>226</v>
      </c>
      <c r="EU117" s="4"/>
      <c r="EV117" s="8"/>
      <c r="EW117" s="4">
        <v>4</v>
      </c>
      <c r="EX117" s="8">
        <v>193.2</v>
      </c>
      <c r="EY117" s="7">
        <v>-1</v>
      </c>
      <c r="EZ117" s="7">
        <v>-1</v>
      </c>
      <c r="FA117" s="2" t="s">
        <v>239</v>
      </c>
      <c r="FB117" s="2" t="s">
        <v>223</v>
      </c>
      <c r="FC117" s="2" t="s">
        <v>603</v>
      </c>
      <c r="FD117" s="2" t="s">
        <v>593</v>
      </c>
      <c r="FE117" s="2" t="s">
        <v>238</v>
      </c>
      <c r="FF117" s="2" t="s">
        <v>226</v>
      </c>
      <c r="FG117" s="4"/>
      <c r="FH117" s="8"/>
      <c r="FI117" s="4">
        <v>2</v>
      </c>
      <c r="FJ117" s="8">
        <v>174.98</v>
      </c>
      <c r="FK117" s="7">
        <v>-1</v>
      </c>
      <c r="FL117" s="7">
        <v>-1</v>
      </c>
      <c r="FM117" s="2" t="s">
        <v>239</v>
      </c>
      <c r="FN117" s="2" t="s">
        <v>223</v>
      </c>
      <c r="FO117" s="2" t="s">
        <v>588</v>
      </c>
      <c r="FP117" s="2" t="s">
        <v>1014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239</v>
      </c>
      <c r="FZ117" s="2" t="s">
        <v>223</v>
      </c>
      <c r="GA117" s="2" t="s">
        <v>661</v>
      </c>
      <c r="GB117" s="2" t="s">
        <v>226</v>
      </c>
      <c r="GC117" s="2" t="s">
        <v>238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1002</v>
      </c>
      <c r="GL117" s="2" t="s">
        <v>237</v>
      </c>
      <c r="GM117" s="2" t="s">
        <v>1722</v>
      </c>
      <c r="GN117" s="2" t="s">
        <v>1723</v>
      </c>
      <c r="GO117" s="2" t="s">
        <v>238</v>
      </c>
      <c r="GP117" s="2" t="s">
        <v>226</v>
      </c>
      <c r="GQ117" s="4"/>
      <c r="GR117" s="8"/>
      <c r="GS117" s="4">
        <v>3</v>
      </c>
      <c r="GT117" s="8">
        <v>135.27</v>
      </c>
      <c r="GU117" s="7">
        <v>-1</v>
      </c>
      <c r="GV117" s="7">
        <v>-1</v>
      </c>
      <c r="GW117" s="2" t="s">
        <v>239</v>
      </c>
      <c r="GX117" s="2" t="s">
        <v>223</v>
      </c>
      <c r="GY117" s="2" t="s">
        <v>607</v>
      </c>
      <c r="GZ117" s="2" t="s">
        <v>1724</v>
      </c>
      <c r="HA117" s="2" t="s">
        <v>238</v>
      </c>
      <c r="HB117" s="2" t="s">
        <v>226</v>
      </c>
      <c r="HC117" s="4"/>
      <c r="HD117" s="8"/>
      <c r="HE117" s="4">
        <v>6</v>
      </c>
      <c r="HF117" s="8">
        <v>228.6</v>
      </c>
      <c r="HG117" s="7">
        <v>-1</v>
      </c>
      <c r="HH117" s="7">
        <v>-1</v>
      </c>
      <c r="HI117" s="2" t="s">
        <v>239</v>
      </c>
      <c r="HJ117" s="2" t="s">
        <v>223</v>
      </c>
      <c r="HK117" s="2" t="s">
        <v>1292</v>
      </c>
      <c r="HL117" s="2" t="s">
        <v>342</v>
      </c>
      <c r="HM117" s="2" t="s">
        <v>238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239</v>
      </c>
      <c r="HV117" s="2" t="s">
        <v>237</v>
      </c>
      <c r="HW117" s="2" t="s">
        <v>599</v>
      </c>
      <c r="HX117" s="2" t="s">
        <v>1725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252</v>
      </c>
      <c r="IH117" s="2" t="s">
        <v>223</v>
      </c>
      <c r="II117" s="2" t="s">
        <v>226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226</v>
      </c>
      <c r="IT117" s="2" t="s">
        <v>226</v>
      </c>
      <c r="IU117" s="2" t="s">
        <v>226</v>
      </c>
      <c r="IV117" s="2" t="s">
        <v>226</v>
      </c>
      <c r="IW117" s="2" t="s">
        <v>226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448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591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667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223</v>
      </c>
      <c r="LC117" s="2" t="s">
        <v>628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239</v>
      </c>
      <c r="LN117" s="2" t="s">
        <v>223</v>
      </c>
      <c r="LO117" s="2" t="s">
        <v>321</v>
      </c>
      <c r="LP117" s="2" t="s">
        <v>1726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226</v>
      </c>
      <c r="MA117" s="2" t="s">
        <v>226</v>
      </c>
      <c r="MB117" s="2" t="s">
        <v>226</v>
      </c>
      <c r="MC117" s="2" t="s">
        <v>226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223</v>
      </c>
      <c r="MY117" s="2" t="s">
        <v>643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>
        <v>1</v>
      </c>
      <c r="NF117" s="8">
        <v>45.93</v>
      </c>
      <c r="NG117" s="7">
        <v>-1</v>
      </c>
      <c r="NH117" s="7">
        <v>-1</v>
      </c>
      <c r="NI117" s="2" t="s">
        <v>239</v>
      </c>
      <c r="NJ117" s="2" t="s">
        <v>261</v>
      </c>
      <c r="NK117" s="2" t="s">
        <v>588</v>
      </c>
      <c r="NL117" s="2" t="s">
        <v>1727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239</v>
      </c>
      <c r="NV117" s="2" t="s">
        <v>237</v>
      </c>
      <c r="NW117" s="2" t="s">
        <v>619</v>
      </c>
      <c r="NX117" s="2" t="s">
        <v>1728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266</v>
      </c>
      <c r="OH117" s="2" t="s">
        <v>223</v>
      </c>
      <c r="OI117" s="2" t="s">
        <v>226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252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239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266</v>
      </c>
      <c r="QD117" s="2" t="s">
        <v>223</v>
      </c>
      <c r="QE117" s="2" t="s">
        <v>226</v>
      </c>
      <c r="QF117" s="2" t="s">
        <v>226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237</v>
      </c>
      <c r="QQ117" s="2" t="s">
        <v>226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266</v>
      </c>
      <c r="RB117" s="2" t="s">
        <v>223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226</v>
      </c>
      <c r="RN117" s="2" t="s">
        <v>226</v>
      </c>
      <c r="RO117" s="2" t="s">
        <v>226</v>
      </c>
      <c r="RP117" s="2" t="s">
        <v>226</v>
      </c>
      <c r="RQ117" s="2" t="s">
        <v>226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236</v>
      </c>
      <c r="RZ117" s="2" t="s">
        <v>237</v>
      </c>
      <c r="SA117" s="2" t="s">
        <v>226</v>
      </c>
      <c r="SB117" s="2" t="s">
        <v>226</v>
      </c>
      <c r="SC117" s="2" t="s">
        <v>238</v>
      </c>
      <c r="SD117" s="2" t="s">
        <v>226</v>
      </c>
      <c r="SE117" s="4">
        <v>100</v>
      </c>
      <c r="SF117" s="4"/>
      <c r="SG117" s="4"/>
      <c r="SH117" s="4"/>
      <c r="SI117" s="4">
        <v>30</v>
      </c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>
        <v>10</v>
      </c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>
        <v>50</v>
      </c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>
        <v>150</v>
      </c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</row>
    <row r="118">
      <c r="A118" s="2" t="s">
        <v>1729</v>
      </c>
      <c r="B118" s="2" t="s">
        <v>577</v>
      </c>
      <c r="C118" s="2" t="s">
        <v>558</v>
      </c>
      <c r="D118" s="2" t="s">
        <v>215</v>
      </c>
      <c r="E118" s="2" t="s">
        <v>216</v>
      </c>
      <c r="F118" s="2" t="s">
        <v>1708</v>
      </c>
      <c r="G118" s="2" t="s">
        <v>1709</v>
      </c>
      <c r="H118" s="2" t="s">
        <v>1710</v>
      </c>
      <c r="I118" s="2" t="s">
        <v>1711</v>
      </c>
      <c r="J118" s="2" t="s">
        <v>221</v>
      </c>
      <c r="K118" s="2" t="s">
        <v>1712</v>
      </c>
      <c r="L118" s="3">
        <v>48</v>
      </c>
      <c r="M118" s="3">
        <v>50.4</v>
      </c>
      <c r="N118" s="3">
        <v>99.99</v>
      </c>
      <c r="O118" s="2" t="s">
        <v>223</v>
      </c>
      <c r="P118" s="2" t="s">
        <v>796</v>
      </c>
      <c r="Q118" s="2" t="s">
        <v>225</v>
      </c>
      <c r="R118" s="2" t="s">
        <v>226</v>
      </c>
      <c r="S118" s="2" t="s">
        <v>1713</v>
      </c>
      <c r="T118" s="2" t="s">
        <v>969</v>
      </c>
      <c r="U118" s="2" t="s">
        <v>229</v>
      </c>
      <c r="V118" s="2" t="s">
        <v>1285</v>
      </c>
      <c r="W118" s="2" t="s">
        <v>971</v>
      </c>
      <c r="X118" s="2" t="s">
        <v>231</v>
      </c>
      <c r="Y118" s="2" t="s">
        <v>1714</v>
      </c>
      <c r="Z118" s="4">
        <v>191</v>
      </c>
      <c r="AA118" s="4">
        <f>=ROUNDDOWN(13.6428571428571,0)</f>
      </c>
      <c r="AB118" s="5">
        <v>14</v>
      </c>
      <c r="AC118" s="2" t="s">
        <v>1715</v>
      </c>
      <c r="AD118" s="4">
        <v>30</v>
      </c>
      <c r="AE118" s="4">
        <v>280</v>
      </c>
      <c r="AF118" s="6">
        <v>65</v>
      </c>
      <c r="AG118" s="6">
        <v>48</v>
      </c>
      <c r="AH118" s="7">
        <v>0.7024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106</v>
      </c>
      <c r="AQ118" s="8">
        <v>5520.83</v>
      </c>
      <c r="AR118" s="4">
        <v>124</v>
      </c>
      <c r="AS118" s="8">
        <v>6205.97</v>
      </c>
      <c r="AT118" s="7">
        <v>-0.1452</v>
      </c>
      <c r="AU118" s="7">
        <v>-0.1104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0.5712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106</v>
      </c>
      <c r="BK118" s="8">
        <v>5520.83</v>
      </c>
      <c r="BL118" s="2" t="s">
        <v>1730</v>
      </c>
      <c r="BM118" s="7">
        <v>1</v>
      </c>
      <c r="BN118" s="7">
        <v>1</v>
      </c>
      <c r="BO118" s="4">
        <v>12</v>
      </c>
      <c r="BP118" s="8">
        <v>596.16</v>
      </c>
      <c r="BQ118" s="4"/>
      <c r="BR118" s="8"/>
      <c r="BS118" s="7"/>
      <c r="BT118" s="7"/>
      <c r="BU118" s="2" t="s">
        <v>239</v>
      </c>
      <c r="BV118" s="2" t="s">
        <v>223</v>
      </c>
      <c r="BW118" s="2" t="s">
        <v>226</v>
      </c>
      <c r="BX118" s="2" t="s">
        <v>1731</v>
      </c>
      <c r="BY118" s="2" t="s">
        <v>238</v>
      </c>
      <c r="BZ118" s="2" t="s">
        <v>226</v>
      </c>
      <c r="CA118" s="4">
        <v>33</v>
      </c>
      <c r="CB118" s="8">
        <v>1770.12</v>
      </c>
      <c r="CC118" s="4">
        <v>16</v>
      </c>
      <c r="CD118" s="8">
        <v>858.24</v>
      </c>
      <c r="CE118" s="7">
        <v>1.0625</v>
      </c>
      <c r="CF118" s="7">
        <v>1.0625</v>
      </c>
      <c r="CG118" s="2" t="s">
        <v>239</v>
      </c>
      <c r="CH118" s="2" t="s">
        <v>223</v>
      </c>
      <c r="CI118" s="2" t="s">
        <v>800</v>
      </c>
      <c r="CJ118" s="2" t="s">
        <v>593</v>
      </c>
      <c r="CK118" s="2" t="s">
        <v>238</v>
      </c>
      <c r="CL118" s="2" t="s">
        <v>226</v>
      </c>
      <c r="CM118" s="4">
        <v>18</v>
      </c>
      <c r="CN118" s="8">
        <v>965.52</v>
      </c>
      <c r="CO118" s="4">
        <v>10</v>
      </c>
      <c r="CP118" s="8">
        <v>536.4</v>
      </c>
      <c r="CQ118" s="7">
        <v>0.8</v>
      </c>
      <c r="CR118" s="7">
        <v>0.8</v>
      </c>
      <c r="CS118" s="2" t="s">
        <v>239</v>
      </c>
      <c r="CT118" s="2" t="s">
        <v>223</v>
      </c>
      <c r="CU118" s="2" t="s">
        <v>1732</v>
      </c>
      <c r="CV118" s="2" t="s">
        <v>1733</v>
      </c>
      <c r="CW118" s="2" t="s">
        <v>238</v>
      </c>
      <c r="CX118" s="2" t="s">
        <v>226</v>
      </c>
      <c r="CY118" s="4">
        <v>10</v>
      </c>
      <c r="CZ118" s="8">
        <v>509.9</v>
      </c>
      <c r="DA118" s="4">
        <v>10</v>
      </c>
      <c r="DB118" s="8">
        <v>509.9</v>
      </c>
      <c r="DC118" s="7"/>
      <c r="DD118" s="7"/>
      <c r="DE118" s="2" t="s">
        <v>239</v>
      </c>
      <c r="DF118" s="2" t="s">
        <v>223</v>
      </c>
      <c r="DG118" s="2" t="s">
        <v>596</v>
      </c>
      <c r="DH118" s="2" t="s">
        <v>1734</v>
      </c>
      <c r="DI118" s="2" t="s">
        <v>238</v>
      </c>
      <c r="DJ118" s="2" t="s">
        <v>226</v>
      </c>
      <c r="DK118" s="4">
        <v>15</v>
      </c>
      <c r="DL118" s="8">
        <v>752.45</v>
      </c>
      <c r="DM118" s="4">
        <v>22</v>
      </c>
      <c r="DN118" s="8">
        <v>999.9</v>
      </c>
      <c r="DO118" s="7">
        <v>-0.3182</v>
      </c>
      <c r="DP118" s="7">
        <v>-0.2475</v>
      </c>
      <c r="DQ118" s="2" t="s">
        <v>239</v>
      </c>
      <c r="DR118" s="2" t="s">
        <v>223</v>
      </c>
      <c r="DS118" s="2" t="s">
        <v>629</v>
      </c>
      <c r="DT118" s="2" t="s">
        <v>821</v>
      </c>
      <c r="DU118" s="2" t="s">
        <v>238</v>
      </c>
      <c r="DV118" s="2" t="s">
        <v>226</v>
      </c>
      <c r="DW118" s="4">
        <v>10</v>
      </c>
      <c r="DX118" s="8">
        <v>529.2</v>
      </c>
      <c r="DY118" s="4">
        <v>13</v>
      </c>
      <c r="DZ118" s="8">
        <v>687.96</v>
      </c>
      <c r="EA118" s="7">
        <v>-0.2308</v>
      </c>
      <c r="EB118" s="7">
        <v>-0.2308</v>
      </c>
      <c r="EC118" s="2" t="s">
        <v>239</v>
      </c>
      <c r="ED118" s="2" t="s">
        <v>223</v>
      </c>
      <c r="EE118" s="2" t="s">
        <v>1719</v>
      </c>
      <c r="EF118" s="2" t="s">
        <v>725</v>
      </c>
      <c r="EG118" s="2" t="s">
        <v>238</v>
      </c>
      <c r="EH118" s="2" t="s">
        <v>226</v>
      </c>
      <c r="EI118" s="4"/>
      <c r="EJ118" s="8"/>
      <c r="EK118" s="4">
        <v>26</v>
      </c>
      <c r="EL118" s="8">
        <v>1279.72</v>
      </c>
      <c r="EM118" s="7">
        <v>-1</v>
      </c>
      <c r="EN118" s="7">
        <v>-1</v>
      </c>
      <c r="EO118" s="2" t="s">
        <v>239</v>
      </c>
      <c r="EP118" s="2" t="s">
        <v>223</v>
      </c>
      <c r="EQ118" s="2" t="s">
        <v>601</v>
      </c>
      <c r="ER118" s="2" t="s">
        <v>822</v>
      </c>
      <c r="ES118" s="2" t="s">
        <v>238</v>
      </c>
      <c r="ET118" s="2" t="s">
        <v>226</v>
      </c>
      <c r="EU118" s="4">
        <v>2</v>
      </c>
      <c r="EV118" s="8">
        <v>100.78</v>
      </c>
      <c r="EW118" s="4">
        <v>7</v>
      </c>
      <c r="EX118" s="8">
        <v>369.53</v>
      </c>
      <c r="EY118" s="7">
        <v>-0.7143</v>
      </c>
      <c r="EZ118" s="7">
        <v>-0.7273</v>
      </c>
      <c r="FA118" s="2" t="s">
        <v>239</v>
      </c>
      <c r="FB118" s="2" t="s">
        <v>223</v>
      </c>
      <c r="FC118" s="2" t="s">
        <v>603</v>
      </c>
      <c r="FD118" s="2" t="s">
        <v>1735</v>
      </c>
      <c r="FE118" s="2" t="s">
        <v>238</v>
      </c>
      <c r="FF118" s="2" t="s">
        <v>226</v>
      </c>
      <c r="FG118" s="4"/>
      <c r="FH118" s="8"/>
      <c r="FI118" s="4">
        <v>1</v>
      </c>
      <c r="FJ118" s="8">
        <v>94.99</v>
      </c>
      <c r="FK118" s="7">
        <v>-1</v>
      </c>
      <c r="FL118" s="7">
        <v>-1</v>
      </c>
      <c r="FM118" s="2" t="s">
        <v>239</v>
      </c>
      <c r="FN118" s="2" t="s">
        <v>223</v>
      </c>
      <c r="FO118" s="2" t="s">
        <v>1732</v>
      </c>
      <c r="FP118" s="2" t="s">
        <v>1735</v>
      </c>
      <c r="FQ118" s="2" t="s">
        <v>238</v>
      </c>
      <c r="FR118" s="2" t="s">
        <v>226</v>
      </c>
      <c r="FS118" s="4">
        <v>2</v>
      </c>
      <c r="FT118" s="8">
        <v>99.98</v>
      </c>
      <c r="FU118" s="4"/>
      <c r="FV118" s="8"/>
      <c r="FW118" s="7"/>
      <c r="FX118" s="7"/>
      <c r="FY118" s="2" t="s">
        <v>239</v>
      </c>
      <c r="FZ118" s="2" t="s">
        <v>223</v>
      </c>
      <c r="GA118" s="2" t="s">
        <v>661</v>
      </c>
      <c r="GB118" s="2" t="s">
        <v>616</v>
      </c>
      <c r="GC118" s="2" t="s">
        <v>238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1002</v>
      </c>
      <c r="GL118" s="2" t="s">
        <v>237</v>
      </c>
      <c r="GM118" s="2" t="s">
        <v>1722</v>
      </c>
      <c r="GN118" s="2" t="s">
        <v>1736</v>
      </c>
      <c r="GO118" s="2" t="s">
        <v>238</v>
      </c>
      <c r="GP118" s="2" t="s">
        <v>226</v>
      </c>
      <c r="GQ118" s="4">
        <v>2</v>
      </c>
      <c r="GR118" s="8">
        <v>101.46</v>
      </c>
      <c r="GS118" s="4">
        <v>3</v>
      </c>
      <c r="GT118" s="8">
        <v>152.19</v>
      </c>
      <c r="GU118" s="7">
        <v>-0.3333</v>
      </c>
      <c r="GV118" s="7">
        <v>-0.3333</v>
      </c>
      <c r="GW118" s="2" t="s">
        <v>239</v>
      </c>
      <c r="GX118" s="2" t="s">
        <v>223</v>
      </c>
      <c r="GY118" s="2" t="s">
        <v>607</v>
      </c>
      <c r="GZ118" s="2" t="s">
        <v>1737</v>
      </c>
      <c r="HA118" s="2" t="s">
        <v>238</v>
      </c>
      <c r="HB118" s="2" t="s">
        <v>226</v>
      </c>
      <c r="HC118" s="4">
        <v>2</v>
      </c>
      <c r="HD118" s="8">
        <v>95.26</v>
      </c>
      <c r="HE118" s="4">
        <v>14</v>
      </c>
      <c r="HF118" s="8">
        <v>613.8</v>
      </c>
      <c r="HG118" s="7">
        <v>-0.8571</v>
      </c>
      <c r="HH118" s="7">
        <v>-0.8448</v>
      </c>
      <c r="HI118" s="2" t="s">
        <v>239</v>
      </c>
      <c r="HJ118" s="2" t="s">
        <v>223</v>
      </c>
      <c r="HK118" s="2" t="s">
        <v>1292</v>
      </c>
      <c r="HL118" s="2" t="s">
        <v>897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239</v>
      </c>
      <c r="HV118" s="2" t="s">
        <v>237</v>
      </c>
      <c r="HW118" s="2" t="s">
        <v>629</v>
      </c>
      <c r="HX118" s="2" t="s">
        <v>630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252</v>
      </c>
      <c r="IH118" s="2" t="s">
        <v>223</v>
      </c>
      <c r="II118" s="2" t="s">
        <v>226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226</v>
      </c>
      <c r="IT118" s="2" t="s">
        <v>226</v>
      </c>
      <c r="IU118" s="2" t="s">
        <v>226</v>
      </c>
      <c r="IV118" s="2" t="s">
        <v>226</v>
      </c>
      <c r="IW118" s="2" t="s">
        <v>226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448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1077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667</v>
      </c>
      <c r="KP118" s="2" t="s">
        <v>223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223</v>
      </c>
      <c r="LC118" s="2" t="s">
        <v>628</v>
      </c>
      <c r="LD118" s="2" t="s">
        <v>1738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223</v>
      </c>
      <c r="LO118" s="2" t="s">
        <v>321</v>
      </c>
      <c r="LP118" s="2" t="s">
        <v>1739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226</v>
      </c>
      <c r="MA118" s="2" t="s">
        <v>226</v>
      </c>
      <c r="MB118" s="2" t="s">
        <v>226</v>
      </c>
      <c r="MC118" s="2" t="s">
        <v>226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223</v>
      </c>
      <c r="MY118" s="2" t="s">
        <v>643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>
        <v>2</v>
      </c>
      <c r="NF118" s="8">
        <v>103.34</v>
      </c>
      <c r="NG118" s="7">
        <v>-1</v>
      </c>
      <c r="NH118" s="7">
        <v>-1</v>
      </c>
      <c r="NI118" s="2" t="s">
        <v>239</v>
      </c>
      <c r="NJ118" s="2" t="s">
        <v>261</v>
      </c>
      <c r="NK118" s="2" t="s">
        <v>1740</v>
      </c>
      <c r="NL118" s="2" t="s">
        <v>1741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239</v>
      </c>
      <c r="NV118" s="2" t="s">
        <v>237</v>
      </c>
      <c r="NW118" s="2" t="s">
        <v>619</v>
      </c>
      <c r="NX118" s="2" t="s">
        <v>1742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266</v>
      </c>
      <c r="OH118" s="2" t="s">
        <v>223</v>
      </c>
      <c r="OI118" s="2" t="s">
        <v>226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252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239</v>
      </c>
      <c r="PF118" s="2" t="s">
        <v>223</v>
      </c>
      <c r="PG118" s="2" t="s">
        <v>226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266</v>
      </c>
      <c r="QD118" s="2" t="s">
        <v>223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236</v>
      </c>
      <c r="QP118" s="2" t="s">
        <v>237</v>
      </c>
      <c r="QQ118" s="2" t="s">
        <v>226</v>
      </c>
      <c r="QR118" s="2" t="s">
        <v>226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266</v>
      </c>
      <c r="RB118" s="2" t="s">
        <v>223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226</v>
      </c>
      <c r="RN118" s="2" t="s">
        <v>226</v>
      </c>
      <c r="RO118" s="2" t="s">
        <v>226</v>
      </c>
      <c r="RP118" s="2" t="s">
        <v>226</v>
      </c>
      <c r="RQ118" s="2" t="s">
        <v>226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236</v>
      </c>
      <c r="RZ118" s="2" t="s">
        <v>237</v>
      </c>
      <c r="SA118" s="2" t="s">
        <v>226</v>
      </c>
      <c r="SB118" s="2" t="s">
        <v>226</v>
      </c>
      <c r="SC118" s="2" t="s">
        <v>238</v>
      </c>
      <c r="SD118" s="2" t="s">
        <v>226</v>
      </c>
      <c r="SE118" s="4">
        <v>156</v>
      </c>
      <c r="SF118" s="4"/>
      <c r="SG118" s="4"/>
      <c r="SH118" s="4"/>
      <c r="SI118" s="4">
        <v>35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>
        <v>30</v>
      </c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>
        <v>70</v>
      </c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>
        <v>180</v>
      </c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</row>
    <row r="119">
      <c r="A119" s="2" t="s">
        <v>1743</v>
      </c>
      <c r="B119" s="2" t="s">
        <v>577</v>
      </c>
      <c r="C119" s="2" t="s">
        <v>558</v>
      </c>
      <c r="D119" s="2" t="s">
        <v>215</v>
      </c>
      <c r="E119" s="2" t="s">
        <v>216</v>
      </c>
      <c r="F119" s="2" t="s">
        <v>1708</v>
      </c>
      <c r="G119" s="2" t="s">
        <v>1709</v>
      </c>
      <c r="H119" s="2" t="s">
        <v>1710</v>
      </c>
      <c r="I119" s="2" t="s">
        <v>1744</v>
      </c>
      <c r="J119" s="2" t="s">
        <v>582</v>
      </c>
      <c r="K119" s="2" t="s">
        <v>1745</v>
      </c>
      <c r="L119" s="3">
        <v>43.2</v>
      </c>
      <c r="M119" s="3">
        <v>45.36</v>
      </c>
      <c r="N119" s="3">
        <v>89.99</v>
      </c>
      <c r="O119" s="2" t="s">
        <v>223</v>
      </c>
      <c r="P119" s="2" t="s">
        <v>284</v>
      </c>
      <c r="Q119" s="2" t="s">
        <v>225</v>
      </c>
      <c r="R119" s="2" t="s">
        <v>226</v>
      </c>
      <c r="S119" s="2" t="s">
        <v>1746</v>
      </c>
      <c r="T119" s="2" t="s">
        <v>969</v>
      </c>
      <c r="U119" s="2" t="s">
        <v>371</v>
      </c>
      <c r="V119" s="2" t="s">
        <v>1285</v>
      </c>
      <c r="W119" s="2" t="s">
        <v>971</v>
      </c>
      <c r="X119" s="2" t="s">
        <v>231</v>
      </c>
      <c r="Y119" s="2" t="s">
        <v>1747</v>
      </c>
      <c r="Z119" s="4">
        <v>117</v>
      </c>
      <c r="AA119" s="4">
        <f>=ROUNDDOWN(41.7857142857143,0)</f>
      </c>
      <c r="AB119" s="5">
        <v>2.8</v>
      </c>
      <c r="AC119" s="2" t="s">
        <v>226</v>
      </c>
      <c r="AD119" s="4"/>
      <c r="AE119" s="4"/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33</v>
      </c>
      <c r="AQ119" s="8">
        <v>1424.16</v>
      </c>
      <c r="AR119" s="4">
        <v>29</v>
      </c>
      <c r="AS119" s="8">
        <v>1299.13</v>
      </c>
      <c r="AT119" s="7">
        <v>0.1379</v>
      </c>
      <c r="AU119" s="7">
        <v>0.0962</v>
      </c>
      <c r="AV119" s="4">
        <v>98</v>
      </c>
      <c r="AW119" s="8">
        <v>4683.78</v>
      </c>
      <c r="AX119" s="4">
        <v>127</v>
      </c>
      <c r="AY119" s="8">
        <v>6276.51</v>
      </c>
      <c r="AZ119" s="7">
        <v>-0.2283</v>
      </c>
      <c r="BA119" s="7">
        <v>-0.2538</v>
      </c>
      <c r="BB119" s="7">
        <v>0.3041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>
        <v>0.3264</v>
      </c>
      <c r="BJ119" s="4">
        <v>33</v>
      </c>
      <c r="BK119" s="8">
        <v>1424.16</v>
      </c>
      <c r="BL119" s="2" t="s">
        <v>1748</v>
      </c>
      <c r="BM119" s="7">
        <v>1</v>
      </c>
      <c r="BN119" s="7">
        <v>1</v>
      </c>
      <c r="BO119" s="4">
        <v>3</v>
      </c>
      <c r="BP119" s="8">
        <v>149.04</v>
      </c>
      <c r="BQ119" s="4"/>
      <c r="BR119" s="8"/>
      <c r="BS119" s="7"/>
      <c r="BT119" s="7"/>
      <c r="BU119" s="2" t="s">
        <v>239</v>
      </c>
      <c r="BV119" s="2" t="s">
        <v>223</v>
      </c>
      <c r="BW119" s="2" t="s">
        <v>226</v>
      </c>
      <c r="BX119" s="2" t="s">
        <v>1749</v>
      </c>
      <c r="BY119" s="2" t="s">
        <v>238</v>
      </c>
      <c r="BZ119" s="2" t="s">
        <v>226</v>
      </c>
      <c r="CA119" s="4">
        <v>9</v>
      </c>
      <c r="CB119" s="8">
        <v>429.21</v>
      </c>
      <c r="CC119" s="4">
        <v>11</v>
      </c>
      <c r="CD119" s="8">
        <v>524.59</v>
      </c>
      <c r="CE119" s="7">
        <v>-0.1818</v>
      </c>
      <c r="CF119" s="7">
        <v>-0.1818</v>
      </c>
      <c r="CG119" s="2" t="s">
        <v>239</v>
      </c>
      <c r="CH119" s="2" t="s">
        <v>223</v>
      </c>
      <c r="CI119" s="2" t="s">
        <v>1258</v>
      </c>
      <c r="CJ119" s="2" t="s">
        <v>412</v>
      </c>
      <c r="CK119" s="2" t="s">
        <v>238</v>
      </c>
      <c r="CL119" s="2" t="s">
        <v>226</v>
      </c>
      <c r="CM119" s="4">
        <v>6</v>
      </c>
      <c r="CN119" s="8">
        <v>276.6</v>
      </c>
      <c r="CO119" s="4">
        <v>1</v>
      </c>
      <c r="CP119" s="8">
        <v>47.69</v>
      </c>
      <c r="CQ119" s="7">
        <v>5</v>
      </c>
      <c r="CR119" s="7">
        <v>4.8</v>
      </c>
      <c r="CS119" s="2" t="s">
        <v>239</v>
      </c>
      <c r="CT119" s="2" t="s">
        <v>223</v>
      </c>
      <c r="CU119" s="2" t="s">
        <v>422</v>
      </c>
      <c r="CV119" s="2" t="s">
        <v>1750</v>
      </c>
      <c r="CW119" s="2" t="s">
        <v>238</v>
      </c>
      <c r="CX119" s="2" t="s">
        <v>226</v>
      </c>
      <c r="CY119" s="4"/>
      <c r="CZ119" s="8"/>
      <c r="DA119" s="4"/>
      <c r="DB119" s="8"/>
      <c r="DC119" s="7"/>
      <c r="DD119" s="7"/>
      <c r="DE119" s="2" t="s">
        <v>239</v>
      </c>
      <c r="DF119" s="2" t="s">
        <v>223</v>
      </c>
      <c r="DG119" s="2" t="s">
        <v>665</v>
      </c>
      <c r="DH119" s="2" t="s">
        <v>226</v>
      </c>
      <c r="DI119" s="2" t="s">
        <v>238</v>
      </c>
      <c r="DJ119" s="2" t="s">
        <v>226</v>
      </c>
      <c r="DK119" s="4">
        <v>13</v>
      </c>
      <c r="DL119" s="8">
        <v>489.28</v>
      </c>
      <c r="DM119" s="4">
        <v>9</v>
      </c>
      <c r="DN119" s="8">
        <v>363.6</v>
      </c>
      <c r="DO119" s="7">
        <v>0.4444</v>
      </c>
      <c r="DP119" s="7">
        <v>0.3457</v>
      </c>
      <c r="DQ119" s="2" t="s">
        <v>239</v>
      </c>
      <c r="DR119" s="2" t="s">
        <v>223</v>
      </c>
      <c r="DS119" s="2" t="s">
        <v>1751</v>
      </c>
      <c r="DT119" s="2" t="s">
        <v>1752</v>
      </c>
      <c r="DU119" s="2" t="s">
        <v>291</v>
      </c>
      <c r="DV119" s="2" t="s">
        <v>226</v>
      </c>
      <c r="DW119" s="4"/>
      <c r="DX119" s="8"/>
      <c r="DY119" s="4">
        <v>3</v>
      </c>
      <c r="DZ119" s="8">
        <v>142.89</v>
      </c>
      <c r="EA119" s="7">
        <v>-1</v>
      </c>
      <c r="EB119" s="7">
        <v>-1</v>
      </c>
      <c r="EC119" s="2" t="s">
        <v>239</v>
      </c>
      <c r="ED119" s="2" t="s">
        <v>223</v>
      </c>
      <c r="EE119" s="2" t="s">
        <v>1753</v>
      </c>
      <c r="EF119" s="2" t="s">
        <v>826</v>
      </c>
      <c r="EG119" s="2" t="s">
        <v>238</v>
      </c>
      <c r="EH119" s="2" t="s">
        <v>226</v>
      </c>
      <c r="EI119" s="4">
        <v>1</v>
      </c>
      <c r="EJ119" s="8">
        <v>43.75</v>
      </c>
      <c r="EK119" s="4">
        <v>4</v>
      </c>
      <c r="EL119" s="8">
        <v>175</v>
      </c>
      <c r="EM119" s="7">
        <v>-0.75</v>
      </c>
      <c r="EN119" s="7">
        <v>-0.75</v>
      </c>
      <c r="EO119" s="2" t="s">
        <v>239</v>
      </c>
      <c r="EP119" s="2" t="s">
        <v>223</v>
      </c>
      <c r="EQ119" s="2" t="s">
        <v>1754</v>
      </c>
      <c r="ER119" s="2" t="s">
        <v>426</v>
      </c>
      <c r="ES119" s="2" t="s">
        <v>238</v>
      </c>
      <c r="ET119" s="2" t="s">
        <v>226</v>
      </c>
      <c r="EU119" s="4">
        <v>1</v>
      </c>
      <c r="EV119" s="8">
        <v>36.28</v>
      </c>
      <c r="EW119" s="4">
        <v>1</v>
      </c>
      <c r="EX119" s="8">
        <v>45.36</v>
      </c>
      <c r="EY119" s="7"/>
      <c r="EZ119" s="7">
        <v>-0.2002</v>
      </c>
      <c r="FA119" s="2" t="s">
        <v>239</v>
      </c>
      <c r="FB119" s="2" t="s">
        <v>223</v>
      </c>
      <c r="FC119" s="2" t="s">
        <v>1591</v>
      </c>
      <c r="FD119" s="2" t="s">
        <v>910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223</v>
      </c>
      <c r="FO119" s="2" t="s">
        <v>456</v>
      </c>
      <c r="FP119" s="2" t="s">
        <v>226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239</v>
      </c>
      <c r="FZ119" s="2" t="s">
        <v>223</v>
      </c>
      <c r="GA119" s="2" t="s">
        <v>661</v>
      </c>
      <c r="GB119" s="2" t="s">
        <v>226</v>
      </c>
      <c r="GC119" s="2" t="s">
        <v>238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448</v>
      </c>
      <c r="GL119" s="2" t="s">
        <v>223</v>
      </c>
      <c r="GM119" s="2" t="s">
        <v>226</v>
      </c>
      <c r="GN119" s="2" t="s">
        <v>226</v>
      </c>
      <c r="GO119" s="2" t="s">
        <v>238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223</v>
      </c>
      <c r="GY119" s="2" t="s">
        <v>921</v>
      </c>
      <c r="GZ119" s="2" t="s">
        <v>226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239</v>
      </c>
      <c r="HJ119" s="2" t="s">
        <v>223</v>
      </c>
      <c r="HK119" s="2" t="s">
        <v>922</v>
      </c>
      <c r="HL119" s="2" t="s">
        <v>1337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223</v>
      </c>
      <c r="HW119" s="2" t="s">
        <v>226</v>
      </c>
      <c r="HX119" s="2" t="s">
        <v>226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252</v>
      </c>
      <c r="IH119" s="2" t="s">
        <v>223</v>
      </c>
      <c r="II119" s="2" t="s">
        <v>226</v>
      </c>
      <c r="IJ119" s="2" t="s">
        <v>226</v>
      </c>
      <c r="IK119" s="2" t="s">
        <v>238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448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252</v>
      </c>
      <c r="JF119" s="2" t="s">
        <v>223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223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226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667</v>
      </c>
      <c r="KP119" s="2" t="s">
        <v>223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252</v>
      </c>
      <c r="LB119" s="2" t="s">
        <v>223</v>
      </c>
      <c r="LC119" s="2" t="s">
        <v>226</v>
      </c>
      <c r="LD119" s="2" t="s">
        <v>226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252</v>
      </c>
      <c r="LN119" s="2" t="s">
        <v>223</v>
      </c>
      <c r="LO119" s="2" t="s">
        <v>226</v>
      </c>
      <c r="LP119" s="2" t="s">
        <v>226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226</v>
      </c>
      <c r="MA119" s="2" t="s">
        <v>226</v>
      </c>
      <c r="MB119" s="2" t="s">
        <v>226</v>
      </c>
      <c r="MC119" s="2" t="s">
        <v>226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223</v>
      </c>
      <c r="MY119" s="2" t="s">
        <v>777</v>
      </c>
      <c r="MZ119" s="2" t="s">
        <v>226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239</v>
      </c>
      <c r="NJ119" s="2" t="s">
        <v>261</v>
      </c>
      <c r="NK119" s="2" t="s">
        <v>456</v>
      </c>
      <c r="NL119" s="2" t="s">
        <v>502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239</v>
      </c>
      <c r="NV119" s="2" t="s">
        <v>237</v>
      </c>
      <c r="NW119" s="2" t="s">
        <v>1755</v>
      </c>
      <c r="NX119" s="2" t="s">
        <v>226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239</v>
      </c>
      <c r="OH119" s="2" t="s">
        <v>237</v>
      </c>
      <c r="OI119" s="2" t="s">
        <v>671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252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239</v>
      </c>
      <c r="PF119" s="2" t="s">
        <v>223</v>
      </c>
      <c r="PG119" s="2" t="s">
        <v>226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266</v>
      </c>
      <c r="QD119" s="2" t="s">
        <v>223</v>
      </c>
      <c r="QE119" s="2" t="s">
        <v>226</v>
      </c>
      <c r="QF119" s="2" t="s">
        <v>226</v>
      </c>
      <c r="QG119" s="2" t="s">
        <v>238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252</v>
      </c>
      <c r="QP119" s="2" t="s">
        <v>237</v>
      </c>
      <c r="QQ119" s="2" t="s">
        <v>226</v>
      </c>
      <c r="QR119" s="2" t="s">
        <v>226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266</v>
      </c>
      <c r="RB119" s="2" t="s">
        <v>223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252</v>
      </c>
      <c r="RN119" s="2" t="s">
        <v>223</v>
      </c>
      <c r="RO119" s="2" t="s">
        <v>226</v>
      </c>
      <c r="RP119" s="2" t="s">
        <v>226</v>
      </c>
      <c r="RQ119" s="2" t="s">
        <v>238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252</v>
      </c>
      <c r="RZ119" s="2" t="s">
        <v>237</v>
      </c>
      <c r="SA119" s="2" t="s">
        <v>226</v>
      </c>
      <c r="SB119" s="2" t="s">
        <v>226</v>
      </c>
      <c r="SC119" s="2" t="s">
        <v>238</v>
      </c>
      <c r="SD119" s="2" t="s">
        <v>226</v>
      </c>
      <c r="SE119" s="4">
        <v>73</v>
      </c>
      <c r="SF119" s="4"/>
      <c r="SG119" s="4"/>
      <c r="SH119" s="4"/>
      <c r="SI119" s="4">
        <v>44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</row>
    <row r="120">
      <c r="A120" s="2" t="s">
        <v>1756</v>
      </c>
      <c r="B120" s="2" t="s">
        <v>577</v>
      </c>
      <c r="C120" s="2" t="s">
        <v>558</v>
      </c>
      <c r="D120" s="2" t="s">
        <v>215</v>
      </c>
      <c r="E120" s="2" t="s">
        <v>216</v>
      </c>
      <c r="F120" s="2" t="s">
        <v>1708</v>
      </c>
      <c r="G120" s="2" t="s">
        <v>1709</v>
      </c>
      <c r="H120" s="2" t="s">
        <v>1710</v>
      </c>
      <c r="I120" s="2" t="s">
        <v>1744</v>
      </c>
      <c r="J120" s="2" t="s">
        <v>221</v>
      </c>
      <c r="K120" s="2" t="s">
        <v>1745</v>
      </c>
      <c r="L120" s="3">
        <v>48</v>
      </c>
      <c r="M120" s="3">
        <v>50.4</v>
      </c>
      <c r="N120" s="3">
        <v>99.99</v>
      </c>
      <c r="O120" s="2" t="s">
        <v>223</v>
      </c>
      <c r="P120" s="2" t="s">
        <v>284</v>
      </c>
      <c r="Q120" s="2" t="s">
        <v>225</v>
      </c>
      <c r="R120" s="2" t="s">
        <v>226</v>
      </c>
      <c r="S120" s="2" t="s">
        <v>1746</v>
      </c>
      <c r="T120" s="2" t="s">
        <v>969</v>
      </c>
      <c r="U120" s="2" t="s">
        <v>229</v>
      </c>
      <c r="V120" s="2" t="s">
        <v>1285</v>
      </c>
      <c r="W120" s="2" t="s">
        <v>971</v>
      </c>
      <c r="X120" s="2" t="s">
        <v>231</v>
      </c>
      <c r="Y120" s="2" t="s">
        <v>1747</v>
      </c>
      <c r="Z120" s="4">
        <v>82</v>
      </c>
      <c r="AA120" s="4">
        <f>=ROUNDDOWN(14.6428571428571,0)</f>
      </c>
      <c r="AB120" s="5">
        <v>5.6</v>
      </c>
      <c r="AC120" s="2" t="s">
        <v>226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65</v>
      </c>
      <c r="AQ120" s="8">
        <v>3259.62</v>
      </c>
      <c r="AR120" s="4">
        <v>98</v>
      </c>
      <c r="AS120" s="8">
        <v>4977.38</v>
      </c>
      <c r="AT120" s="7">
        <v>-0.3367</v>
      </c>
      <c r="AU120" s="7">
        <v>-0.3451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0.6959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65</v>
      </c>
      <c r="BK120" s="8">
        <v>3259.62</v>
      </c>
      <c r="BL120" s="2" t="s">
        <v>1757</v>
      </c>
      <c r="BM120" s="7">
        <v>1</v>
      </c>
      <c r="BN120" s="7">
        <v>1</v>
      </c>
      <c r="BO120" s="4">
        <v>9</v>
      </c>
      <c r="BP120" s="8">
        <v>496.8</v>
      </c>
      <c r="BQ120" s="4"/>
      <c r="BR120" s="8"/>
      <c r="BS120" s="7"/>
      <c r="BT120" s="7"/>
      <c r="BU120" s="2" t="s">
        <v>239</v>
      </c>
      <c r="BV120" s="2" t="s">
        <v>223</v>
      </c>
      <c r="BW120" s="2" t="s">
        <v>226</v>
      </c>
      <c r="BX120" s="2" t="s">
        <v>1749</v>
      </c>
      <c r="BY120" s="2" t="s">
        <v>238</v>
      </c>
      <c r="BZ120" s="2" t="s">
        <v>226</v>
      </c>
      <c r="CA120" s="4">
        <v>11</v>
      </c>
      <c r="CB120" s="8">
        <v>590.04</v>
      </c>
      <c r="CC120" s="4">
        <v>43</v>
      </c>
      <c r="CD120" s="8">
        <v>2306.52</v>
      </c>
      <c r="CE120" s="7">
        <v>-0.7442</v>
      </c>
      <c r="CF120" s="7">
        <v>-0.7442</v>
      </c>
      <c r="CG120" s="2" t="s">
        <v>239</v>
      </c>
      <c r="CH120" s="2" t="s">
        <v>223</v>
      </c>
      <c r="CI120" s="2" t="s">
        <v>1258</v>
      </c>
      <c r="CJ120" s="2" t="s">
        <v>1758</v>
      </c>
      <c r="CK120" s="2" t="s">
        <v>238</v>
      </c>
      <c r="CL120" s="2" t="s">
        <v>226</v>
      </c>
      <c r="CM120" s="4">
        <v>23</v>
      </c>
      <c r="CN120" s="8">
        <v>1233.72</v>
      </c>
      <c r="CO120" s="4">
        <v>3</v>
      </c>
      <c r="CP120" s="8">
        <v>160.92</v>
      </c>
      <c r="CQ120" s="7">
        <v>6.6667</v>
      </c>
      <c r="CR120" s="7">
        <v>6.6667</v>
      </c>
      <c r="CS120" s="2" t="s">
        <v>239</v>
      </c>
      <c r="CT120" s="2" t="s">
        <v>223</v>
      </c>
      <c r="CU120" s="2" t="s">
        <v>422</v>
      </c>
      <c r="CV120" s="2" t="s">
        <v>1739</v>
      </c>
      <c r="CW120" s="2" t="s">
        <v>238</v>
      </c>
      <c r="CX120" s="2" t="s">
        <v>226</v>
      </c>
      <c r="CY120" s="4"/>
      <c r="CZ120" s="8"/>
      <c r="DA120" s="4"/>
      <c r="DB120" s="8"/>
      <c r="DC120" s="7"/>
      <c r="DD120" s="7"/>
      <c r="DE120" s="2" t="s">
        <v>239</v>
      </c>
      <c r="DF120" s="2" t="s">
        <v>223</v>
      </c>
      <c r="DG120" s="2" t="s">
        <v>665</v>
      </c>
      <c r="DH120" s="2" t="s">
        <v>226</v>
      </c>
      <c r="DI120" s="2" t="s">
        <v>238</v>
      </c>
      <c r="DJ120" s="2" t="s">
        <v>226</v>
      </c>
      <c r="DK120" s="4">
        <v>14</v>
      </c>
      <c r="DL120" s="8">
        <v>570.65</v>
      </c>
      <c r="DM120" s="4">
        <v>27</v>
      </c>
      <c r="DN120" s="8">
        <v>1249.9</v>
      </c>
      <c r="DO120" s="7">
        <v>-0.4815</v>
      </c>
      <c r="DP120" s="7">
        <v>-0.5434</v>
      </c>
      <c r="DQ120" s="2" t="s">
        <v>239</v>
      </c>
      <c r="DR120" s="2" t="s">
        <v>223</v>
      </c>
      <c r="DS120" s="2" t="s">
        <v>1751</v>
      </c>
      <c r="DT120" s="2" t="s">
        <v>1177</v>
      </c>
      <c r="DU120" s="2" t="s">
        <v>291</v>
      </c>
      <c r="DV120" s="2" t="s">
        <v>226</v>
      </c>
      <c r="DW120" s="4">
        <v>2</v>
      </c>
      <c r="DX120" s="8">
        <v>105.84</v>
      </c>
      <c r="DY120" s="4">
        <v>7</v>
      </c>
      <c r="DZ120" s="8">
        <v>370.44</v>
      </c>
      <c r="EA120" s="7">
        <v>-0.7143</v>
      </c>
      <c r="EB120" s="7">
        <v>-0.7143</v>
      </c>
      <c r="EC120" s="2" t="s">
        <v>239</v>
      </c>
      <c r="ED120" s="2" t="s">
        <v>223</v>
      </c>
      <c r="EE120" s="2" t="s">
        <v>1753</v>
      </c>
      <c r="EF120" s="2" t="s">
        <v>1759</v>
      </c>
      <c r="EG120" s="2" t="s">
        <v>238</v>
      </c>
      <c r="EH120" s="2" t="s">
        <v>226</v>
      </c>
      <c r="EI120" s="4"/>
      <c r="EJ120" s="8"/>
      <c r="EK120" s="4">
        <v>16</v>
      </c>
      <c r="EL120" s="8">
        <v>787.52</v>
      </c>
      <c r="EM120" s="7">
        <v>-1</v>
      </c>
      <c r="EN120" s="7">
        <v>-1</v>
      </c>
      <c r="EO120" s="2" t="s">
        <v>239</v>
      </c>
      <c r="EP120" s="2" t="s">
        <v>223</v>
      </c>
      <c r="EQ120" s="2" t="s">
        <v>1754</v>
      </c>
      <c r="ER120" s="2" t="s">
        <v>730</v>
      </c>
      <c r="ES120" s="2" t="s">
        <v>238</v>
      </c>
      <c r="ET120" s="2" t="s">
        <v>226</v>
      </c>
      <c r="EU120" s="4">
        <v>2</v>
      </c>
      <c r="EV120" s="8">
        <v>100.8</v>
      </c>
      <c r="EW120" s="4">
        <v>1</v>
      </c>
      <c r="EX120" s="8">
        <v>50.4</v>
      </c>
      <c r="EY120" s="7">
        <v>1</v>
      </c>
      <c r="EZ120" s="7">
        <v>1</v>
      </c>
      <c r="FA120" s="2" t="s">
        <v>239</v>
      </c>
      <c r="FB120" s="2" t="s">
        <v>223</v>
      </c>
      <c r="FC120" s="2" t="s">
        <v>1591</v>
      </c>
      <c r="FD120" s="2" t="s">
        <v>1760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456</v>
      </c>
      <c r="FP120" s="2" t="s">
        <v>226</v>
      </c>
      <c r="FQ120" s="2" t="s">
        <v>238</v>
      </c>
      <c r="FR120" s="2" t="s">
        <v>226</v>
      </c>
      <c r="FS120" s="4">
        <v>1</v>
      </c>
      <c r="FT120" s="8">
        <v>51.99</v>
      </c>
      <c r="FU120" s="4"/>
      <c r="FV120" s="8"/>
      <c r="FW120" s="7"/>
      <c r="FX120" s="7"/>
      <c r="FY120" s="2" t="s">
        <v>239</v>
      </c>
      <c r="FZ120" s="2" t="s">
        <v>223</v>
      </c>
      <c r="GA120" s="2" t="s">
        <v>661</v>
      </c>
      <c r="GB120" s="2" t="s">
        <v>711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448</v>
      </c>
      <c r="GL120" s="2" t="s">
        <v>223</v>
      </c>
      <c r="GM120" s="2" t="s">
        <v>226</v>
      </c>
      <c r="GN120" s="2" t="s">
        <v>226</v>
      </c>
      <c r="GO120" s="2" t="s">
        <v>238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239</v>
      </c>
      <c r="GX120" s="2" t="s">
        <v>223</v>
      </c>
      <c r="GY120" s="2" t="s">
        <v>921</v>
      </c>
      <c r="GZ120" s="2" t="s">
        <v>226</v>
      </c>
      <c r="HA120" s="2" t="s">
        <v>238</v>
      </c>
      <c r="HB120" s="2" t="s">
        <v>226</v>
      </c>
      <c r="HC120" s="4">
        <v>3</v>
      </c>
      <c r="HD120" s="8">
        <v>109.78</v>
      </c>
      <c r="HE120" s="4"/>
      <c r="HF120" s="8"/>
      <c r="HG120" s="7"/>
      <c r="HH120" s="7"/>
      <c r="HI120" s="2" t="s">
        <v>239</v>
      </c>
      <c r="HJ120" s="2" t="s">
        <v>223</v>
      </c>
      <c r="HK120" s="2" t="s">
        <v>922</v>
      </c>
      <c r="HL120" s="2" t="s">
        <v>1761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236</v>
      </c>
      <c r="HV120" s="2" t="s">
        <v>223</v>
      </c>
      <c r="HW120" s="2" t="s">
        <v>226</v>
      </c>
      <c r="HX120" s="2" t="s">
        <v>226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252</v>
      </c>
      <c r="IH120" s="2" t="s">
        <v>223</v>
      </c>
      <c r="II120" s="2" t="s">
        <v>226</v>
      </c>
      <c r="IJ120" s="2" t="s">
        <v>226</v>
      </c>
      <c r="IK120" s="2" t="s">
        <v>238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448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252</v>
      </c>
      <c r="JF120" s="2" t="s">
        <v>223</v>
      </c>
      <c r="JG120" s="2" t="s">
        <v>226</v>
      </c>
      <c r="JH120" s="2" t="s">
        <v>226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252</v>
      </c>
      <c r="JR120" s="2" t="s">
        <v>223</v>
      </c>
      <c r="JS120" s="2" t="s">
        <v>226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226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667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252</v>
      </c>
      <c r="LB120" s="2" t="s">
        <v>223</v>
      </c>
      <c r="LC120" s="2" t="s">
        <v>226</v>
      </c>
      <c r="LD120" s="2" t="s">
        <v>226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252</v>
      </c>
      <c r="LN120" s="2" t="s">
        <v>223</v>
      </c>
      <c r="LO120" s="2" t="s">
        <v>226</v>
      </c>
      <c r="LP120" s="2" t="s">
        <v>226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226</v>
      </c>
      <c r="MA120" s="2" t="s">
        <v>226</v>
      </c>
      <c r="MB120" s="2" t="s">
        <v>226</v>
      </c>
      <c r="MC120" s="2" t="s">
        <v>226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223</v>
      </c>
      <c r="MY120" s="2" t="s">
        <v>777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>
        <v>1</v>
      </c>
      <c r="NF120" s="8">
        <v>51.68</v>
      </c>
      <c r="NG120" s="7">
        <v>-1</v>
      </c>
      <c r="NH120" s="7">
        <v>-1</v>
      </c>
      <c r="NI120" s="2" t="s">
        <v>239</v>
      </c>
      <c r="NJ120" s="2" t="s">
        <v>261</v>
      </c>
      <c r="NK120" s="2" t="s">
        <v>456</v>
      </c>
      <c r="NL120" s="2" t="s">
        <v>1177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239</v>
      </c>
      <c r="NV120" s="2" t="s">
        <v>237</v>
      </c>
      <c r="NW120" s="2" t="s">
        <v>1755</v>
      </c>
      <c r="NX120" s="2" t="s">
        <v>1762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239</v>
      </c>
      <c r="OH120" s="2" t="s">
        <v>237</v>
      </c>
      <c r="OI120" s="2" t="s">
        <v>671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252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239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266</v>
      </c>
      <c r="QD120" s="2" t="s">
        <v>223</v>
      </c>
      <c r="QE120" s="2" t="s">
        <v>226</v>
      </c>
      <c r="QF120" s="2" t="s">
        <v>226</v>
      </c>
      <c r="QG120" s="2" t="s">
        <v>238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252</v>
      </c>
      <c r="QP120" s="2" t="s">
        <v>237</v>
      </c>
      <c r="QQ120" s="2" t="s">
        <v>226</v>
      </c>
      <c r="QR120" s="2" t="s">
        <v>226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266</v>
      </c>
      <c r="RB120" s="2" t="s">
        <v>223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252</v>
      </c>
      <c r="RN120" s="2" t="s">
        <v>223</v>
      </c>
      <c r="RO120" s="2" t="s">
        <v>226</v>
      </c>
      <c r="RP120" s="2" t="s">
        <v>226</v>
      </c>
      <c r="RQ120" s="2" t="s">
        <v>238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252</v>
      </c>
      <c r="RZ120" s="2" t="s">
        <v>237</v>
      </c>
      <c r="SA120" s="2" t="s">
        <v>226</v>
      </c>
      <c r="SB120" s="2" t="s">
        <v>226</v>
      </c>
      <c r="SC120" s="2" t="s">
        <v>238</v>
      </c>
      <c r="SD120" s="2" t="s">
        <v>226</v>
      </c>
      <c r="SE120" s="4">
        <v>76</v>
      </c>
      <c r="SF120" s="4"/>
      <c r="SG120" s="4"/>
      <c r="SH120" s="4"/>
      <c r="SI120" s="4">
        <v>6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</row>
    <row r="121">
      <c r="A121" s="2" t="s">
        <v>1763</v>
      </c>
      <c r="B121" s="2" t="s">
        <v>577</v>
      </c>
      <c r="C121" s="2" t="s">
        <v>558</v>
      </c>
      <c r="D121" s="2" t="s">
        <v>215</v>
      </c>
      <c r="E121" s="2" t="s">
        <v>216</v>
      </c>
      <c r="F121" s="2" t="s">
        <v>1764</v>
      </c>
      <c r="G121" s="2" t="s">
        <v>1765</v>
      </c>
      <c r="H121" s="2" t="s">
        <v>1766</v>
      </c>
      <c r="I121" s="2" t="s">
        <v>966</v>
      </c>
      <c r="J121" s="2" t="s">
        <v>582</v>
      </c>
      <c r="K121" s="2" t="s">
        <v>1050</v>
      </c>
      <c r="L121" s="3">
        <v>39.1</v>
      </c>
      <c r="M121" s="3">
        <v>41.06</v>
      </c>
      <c r="N121" s="3">
        <v>84.99</v>
      </c>
      <c r="O121" s="2" t="s">
        <v>223</v>
      </c>
      <c r="P121" s="2" t="s">
        <v>284</v>
      </c>
      <c r="Q121" s="2" t="s">
        <v>225</v>
      </c>
      <c r="R121" s="2" t="s">
        <v>226</v>
      </c>
      <c r="S121" s="2" t="s">
        <v>1767</v>
      </c>
      <c r="T121" s="2" t="s">
        <v>969</v>
      </c>
      <c r="U121" s="2" t="s">
        <v>371</v>
      </c>
      <c r="V121" s="2" t="s">
        <v>1285</v>
      </c>
      <c r="W121" s="2" t="s">
        <v>971</v>
      </c>
      <c r="X121" s="2" t="s">
        <v>587</v>
      </c>
      <c r="Y121" s="2" t="s">
        <v>1768</v>
      </c>
      <c r="Z121" s="4">
        <v>223</v>
      </c>
      <c r="AA121" s="4">
        <f>=ROUNDDOWN(53.0952380952381,0)</f>
      </c>
      <c r="AB121" s="5">
        <v>4.2</v>
      </c>
      <c r="AC121" s="2" t="s">
        <v>226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55</v>
      </c>
      <c r="AQ121" s="8">
        <v>2394.2</v>
      </c>
      <c r="AR121" s="4">
        <v>53</v>
      </c>
      <c r="AS121" s="8">
        <v>2238.4</v>
      </c>
      <c r="AT121" s="7">
        <v>0.0377</v>
      </c>
      <c r="AU121" s="7">
        <v>0.0696</v>
      </c>
      <c r="AV121" s="4">
        <v>257</v>
      </c>
      <c r="AW121" s="8">
        <v>12583.89</v>
      </c>
      <c r="AX121" s="4">
        <v>259</v>
      </c>
      <c r="AY121" s="8">
        <v>12603.13</v>
      </c>
      <c r="AZ121" s="7">
        <v>-0.0077</v>
      </c>
      <c r="BA121" s="7">
        <v>-0.0015</v>
      </c>
      <c r="BB121" s="7">
        <v>0.1903</v>
      </c>
      <c r="BC121" s="4">
        <v>257</v>
      </c>
      <c r="BD121" s="8">
        <v>12583.89</v>
      </c>
      <c r="BE121" s="4">
        <v>259</v>
      </c>
      <c r="BF121" s="8">
        <v>12603.13</v>
      </c>
      <c r="BG121" s="7">
        <v>-0.0077</v>
      </c>
      <c r="BH121" s="7">
        <v>-0.0015</v>
      </c>
      <c r="BI121" s="7">
        <v>1</v>
      </c>
      <c r="BJ121" s="4">
        <v>55</v>
      </c>
      <c r="BK121" s="8">
        <v>2394.2</v>
      </c>
      <c r="BL121" s="2" t="s">
        <v>1769</v>
      </c>
      <c r="BM121" s="7">
        <v>1</v>
      </c>
      <c r="BN121" s="7">
        <v>1</v>
      </c>
      <c r="BO121" s="4">
        <v>20</v>
      </c>
      <c r="BP121" s="8">
        <v>899.2</v>
      </c>
      <c r="BQ121" s="4"/>
      <c r="BR121" s="8"/>
      <c r="BS121" s="7"/>
      <c r="BT121" s="7"/>
      <c r="BU121" s="2" t="s">
        <v>239</v>
      </c>
      <c r="BV121" s="2" t="s">
        <v>223</v>
      </c>
      <c r="BW121" s="2" t="s">
        <v>226</v>
      </c>
      <c r="BX121" s="2" t="s">
        <v>1749</v>
      </c>
      <c r="BY121" s="2" t="s">
        <v>238</v>
      </c>
      <c r="BZ121" s="2" t="s">
        <v>226</v>
      </c>
      <c r="CA121" s="4">
        <v>10</v>
      </c>
      <c r="CB121" s="8">
        <v>438.1</v>
      </c>
      <c r="CC121" s="4">
        <v>9</v>
      </c>
      <c r="CD121" s="8">
        <v>394.29</v>
      </c>
      <c r="CE121" s="7">
        <v>0.1111</v>
      </c>
      <c r="CF121" s="7">
        <v>0.1111</v>
      </c>
      <c r="CG121" s="2" t="s">
        <v>239</v>
      </c>
      <c r="CH121" s="2" t="s">
        <v>223</v>
      </c>
      <c r="CI121" s="2" t="s">
        <v>742</v>
      </c>
      <c r="CJ121" s="2" t="s">
        <v>1770</v>
      </c>
      <c r="CK121" s="2" t="s">
        <v>238</v>
      </c>
      <c r="CL121" s="2" t="s">
        <v>226</v>
      </c>
      <c r="CM121" s="4">
        <v>14</v>
      </c>
      <c r="CN121" s="8">
        <v>613.34</v>
      </c>
      <c r="CO121" s="4">
        <v>6</v>
      </c>
      <c r="CP121" s="8">
        <v>262.86</v>
      </c>
      <c r="CQ121" s="7">
        <v>1.3333</v>
      </c>
      <c r="CR121" s="7">
        <v>1.3333</v>
      </c>
      <c r="CS121" s="2" t="s">
        <v>239</v>
      </c>
      <c r="CT121" s="2" t="s">
        <v>223</v>
      </c>
      <c r="CU121" s="2" t="s">
        <v>809</v>
      </c>
      <c r="CV121" s="2" t="s">
        <v>1771</v>
      </c>
      <c r="CW121" s="2" t="s">
        <v>238</v>
      </c>
      <c r="CX121" s="2" t="s">
        <v>226</v>
      </c>
      <c r="CY121" s="4">
        <v>4</v>
      </c>
      <c r="CZ121" s="8">
        <v>162.6</v>
      </c>
      <c r="DA121" s="4">
        <v>7</v>
      </c>
      <c r="DB121" s="8">
        <v>309.33</v>
      </c>
      <c r="DC121" s="7">
        <v>-0.4286</v>
      </c>
      <c r="DD121" s="7">
        <v>-0.4743</v>
      </c>
      <c r="DE121" s="2" t="s">
        <v>239</v>
      </c>
      <c r="DF121" s="2" t="s">
        <v>223</v>
      </c>
      <c r="DG121" s="2" t="s">
        <v>776</v>
      </c>
      <c r="DH121" s="2" t="s">
        <v>1772</v>
      </c>
      <c r="DI121" s="2" t="s">
        <v>238</v>
      </c>
      <c r="DJ121" s="2" t="s">
        <v>226</v>
      </c>
      <c r="DK121" s="4">
        <v>2</v>
      </c>
      <c r="DL121" s="8">
        <v>76.29</v>
      </c>
      <c r="DM121" s="4">
        <v>5</v>
      </c>
      <c r="DN121" s="8">
        <v>183.52</v>
      </c>
      <c r="DO121" s="7">
        <v>-0.6</v>
      </c>
      <c r="DP121" s="7">
        <v>-0.5843</v>
      </c>
      <c r="DQ121" s="2" t="s">
        <v>239</v>
      </c>
      <c r="DR121" s="2" t="s">
        <v>223</v>
      </c>
      <c r="DS121" s="2" t="s">
        <v>1773</v>
      </c>
      <c r="DT121" s="2" t="s">
        <v>1774</v>
      </c>
      <c r="DU121" s="2" t="s">
        <v>238</v>
      </c>
      <c r="DV121" s="2" t="s">
        <v>226</v>
      </c>
      <c r="DW121" s="4">
        <v>2</v>
      </c>
      <c r="DX121" s="8">
        <v>82.86</v>
      </c>
      <c r="DY121" s="4">
        <v>1</v>
      </c>
      <c r="DZ121" s="8">
        <v>41.43</v>
      </c>
      <c r="EA121" s="7">
        <v>1</v>
      </c>
      <c r="EB121" s="7">
        <v>1</v>
      </c>
      <c r="EC121" s="2" t="s">
        <v>239</v>
      </c>
      <c r="ED121" s="2" t="s">
        <v>223</v>
      </c>
      <c r="EE121" s="2" t="s">
        <v>684</v>
      </c>
      <c r="EF121" s="2" t="s">
        <v>689</v>
      </c>
      <c r="EG121" s="2" t="s">
        <v>238</v>
      </c>
      <c r="EH121" s="2" t="s">
        <v>226</v>
      </c>
      <c r="EI121" s="4">
        <v>2</v>
      </c>
      <c r="EJ121" s="8">
        <v>80.38</v>
      </c>
      <c r="EK121" s="4">
        <v>1</v>
      </c>
      <c r="EL121" s="8">
        <v>40.19</v>
      </c>
      <c r="EM121" s="7">
        <v>1</v>
      </c>
      <c r="EN121" s="7">
        <v>1</v>
      </c>
      <c r="EO121" s="2" t="s">
        <v>239</v>
      </c>
      <c r="EP121" s="2" t="s">
        <v>223</v>
      </c>
      <c r="EQ121" s="2" t="s">
        <v>1169</v>
      </c>
      <c r="ER121" s="2" t="s">
        <v>1170</v>
      </c>
      <c r="ES121" s="2" t="s">
        <v>238</v>
      </c>
      <c r="ET121" s="2" t="s">
        <v>226</v>
      </c>
      <c r="EU121" s="4"/>
      <c r="EV121" s="8"/>
      <c r="EW121" s="4">
        <v>18</v>
      </c>
      <c r="EX121" s="8">
        <v>752.58</v>
      </c>
      <c r="EY121" s="7">
        <v>-1</v>
      </c>
      <c r="EZ121" s="7">
        <v>-1</v>
      </c>
      <c r="FA121" s="2" t="s">
        <v>239</v>
      </c>
      <c r="FB121" s="2" t="s">
        <v>223</v>
      </c>
      <c r="FC121" s="2" t="s">
        <v>1775</v>
      </c>
      <c r="FD121" s="2" t="s">
        <v>1776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223</v>
      </c>
      <c r="FO121" s="2" t="s">
        <v>809</v>
      </c>
      <c r="FP121" s="2" t="s">
        <v>1174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223</v>
      </c>
      <c r="GA121" s="2" t="s">
        <v>661</v>
      </c>
      <c r="GB121" s="2" t="s">
        <v>226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1002</v>
      </c>
      <c r="GL121" s="2" t="s">
        <v>237</v>
      </c>
      <c r="GM121" s="2" t="s">
        <v>1777</v>
      </c>
      <c r="GN121" s="2" t="s">
        <v>299</v>
      </c>
      <c r="GO121" s="2" t="s">
        <v>238</v>
      </c>
      <c r="GP121" s="2" t="s">
        <v>226</v>
      </c>
      <c r="GQ121" s="4">
        <v>1</v>
      </c>
      <c r="GR121" s="8">
        <v>41.43</v>
      </c>
      <c r="GS121" s="4">
        <v>1</v>
      </c>
      <c r="GT121" s="8">
        <v>41.43</v>
      </c>
      <c r="GU121" s="7"/>
      <c r="GV121" s="7"/>
      <c r="GW121" s="2" t="s">
        <v>239</v>
      </c>
      <c r="GX121" s="2" t="s">
        <v>223</v>
      </c>
      <c r="GY121" s="2" t="s">
        <v>607</v>
      </c>
      <c r="GZ121" s="2" t="s">
        <v>1171</v>
      </c>
      <c r="HA121" s="2" t="s">
        <v>238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239</v>
      </c>
      <c r="HJ121" s="2" t="s">
        <v>223</v>
      </c>
      <c r="HK121" s="2" t="s">
        <v>1778</v>
      </c>
      <c r="HL121" s="2" t="s">
        <v>226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266</v>
      </c>
      <c r="HV121" s="2" t="s">
        <v>223</v>
      </c>
      <c r="HW121" s="2" t="s">
        <v>1774</v>
      </c>
      <c r="HX121" s="2" t="s">
        <v>768</v>
      </c>
      <c r="HY121" s="2" t="s">
        <v>238</v>
      </c>
      <c r="HZ121" s="2" t="s">
        <v>226</v>
      </c>
      <c r="IA121" s="4"/>
      <c r="IB121" s="8"/>
      <c r="IC121" s="4">
        <v>2</v>
      </c>
      <c r="ID121" s="8">
        <v>90.36</v>
      </c>
      <c r="IE121" s="7">
        <v>-1</v>
      </c>
      <c r="IF121" s="7">
        <v>-1</v>
      </c>
      <c r="IG121" s="2" t="s">
        <v>239</v>
      </c>
      <c r="IH121" s="2" t="s">
        <v>223</v>
      </c>
      <c r="II121" s="2" t="s">
        <v>612</v>
      </c>
      <c r="IJ121" s="2" t="s">
        <v>263</v>
      </c>
      <c r="IK121" s="2" t="s">
        <v>238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226</v>
      </c>
      <c r="IT121" s="2" t="s">
        <v>226</v>
      </c>
      <c r="IU121" s="2" t="s">
        <v>226</v>
      </c>
      <c r="IV121" s="2" t="s">
        <v>226</v>
      </c>
      <c r="IW121" s="2" t="s">
        <v>226</v>
      </c>
      <c r="IX121" s="2" t="s">
        <v>226</v>
      </c>
      <c r="IY121" s="4"/>
      <c r="IZ121" s="8"/>
      <c r="JA121" s="4">
        <v>1</v>
      </c>
      <c r="JB121" s="8">
        <v>41.05</v>
      </c>
      <c r="JC121" s="7">
        <v>-1</v>
      </c>
      <c r="JD121" s="7">
        <v>-1</v>
      </c>
      <c r="JE121" s="2" t="s">
        <v>239</v>
      </c>
      <c r="JF121" s="2" t="s">
        <v>223</v>
      </c>
      <c r="JG121" s="2" t="s">
        <v>1742</v>
      </c>
      <c r="JH121" s="2" t="s">
        <v>1265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239</v>
      </c>
      <c r="KP121" s="2" t="s">
        <v>223</v>
      </c>
      <c r="KQ121" s="2" t="s">
        <v>1178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223</v>
      </c>
      <c r="LC121" s="2" t="s">
        <v>1179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223</v>
      </c>
      <c r="LO121" s="2" t="s">
        <v>321</v>
      </c>
      <c r="LP121" s="2" t="s">
        <v>278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226</v>
      </c>
      <c r="MA121" s="2" t="s">
        <v>226</v>
      </c>
      <c r="MB121" s="2" t="s">
        <v>226</v>
      </c>
      <c r="MC121" s="2" t="s">
        <v>226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223</v>
      </c>
      <c r="MY121" s="2" t="s">
        <v>226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>
        <v>2</v>
      </c>
      <c r="NF121" s="8">
        <v>81.36</v>
      </c>
      <c r="NG121" s="7">
        <v>-1</v>
      </c>
      <c r="NH121" s="7">
        <v>-1</v>
      </c>
      <c r="NI121" s="2" t="s">
        <v>239</v>
      </c>
      <c r="NJ121" s="2" t="s">
        <v>261</v>
      </c>
      <c r="NK121" s="2" t="s">
        <v>1180</v>
      </c>
      <c r="NL121" s="2" t="s">
        <v>1001</v>
      </c>
      <c r="NM121" s="2" t="s">
        <v>238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239</v>
      </c>
      <c r="NV121" s="2" t="s">
        <v>237</v>
      </c>
      <c r="NW121" s="2" t="s">
        <v>1779</v>
      </c>
      <c r="NX121" s="2" t="s">
        <v>1780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239</v>
      </c>
      <c r="OH121" s="2" t="s">
        <v>237</v>
      </c>
      <c r="OI121" s="2" t="s">
        <v>762</v>
      </c>
      <c r="OJ121" s="2" t="s">
        <v>440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252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239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266</v>
      </c>
      <c r="QD121" s="2" t="s">
        <v>223</v>
      </c>
      <c r="QE121" s="2" t="s">
        <v>226</v>
      </c>
      <c r="QF121" s="2" t="s">
        <v>226</v>
      </c>
      <c r="QG121" s="2" t="s">
        <v>238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237</v>
      </c>
      <c r="QQ121" s="2" t="s">
        <v>226</v>
      </c>
      <c r="QR121" s="2" t="s">
        <v>226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266</v>
      </c>
      <c r="RB121" s="2" t="s">
        <v>223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226</v>
      </c>
      <c r="RO121" s="2" t="s">
        <v>226</v>
      </c>
      <c r="RP121" s="2" t="s">
        <v>226</v>
      </c>
      <c r="RQ121" s="2" t="s">
        <v>226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236</v>
      </c>
      <c r="RZ121" s="2" t="s">
        <v>237</v>
      </c>
      <c r="SA121" s="2" t="s">
        <v>226</v>
      </c>
      <c r="SB121" s="2" t="s">
        <v>226</v>
      </c>
      <c r="SC121" s="2" t="s">
        <v>238</v>
      </c>
      <c r="SD121" s="2" t="s">
        <v>226</v>
      </c>
      <c r="SE121" s="4">
        <v>223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</row>
    <row r="122">
      <c r="A122" s="2" t="s">
        <v>1781</v>
      </c>
      <c r="B122" s="2" t="s">
        <v>577</v>
      </c>
      <c r="C122" s="2" t="s">
        <v>558</v>
      </c>
      <c r="D122" s="2" t="s">
        <v>215</v>
      </c>
      <c r="E122" s="2" t="s">
        <v>216</v>
      </c>
      <c r="F122" s="2" t="s">
        <v>1764</v>
      </c>
      <c r="G122" s="2" t="s">
        <v>1765</v>
      </c>
      <c r="H122" s="2" t="s">
        <v>1766</v>
      </c>
      <c r="I122" s="2" t="s">
        <v>966</v>
      </c>
      <c r="J122" s="2" t="s">
        <v>221</v>
      </c>
      <c r="K122" s="2" t="s">
        <v>1050</v>
      </c>
      <c r="L122" s="3">
        <v>44.65</v>
      </c>
      <c r="M122" s="3">
        <v>46.88</v>
      </c>
      <c r="N122" s="3">
        <v>94.99</v>
      </c>
      <c r="O122" s="2" t="s">
        <v>223</v>
      </c>
      <c r="P122" s="2" t="s">
        <v>284</v>
      </c>
      <c r="Q122" s="2" t="s">
        <v>225</v>
      </c>
      <c r="R122" s="2" t="s">
        <v>226</v>
      </c>
      <c r="S122" s="2" t="s">
        <v>1767</v>
      </c>
      <c r="T122" s="2" t="s">
        <v>969</v>
      </c>
      <c r="U122" s="2" t="s">
        <v>229</v>
      </c>
      <c r="V122" s="2" t="s">
        <v>1285</v>
      </c>
      <c r="W122" s="2" t="s">
        <v>971</v>
      </c>
      <c r="X122" s="2" t="s">
        <v>587</v>
      </c>
      <c r="Y122" s="2" t="s">
        <v>1768</v>
      </c>
      <c r="Z122" s="4">
        <v>182</v>
      </c>
      <c r="AA122" s="4">
        <f>=ROUNDDOWN(13,0)</f>
      </c>
      <c r="AB122" s="5">
        <v>14</v>
      </c>
      <c r="AC122" s="2" t="s">
        <v>226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140</v>
      </c>
      <c r="AQ122" s="8">
        <v>6911.24</v>
      </c>
      <c r="AR122" s="4">
        <v>135</v>
      </c>
      <c r="AS122" s="8">
        <v>6604.73</v>
      </c>
      <c r="AT122" s="7">
        <v>0.037</v>
      </c>
      <c r="AU122" s="7">
        <v>0.0464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0.5492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140</v>
      </c>
      <c r="BK122" s="8">
        <v>6911.24</v>
      </c>
      <c r="BL122" s="2" t="s">
        <v>1782</v>
      </c>
      <c r="BM122" s="7">
        <v>1</v>
      </c>
      <c r="BN122" s="7">
        <v>1</v>
      </c>
      <c r="BO122" s="4">
        <v>41</v>
      </c>
      <c r="BP122" s="8">
        <v>2105.35</v>
      </c>
      <c r="BQ122" s="4"/>
      <c r="BR122" s="8"/>
      <c r="BS122" s="7"/>
      <c r="BT122" s="7"/>
      <c r="BU122" s="2" t="s">
        <v>239</v>
      </c>
      <c r="BV122" s="2" t="s">
        <v>223</v>
      </c>
      <c r="BW122" s="2" t="s">
        <v>226</v>
      </c>
      <c r="BX122" s="2" t="s">
        <v>1287</v>
      </c>
      <c r="BY122" s="2" t="s">
        <v>238</v>
      </c>
      <c r="BZ122" s="2" t="s">
        <v>226</v>
      </c>
      <c r="CA122" s="4">
        <v>18</v>
      </c>
      <c r="CB122" s="8">
        <v>901.08</v>
      </c>
      <c r="CC122" s="4">
        <v>35</v>
      </c>
      <c r="CD122" s="8">
        <v>1752.1</v>
      </c>
      <c r="CE122" s="7">
        <v>-0.4857</v>
      </c>
      <c r="CF122" s="7">
        <v>-0.4857</v>
      </c>
      <c r="CG122" s="2" t="s">
        <v>239</v>
      </c>
      <c r="CH122" s="2" t="s">
        <v>223</v>
      </c>
      <c r="CI122" s="2" t="s">
        <v>742</v>
      </c>
      <c r="CJ122" s="2" t="s">
        <v>1173</v>
      </c>
      <c r="CK122" s="2" t="s">
        <v>238</v>
      </c>
      <c r="CL122" s="2" t="s">
        <v>226</v>
      </c>
      <c r="CM122" s="4">
        <v>30</v>
      </c>
      <c r="CN122" s="8">
        <v>1501.8</v>
      </c>
      <c r="CO122" s="4">
        <v>26</v>
      </c>
      <c r="CP122" s="8">
        <v>1301.56</v>
      </c>
      <c r="CQ122" s="7">
        <v>0.1538</v>
      </c>
      <c r="CR122" s="7">
        <v>0.1538</v>
      </c>
      <c r="CS122" s="2" t="s">
        <v>239</v>
      </c>
      <c r="CT122" s="2" t="s">
        <v>223</v>
      </c>
      <c r="CU122" s="2" t="s">
        <v>809</v>
      </c>
      <c r="CV122" s="2" t="s">
        <v>1783</v>
      </c>
      <c r="CW122" s="2" t="s">
        <v>238</v>
      </c>
      <c r="CX122" s="2" t="s">
        <v>226</v>
      </c>
      <c r="CY122" s="4">
        <v>22</v>
      </c>
      <c r="CZ122" s="8">
        <v>1018.82</v>
      </c>
      <c r="DA122" s="4">
        <v>24</v>
      </c>
      <c r="DB122" s="8">
        <v>1208.16</v>
      </c>
      <c r="DC122" s="7">
        <v>-0.0833</v>
      </c>
      <c r="DD122" s="7">
        <v>-0.1567</v>
      </c>
      <c r="DE122" s="2" t="s">
        <v>239</v>
      </c>
      <c r="DF122" s="2" t="s">
        <v>223</v>
      </c>
      <c r="DG122" s="2" t="s">
        <v>776</v>
      </c>
      <c r="DH122" s="2" t="s">
        <v>608</v>
      </c>
      <c r="DI122" s="2" t="s">
        <v>238</v>
      </c>
      <c r="DJ122" s="2" t="s">
        <v>226</v>
      </c>
      <c r="DK122" s="4">
        <v>7</v>
      </c>
      <c r="DL122" s="8">
        <v>297.69</v>
      </c>
      <c r="DM122" s="4">
        <v>13</v>
      </c>
      <c r="DN122" s="8">
        <v>546.6</v>
      </c>
      <c r="DO122" s="7">
        <v>-0.4615</v>
      </c>
      <c r="DP122" s="7">
        <v>-0.4554</v>
      </c>
      <c r="DQ122" s="2" t="s">
        <v>239</v>
      </c>
      <c r="DR122" s="2" t="s">
        <v>223</v>
      </c>
      <c r="DS122" s="2" t="s">
        <v>1773</v>
      </c>
      <c r="DT122" s="2" t="s">
        <v>742</v>
      </c>
      <c r="DU122" s="2" t="s">
        <v>238</v>
      </c>
      <c r="DV122" s="2" t="s">
        <v>226</v>
      </c>
      <c r="DW122" s="4">
        <v>7</v>
      </c>
      <c r="DX122" s="8">
        <v>331.38</v>
      </c>
      <c r="DY122" s="4">
        <v>6</v>
      </c>
      <c r="DZ122" s="8">
        <v>284.04</v>
      </c>
      <c r="EA122" s="7">
        <v>0.1667</v>
      </c>
      <c r="EB122" s="7">
        <v>0.1667</v>
      </c>
      <c r="EC122" s="2" t="s">
        <v>239</v>
      </c>
      <c r="ED122" s="2" t="s">
        <v>223</v>
      </c>
      <c r="EE122" s="2" t="s">
        <v>684</v>
      </c>
      <c r="EF122" s="2" t="s">
        <v>701</v>
      </c>
      <c r="EG122" s="2" t="s">
        <v>238</v>
      </c>
      <c r="EH122" s="2" t="s">
        <v>226</v>
      </c>
      <c r="EI122" s="4">
        <v>5</v>
      </c>
      <c r="EJ122" s="8">
        <v>229.7</v>
      </c>
      <c r="EK122" s="4">
        <v>3</v>
      </c>
      <c r="EL122" s="8">
        <v>137.82</v>
      </c>
      <c r="EM122" s="7">
        <v>0.6667</v>
      </c>
      <c r="EN122" s="7">
        <v>0.6667</v>
      </c>
      <c r="EO122" s="2" t="s">
        <v>239</v>
      </c>
      <c r="EP122" s="2" t="s">
        <v>223</v>
      </c>
      <c r="EQ122" s="2" t="s">
        <v>1784</v>
      </c>
      <c r="ER122" s="2" t="s">
        <v>1785</v>
      </c>
      <c r="ES122" s="2" t="s">
        <v>238</v>
      </c>
      <c r="ET122" s="2" t="s">
        <v>226</v>
      </c>
      <c r="EU122" s="4">
        <v>3</v>
      </c>
      <c r="EV122" s="8">
        <v>146.71</v>
      </c>
      <c r="EW122" s="4">
        <v>10</v>
      </c>
      <c r="EX122" s="8">
        <v>479.47</v>
      </c>
      <c r="EY122" s="7">
        <v>-0.7</v>
      </c>
      <c r="EZ122" s="7">
        <v>-0.694</v>
      </c>
      <c r="FA122" s="2" t="s">
        <v>239</v>
      </c>
      <c r="FB122" s="2" t="s">
        <v>223</v>
      </c>
      <c r="FC122" s="2" t="s">
        <v>1775</v>
      </c>
      <c r="FD122" s="2" t="s">
        <v>824</v>
      </c>
      <c r="FE122" s="2" t="s">
        <v>238</v>
      </c>
      <c r="FF122" s="2" t="s">
        <v>226</v>
      </c>
      <c r="FG122" s="4"/>
      <c r="FH122" s="8"/>
      <c r="FI122" s="4">
        <v>1</v>
      </c>
      <c r="FJ122" s="8">
        <v>85.49</v>
      </c>
      <c r="FK122" s="7">
        <v>-1</v>
      </c>
      <c r="FL122" s="7">
        <v>-1</v>
      </c>
      <c r="FM122" s="2" t="s">
        <v>239</v>
      </c>
      <c r="FN122" s="2" t="s">
        <v>223</v>
      </c>
      <c r="FO122" s="2" t="s">
        <v>1786</v>
      </c>
      <c r="FP122" s="2" t="s">
        <v>1775</v>
      </c>
      <c r="FQ122" s="2" t="s">
        <v>238</v>
      </c>
      <c r="FR122" s="2" t="s">
        <v>226</v>
      </c>
      <c r="FS122" s="4">
        <v>2</v>
      </c>
      <c r="FT122" s="8">
        <v>133.98</v>
      </c>
      <c r="FU122" s="4"/>
      <c r="FV122" s="8"/>
      <c r="FW122" s="7"/>
      <c r="FX122" s="7"/>
      <c r="FY122" s="2" t="s">
        <v>239</v>
      </c>
      <c r="FZ122" s="2" t="s">
        <v>223</v>
      </c>
      <c r="GA122" s="2" t="s">
        <v>661</v>
      </c>
      <c r="GB122" s="2" t="s">
        <v>1787</v>
      </c>
      <c r="GC122" s="2" t="s">
        <v>238</v>
      </c>
      <c r="GD122" s="2" t="s">
        <v>226</v>
      </c>
      <c r="GE122" s="4"/>
      <c r="GF122" s="8"/>
      <c r="GG122" s="4">
        <v>1</v>
      </c>
      <c r="GH122" s="8">
        <v>49.23</v>
      </c>
      <c r="GI122" s="7">
        <v>-1</v>
      </c>
      <c r="GJ122" s="7">
        <v>-1</v>
      </c>
      <c r="GK122" s="2" t="s">
        <v>1002</v>
      </c>
      <c r="GL122" s="2" t="s">
        <v>237</v>
      </c>
      <c r="GM122" s="2" t="s">
        <v>1777</v>
      </c>
      <c r="GN122" s="2" t="s">
        <v>1788</v>
      </c>
      <c r="GO122" s="2" t="s">
        <v>238</v>
      </c>
      <c r="GP122" s="2" t="s">
        <v>226</v>
      </c>
      <c r="GQ122" s="4">
        <v>2</v>
      </c>
      <c r="GR122" s="8">
        <v>94.68</v>
      </c>
      <c r="GS122" s="4">
        <v>5</v>
      </c>
      <c r="GT122" s="8">
        <v>236.7</v>
      </c>
      <c r="GU122" s="7">
        <v>-0.6</v>
      </c>
      <c r="GV122" s="7">
        <v>-0.6</v>
      </c>
      <c r="GW122" s="2" t="s">
        <v>239</v>
      </c>
      <c r="GX122" s="2" t="s">
        <v>223</v>
      </c>
      <c r="GY122" s="2" t="s">
        <v>607</v>
      </c>
      <c r="GZ122" s="2" t="s">
        <v>1775</v>
      </c>
      <c r="HA122" s="2" t="s">
        <v>238</v>
      </c>
      <c r="HB122" s="2" t="s">
        <v>226</v>
      </c>
      <c r="HC122" s="4">
        <v>2</v>
      </c>
      <c r="HD122" s="8">
        <v>98.46</v>
      </c>
      <c r="HE122" s="4"/>
      <c r="HF122" s="8"/>
      <c r="HG122" s="7"/>
      <c r="HH122" s="7"/>
      <c r="HI122" s="2" t="s">
        <v>239</v>
      </c>
      <c r="HJ122" s="2" t="s">
        <v>223</v>
      </c>
      <c r="HK122" s="2" t="s">
        <v>1778</v>
      </c>
      <c r="HL122" s="2" t="s">
        <v>1323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266</v>
      </c>
      <c r="HV122" s="2" t="s">
        <v>223</v>
      </c>
      <c r="HW122" s="2" t="s">
        <v>1774</v>
      </c>
      <c r="HX122" s="2" t="s">
        <v>776</v>
      </c>
      <c r="HY122" s="2" t="s">
        <v>238</v>
      </c>
      <c r="HZ122" s="2" t="s">
        <v>226</v>
      </c>
      <c r="IA122" s="4">
        <v>1</v>
      </c>
      <c r="IB122" s="8">
        <v>51.59</v>
      </c>
      <c r="IC122" s="4">
        <v>2</v>
      </c>
      <c r="ID122" s="8">
        <v>103.18</v>
      </c>
      <c r="IE122" s="7">
        <v>-0.5</v>
      </c>
      <c r="IF122" s="7">
        <v>-0.5</v>
      </c>
      <c r="IG122" s="2" t="s">
        <v>239</v>
      </c>
      <c r="IH122" s="2" t="s">
        <v>223</v>
      </c>
      <c r="II122" s="2" t="s">
        <v>612</v>
      </c>
      <c r="IJ122" s="2" t="s">
        <v>1166</v>
      </c>
      <c r="IK122" s="2" t="s">
        <v>238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226</v>
      </c>
      <c r="IT122" s="2" t="s">
        <v>226</v>
      </c>
      <c r="IU122" s="2" t="s">
        <v>226</v>
      </c>
      <c r="IV122" s="2" t="s">
        <v>226</v>
      </c>
      <c r="IW122" s="2" t="s">
        <v>226</v>
      </c>
      <c r="IX122" s="2" t="s">
        <v>226</v>
      </c>
      <c r="IY122" s="4"/>
      <c r="IZ122" s="8"/>
      <c r="JA122" s="4">
        <v>4</v>
      </c>
      <c r="JB122" s="8">
        <v>187.52</v>
      </c>
      <c r="JC122" s="7">
        <v>-1</v>
      </c>
      <c r="JD122" s="7">
        <v>-1</v>
      </c>
      <c r="JE122" s="2" t="s">
        <v>239</v>
      </c>
      <c r="JF122" s="2" t="s">
        <v>223</v>
      </c>
      <c r="JG122" s="2" t="s">
        <v>1742</v>
      </c>
      <c r="JH122" s="2" t="s">
        <v>1780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337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226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239</v>
      </c>
      <c r="KP122" s="2" t="s">
        <v>223</v>
      </c>
      <c r="KQ122" s="2" t="s">
        <v>1178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223</v>
      </c>
      <c r="LC122" s="2" t="s">
        <v>1179</v>
      </c>
      <c r="LD122" s="2" t="s">
        <v>245</v>
      </c>
      <c r="LE122" s="2" t="s">
        <v>238</v>
      </c>
      <c r="LF122" s="2" t="s">
        <v>226</v>
      </c>
      <c r="LG122" s="4"/>
      <c r="LH122" s="8"/>
      <c r="LI122" s="4">
        <v>1</v>
      </c>
      <c r="LJ122" s="8">
        <v>46.88</v>
      </c>
      <c r="LK122" s="7">
        <v>-1</v>
      </c>
      <c r="LL122" s="7">
        <v>-1</v>
      </c>
      <c r="LM122" s="2" t="s">
        <v>239</v>
      </c>
      <c r="LN122" s="2" t="s">
        <v>223</v>
      </c>
      <c r="LO122" s="2" t="s">
        <v>321</v>
      </c>
      <c r="LP122" s="2" t="s">
        <v>1789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223</v>
      </c>
      <c r="MY122" s="2" t="s">
        <v>226</v>
      </c>
      <c r="MZ122" s="2" t="s">
        <v>226</v>
      </c>
      <c r="NA122" s="2" t="s">
        <v>238</v>
      </c>
      <c r="NB122" s="2" t="s">
        <v>226</v>
      </c>
      <c r="NC122" s="4"/>
      <c r="ND122" s="8"/>
      <c r="NE122" s="4">
        <v>2</v>
      </c>
      <c r="NF122" s="8">
        <v>92.22</v>
      </c>
      <c r="NG122" s="7">
        <v>-1</v>
      </c>
      <c r="NH122" s="7">
        <v>-1</v>
      </c>
      <c r="NI122" s="2" t="s">
        <v>239</v>
      </c>
      <c r="NJ122" s="2" t="s">
        <v>261</v>
      </c>
      <c r="NK122" s="2" t="s">
        <v>1180</v>
      </c>
      <c r="NL122" s="2" t="s">
        <v>1001</v>
      </c>
      <c r="NM122" s="2" t="s">
        <v>238</v>
      </c>
      <c r="NN122" s="2" t="s">
        <v>226</v>
      </c>
      <c r="NO122" s="4"/>
      <c r="NP122" s="8"/>
      <c r="NQ122" s="4">
        <v>2</v>
      </c>
      <c r="NR122" s="8">
        <v>93.76</v>
      </c>
      <c r="NS122" s="7">
        <v>-1</v>
      </c>
      <c r="NT122" s="7">
        <v>-1</v>
      </c>
      <c r="NU122" s="2" t="s">
        <v>239</v>
      </c>
      <c r="NV122" s="2" t="s">
        <v>237</v>
      </c>
      <c r="NW122" s="2" t="s">
        <v>1779</v>
      </c>
      <c r="NX122" s="2" t="s">
        <v>1780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239</v>
      </c>
      <c r="OH122" s="2" t="s">
        <v>237</v>
      </c>
      <c r="OI122" s="2" t="s">
        <v>762</v>
      </c>
      <c r="OJ122" s="2" t="s">
        <v>786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252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239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266</v>
      </c>
      <c r="QD122" s="2" t="s">
        <v>223</v>
      </c>
      <c r="QE122" s="2" t="s">
        <v>226</v>
      </c>
      <c r="QF122" s="2" t="s">
        <v>226</v>
      </c>
      <c r="QG122" s="2" t="s">
        <v>238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237</v>
      </c>
      <c r="QQ122" s="2" t="s">
        <v>226</v>
      </c>
      <c r="QR122" s="2" t="s">
        <v>226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223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226</v>
      </c>
      <c r="RO122" s="2" t="s">
        <v>226</v>
      </c>
      <c r="RP122" s="2" t="s">
        <v>226</v>
      </c>
      <c r="RQ122" s="2" t="s">
        <v>226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236</v>
      </c>
      <c r="RZ122" s="2" t="s">
        <v>237</v>
      </c>
      <c r="SA122" s="2" t="s">
        <v>226</v>
      </c>
      <c r="SB122" s="2" t="s">
        <v>226</v>
      </c>
      <c r="SC122" s="2" t="s">
        <v>238</v>
      </c>
      <c r="SD122" s="2" t="s">
        <v>226</v>
      </c>
      <c r="SE122" s="4">
        <v>2</v>
      </c>
      <c r="SF122" s="4">
        <v>180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</row>
    <row r="123">
      <c r="A123" s="2" t="s">
        <v>1790</v>
      </c>
      <c r="B123" s="2" t="s">
        <v>577</v>
      </c>
      <c r="C123" s="2" t="s">
        <v>558</v>
      </c>
      <c r="D123" s="2" t="s">
        <v>215</v>
      </c>
      <c r="E123" s="2" t="s">
        <v>216</v>
      </c>
      <c r="F123" s="2" t="s">
        <v>1764</v>
      </c>
      <c r="G123" s="2" t="s">
        <v>1765</v>
      </c>
      <c r="H123" s="2" t="s">
        <v>1766</v>
      </c>
      <c r="I123" s="2" t="s">
        <v>966</v>
      </c>
      <c r="J123" s="2" t="s">
        <v>268</v>
      </c>
      <c r="K123" s="2" t="s">
        <v>1050</v>
      </c>
      <c r="L123" s="3">
        <v>48</v>
      </c>
      <c r="M123" s="3">
        <v>50.4</v>
      </c>
      <c r="N123" s="3">
        <v>99.99</v>
      </c>
      <c r="O123" s="2" t="s">
        <v>223</v>
      </c>
      <c r="P123" s="2" t="s">
        <v>284</v>
      </c>
      <c r="Q123" s="2" t="s">
        <v>225</v>
      </c>
      <c r="R123" s="2" t="s">
        <v>226</v>
      </c>
      <c r="S123" s="2" t="s">
        <v>1767</v>
      </c>
      <c r="T123" s="2" t="s">
        <v>969</v>
      </c>
      <c r="U123" s="2" t="s">
        <v>229</v>
      </c>
      <c r="V123" s="2" t="s">
        <v>1285</v>
      </c>
      <c r="W123" s="2" t="s">
        <v>971</v>
      </c>
      <c r="X123" s="2" t="s">
        <v>587</v>
      </c>
      <c r="Y123" s="2" t="s">
        <v>1122</v>
      </c>
      <c r="Z123" s="4">
        <v>143</v>
      </c>
      <c r="AA123" s="4">
        <f>=ROUNDDOWN(26.9811320754717,0)</f>
      </c>
      <c r="AB123" s="5">
        <v>5.3</v>
      </c>
      <c r="AC123" s="2" t="s">
        <v>226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62</v>
      </c>
      <c r="AQ123" s="8">
        <v>3278.45</v>
      </c>
      <c r="AR123" s="4">
        <v>71</v>
      </c>
      <c r="AS123" s="8">
        <v>3760</v>
      </c>
      <c r="AT123" s="7">
        <v>-0.1268</v>
      </c>
      <c r="AU123" s="7">
        <v>-0.1281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0.2605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>
        <v>62</v>
      </c>
      <c r="BK123" s="8">
        <v>3278.45</v>
      </c>
      <c r="BL123" s="2" t="s">
        <v>1791</v>
      </c>
      <c r="BM123" s="7">
        <v>1</v>
      </c>
      <c r="BN123" s="7">
        <v>1</v>
      </c>
      <c r="BO123" s="4">
        <v>15</v>
      </c>
      <c r="BP123" s="8">
        <v>828</v>
      </c>
      <c r="BQ123" s="4"/>
      <c r="BR123" s="8"/>
      <c r="BS123" s="7"/>
      <c r="BT123" s="7"/>
      <c r="BU123" s="2" t="s">
        <v>239</v>
      </c>
      <c r="BV123" s="2" t="s">
        <v>223</v>
      </c>
      <c r="BW123" s="2" t="s">
        <v>226</v>
      </c>
      <c r="BX123" s="2" t="s">
        <v>1322</v>
      </c>
      <c r="BY123" s="2" t="s">
        <v>238</v>
      </c>
      <c r="BZ123" s="2" t="s">
        <v>226</v>
      </c>
      <c r="CA123" s="4">
        <v>6</v>
      </c>
      <c r="CB123" s="8">
        <v>321.84</v>
      </c>
      <c r="CC123" s="4">
        <v>16</v>
      </c>
      <c r="CD123" s="8">
        <v>858.24</v>
      </c>
      <c r="CE123" s="7">
        <v>-0.625</v>
      </c>
      <c r="CF123" s="7">
        <v>-0.625</v>
      </c>
      <c r="CG123" s="2" t="s">
        <v>239</v>
      </c>
      <c r="CH123" s="2" t="s">
        <v>223</v>
      </c>
      <c r="CI123" s="2" t="s">
        <v>762</v>
      </c>
      <c r="CJ123" s="2" t="s">
        <v>658</v>
      </c>
      <c r="CK123" s="2" t="s">
        <v>238</v>
      </c>
      <c r="CL123" s="2" t="s">
        <v>226</v>
      </c>
      <c r="CM123" s="4">
        <v>24</v>
      </c>
      <c r="CN123" s="8">
        <v>1287.36</v>
      </c>
      <c r="CO123" s="4">
        <v>17</v>
      </c>
      <c r="CP123" s="8">
        <v>911.88</v>
      </c>
      <c r="CQ123" s="7">
        <v>0.4118</v>
      </c>
      <c r="CR123" s="7">
        <v>0.4118</v>
      </c>
      <c r="CS123" s="2" t="s">
        <v>239</v>
      </c>
      <c r="CT123" s="2" t="s">
        <v>223</v>
      </c>
      <c r="CU123" s="2" t="s">
        <v>1122</v>
      </c>
      <c r="CV123" s="2" t="s">
        <v>814</v>
      </c>
      <c r="CW123" s="2" t="s">
        <v>238</v>
      </c>
      <c r="CX123" s="2" t="s">
        <v>226</v>
      </c>
      <c r="CY123" s="4">
        <v>7</v>
      </c>
      <c r="CZ123" s="8">
        <v>354.13</v>
      </c>
      <c r="DA123" s="4">
        <v>9</v>
      </c>
      <c r="DB123" s="8">
        <v>494.91</v>
      </c>
      <c r="DC123" s="7">
        <v>-0.2222</v>
      </c>
      <c r="DD123" s="7">
        <v>-0.2845</v>
      </c>
      <c r="DE123" s="2" t="s">
        <v>239</v>
      </c>
      <c r="DF123" s="2" t="s">
        <v>223</v>
      </c>
      <c r="DG123" s="2" t="s">
        <v>654</v>
      </c>
      <c r="DH123" s="2" t="s">
        <v>1197</v>
      </c>
      <c r="DI123" s="2" t="s">
        <v>238</v>
      </c>
      <c r="DJ123" s="2" t="s">
        <v>226</v>
      </c>
      <c r="DK123" s="4">
        <v>3</v>
      </c>
      <c r="DL123" s="8">
        <v>101.92</v>
      </c>
      <c r="DM123" s="4">
        <v>16</v>
      </c>
      <c r="DN123" s="8">
        <v>778.64</v>
      </c>
      <c r="DO123" s="7">
        <v>-0.8125</v>
      </c>
      <c r="DP123" s="7">
        <v>-0.8691</v>
      </c>
      <c r="DQ123" s="2" t="s">
        <v>239</v>
      </c>
      <c r="DR123" s="2" t="s">
        <v>223</v>
      </c>
      <c r="DS123" s="2" t="s">
        <v>1122</v>
      </c>
      <c r="DT123" s="2" t="s">
        <v>1792</v>
      </c>
      <c r="DU123" s="2" t="s">
        <v>238</v>
      </c>
      <c r="DV123" s="2" t="s">
        <v>226</v>
      </c>
      <c r="DW123" s="4">
        <v>5</v>
      </c>
      <c r="DX123" s="8">
        <v>253.65</v>
      </c>
      <c r="DY123" s="4">
        <v>5</v>
      </c>
      <c r="DZ123" s="8">
        <v>253.65</v>
      </c>
      <c r="EA123" s="7"/>
      <c r="EB123" s="7"/>
      <c r="EC123" s="2" t="s">
        <v>239</v>
      </c>
      <c r="ED123" s="2" t="s">
        <v>223</v>
      </c>
      <c r="EE123" s="2" t="s">
        <v>1122</v>
      </c>
      <c r="EF123" s="2" t="s">
        <v>1793</v>
      </c>
      <c r="EG123" s="2" t="s">
        <v>238</v>
      </c>
      <c r="EH123" s="2" t="s">
        <v>226</v>
      </c>
      <c r="EI123" s="4">
        <v>1</v>
      </c>
      <c r="EJ123" s="8">
        <v>51.56</v>
      </c>
      <c r="EK123" s="4">
        <v>1</v>
      </c>
      <c r="EL123" s="8">
        <v>51.56</v>
      </c>
      <c r="EM123" s="7"/>
      <c r="EN123" s="7"/>
      <c r="EO123" s="2" t="s">
        <v>239</v>
      </c>
      <c r="EP123" s="2" t="s">
        <v>223</v>
      </c>
      <c r="EQ123" s="2" t="s">
        <v>1122</v>
      </c>
      <c r="ER123" s="2" t="s">
        <v>1794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223</v>
      </c>
      <c r="FC123" s="2" t="s">
        <v>1122</v>
      </c>
      <c r="FD123" s="2" t="s">
        <v>1795</v>
      </c>
      <c r="FE123" s="2" t="s">
        <v>238</v>
      </c>
      <c r="FF123" s="2" t="s">
        <v>226</v>
      </c>
      <c r="FG123" s="4"/>
      <c r="FH123" s="8"/>
      <c r="FI123" s="4">
        <v>1</v>
      </c>
      <c r="FJ123" s="8">
        <v>94.99</v>
      </c>
      <c r="FK123" s="7">
        <v>-1</v>
      </c>
      <c r="FL123" s="7">
        <v>-1</v>
      </c>
      <c r="FM123" s="2" t="s">
        <v>239</v>
      </c>
      <c r="FN123" s="2" t="s">
        <v>223</v>
      </c>
      <c r="FO123" s="2" t="s">
        <v>1122</v>
      </c>
      <c r="FP123" s="2" t="s">
        <v>1796</v>
      </c>
      <c r="FQ123" s="2" t="s">
        <v>238</v>
      </c>
      <c r="FR123" s="2" t="s">
        <v>226</v>
      </c>
      <c r="FS123" s="4">
        <v>1</v>
      </c>
      <c r="FT123" s="8">
        <v>79.99</v>
      </c>
      <c r="FU123" s="4"/>
      <c r="FV123" s="8"/>
      <c r="FW123" s="7"/>
      <c r="FX123" s="7"/>
      <c r="FY123" s="2" t="s">
        <v>239</v>
      </c>
      <c r="FZ123" s="2" t="s">
        <v>223</v>
      </c>
      <c r="GA123" s="2" t="s">
        <v>661</v>
      </c>
      <c r="GB123" s="2" t="s">
        <v>1797</v>
      </c>
      <c r="GC123" s="2" t="s">
        <v>238</v>
      </c>
      <c r="GD123" s="2" t="s">
        <v>226</v>
      </c>
      <c r="GE123" s="4"/>
      <c r="GF123" s="8"/>
      <c r="GG123" s="4">
        <v>2</v>
      </c>
      <c r="GH123" s="8">
        <v>105.84</v>
      </c>
      <c r="GI123" s="7">
        <v>-1</v>
      </c>
      <c r="GJ123" s="7">
        <v>-1</v>
      </c>
      <c r="GK123" s="2" t="s">
        <v>1002</v>
      </c>
      <c r="GL123" s="2" t="s">
        <v>237</v>
      </c>
      <c r="GM123" s="2" t="s">
        <v>1777</v>
      </c>
      <c r="GN123" s="2" t="s">
        <v>1798</v>
      </c>
      <c r="GO123" s="2" t="s">
        <v>238</v>
      </c>
      <c r="GP123" s="2" t="s">
        <v>226</v>
      </c>
      <c r="GQ123" s="4"/>
      <c r="GR123" s="8"/>
      <c r="GS123" s="4">
        <v>3</v>
      </c>
      <c r="GT123" s="8">
        <v>158.76</v>
      </c>
      <c r="GU123" s="7">
        <v>-1</v>
      </c>
      <c r="GV123" s="7">
        <v>-1</v>
      </c>
      <c r="GW123" s="2" t="s">
        <v>239</v>
      </c>
      <c r="GX123" s="2" t="s">
        <v>223</v>
      </c>
      <c r="GY123" s="2" t="s">
        <v>663</v>
      </c>
      <c r="GZ123" s="2" t="s">
        <v>1799</v>
      </c>
      <c r="HA123" s="2" t="s">
        <v>238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239</v>
      </c>
      <c r="HJ123" s="2" t="s">
        <v>223</v>
      </c>
      <c r="HK123" s="2" t="s">
        <v>1778</v>
      </c>
      <c r="HL123" s="2" t="s">
        <v>226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266</v>
      </c>
      <c r="HV123" s="2" t="s">
        <v>223</v>
      </c>
      <c r="HW123" s="2" t="s">
        <v>226</v>
      </c>
      <c r="HX123" s="2" t="s">
        <v>226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252</v>
      </c>
      <c r="IH123" s="2" t="s">
        <v>223</v>
      </c>
      <c r="II123" s="2" t="s">
        <v>226</v>
      </c>
      <c r="IJ123" s="2" t="s">
        <v>226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226</v>
      </c>
      <c r="IT123" s="2" t="s">
        <v>226</v>
      </c>
      <c r="IU123" s="2" t="s">
        <v>226</v>
      </c>
      <c r="IV123" s="2" t="s">
        <v>226</v>
      </c>
      <c r="IW123" s="2" t="s">
        <v>226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252</v>
      </c>
      <c r="JF123" s="2" t="s">
        <v>223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337</v>
      </c>
      <c r="JR123" s="2" t="s">
        <v>223</v>
      </c>
      <c r="JS123" s="2" t="s">
        <v>226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226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239</v>
      </c>
      <c r="KP123" s="2" t="s">
        <v>223</v>
      </c>
      <c r="KQ123" s="2" t="s">
        <v>1178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252</v>
      </c>
      <c r="LB123" s="2" t="s">
        <v>223</v>
      </c>
      <c r="LC123" s="2" t="s">
        <v>226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239</v>
      </c>
      <c r="LN123" s="2" t="s">
        <v>223</v>
      </c>
      <c r="LO123" s="2" t="s">
        <v>321</v>
      </c>
      <c r="LP123" s="2" t="s">
        <v>226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226</v>
      </c>
      <c r="MA123" s="2" t="s">
        <v>226</v>
      </c>
      <c r="MB123" s="2" t="s">
        <v>226</v>
      </c>
      <c r="MC123" s="2" t="s">
        <v>226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223</v>
      </c>
      <c r="MY123" s="2" t="s">
        <v>226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>
        <v>1</v>
      </c>
      <c r="NF123" s="8">
        <v>51.53</v>
      </c>
      <c r="NG123" s="7">
        <v>-1</v>
      </c>
      <c r="NH123" s="7">
        <v>-1</v>
      </c>
      <c r="NI123" s="2" t="s">
        <v>239</v>
      </c>
      <c r="NJ123" s="2" t="s">
        <v>261</v>
      </c>
      <c r="NK123" s="2" t="s">
        <v>1793</v>
      </c>
      <c r="NL123" s="2" t="s">
        <v>1800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239</v>
      </c>
      <c r="NV123" s="2" t="s">
        <v>237</v>
      </c>
      <c r="NW123" s="2" t="s">
        <v>1801</v>
      </c>
      <c r="NX123" s="2" t="s">
        <v>1802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239</v>
      </c>
      <c r="OH123" s="2" t="s">
        <v>237</v>
      </c>
      <c r="OI123" s="2" t="s">
        <v>671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252</v>
      </c>
      <c r="OT123" s="2" t="s">
        <v>223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239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266</v>
      </c>
      <c r="QD123" s="2" t="s">
        <v>223</v>
      </c>
      <c r="QE123" s="2" t="s">
        <v>226</v>
      </c>
      <c r="QF123" s="2" t="s">
        <v>226</v>
      </c>
      <c r="QG123" s="2" t="s">
        <v>238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237</v>
      </c>
      <c r="QQ123" s="2" t="s">
        <v>226</v>
      </c>
      <c r="QR123" s="2" t="s">
        <v>226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223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226</v>
      </c>
      <c r="RO123" s="2" t="s">
        <v>226</v>
      </c>
      <c r="RP123" s="2" t="s">
        <v>226</v>
      </c>
      <c r="RQ123" s="2" t="s">
        <v>226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236</v>
      </c>
      <c r="RZ123" s="2" t="s">
        <v>237</v>
      </c>
      <c r="SA123" s="2" t="s">
        <v>226</v>
      </c>
      <c r="SB123" s="2" t="s">
        <v>226</v>
      </c>
      <c r="SC123" s="2" t="s">
        <v>238</v>
      </c>
      <c r="SD123" s="2" t="s">
        <v>226</v>
      </c>
      <c r="SE123" s="4">
        <v>143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</row>
    <row r="124">
      <c r="A124" s="2" t="s">
        <v>1803</v>
      </c>
      <c r="B124" s="2" t="s">
        <v>577</v>
      </c>
      <c r="C124" s="2" t="s">
        <v>558</v>
      </c>
      <c r="D124" s="2" t="s">
        <v>215</v>
      </c>
      <c r="E124" s="2" t="s">
        <v>216</v>
      </c>
      <c r="F124" s="2" t="s">
        <v>1804</v>
      </c>
      <c r="G124" s="2" t="s">
        <v>1805</v>
      </c>
      <c r="H124" s="2" t="s">
        <v>1806</v>
      </c>
      <c r="I124" s="2" t="s">
        <v>1807</v>
      </c>
      <c r="J124" s="2" t="s">
        <v>582</v>
      </c>
      <c r="K124" s="2" t="s">
        <v>967</v>
      </c>
      <c r="L124" s="3">
        <v>36.8</v>
      </c>
      <c r="M124" s="3">
        <v>38.64</v>
      </c>
      <c r="N124" s="3">
        <v>79.99</v>
      </c>
      <c r="O124" s="2" t="s">
        <v>223</v>
      </c>
      <c r="P124" s="2" t="s">
        <v>284</v>
      </c>
      <c r="Q124" s="2" t="s">
        <v>225</v>
      </c>
      <c r="R124" s="2" t="s">
        <v>226</v>
      </c>
      <c r="S124" s="2" t="s">
        <v>1808</v>
      </c>
      <c r="T124" s="2" t="s">
        <v>969</v>
      </c>
      <c r="U124" s="2" t="s">
        <v>371</v>
      </c>
      <c r="V124" s="2" t="s">
        <v>970</v>
      </c>
      <c r="W124" s="2" t="s">
        <v>587</v>
      </c>
      <c r="X124" s="2" t="s">
        <v>971</v>
      </c>
      <c r="Y124" s="2" t="s">
        <v>1809</v>
      </c>
      <c r="Z124" s="4">
        <v>299</v>
      </c>
      <c r="AA124" s="4">
        <f>=ROUNDDOWN(119.6,0)</f>
      </c>
      <c r="AB124" s="5">
        <v>2.5</v>
      </c>
      <c r="AC124" s="2" t="s">
        <v>226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39</v>
      </c>
      <c r="AQ124" s="8">
        <v>1547.84</v>
      </c>
      <c r="AR124" s="4">
        <v>50</v>
      </c>
      <c r="AS124" s="8">
        <v>1846.2</v>
      </c>
      <c r="AT124" s="7">
        <v>-0.22</v>
      </c>
      <c r="AU124" s="7">
        <v>-0.1616</v>
      </c>
      <c r="AV124" s="4">
        <v>234</v>
      </c>
      <c r="AW124" s="8">
        <v>10657.85</v>
      </c>
      <c r="AX124" s="4">
        <v>311</v>
      </c>
      <c r="AY124" s="8">
        <v>14009.87</v>
      </c>
      <c r="AZ124" s="7">
        <v>-0.2476</v>
      </c>
      <c r="BA124" s="7">
        <v>-0.2393</v>
      </c>
      <c r="BB124" s="7">
        <v>0.1452</v>
      </c>
      <c r="BC124" s="4">
        <v>234</v>
      </c>
      <c r="BD124" s="8">
        <v>10657.85</v>
      </c>
      <c r="BE124" s="4">
        <v>670</v>
      </c>
      <c r="BF124" s="8">
        <v>26962.34</v>
      </c>
      <c r="BG124" s="7">
        <v>-0.6507</v>
      </c>
      <c r="BH124" s="7">
        <v>-0.6047</v>
      </c>
      <c r="BI124" s="7">
        <v>1</v>
      </c>
      <c r="BJ124" s="4">
        <v>39</v>
      </c>
      <c r="BK124" s="8">
        <v>1547.84</v>
      </c>
      <c r="BL124" s="2" t="s">
        <v>1810</v>
      </c>
      <c r="BM124" s="7">
        <v>1</v>
      </c>
      <c r="BN124" s="7">
        <v>1</v>
      </c>
      <c r="BO124" s="4">
        <v>17</v>
      </c>
      <c r="BP124" s="8">
        <v>715.87</v>
      </c>
      <c r="BQ124" s="4">
        <v>14</v>
      </c>
      <c r="BR124" s="8">
        <v>589.54</v>
      </c>
      <c r="BS124" s="7">
        <v>0.2143</v>
      </c>
      <c r="BT124" s="7">
        <v>0.2143</v>
      </c>
      <c r="BU124" s="2" t="s">
        <v>239</v>
      </c>
      <c r="BV124" s="2" t="s">
        <v>223</v>
      </c>
      <c r="BW124" s="2" t="s">
        <v>226</v>
      </c>
      <c r="BX124" s="2" t="s">
        <v>1035</v>
      </c>
      <c r="BY124" s="2" t="s">
        <v>238</v>
      </c>
      <c r="BZ124" s="2" t="s">
        <v>226</v>
      </c>
      <c r="CA124" s="4">
        <v>6</v>
      </c>
      <c r="CB124" s="8">
        <v>217.74</v>
      </c>
      <c r="CC124" s="4">
        <v>8</v>
      </c>
      <c r="CD124" s="8">
        <v>290.32</v>
      </c>
      <c r="CE124" s="7">
        <v>-0.25</v>
      </c>
      <c r="CF124" s="7">
        <v>-0.25</v>
      </c>
      <c r="CG124" s="2" t="s">
        <v>239</v>
      </c>
      <c r="CH124" s="2" t="s">
        <v>223</v>
      </c>
      <c r="CI124" s="2" t="s">
        <v>976</v>
      </c>
      <c r="CJ124" s="2" t="s">
        <v>1053</v>
      </c>
      <c r="CK124" s="2" t="s">
        <v>238</v>
      </c>
      <c r="CL124" s="2" t="s">
        <v>226</v>
      </c>
      <c r="CM124" s="4">
        <v>4</v>
      </c>
      <c r="CN124" s="8">
        <v>162.24</v>
      </c>
      <c r="CO124" s="4"/>
      <c r="CP124" s="8"/>
      <c r="CQ124" s="7"/>
      <c r="CR124" s="7"/>
      <c r="CS124" s="2" t="s">
        <v>239</v>
      </c>
      <c r="CT124" s="2" t="s">
        <v>223</v>
      </c>
      <c r="CU124" s="2" t="s">
        <v>1811</v>
      </c>
      <c r="CV124" s="2" t="s">
        <v>1053</v>
      </c>
      <c r="CW124" s="2" t="s">
        <v>238</v>
      </c>
      <c r="CX124" s="2" t="s">
        <v>226</v>
      </c>
      <c r="CY124" s="4">
        <v>3</v>
      </c>
      <c r="CZ124" s="8">
        <v>117.6</v>
      </c>
      <c r="DA124" s="4">
        <v>1</v>
      </c>
      <c r="DB124" s="8">
        <v>39.2</v>
      </c>
      <c r="DC124" s="7">
        <v>2</v>
      </c>
      <c r="DD124" s="7">
        <v>2</v>
      </c>
      <c r="DE124" s="2" t="s">
        <v>239</v>
      </c>
      <c r="DF124" s="2" t="s">
        <v>223</v>
      </c>
      <c r="DG124" s="2" t="s">
        <v>1812</v>
      </c>
      <c r="DH124" s="2" t="s">
        <v>1813</v>
      </c>
      <c r="DI124" s="2" t="s">
        <v>238</v>
      </c>
      <c r="DJ124" s="2" t="s">
        <v>226</v>
      </c>
      <c r="DK124" s="4">
        <v>1</v>
      </c>
      <c r="DL124" s="8">
        <v>22.91</v>
      </c>
      <c r="DM124" s="4">
        <v>2</v>
      </c>
      <c r="DN124" s="8">
        <v>59.18</v>
      </c>
      <c r="DO124" s="7">
        <v>-0.5</v>
      </c>
      <c r="DP124" s="7">
        <v>-0.6129</v>
      </c>
      <c r="DQ124" s="2" t="s">
        <v>239</v>
      </c>
      <c r="DR124" s="2" t="s">
        <v>223</v>
      </c>
      <c r="DS124" s="2" t="s">
        <v>1814</v>
      </c>
      <c r="DT124" s="2" t="s">
        <v>1452</v>
      </c>
      <c r="DU124" s="2" t="s">
        <v>238</v>
      </c>
      <c r="DV124" s="2" t="s">
        <v>226</v>
      </c>
      <c r="DW124" s="4">
        <v>1</v>
      </c>
      <c r="DX124" s="8">
        <v>37.56</v>
      </c>
      <c r="DY124" s="4">
        <v>4</v>
      </c>
      <c r="DZ124" s="8">
        <v>150.24</v>
      </c>
      <c r="EA124" s="7">
        <v>-0.75</v>
      </c>
      <c r="EB124" s="7">
        <v>-0.75</v>
      </c>
      <c r="EC124" s="2" t="s">
        <v>239</v>
      </c>
      <c r="ED124" s="2" t="s">
        <v>223</v>
      </c>
      <c r="EE124" s="2" t="s">
        <v>1233</v>
      </c>
      <c r="EF124" s="2" t="s">
        <v>1815</v>
      </c>
      <c r="EG124" s="2" t="s">
        <v>238</v>
      </c>
      <c r="EH124" s="2" t="s">
        <v>226</v>
      </c>
      <c r="EI124" s="4"/>
      <c r="EJ124" s="8"/>
      <c r="EK124" s="4">
        <v>1</v>
      </c>
      <c r="EL124" s="8">
        <v>38.27</v>
      </c>
      <c r="EM124" s="7">
        <v>-1</v>
      </c>
      <c r="EN124" s="7">
        <v>-1</v>
      </c>
      <c r="EO124" s="2" t="s">
        <v>239</v>
      </c>
      <c r="EP124" s="2" t="s">
        <v>223</v>
      </c>
      <c r="EQ124" s="2" t="s">
        <v>1815</v>
      </c>
      <c r="ER124" s="2" t="s">
        <v>1816</v>
      </c>
      <c r="ES124" s="2" t="s">
        <v>238</v>
      </c>
      <c r="ET124" s="2" t="s">
        <v>226</v>
      </c>
      <c r="EU124" s="4">
        <v>5</v>
      </c>
      <c r="EV124" s="8">
        <v>191.22</v>
      </c>
      <c r="EW124" s="4">
        <v>15</v>
      </c>
      <c r="EX124" s="8">
        <v>499.25</v>
      </c>
      <c r="EY124" s="7">
        <v>-0.6667</v>
      </c>
      <c r="EZ124" s="7">
        <v>-0.617</v>
      </c>
      <c r="FA124" s="2" t="s">
        <v>239</v>
      </c>
      <c r="FB124" s="2" t="s">
        <v>223</v>
      </c>
      <c r="FC124" s="2" t="s">
        <v>1115</v>
      </c>
      <c r="FD124" s="2" t="s">
        <v>1817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223</v>
      </c>
      <c r="FO124" s="2" t="s">
        <v>1818</v>
      </c>
      <c r="FP124" s="2" t="s">
        <v>1009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239</v>
      </c>
      <c r="FZ124" s="2" t="s">
        <v>223</v>
      </c>
      <c r="GA124" s="2" t="s">
        <v>661</v>
      </c>
      <c r="GB124" s="2" t="s">
        <v>226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1002</v>
      </c>
      <c r="GL124" s="2" t="s">
        <v>237</v>
      </c>
      <c r="GM124" s="2" t="s">
        <v>991</v>
      </c>
      <c r="GN124" s="2" t="s">
        <v>1819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239</v>
      </c>
      <c r="GX124" s="2" t="s">
        <v>223</v>
      </c>
      <c r="GY124" s="2" t="s">
        <v>1025</v>
      </c>
      <c r="GZ124" s="2" t="s">
        <v>1820</v>
      </c>
      <c r="HA124" s="2" t="s">
        <v>238</v>
      </c>
      <c r="HB124" s="2" t="s">
        <v>226</v>
      </c>
      <c r="HC124" s="4">
        <v>1</v>
      </c>
      <c r="HD124" s="8">
        <v>40.18</v>
      </c>
      <c r="HE124" s="4">
        <v>2</v>
      </c>
      <c r="HF124" s="8">
        <v>64.28</v>
      </c>
      <c r="HG124" s="7">
        <v>-0.5</v>
      </c>
      <c r="HH124" s="7">
        <v>-0.3749</v>
      </c>
      <c r="HI124" s="2" t="s">
        <v>239</v>
      </c>
      <c r="HJ124" s="2" t="s">
        <v>223</v>
      </c>
      <c r="HK124" s="2" t="s">
        <v>994</v>
      </c>
      <c r="HL124" s="2" t="s">
        <v>1821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239</v>
      </c>
      <c r="HV124" s="2" t="s">
        <v>237</v>
      </c>
      <c r="HW124" s="2" t="s">
        <v>980</v>
      </c>
      <c r="HX124" s="2" t="s">
        <v>981</v>
      </c>
      <c r="HY124" s="2" t="s">
        <v>238</v>
      </c>
      <c r="HZ124" s="2" t="s">
        <v>226</v>
      </c>
      <c r="IA124" s="4">
        <v>1</v>
      </c>
      <c r="IB124" s="8">
        <v>42.52</v>
      </c>
      <c r="IC124" s="4"/>
      <c r="ID124" s="8"/>
      <c r="IE124" s="7"/>
      <c r="IF124" s="7"/>
      <c r="IG124" s="2" t="s">
        <v>239</v>
      </c>
      <c r="IH124" s="2" t="s">
        <v>223</v>
      </c>
      <c r="II124" s="2" t="s">
        <v>612</v>
      </c>
      <c r="IJ124" s="2" t="s">
        <v>306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239</v>
      </c>
      <c r="IT124" s="2" t="s">
        <v>223</v>
      </c>
      <c r="IU124" s="2" t="s">
        <v>1293</v>
      </c>
      <c r="IV124" s="2" t="s">
        <v>425</v>
      </c>
      <c r="IW124" s="2" t="s">
        <v>238</v>
      </c>
      <c r="IX124" s="2" t="s">
        <v>226</v>
      </c>
      <c r="IY124" s="4"/>
      <c r="IZ124" s="8"/>
      <c r="JA124" s="4">
        <v>1</v>
      </c>
      <c r="JB124" s="8">
        <v>38.64</v>
      </c>
      <c r="JC124" s="7">
        <v>-1</v>
      </c>
      <c r="JD124" s="7">
        <v>-1</v>
      </c>
      <c r="JE124" s="2" t="s">
        <v>239</v>
      </c>
      <c r="JF124" s="2" t="s">
        <v>223</v>
      </c>
      <c r="JG124" s="2" t="s">
        <v>1077</v>
      </c>
      <c r="JH124" s="2" t="s">
        <v>1822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223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223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337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239</v>
      </c>
      <c r="LB124" s="2" t="s">
        <v>223</v>
      </c>
      <c r="LC124" s="2" t="s">
        <v>1823</v>
      </c>
      <c r="LD124" s="2" t="s">
        <v>990</v>
      </c>
      <c r="LE124" s="2" t="s">
        <v>238</v>
      </c>
      <c r="LF124" s="2" t="s">
        <v>226</v>
      </c>
      <c r="LG124" s="4"/>
      <c r="LH124" s="8"/>
      <c r="LI124" s="4">
        <v>2</v>
      </c>
      <c r="LJ124" s="8">
        <v>77.28</v>
      </c>
      <c r="LK124" s="7">
        <v>-1</v>
      </c>
      <c r="LL124" s="7">
        <v>-1</v>
      </c>
      <c r="LM124" s="2" t="s">
        <v>239</v>
      </c>
      <c r="LN124" s="2" t="s">
        <v>223</v>
      </c>
      <c r="LO124" s="2" t="s">
        <v>321</v>
      </c>
      <c r="LP124" s="2" t="s">
        <v>928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223</v>
      </c>
      <c r="MY124" s="2" t="s">
        <v>1005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239</v>
      </c>
      <c r="NJ124" s="2" t="s">
        <v>261</v>
      </c>
      <c r="NK124" s="2" t="s">
        <v>1451</v>
      </c>
      <c r="NL124" s="2" t="s">
        <v>1488</v>
      </c>
      <c r="NM124" s="2" t="s">
        <v>238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239</v>
      </c>
      <c r="NV124" s="2" t="s">
        <v>237</v>
      </c>
      <c r="NW124" s="2" t="s">
        <v>1132</v>
      </c>
      <c r="NX124" s="2" t="s">
        <v>603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266</v>
      </c>
      <c r="OH124" s="2" t="s">
        <v>223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252</v>
      </c>
      <c r="OT124" s="2" t="s">
        <v>223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239</v>
      </c>
      <c r="PF124" s="2" t="s">
        <v>223</v>
      </c>
      <c r="PG124" s="2" t="s">
        <v>226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226</v>
      </c>
      <c r="QD124" s="2" t="s">
        <v>226</v>
      </c>
      <c r="QE124" s="2" t="s">
        <v>226</v>
      </c>
      <c r="QF124" s="2" t="s">
        <v>226</v>
      </c>
      <c r="QG124" s="2" t="s">
        <v>226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239</v>
      </c>
      <c r="QP124" s="2" t="s">
        <v>237</v>
      </c>
      <c r="QQ124" s="2" t="s">
        <v>1012</v>
      </c>
      <c r="QR124" s="2" t="s">
        <v>1112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223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226</v>
      </c>
      <c r="RO124" s="2" t="s">
        <v>226</v>
      </c>
      <c r="RP124" s="2" t="s">
        <v>226</v>
      </c>
      <c r="RQ124" s="2" t="s">
        <v>226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237</v>
      </c>
      <c r="SA124" s="2" t="s">
        <v>1153</v>
      </c>
      <c r="SB124" s="2" t="s">
        <v>1074</v>
      </c>
      <c r="SC124" s="2" t="s">
        <v>238</v>
      </c>
      <c r="SD124" s="2" t="s">
        <v>226</v>
      </c>
      <c r="SE124" s="4">
        <v>235</v>
      </c>
      <c r="SF124" s="4">
        <v>40</v>
      </c>
      <c r="SG124" s="4"/>
      <c r="SH124" s="4"/>
      <c r="SI124" s="4">
        <v>24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</row>
    <row r="125">
      <c r="A125" s="2" t="s">
        <v>1824</v>
      </c>
      <c r="B125" s="2" t="s">
        <v>577</v>
      </c>
      <c r="C125" s="2" t="s">
        <v>558</v>
      </c>
      <c r="D125" s="2" t="s">
        <v>215</v>
      </c>
      <c r="E125" s="2" t="s">
        <v>216</v>
      </c>
      <c r="F125" s="2" t="s">
        <v>1804</v>
      </c>
      <c r="G125" s="2" t="s">
        <v>1805</v>
      </c>
      <c r="H125" s="2" t="s">
        <v>1806</v>
      </c>
      <c r="I125" s="2" t="s">
        <v>1807</v>
      </c>
      <c r="J125" s="2" t="s">
        <v>221</v>
      </c>
      <c r="K125" s="2" t="s">
        <v>967</v>
      </c>
      <c r="L125" s="3">
        <v>41.4</v>
      </c>
      <c r="M125" s="3">
        <v>43.47</v>
      </c>
      <c r="N125" s="3">
        <v>89.99</v>
      </c>
      <c r="O125" s="2" t="s">
        <v>223</v>
      </c>
      <c r="P125" s="2" t="s">
        <v>284</v>
      </c>
      <c r="Q125" s="2" t="s">
        <v>225</v>
      </c>
      <c r="R125" s="2" t="s">
        <v>226</v>
      </c>
      <c r="S125" s="2" t="s">
        <v>1808</v>
      </c>
      <c r="T125" s="2" t="s">
        <v>969</v>
      </c>
      <c r="U125" s="2" t="s">
        <v>229</v>
      </c>
      <c r="V125" s="2" t="s">
        <v>970</v>
      </c>
      <c r="W125" s="2" t="s">
        <v>587</v>
      </c>
      <c r="X125" s="2" t="s">
        <v>971</v>
      </c>
      <c r="Y125" s="2" t="s">
        <v>1809</v>
      </c>
      <c r="Z125" s="4">
        <v>340</v>
      </c>
      <c r="AA125" s="4">
        <f>=ROUNDDOWN(23.7762237762238,0)</f>
      </c>
      <c r="AB125" s="5">
        <v>14.3</v>
      </c>
      <c r="AC125" s="2" t="s">
        <v>226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148</v>
      </c>
      <c r="AQ125" s="8">
        <v>6635.43</v>
      </c>
      <c r="AR125" s="4">
        <v>192</v>
      </c>
      <c r="AS125" s="8">
        <v>8571</v>
      </c>
      <c r="AT125" s="7">
        <v>-0.2292</v>
      </c>
      <c r="AU125" s="7">
        <v>-0.2258</v>
      </c>
      <c r="AV125" s="4" t="s">
        <v>226</v>
      </c>
      <c r="AW125" s="8" t="s">
        <v>226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>
        <v>0.6226</v>
      </c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>
        <v>148</v>
      </c>
      <c r="BK125" s="8">
        <v>6635.43</v>
      </c>
      <c r="BL125" s="2" t="s">
        <v>1825</v>
      </c>
      <c r="BM125" s="7">
        <v>1</v>
      </c>
      <c r="BN125" s="7">
        <v>1</v>
      </c>
      <c r="BO125" s="4">
        <v>66</v>
      </c>
      <c r="BP125" s="8">
        <v>3175.92</v>
      </c>
      <c r="BQ125" s="4">
        <v>61</v>
      </c>
      <c r="BR125" s="8">
        <v>2935.32</v>
      </c>
      <c r="BS125" s="7">
        <v>0.082</v>
      </c>
      <c r="BT125" s="7">
        <v>0.082</v>
      </c>
      <c r="BU125" s="2" t="s">
        <v>239</v>
      </c>
      <c r="BV125" s="2" t="s">
        <v>223</v>
      </c>
      <c r="BW125" s="2" t="s">
        <v>226</v>
      </c>
      <c r="BX125" s="2" t="s">
        <v>1035</v>
      </c>
      <c r="BY125" s="2" t="s">
        <v>238</v>
      </c>
      <c r="BZ125" s="2" t="s">
        <v>226</v>
      </c>
      <c r="CA125" s="4">
        <v>11</v>
      </c>
      <c r="CB125" s="8">
        <v>465.74</v>
      </c>
      <c r="CC125" s="4">
        <v>10</v>
      </c>
      <c r="CD125" s="8">
        <v>423.4</v>
      </c>
      <c r="CE125" s="7">
        <v>0.1</v>
      </c>
      <c r="CF125" s="7">
        <v>0.1</v>
      </c>
      <c r="CG125" s="2" t="s">
        <v>239</v>
      </c>
      <c r="CH125" s="2" t="s">
        <v>223</v>
      </c>
      <c r="CI125" s="2" t="s">
        <v>976</v>
      </c>
      <c r="CJ125" s="2" t="s">
        <v>1053</v>
      </c>
      <c r="CK125" s="2" t="s">
        <v>238</v>
      </c>
      <c r="CL125" s="2" t="s">
        <v>226</v>
      </c>
      <c r="CM125" s="4">
        <v>8</v>
      </c>
      <c r="CN125" s="8">
        <v>370.8</v>
      </c>
      <c r="CO125" s="4">
        <v>11</v>
      </c>
      <c r="CP125" s="8">
        <v>509.85</v>
      </c>
      <c r="CQ125" s="7">
        <v>-0.2727</v>
      </c>
      <c r="CR125" s="7">
        <v>-0.2727</v>
      </c>
      <c r="CS125" s="2" t="s">
        <v>239</v>
      </c>
      <c r="CT125" s="2" t="s">
        <v>223</v>
      </c>
      <c r="CU125" s="2" t="s">
        <v>1811</v>
      </c>
      <c r="CV125" s="2" t="s">
        <v>1053</v>
      </c>
      <c r="CW125" s="2" t="s">
        <v>238</v>
      </c>
      <c r="CX125" s="2" t="s">
        <v>226</v>
      </c>
      <c r="CY125" s="4">
        <v>11</v>
      </c>
      <c r="CZ125" s="8">
        <v>495</v>
      </c>
      <c r="DA125" s="4">
        <v>7</v>
      </c>
      <c r="DB125" s="8">
        <v>315</v>
      </c>
      <c r="DC125" s="7">
        <v>0.5714</v>
      </c>
      <c r="DD125" s="7">
        <v>0.5714</v>
      </c>
      <c r="DE125" s="2" t="s">
        <v>239</v>
      </c>
      <c r="DF125" s="2" t="s">
        <v>223</v>
      </c>
      <c r="DG125" s="2" t="s">
        <v>1812</v>
      </c>
      <c r="DH125" s="2" t="s">
        <v>1813</v>
      </c>
      <c r="DI125" s="2" t="s">
        <v>238</v>
      </c>
      <c r="DJ125" s="2" t="s">
        <v>226</v>
      </c>
      <c r="DK125" s="4">
        <v>4</v>
      </c>
      <c r="DL125" s="8">
        <v>104.72</v>
      </c>
      <c r="DM125" s="4">
        <v>5</v>
      </c>
      <c r="DN125" s="8">
        <v>198.56</v>
      </c>
      <c r="DO125" s="7">
        <v>-0.2</v>
      </c>
      <c r="DP125" s="7">
        <v>-0.4726</v>
      </c>
      <c r="DQ125" s="2" t="s">
        <v>239</v>
      </c>
      <c r="DR125" s="2" t="s">
        <v>223</v>
      </c>
      <c r="DS125" s="2" t="s">
        <v>1814</v>
      </c>
      <c r="DT125" s="2" t="s">
        <v>1826</v>
      </c>
      <c r="DU125" s="2" t="s">
        <v>238</v>
      </c>
      <c r="DV125" s="2" t="s">
        <v>226</v>
      </c>
      <c r="DW125" s="4">
        <v>7</v>
      </c>
      <c r="DX125" s="8">
        <v>231.83</v>
      </c>
      <c r="DY125" s="4">
        <v>7</v>
      </c>
      <c r="DZ125" s="8">
        <v>300.51</v>
      </c>
      <c r="EA125" s="7"/>
      <c r="EB125" s="7">
        <v>-0.2285</v>
      </c>
      <c r="EC125" s="2" t="s">
        <v>239</v>
      </c>
      <c r="ED125" s="2" t="s">
        <v>223</v>
      </c>
      <c r="EE125" s="2" t="s">
        <v>1233</v>
      </c>
      <c r="EF125" s="2" t="s">
        <v>1033</v>
      </c>
      <c r="EG125" s="2" t="s">
        <v>238</v>
      </c>
      <c r="EH125" s="2" t="s">
        <v>226</v>
      </c>
      <c r="EI125" s="4">
        <v>1</v>
      </c>
      <c r="EJ125" s="8">
        <v>43.74</v>
      </c>
      <c r="EK125" s="4">
        <v>5</v>
      </c>
      <c r="EL125" s="8">
        <v>218.7</v>
      </c>
      <c r="EM125" s="7">
        <v>-0.8</v>
      </c>
      <c r="EN125" s="7">
        <v>-0.8</v>
      </c>
      <c r="EO125" s="2" t="s">
        <v>239</v>
      </c>
      <c r="EP125" s="2" t="s">
        <v>223</v>
      </c>
      <c r="EQ125" s="2" t="s">
        <v>1815</v>
      </c>
      <c r="ER125" s="2" t="s">
        <v>1827</v>
      </c>
      <c r="ES125" s="2" t="s">
        <v>238</v>
      </c>
      <c r="ET125" s="2" t="s">
        <v>226</v>
      </c>
      <c r="EU125" s="4">
        <v>5</v>
      </c>
      <c r="EV125" s="8">
        <v>217.3</v>
      </c>
      <c r="EW125" s="4">
        <v>17</v>
      </c>
      <c r="EX125" s="8">
        <v>635.56</v>
      </c>
      <c r="EY125" s="7">
        <v>-0.7059</v>
      </c>
      <c r="EZ125" s="7">
        <v>-0.6581</v>
      </c>
      <c r="FA125" s="2" t="s">
        <v>239</v>
      </c>
      <c r="FB125" s="2" t="s">
        <v>223</v>
      </c>
      <c r="FC125" s="2" t="s">
        <v>1115</v>
      </c>
      <c r="FD125" s="2" t="s">
        <v>1817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223</v>
      </c>
      <c r="FO125" s="2" t="s">
        <v>1818</v>
      </c>
      <c r="FP125" s="2" t="s">
        <v>1053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239</v>
      </c>
      <c r="FZ125" s="2" t="s">
        <v>223</v>
      </c>
      <c r="GA125" s="2" t="s">
        <v>661</v>
      </c>
      <c r="GB125" s="2" t="s">
        <v>226</v>
      </c>
      <c r="GC125" s="2" t="s">
        <v>238</v>
      </c>
      <c r="GD125" s="2" t="s">
        <v>226</v>
      </c>
      <c r="GE125" s="4">
        <v>28</v>
      </c>
      <c r="GF125" s="8">
        <v>1262.24</v>
      </c>
      <c r="GG125" s="4">
        <v>42</v>
      </c>
      <c r="GH125" s="8">
        <v>1893.36</v>
      </c>
      <c r="GI125" s="7">
        <v>-0.3333</v>
      </c>
      <c r="GJ125" s="7">
        <v>-0.3333</v>
      </c>
      <c r="GK125" s="2" t="s">
        <v>239</v>
      </c>
      <c r="GL125" s="2" t="s">
        <v>223</v>
      </c>
      <c r="GM125" s="2" t="s">
        <v>991</v>
      </c>
      <c r="GN125" s="2" t="s">
        <v>1091</v>
      </c>
      <c r="GO125" s="2" t="s">
        <v>238</v>
      </c>
      <c r="GP125" s="2" t="s">
        <v>226</v>
      </c>
      <c r="GQ125" s="4"/>
      <c r="GR125" s="8"/>
      <c r="GS125" s="4">
        <v>4</v>
      </c>
      <c r="GT125" s="8">
        <v>180.28</v>
      </c>
      <c r="GU125" s="7">
        <v>-1</v>
      </c>
      <c r="GV125" s="7">
        <v>-1</v>
      </c>
      <c r="GW125" s="2" t="s">
        <v>239</v>
      </c>
      <c r="GX125" s="2" t="s">
        <v>223</v>
      </c>
      <c r="GY125" s="2" t="s">
        <v>1025</v>
      </c>
      <c r="GZ125" s="2" t="s">
        <v>1828</v>
      </c>
      <c r="HA125" s="2" t="s">
        <v>238</v>
      </c>
      <c r="HB125" s="2" t="s">
        <v>226</v>
      </c>
      <c r="HC125" s="4">
        <v>4</v>
      </c>
      <c r="HD125" s="8">
        <v>129.02</v>
      </c>
      <c r="HE125" s="4">
        <v>14</v>
      </c>
      <c r="HF125" s="8">
        <v>550.98</v>
      </c>
      <c r="HG125" s="7">
        <v>-0.7143</v>
      </c>
      <c r="HH125" s="7">
        <v>-0.7658</v>
      </c>
      <c r="HI125" s="2" t="s">
        <v>239</v>
      </c>
      <c r="HJ125" s="2" t="s">
        <v>223</v>
      </c>
      <c r="HK125" s="2" t="s">
        <v>994</v>
      </c>
      <c r="HL125" s="2" t="s">
        <v>1829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237</v>
      </c>
      <c r="HW125" s="2" t="s">
        <v>980</v>
      </c>
      <c r="HX125" s="2" t="s">
        <v>981</v>
      </c>
      <c r="HY125" s="2" t="s">
        <v>238</v>
      </c>
      <c r="HZ125" s="2" t="s">
        <v>291</v>
      </c>
      <c r="IA125" s="4">
        <v>1</v>
      </c>
      <c r="IB125" s="8">
        <v>47.84</v>
      </c>
      <c r="IC125" s="4">
        <v>3</v>
      </c>
      <c r="ID125" s="8">
        <v>143.52</v>
      </c>
      <c r="IE125" s="7">
        <v>-0.6667</v>
      </c>
      <c r="IF125" s="7">
        <v>-0.6667</v>
      </c>
      <c r="IG125" s="2" t="s">
        <v>239</v>
      </c>
      <c r="IH125" s="2" t="s">
        <v>223</v>
      </c>
      <c r="II125" s="2" t="s">
        <v>612</v>
      </c>
      <c r="IJ125" s="2" t="s">
        <v>854</v>
      </c>
      <c r="IK125" s="2" t="s">
        <v>238</v>
      </c>
      <c r="IL125" s="2" t="s">
        <v>226</v>
      </c>
      <c r="IM125" s="4">
        <v>2</v>
      </c>
      <c r="IN125" s="8">
        <v>91.28</v>
      </c>
      <c r="IO125" s="4"/>
      <c r="IP125" s="8"/>
      <c r="IQ125" s="7"/>
      <c r="IR125" s="7"/>
      <c r="IS125" s="2" t="s">
        <v>239</v>
      </c>
      <c r="IT125" s="2" t="s">
        <v>223</v>
      </c>
      <c r="IU125" s="2" t="s">
        <v>1293</v>
      </c>
      <c r="IV125" s="2" t="s">
        <v>541</v>
      </c>
      <c r="IW125" s="2" t="s">
        <v>238</v>
      </c>
      <c r="IX125" s="2" t="s">
        <v>226</v>
      </c>
      <c r="IY125" s="4"/>
      <c r="IZ125" s="8"/>
      <c r="JA125" s="4">
        <v>3</v>
      </c>
      <c r="JB125" s="8">
        <v>130.65</v>
      </c>
      <c r="JC125" s="7">
        <v>-1</v>
      </c>
      <c r="JD125" s="7">
        <v>-1</v>
      </c>
      <c r="JE125" s="2" t="s">
        <v>239</v>
      </c>
      <c r="JF125" s="2" t="s">
        <v>223</v>
      </c>
      <c r="JG125" s="2" t="s">
        <v>846</v>
      </c>
      <c r="JH125" s="2" t="s">
        <v>883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223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223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239</v>
      </c>
      <c r="KP125" s="2" t="s">
        <v>237</v>
      </c>
      <c r="KQ125" s="2" t="s">
        <v>1830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223</v>
      </c>
      <c r="LC125" s="2" t="s">
        <v>1823</v>
      </c>
      <c r="LD125" s="2" t="s">
        <v>1831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239</v>
      </c>
      <c r="LN125" s="2" t="s">
        <v>223</v>
      </c>
      <c r="LO125" s="2" t="s">
        <v>321</v>
      </c>
      <c r="LP125" s="2" t="s">
        <v>277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239</v>
      </c>
      <c r="MX125" s="2" t="s">
        <v>223</v>
      </c>
      <c r="MY125" s="2" t="s">
        <v>1005</v>
      </c>
      <c r="MZ125" s="2" t="s">
        <v>1198</v>
      </c>
      <c r="NA125" s="2" t="s">
        <v>238</v>
      </c>
      <c r="NB125" s="2" t="s">
        <v>226</v>
      </c>
      <c r="NC125" s="4"/>
      <c r="ND125" s="8"/>
      <c r="NE125" s="4">
        <v>2</v>
      </c>
      <c r="NF125" s="8">
        <v>91.84</v>
      </c>
      <c r="NG125" s="7">
        <v>-1</v>
      </c>
      <c r="NH125" s="7">
        <v>-1</v>
      </c>
      <c r="NI125" s="2" t="s">
        <v>239</v>
      </c>
      <c r="NJ125" s="2" t="s">
        <v>261</v>
      </c>
      <c r="NK125" s="2" t="s">
        <v>1451</v>
      </c>
      <c r="NL125" s="2" t="s">
        <v>1832</v>
      </c>
      <c r="NM125" s="2" t="s">
        <v>238</v>
      </c>
      <c r="NN125" s="2" t="s">
        <v>226</v>
      </c>
      <c r="NO125" s="4"/>
      <c r="NP125" s="8"/>
      <c r="NQ125" s="4">
        <v>1</v>
      </c>
      <c r="NR125" s="8">
        <v>43.47</v>
      </c>
      <c r="NS125" s="7">
        <v>-1</v>
      </c>
      <c r="NT125" s="7">
        <v>-1</v>
      </c>
      <c r="NU125" s="2" t="s">
        <v>239</v>
      </c>
      <c r="NV125" s="2" t="s">
        <v>237</v>
      </c>
      <c r="NW125" s="2" t="s">
        <v>1833</v>
      </c>
      <c r="NX125" s="2" t="s">
        <v>1243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266</v>
      </c>
      <c r="OH125" s="2" t="s">
        <v>223</v>
      </c>
      <c r="OI125" s="2" t="s">
        <v>226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252</v>
      </c>
      <c r="OT125" s="2" t="s">
        <v>223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239</v>
      </c>
      <c r="PF125" s="2" t="s">
        <v>223</v>
      </c>
      <c r="PG125" s="2" t="s">
        <v>226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226</v>
      </c>
      <c r="QE125" s="2" t="s">
        <v>226</v>
      </c>
      <c r="QF125" s="2" t="s">
        <v>226</v>
      </c>
      <c r="QG125" s="2" t="s">
        <v>226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237</v>
      </c>
      <c r="QQ125" s="2" t="s">
        <v>1012</v>
      </c>
      <c r="QR125" s="2" t="s">
        <v>226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223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226</v>
      </c>
      <c r="RO125" s="2" t="s">
        <v>226</v>
      </c>
      <c r="RP125" s="2" t="s">
        <v>226</v>
      </c>
      <c r="RQ125" s="2" t="s">
        <v>226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237</v>
      </c>
      <c r="SA125" s="2" t="s">
        <v>1153</v>
      </c>
      <c r="SB125" s="2" t="s">
        <v>1583</v>
      </c>
      <c r="SC125" s="2" t="s">
        <v>238</v>
      </c>
      <c r="SD125" s="2" t="s">
        <v>226</v>
      </c>
      <c r="SE125" s="4">
        <v>340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</row>
    <row r="126">
      <c r="A126" s="2" t="s">
        <v>1834</v>
      </c>
      <c r="B126" s="2" t="s">
        <v>577</v>
      </c>
      <c r="C126" s="2" t="s">
        <v>558</v>
      </c>
      <c r="D126" s="2" t="s">
        <v>215</v>
      </c>
      <c r="E126" s="2" t="s">
        <v>216</v>
      </c>
      <c r="F126" s="2" t="s">
        <v>1804</v>
      </c>
      <c r="G126" s="2" t="s">
        <v>1805</v>
      </c>
      <c r="H126" s="2" t="s">
        <v>1806</v>
      </c>
      <c r="I126" s="2" t="s">
        <v>1807</v>
      </c>
      <c r="J126" s="2" t="s">
        <v>268</v>
      </c>
      <c r="K126" s="2" t="s">
        <v>967</v>
      </c>
      <c r="L126" s="3">
        <v>47</v>
      </c>
      <c r="M126" s="3">
        <v>49.35</v>
      </c>
      <c r="N126" s="3">
        <v>99.99</v>
      </c>
      <c r="O126" s="2" t="s">
        <v>223</v>
      </c>
      <c r="P126" s="2" t="s">
        <v>284</v>
      </c>
      <c r="Q126" s="2" t="s">
        <v>225</v>
      </c>
      <c r="R126" s="2" t="s">
        <v>226</v>
      </c>
      <c r="S126" s="2" t="s">
        <v>1808</v>
      </c>
      <c r="T126" s="2" t="s">
        <v>969</v>
      </c>
      <c r="U126" s="2" t="s">
        <v>229</v>
      </c>
      <c r="V126" s="2" t="s">
        <v>970</v>
      </c>
      <c r="W126" s="2" t="s">
        <v>587</v>
      </c>
      <c r="X126" s="2" t="s">
        <v>971</v>
      </c>
      <c r="Y126" s="2" t="s">
        <v>822</v>
      </c>
      <c r="Z126" s="4">
        <v>259</v>
      </c>
      <c r="AA126" s="4">
        <f>=ROUNDDOWN(60.2325581395349,0)</f>
      </c>
      <c r="AB126" s="5">
        <v>4.3</v>
      </c>
      <c r="AC126" s="2" t="s">
        <v>226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47</v>
      </c>
      <c r="AQ126" s="8">
        <v>2474.58</v>
      </c>
      <c r="AR126" s="4">
        <v>69</v>
      </c>
      <c r="AS126" s="8">
        <v>3592.67</v>
      </c>
      <c r="AT126" s="7">
        <v>-0.3188</v>
      </c>
      <c r="AU126" s="7">
        <v>-0.3112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0.2322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47</v>
      </c>
      <c r="BK126" s="8">
        <v>2474.58</v>
      </c>
      <c r="BL126" s="2" t="s">
        <v>1835</v>
      </c>
      <c r="BM126" s="7">
        <v>1</v>
      </c>
      <c r="BN126" s="7">
        <v>1</v>
      </c>
      <c r="BO126" s="4">
        <v>24</v>
      </c>
      <c r="BP126" s="8">
        <v>1299.6</v>
      </c>
      <c r="BQ126" s="4">
        <v>23</v>
      </c>
      <c r="BR126" s="8">
        <v>1245.45</v>
      </c>
      <c r="BS126" s="7">
        <v>0.0435</v>
      </c>
      <c r="BT126" s="7">
        <v>0.0435</v>
      </c>
      <c r="BU126" s="2" t="s">
        <v>239</v>
      </c>
      <c r="BV126" s="2" t="s">
        <v>223</v>
      </c>
      <c r="BW126" s="2" t="s">
        <v>226</v>
      </c>
      <c r="BX126" s="2" t="s">
        <v>622</v>
      </c>
      <c r="BY126" s="2" t="s">
        <v>238</v>
      </c>
      <c r="BZ126" s="2" t="s">
        <v>226</v>
      </c>
      <c r="CA126" s="4"/>
      <c r="CB126" s="8"/>
      <c r="CC126" s="4">
        <v>1</v>
      </c>
      <c r="CD126" s="8">
        <v>53.64</v>
      </c>
      <c r="CE126" s="7">
        <v>-1</v>
      </c>
      <c r="CF126" s="7">
        <v>-1</v>
      </c>
      <c r="CG126" s="2" t="s">
        <v>239</v>
      </c>
      <c r="CH126" s="2" t="s">
        <v>223</v>
      </c>
      <c r="CI126" s="2" t="s">
        <v>800</v>
      </c>
      <c r="CJ126" s="2" t="s">
        <v>1836</v>
      </c>
      <c r="CK126" s="2" t="s">
        <v>238</v>
      </c>
      <c r="CL126" s="2" t="s">
        <v>226</v>
      </c>
      <c r="CM126" s="4">
        <v>7</v>
      </c>
      <c r="CN126" s="8">
        <v>375.48</v>
      </c>
      <c r="CO126" s="4">
        <v>11</v>
      </c>
      <c r="CP126" s="8">
        <v>590.04</v>
      </c>
      <c r="CQ126" s="7">
        <v>-0.3636</v>
      </c>
      <c r="CR126" s="7">
        <v>-0.3636</v>
      </c>
      <c r="CS126" s="2" t="s">
        <v>239</v>
      </c>
      <c r="CT126" s="2" t="s">
        <v>223</v>
      </c>
      <c r="CU126" s="2" t="s">
        <v>1727</v>
      </c>
      <c r="CV126" s="2" t="s">
        <v>611</v>
      </c>
      <c r="CW126" s="2" t="s">
        <v>238</v>
      </c>
      <c r="CX126" s="2" t="s">
        <v>226</v>
      </c>
      <c r="CY126" s="4">
        <v>8</v>
      </c>
      <c r="CZ126" s="8">
        <v>423.92</v>
      </c>
      <c r="DA126" s="4">
        <v>8</v>
      </c>
      <c r="DB126" s="8">
        <v>423.92</v>
      </c>
      <c r="DC126" s="7"/>
      <c r="DD126" s="7"/>
      <c r="DE126" s="2" t="s">
        <v>239</v>
      </c>
      <c r="DF126" s="2" t="s">
        <v>223</v>
      </c>
      <c r="DG126" s="2" t="s">
        <v>1727</v>
      </c>
      <c r="DH126" s="2" t="s">
        <v>615</v>
      </c>
      <c r="DI126" s="2" t="s">
        <v>238</v>
      </c>
      <c r="DJ126" s="2" t="s">
        <v>226</v>
      </c>
      <c r="DK126" s="4">
        <v>2</v>
      </c>
      <c r="DL126" s="8">
        <v>82.9</v>
      </c>
      <c r="DM126" s="4">
        <v>4</v>
      </c>
      <c r="DN126" s="8">
        <v>194.29</v>
      </c>
      <c r="DO126" s="7">
        <v>-0.5</v>
      </c>
      <c r="DP126" s="7">
        <v>-0.5733</v>
      </c>
      <c r="DQ126" s="2" t="s">
        <v>239</v>
      </c>
      <c r="DR126" s="2" t="s">
        <v>223</v>
      </c>
      <c r="DS126" s="2" t="s">
        <v>1727</v>
      </c>
      <c r="DT126" s="2" t="s">
        <v>1741</v>
      </c>
      <c r="DU126" s="2" t="s">
        <v>238</v>
      </c>
      <c r="DV126" s="2" t="s">
        <v>226</v>
      </c>
      <c r="DW126" s="4">
        <v>2</v>
      </c>
      <c r="DX126" s="8">
        <v>82.91</v>
      </c>
      <c r="DY126" s="4">
        <v>7</v>
      </c>
      <c r="DZ126" s="8">
        <v>362.74</v>
      </c>
      <c r="EA126" s="7">
        <v>-0.7143</v>
      </c>
      <c r="EB126" s="7">
        <v>-0.7714</v>
      </c>
      <c r="EC126" s="2" t="s">
        <v>239</v>
      </c>
      <c r="ED126" s="2" t="s">
        <v>223</v>
      </c>
      <c r="EE126" s="2" t="s">
        <v>1125</v>
      </c>
      <c r="EF126" s="2" t="s">
        <v>805</v>
      </c>
      <c r="EG126" s="2" t="s">
        <v>238</v>
      </c>
      <c r="EH126" s="2" t="s">
        <v>226</v>
      </c>
      <c r="EI126" s="4"/>
      <c r="EJ126" s="8"/>
      <c r="EK126" s="4">
        <v>3</v>
      </c>
      <c r="EL126" s="8">
        <v>147.66</v>
      </c>
      <c r="EM126" s="7">
        <v>-1</v>
      </c>
      <c r="EN126" s="7">
        <v>-1</v>
      </c>
      <c r="EO126" s="2" t="s">
        <v>239</v>
      </c>
      <c r="EP126" s="2" t="s">
        <v>223</v>
      </c>
      <c r="EQ126" s="2" t="s">
        <v>1727</v>
      </c>
      <c r="ER126" s="2" t="s">
        <v>597</v>
      </c>
      <c r="ES126" s="2" t="s">
        <v>238</v>
      </c>
      <c r="ET126" s="2" t="s">
        <v>226</v>
      </c>
      <c r="EU126" s="4"/>
      <c r="EV126" s="8"/>
      <c r="EW126" s="4">
        <v>6</v>
      </c>
      <c r="EX126" s="8">
        <v>261.5</v>
      </c>
      <c r="EY126" s="7">
        <v>-1</v>
      </c>
      <c r="EZ126" s="7">
        <v>-1</v>
      </c>
      <c r="FA126" s="2" t="s">
        <v>239</v>
      </c>
      <c r="FB126" s="2" t="s">
        <v>223</v>
      </c>
      <c r="FC126" s="2" t="s">
        <v>636</v>
      </c>
      <c r="FD126" s="2" t="s">
        <v>1837</v>
      </c>
      <c r="FE126" s="2" t="s">
        <v>238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239</v>
      </c>
      <c r="FN126" s="2" t="s">
        <v>223</v>
      </c>
      <c r="FO126" s="2" t="s">
        <v>1727</v>
      </c>
      <c r="FP126" s="2" t="s">
        <v>1741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239</v>
      </c>
      <c r="FZ126" s="2" t="s">
        <v>223</v>
      </c>
      <c r="GA126" s="2" t="s">
        <v>661</v>
      </c>
      <c r="GB126" s="2" t="s">
        <v>226</v>
      </c>
      <c r="GC126" s="2" t="s">
        <v>238</v>
      </c>
      <c r="GD126" s="2" t="s">
        <v>226</v>
      </c>
      <c r="GE126" s="4"/>
      <c r="GF126" s="8"/>
      <c r="GG126" s="4">
        <v>1</v>
      </c>
      <c r="GH126" s="8">
        <v>49.35</v>
      </c>
      <c r="GI126" s="7">
        <v>-1</v>
      </c>
      <c r="GJ126" s="7">
        <v>-1</v>
      </c>
      <c r="GK126" s="2" t="s">
        <v>1002</v>
      </c>
      <c r="GL126" s="2" t="s">
        <v>237</v>
      </c>
      <c r="GM126" s="2" t="s">
        <v>721</v>
      </c>
      <c r="GN126" s="2" t="s">
        <v>1838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223</v>
      </c>
      <c r="GY126" s="2" t="s">
        <v>776</v>
      </c>
      <c r="GZ126" s="2" t="s">
        <v>226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236</v>
      </c>
      <c r="HJ126" s="2" t="s">
        <v>223</v>
      </c>
      <c r="HK126" s="2" t="s">
        <v>226</v>
      </c>
      <c r="HL126" s="2" t="s">
        <v>226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237</v>
      </c>
      <c r="HW126" s="2" t="s">
        <v>1727</v>
      </c>
      <c r="HX126" s="2" t="s">
        <v>1839</v>
      </c>
      <c r="HY126" s="2" t="s">
        <v>238</v>
      </c>
      <c r="HZ126" s="2" t="s">
        <v>226</v>
      </c>
      <c r="IA126" s="4">
        <v>1</v>
      </c>
      <c r="IB126" s="8">
        <v>54.31</v>
      </c>
      <c r="IC126" s="4">
        <v>2</v>
      </c>
      <c r="ID126" s="8">
        <v>108.62</v>
      </c>
      <c r="IE126" s="7">
        <v>-0.5</v>
      </c>
      <c r="IF126" s="7">
        <v>-0.5</v>
      </c>
      <c r="IG126" s="2" t="s">
        <v>239</v>
      </c>
      <c r="IH126" s="2" t="s">
        <v>223</v>
      </c>
      <c r="II126" s="2" t="s">
        <v>612</v>
      </c>
      <c r="IJ126" s="2" t="s">
        <v>528</v>
      </c>
      <c r="IK126" s="2" t="s">
        <v>238</v>
      </c>
      <c r="IL126" s="2" t="s">
        <v>226</v>
      </c>
      <c r="IM126" s="4">
        <v>3</v>
      </c>
      <c r="IN126" s="8">
        <v>155.46</v>
      </c>
      <c r="IO126" s="4">
        <v>3</v>
      </c>
      <c r="IP126" s="8">
        <v>155.46</v>
      </c>
      <c r="IQ126" s="7"/>
      <c r="IR126" s="7"/>
      <c r="IS126" s="2" t="s">
        <v>239</v>
      </c>
      <c r="IT126" s="2" t="s">
        <v>223</v>
      </c>
      <c r="IU126" s="2" t="s">
        <v>380</v>
      </c>
      <c r="IV126" s="2" t="s">
        <v>926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252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223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223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239</v>
      </c>
      <c r="KP126" s="2" t="s">
        <v>237</v>
      </c>
      <c r="KQ126" s="2" t="s">
        <v>1830</v>
      </c>
      <c r="KR126" s="2" t="s">
        <v>1840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239</v>
      </c>
      <c r="LB126" s="2" t="s">
        <v>223</v>
      </c>
      <c r="LC126" s="2" t="s">
        <v>1179</v>
      </c>
      <c r="LD126" s="2" t="s">
        <v>226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239</v>
      </c>
      <c r="LN126" s="2" t="s">
        <v>223</v>
      </c>
      <c r="LO126" s="2" t="s">
        <v>321</v>
      </c>
      <c r="LP126" s="2" t="s">
        <v>226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239</v>
      </c>
      <c r="MX126" s="2" t="s">
        <v>223</v>
      </c>
      <c r="MY126" s="2" t="s">
        <v>1605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261</v>
      </c>
      <c r="NK126" s="2" t="s">
        <v>995</v>
      </c>
      <c r="NL126" s="2" t="s">
        <v>608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239</v>
      </c>
      <c r="NV126" s="2" t="s">
        <v>237</v>
      </c>
      <c r="NW126" s="2" t="s">
        <v>1841</v>
      </c>
      <c r="NX126" s="2" t="s">
        <v>1197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239</v>
      </c>
      <c r="OH126" s="2" t="s">
        <v>237</v>
      </c>
      <c r="OI126" s="2" t="s">
        <v>813</v>
      </c>
      <c r="OJ126" s="2" t="s">
        <v>1842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252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239</v>
      </c>
      <c r="PF126" s="2" t="s">
        <v>223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266</v>
      </c>
      <c r="QD126" s="2" t="s">
        <v>223</v>
      </c>
      <c r="QE126" s="2" t="s">
        <v>226</v>
      </c>
      <c r="QF126" s="2" t="s">
        <v>226</v>
      </c>
      <c r="QG126" s="2" t="s">
        <v>238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237</v>
      </c>
      <c r="QQ126" s="2" t="s">
        <v>226</v>
      </c>
      <c r="QR126" s="2" t="s">
        <v>226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223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226</v>
      </c>
      <c r="RO126" s="2" t="s">
        <v>226</v>
      </c>
      <c r="RP126" s="2" t="s">
        <v>226</v>
      </c>
      <c r="RQ126" s="2" t="s">
        <v>226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236</v>
      </c>
      <c r="RZ126" s="2" t="s">
        <v>237</v>
      </c>
      <c r="SA126" s="2" t="s">
        <v>226</v>
      </c>
      <c r="SB126" s="2" t="s">
        <v>226</v>
      </c>
      <c r="SC126" s="2" t="s">
        <v>238</v>
      </c>
      <c r="SD126" s="2" t="s">
        <v>226</v>
      </c>
      <c r="SE126" s="4">
        <v>259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</row>
    <row r="127">
      <c r="A127" s="2" t="s">
        <v>1843</v>
      </c>
      <c r="B127" s="2" t="s">
        <v>577</v>
      </c>
      <c r="C127" s="2" t="s">
        <v>558</v>
      </c>
      <c r="D127" s="2" t="s">
        <v>215</v>
      </c>
      <c r="E127" s="2" t="s">
        <v>216</v>
      </c>
      <c r="F127" s="2" t="s">
        <v>1804</v>
      </c>
      <c r="G127" s="2" t="s">
        <v>1805</v>
      </c>
      <c r="H127" s="2" t="s">
        <v>1806</v>
      </c>
      <c r="I127" s="2" t="s">
        <v>1807</v>
      </c>
      <c r="J127" s="2" t="s">
        <v>582</v>
      </c>
      <c r="K127" s="2" t="s">
        <v>1844</v>
      </c>
      <c r="L127" s="3">
        <v>36.8</v>
      </c>
      <c r="M127" s="3">
        <v>38.64</v>
      </c>
      <c r="N127" s="3">
        <v>79.99</v>
      </c>
      <c r="O127" s="2" t="s">
        <v>283</v>
      </c>
      <c r="P127" s="2" t="s">
        <v>284</v>
      </c>
      <c r="Q127" s="2" t="s">
        <v>225</v>
      </c>
      <c r="R127" s="2" t="s">
        <v>226</v>
      </c>
      <c r="S127" s="2" t="s">
        <v>1845</v>
      </c>
      <c r="T127" s="2" t="s">
        <v>969</v>
      </c>
      <c r="U127" s="2" t="s">
        <v>371</v>
      </c>
      <c r="V127" s="2" t="s">
        <v>970</v>
      </c>
      <c r="W127" s="2" t="s">
        <v>587</v>
      </c>
      <c r="X127" s="2" t="s">
        <v>971</v>
      </c>
      <c r="Y127" s="2" t="s">
        <v>1846</v>
      </c>
      <c r="Z127" s="4"/>
      <c r="AA127" s="4">
        <f>=ROUNDDOWN({0},0)</f>
      </c>
      <c r="AB127" s="5"/>
      <c r="AC127" s="2" t="s">
        <v>226</v>
      </c>
      <c r="AD127" s="4"/>
      <c r="AE127" s="4"/>
      <c r="AF127" s="6">
        <v>66</v>
      </c>
      <c r="AG127" s="6"/>
      <c r="AH127" s="7">
        <v>0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/>
      <c r="AQ127" s="8"/>
      <c r="AR127" s="4">
        <v>57</v>
      </c>
      <c r="AS127" s="8">
        <v>1891.22</v>
      </c>
      <c r="AT127" s="7">
        <v>-1</v>
      </c>
      <c r="AU127" s="7">
        <v>-1</v>
      </c>
      <c r="AV127" s="4" t="s">
        <v>226</v>
      </c>
      <c r="AW127" s="8" t="s">
        <v>226</v>
      </c>
      <c r="AX127" s="4">
        <v>178</v>
      </c>
      <c r="AY127" s="8">
        <v>6667.73</v>
      </c>
      <c r="AZ127" s="7" t="s">
        <v>226</v>
      </c>
      <c r="BA127" s="7" t="s">
        <v>226</v>
      </c>
      <c r="BB127" s="7"/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 t="s">
        <v>226</v>
      </c>
      <c r="BJ127" s="4"/>
      <c r="BK127" s="8"/>
      <c r="BL127" s="2" t="s">
        <v>1847</v>
      </c>
      <c r="BM127" s="7"/>
      <c r="BN127" s="7"/>
      <c r="BO127" s="4"/>
      <c r="BP127" s="8"/>
      <c r="BQ127" s="4">
        <v>25</v>
      </c>
      <c r="BR127" s="8">
        <v>968.8</v>
      </c>
      <c r="BS127" s="7">
        <v>-1</v>
      </c>
      <c r="BT127" s="7">
        <v>-1</v>
      </c>
      <c r="BU127" s="2" t="s">
        <v>239</v>
      </c>
      <c r="BV127" s="2" t="s">
        <v>237</v>
      </c>
      <c r="BW127" s="2" t="s">
        <v>226</v>
      </c>
      <c r="BX127" s="2" t="s">
        <v>1584</v>
      </c>
      <c r="BY127" s="2" t="s">
        <v>238</v>
      </c>
      <c r="BZ127" s="2" t="s">
        <v>226</v>
      </c>
      <c r="CA127" s="4"/>
      <c r="CB127" s="8"/>
      <c r="CC127" s="4">
        <v>6</v>
      </c>
      <c r="CD127" s="8">
        <v>243.36</v>
      </c>
      <c r="CE127" s="7">
        <v>-1</v>
      </c>
      <c r="CF127" s="7">
        <v>-1</v>
      </c>
      <c r="CG127" s="2" t="s">
        <v>239</v>
      </c>
      <c r="CH127" s="2" t="s">
        <v>237</v>
      </c>
      <c r="CI127" s="2" t="s">
        <v>1848</v>
      </c>
      <c r="CJ127" s="2" t="s">
        <v>600</v>
      </c>
      <c r="CK127" s="2" t="s">
        <v>238</v>
      </c>
      <c r="CL127" s="2" t="s">
        <v>226</v>
      </c>
      <c r="CM127" s="4"/>
      <c r="CN127" s="8"/>
      <c r="CO127" s="4">
        <v>7</v>
      </c>
      <c r="CP127" s="8">
        <v>175.28</v>
      </c>
      <c r="CQ127" s="7">
        <v>-1</v>
      </c>
      <c r="CR127" s="7">
        <v>-1</v>
      </c>
      <c r="CS127" s="2" t="s">
        <v>239</v>
      </c>
      <c r="CT127" s="2" t="s">
        <v>237</v>
      </c>
      <c r="CU127" s="2" t="s">
        <v>1849</v>
      </c>
      <c r="CV127" s="2" t="s">
        <v>1850</v>
      </c>
      <c r="CW127" s="2" t="s">
        <v>238</v>
      </c>
      <c r="CX127" s="2" t="s">
        <v>226</v>
      </c>
      <c r="CY127" s="4"/>
      <c r="CZ127" s="8"/>
      <c r="DA127" s="4">
        <v>8</v>
      </c>
      <c r="DB127" s="8">
        <v>188.16</v>
      </c>
      <c r="DC127" s="7">
        <v>-1</v>
      </c>
      <c r="DD127" s="7">
        <v>-1</v>
      </c>
      <c r="DE127" s="2" t="s">
        <v>239</v>
      </c>
      <c r="DF127" s="2" t="s">
        <v>237</v>
      </c>
      <c r="DG127" s="2" t="s">
        <v>596</v>
      </c>
      <c r="DH127" s="2" t="s">
        <v>808</v>
      </c>
      <c r="DI127" s="2" t="s">
        <v>291</v>
      </c>
      <c r="DJ127" s="2" t="s">
        <v>226</v>
      </c>
      <c r="DK127" s="4"/>
      <c r="DL127" s="8"/>
      <c r="DM127" s="4">
        <v>7</v>
      </c>
      <c r="DN127" s="8">
        <v>168.01</v>
      </c>
      <c r="DO127" s="7">
        <v>-1</v>
      </c>
      <c r="DP127" s="7">
        <v>-1</v>
      </c>
      <c r="DQ127" s="2" t="s">
        <v>239</v>
      </c>
      <c r="DR127" s="2" t="s">
        <v>237</v>
      </c>
      <c r="DS127" s="2" t="s">
        <v>1583</v>
      </c>
      <c r="DT127" s="2" t="s">
        <v>1150</v>
      </c>
      <c r="DU127" s="2" t="s">
        <v>291</v>
      </c>
      <c r="DV127" s="2" t="s">
        <v>226</v>
      </c>
      <c r="DW127" s="4"/>
      <c r="DX127" s="8"/>
      <c r="DY127" s="4"/>
      <c r="DZ127" s="8"/>
      <c r="EA127" s="7"/>
      <c r="EB127" s="7"/>
      <c r="EC127" s="2" t="s">
        <v>239</v>
      </c>
      <c r="ED127" s="2" t="s">
        <v>237</v>
      </c>
      <c r="EE127" s="2" t="s">
        <v>1851</v>
      </c>
      <c r="EF127" s="2" t="s">
        <v>1852</v>
      </c>
      <c r="EG127" s="2" t="s">
        <v>238</v>
      </c>
      <c r="EH127" s="2" t="s">
        <v>226</v>
      </c>
      <c r="EI127" s="4"/>
      <c r="EJ127" s="8"/>
      <c r="EK127" s="4"/>
      <c r="EL127" s="8"/>
      <c r="EM127" s="7"/>
      <c r="EN127" s="7"/>
      <c r="EO127" s="2" t="s">
        <v>239</v>
      </c>
      <c r="EP127" s="2" t="s">
        <v>237</v>
      </c>
      <c r="EQ127" s="2" t="s">
        <v>1853</v>
      </c>
      <c r="ER127" s="2" t="s">
        <v>1854</v>
      </c>
      <c r="ES127" s="2" t="s">
        <v>238</v>
      </c>
      <c r="ET127" s="2" t="s">
        <v>226</v>
      </c>
      <c r="EU127" s="4"/>
      <c r="EV127" s="8"/>
      <c r="EW127" s="4">
        <v>2</v>
      </c>
      <c r="EX127" s="8">
        <v>77.26</v>
      </c>
      <c r="EY127" s="7">
        <v>-1</v>
      </c>
      <c r="EZ127" s="7">
        <v>-1</v>
      </c>
      <c r="FA127" s="2" t="s">
        <v>239</v>
      </c>
      <c r="FB127" s="2" t="s">
        <v>237</v>
      </c>
      <c r="FC127" s="2" t="s">
        <v>1855</v>
      </c>
      <c r="FD127" s="2" t="s">
        <v>1856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239</v>
      </c>
      <c r="FN127" s="2" t="s">
        <v>237</v>
      </c>
      <c r="FO127" s="2" t="s">
        <v>1129</v>
      </c>
      <c r="FP127" s="2" t="s">
        <v>1857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226</v>
      </c>
      <c r="GA127" s="2" t="s">
        <v>226</v>
      </c>
      <c r="GB127" s="2" t="s">
        <v>226</v>
      </c>
      <c r="GC127" s="2" t="s">
        <v>226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239</v>
      </c>
      <c r="GL127" s="2" t="s">
        <v>237</v>
      </c>
      <c r="GM127" s="2" t="s">
        <v>1173</v>
      </c>
      <c r="GN127" s="2" t="s">
        <v>1831</v>
      </c>
      <c r="GO127" s="2" t="s">
        <v>238</v>
      </c>
      <c r="GP127" s="2" t="s">
        <v>226</v>
      </c>
      <c r="GQ127" s="4"/>
      <c r="GR127" s="8"/>
      <c r="GS127" s="4">
        <v>1</v>
      </c>
      <c r="GT127" s="8">
        <v>39.44</v>
      </c>
      <c r="GU127" s="7">
        <v>-1</v>
      </c>
      <c r="GV127" s="7">
        <v>-1</v>
      </c>
      <c r="GW127" s="2" t="s">
        <v>239</v>
      </c>
      <c r="GX127" s="2" t="s">
        <v>237</v>
      </c>
      <c r="GY127" s="2" t="s">
        <v>607</v>
      </c>
      <c r="GZ127" s="2" t="s">
        <v>1858</v>
      </c>
      <c r="HA127" s="2" t="s">
        <v>238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252</v>
      </c>
      <c r="HJ127" s="2" t="s">
        <v>237</v>
      </c>
      <c r="HK127" s="2" t="s">
        <v>226</v>
      </c>
      <c r="HL127" s="2" t="s">
        <v>226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237</v>
      </c>
      <c r="HW127" s="2" t="s">
        <v>1848</v>
      </c>
      <c r="HX127" s="2" t="s">
        <v>1783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252</v>
      </c>
      <c r="IH127" s="2" t="s">
        <v>237</v>
      </c>
      <c r="II127" s="2" t="s">
        <v>226</v>
      </c>
      <c r="IJ127" s="2" t="s">
        <v>226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239</v>
      </c>
      <c r="IT127" s="2" t="s">
        <v>237</v>
      </c>
      <c r="IU127" s="2" t="s">
        <v>1293</v>
      </c>
      <c r="IV127" s="2" t="s">
        <v>1859</v>
      </c>
      <c r="IW127" s="2" t="s">
        <v>238</v>
      </c>
      <c r="IX127" s="2" t="s">
        <v>226</v>
      </c>
      <c r="IY127" s="4"/>
      <c r="IZ127" s="8"/>
      <c r="JA127" s="4">
        <v>1</v>
      </c>
      <c r="JB127" s="8">
        <v>30.91</v>
      </c>
      <c r="JC127" s="7">
        <v>-1</v>
      </c>
      <c r="JD127" s="7">
        <v>-1</v>
      </c>
      <c r="JE127" s="2" t="s">
        <v>239</v>
      </c>
      <c r="JF127" s="2" t="s">
        <v>237</v>
      </c>
      <c r="JG127" s="2" t="s">
        <v>1860</v>
      </c>
      <c r="JH127" s="2" t="s">
        <v>1861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237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237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237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239</v>
      </c>
      <c r="LB127" s="2" t="s">
        <v>237</v>
      </c>
      <c r="LC127" s="2" t="s">
        <v>1823</v>
      </c>
      <c r="LD127" s="2" t="s">
        <v>226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239</v>
      </c>
      <c r="LN127" s="2" t="s">
        <v>237</v>
      </c>
      <c r="LO127" s="2" t="s">
        <v>321</v>
      </c>
      <c r="LP127" s="2" t="s">
        <v>1646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252</v>
      </c>
      <c r="MX127" s="2" t="s">
        <v>237</v>
      </c>
      <c r="MY127" s="2" t="s">
        <v>226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239</v>
      </c>
      <c r="NJ127" s="2" t="s">
        <v>237</v>
      </c>
      <c r="NK127" s="2" t="s">
        <v>1598</v>
      </c>
      <c r="NL127" s="2" t="s">
        <v>1132</v>
      </c>
      <c r="NM127" s="2" t="s">
        <v>291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239</v>
      </c>
      <c r="NV127" s="2" t="s">
        <v>237</v>
      </c>
      <c r="NW127" s="2" t="s">
        <v>804</v>
      </c>
      <c r="NX127" s="2" t="s">
        <v>995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252</v>
      </c>
      <c r="OH127" s="2" t="s">
        <v>237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252</v>
      </c>
      <c r="OT127" s="2" t="s">
        <v>237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226</v>
      </c>
      <c r="PF127" s="2" t="s">
        <v>226</v>
      </c>
      <c r="PG127" s="2" t="s">
        <v>226</v>
      </c>
      <c r="PH127" s="2" t="s">
        <v>226</v>
      </c>
      <c r="PI127" s="2" t="s">
        <v>226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237</v>
      </c>
      <c r="QQ127" s="2" t="s">
        <v>226</v>
      </c>
      <c r="QR127" s="2" t="s">
        <v>226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237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237</v>
      </c>
      <c r="SA127" s="2" t="s">
        <v>621</v>
      </c>
      <c r="SB127" s="2" t="s">
        <v>1862</v>
      </c>
      <c r="SC127" s="2" t="s">
        <v>238</v>
      </c>
      <c r="SD127" s="2" t="s">
        <v>226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</row>
    <row r="128">
      <c r="A128" s="2" t="s">
        <v>1863</v>
      </c>
      <c r="B128" s="2" t="s">
        <v>577</v>
      </c>
      <c r="C128" s="2" t="s">
        <v>558</v>
      </c>
      <c r="D128" s="2" t="s">
        <v>215</v>
      </c>
      <c r="E128" s="2" t="s">
        <v>216</v>
      </c>
      <c r="F128" s="2" t="s">
        <v>1804</v>
      </c>
      <c r="G128" s="2" t="s">
        <v>1805</v>
      </c>
      <c r="H128" s="2" t="s">
        <v>1806</v>
      </c>
      <c r="I128" s="2" t="s">
        <v>1807</v>
      </c>
      <c r="J128" s="2" t="s">
        <v>221</v>
      </c>
      <c r="K128" s="2" t="s">
        <v>1844</v>
      </c>
      <c r="L128" s="3">
        <v>41.4</v>
      </c>
      <c r="M128" s="3">
        <v>43.47</v>
      </c>
      <c r="N128" s="3">
        <v>89.99</v>
      </c>
      <c r="O128" s="2" t="s">
        <v>302</v>
      </c>
      <c r="P128" s="2" t="s">
        <v>284</v>
      </c>
      <c r="Q128" s="2" t="s">
        <v>225</v>
      </c>
      <c r="R128" s="2" t="s">
        <v>226</v>
      </c>
      <c r="S128" s="2" t="s">
        <v>1845</v>
      </c>
      <c r="T128" s="2" t="s">
        <v>969</v>
      </c>
      <c r="U128" s="2" t="s">
        <v>229</v>
      </c>
      <c r="V128" s="2" t="s">
        <v>970</v>
      </c>
      <c r="W128" s="2" t="s">
        <v>587</v>
      </c>
      <c r="X128" s="2" t="s">
        <v>971</v>
      </c>
      <c r="Y128" s="2" t="s">
        <v>1846</v>
      </c>
      <c r="Z128" s="4"/>
      <c r="AA128" s="4">
        <f>=ROUNDDOWN({0},0)</f>
      </c>
      <c r="AB128" s="5">
        <v>0.5</v>
      </c>
      <c r="AC128" s="2" t="s">
        <v>226</v>
      </c>
      <c r="AD128" s="4"/>
      <c r="AE128" s="4"/>
      <c r="AF128" s="6">
        <v>66</v>
      </c>
      <c r="AG128" s="6"/>
      <c r="AH128" s="7">
        <v>0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/>
      <c r="AQ128" s="8"/>
      <c r="AR128" s="4">
        <v>121</v>
      </c>
      <c r="AS128" s="8">
        <v>4776.51</v>
      </c>
      <c r="AT128" s="7">
        <v>-1</v>
      </c>
      <c r="AU128" s="7">
        <v>-1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/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/>
      <c r="BK128" s="8"/>
      <c r="BL128" s="2" t="s">
        <v>1864</v>
      </c>
      <c r="BM128" s="7"/>
      <c r="BN128" s="7"/>
      <c r="BO128" s="4"/>
      <c r="BP128" s="8"/>
      <c r="BQ128" s="4">
        <v>29</v>
      </c>
      <c r="BR128" s="8">
        <v>1395.77</v>
      </c>
      <c r="BS128" s="7">
        <v>-1</v>
      </c>
      <c r="BT128" s="7">
        <v>-1</v>
      </c>
      <c r="BU128" s="2" t="s">
        <v>239</v>
      </c>
      <c r="BV128" s="2" t="s">
        <v>237</v>
      </c>
      <c r="BW128" s="2" t="s">
        <v>226</v>
      </c>
      <c r="BX128" s="2" t="s">
        <v>1158</v>
      </c>
      <c r="BY128" s="2" t="s">
        <v>238</v>
      </c>
      <c r="BZ128" s="2" t="s">
        <v>226</v>
      </c>
      <c r="CA128" s="4"/>
      <c r="CB128" s="8"/>
      <c r="CC128" s="4">
        <v>17</v>
      </c>
      <c r="CD128" s="8">
        <v>788.12</v>
      </c>
      <c r="CE128" s="7">
        <v>-1</v>
      </c>
      <c r="CF128" s="7">
        <v>-1</v>
      </c>
      <c r="CG128" s="2" t="s">
        <v>239</v>
      </c>
      <c r="CH128" s="2" t="s">
        <v>237</v>
      </c>
      <c r="CI128" s="2" t="s">
        <v>1024</v>
      </c>
      <c r="CJ128" s="2" t="s">
        <v>1034</v>
      </c>
      <c r="CK128" s="2" t="s">
        <v>238</v>
      </c>
      <c r="CL128" s="2" t="s">
        <v>226</v>
      </c>
      <c r="CM128" s="4"/>
      <c r="CN128" s="8"/>
      <c r="CO128" s="4">
        <v>15</v>
      </c>
      <c r="CP128" s="8">
        <v>422.55</v>
      </c>
      <c r="CQ128" s="7">
        <v>-1</v>
      </c>
      <c r="CR128" s="7">
        <v>-1</v>
      </c>
      <c r="CS128" s="2" t="s">
        <v>239</v>
      </c>
      <c r="CT128" s="2" t="s">
        <v>237</v>
      </c>
      <c r="CU128" s="2" t="s">
        <v>1849</v>
      </c>
      <c r="CV128" s="2" t="s">
        <v>1865</v>
      </c>
      <c r="CW128" s="2" t="s">
        <v>238</v>
      </c>
      <c r="CX128" s="2" t="s">
        <v>226</v>
      </c>
      <c r="CY128" s="4"/>
      <c r="CZ128" s="8"/>
      <c r="DA128" s="4">
        <v>13</v>
      </c>
      <c r="DB128" s="8">
        <v>351</v>
      </c>
      <c r="DC128" s="7">
        <v>-1</v>
      </c>
      <c r="DD128" s="7">
        <v>-1</v>
      </c>
      <c r="DE128" s="2" t="s">
        <v>239</v>
      </c>
      <c r="DF128" s="2" t="s">
        <v>237</v>
      </c>
      <c r="DG128" s="2" t="s">
        <v>596</v>
      </c>
      <c r="DH128" s="2" t="s">
        <v>1866</v>
      </c>
      <c r="DI128" s="2" t="s">
        <v>291</v>
      </c>
      <c r="DJ128" s="2" t="s">
        <v>226</v>
      </c>
      <c r="DK128" s="4"/>
      <c r="DL128" s="8"/>
      <c r="DM128" s="4">
        <v>13</v>
      </c>
      <c r="DN128" s="8">
        <v>353.45</v>
      </c>
      <c r="DO128" s="7">
        <v>-1</v>
      </c>
      <c r="DP128" s="7">
        <v>-1</v>
      </c>
      <c r="DQ128" s="2" t="s">
        <v>239</v>
      </c>
      <c r="DR128" s="2" t="s">
        <v>237</v>
      </c>
      <c r="DS128" s="2" t="s">
        <v>1583</v>
      </c>
      <c r="DT128" s="2" t="s">
        <v>1042</v>
      </c>
      <c r="DU128" s="2" t="s">
        <v>291</v>
      </c>
      <c r="DV128" s="2" t="s">
        <v>226</v>
      </c>
      <c r="DW128" s="4"/>
      <c r="DX128" s="8"/>
      <c r="DY128" s="4">
        <v>1</v>
      </c>
      <c r="DZ128" s="8">
        <v>42.93</v>
      </c>
      <c r="EA128" s="7">
        <v>-1</v>
      </c>
      <c r="EB128" s="7">
        <v>-1</v>
      </c>
      <c r="EC128" s="2" t="s">
        <v>239</v>
      </c>
      <c r="ED128" s="2" t="s">
        <v>237</v>
      </c>
      <c r="EE128" s="2" t="s">
        <v>1851</v>
      </c>
      <c r="EF128" s="2" t="s">
        <v>1406</v>
      </c>
      <c r="EG128" s="2" t="s">
        <v>238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239</v>
      </c>
      <c r="EP128" s="2" t="s">
        <v>237</v>
      </c>
      <c r="EQ128" s="2" t="s">
        <v>1853</v>
      </c>
      <c r="ER128" s="2" t="s">
        <v>1867</v>
      </c>
      <c r="ES128" s="2" t="s">
        <v>238</v>
      </c>
      <c r="ET128" s="2" t="s">
        <v>226</v>
      </c>
      <c r="EU128" s="4"/>
      <c r="EV128" s="8"/>
      <c r="EW128" s="4">
        <v>24</v>
      </c>
      <c r="EX128" s="8">
        <v>1017</v>
      </c>
      <c r="EY128" s="7">
        <v>-1</v>
      </c>
      <c r="EZ128" s="7">
        <v>-1</v>
      </c>
      <c r="FA128" s="2" t="s">
        <v>239</v>
      </c>
      <c r="FB128" s="2" t="s">
        <v>237</v>
      </c>
      <c r="FC128" s="2" t="s">
        <v>1855</v>
      </c>
      <c r="FD128" s="2" t="s">
        <v>1211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237</v>
      </c>
      <c r="FO128" s="2" t="s">
        <v>1129</v>
      </c>
      <c r="FP128" s="2" t="s">
        <v>1849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226</v>
      </c>
      <c r="FZ128" s="2" t="s">
        <v>226</v>
      </c>
      <c r="GA128" s="2" t="s">
        <v>226</v>
      </c>
      <c r="GB128" s="2" t="s">
        <v>226</v>
      </c>
      <c r="GC128" s="2" t="s">
        <v>226</v>
      </c>
      <c r="GD128" s="2" t="s">
        <v>226</v>
      </c>
      <c r="GE128" s="4"/>
      <c r="GF128" s="8"/>
      <c r="GG128" s="4">
        <v>6</v>
      </c>
      <c r="GH128" s="8">
        <v>270.48</v>
      </c>
      <c r="GI128" s="7">
        <v>-1</v>
      </c>
      <c r="GJ128" s="7">
        <v>-1</v>
      </c>
      <c r="GK128" s="2" t="s">
        <v>239</v>
      </c>
      <c r="GL128" s="2" t="s">
        <v>237</v>
      </c>
      <c r="GM128" s="2" t="s">
        <v>1173</v>
      </c>
      <c r="GN128" s="2" t="s">
        <v>776</v>
      </c>
      <c r="GO128" s="2" t="s">
        <v>238</v>
      </c>
      <c r="GP128" s="2" t="s">
        <v>226</v>
      </c>
      <c r="GQ128" s="4"/>
      <c r="GR128" s="8"/>
      <c r="GS128" s="4">
        <v>3</v>
      </c>
      <c r="GT128" s="8">
        <v>135.21</v>
      </c>
      <c r="GU128" s="7">
        <v>-1</v>
      </c>
      <c r="GV128" s="7">
        <v>-1</v>
      </c>
      <c r="GW128" s="2" t="s">
        <v>239</v>
      </c>
      <c r="GX128" s="2" t="s">
        <v>237</v>
      </c>
      <c r="GY128" s="2" t="s">
        <v>607</v>
      </c>
      <c r="GZ128" s="2" t="s">
        <v>757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448</v>
      </c>
      <c r="HJ128" s="2" t="s">
        <v>237</v>
      </c>
      <c r="HK128" s="2" t="s">
        <v>226</v>
      </c>
      <c r="HL128" s="2" t="s">
        <v>226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237</v>
      </c>
      <c r="HW128" s="2" t="s">
        <v>1848</v>
      </c>
      <c r="HX128" s="2" t="s">
        <v>802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252</v>
      </c>
      <c r="IH128" s="2" t="s">
        <v>237</v>
      </c>
      <c r="II128" s="2" t="s">
        <v>226</v>
      </c>
      <c r="IJ128" s="2" t="s">
        <v>226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239</v>
      </c>
      <c r="IT128" s="2" t="s">
        <v>237</v>
      </c>
      <c r="IU128" s="2" t="s">
        <v>1293</v>
      </c>
      <c r="IV128" s="2" t="s">
        <v>1868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239</v>
      </c>
      <c r="JF128" s="2" t="s">
        <v>237</v>
      </c>
      <c r="JG128" s="2" t="s">
        <v>1137</v>
      </c>
      <c r="JH128" s="2" t="s">
        <v>1869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237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237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236</v>
      </c>
      <c r="KP128" s="2" t="s">
        <v>237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239</v>
      </c>
      <c r="LB128" s="2" t="s">
        <v>237</v>
      </c>
      <c r="LC128" s="2" t="s">
        <v>1823</v>
      </c>
      <c r="LD128" s="2" t="s">
        <v>1775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237</v>
      </c>
      <c r="LO128" s="2" t="s">
        <v>321</v>
      </c>
      <c r="LP128" s="2" t="s">
        <v>1597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226</v>
      </c>
      <c r="MA128" s="2" t="s">
        <v>226</v>
      </c>
      <c r="MB128" s="2" t="s">
        <v>226</v>
      </c>
      <c r="MC128" s="2" t="s">
        <v>226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252</v>
      </c>
      <c r="MX128" s="2" t="s">
        <v>237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239</v>
      </c>
      <c r="NJ128" s="2" t="s">
        <v>237</v>
      </c>
      <c r="NK128" s="2" t="s">
        <v>1598</v>
      </c>
      <c r="NL128" s="2" t="s">
        <v>1870</v>
      </c>
      <c r="NM128" s="2" t="s">
        <v>291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239</v>
      </c>
      <c r="NV128" s="2" t="s">
        <v>237</v>
      </c>
      <c r="NW128" s="2" t="s">
        <v>804</v>
      </c>
      <c r="NX128" s="2" t="s">
        <v>608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252</v>
      </c>
      <c r="OH128" s="2" t="s">
        <v>237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252</v>
      </c>
      <c r="OT128" s="2" t="s">
        <v>237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226</v>
      </c>
      <c r="PF128" s="2" t="s">
        <v>226</v>
      </c>
      <c r="PG128" s="2" t="s">
        <v>226</v>
      </c>
      <c r="PH128" s="2" t="s">
        <v>226</v>
      </c>
      <c r="PI128" s="2" t="s">
        <v>226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226</v>
      </c>
      <c r="QD128" s="2" t="s">
        <v>226</v>
      </c>
      <c r="QE128" s="2" t="s">
        <v>226</v>
      </c>
      <c r="QF128" s="2" t="s">
        <v>226</v>
      </c>
      <c r="QG128" s="2" t="s">
        <v>226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237</v>
      </c>
      <c r="QQ128" s="2" t="s">
        <v>226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237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226</v>
      </c>
      <c r="RO128" s="2" t="s">
        <v>226</v>
      </c>
      <c r="RP128" s="2" t="s">
        <v>226</v>
      </c>
      <c r="RQ128" s="2" t="s">
        <v>226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239</v>
      </c>
      <c r="RZ128" s="2" t="s">
        <v>237</v>
      </c>
      <c r="SA128" s="2" t="s">
        <v>621</v>
      </c>
      <c r="SB128" s="2" t="s">
        <v>1871</v>
      </c>
      <c r="SC128" s="2" t="s">
        <v>238</v>
      </c>
      <c r="SD128" s="2" t="s">
        <v>226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</row>
    <row r="129">
      <c r="A129" s="2" t="s">
        <v>1872</v>
      </c>
      <c r="B129" s="2" t="s">
        <v>577</v>
      </c>
      <c r="C129" s="2" t="s">
        <v>558</v>
      </c>
      <c r="D129" s="2" t="s">
        <v>215</v>
      </c>
      <c r="E129" s="2" t="s">
        <v>216</v>
      </c>
      <c r="F129" s="2" t="s">
        <v>1804</v>
      </c>
      <c r="G129" s="2" t="s">
        <v>1805</v>
      </c>
      <c r="H129" s="2" t="s">
        <v>1806</v>
      </c>
      <c r="I129" s="2" t="s">
        <v>1807</v>
      </c>
      <c r="J129" s="2" t="s">
        <v>582</v>
      </c>
      <c r="K129" s="2" t="s">
        <v>1873</v>
      </c>
      <c r="L129" s="3">
        <v>36.8</v>
      </c>
      <c r="M129" s="3">
        <v>38.64</v>
      </c>
      <c r="N129" s="3">
        <v>79.99</v>
      </c>
      <c r="O129" s="2" t="s">
        <v>283</v>
      </c>
      <c r="P129" s="2" t="s">
        <v>284</v>
      </c>
      <c r="Q129" s="2" t="s">
        <v>225</v>
      </c>
      <c r="R129" s="2" t="s">
        <v>226</v>
      </c>
      <c r="S129" s="2" t="s">
        <v>1874</v>
      </c>
      <c r="T129" s="2" t="s">
        <v>969</v>
      </c>
      <c r="U129" s="2" t="s">
        <v>371</v>
      </c>
      <c r="V129" s="2" t="s">
        <v>970</v>
      </c>
      <c r="W129" s="2" t="s">
        <v>587</v>
      </c>
      <c r="X129" s="2" t="s">
        <v>971</v>
      </c>
      <c r="Y129" s="2" t="s">
        <v>1672</v>
      </c>
      <c r="Z129" s="4"/>
      <c r="AA129" s="4">
        <f>=ROUNDDOWN({0},0)</f>
      </c>
      <c r="AB129" s="5"/>
      <c r="AC129" s="2" t="s">
        <v>226</v>
      </c>
      <c r="AD129" s="4"/>
      <c r="AE129" s="4"/>
      <c r="AF129" s="6">
        <v>66</v>
      </c>
      <c r="AG129" s="6"/>
      <c r="AH129" s="7">
        <v>0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226</v>
      </c>
      <c r="AW129" s="8" t="s">
        <v>226</v>
      </c>
      <c r="AX129" s="4">
        <v>181</v>
      </c>
      <c r="AY129" s="8">
        <v>6284.74</v>
      </c>
      <c r="AZ129" s="7" t="s">
        <v>226</v>
      </c>
      <c r="BA129" s="7" t="s">
        <v>226</v>
      </c>
      <c r="BB129" s="7"/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/>
      <c r="BK129" s="8"/>
      <c r="BL129" s="2" t="s">
        <v>226</v>
      </c>
      <c r="BM129" s="7"/>
      <c r="BN129" s="7"/>
      <c r="BO129" s="4"/>
      <c r="BP129" s="8"/>
      <c r="BQ129" s="4"/>
      <c r="BR129" s="8"/>
      <c r="BS129" s="7"/>
      <c r="BT129" s="7"/>
      <c r="BU129" s="2" t="s">
        <v>239</v>
      </c>
      <c r="BV129" s="2" t="s">
        <v>237</v>
      </c>
      <c r="BW129" s="2" t="s">
        <v>226</v>
      </c>
      <c r="BX129" s="2" t="s">
        <v>1158</v>
      </c>
      <c r="BY129" s="2" t="s">
        <v>238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239</v>
      </c>
      <c r="CH129" s="2" t="s">
        <v>237</v>
      </c>
      <c r="CI129" s="2" t="s">
        <v>1475</v>
      </c>
      <c r="CJ129" s="2" t="s">
        <v>1034</v>
      </c>
      <c r="CK129" s="2" t="s">
        <v>238</v>
      </c>
      <c r="CL129" s="2" t="s">
        <v>226</v>
      </c>
      <c r="CM129" s="4"/>
      <c r="CN129" s="8"/>
      <c r="CO129" s="4"/>
      <c r="CP129" s="8"/>
      <c r="CQ129" s="7"/>
      <c r="CR129" s="7"/>
      <c r="CS129" s="2" t="s">
        <v>239</v>
      </c>
      <c r="CT129" s="2" t="s">
        <v>237</v>
      </c>
      <c r="CU129" s="2" t="s">
        <v>1672</v>
      </c>
      <c r="CV129" s="2" t="s">
        <v>1587</v>
      </c>
      <c r="CW129" s="2" t="s">
        <v>238</v>
      </c>
      <c r="CX129" s="2" t="s">
        <v>226</v>
      </c>
      <c r="CY129" s="4"/>
      <c r="CZ129" s="8"/>
      <c r="DA129" s="4"/>
      <c r="DB129" s="8"/>
      <c r="DC129" s="7"/>
      <c r="DD129" s="7"/>
      <c r="DE129" s="2" t="s">
        <v>239</v>
      </c>
      <c r="DF129" s="2" t="s">
        <v>237</v>
      </c>
      <c r="DG129" s="2" t="s">
        <v>596</v>
      </c>
      <c r="DH129" s="2" t="s">
        <v>611</v>
      </c>
      <c r="DI129" s="2" t="s">
        <v>291</v>
      </c>
      <c r="DJ129" s="2" t="s">
        <v>226</v>
      </c>
      <c r="DK129" s="4"/>
      <c r="DL129" s="8"/>
      <c r="DM129" s="4"/>
      <c r="DN129" s="8"/>
      <c r="DO129" s="7"/>
      <c r="DP129" s="7"/>
      <c r="DQ129" s="2" t="s">
        <v>239</v>
      </c>
      <c r="DR129" s="2" t="s">
        <v>237</v>
      </c>
      <c r="DS129" s="2" t="s">
        <v>1135</v>
      </c>
      <c r="DT129" s="2" t="s">
        <v>1485</v>
      </c>
      <c r="DU129" s="2" t="s">
        <v>238</v>
      </c>
      <c r="DV129" s="2" t="s">
        <v>226</v>
      </c>
      <c r="DW129" s="4"/>
      <c r="DX129" s="8"/>
      <c r="DY129" s="4"/>
      <c r="DZ129" s="8"/>
      <c r="EA129" s="7"/>
      <c r="EB129" s="7"/>
      <c r="EC129" s="2" t="s">
        <v>239</v>
      </c>
      <c r="ED129" s="2" t="s">
        <v>237</v>
      </c>
      <c r="EE129" s="2" t="s">
        <v>1851</v>
      </c>
      <c r="EF129" s="2" t="s">
        <v>1135</v>
      </c>
      <c r="EG129" s="2" t="s">
        <v>238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239</v>
      </c>
      <c r="EP129" s="2" t="s">
        <v>237</v>
      </c>
      <c r="EQ129" s="2" t="s">
        <v>1124</v>
      </c>
      <c r="ER129" s="2" t="s">
        <v>1047</v>
      </c>
      <c r="ES129" s="2" t="s">
        <v>238</v>
      </c>
      <c r="ET129" s="2" t="s">
        <v>226</v>
      </c>
      <c r="EU129" s="4"/>
      <c r="EV129" s="8"/>
      <c r="EW129" s="4"/>
      <c r="EX129" s="8"/>
      <c r="EY129" s="7"/>
      <c r="EZ129" s="7"/>
      <c r="FA129" s="2" t="s">
        <v>239</v>
      </c>
      <c r="FB129" s="2" t="s">
        <v>237</v>
      </c>
      <c r="FC129" s="2" t="s">
        <v>1151</v>
      </c>
      <c r="FD129" s="2" t="s">
        <v>599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223</v>
      </c>
      <c r="FO129" s="2" t="s">
        <v>1875</v>
      </c>
      <c r="FP129" s="2" t="s">
        <v>1154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226</v>
      </c>
      <c r="FZ129" s="2" t="s">
        <v>226</v>
      </c>
      <c r="GA129" s="2" t="s">
        <v>226</v>
      </c>
      <c r="GB129" s="2" t="s">
        <v>226</v>
      </c>
      <c r="GC129" s="2" t="s">
        <v>226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239</v>
      </c>
      <c r="GL129" s="2" t="s">
        <v>237</v>
      </c>
      <c r="GM129" s="2" t="s">
        <v>1173</v>
      </c>
      <c r="GN129" s="2" t="s">
        <v>1775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239</v>
      </c>
      <c r="GX129" s="2" t="s">
        <v>237</v>
      </c>
      <c r="GY129" s="2" t="s">
        <v>607</v>
      </c>
      <c r="GZ129" s="2" t="s">
        <v>1876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448</v>
      </c>
      <c r="HJ129" s="2" t="s">
        <v>237</v>
      </c>
      <c r="HK129" s="2" t="s">
        <v>226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237</v>
      </c>
      <c r="HW129" s="2" t="s">
        <v>1718</v>
      </c>
      <c r="HX129" s="2" t="s">
        <v>1877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252</v>
      </c>
      <c r="IH129" s="2" t="s">
        <v>237</v>
      </c>
      <c r="II129" s="2" t="s">
        <v>226</v>
      </c>
      <c r="IJ129" s="2" t="s">
        <v>226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239</v>
      </c>
      <c r="IT129" s="2" t="s">
        <v>237</v>
      </c>
      <c r="IU129" s="2" t="s">
        <v>1293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252</v>
      </c>
      <c r="JF129" s="2" t="s">
        <v>237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237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237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236</v>
      </c>
      <c r="KP129" s="2" t="s">
        <v>237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237</v>
      </c>
      <c r="LC129" s="2" t="s">
        <v>614</v>
      </c>
      <c r="LD129" s="2" t="s">
        <v>1734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237</v>
      </c>
      <c r="LO129" s="2" t="s">
        <v>321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252</v>
      </c>
      <c r="MX129" s="2" t="s">
        <v>237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239</v>
      </c>
      <c r="NJ129" s="2" t="s">
        <v>237</v>
      </c>
      <c r="NK129" s="2" t="s">
        <v>1878</v>
      </c>
      <c r="NL129" s="2" t="s">
        <v>1879</v>
      </c>
      <c r="NM129" s="2" t="s">
        <v>291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239</v>
      </c>
      <c r="NV129" s="2" t="s">
        <v>237</v>
      </c>
      <c r="NW129" s="2" t="s">
        <v>1880</v>
      </c>
      <c r="NX129" s="2" t="s">
        <v>1881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252</v>
      </c>
      <c r="OH129" s="2" t="s">
        <v>237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252</v>
      </c>
      <c r="OT129" s="2" t="s">
        <v>237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226</v>
      </c>
      <c r="PF129" s="2" t="s">
        <v>226</v>
      </c>
      <c r="PG129" s="2" t="s">
        <v>226</v>
      </c>
      <c r="PH129" s="2" t="s">
        <v>226</v>
      </c>
      <c r="PI129" s="2" t="s">
        <v>226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226</v>
      </c>
      <c r="QE129" s="2" t="s">
        <v>226</v>
      </c>
      <c r="QF129" s="2" t="s">
        <v>226</v>
      </c>
      <c r="QG129" s="2" t="s">
        <v>226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237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237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226</v>
      </c>
      <c r="RO129" s="2" t="s">
        <v>226</v>
      </c>
      <c r="RP129" s="2" t="s">
        <v>226</v>
      </c>
      <c r="RQ129" s="2" t="s">
        <v>226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239</v>
      </c>
      <c r="RZ129" s="2" t="s">
        <v>237</v>
      </c>
      <c r="SA129" s="2" t="s">
        <v>621</v>
      </c>
      <c r="SB129" s="2" t="s">
        <v>226</v>
      </c>
      <c r="SC129" s="2" t="s">
        <v>238</v>
      </c>
      <c r="SD129" s="2" t="s">
        <v>226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</row>
    <row r="130">
      <c r="A130" s="2" t="s">
        <v>1882</v>
      </c>
      <c r="B130" s="2" t="s">
        <v>577</v>
      </c>
      <c r="C130" s="2" t="s">
        <v>558</v>
      </c>
      <c r="D130" s="2" t="s">
        <v>215</v>
      </c>
      <c r="E130" s="2" t="s">
        <v>216</v>
      </c>
      <c r="F130" s="2" t="s">
        <v>1804</v>
      </c>
      <c r="G130" s="2" t="s">
        <v>1805</v>
      </c>
      <c r="H130" s="2" t="s">
        <v>1806</v>
      </c>
      <c r="I130" s="2" t="s">
        <v>1807</v>
      </c>
      <c r="J130" s="2" t="s">
        <v>221</v>
      </c>
      <c r="K130" s="2" t="s">
        <v>1873</v>
      </c>
      <c r="L130" s="3">
        <v>41.4</v>
      </c>
      <c r="M130" s="3">
        <v>43.47</v>
      </c>
      <c r="N130" s="3">
        <v>89.99</v>
      </c>
      <c r="O130" s="2" t="s">
        <v>283</v>
      </c>
      <c r="P130" s="2" t="s">
        <v>284</v>
      </c>
      <c r="Q130" s="2" t="s">
        <v>225</v>
      </c>
      <c r="R130" s="2" t="s">
        <v>226</v>
      </c>
      <c r="S130" s="2" t="s">
        <v>1874</v>
      </c>
      <c r="T130" s="2" t="s">
        <v>969</v>
      </c>
      <c r="U130" s="2" t="s">
        <v>229</v>
      </c>
      <c r="V130" s="2" t="s">
        <v>970</v>
      </c>
      <c r="W130" s="2" t="s">
        <v>587</v>
      </c>
      <c r="X130" s="2" t="s">
        <v>971</v>
      </c>
      <c r="Y130" s="2" t="s">
        <v>1672</v>
      </c>
      <c r="Z130" s="4"/>
      <c r="AA130" s="4">
        <f>=ROUNDDOWN({0},0)</f>
      </c>
      <c r="AB130" s="5">
        <v>2.2</v>
      </c>
      <c r="AC130" s="2" t="s">
        <v>226</v>
      </c>
      <c r="AD130" s="4"/>
      <c r="AE130" s="4"/>
      <c r="AF130" s="6">
        <v>66</v>
      </c>
      <c r="AG130" s="6"/>
      <c r="AH130" s="7">
        <v>0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/>
      <c r="AQ130" s="8"/>
      <c r="AR130" s="4">
        <v>181</v>
      </c>
      <c r="AS130" s="8">
        <v>6284.74</v>
      </c>
      <c r="AT130" s="7">
        <v>-1</v>
      </c>
      <c r="AU130" s="7">
        <v>-1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/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/>
      <c r="BK130" s="8"/>
      <c r="BL130" s="2" t="s">
        <v>1883</v>
      </c>
      <c r="BM130" s="7"/>
      <c r="BN130" s="7"/>
      <c r="BO130" s="4"/>
      <c r="BP130" s="8"/>
      <c r="BQ130" s="4">
        <v>28</v>
      </c>
      <c r="BR130" s="8">
        <v>1309.16</v>
      </c>
      <c r="BS130" s="7">
        <v>-1</v>
      </c>
      <c r="BT130" s="7">
        <v>-1</v>
      </c>
      <c r="BU130" s="2" t="s">
        <v>239</v>
      </c>
      <c r="BV130" s="2" t="s">
        <v>237</v>
      </c>
      <c r="BW130" s="2" t="s">
        <v>226</v>
      </c>
      <c r="BX130" s="2" t="s">
        <v>1158</v>
      </c>
      <c r="BY130" s="2" t="s">
        <v>238</v>
      </c>
      <c r="BZ130" s="2" t="s">
        <v>226</v>
      </c>
      <c r="CA130" s="4"/>
      <c r="CB130" s="8"/>
      <c r="CC130" s="4">
        <v>10</v>
      </c>
      <c r="CD130" s="8">
        <v>463.6</v>
      </c>
      <c r="CE130" s="7">
        <v>-1</v>
      </c>
      <c r="CF130" s="7">
        <v>-1</v>
      </c>
      <c r="CG130" s="2" t="s">
        <v>239</v>
      </c>
      <c r="CH130" s="2" t="s">
        <v>237</v>
      </c>
      <c r="CI130" s="2" t="s">
        <v>1475</v>
      </c>
      <c r="CJ130" s="2" t="s">
        <v>1024</v>
      </c>
      <c r="CK130" s="2" t="s">
        <v>238</v>
      </c>
      <c r="CL130" s="2" t="s">
        <v>226</v>
      </c>
      <c r="CM130" s="4"/>
      <c r="CN130" s="8"/>
      <c r="CO130" s="4">
        <v>8</v>
      </c>
      <c r="CP130" s="8">
        <v>225.36</v>
      </c>
      <c r="CQ130" s="7">
        <v>-1</v>
      </c>
      <c r="CR130" s="7">
        <v>-1</v>
      </c>
      <c r="CS130" s="2" t="s">
        <v>239</v>
      </c>
      <c r="CT130" s="2" t="s">
        <v>237</v>
      </c>
      <c r="CU130" s="2" t="s">
        <v>1672</v>
      </c>
      <c r="CV130" s="2" t="s">
        <v>1851</v>
      </c>
      <c r="CW130" s="2" t="s">
        <v>238</v>
      </c>
      <c r="CX130" s="2" t="s">
        <v>226</v>
      </c>
      <c r="CY130" s="4"/>
      <c r="CZ130" s="8"/>
      <c r="DA130" s="4">
        <v>91</v>
      </c>
      <c r="DB130" s="8">
        <v>2457</v>
      </c>
      <c r="DC130" s="7">
        <v>-1</v>
      </c>
      <c r="DD130" s="7">
        <v>-1</v>
      </c>
      <c r="DE130" s="2" t="s">
        <v>239</v>
      </c>
      <c r="DF130" s="2" t="s">
        <v>237</v>
      </c>
      <c r="DG130" s="2" t="s">
        <v>596</v>
      </c>
      <c r="DH130" s="2" t="s">
        <v>1884</v>
      </c>
      <c r="DI130" s="2" t="s">
        <v>291</v>
      </c>
      <c r="DJ130" s="2" t="s">
        <v>226</v>
      </c>
      <c r="DK130" s="4"/>
      <c r="DL130" s="8"/>
      <c r="DM130" s="4">
        <v>8</v>
      </c>
      <c r="DN130" s="8">
        <v>209.44</v>
      </c>
      <c r="DO130" s="7">
        <v>-1</v>
      </c>
      <c r="DP130" s="7">
        <v>-1</v>
      </c>
      <c r="DQ130" s="2" t="s">
        <v>239</v>
      </c>
      <c r="DR130" s="2" t="s">
        <v>237</v>
      </c>
      <c r="DS130" s="2" t="s">
        <v>1135</v>
      </c>
      <c r="DT130" s="2" t="s">
        <v>1475</v>
      </c>
      <c r="DU130" s="2" t="s">
        <v>291</v>
      </c>
      <c r="DV130" s="2" t="s">
        <v>226</v>
      </c>
      <c r="DW130" s="4"/>
      <c r="DX130" s="8"/>
      <c r="DY130" s="4"/>
      <c r="DZ130" s="8"/>
      <c r="EA130" s="7"/>
      <c r="EB130" s="7"/>
      <c r="EC130" s="2" t="s">
        <v>239</v>
      </c>
      <c r="ED130" s="2" t="s">
        <v>237</v>
      </c>
      <c r="EE130" s="2" t="s">
        <v>1851</v>
      </c>
      <c r="EF130" s="2" t="s">
        <v>1010</v>
      </c>
      <c r="EG130" s="2" t="s">
        <v>238</v>
      </c>
      <c r="EH130" s="2" t="s">
        <v>226</v>
      </c>
      <c r="EI130" s="4"/>
      <c r="EJ130" s="8"/>
      <c r="EK130" s="4">
        <v>5</v>
      </c>
      <c r="EL130" s="8">
        <v>218.7</v>
      </c>
      <c r="EM130" s="7">
        <v>-1</v>
      </c>
      <c r="EN130" s="7">
        <v>-1</v>
      </c>
      <c r="EO130" s="2" t="s">
        <v>239</v>
      </c>
      <c r="EP130" s="2" t="s">
        <v>237</v>
      </c>
      <c r="EQ130" s="2" t="s">
        <v>1124</v>
      </c>
      <c r="ER130" s="2" t="s">
        <v>1485</v>
      </c>
      <c r="ES130" s="2" t="s">
        <v>238</v>
      </c>
      <c r="ET130" s="2" t="s">
        <v>226</v>
      </c>
      <c r="EU130" s="4"/>
      <c r="EV130" s="8"/>
      <c r="EW130" s="4">
        <v>3</v>
      </c>
      <c r="EX130" s="8">
        <v>130.38</v>
      </c>
      <c r="EY130" s="7">
        <v>-1</v>
      </c>
      <c r="EZ130" s="7">
        <v>-1</v>
      </c>
      <c r="FA130" s="2" t="s">
        <v>239</v>
      </c>
      <c r="FB130" s="2" t="s">
        <v>237</v>
      </c>
      <c r="FC130" s="2" t="s">
        <v>1151</v>
      </c>
      <c r="FD130" s="2" t="s">
        <v>1733</v>
      </c>
      <c r="FE130" s="2" t="s">
        <v>238</v>
      </c>
      <c r="FF130" s="2" t="s">
        <v>226</v>
      </c>
      <c r="FG130" s="4"/>
      <c r="FH130" s="8"/>
      <c r="FI130" s="4">
        <v>1</v>
      </c>
      <c r="FJ130" s="8">
        <v>53.95</v>
      </c>
      <c r="FK130" s="7">
        <v>-1</v>
      </c>
      <c r="FL130" s="7">
        <v>-1</v>
      </c>
      <c r="FM130" s="2" t="s">
        <v>239</v>
      </c>
      <c r="FN130" s="2" t="s">
        <v>237</v>
      </c>
      <c r="FO130" s="2" t="s">
        <v>1875</v>
      </c>
      <c r="FP130" s="2" t="s">
        <v>1878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226</v>
      </c>
      <c r="FZ130" s="2" t="s">
        <v>226</v>
      </c>
      <c r="GA130" s="2" t="s">
        <v>226</v>
      </c>
      <c r="GB130" s="2" t="s">
        <v>226</v>
      </c>
      <c r="GC130" s="2" t="s">
        <v>226</v>
      </c>
      <c r="GD130" s="2" t="s">
        <v>226</v>
      </c>
      <c r="GE130" s="4"/>
      <c r="GF130" s="8"/>
      <c r="GG130" s="4">
        <v>26</v>
      </c>
      <c r="GH130" s="8">
        <v>1172.08</v>
      </c>
      <c r="GI130" s="7">
        <v>-1</v>
      </c>
      <c r="GJ130" s="7">
        <v>-1</v>
      </c>
      <c r="GK130" s="2" t="s">
        <v>239</v>
      </c>
      <c r="GL130" s="2" t="s">
        <v>237</v>
      </c>
      <c r="GM130" s="2" t="s">
        <v>1173</v>
      </c>
      <c r="GN130" s="2" t="s">
        <v>745</v>
      </c>
      <c r="GO130" s="2" t="s">
        <v>238</v>
      </c>
      <c r="GP130" s="2" t="s">
        <v>226</v>
      </c>
      <c r="GQ130" s="4"/>
      <c r="GR130" s="8"/>
      <c r="GS130" s="4">
        <v>1</v>
      </c>
      <c r="GT130" s="8">
        <v>45.07</v>
      </c>
      <c r="GU130" s="7">
        <v>-1</v>
      </c>
      <c r="GV130" s="7">
        <v>-1</v>
      </c>
      <c r="GW130" s="2" t="s">
        <v>239</v>
      </c>
      <c r="GX130" s="2" t="s">
        <v>237</v>
      </c>
      <c r="GY130" s="2" t="s">
        <v>607</v>
      </c>
      <c r="GZ130" s="2" t="s">
        <v>824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448</v>
      </c>
      <c r="HJ130" s="2" t="s">
        <v>237</v>
      </c>
      <c r="HK130" s="2" t="s">
        <v>226</v>
      </c>
      <c r="HL130" s="2" t="s">
        <v>226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239</v>
      </c>
      <c r="HV130" s="2" t="s">
        <v>237</v>
      </c>
      <c r="HW130" s="2" t="s">
        <v>1718</v>
      </c>
      <c r="HX130" s="2" t="s">
        <v>1885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252</v>
      </c>
      <c r="IH130" s="2" t="s">
        <v>237</v>
      </c>
      <c r="II130" s="2" t="s">
        <v>226</v>
      </c>
      <c r="IJ130" s="2" t="s">
        <v>226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239</v>
      </c>
      <c r="IT130" s="2" t="s">
        <v>237</v>
      </c>
      <c r="IU130" s="2" t="s">
        <v>1293</v>
      </c>
      <c r="IV130" s="2" t="s">
        <v>1886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252</v>
      </c>
      <c r="JF130" s="2" t="s">
        <v>237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237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237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237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239</v>
      </c>
      <c r="LB130" s="2" t="s">
        <v>237</v>
      </c>
      <c r="LC130" s="2" t="s">
        <v>614</v>
      </c>
      <c r="LD130" s="2" t="s">
        <v>1836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237</v>
      </c>
      <c r="LO130" s="2" t="s">
        <v>321</v>
      </c>
      <c r="LP130" s="2" t="s">
        <v>1887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252</v>
      </c>
      <c r="MX130" s="2" t="s">
        <v>237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239</v>
      </c>
      <c r="NJ130" s="2" t="s">
        <v>237</v>
      </c>
      <c r="NK130" s="2" t="s">
        <v>1878</v>
      </c>
      <c r="NL130" s="2" t="s">
        <v>1073</v>
      </c>
      <c r="NM130" s="2" t="s">
        <v>291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239</v>
      </c>
      <c r="NV130" s="2" t="s">
        <v>237</v>
      </c>
      <c r="NW130" s="2" t="s">
        <v>760</v>
      </c>
      <c r="NX130" s="2" t="s">
        <v>1272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252</v>
      </c>
      <c r="OH130" s="2" t="s">
        <v>237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252</v>
      </c>
      <c r="OT130" s="2" t="s">
        <v>237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226</v>
      </c>
      <c r="PF130" s="2" t="s">
        <v>226</v>
      </c>
      <c r="PG130" s="2" t="s">
        <v>226</v>
      </c>
      <c r="PH130" s="2" t="s">
        <v>226</v>
      </c>
      <c r="PI130" s="2" t="s">
        <v>226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226</v>
      </c>
      <c r="QE130" s="2" t="s">
        <v>226</v>
      </c>
      <c r="QF130" s="2" t="s">
        <v>226</v>
      </c>
      <c r="QG130" s="2" t="s">
        <v>226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237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266</v>
      </c>
      <c r="RB130" s="2" t="s">
        <v>237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237</v>
      </c>
      <c r="SA130" s="2" t="s">
        <v>621</v>
      </c>
      <c r="SB130" s="2" t="s">
        <v>1086</v>
      </c>
      <c r="SC130" s="2" t="s">
        <v>238</v>
      </c>
      <c r="SD130" s="2" t="s">
        <v>226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</row>
    <row r="131">
      <c r="A131" s="2" t="s">
        <v>1888</v>
      </c>
      <c r="B131" s="2" t="s">
        <v>577</v>
      </c>
      <c r="C131" s="2" t="s">
        <v>558</v>
      </c>
      <c r="D131" s="2" t="s">
        <v>215</v>
      </c>
      <c r="E131" s="2" t="s">
        <v>216</v>
      </c>
      <c r="F131" s="2" t="s">
        <v>1889</v>
      </c>
      <c r="G131" s="2" t="s">
        <v>1890</v>
      </c>
      <c r="H131" s="2" t="s">
        <v>1891</v>
      </c>
      <c r="I131" s="2" t="s">
        <v>560</v>
      </c>
      <c r="J131" s="2" t="s">
        <v>582</v>
      </c>
      <c r="K131" s="2" t="s">
        <v>841</v>
      </c>
      <c r="L131" s="3">
        <v>32.2</v>
      </c>
      <c r="M131" s="3">
        <v>33.81</v>
      </c>
      <c r="N131" s="3">
        <v>69.99</v>
      </c>
      <c r="O131" s="2" t="s">
        <v>223</v>
      </c>
      <c r="P131" s="2" t="s">
        <v>224</v>
      </c>
      <c r="Q131" s="2" t="s">
        <v>225</v>
      </c>
      <c r="R131" s="2" t="s">
        <v>226</v>
      </c>
      <c r="S131" s="2" t="s">
        <v>1892</v>
      </c>
      <c r="T131" s="2" t="s">
        <v>969</v>
      </c>
      <c r="U131" s="2" t="s">
        <v>371</v>
      </c>
      <c r="V131" s="2" t="s">
        <v>1893</v>
      </c>
      <c r="W131" s="2" t="s">
        <v>1894</v>
      </c>
      <c r="X131" s="2" t="s">
        <v>1578</v>
      </c>
      <c r="Y131" s="2" t="s">
        <v>1353</v>
      </c>
      <c r="Z131" s="4">
        <v>512</v>
      </c>
      <c r="AA131" s="4">
        <f>=ROUNDDOWN(58.8505747126437,0)</f>
      </c>
      <c r="AB131" s="5">
        <v>8.7</v>
      </c>
      <c r="AC131" s="2" t="s">
        <v>973</v>
      </c>
      <c r="AD131" s="4">
        <v>130</v>
      </c>
      <c r="AE131" s="4">
        <v>240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111</v>
      </c>
      <c r="AQ131" s="8">
        <v>3729.65</v>
      </c>
      <c r="AR131" s="4">
        <v>93</v>
      </c>
      <c r="AS131" s="8">
        <v>3041.6</v>
      </c>
      <c r="AT131" s="7">
        <v>0.1935</v>
      </c>
      <c r="AU131" s="7">
        <v>0.2262</v>
      </c>
      <c r="AV131" s="4">
        <v>278</v>
      </c>
      <c r="AW131" s="8">
        <v>10269.33</v>
      </c>
      <c r="AX131" s="4">
        <v>256</v>
      </c>
      <c r="AY131" s="8">
        <v>9402.09</v>
      </c>
      <c r="AZ131" s="7">
        <v>0.0859</v>
      </c>
      <c r="BA131" s="7">
        <v>0.0922</v>
      </c>
      <c r="BB131" s="7">
        <v>0.3632</v>
      </c>
      <c r="BC131" s="4">
        <v>278</v>
      </c>
      <c r="BD131" s="8">
        <v>10269.33</v>
      </c>
      <c r="BE131" s="4">
        <v>256</v>
      </c>
      <c r="BF131" s="8">
        <v>9402.09</v>
      </c>
      <c r="BG131" s="7">
        <v>0.0859</v>
      </c>
      <c r="BH131" s="7">
        <v>0.0922</v>
      </c>
      <c r="BI131" s="7">
        <v>1</v>
      </c>
      <c r="BJ131" s="4">
        <v>111</v>
      </c>
      <c r="BK131" s="8">
        <v>3729.65</v>
      </c>
      <c r="BL131" s="2" t="s">
        <v>1895</v>
      </c>
      <c r="BM131" s="7">
        <v>1</v>
      </c>
      <c r="BN131" s="7">
        <v>1</v>
      </c>
      <c r="BO131" s="4">
        <v>18</v>
      </c>
      <c r="BP131" s="8">
        <v>621.54</v>
      </c>
      <c r="BQ131" s="4">
        <v>11</v>
      </c>
      <c r="BR131" s="8">
        <v>379.83</v>
      </c>
      <c r="BS131" s="7">
        <v>0.6364</v>
      </c>
      <c r="BT131" s="7">
        <v>0.6364</v>
      </c>
      <c r="BU131" s="2" t="s">
        <v>239</v>
      </c>
      <c r="BV131" s="2" t="s">
        <v>223</v>
      </c>
      <c r="BW131" s="2" t="s">
        <v>226</v>
      </c>
      <c r="BX131" s="2" t="s">
        <v>1896</v>
      </c>
      <c r="BY131" s="2" t="s">
        <v>238</v>
      </c>
      <c r="BZ131" s="2" t="s">
        <v>226</v>
      </c>
      <c r="CA131" s="4">
        <v>30</v>
      </c>
      <c r="CB131" s="8">
        <v>993.3</v>
      </c>
      <c r="CC131" s="4">
        <v>26</v>
      </c>
      <c r="CD131" s="8">
        <v>860.86</v>
      </c>
      <c r="CE131" s="7">
        <v>0.1538</v>
      </c>
      <c r="CF131" s="7">
        <v>0.1538</v>
      </c>
      <c r="CG131" s="2" t="s">
        <v>239</v>
      </c>
      <c r="CH131" s="2" t="s">
        <v>223</v>
      </c>
      <c r="CI131" s="2" t="s">
        <v>1897</v>
      </c>
      <c r="CJ131" s="2" t="s">
        <v>1898</v>
      </c>
      <c r="CK131" s="2" t="s">
        <v>238</v>
      </c>
      <c r="CL131" s="2" t="s">
        <v>226</v>
      </c>
      <c r="CM131" s="4">
        <v>8</v>
      </c>
      <c r="CN131" s="8">
        <v>278.16</v>
      </c>
      <c r="CO131" s="4">
        <v>1</v>
      </c>
      <c r="CP131" s="8">
        <v>34.77</v>
      </c>
      <c r="CQ131" s="7">
        <v>7</v>
      </c>
      <c r="CR131" s="7">
        <v>7</v>
      </c>
      <c r="CS131" s="2" t="s">
        <v>239</v>
      </c>
      <c r="CT131" s="2" t="s">
        <v>223</v>
      </c>
      <c r="CU131" s="2" t="s">
        <v>1899</v>
      </c>
      <c r="CV131" s="2" t="s">
        <v>1900</v>
      </c>
      <c r="CW131" s="2" t="s">
        <v>238</v>
      </c>
      <c r="CX131" s="2" t="s">
        <v>226</v>
      </c>
      <c r="CY131" s="4">
        <v>5</v>
      </c>
      <c r="CZ131" s="8">
        <v>171.5</v>
      </c>
      <c r="DA131" s="4">
        <v>7</v>
      </c>
      <c r="DB131" s="8">
        <v>240.1</v>
      </c>
      <c r="DC131" s="7">
        <v>-0.2857</v>
      </c>
      <c r="DD131" s="7">
        <v>-0.2857</v>
      </c>
      <c r="DE131" s="2" t="s">
        <v>239</v>
      </c>
      <c r="DF131" s="2" t="s">
        <v>223</v>
      </c>
      <c r="DG131" s="2" t="s">
        <v>1360</v>
      </c>
      <c r="DH131" s="2" t="s">
        <v>1901</v>
      </c>
      <c r="DI131" s="2" t="s">
        <v>238</v>
      </c>
      <c r="DJ131" s="2" t="s">
        <v>226</v>
      </c>
      <c r="DK131" s="4">
        <v>7</v>
      </c>
      <c r="DL131" s="8">
        <v>217.59</v>
      </c>
      <c r="DM131" s="4">
        <v>11</v>
      </c>
      <c r="DN131" s="8">
        <v>317.4</v>
      </c>
      <c r="DO131" s="7">
        <v>-0.3636</v>
      </c>
      <c r="DP131" s="7">
        <v>-0.3145</v>
      </c>
      <c r="DQ131" s="2" t="s">
        <v>239</v>
      </c>
      <c r="DR131" s="2" t="s">
        <v>223</v>
      </c>
      <c r="DS131" s="2" t="s">
        <v>1902</v>
      </c>
      <c r="DT131" s="2" t="s">
        <v>1903</v>
      </c>
      <c r="DU131" s="2" t="s">
        <v>238</v>
      </c>
      <c r="DV131" s="2" t="s">
        <v>226</v>
      </c>
      <c r="DW131" s="4">
        <v>7</v>
      </c>
      <c r="DX131" s="8">
        <v>248.5</v>
      </c>
      <c r="DY131" s="4">
        <v>4</v>
      </c>
      <c r="DZ131" s="8">
        <v>142</v>
      </c>
      <c r="EA131" s="7">
        <v>0.75</v>
      </c>
      <c r="EB131" s="7">
        <v>0.75</v>
      </c>
      <c r="EC131" s="2" t="s">
        <v>239</v>
      </c>
      <c r="ED131" s="2" t="s">
        <v>223</v>
      </c>
      <c r="EE131" s="2" t="s">
        <v>1904</v>
      </c>
      <c r="EF131" s="2" t="s">
        <v>989</v>
      </c>
      <c r="EG131" s="2" t="s">
        <v>238</v>
      </c>
      <c r="EH131" s="2" t="s">
        <v>226</v>
      </c>
      <c r="EI131" s="4">
        <v>2</v>
      </c>
      <c r="EJ131" s="8">
        <v>65.62</v>
      </c>
      <c r="EK131" s="4">
        <v>2</v>
      </c>
      <c r="EL131" s="8">
        <v>65.62</v>
      </c>
      <c r="EM131" s="7"/>
      <c r="EN131" s="7"/>
      <c r="EO131" s="2" t="s">
        <v>239</v>
      </c>
      <c r="EP131" s="2" t="s">
        <v>223</v>
      </c>
      <c r="EQ131" s="2" t="s">
        <v>1905</v>
      </c>
      <c r="ER131" s="2" t="s">
        <v>1900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223</v>
      </c>
      <c r="FC131" s="2" t="s">
        <v>1525</v>
      </c>
      <c r="FD131" s="2" t="s">
        <v>1906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223</v>
      </c>
      <c r="FO131" s="2" t="s">
        <v>1907</v>
      </c>
      <c r="FP131" s="2" t="s">
        <v>1908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239</v>
      </c>
      <c r="FZ131" s="2" t="s">
        <v>223</v>
      </c>
      <c r="GA131" s="2" t="s">
        <v>661</v>
      </c>
      <c r="GB131" s="2" t="s">
        <v>226</v>
      </c>
      <c r="GC131" s="2" t="s">
        <v>238</v>
      </c>
      <c r="GD131" s="2" t="s">
        <v>226</v>
      </c>
      <c r="GE131" s="4">
        <v>19</v>
      </c>
      <c r="GF131" s="8">
        <v>642.39</v>
      </c>
      <c r="GG131" s="4">
        <v>16</v>
      </c>
      <c r="GH131" s="8">
        <v>540.96</v>
      </c>
      <c r="GI131" s="7">
        <v>0.1875</v>
      </c>
      <c r="GJ131" s="7">
        <v>0.1875</v>
      </c>
      <c r="GK131" s="2" t="s">
        <v>239</v>
      </c>
      <c r="GL131" s="2" t="s">
        <v>223</v>
      </c>
      <c r="GM131" s="2" t="s">
        <v>991</v>
      </c>
      <c r="GN131" s="2" t="s">
        <v>1134</v>
      </c>
      <c r="GO131" s="2" t="s">
        <v>238</v>
      </c>
      <c r="GP131" s="2" t="s">
        <v>226</v>
      </c>
      <c r="GQ131" s="4">
        <v>1</v>
      </c>
      <c r="GR131" s="8">
        <v>33.81</v>
      </c>
      <c r="GS131" s="4">
        <v>2</v>
      </c>
      <c r="GT131" s="8">
        <v>67.62</v>
      </c>
      <c r="GU131" s="7">
        <v>-0.5</v>
      </c>
      <c r="GV131" s="7">
        <v>-0.5</v>
      </c>
      <c r="GW131" s="2" t="s">
        <v>239</v>
      </c>
      <c r="GX131" s="2" t="s">
        <v>223</v>
      </c>
      <c r="GY131" s="2" t="s">
        <v>993</v>
      </c>
      <c r="GZ131" s="2" t="s">
        <v>1119</v>
      </c>
      <c r="HA131" s="2" t="s">
        <v>238</v>
      </c>
      <c r="HB131" s="2" t="s">
        <v>226</v>
      </c>
      <c r="HC131" s="4"/>
      <c r="HD131" s="8"/>
      <c r="HE131" s="4">
        <v>7</v>
      </c>
      <c r="HF131" s="8">
        <v>192.92</v>
      </c>
      <c r="HG131" s="7">
        <v>-1</v>
      </c>
      <c r="HH131" s="7">
        <v>-1</v>
      </c>
      <c r="HI131" s="2" t="s">
        <v>239</v>
      </c>
      <c r="HJ131" s="2" t="s">
        <v>223</v>
      </c>
      <c r="HK131" s="2" t="s">
        <v>994</v>
      </c>
      <c r="HL131" s="2" t="s">
        <v>1025</v>
      </c>
      <c r="HM131" s="2" t="s">
        <v>238</v>
      </c>
      <c r="HN131" s="2" t="s">
        <v>226</v>
      </c>
      <c r="HO131" s="4">
        <v>14</v>
      </c>
      <c r="HP131" s="8">
        <v>457.24</v>
      </c>
      <c r="HQ131" s="4">
        <v>4</v>
      </c>
      <c r="HR131" s="8">
        <v>130.64</v>
      </c>
      <c r="HS131" s="7">
        <v>2.5</v>
      </c>
      <c r="HT131" s="7">
        <v>2.5</v>
      </c>
      <c r="HU131" s="2" t="s">
        <v>239</v>
      </c>
      <c r="HV131" s="2" t="s">
        <v>223</v>
      </c>
      <c r="HW131" s="2" t="s">
        <v>1909</v>
      </c>
      <c r="HX131" s="2" t="s">
        <v>1523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239</v>
      </c>
      <c r="IH131" s="2" t="s">
        <v>223</v>
      </c>
      <c r="II131" s="2" t="s">
        <v>612</v>
      </c>
      <c r="IJ131" s="2" t="s">
        <v>1910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226</v>
      </c>
      <c r="IT131" s="2" t="s">
        <v>226</v>
      </c>
      <c r="IU131" s="2" t="s">
        <v>226</v>
      </c>
      <c r="IV131" s="2" t="s">
        <v>226</v>
      </c>
      <c r="IW131" s="2" t="s">
        <v>226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448</v>
      </c>
      <c r="JF131" s="2" t="s">
        <v>223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223</v>
      </c>
      <c r="KE131" s="2" t="s">
        <v>981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337</v>
      </c>
      <c r="KP131" s="2" t="s">
        <v>223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239</v>
      </c>
      <c r="LB131" s="2" t="s">
        <v>223</v>
      </c>
      <c r="LC131" s="2" t="s">
        <v>1899</v>
      </c>
      <c r="LD131" s="2" t="s">
        <v>1911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239</v>
      </c>
      <c r="LN131" s="2" t="s">
        <v>223</v>
      </c>
      <c r="LO131" s="2" t="s">
        <v>321</v>
      </c>
      <c r="LP131" s="2" t="s">
        <v>1138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239</v>
      </c>
      <c r="MX131" s="2" t="s">
        <v>223</v>
      </c>
      <c r="MY131" s="2" t="s">
        <v>1005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>
        <v>2</v>
      </c>
      <c r="NF131" s="8">
        <v>68.88</v>
      </c>
      <c r="NG131" s="7">
        <v>-1</v>
      </c>
      <c r="NH131" s="7">
        <v>-1</v>
      </c>
      <c r="NI131" s="2" t="s">
        <v>239</v>
      </c>
      <c r="NJ131" s="2" t="s">
        <v>261</v>
      </c>
      <c r="NK131" s="2" t="s">
        <v>1912</v>
      </c>
      <c r="NL131" s="2" t="s">
        <v>1913</v>
      </c>
      <c r="NM131" s="2" t="s">
        <v>238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239</v>
      </c>
      <c r="NV131" s="2" t="s">
        <v>237</v>
      </c>
      <c r="NW131" s="2" t="s">
        <v>1377</v>
      </c>
      <c r="NX131" s="2" t="s">
        <v>1046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337</v>
      </c>
      <c r="OH131" s="2" t="s">
        <v>223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252</v>
      </c>
      <c r="OT131" s="2" t="s">
        <v>223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239</v>
      </c>
      <c r="PF131" s="2" t="s">
        <v>223</v>
      </c>
      <c r="PG131" s="2" t="s">
        <v>226</v>
      </c>
      <c r="PH131" s="2" t="s">
        <v>226</v>
      </c>
      <c r="PI131" s="2" t="s">
        <v>238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226</v>
      </c>
      <c r="QE131" s="2" t="s">
        <v>226</v>
      </c>
      <c r="QF131" s="2" t="s">
        <v>226</v>
      </c>
      <c r="QG131" s="2" t="s">
        <v>226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237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223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237</v>
      </c>
      <c r="SA131" s="2" t="s">
        <v>621</v>
      </c>
      <c r="SB131" s="2" t="s">
        <v>743</v>
      </c>
      <c r="SC131" s="2" t="s">
        <v>238</v>
      </c>
      <c r="SD131" s="2" t="s">
        <v>226</v>
      </c>
      <c r="SE131" s="4">
        <v>352</v>
      </c>
      <c r="SF131" s="4">
        <v>6</v>
      </c>
      <c r="SG131" s="4"/>
      <c r="SH131" s="4"/>
      <c r="SI131" s="4">
        <v>154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>
        <v>130</v>
      </c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>
        <v>110</v>
      </c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</row>
    <row r="132">
      <c r="A132" s="2" t="s">
        <v>1914</v>
      </c>
      <c r="B132" s="2" t="s">
        <v>577</v>
      </c>
      <c r="C132" s="2" t="s">
        <v>558</v>
      </c>
      <c r="D132" s="2" t="s">
        <v>215</v>
      </c>
      <c r="E132" s="2" t="s">
        <v>216</v>
      </c>
      <c r="F132" s="2" t="s">
        <v>1889</v>
      </c>
      <c r="G132" s="2" t="s">
        <v>1890</v>
      </c>
      <c r="H132" s="2" t="s">
        <v>1891</v>
      </c>
      <c r="I132" s="2" t="s">
        <v>560</v>
      </c>
      <c r="J132" s="2" t="s">
        <v>221</v>
      </c>
      <c r="K132" s="2" t="s">
        <v>841</v>
      </c>
      <c r="L132" s="3">
        <v>36.8</v>
      </c>
      <c r="M132" s="3">
        <v>38.64</v>
      </c>
      <c r="N132" s="3">
        <v>79.99</v>
      </c>
      <c r="O132" s="2" t="s">
        <v>223</v>
      </c>
      <c r="P132" s="2" t="s">
        <v>224</v>
      </c>
      <c r="Q132" s="2" t="s">
        <v>225</v>
      </c>
      <c r="R132" s="2" t="s">
        <v>226</v>
      </c>
      <c r="S132" s="2" t="s">
        <v>1892</v>
      </c>
      <c r="T132" s="2" t="s">
        <v>969</v>
      </c>
      <c r="U132" s="2" t="s">
        <v>229</v>
      </c>
      <c r="V132" s="2" t="s">
        <v>1893</v>
      </c>
      <c r="W132" s="2" t="s">
        <v>1894</v>
      </c>
      <c r="X132" s="2" t="s">
        <v>1578</v>
      </c>
      <c r="Y132" s="2" t="s">
        <v>1353</v>
      </c>
      <c r="Z132" s="4">
        <v>329</v>
      </c>
      <c r="AA132" s="4">
        <f>=ROUNDDOWN(20.0609756097561,0)</f>
      </c>
      <c r="AB132" s="5">
        <v>16.4</v>
      </c>
      <c r="AC132" s="2" t="s">
        <v>973</v>
      </c>
      <c r="AD132" s="4">
        <v>200</v>
      </c>
      <c r="AE132" s="4">
        <v>299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167</v>
      </c>
      <c r="AQ132" s="8">
        <v>6539.68</v>
      </c>
      <c r="AR132" s="4">
        <v>163</v>
      </c>
      <c r="AS132" s="8">
        <v>6360.49</v>
      </c>
      <c r="AT132" s="7">
        <v>0.0245</v>
      </c>
      <c r="AU132" s="7">
        <v>0.0282</v>
      </c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0.6368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>
        <v>167</v>
      </c>
      <c r="BK132" s="8">
        <v>6539.68</v>
      </c>
      <c r="BL132" s="2" t="s">
        <v>1915</v>
      </c>
      <c r="BM132" s="7">
        <v>1</v>
      </c>
      <c r="BN132" s="7">
        <v>1</v>
      </c>
      <c r="BO132" s="4">
        <v>28</v>
      </c>
      <c r="BP132" s="8">
        <v>1112.44</v>
      </c>
      <c r="BQ132" s="4">
        <v>26</v>
      </c>
      <c r="BR132" s="8">
        <v>1032.98</v>
      </c>
      <c r="BS132" s="7">
        <v>0.0769</v>
      </c>
      <c r="BT132" s="7">
        <v>0.0769</v>
      </c>
      <c r="BU132" s="2" t="s">
        <v>239</v>
      </c>
      <c r="BV132" s="2" t="s">
        <v>223</v>
      </c>
      <c r="BW132" s="2" t="s">
        <v>226</v>
      </c>
      <c r="BX132" s="2" t="s">
        <v>1916</v>
      </c>
      <c r="BY132" s="2" t="s">
        <v>238</v>
      </c>
      <c r="BZ132" s="2" t="s">
        <v>226</v>
      </c>
      <c r="CA132" s="4">
        <v>14</v>
      </c>
      <c r="CB132" s="8">
        <v>540.82</v>
      </c>
      <c r="CC132" s="4">
        <v>30</v>
      </c>
      <c r="CD132" s="8">
        <v>1158.9</v>
      </c>
      <c r="CE132" s="7">
        <v>-0.5333</v>
      </c>
      <c r="CF132" s="7">
        <v>-0.5333</v>
      </c>
      <c r="CG132" s="2" t="s">
        <v>239</v>
      </c>
      <c r="CH132" s="2" t="s">
        <v>223</v>
      </c>
      <c r="CI132" s="2" t="s">
        <v>1917</v>
      </c>
      <c r="CJ132" s="2" t="s">
        <v>1918</v>
      </c>
      <c r="CK132" s="2" t="s">
        <v>238</v>
      </c>
      <c r="CL132" s="2" t="s">
        <v>226</v>
      </c>
      <c r="CM132" s="4">
        <v>19</v>
      </c>
      <c r="CN132" s="8">
        <v>770.64</v>
      </c>
      <c r="CO132" s="4">
        <v>7</v>
      </c>
      <c r="CP132" s="8">
        <v>283.92</v>
      </c>
      <c r="CQ132" s="7">
        <v>1.7143</v>
      </c>
      <c r="CR132" s="7">
        <v>1.7143</v>
      </c>
      <c r="CS132" s="2" t="s">
        <v>239</v>
      </c>
      <c r="CT132" s="2" t="s">
        <v>223</v>
      </c>
      <c r="CU132" s="2" t="s">
        <v>1899</v>
      </c>
      <c r="CV132" s="2" t="s">
        <v>1919</v>
      </c>
      <c r="CW132" s="2" t="s">
        <v>238</v>
      </c>
      <c r="CX132" s="2" t="s">
        <v>226</v>
      </c>
      <c r="CY132" s="4">
        <v>14</v>
      </c>
      <c r="CZ132" s="8">
        <v>560</v>
      </c>
      <c r="DA132" s="4">
        <v>14</v>
      </c>
      <c r="DB132" s="8">
        <v>560</v>
      </c>
      <c r="DC132" s="7"/>
      <c r="DD132" s="7"/>
      <c r="DE132" s="2" t="s">
        <v>239</v>
      </c>
      <c r="DF132" s="2" t="s">
        <v>223</v>
      </c>
      <c r="DG132" s="2" t="s">
        <v>1360</v>
      </c>
      <c r="DH132" s="2" t="s">
        <v>1075</v>
      </c>
      <c r="DI132" s="2" t="s">
        <v>238</v>
      </c>
      <c r="DJ132" s="2" t="s">
        <v>226</v>
      </c>
      <c r="DK132" s="4">
        <v>14</v>
      </c>
      <c r="DL132" s="8">
        <v>491.26</v>
      </c>
      <c r="DM132" s="4">
        <v>7</v>
      </c>
      <c r="DN132" s="8">
        <v>259.62</v>
      </c>
      <c r="DO132" s="7">
        <v>1</v>
      </c>
      <c r="DP132" s="7">
        <v>0.8922</v>
      </c>
      <c r="DQ132" s="2" t="s">
        <v>239</v>
      </c>
      <c r="DR132" s="2" t="s">
        <v>223</v>
      </c>
      <c r="DS132" s="2" t="s">
        <v>1902</v>
      </c>
      <c r="DT132" s="2" t="s">
        <v>1920</v>
      </c>
      <c r="DU132" s="2" t="s">
        <v>238</v>
      </c>
      <c r="DV132" s="2" t="s">
        <v>226</v>
      </c>
      <c r="DW132" s="4">
        <v>14</v>
      </c>
      <c r="DX132" s="8">
        <v>567.98</v>
      </c>
      <c r="DY132" s="4">
        <v>8</v>
      </c>
      <c r="DZ132" s="8">
        <v>324.56</v>
      </c>
      <c r="EA132" s="7">
        <v>0.75</v>
      </c>
      <c r="EB132" s="7">
        <v>0.75</v>
      </c>
      <c r="EC132" s="2" t="s">
        <v>239</v>
      </c>
      <c r="ED132" s="2" t="s">
        <v>223</v>
      </c>
      <c r="EE132" s="2" t="s">
        <v>1904</v>
      </c>
      <c r="EF132" s="2" t="s">
        <v>1921</v>
      </c>
      <c r="EG132" s="2" t="s">
        <v>238</v>
      </c>
      <c r="EH132" s="2" t="s">
        <v>226</v>
      </c>
      <c r="EI132" s="4">
        <v>12</v>
      </c>
      <c r="EJ132" s="8">
        <v>459.36</v>
      </c>
      <c r="EK132" s="4">
        <v>24</v>
      </c>
      <c r="EL132" s="8">
        <v>918.72</v>
      </c>
      <c r="EM132" s="7">
        <v>-0.5</v>
      </c>
      <c r="EN132" s="7">
        <v>-0.5</v>
      </c>
      <c r="EO132" s="2" t="s">
        <v>239</v>
      </c>
      <c r="EP132" s="2" t="s">
        <v>223</v>
      </c>
      <c r="EQ132" s="2" t="s">
        <v>1905</v>
      </c>
      <c r="ER132" s="2" t="s">
        <v>1900</v>
      </c>
      <c r="ES132" s="2" t="s">
        <v>238</v>
      </c>
      <c r="ET132" s="2" t="s">
        <v>226</v>
      </c>
      <c r="EU132" s="4"/>
      <c r="EV132" s="8"/>
      <c r="EW132" s="4">
        <v>4</v>
      </c>
      <c r="EX132" s="8">
        <v>154.52</v>
      </c>
      <c r="EY132" s="7">
        <v>-1</v>
      </c>
      <c r="EZ132" s="7">
        <v>-1</v>
      </c>
      <c r="FA132" s="2" t="s">
        <v>239</v>
      </c>
      <c r="FB132" s="2" t="s">
        <v>223</v>
      </c>
      <c r="FC132" s="2" t="s">
        <v>1525</v>
      </c>
      <c r="FD132" s="2" t="s">
        <v>1529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223</v>
      </c>
      <c r="FO132" s="2" t="s">
        <v>1907</v>
      </c>
      <c r="FP132" s="2" t="s">
        <v>1920</v>
      </c>
      <c r="FQ132" s="2" t="s">
        <v>238</v>
      </c>
      <c r="FR132" s="2" t="s">
        <v>226</v>
      </c>
      <c r="FS132" s="4">
        <v>2</v>
      </c>
      <c r="FT132" s="8">
        <v>65.49</v>
      </c>
      <c r="FU132" s="4"/>
      <c r="FV132" s="8"/>
      <c r="FW132" s="7"/>
      <c r="FX132" s="7"/>
      <c r="FY132" s="2" t="s">
        <v>239</v>
      </c>
      <c r="FZ132" s="2" t="s">
        <v>223</v>
      </c>
      <c r="GA132" s="2" t="s">
        <v>661</v>
      </c>
      <c r="GB132" s="2" t="s">
        <v>1922</v>
      </c>
      <c r="GC132" s="2" t="s">
        <v>238</v>
      </c>
      <c r="GD132" s="2" t="s">
        <v>226</v>
      </c>
      <c r="GE132" s="4">
        <v>41</v>
      </c>
      <c r="GF132" s="8">
        <v>1617.45</v>
      </c>
      <c r="GG132" s="4">
        <v>26</v>
      </c>
      <c r="GH132" s="8">
        <v>1025.7</v>
      </c>
      <c r="GI132" s="7">
        <v>0.5769</v>
      </c>
      <c r="GJ132" s="7">
        <v>0.5769</v>
      </c>
      <c r="GK132" s="2" t="s">
        <v>239</v>
      </c>
      <c r="GL132" s="2" t="s">
        <v>223</v>
      </c>
      <c r="GM132" s="2" t="s">
        <v>991</v>
      </c>
      <c r="GN132" s="2" t="s">
        <v>1093</v>
      </c>
      <c r="GO132" s="2" t="s">
        <v>238</v>
      </c>
      <c r="GP132" s="2" t="s">
        <v>226</v>
      </c>
      <c r="GQ132" s="4">
        <v>3</v>
      </c>
      <c r="GR132" s="8">
        <v>118.35</v>
      </c>
      <c r="GS132" s="4">
        <v>3</v>
      </c>
      <c r="GT132" s="8">
        <v>118.35</v>
      </c>
      <c r="GU132" s="7"/>
      <c r="GV132" s="7"/>
      <c r="GW132" s="2" t="s">
        <v>239</v>
      </c>
      <c r="GX132" s="2" t="s">
        <v>223</v>
      </c>
      <c r="GY132" s="2" t="s">
        <v>993</v>
      </c>
      <c r="GZ132" s="2" t="s">
        <v>1856</v>
      </c>
      <c r="HA132" s="2" t="s">
        <v>238</v>
      </c>
      <c r="HB132" s="2" t="s">
        <v>226</v>
      </c>
      <c r="HC132" s="4">
        <v>4</v>
      </c>
      <c r="HD132" s="8">
        <v>154.73</v>
      </c>
      <c r="HE132" s="4">
        <v>10</v>
      </c>
      <c r="HF132" s="8">
        <v>361.7</v>
      </c>
      <c r="HG132" s="7">
        <v>-0.6</v>
      </c>
      <c r="HH132" s="7">
        <v>-0.5722</v>
      </c>
      <c r="HI132" s="2" t="s">
        <v>239</v>
      </c>
      <c r="HJ132" s="2" t="s">
        <v>223</v>
      </c>
      <c r="HK132" s="2" t="s">
        <v>994</v>
      </c>
      <c r="HL132" s="2" t="s">
        <v>1923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237</v>
      </c>
      <c r="HW132" s="2" t="s">
        <v>1909</v>
      </c>
      <c r="HX132" s="2" t="s">
        <v>1924</v>
      </c>
      <c r="HY132" s="2" t="s">
        <v>238</v>
      </c>
      <c r="HZ132" s="2" t="s">
        <v>226</v>
      </c>
      <c r="IA132" s="4">
        <v>1</v>
      </c>
      <c r="IB132" s="8">
        <v>42.52</v>
      </c>
      <c r="IC132" s="4">
        <v>1</v>
      </c>
      <c r="ID132" s="8">
        <v>42.52</v>
      </c>
      <c r="IE132" s="7"/>
      <c r="IF132" s="7"/>
      <c r="IG132" s="2" t="s">
        <v>239</v>
      </c>
      <c r="IH132" s="2" t="s">
        <v>223</v>
      </c>
      <c r="II132" s="2" t="s">
        <v>612</v>
      </c>
      <c r="IJ132" s="2" t="s">
        <v>1925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226</v>
      </c>
      <c r="IT132" s="2" t="s">
        <v>226</v>
      </c>
      <c r="IU132" s="2" t="s">
        <v>226</v>
      </c>
      <c r="IV132" s="2" t="s">
        <v>226</v>
      </c>
      <c r="IW132" s="2" t="s">
        <v>226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448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223</v>
      </c>
      <c r="KE132" s="2" t="s">
        <v>981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337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>
        <v>1</v>
      </c>
      <c r="KV132" s="8">
        <v>38.64</v>
      </c>
      <c r="KW132" s="4">
        <v>1</v>
      </c>
      <c r="KX132" s="8">
        <v>38.64</v>
      </c>
      <c r="KY132" s="7"/>
      <c r="KZ132" s="7"/>
      <c r="LA132" s="2" t="s">
        <v>239</v>
      </c>
      <c r="LB132" s="2" t="s">
        <v>223</v>
      </c>
      <c r="LC132" s="2" t="s">
        <v>1899</v>
      </c>
      <c r="LD132" s="2" t="s">
        <v>1926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223</v>
      </c>
      <c r="LO132" s="2" t="s">
        <v>321</v>
      </c>
      <c r="LP132" s="2" t="s">
        <v>457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239</v>
      </c>
      <c r="MX132" s="2" t="s">
        <v>223</v>
      </c>
      <c r="MY132" s="2" t="s">
        <v>1005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>
        <v>2</v>
      </c>
      <c r="NF132" s="8">
        <v>80.36</v>
      </c>
      <c r="NG132" s="7">
        <v>-1</v>
      </c>
      <c r="NH132" s="7">
        <v>-1</v>
      </c>
      <c r="NI132" s="2" t="s">
        <v>239</v>
      </c>
      <c r="NJ132" s="2" t="s">
        <v>261</v>
      </c>
      <c r="NK132" s="2" t="s">
        <v>1912</v>
      </c>
      <c r="NL132" s="2" t="s">
        <v>1927</v>
      </c>
      <c r="NM132" s="2" t="s">
        <v>238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239</v>
      </c>
      <c r="NV132" s="2" t="s">
        <v>237</v>
      </c>
      <c r="NW132" s="2" t="s">
        <v>1377</v>
      </c>
      <c r="NX132" s="2" t="s">
        <v>1545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337</v>
      </c>
      <c r="OH132" s="2" t="s">
        <v>223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252</v>
      </c>
      <c r="OT132" s="2" t="s">
        <v>223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239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237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223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226</v>
      </c>
      <c r="RO132" s="2" t="s">
        <v>226</v>
      </c>
      <c r="RP132" s="2" t="s">
        <v>226</v>
      </c>
      <c r="RQ132" s="2" t="s">
        <v>226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237</v>
      </c>
      <c r="SA132" s="2" t="s">
        <v>621</v>
      </c>
      <c r="SB132" s="2" t="s">
        <v>1066</v>
      </c>
      <c r="SC132" s="2" t="s">
        <v>238</v>
      </c>
      <c r="SD132" s="2" t="s">
        <v>226</v>
      </c>
      <c r="SE132" s="4">
        <v>240</v>
      </c>
      <c r="SF132" s="4"/>
      <c r="SG132" s="4"/>
      <c r="SH132" s="4"/>
      <c r="SI132" s="4">
        <v>89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>
        <v>200</v>
      </c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>
        <v>99</v>
      </c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</row>
    <row r="133">
      <c r="A133" s="2" t="s">
        <v>1928</v>
      </c>
      <c r="B133" s="2" t="s">
        <v>577</v>
      </c>
      <c r="C133" s="2" t="s">
        <v>558</v>
      </c>
      <c r="D133" s="2" t="s">
        <v>215</v>
      </c>
      <c r="E133" s="2" t="s">
        <v>216</v>
      </c>
      <c r="F133" s="2" t="s">
        <v>1929</v>
      </c>
      <c r="G133" s="2" t="s">
        <v>1930</v>
      </c>
      <c r="H133" s="2" t="s">
        <v>1931</v>
      </c>
      <c r="I133" s="2" t="s">
        <v>1932</v>
      </c>
      <c r="J133" s="2" t="s">
        <v>582</v>
      </c>
      <c r="K133" s="2" t="s">
        <v>1101</v>
      </c>
      <c r="L133" s="3">
        <v>37.6</v>
      </c>
      <c r="M133" s="3">
        <v>39.48</v>
      </c>
      <c r="N133" s="3">
        <v>79.99</v>
      </c>
      <c r="O133" s="2" t="s">
        <v>223</v>
      </c>
      <c r="P133" s="2" t="s">
        <v>224</v>
      </c>
      <c r="Q133" s="2" t="s">
        <v>225</v>
      </c>
      <c r="R133" s="2" t="s">
        <v>226</v>
      </c>
      <c r="S133" s="2" t="s">
        <v>1933</v>
      </c>
      <c r="T133" s="2" t="s">
        <v>969</v>
      </c>
      <c r="U133" s="2" t="s">
        <v>371</v>
      </c>
      <c r="V133" s="2" t="s">
        <v>1934</v>
      </c>
      <c r="W133" s="2" t="s">
        <v>587</v>
      </c>
      <c r="X133" s="2" t="s">
        <v>1578</v>
      </c>
      <c r="Y133" s="2" t="s">
        <v>1935</v>
      </c>
      <c r="Z133" s="4">
        <v>77</v>
      </c>
      <c r="AA133" s="4">
        <f>=ROUNDDOWN(19.25,0)</f>
      </c>
      <c r="AB133" s="5">
        <v>4</v>
      </c>
      <c r="AC133" s="2" t="s">
        <v>739</v>
      </c>
      <c r="AD133" s="4">
        <v>80</v>
      </c>
      <c r="AE133" s="4">
        <v>80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38</v>
      </c>
      <c r="AQ133" s="8">
        <v>1578.14</v>
      </c>
      <c r="AR133" s="4">
        <v>54</v>
      </c>
      <c r="AS133" s="8">
        <v>2249.91</v>
      </c>
      <c r="AT133" s="7">
        <v>-0.2963</v>
      </c>
      <c r="AU133" s="7">
        <v>-0.2986</v>
      </c>
      <c r="AV133" s="4">
        <v>214</v>
      </c>
      <c r="AW133" s="8">
        <v>10012.59</v>
      </c>
      <c r="AX133" s="4">
        <v>289</v>
      </c>
      <c r="AY133" s="8">
        <v>13668.21</v>
      </c>
      <c r="AZ133" s="7">
        <v>-0.2595</v>
      </c>
      <c r="BA133" s="7">
        <v>-0.2675</v>
      </c>
      <c r="BB133" s="7">
        <v>0.1576</v>
      </c>
      <c r="BC133" s="4">
        <v>214</v>
      </c>
      <c r="BD133" s="8">
        <v>10012.59</v>
      </c>
      <c r="BE133" s="4">
        <v>289</v>
      </c>
      <c r="BF133" s="8">
        <v>13668.21</v>
      </c>
      <c r="BG133" s="7">
        <v>-0.2595</v>
      </c>
      <c r="BH133" s="7">
        <v>-0.2675</v>
      </c>
      <c r="BI133" s="7">
        <v>1</v>
      </c>
      <c r="BJ133" s="4">
        <v>38</v>
      </c>
      <c r="BK133" s="8">
        <v>1578.14</v>
      </c>
      <c r="BL133" s="2" t="s">
        <v>1936</v>
      </c>
      <c r="BM133" s="7">
        <v>1</v>
      </c>
      <c r="BN133" s="7">
        <v>1</v>
      </c>
      <c r="BO133" s="4">
        <v>19</v>
      </c>
      <c r="BP133" s="8">
        <v>821.56</v>
      </c>
      <c r="BQ133" s="4">
        <v>20</v>
      </c>
      <c r="BR133" s="8">
        <v>864.8</v>
      </c>
      <c r="BS133" s="7">
        <v>-0.05</v>
      </c>
      <c r="BT133" s="7">
        <v>-0.05</v>
      </c>
      <c r="BU133" s="2" t="s">
        <v>239</v>
      </c>
      <c r="BV133" s="2" t="s">
        <v>223</v>
      </c>
      <c r="BW133" s="2" t="s">
        <v>226</v>
      </c>
      <c r="BX133" s="2" t="s">
        <v>304</v>
      </c>
      <c r="BY133" s="2" t="s">
        <v>238</v>
      </c>
      <c r="BZ133" s="2" t="s">
        <v>226</v>
      </c>
      <c r="CA133" s="4">
        <v>4</v>
      </c>
      <c r="CB133" s="8">
        <v>181.28</v>
      </c>
      <c r="CC133" s="4">
        <v>6</v>
      </c>
      <c r="CD133" s="8">
        <v>271.92</v>
      </c>
      <c r="CE133" s="7">
        <v>-0.3333</v>
      </c>
      <c r="CF133" s="7">
        <v>-0.3333</v>
      </c>
      <c r="CG133" s="2" t="s">
        <v>239</v>
      </c>
      <c r="CH133" s="2" t="s">
        <v>223</v>
      </c>
      <c r="CI133" s="2" t="s">
        <v>845</v>
      </c>
      <c r="CJ133" s="2" t="s">
        <v>883</v>
      </c>
      <c r="CK133" s="2" t="s">
        <v>238</v>
      </c>
      <c r="CL133" s="2" t="s">
        <v>226</v>
      </c>
      <c r="CM133" s="4">
        <v>2</v>
      </c>
      <c r="CN133" s="8">
        <v>83.44</v>
      </c>
      <c r="CO133" s="4">
        <v>4</v>
      </c>
      <c r="CP133" s="8">
        <v>166.88</v>
      </c>
      <c r="CQ133" s="7">
        <v>-0.5</v>
      </c>
      <c r="CR133" s="7">
        <v>-0.5</v>
      </c>
      <c r="CS133" s="2" t="s">
        <v>239</v>
      </c>
      <c r="CT133" s="2" t="s">
        <v>223</v>
      </c>
      <c r="CU133" s="2" t="s">
        <v>1935</v>
      </c>
      <c r="CV133" s="2" t="s">
        <v>1518</v>
      </c>
      <c r="CW133" s="2" t="s">
        <v>238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239</v>
      </c>
      <c r="DF133" s="2" t="s">
        <v>223</v>
      </c>
      <c r="DG133" s="2" t="s">
        <v>848</v>
      </c>
      <c r="DH133" s="2" t="s">
        <v>677</v>
      </c>
      <c r="DI133" s="2" t="s">
        <v>238</v>
      </c>
      <c r="DJ133" s="2" t="s">
        <v>226</v>
      </c>
      <c r="DK133" s="4"/>
      <c r="DL133" s="8"/>
      <c r="DM133" s="4"/>
      <c r="DN133" s="8"/>
      <c r="DO133" s="7"/>
      <c r="DP133" s="7"/>
      <c r="DQ133" s="2" t="s">
        <v>239</v>
      </c>
      <c r="DR133" s="2" t="s">
        <v>223</v>
      </c>
      <c r="DS133" s="2" t="s">
        <v>1935</v>
      </c>
      <c r="DT133" s="2" t="s">
        <v>1255</v>
      </c>
      <c r="DU133" s="2" t="s">
        <v>238</v>
      </c>
      <c r="DV133" s="2" t="s">
        <v>226</v>
      </c>
      <c r="DW133" s="4">
        <v>2</v>
      </c>
      <c r="DX133" s="8">
        <v>82.9</v>
      </c>
      <c r="DY133" s="4"/>
      <c r="DZ133" s="8"/>
      <c r="EA133" s="7"/>
      <c r="EB133" s="7"/>
      <c r="EC133" s="2" t="s">
        <v>239</v>
      </c>
      <c r="ED133" s="2" t="s">
        <v>223</v>
      </c>
      <c r="EE133" s="2" t="s">
        <v>684</v>
      </c>
      <c r="EF133" s="2" t="s">
        <v>1937</v>
      </c>
      <c r="EG133" s="2" t="s">
        <v>238</v>
      </c>
      <c r="EH133" s="2" t="s">
        <v>226</v>
      </c>
      <c r="EI133" s="4">
        <v>2</v>
      </c>
      <c r="EJ133" s="8">
        <v>80.2</v>
      </c>
      <c r="EK133" s="4">
        <v>1</v>
      </c>
      <c r="EL133" s="8">
        <v>40.1</v>
      </c>
      <c r="EM133" s="7">
        <v>1</v>
      </c>
      <c r="EN133" s="7">
        <v>1</v>
      </c>
      <c r="EO133" s="2" t="s">
        <v>239</v>
      </c>
      <c r="EP133" s="2" t="s">
        <v>223</v>
      </c>
      <c r="EQ133" s="2" t="s">
        <v>1785</v>
      </c>
      <c r="ER133" s="2" t="s">
        <v>1077</v>
      </c>
      <c r="ES133" s="2" t="s">
        <v>238</v>
      </c>
      <c r="ET133" s="2" t="s">
        <v>226</v>
      </c>
      <c r="EU133" s="4">
        <v>1</v>
      </c>
      <c r="EV133" s="8">
        <v>44.6</v>
      </c>
      <c r="EW133" s="4"/>
      <c r="EX133" s="8"/>
      <c r="EY133" s="7"/>
      <c r="EZ133" s="7"/>
      <c r="FA133" s="2" t="s">
        <v>239</v>
      </c>
      <c r="FB133" s="2" t="s">
        <v>223</v>
      </c>
      <c r="FC133" s="2" t="s">
        <v>1938</v>
      </c>
      <c r="FD133" s="2" t="s">
        <v>1172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223</v>
      </c>
      <c r="FO133" s="2" t="s">
        <v>1935</v>
      </c>
      <c r="FP133" s="2" t="s">
        <v>1939</v>
      </c>
      <c r="FQ133" s="2" t="s">
        <v>238</v>
      </c>
      <c r="FR133" s="2" t="s">
        <v>226</v>
      </c>
      <c r="FS133" s="4">
        <v>1</v>
      </c>
      <c r="FT133" s="8">
        <v>14.48</v>
      </c>
      <c r="FU133" s="4"/>
      <c r="FV133" s="8"/>
      <c r="FW133" s="7"/>
      <c r="FX133" s="7"/>
      <c r="FY133" s="2" t="s">
        <v>239</v>
      </c>
      <c r="FZ133" s="2" t="s">
        <v>223</v>
      </c>
      <c r="GA133" s="2" t="s">
        <v>661</v>
      </c>
      <c r="GB133" s="2" t="s">
        <v>1940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239</v>
      </c>
      <c r="GL133" s="2" t="s">
        <v>223</v>
      </c>
      <c r="GM133" s="2" t="s">
        <v>496</v>
      </c>
      <c r="GN133" s="2" t="s">
        <v>1941</v>
      </c>
      <c r="GO133" s="2" t="s">
        <v>238</v>
      </c>
      <c r="GP133" s="2" t="s">
        <v>226</v>
      </c>
      <c r="GQ133" s="4">
        <v>2</v>
      </c>
      <c r="GR133" s="8">
        <v>78.9</v>
      </c>
      <c r="GS133" s="4">
        <v>6</v>
      </c>
      <c r="GT133" s="8">
        <v>236.7</v>
      </c>
      <c r="GU133" s="7">
        <v>-0.6667</v>
      </c>
      <c r="GV133" s="7">
        <v>-0.6667</v>
      </c>
      <c r="GW133" s="2" t="s">
        <v>239</v>
      </c>
      <c r="GX133" s="2" t="s">
        <v>223</v>
      </c>
      <c r="GY133" s="2" t="s">
        <v>1942</v>
      </c>
      <c r="GZ133" s="2" t="s">
        <v>1943</v>
      </c>
      <c r="HA133" s="2" t="s">
        <v>238</v>
      </c>
      <c r="HB133" s="2" t="s">
        <v>226</v>
      </c>
      <c r="HC133" s="4">
        <v>2</v>
      </c>
      <c r="HD133" s="8">
        <v>72.34</v>
      </c>
      <c r="HE133" s="4">
        <v>9</v>
      </c>
      <c r="HF133" s="8">
        <v>353.67</v>
      </c>
      <c r="HG133" s="7">
        <v>-0.7778</v>
      </c>
      <c r="HH133" s="7">
        <v>-0.7955</v>
      </c>
      <c r="HI133" s="2" t="s">
        <v>239</v>
      </c>
      <c r="HJ133" s="2" t="s">
        <v>223</v>
      </c>
      <c r="HK133" s="2" t="s">
        <v>1935</v>
      </c>
      <c r="HL133" s="2" t="s">
        <v>1944</v>
      </c>
      <c r="HM133" s="2" t="s">
        <v>238</v>
      </c>
      <c r="HN133" s="2" t="s">
        <v>226</v>
      </c>
      <c r="HO133" s="4">
        <v>1</v>
      </c>
      <c r="HP133" s="8">
        <v>39.48</v>
      </c>
      <c r="HQ133" s="4">
        <v>6</v>
      </c>
      <c r="HR133" s="8">
        <v>236.88</v>
      </c>
      <c r="HS133" s="7">
        <v>-0.8333</v>
      </c>
      <c r="HT133" s="7">
        <v>-0.8333</v>
      </c>
      <c r="HU133" s="2" t="s">
        <v>239</v>
      </c>
      <c r="HV133" s="2" t="s">
        <v>223</v>
      </c>
      <c r="HW133" s="2" t="s">
        <v>666</v>
      </c>
      <c r="HX133" s="2" t="s">
        <v>1945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252</v>
      </c>
      <c r="IH133" s="2" t="s">
        <v>223</v>
      </c>
      <c r="II133" s="2" t="s">
        <v>226</v>
      </c>
      <c r="IJ133" s="2" t="s">
        <v>226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226</v>
      </c>
      <c r="IT133" s="2" t="s">
        <v>226</v>
      </c>
      <c r="IU133" s="2" t="s">
        <v>226</v>
      </c>
      <c r="IV133" s="2" t="s">
        <v>226</v>
      </c>
      <c r="IW133" s="2" t="s">
        <v>226</v>
      </c>
      <c r="IX133" s="2" t="s">
        <v>226</v>
      </c>
      <c r="IY133" s="4">
        <v>2</v>
      </c>
      <c r="IZ133" s="8">
        <v>78.96</v>
      </c>
      <c r="JA133" s="4"/>
      <c r="JB133" s="8"/>
      <c r="JC133" s="7"/>
      <c r="JD133" s="7"/>
      <c r="JE133" s="2" t="s">
        <v>239</v>
      </c>
      <c r="JF133" s="2" t="s">
        <v>223</v>
      </c>
      <c r="JG133" s="2" t="s">
        <v>1257</v>
      </c>
      <c r="JH133" s="2" t="s">
        <v>1277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223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667</v>
      </c>
      <c r="KP133" s="2" t="s">
        <v>223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252</v>
      </c>
      <c r="LB133" s="2" t="s">
        <v>223</v>
      </c>
      <c r="LC133" s="2" t="s">
        <v>226</v>
      </c>
      <c r="LD133" s="2" t="s">
        <v>226</v>
      </c>
      <c r="LE133" s="2" t="s">
        <v>238</v>
      </c>
      <c r="LF133" s="2" t="s">
        <v>226</v>
      </c>
      <c r="LG133" s="4"/>
      <c r="LH133" s="8"/>
      <c r="LI133" s="4">
        <v>2</v>
      </c>
      <c r="LJ133" s="8">
        <v>78.96</v>
      </c>
      <c r="LK133" s="7">
        <v>-1</v>
      </c>
      <c r="LL133" s="7">
        <v>-1</v>
      </c>
      <c r="LM133" s="2" t="s">
        <v>239</v>
      </c>
      <c r="LN133" s="2" t="s">
        <v>223</v>
      </c>
      <c r="LO133" s="2" t="s">
        <v>496</v>
      </c>
      <c r="LP133" s="2" t="s">
        <v>1946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226</v>
      </c>
      <c r="MA133" s="2" t="s">
        <v>226</v>
      </c>
      <c r="MB133" s="2" t="s">
        <v>226</v>
      </c>
      <c r="MC133" s="2" t="s">
        <v>226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239</v>
      </c>
      <c r="MX133" s="2" t="s">
        <v>223</v>
      </c>
      <c r="MY133" s="2" t="s">
        <v>1005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239</v>
      </c>
      <c r="NJ133" s="2" t="s">
        <v>261</v>
      </c>
      <c r="NK133" s="2" t="s">
        <v>1077</v>
      </c>
      <c r="NL133" s="2" t="s">
        <v>1947</v>
      </c>
      <c r="NM133" s="2" t="s">
        <v>238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239</v>
      </c>
      <c r="NV133" s="2" t="s">
        <v>237</v>
      </c>
      <c r="NW133" s="2" t="s">
        <v>1779</v>
      </c>
      <c r="NX133" s="2" t="s">
        <v>1780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239</v>
      </c>
      <c r="OH133" s="2" t="s">
        <v>237</v>
      </c>
      <c r="OI133" s="2" t="s">
        <v>671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252</v>
      </c>
      <c r="OT133" s="2" t="s">
        <v>223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239</v>
      </c>
      <c r="PF133" s="2" t="s">
        <v>223</v>
      </c>
      <c r="PG133" s="2" t="s">
        <v>226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266</v>
      </c>
      <c r="QD133" s="2" t="s">
        <v>223</v>
      </c>
      <c r="QE133" s="2" t="s">
        <v>226</v>
      </c>
      <c r="QF133" s="2" t="s">
        <v>226</v>
      </c>
      <c r="QG133" s="2" t="s">
        <v>238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237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223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226</v>
      </c>
      <c r="RO133" s="2" t="s">
        <v>226</v>
      </c>
      <c r="RP133" s="2" t="s">
        <v>226</v>
      </c>
      <c r="RQ133" s="2" t="s">
        <v>226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236</v>
      </c>
      <c r="RZ133" s="2" t="s">
        <v>237</v>
      </c>
      <c r="SA133" s="2" t="s">
        <v>226</v>
      </c>
      <c r="SB133" s="2" t="s">
        <v>226</v>
      </c>
      <c r="SC133" s="2" t="s">
        <v>238</v>
      </c>
      <c r="SD133" s="2" t="s">
        <v>226</v>
      </c>
      <c r="SE133" s="4">
        <v>77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>
        <v>80</v>
      </c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</row>
    <row r="134">
      <c r="A134" s="2" t="s">
        <v>1948</v>
      </c>
      <c r="B134" s="2" t="s">
        <v>577</v>
      </c>
      <c r="C134" s="2" t="s">
        <v>558</v>
      </c>
      <c r="D134" s="2" t="s">
        <v>215</v>
      </c>
      <c r="E134" s="2" t="s">
        <v>216</v>
      </c>
      <c r="F134" s="2" t="s">
        <v>1929</v>
      </c>
      <c r="G134" s="2" t="s">
        <v>1930</v>
      </c>
      <c r="H134" s="2" t="s">
        <v>1931</v>
      </c>
      <c r="I134" s="2" t="s">
        <v>1932</v>
      </c>
      <c r="J134" s="2" t="s">
        <v>221</v>
      </c>
      <c r="K134" s="2" t="s">
        <v>1101</v>
      </c>
      <c r="L134" s="3">
        <v>42.3</v>
      </c>
      <c r="M134" s="3">
        <v>44.42</v>
      </c>
      <c r="N134" s="3">
        <v>89.99</v>
      </c>
      <c r="O134" s="2" t="s">
        <v>223</v>
      </c>
      <c r="P134" s="2" t="s">
        <v>224</v>
      </c>
      <c r="Q134" s="2" t="s">
        <v>225</v>
      </c>
      <c r="R134" s="2" t="s">
        <v>226</v>
      </c>
      <c r="S134" s="2" t="s">
        <v>1933</v>
      </c>
      <c r="T134" s="2" t="s">
        <v>969</v>
      </c>
      <c r="U134" s="2" t="s">
        <v>229</v>
      </c>
      <c r="V134" s="2" t="s">
        <v>1934</v>
      </c>
      <c r="W134" s="2" t="s">
        <v>587</v>
      </c>
      <c r="X134" s="2" t="s">
        <v>1578</v>
      </c>
      <c r="Y134" s="2" t="s">
        <v>1935</v>
      </c>
      <c r="Z134" s="4">
        <v>236</v>
      </c>
      <c r="AA134" s="4">
        <f>=ROUNDDOWN(23.6,0)</f>
      </c>
      <c r="AB134" s="5">
        <v>10</v>
      </c>
      <c r="AC134" s="2" t="s">
        <v>589</v>
      </c>
      <c r="AD134" s="4">
        <v>150</v>
      </c>
      <c r="AE134" s="4">
        <v>150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117</v>
      </c>
      <c r="AQ134" s="8">
        <v>5451.51</v>
      </c>
      <c r="AR134" s="4">
        <v>145</v>
      </c>
      <c r="AS134" s="8">
        <v>6726.71</v>
      </c>
      <c r="AT134" s="7">
        <v>-0.1931</v>
      </c>
      <c r="AU134" s="7">
        <v>-0.1896</v>
      </c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>
        <v>0.5445</v>
      </c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>
        <v>117</v>
      </c>
      <c r="BK134" s="8">
        <v>5451.51</v>
      </c>
      <c r="BL134" s="2" t="s">
        <v>1949</v>
      </c>
      <c r="BM134" s="7">
        <v>1</v>
      </c>
      <c r="BN134" s="7">
        <v>1</v>
      </c>
      <c r="BO134" s="4">
        <v>56</v>
      </c>
      <c r="BP134" s="8">
        <v>2724.4</v>
      </c>
      <c r="BQ134" s="4">
        <v>41</v>
      </c>
      <c r="BR134" s="8">
        <v>1994.65</v>
      </c>
      <c r="BS134" s="7">
        <v>0.3659</v>
      </c>
      <c r="BT134" s="7">
        <v>0.3659</v>
      </c>
      <c r="BU134" s="2" t="s">
        <v>239</v>
      </c>
      <c r="BV134" s="2" t="s">
        <v>223</v>
      </c>
      <c r="BW134" s="2" t="s">
        <v>226</v>
      </c>
      <c r="BX134" s="2" t="s">
        <v>1288</v>
      </c>
      <c r="BY134" s="2" t="s">
        <v>238</v>
      </c>
      <c r="BZ134" s="2" t="s">
        <v>226</v>
      </c>
      <c r="CA134" s="4">
        <v>7</v>
      </c>
      <c r="CB134" s="8">
        <v>372.47</v>
      </c>
      <c r="CC134" s="4">
        <v>9</v>
      </c>
      <c r="CD134" s="8">
        <v>478.89</v>
      </c>
      <c r="CE134" s="7">
        <v>-0.2222</v>
      </c>
      <c r="CF134" s="7">
        <v>-0.2222</v>
      </c>
      <c r="CG134" s="2" t="s">
        <v>239</v>
      </c>
      <c r="CH134" s="2" t="s">
        <v>223</v>
      </c>
      <c r="CI134" s="2" t="s">
        <v>845</v>
      </c>
      <c r="CJ134" s="2" t="s">
        <v>846</v>
      </c>
      <c r="CK134" s="2" t="s">
        <v>238</v>
      </c>
      <c r="CL134" s="2" t="s">
        <v>226</v>
      </c>
      <c r="CM134" s="4">
        <v>11</v>
      </c>
      <c r="CN134" s="8">
        <v>524.59</v>
      </c>
      <c r="CO134" s="4">
        <v>14</v>
      </c>
      <c r="CP134" s="8">
        <v>667.66</v>
      </c>
      <c r="CQ134" s="7">
        <v>-0.2143</v>
      </c>
      <c r="CR134" s="7">
        <v>-0.2143</v>
      </c>
      <c r="CS134" s="2" t="s">
        <v>239</v>
      </c>
      <c r="CT134" s="2" t="s">
        <v>223</v>
      </c>
      <c r="CU134" s="2" t="s">
        <v>1935</v>
      </c>
      <c r="CV134" s="2" t="s">
        <v>591</v>
      </c>
      <c r="CW134" s="2" t="s">
        <v>238</v>
      </c>
      <c r="CX134" s="2" t="s">
        <v>226</v>
      </c>
      <c r="CY134" s="4">
        <v>7</v>
      </c>
      <c r="CZ134" s="8">
        <v>340.13</v>
      </c>
      <c r="DA134" s="4">
        <v>10</v>
      </c>
      <c r="DB134" s="8">
        <v>485.9</v>
      </c>
      <c r="DC134" s="7">
        <v>-0.3</v>
      </c>
      <c r="DD134" s="7">
        <v>-0.3</v>
      </c>
      <c r="DE134" s="2" t="s">
        <v>239</v>
      </c>
      <c r="DF134" s="2" t="s">
        <v>223</v>
      </c>
      <c r="DG134" s="2" t="s">
        <v>619</v>
      </c>
      <c r="DH134" s="2" t="s">
        <v>1950</v>
      </c>
      <c r="DI134" s="2" t="s">
        <v>238</v>
      </c>
      <c r="DJ134" s="2" t="s">
        <v>226</v>
      </c>
      <c r="DK134" s="4">
        <v>1</v>
      </c>
      <c r="DL134" s="8">
        <v>44.89</v>
      </c>
      <c r="DM134" s="4">
        <v>6</v>
      </c>
      <c r="DN134" s="8">
        <v>260.36</v>
      </c>
      <c r="DO134" s="7">
        <v>-0.8333</v>
      </c>
      <c r="DP134" s="7">
        <v>-0.8276</v>
      </c>
      <c r="DQ134" s="2" t="s">
        <v>239</v>
      </c>
      <c r="DR134" s="2" t="s">
        <v>223</v>
      </c>
      <c r="DS134" s="2" t="s">
        <v>1935</v>
      </c>
      <c r="DT134" s="2" t="s">
        <v>1951</v>
      </c>
      <c r="DU134" s="2" t="s">
        <v>238</v>
      </c>
      <c r="DV134" s="2" t="s">
        <v>226</v>
      </c>
      <c r="DW134" s="4">
        <v>2</v>
      </c>
      <c r="DX134" s="8">
        <v>93.28</v>
      </c>
      <c r="DY134" s="4">
        <v>5</v>
      </c>
      <c r="DZ134" s="8">
        <v>233.2</v>
      </c>
      <c r="EA134" s="7">
        <v>-0.6</v>
      </c>
      <c r="EB134" s="7">
        <v>-0.6</v>
      </c>
      <c r="EC134" s="2" t="s">
        <v>239</v>
      </c>
      <c r="ED134" s="2" t="s">
        <v>223</v>
      </c>
      <c r="EE134" s="2" t="s">
        <v>684</v>
      </c>
      <c r="EF134" s="2" t="s">
        <v>1952</v>
      </c>
      <c r="EG134" s="2" t="s">
        <v>238</v>
      </c>
      <c r="EH134" s="2" t="s">
        <v>226</v>
      </c>
      <c r="EI134" s="4">
        <v>1</v>
      </c>
      <c r="EJ134" s="8">
        <v>45.83</v>
      </c>
      <c r="EK134" s="4">
        <v>1</v>
      </c>
      <c r="EL134" s="8">
        <v>45.83</v>
      </c>
      <c r="EM134" s="7"/>
      <c r="EN134" s="7"/>
      <c r="EO134" s="2" t="s">
        <v>239</v>
      </c>
      <c r="EP134" s="2" t="s">
        <v>223</v>
      </c>
      <c r="EQ134" s="2" t="s">
        <v>1785</v>
      </c>
      <c r="ER134" s="2" t="s">
        <v>1953</v>
      </c>
      <c r="ES134" s="2" t="s">
        <v>238</v>
      </c>
      <c r="ET134" s="2" t="s">
        <v>226</v>
      </c>
      <c r="EU134" s="4">
        <v>3</v>
      </c>
      <c r="EV134" s="8">
        <v>133.23</v>
      </c>
      <c r="EW134" s="4">
        <v>11</v>
      </c>
      <c r="EX134" s="8">
        <v>470.75</v>
      </c>
      <c r="EY134" s="7">
        <v>-0.7273</v>
      </c>
      <c r="EZ134" s="7">
        <v>-0.717</v>
      </c>
      <c r="FA134" s="2" t="s">
        <v>239</v>
      </c>
      <c r="FB134" s="2" t="s">
        <v>223</v>
      </c>
      <c r="FC134" s="2" t="s">
        <v>1938</v>
      </c>
      <c r="FD134" s="2" t="s">
        <v>1954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223</v>
      </c>
      <c r="FO134" s="2" t="s">
        <v>1935</v>
      </c>
      <c r="FP134" s="2" t="s">
        <v>1943</v>
      </c>
      <c r="FQ134" s="2" t="s">
        <v>238</v>
      </c>
      <c r="FR134" s="2" t="s">
        <v>226</v>
      </c>
      <c r="FS134" s="4">
        <v>9</v>
      </c>
      <c r="FT134" s="8">
        <v>355.69</v>
      </c>
      <c r="FU134" s="4"/>
      <c r="FV134" s="8"/>
      <c r="FW134" s="7"/>
      <c r="FX134" s="7"/>
      <c r="FY134" s="2" t="s">
        <v>239</v>
      </c>
      <c r="FZ134" s="2" t="s">
        <v>223</v>
      </c>
      <c r="GA134" s="2" t="s">
        <v>661</v>
      </c>
      <c r="GB134" s="2" t="s">
        <v>1955</v>
      </c>
      <c r="GC134" s="2" t="s">
        <v>238</v>
      </c>
      <c r="GD134" s="2" t="s">
        <v>226</v>
      </c>
      <c r="GE134" s="4">
        <v>6</v>
      </c>
      <c r="GF134" s="8">
        <v>266.52</v>
      </c>
      <c r="GG134" s="4">
        <v>11</v>
      </c>
      <c r="GH134" s="8">
        <v>488.62</v>
      </c>
      <c r="GI134" s="7">
        <v>-0.4545</v>
      </c>
      <c r="GJ134" s="7">
        <v>-0.4545</v>
      </c>
      <c r="GK134" s="2" t="s">
        <v>239</v>
      </c>
      <c r="GL134" s="2" t="s">
        <v>223</v>
      </c>
      <c r="GM134" s="2" t="s">
        <v>1302</v>
      </c>
      <c r="GN134" s="2" t="s">
        <v>1941</v>
      </c>
      <c r="GO134" s="2" t="s">
        <v>238</v>
      </c>
      <c r="GP134" s="2" t="s">
        <v>226</v>
      </c>
      <c r="GQ134" s="4">
        <v>1</v>
      </c>
      <c r="GR134" s="8">
        <v>45.09</v>
      </c>
      <c r="GS134" s="4">
        <v>12</v>
      </c>
      <c r="GT134" s="8">
        <v>541.08</v>
      </c>
      <c r="GU134" s="7">
        <v>-0.9167</v>
      </c>
      <c r="GV134" s="7">
        <v>-0.9167</v>
      </c>
      <c r="GW134" s="2" t="s">
        <v>239</v>
      </c>
      <c r="GX134" s="2" t="s">
        <v>223</v>
      </c>
      <c r="GY134" s="2" t="s">
        <v>1942</v>
      </c>
      <c r="GZ134" s="2" t="s">
        <v>1861</v>
      </c>
      <c r="HA134" s="2" t="s">
        <v>238</v>
      </c>
      <c r="HB134" s="2" t="s">
        <v>226</v>
      </c>
      <c r="HC134" s="4">
        <v>7</v>
      </c>
      <c r="HD134" s="8">
        <v>238.89</v>
      </c>
      <c r="HE134" s="4">
        <v>13</v>
      </c>
      <c r="HF134" s="8">
        <v>532.89</v>
      </c>
      <c r="HG134" s="7">
        <v>-0.4615</v>
      </c>
      <c r="HH134" s="7">
        <v>-0.5517</v>
      </c>
      <c r="HI134" s="2" t="s">
        <v>239</v>
      </c>
      <c r="HJ134" s="2" t="s">
        <v>223</v>
      </c>
      <c r="HK134" s="2" t="s">
        <v>1935</v>
      </c>
      <c r="HL134" s="2" t="s">
        <v>608</v>
      </c>
      <c r="HM134" s="2" t="s">
        <v>238</v>
      </c>
      <c r="HN134" s="2" t="s">
        <v>226</v>
      </c>
      <c r="HO134" s="4">
        <v>4</v>
      </c>
      <c r="HP134" s="8">
        <v>177.68</v>
      </c>
      <c r="HQ134" s="4">
        <v>2</v>
      </c>
      <c r="HR134" s="8">
        <v>88.84</v>
      </c>
      <c r="HS134" s="7">
        <v>1</v>
      </c>
      <c r="HT134" s="7">
        <v>1</v>
      </c>
      <c r="HU134" s="2" t="s">
        <v>239</v>
      </c>
      <c r="HV134" s="2" t="s">
        <v>223</v>
      </c>
      <c r="HW134" s="2" t="s">
        <v>666</v>
      </c>
      <c r="HX134" s="2" t="s">
        <v>322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252</v>
      </c>
      <c r="IH134" s="2" t="s">
        <v>223</v>
      </c>
      <c r="II134" s="2" t="s">
        <v>226</v>
      </c>
      <c r="IJ134" s="2" t="s">
        <v>226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226</v>
      </c>
      <c r="IT134" s="2" t="s">
        <v>226</v>
      </c>
      <c r="IU134" s="2" t="s">
        <v>226</v>
      </c>
      <c r="IV134" s="2" t="s">
        <v>226</v>
      </c>
      <c r="IW134" s="2" t="s">
        <v>226</v>
      </c>
      <c r="IX134" s="2" t="s">
        <v>226</v>
      </c>
      <c r="IY134" s="4">
        <v>2</v>
      </c>
      <c r="IZ134" s="8">
        <v>88.82</v>
      </c>
      <c r="JA134" s="4">
        <v>4</v>
      </c>
      <c r="JB134" s="8">
        <v>177.64</v>
      </c>
      <c r="JC134" s="7">
        <v>-0.5</v>
      </c>
      <c r="JD134" s="7">
        <v>-0.5</v>
      </c>
      <c r="JE134" s="2" t="s">
        <v>239</v>
      </c>
      <c r="JF134" s="2" t="s">
        <v>223</v>
      </c>
      <c r="JG134" s="2" t="s">
        <v>1257</v>
      </c>
      <c r="JH134" s="2" t="s">
        <v>1956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236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667</v>
      </c>
      <c r="KP134" s="2" t="s">
        <v>223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252</v>
      </c>
      <c r="LB134" s="2" t="s">
        <v>223</v>
      </c>
      <c r="LC134" s="2" t="s">
        <v>226</v>
      </c>
      <c r="LD134" s="2" t="s">
        <v>226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223</v>
      </c>
      <c r="LO134" s="2" t="s">
        <v>321</v>
      </c>
      <c r="LP134" s="2" t="s">
        <v>445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226</v>
      </c>
      <c r="MA134" s="2" t="s">
        <v>226</v>
      </c>
      <c r="MB134" s="2" t="s">
        <v>226</v>
      </c>
      <c r="MC134" s="2" t="s">
        <v>226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239</v>
      </c>
      <c r="MX134" s="2" t="s">
        <v>223</v>
      </c>
      <c r="MY134" s="2" t="s">
        <v>1005</v>
      </c>
      <c r="MZ134" s="2" t="s">
        <v>226</v>
      </c>
      <c r="NA134" s="2" t="s">
        <v>238</v>
      </c>
      <c r="NB134" s="2" t="s">
        <v>226</v>
      </c>
      <c r="NC134" s="4"/>
      <c r="ND134" s="8"/>
      <c r="NE134" s="4">
        <v>6</v>
      </c>
      <c r="NF134" s="8">
        <v>260.4</v>
      </c>
      <c r="NG134" s="7">
        <v>-1</v>
      </c>
      <c r="NH134" s="7">
        <v>-1</v>
      </c>
      <c r="NI134" s="2" t="s">
        <v>239</v>
      </c>
      <c r="NJ134" s="2" t="s">
        <v>261</v>
      </c>
      <c r="NK134" s="2" t="s">
        <v>1077</v>
      </c>
      <c r="NL134" s="2" t="s">
        <v>760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239</v>
      </c>
      <c r="NV134" s="2" t="s">
        <v>237</v>
      </c>
      <c r="NW134" s="2" t="s">
        <v>1779</v>
      </c>
      <c r="NX134" s="2" t="s">
        <v>1950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239</v>
      </c>
      <c r="OH134" s="2" t="s">
        <v>237</v>
      </c>
      <c r="OI134" s="2" t="s">
        <v>671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252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239</v>
      </c>
      <c r="PF134" s="2" t="s">
        <v>223</v>
      </c>
      <c r="PG134" s="2" t="s">
        <v>226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266</v>
      </c>
      <c r="QD134" s="2" t="s">
        <v>223</v>
      </c>
      <c r="QE134" s="2" t="s">
        <v>226</v>
      </c>
      <c r="QF134" s="2" t="s">
        <v>226</v>
      </c>
      <c r="QG134" s="2" t="s">
        <v>238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237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223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226</v>
      </c>
      <c r="RO134" s="2" t="s">
        <v>226</v>
      </c>
      <c r="RP134" s="2" t="s">
        <v>226</v>
      </c>
      <c r="RQ134" s="2" t="s">
        <v>226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236</v>
      </c>
      <c r="RZ134" s="2" t="s">
        <v>237</v>
      </c>
      <c r="SA134" s="2" t="s">
        <v>226</v>
      </c>
      <c r="SB134" s="2" t="s">
        <v>226</v>
      </c>
      <c r="SC134" s="2" t="s">
        <v>238</v>
      </c>
      <c r="SD134" s="2" t="s">
        <v>226</v>
      </c>
      <c r="SE134" s="4">
        <v>236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>
        <v>150</v>
      </c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</row>
    <row r="135">
      <c r="A135" s="2" t="s">
        <v>1957</v>
      </c>
      <c r="B135" s="2" t="s">
        <v>577</v>
      </c>
      <c r="C135" s="2" t="s">
        <v>558</v>
      </c>
      <c r="D135" s="2" t="s">
        <v>215</v>
      </c>
      <c r="E135" s="2" t="s">
        <v>216</v>
      </c>
      <c r="F135" s="2" t="s">
        <v>1929</v>
      </c>
      <c r="G135" s="2" t="s">
        <v>1930</v>
      </c>
      <c r="H135" s="2" t="s">
        <v>1931</v>
      </c>
      <c r="I135" s="2" t="s">
        <v>1932</v>
      </c>
      <c r="J135" s="2" t="s">
        <v>268</v>
      </c>
      <c r="K135" s="2" t="s">
        <v>1101</v>
      </c>
      <c r="L135" s="3">
        <v>47</v>
      </c>
      <c r="M135" s="3">
        <v>49.35</v>
      </c>
      <c r="N135" s="3">
        <v>99.99</v>
      </c>
      <c r="O135" s="2" t="s">
        <v>223</v>
      </c>
      <c r="P135" s="2" t="s">
        <v>224</v>
      </c>
      <c r="Q135" s="2" t="s">
        <v>225</v>
      </c>
      <c r="R135" s="2" t="s">
        <v>226</v>
      </c>
      <c r="S135" s="2" t="s">
        <v>1933</v>
      </c>
      <c r="T135" s="2" t="s">
        <v>969</v>
      </c>
      <c r="U135" s="2" t="s">
        <v>229</v>
      </c>
      <c r="V135" s="2" t="s">
        <v>1934</v>
      </c>
      <c r="W135" s="2" t="s">
        <v>587</v>
      </c>
      <c r="X135" s="2" t="s">
        <v>1578</v>
      </c>
      <c r="Y135" s="2" t="s">
        <v>650</v>
      </c>
      <c r="Z135" s="4">
        <v>132</v>
      </c>
      <c r="AA135" s="4">
        <f>=ROUNDDOWN(18.8571428571429,0)</f>
      </c>
      <c r="AB135" s="5">
        <v>7</v>
      </c>
      <c r="AC135" s="2" t="s">
        <v>739</v>
      </c>
      <c r="AD135" s="4">
        <v>70</v>
      </c>
      <c r="AE135" s="4">
        <v>70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59</v>
      </c>
      <c r="AQ135" s="8">
        <v>2982.94</v>
      </c>
      <c r="AR135" s="4">
        <v>90</v>
      </c>
      <c r="AS135" s="8">
        <v>4691.59</v>
      </c>
      <c r="AT135" s="7">
        <v>-0.3444</v>
      </c>
      <c r="AU135" s="7">
        <v>-0.3642</v>
      </c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0.2979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59</v>
      </c>
      <c r="BK135" s="8">
        <v>2982.94</v>
      </c>
      <c r="BL135" s="2" t="s">
        <v>1958</v>
      </c>
      <c r="BM135" s="7">
        <v>1</v>
      </c>
      <c r="BN135" s="7">
        <v>1</v>
      </c>
      <c r="BO135" s="4">
        <v>16</v>
      </c>
      <c r="BP135" s="8">
        <v>864.8</v>
      </c>
      <c r="BQ135" s="4">
        <v>30</v>
      </c>
      <c r="BR135" s="8">
        <v>1621.5</v>
      </c>
      <c r="BS135" s="7">
        <v>-0.4667</v>
      </c>
      <c r="BT135" s="7">
        <v>-0.4667</v>
      </c>
      <c r="BU135" s="2" t="s">
        <v>239</v>
      </c>
      <c r="BV135" s="2" t="s">
        <v>223</v>
      </c>
      <c r="BW135" s="2" t="s">
        <v>226</v>
      </c>
      <c r="BX135" s="2" t="s">
        <v>310</v>
      </c>
      <c r="BY135" s="2" t="s">
        <v>238</v>
      </c>
      <c r="BZ135" s="2" t="s">
        <v>226</v>
      </c>
      <c r="CA135" s="4">
        <v>14</v>
      </c>
      <c r="CB135" s="8">
        <v>750.96</v>
      </c>
      <c r="CC135" s="4">
        <v>4</v>
      </c>
      <c r="CD135" s="8">
        <v>214.56</v>
      </c>
      <c r="CE135" s="7">
        <v>2.5</v>
      </c>
      <c r="CF135" s="7">
        <v>2.5</v>
      </c>
      <c r="CG135" s="2" t="s">
        <v>239</v>
      </c>
      <c r="CH135" s="2" t="s">
        <v>223</v>
      </c>
      <c r="CI135" s="2" t="s">
        <v>1959</v>
      </c>
      <c r="CJ135" s="2" t="s">
        <v>857</v>
      </c>
      <c r="CK135" s="2" t="s">
        <v>238</v>
      </c>
      <c r="CL135" s="2" t="s">
        <v>226</v>
      </c>
      <c r="CM135" s="4">
        <v>7</v>
      </c>
      <c r="CN135" s="8">
        <v>373.03</v>
      </c>
      <c r="CO135" s="4">
        <v>13</v>
      </c>
      <c r="CP135" s="8">
        <v>692.77</v>
      </c>
      <c r="CQ135" s="7">
        <v>-0.4615</v>
      </c>
      <c r="CR135" s="7">
        <v>-0.4615</v>
      </c>
      <c r="CS135" s="2" t="s">
        <v>239</v>
      </c>
      <c r="CT135" s="2" t="s">
        <v>223</v>
      </c>
      <c r="CU135" s="2" t="s">
        <v>650</v>
      </c>
      <c r="CV135" s="2" t="s">
        <v>1960</v>
      </c>
      <c r="CW135" s="2" t="s">
        <v>238</v>
      </c>
      <c r="CX135" s="2" t="s">
        <v>226</v>
      </c>
      <c r="CY135" s="4">
        <v>2</v>
      </c>
      <c r="CZ135" s="8">
        <v>96.62</v>
      </c>
      <c r="DA135" s="4"/>
      <c r="DB135" s="8"/>
      <c r="DC135" s="7"/>
      <c r="DD135" s="7"/>
      <c r="DE135" s="2" t="s">
        <v>239</v>
      </c>
      <c r="DF135" s="2" t="s">
        <v>223</v>
      </c>
      <c r="DG135" s="2" t="s">
        <v>650</v>
      </c>
      <c r="DH135" s="2" t="s">
        <v>1960</v>
      </c>
      <c r="DI135" s="2" t="s">
        <v>238</v>
      </c>
      <c r="DJ135" s="2" t="s">
        <v>226</v>
      </c>
      <c r="DK135" s="4">
        <v>2</v>
      </c>
      <c r="DL135" s="8">
        <v>103.64</v>
      </c>
      <c r="DM135" s="4">
        <v>4</v>
      </c>
      <c r="DN135" s="8">
        <v>181.38</v>
      </c>
      <c r="DO135" s="7">
        <v>-0.5</v>
      </c>
      <c r="DP135" s="7">
        <v>-0.4286</v>
      </c>
      <c r="DQ135" s="2" t="s">
        <v>239</v>
      </c>
      <c r="DR135" s="2" t="s">
        <v>223</v>
      </c>
      <c r="DS135" s="2" t="s">
        <v>323</v>
      </c>
      <c r="DT135" s="2" t="s">
        <v>1961</v>
      </c>
      <c r="DU135" s="2" t="s">
        <v>238</v>
      </c>
      <c r="DV135" s="2" t="s">
        <v>226</v>
      </c>
      <c r="DW135" s="4">
        <v>3</v>
      </c>
      <c r="DX135" s="8">
        <v>152.19</v>
      </c>
      <c r="DY135" s="4">
        <v>6</v>
      </c>
      <c r="DZ135" s="8">
        <v>304.38</v>
      </c>
      <c r="EA135" s="7">
        <v>-0.5</v>
      </c>
      <c r="EB135" s="7">
        <v>-0.5</v>
      </c>
      <c r="EC135" s="2" t="s">
        <v>239</v>
      </c>
      <c r="ED135" s="2" t="s">
        <v>223</v>
      </c>
      <c r="EE135" s="2" t="s">
        <v>650</v>
      </c>
      <c r="EF135" s="2" t="s">
        <v>1962</v>
      </c>
      <c r="EG135" s="2" t="s">
        <v>238</v>
      </c>
      <c r="EH135" s="2" t="s">
        <v>226</v>
      </c>
      <c r="EI135" s="4"/>
      <c r="EJ135" s="8"/>
      <c r="EK135" s="4"/>
      <c r="EL135" s="8"/>
      <c r="EM135" s="7"/>
      <c r="EN135" s="7"/>
      <c r="EO135" s="2" t="s">
        <v>239</v>
      </c>
      <c r="EP135" s="2" t="s">
        <v>223</v>
      </c>
      <c r="EQ135" s="2" t="s">
        <v>650</v>
      </c>
      <c r="ER135" s="2" t="s">
        <v>308</v>
      </c>
      <c r="ES135" s="2" t="s">
        <v>238</v>
      </c>
      <c r="ET135" s="2" t="s">
        <v>226</v>
      </c>
      <c r="EU135" s="4">
        <v>2</v>
      </c>
      <c r="EV135" s="8">
        <v>115.13</v>
      </c>
      <c r="EW135" s="4">
        <v>10</v>
      </c>
      <c r="EX135" s="8">
        <v>473.64</v>
      </c>
      <c r="EY135" s="7">
        <v>-0.8</v>
      </c>
      <c r="EZ135" s="7">
        <v>-0.7569</v>
      </c>
      <c r="FA135" s="2" t="s">
        <v>239</v>
      </c>
      <c r="FB135" s="2" t="s">
        <v>223</v>
      </c>
      <c r="FC135" s="2" t="s">
        <v>650</v>
      </c>
      <c r="FD135" s="2" t="s">
        <v>1777</v>
      </c>
      <c r="FE135" s="2" t="s">
        <v>238</v>
      </c>
      <c r="FF135" s="2" t="s">
        <v>226</v>
      </c>
      <c r="FG135" s="4"/>
      <c r="FH135" s="8"/>
      <c r="FI135" s="4">
        <v>1</v>
      </c>
      <c r="FJ135" s="8">
        <v>94.99</v>
      </c>
      <c r="FK135" s="7">
        <v>-1</v>
      </c>
      <c r="FL135" s="7">
        <v>-1</v>
      </c>
      <c r="FM135" s="2" t="s">
        <v>239</v>
      </c>
      <c r="FN135" s="2" t="s">
        <v>223</v>
      </c>
      <c r="FO135" s="2" t="s">
        <v>650</v>
      </c>
      <c r="FP135" s="2" t="s">
        <v>1963</v>
      </c>
      <c r="FQ135" s="2" t="s">
        <v>238</v>
      </c>
      <c r="FR135" s="2" t="s">
        <v>226</v>
      </c>
      <c r="FS135" s="4">
        <v>13</v>
      </c>
      <c r="FT135" s="8">
        <v>526.57</v>
      </c>
      <c r="FU135" s="4"/>
      <c r="FV135" s="8"/>
      <c r="FW135" s="7"/>
      <c r="FX135" s="7"/>
      <c r="FY135" s="2" t="s">
        <v>239</v>
      </c>
      <c r="FZ135" s="2" t="s">
        <v>223</v>
      </c>
      <c r="GA135" s="2" t="s">
        <v>661</v>
      </c>
      <c r="GB135" s="2" t="s">
        <v>896</v>
      </c>
      <c r="GC135" s="2" t="s">
        <v>238</v>
      </c>
      <c r="GD135" s="2" t="s">
        <v>226</v>
      </c>
      <c r="GE135" s="4"/>
      <c r="GF135" s="8"/>
      <c r="GG135" s="4">
        <v>12</v>
      </c>
      <c r="GH135" s="8">
        <v>592.2</v>
      </c>
      <c r="GI135" s="7">
        <v>-1</v>
      </c>
      <c r="GJ135" s="7">
        <v>-1</v>
      </c>
      <c r="GK135" s="2" t="s">
        <v>239</v>
      </c>
      <c r="GL135" s="2" t="s">
        <v>223</v>
      </c>
      <c r="GM135" s="2" t="s">
        <v>496</v>
      </c>
      <c r="GN135" s="2" t="s">
        <v>638</v>
      </c>
      <c r="GO135" s="2" t="s">
        <v>238</v>
      </c>
      <c r="GP135" s="2" t="s">
        <v>226</v>
      </c>
      <c r="GQ135" s="4"/>
      <c r="GR135" s="8"/>
      <c r="GS135" s="4">
        <v>3</v>
      </c>
      <c r="GT135" s="8">
        <v>155.46</v>
      </c>
      <c r="GU135" s="7">
        <v>-1</v>
      </c>
      <c r="GV135" s="7">
        <v>-1</v>
      </c>
      <c r="GW135" s="2" t="s">
        <v>239</v>
      </c>
      <c r="GX135" s="2" t="s">
        <v>223</v>
      </c>
      <c r="GY135" s="2" t="s">
        <v>514</v>
      </c>
      <c r="GZ135" s="2" t="s">
        <v>1964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223</v>
      </c>
      <c r="HK135" s="2" t="s">
        <v>1778</v>
      </c>
      <c r="HL135" s="2" t="s">
        <v>226</v>
      </c>
      <c r="HM135" s="2" t="s">
        <v>238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236</v>
      </c>
      <c r="HV135" s="2" t="s">
        <v>223</v>
      </c>
      <c r="HW135" s="2" t="s">
        <v>226</v>
      </c>
      <c r="HX135" s="2" t="s">
        <v>226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252</v>
      </c>
      <c r="IH135" s="2" t="s">
        <v>223</v>
      </c>
      <c r="II135" s="2" t="s">
        <v>226</v>
      </c>
      <c r="IJ135" s="2" t="s">
        <v>226</v>
      </c>
      <c r="IK135" s="2" t="s">
        <v>238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226</v>
      </c>
      <c r="IT135" s="2" t="s">
        <v>226</v>
      </c>
      <c r="IU135" s="2" t="s">
        <v>226</v>
      </c>
      <c r="IV135" s="2" t="s">
        <v>226</v>
      </c>
      <c r="IW135" s="2" t="s">
        <v>226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252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252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667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252</v>
      </c>
      <c r="LB135" s="2" t="s">
        <v>223</v>
      </c>
      <c r="LC135" s="2" t="s">
        <v>226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223</v>
      </c>
      <c r="LO135" s="2" t="s">
        <v>321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226</v>
      </c>
      <c r="MA135" s="2" t="s">
        <v>226</v>
      </c>
      <c r="MB135" s="2" t="s">
        <v>226</v>
      </c>
      <c r="MC135" s="2" t="s">
        <v>226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223</v>
      </c>
      <c r="MY135" s="2" t="s">
        <v>1005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>
        <v>7</v>
      </c>
      <c r="NF135" s="8">
        <v>360.71</v>
      </c>
      <c r="NG135" s="7">
        <v>-1</v>
      </c>
      <c r="NH135" s="7">
        <v>-1</v>
      </c>
      <c r="NI135" s="2" t="s">
        <v>239</v>
      </c>
      <c r="NJ135" s="2" t="s">
        <v>261</v>
      </c>
      <c r="NK135" s="2" t="s">
        <v>650</v>
      </c>
      <c r="NL135" s="2" t="s">
        <v>242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239</v>
      </c>
      <c r="NV135" s="2" t="s">
        <v>237</v>
      </c>
      <c r="NW135" s="2" t="s">
        <v>350</v>
      </c>
      <c r="NX135" s="2" t="s">
        <v>226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237</v>
      </c>
      <c r="OI135" s="2" t="s">
        <v>671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252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239</v>
      </c>
      <c r="PF135" s="2" t="s">
        <v>223</v>
      </c>
      <c r="PG135" s="2" t="s">
        <v>226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266</v>
      </c>
      <c r="QD135" s="2" t="s">
        <v>223</v>
      </c>
      <c r="QE135" s="2" t="s">
        <v>226</v>
      </c>
      <c r="QF135" s="2" t="s">
        <v>226</v>
      </c>
      <c r="QG135" s="2" t="s">
        <v>238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237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223</v>
      </c>
      <c r="RC135" s="2" t="s">
        <v>226</v>
      </c>
      <c r="RD135" s="2" t="s">
        <v>226</v>
      </c>
      <c r="RE135" s="2" t="s">
        <v>238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226</v>
      </c>
      <c r="RN135" s="2" t="s">
        <v>226</v>
      </c>
      <c r="RO135" s="2" t="s">
        <v>226</v>
      </c>
      <c r="RP135" s="2" t="s">
        <v>226</v>
      </c>
      <c r="RQ135" s="2" t="s">
        <v>226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236</v>
      </c>
      <c r="RZ135" s="2" t="s">
        <v>237</v>
      </c>
      <c r="SA135" s="2" t="s">
        <v>226</v>
      </c>
      <c r="SB135" s="2" t="s">
        <v>226</v>
      </c>
      <c r="SC135" s="2" t="s">
        <v>238</v>
      </c>
      <c r="SD135" s="2" t="s">
        <v>226</v>
      </c>
      <c r="SE135" s="4">
        <v>132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>
        <v>70</v>
      </c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</row>
    <row r="136">
      <c r="A136" s="2" t="s">
        <v>1965</v>
      </c>
      <c r="B136" s="2" t="s">
        <v>577</v>
      </c>
      <c r="C136" s="2" t="s">
        <v>558</v>
      </c>
      <c r="D136" s="2" t="s">
        <v>215</v>
      </c>
      <c r="E136" s="2" t="s">
        <v>216</v>
      </c>
      <c r="F136" s="2" t="s">
        <v>1966</v>
      </c>
      <c r="G136" s="2" t="s">
        <v>1967</v>
      </c>
      <c r="H136" s="2" t="s">
        <v>1968</v>
      </c>
      <c r="I136" s="2" t="s">
        <v>1969</v>
      </c>
      <c r="J136" s="2" t="s">
        <v>582</v>
      </c>
      <c r="K136" s="2" t="s">
        <v>583</v>
      </c>
      <c r="L136" s="3">
        <v>34.03</v>
      </c>
      <c r="M136" s="3">
        <v>35.73</v>
      </c>
      <c r="N136" s="3">
        <v>79.99</v>
      </c>
      <c r="O136" s="2" t="s">
        <v>223</v>
      </c>
      <c r="P136" s="2" t="s">
        <v>224</v>
      </c>
      <c r="Q136" s="2" t="s">
        <v>225</v>
      </c>
      <c r="R136" s="2" t="s">
        <v>226</v>
      </c>
      <c r="S136" s="2" t="s">
        <v>1970</v>
      </c>
      <c r="T136" s="2" t="s">
        <v>969</v>
      </c>
      <c r="U136" s="2" t="s">
        <v>371</v>
      </c>
      <c r="V136" s="2" t="s">
        <v>230</v>
      </c>
      <c r="W136" s="2" t="s">
        <v>231</v>
      </c>
      <c r="X136" s="2" t="s">
        <v>1971</v>
      </c>
      <c r="Y136" s="2" t="s">
        <v>1809</v>
      </c>
      <c r="Z136" s="4">
        <v>961</v>
      </c>
      <c r="AA136" s="4">
        <f>=ROUNDDOWN(87.3636363636364,0)</f>
      </c>
      <c r="AB136" s="5">
        <v>11</v>
      </c>
      <c r="AC136" s="2" t="s">
        <v>226</v>
      </c>
      <c r="AD136" s="4"/>
      <c r="AE136" s="4"/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32</v>
      </c>
      <c r="AQ136" s="8">
        <v>1157.3</v>
      </c>
      <c r="AR136" s="4">
        <v>247</v>
      </c>
      <c r="AS136" s="8">
        <v>9417.1</v>
      </c>
      <c r="AT136" s="7">
        <v>-0.8704</v>
      </c>
      <c r="AU136" s="7">
        <v>-0.8771</v>
      </c>
      <c r="AV136" s="4">
        <v>126</v>
      </c>
      <c r="AW136" s="8">
        <v>5310.86</v>
      </c>
      <c r="AX136" s="4">
        <v>502</v>
      </c>
      <c r="AY136" s="8">
        <v>20681.39</v>
      </c>
      <c r="AZ136" s="7">
        <v>-0.749</v>
      </c>
      <c r="BA136" s="7">
        <v>-0.7432</v>
      </c>
      <c r="BB136" s="7">
        <v>0.2179</v>
      </c>
      <c r="BC136" s="4">
        <v>236</v>
      </c>
      <c r="BD136" s="8">
        <v>9892.92</v>
      </c>
      <c r="BE136" s="4">
        <v>857</v>
      </c>
      <c r="BF136" s="8">
        <v>33726.76</v>
      </c>
      <c r="BG136" s="7">
        <v>-0.7246</v>
      </c>
      <c r="BH136" s="7">
        <v>-0.7067</v>
      </c>
      <c r="BI136" s="7">
        <v>0.5368</v>
      </c>
      <c r="BJ136" s="4">
        <v>32</v>
      </c>
      <c r="BK136" s="8">
        <v>1157.3</v>
      </c>
      <c r="BL136" s="2" t="s">
        <v>1972</v>
      </c>
      <c r="BM136" s="7">
        <v>1</v>
      </c>
      <c r="BN136" s="7">
        <v>1</v>
      </c>
      <c r="BO136" s="4"/>
      <c r="BP136" s="8"/>
      <c r="BQ136" s="4">
        <v>169</v>
      </c>
      <c r="BR136" s="8">
        <v>6710.99</v>
      </c>
      <c r="BS136" s="7">
        <v>-1</v>
      </c>
      <c r="BT136" s="7">
        <v>-1</v>
      </c>
      <c r="BU136" s="2" t="s">
        <v>239</v>
      </c>
      <c r="BV136" s="2" t="s">
        <v>223</v>
      </c>
      <c r="BW136" s="2" t="s">
        <v>226</v>
      </c>
      <c r="BX136" s="2" t="s">
        <v>1885</v>
      </c>
      <c r="BY136" s="2" t="s">
        <v>238</v>
      </c>
      <c r="BZ136" s="2" t="s">
        <v>226</v>
      </c>
      <c r="CA136" s="4">
        <v>2</v>
      </c>
      <c r="CB136" s="8">
        <v>76.16</v>
      </c>
      <c r="CC136" s="4">
        <v>10</v>
      </c>
      <c r="CD136" s="8">
        <v>380.8</v>
      </c>
      <c r="CE136" s="7">
        <v>-0.8</v>
      </c>
      <c r="CF136" s="7">
        <v>-0.8</v>
      </c>
      <c r="CG136" s="2" t="s">
        <v>239</v>
      </c>
      <c r="CH136" s="2" t="s">
        <v>223</v>
      </c>
      <c r="CI136" s="2" t="s">
        <v>1064</v>
      </c>
      <c r="CJ136" s="2" t="s">
        <v>1973</v>
      </c>
      <c r="CK136" s="2" t="s">
        <v>238</v>
      </c>
      <c r="CL136" s="2" t="s">
        <v>226</v>
      </c>
      <c r="CM136" s="4">
        <v>2</v>
      </c>
      <c r="CN136" s="8">
        <v>77.18</v>
      </c>
      <c r="CO136" s="4">
        <v>8</v>
      </c>
      <c r="CP136" s="8">
        <v>308.72</v>
      </c>
      <c r="CQ136" s="7">
        <v>-0.75</v>
      </c>
      <c r="CR136" s="7">
        <v>-0.75</v>
      </c>
      <c r="CS136" s="2" t="s">
        <v>239</v>
      </c>
      <c r="CT136" s="2" t="s">
        <v>223</v>
      </c>
      <c r="CU136" s="2" t="s">
        <v>1032</v>
      </c>
      <c r="CV136" s="2" t="s">
        <v>1053</v>
      </c>
      <c r="CW136" s="2" t="s">
        <v>238</v>
      </c>
      <c r="CX136" s="2" t="s">
        <v>226</v>
      </c>
      <c r="CY136" s="4">
        <v>2</v>
      </c>
      <c r="CZ136" s="8">
        <v>68.8</v>
      </c>
      <c r="DA136" s="4">
        <v>2</v>
      </c>
      <c r="DB136" s="8">
        <v>68.8</v>
      </c>
      <c r="DC136" s="7"/>
      <c r="DD136" s="7"/>
      <c r="DE136" s="2" t="s">
        <v>239</v>
      </c>
      <c r="DF136" s="2" t="s">
        <v>223</v>
      </c>
      <c r="DG136" s="2" t="s">
        <v>1812</v>
      </c>
      <c r="DH136" s="2" t="s">
        <v>1973</v>
      </c>
      <c r="DI136" s="2" t="s">
        <v>238</v>
      </c>
      <c r="DJ136" s="2" t="s">
        <v>226</v>
      </c>
      <c r="DK136" s="4">
        <v>3</v>
      </c>
      <c r="DL136" s="8">
        <v>98.59</v>
      </c>
      <c r="DM136" s="4">
        <v>11</v>
      </c>
      <c r="DN136" s="8">
        <v>328.03</v>
      </c>
      <c r="DO136" s="7">
        <v>-0.7273</v>
      </c>
      <c r="DP136" s="7">
        <v>-0.6994</v>
      </c>
      <c r="DQ136" s="2" t="s">
        <v>239</v>
      </c>
      <c r="DR136" s="2" t="s">
        <v>223</v>
      </c>
      <c r="DS136" s="2" t="s">
        <v>1974</v>
      </c>
      <c r="DT136" s="2" t="s">
        <v>1975</v>
      </c>
      <c r="DU136" s="2" t="s">
        <v>238</v>
      </c>
      <c r="DV136" s="2" t="s">
        <v>226</v>
      </c>
      <c r="DW136" s="4">
        <v>9</v>
      </c>
      <c r="DX136" s="8">
        <v>337.68</v>
      </c>
      <c r="DY136" s="4">
        <v>7</v>
      </c>
      <c r="DZ136" s="8">
        <v>262.64</v>
      </c>
      <c r="EA136" s="7">
        <v>0.2857</v>
      </c>
      <c r="EB136" s="7">
        <v>0.2857</v>
      </c>
      <c r="EC136" s="2" t="s">
        <v>239</v>
      </c>
      <c r="ED136" s="2" t="s">
        <v>223</v>
      </c>
      <c r="EE136" s="2" t="s">
        <v>1233</v>
      </c>
      <c r="EF136" s="2" t="s">
        <v>1033</v>
      </c>
      <c r="EG136" s="2" t="s">
        <v>238</v>
      </c>
      <c r="EH136" s="2" t="s">
        <v>226</v>
      </c>
      <c r="EI136" s="4">
        <v>7</v>
      </c>
      <c r="EJ136" s="8">
        <v>236.25</v>
      </c>
      <c r="EK136" s="4">
        <v>21</v>
      </c>
      <c r="EL136" s="8">
        <v>708.75</v>
      </c>
      <c r="EM136" s="7">
        <v>-0.6667</v>
      </c>
      <c r="EN136" s="7">
        <v>-0.6667</v>
      </c>
      <c r="EO136" s="2" t="s">
        <v>239</v>
      </c>
      <c r="EP136" s="2" t="s">
        <v>223</v>
      </c>
      <c r="EQ136" s="2" t="s">
        <v>1815</v>
      </c>
      <c r="ER136" s="2" t="s">
        <v>1107</v>
      </c>
      <c r="ES136" s="2" t="s">
        <v>238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239</v>
      </c>
      <c r="FB136" s="2" t="s">
        <v>223</v>
      </c>
      <c r="FC136" s="2" t="s">
        <v>1115</v>
      </c>
      <c r="FD136" s="2" t="s">
        <v>1976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223</v>
      </c>
      <c r="FO136" s="2" t="s">
        <v>1977</v>
      </c>
      <c r="FP136" s="2" t="s">
        <v>1053</v>
      </c>
      <c r="FQ136" s="2" t="s">
        <v>238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239</v>
      </c>
      <c r="FZ136" s="2" t="s">
        <v>223</v>
      </c>
      <c r="GA136" s="2" t="s">
        <v>661</v>
      </c>
      <c r="GB136" s="2" t="s">
        <v>226</v>
      </c>
      <c r="GC136" s="2" t="s">
        <v>238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1002</v>
      </c>
      <c r="GL136" s="2" t="s">
        <v>237</v>
      </c>
      <c r="GM136" s="2" t="s">
        <v>343</v>
      </c>
      <c r="GN136" s="2" t="s">
        <v>532</v>
      </c>
      <c r="GO136" s="2" t="s">
        <v>238</v>
      </c>
      <c r="GP136" s="2" t="s">
        <v>226</v>
      </c>
      <c r="GQ136" s="4">
        <v>4</v>
      </c>
      <c r="GR136" s="8">
        <v>150.08</v>
      </c>
      <c r="GS136" s="4"/>
      <c r="GT136" s="8"/>
      <c r="GU136" s="7"/>
      <c r="GV136" s="7"/>
      <c r="GW136" s="2" t="s">
        <v>239</v>
      </c>
      <c r="GX136" s="2" t="s">
        <v>223</v>
      </c>
      <c r="GY136" s="2" t="s">
        <v>1025</v>
      </c>
      <c r="GZ136" s="2" t="s">
        <v>1124</v>
      </c>
      <c r="HA136" s="2" t="s">
        <v>238</v>
      </c>
      <c r="HB136" s="2" t="s">
        <v>226</v>
      </c>
      <c r="HC136" s="4">
        <v>3</v>
      </c>
      <c r="HD136" s="8">
        <v>112.56</v>
      </c>
      <c r="HE136" s="4">
        <v>14</v>
      </c>
      <c r="HF136" s="8">
        <v>465.2</v>
      </c>
      <c r="HG136" s="7">
        <v>-0.7857</v>
      </c>
      <c r="HH136" s="7">
        <v>-0.758</v>
      </c>
      <c r="HI136" s="2" t="s">
        <v>239</v>
      </c>
      <c r="HJ136" s="2" t="s">
        <v>223</v>
      </c>
      <c r="HK136" s="2" t="s">
        <v>994</v>
      </c>
      <c r="HL136" s="2" t="s">
        <v>1406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239</v>
      </c>
      <c r="HV136" s="2" t="s">
        <v>237</v>
      </c>
      <c r="HW136" s="2" t="s">
        <v>980</v>
      </c>
      <c r="HX136" s="2" t="s">
        <v>1975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337</v>
      </c>
      <c r="IH136" s="2" t="s">
        <v>237</v>
      </c>
      <c r="II136" s="2" t="s">
        <v>612</v>
      </c>
      <c r="IJ136" s="2" t="s">
        <v>277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226</v>
      </c>
      <c r="IT136" s="2" t="s">
        <v>226</v>
      </c>
      <c r="IU136" s="2" t="s">
        <v>226</v>
      </c>
      <c r="IV136" s="2" t="s">
        <v>226</v>
      </c>
      <c r="IW136" s="2" t="s">
        <v>226</v>
      </c>
      <c r="IX136" s="2" t="s">
        <v>226</v>
      </c>
      <c r="IY136" s="4"/>
      <c r="IZ136" s="8"/>
      <c r="JA136" s="4">
        <v>3</v>
      </c>
      <c r="JB136" s="8">
        <v>107.19</v>
      </c>
      <c r="JC136" s="7">
        <v>-1</v>
      </c>
      <c r="JD136" s="7">
        <v>-1</v>
      </c>
      <c r="JE136" s="2" t="s">
        <v>239</v>
      </c>
      <c r="JF136" s="2" t="s">
        <v>223</v>
      </c>
      <c r="JG136" s="2" t="s">
        <v>1077</v>
      </c>
      <c r="JH136" s="2" t="s">
        <v>1860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223</v>
      </c>
      <c r="KE136" s="2" t="s">
        <v>226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337</v>
      </c>
      <c r="KP136" s="2" t="s">
        <v>223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239</v>
      </c>
      <c r="LB136" s="2" t="s">
        <v>223</v>
      </c>
      <c r="LC136" s="2" t="s">
        <v>1823</v>
      </c>
      <c r="LD136" s="2" t="s">
        <v>1978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223</v>
      </c>
      <c r="LO136" s="2" t="s">
        <v>321</v>
      </c>
      <c r="LP136" s="2" t="s">
        <v>1979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239</v>
      </c>
      <c r="LZ136" s="2" t="s">
        <v>223</v>
      </c>
      <c r="MA136" s="2" t="s">
        <v>668</v>
      </c>
      <c r="MB136" s="2" t="s">
        <v>226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223</v>
      </c>
      <c r="MY136" s="2" t="s">
        <v>1005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>
        <v>1</v>
      </c>
      <c r="NF136" s="8">
        <v>40.25</v>
      </c>
      <c r="NG136" s="7">
        <v>-1</v>
      </c>
      <c r="NH136" s="7">
        <v>-1</v>
      </c>
      <c r="NI136" s="2" t="s">
        <v>239</v>
      </c>
      <c r="NJ136" s="2" t="s">
        <v>261</v>
      </c>
      <c r="NK136" s="2" t="s">
        <v>1451</v>
      </c>
      <c r="NL136" s="2" t="s">
        <v>1980</v>
      </c>
      <c r="NM136" s="2" t="s">
        <v>238</v>
      </c>
      <c r="NN136" s="2" t="s">
        <v>226</v>
      </c>
      <c r="NO136" s="4"/>
      <c r="NP136" s="8"/>
      <c r="NQ136" s="4">
        <v>1</v>
      </c>
      <c r="NR136" s="8">
        <v>35.73</v>
      </c>
      <c r="NS136" s="7">
        <v>-1</v>
      </c>
      <c r="NT136" s="7">
        <v>-1</v>
      </c>
      <c r="NU136" s="2" t="s">
        <v>239</v>
      </c>
      <c r="NV136" s="2" t="s">
        <v>237</v>
      </c>
      <c r="NW136" s="2" t="s">
        <v>1833</v>
      </c>
      <c r="NX136" s="2" t="s">
        <v>1243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239</v>
      </c>
      <c r="OH136" s="2" t="s">
        <v>237</v>
      </c>
      <c r="OI136" s="2" t="s">
        <v>813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252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239</v>
      </c>
      <c r="PF136" s="2" t="s">
        <v>223</v>
      </c>
      <c r="PG136" s="2" t="s">
        <v>226</v>
      </c>
      <c r="PH136" s="2" t="s">
        <v>226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226</v>
      </c>
      <c r="QE136" s="2" t="s">
        <v>226</v>
      </c>
      <c r="QF136" s="2" t="s">
        <v>226</v>
      </c>
      <c r="QG136" s="2" t="s">
        <v>226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239</v>
      </c>
      <c r="QP136" s="2" t="s">
        <v>237</v>
      </c>
      <c r="QQ136" s="2" t="s">
        <v>977</v>
      </c>
      <c r="QR136" s="2" t="s">
        <v>1981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266</v>
      </c>
      <c r="RB136" s="2" t="s">
        <v>223</v>
      </c>
      <c r="RC136" s="2" t="s">
        <v>226</v>
      </c>
      <c r="RD136" s="2" t="s">
        <v>226</v>
      </c>
      <c r="RE136" s="2" t="s">
        <v>238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226</v>
      </c>
      <c r="RN136" s="2" t="s">
        <v>226</v>
      </c>
      <c r="RO136" s="2" t="s">
        <v>226</v>
      </c>
      <c r="RP136" s="2" t="s">
        <v>226</v>
      </c>
      <c r="RQ136" s="2" t="s">
        <v>226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237</v>
      </c>
      <c r="SA136" s="2" t="s">
        <v>1153</v>
      </c>
      <c r="SB136" s="2" t="s">
        <v>1828</v>
      </c>
      <c r="SC136" s="2" t="s">
        <v>238</v>
      </c>
      <c r="SD136" s="2" t="s">
        <v>226</v>
      </c>
      <c r="SE136" s="4">
        <v>1</v>
      </c>
      <c r="SF136" s="4">
        <v>148</v>
      </c>
      <c r="SG136" s="4"/>
      <c r="SH136" s="4"/>
      <c r="SI136" s="4">
        <v>812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</row>
    <row r="137">
      <c r="A137" s="2" t="s">
        <v>1982</v>
      </c>
      <c r="B137" s="2" t="s">
        <v>577</v>
      </c>
      <c r="C137" s="2" t="s">
        <v>558</v>
      </c>
      <c r="D137" s="2" t="s">
        <v>215</v>
      </c>
      <c r="E137" s="2" t="s">
        <v>216</v>
      </c>
      <c r="F137" s="2" t="s">
        <v>1966</v>
      </c>
      <c r="G137" s="2" t="s">
        <v>1967</v>
      </c>
      <c r="H137" s="2" t="s">
        <v>1968</v>
      </c>
      <c r="I137" s="2" t="s">
        <v>1969</v>
      </c>
      <c r="J137" s="2" t="s">
        <v>221</v>
      </c>
      <c r="K137" s="2" t="s">
        <v>583</v>
      </c>
      <c r="L137" s="3">
        <v>39.74</v>
      </c>
      <c r="M137" s="3">
        <v>41.73</v>
      </c>
      <c r="N137" s="3">
        <v>89.99</v>
      </c>
      <c r="O137" s="2" t="s">
        <v>223</v>
      </c>
      <c r="P137" s="2" t="s">
        <v>224</v>
      </c>
      <c r="Q137" s="2" t="s">
        <v>225</v>
      </c>
      <c r="R137" s="2" t="s">
        <v>226</v>
      </c>
      <c r="S137" s="2" t="s">
        <v>1970</v>
      </c>
      <c r="T137" s="2" t="s">
        <v>969</v>
      </c>
      <c r="U137" s="2" t="s">
        <v>229</v>
      </c>
      <c r="V137" s="2" t="s">
        <v>230</v>
      </c>
      <c r="W137" s="2" t="s">
        <v>231</v>
      </c>
      <c r="X137" s="2" t="s">
        <v>1971</v>
      </c>
      <c r="Y137" s="2" t="s">
        <v>1809</v>
      </c>
      <c r="Z137" s="4">
        <v>627</v>
      </c>
      <c r="AA137" s="4">
        <f>=ROUNDDOWN(44.7857142857143,0)</f>
      </c>
      <c r="AB137" s="5">
        <v>14</v>
      </c>
      <c r="AC137" s="2" t="s">
        <v>1460</v>
      </c>
      <c r="AD137" s="4">
        <v>234</v>
      </c>
      <c r="AE137" s="4">
        <v>234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94</v>
      </c>
      <c r="AQ137" s="8">
        <v>4153.56</v>
      </c>
      <c r="AR137" s="4">
        <v>255</v>
      </c>
      <c r="AS137" s="8">
        <v>11264.29</v>
      </c>
      <c r="AT137" s="7">
        <v>-0.6314</v>
      </c>
      <c r="AU137" s="7">
        <v>-0.6313</v>
      </c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0.7821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94</v>
      </c>
      <c r="BK137" s="8">
        <v>4153.56</v>
      </c>
      <c r="BL137" s="2" t="s">
        <v>1983</v>
      </c>
      <c r="BM137" s="7">
        <v>1</v>
      </c>
      <c r="BN137" s="7">
        <v>1</v>
      </c>
      <c r="BO137" s="4">
        <v>40</v>
      </c>
      <c r="BP137" s="8">
        <v>1853.2</v>
      </c>
      <c r="BQ137" s="4">
        <v>152</v>
      </c>
      <c r="BR137" s="8">
        <v>7042.16</v>
      </c>
      <c r="BS137" s="7">
        <v>-0.7368</v>
      </c>
      <c r="BT137" s="7">
        <v>-0.7368</v>
      </c>
      <c r="BU137" s="2" t="s">
        <v>239</v>
      </c>
      <c r="BV137" s="2" t="s">
        <v>223</v>
      </c>
      <c r="BW137" s="2" t="s">
        <v>226</v>
      </c>
      <c r="BX137" s="2" t="s">
        <v>1885</v>
      </c>
      <c r="BY137" s="2" t="s">
        <v>238</v>
      </c>
      <c r="BZ137" s="2" t="s">
        <v>226</v>
      </c>
      <c r="CA137" s="4">
        <v>4</v>
      </c>
      <c r="CB137" s="8">
        <v>177.68</v>
      </c>
      <c r="CC137" s="4">
        <v>16</v>
      </c>
      <c r="CD137" s="8">
        <v>710.72</v>
      </c>
      <c r="CE137" s="7">
        <v>-0.75</v>
      </c>
      <c r="CF137" s="7">
        <v>-0.75</v>
      </c>
      <c r="CG137" s="2" t="s">
        <v>239</v>
      </c>
      <c r="CH137" s="2" t="s">
        <v>223</v>
      </c>
      <c r="CI137" s="2" t="s">
        <v>1064</v>
      </c>
      <c r="CJ137" s="2" t="s">
        <v>1973</v>
      </c>
      <c r="CK137" s="2" t="s">
        <v>238</v>
      </c>
      <c r="CL137" s="2" t="s">
        <v>226</v>
      </c>
      <c r="CM137" s="4">
        <v>9</v>
      </c>
      <c r="CN137" s="8">
        <v>405.63</v>
      </c>
      <c r="CO137" s="4">
        <v>4</v>
      </c>
      <c r="CP137" s="8">
        <v>180.28</v>
      </c>
      <c r="CQ137" s="7">
        <v>1.25</v>
      </c>
      <c r="CR137" s="7">
        <v>1.25</v>
      </c>
      <c r="CS137" s="2" t="s">
        <v>239</v>
      </c>
      <c r="CT137" s="2" t="s">
        <v>223</v>
      </c>
      <c r="CU137" s="2" t="s">
        <v>1032</v>
      </c>
      <c r="CV137" s="2" t="s">
        <v>1053</v>
      </c>
      <c r="CW137" s="2" t="s">
        <v>238</v>
      </c>
      <c r="CX137" s="2" t="s">
        <v>226</v>
      </c>
      <c r="CY137" s="4">
        <v>9</v>
      </c>
      <c r="CZ137" s="8">
        <v>364.5</v>
      </c>
      <c r="DA137" s="4">
        <v>11</v>
      </c>
      <c r="DB137" s="8">
        <v>445.5</v>
      </c>
      <c r="DC137" s="7">
        <v>-0.1818</v>
      </c>
      <c r="DD137" s="7">
        <v>-0.1818</v>
      </c>
      <c r="DE137" s="2" t="s">
        <v>239</v>
      </c>
      <c r="DF137" s="2" t="s">
        <v>223</v>
      </c>
      <c r="DG137" s="2" t="s">
        <v>1812</v>
      </c>
      <c r="DH137" s="2" t="s">
        <v>1973</v>
      </c>
      <c r="DI137" s="2" t="s">
        <v>238</v>
      </c>
      <c r="DJ137" s="2" t="s">
        <v>226</v>
      </c>
      <c r="DK137" s="4">
        <v>3</v>
      </c>
      <c r="DL137" s="8">
        <v>121.25</v>
      </c>
      <c r="DM137" s="4">
        <v>1</v>
      </c>
      <c r="DN137" s="8">
        <v>35.54</v>
      </c>
      <c r="DO137" s="7">
        <v>2</v>
      </c>
      <c r="DP137" s="7">
        <v>2.4116</v>
      </c>
      <c r="DQ137" s="2" t="s">
        <v>239</v>
      </c>
      <c r="DR137" s="2" t="s">
        <v>223</v>
      </c>
      <c r="DS137" s="2" t="s">
        <v>1974</v>
      </c>
      <c r="DT137" s="2" t="s">
        <v>1984</v>
      </c>
      <c r="DU137" s="2" t="s">
        <v>238</v>
      </c>
      <c r="DV137" s="2" t="s">
        <v>226</v>
      </c>
      <c r="DW137" s="4">
        <v>11</v>
      </c>
      <c r="DX137" s="8">
        <v>481.91</v>
      </c>
      <c r="DY137" s="4">
        <v>8</v>
      </c>
      <c r="DZ137" s="8">
        <v>350.48</v>
      </c>
      <c r="EA137" s="7">
        <v>0.375</v>
      </c>
      <c r="EB137" s="7">
        <v>0.375</v>
      </c>
      <c r="EC137" s="2" t="s">
        <v>239</v>
      </c>
      <c r="ED137" s="2" t="s">
        <v>223</v>
      </c>
      <c r="EE137" s="2" t="s">
        <v>1233</v>
      </c>
      <c r="EF137" s="2" t="s">
        <v>977</v>
      </c>
      <c r="EG137" s="2" t="s">
        <v>238</v>
      </c>
      <c r="EH137" s="2" t="s">
        <v>226</v>
      </c>
      <c r="EI137" s="4">
        <v>4</v>
      </c>
      <c r="EJ137" s="8">
        <v>157.52</v>
      </c>
      <c r="EK137" s="4">
        <v>17</v>
      </c>
      <c r="EL137" s="8">
        <v>669.46</v>
      </c>
      <c r="EM137" s="7">
        <v>-0.7647</v>
      </c>
      <c r="EN137" s="7">
        <v>-0.7647</v>
      </c>
      <c r="EO137" s="2" t="s">
        <v>239</v>
      </c>
      <c r="EP137" s="2" t="s">
        <v>223</v>
      </c>
      <c r="EQ137" s="2" t="s">
        <v>1815</v>
      </c>
      <c r="ER137" s="2" t="s">
        <v>1129</v>
      </c>
      <c r="ES137" s="2" t="s">
        <v>238</v>
      </c>
      <c r="ET137" s="2" t="s">
        <v>226</v>
      </c>
      <c r="EU137" s="4">
        <v>3</v>
      </c>
      <c r="EV137" s="8">
        <v>125.19</v>
      </c>
      <c r="EW137" s="4">
        <v>4</v>
      </c>
      <c r="EX137" s="8">
        <v>166.92</v>
      </c>
      <c r="EY137" s="7">
        <v>-0.25</v>
      </c>
      <c r="EZ137" s="7">
        <v>-0.25</v>
      </c>
      <c r="FA137" s="2" t="s">
        <v>239</v>
      </c>
      <c r="FB137" s="2" t="s">
        <v>223</v>
      </c>
      <c r="FC137" s="2" t="s">
        <v>1115</v>
      </c>
      <c r="FD137" s="2" t="s">
        <v>1208</v>
      </c>
      <c r="FE137" s="2" t="s">
        <v>238</v>
      </c>
      <c r="FF137" s="2" t="s">
        <v>226</v>
      </c>
      <c r="FG137" s="4"/>
      <c r="FH137" s="8"/>
      <c r="FI137" s="4">
        <v>1</v>
      </c>
      <c r="FJ137" s="8">
        <v>89.99</v>
      </c>
      <c r="FK137" s="7">
        <v>-1</v>
      </c>
      <c r="FL137" s="7">
        <v>-1</v>
      </c>
      <c r="FM137" s="2" t="s">
        <v>239</v>
      </c>
      <c r="FN137" s="2" t="s">
        <v>223</v>
      </c>
      <c r="FO137" s="2" t="s">
        <v>1977</v>
      </c>
      <c r="FP137" s="2" t="s">
        <v>1985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239</v>
      </c>
      <c r="FZ137" s="2" t="s">
        <v>223</v>
      </c>
      <c r="GA137" s="2" t="s">
        <v>661</v>
      </c>
      <c r="GB137" s="2" t="s">
        <v>226</v>
      </c>
      <c r="GC137" s="2" t="s">
        <v>238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1002</v>
      </c>
      <c r="GL137" s="2" t="s">
        <v>237</v>
      </c>
      <c r="GM137" s="2" t="s">
        <v>343</v>
      </c>
      <c r="GN137" s="2" t="s">
        <v>663</v>
      </c>
      <c r="GO137" s="2" t="s">
        <v>238</v>
      </c>
      <c r="GP137" s="2" t="s">
        <v>226</v>
      </c>
      <c r="GQ137" s="4">
        <v>7</v>
      </c>
      <c r="GR137" s="8">
        <v>306.67</v>
      </c>
      <c r="GS137" s="4"/>
      <c r="GT137" s="8"/>
      <c r="GU137" s="7"/>
      <c r="GV137" s="7"/>
      <c r="GW137" s="2" t="s">
        <v>239</v>
      </c>
      <c r="GX137" s="2" t="s">
        <v>223</v>
      </c>
      <c r="GY137" s="2" t="s">
        <v>1025</v>
      </c>
      <c r="GZ137" s="2" t="s">
        <v>1119</v>
      </c>
      <c r="HA137" s="2" t="s">
        <v>238</v>
      </c>
      <c r="HB137" s="2" t="s">
        <v>226</v>
      </c>
      <c r="HC137" s="4">
        <v>3</v>
      </c>
      <c r="HD137" s="8">
        <v>118.28</v>
      </c>
      <c r="HE137" s="4">
        <v>31</v>
      </c>
      <c r="HF137" s="8">
        <v>1138.86</v>
      </c>
      <c r="HG137" s="7">
        <v>-0.9032</v>
      </c>
      <c r="HH137" s="7">
        <v>-0.8961</v>
      </c>
      <c r="HI137" s="2" t="s">
        <v>239</v>
      </c>
      <c r="HJ137" s="2" t="s">
        <v>223</v>
      </c>
      <c r="HK137" s="2" t="s">
        <v>994</v>
      </c>
      <c r="HL137" s="2" t="s">
        <v>1986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239</v>
      </c>
      <c r="HV137" s="2" t="s">
        <v>237</v>
      </c>
      <c r="HW137" s="2" t="s">
        <v>980</v>
      </c>
      <c r="HX137" s="2" t="s">
        <v>1974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337</v>
      </c>
      <c r="IH137" s="2" t="s">
        <v>237</v>
      </c>
      <c r="II137" s="2" t="s">
        <v>612</v>
      </c>
      <c r="IJ137" s="2" t="s">
        <v>1987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226</v>
      </c>
      <c r="IT137" s="2" t="s">
        <v>226</v>
      </c>
      <c r="IU137" s="2" t="s">
        <v>226</v>
      </c>
      <c r="IV137" s="2" t="s">
        <v>226</v>
      </c>
      <c r="IW137" s="2" t="s">
        <v>226</v>
      </c>
      <c r="IX137" s="2" t="s">
        <v>226</v>
      </c>
      <c r="IY137" s="4">
        <v>1</v>
      </c>
      <c r="IZ137" s="8">
        <v>41.73</v>
      </c>
      <c r="JA137" s="4"/>
      <c r="JB137" s="8"/>
      <c r="JC137" s="7"/>
      <c r="JD137" s="7"/>
      <c r="JE137" s="2" t="s">
        <v>239</v>
      </c>
      <c r="JF137" s="2" t="s">
        <v>223</v>
      </c>
      <c r="JG137" s="2" t="s">
        <v>1137</v>
      </c>
      <c r="JH137" s="2" t="s">
        <v>1988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252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223</v>
      </c>
      <c r="KE137" s="2" t="s">
        <v>226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337</v>
      </c>
      <c r="KP137" s="2" t="s">
        <v>223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223</v>
      </c>
      <c r="LC137" s="2" t="s">
        <v>1823</v>
      </c>
      <c r="LD137" s="2" t="s">
        <v>1718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223</v>
      </c>
      <c r="LO137" s="2" t="s">
        <v>321</v>
      </c>
      <c r="LP137" s="2" t="s">
        <v>1081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223</v>
      </c>
      <c r="MA137" s="2" t="s">
        <v>668</v>
      </c>
      <c r="MB137" s="2" t="s">
        <v>226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223</v>
      </c>
      <c r="MY137" s="2" t="s">
        <v>1005</v>
      </c>
      <c r="MZ137" s="2" t="s">
        <v>226</v>
      </c>
      <c r="NA137" s="2" t="s">
        <v>238</v>
      </c>
      <c r="NB137" s="2" t="s">
        <v>226</v>
      </c>
      <c r="NC137" s="4"/>
      <c r="ND137" s="8"/>
      <c r="NE137" s="4">
        <v>4</v>
      </c>
      <c r="NF137" s="8">
        <v>184</v>
      </c>
      <c r="NG137" s="7">
        <v>-1</v>
      </c>
      <c r="NH137" s="7">
        <v>-1</v>
      </c>
      <c r="NI137" s="2" t="s">
        <v>239</v>
      </c>
      <c r="NJ137" s="2" t="s">
        <v>261</v>
      </c>
      <c r="NK137" s="2" t="s">
        <v>1451</v>
      </c>
      <c r="NL137" s="2" t="s">
        <v>1488</v>
      </c>
      <c r="NM137" s="2" t="s">
        <v>238</v>
      </c>
      <c r="NN137" s="2" t="s">
        <v>226</v>
      </c>
      <c r="NO137" s="4"/>
      <c r="NP137" s="8"/>
      <c r="NQ137" s="4">
        <v>6</v>
      </c>
      <c r="NR137" s="8">
        <v>250.38</v>
      </c>
      <c r="NS137" s="7">
        <v>-1</v>
      </c>
      <c r="NT137" s="7">
        <v>-1</v>
      </c>
      <c r="NU137" s="2" t="s">
        <v>239</v>
      </c>
      <c r="NV137" s="2" t="s">
        <v>237</v>
      </c>
      <c r="NW137" s="2" t="s">
        <v>1833</v>
      </c>
      <c r="NX137" s="2" t="s">
        <v>1243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239</v>
      </c>
      <c r="OH137" s="2" t="s">
        <v>237</v>
      </c>
      <c r="OI137" s="2" t="s">
        <v>813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252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239</v>
      </c>
      <c r="PF137" s="2" t="s">
        <v>223</v>
      </c>
      <c r="PG137" s="2" t="s">
        <v>226</v>
      </c>
      <c r="PH137" s="2" t="s">
        <v>226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239</v>
      </c>
      <c r="QP137" s="2" t="s">
        <v>237</v>
      </c>
      <c r="QQ137" s="2" t="s">
        <v>977</v>
      </c>
      <c r="QR137" s="2" t="s">
        <v>1989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266</v>
      </c>
      <c r="RB137" s="2" t="s">
        <v>223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226</v>
      </c>
      <c r="RO137" s="2" t="s">
        <v>226</v>
      </c>
      <c r="RP137" s="2" t="s">
        <v>226</v>
      </c>
      <c r="RQ137" s="2" t="s">
        <v>226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237</v>
      </c>
      <c r="SA137" s="2" t="s">
        <v>1153</v>
      </c>
      <c r="SB137" s="2" t="s">
        <v>1672</v>
      </c>
      <c r="SC137" s="2" t="s">
        <v>238</v>
      </c>
      <c r="SD137" s="2" t="s">
        <v>226</v>
      </c>
      <c r="SE137" s="4">
        <v>246</v>
      </c>
      <c r="SF137" s="4"/>
      <c r="SG137" s="4"/>
      <c r="SH137" s="4"/>
      <c r="SI137" s="4">
        <v>381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>
        <v>234</v>
      </c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</row>
    <row r="138">
      <c r="A138" s="2" t="s">
        <v>1990</v>
      </c>
      <c r="B138" s="2" t="s">
        <v>577</v>
      </c>
      <c r="C138" s="2" t="s">
        <v>558</v>
      </c>
      <c r="D138" s="2" t="s">
        <v>215</v>
      </c>
      <c r="E138" s="2" t="s">
        <v>216</v>
      </c>
      <c r="F138" s="2" t="s">
        <v>1966</v>
      </c>
      <c r="G138" s="2" t="s">
        <v>1967</v>
      </c>
      <c r="H138" s="2" t="s">
        <v>1968</v>
      </c>
      <c r="I138" s="2" t="s">
        <v>1969</v>
      </c>
      <c r="J138" s="2" t="s">
        <v>582</v>
      </c>
      <c r="K138" s="2" t="s">
        <v>468</v>
      </c>
      <c r="L138" s="3">
        <v>34.03</v>
      </c>
      <c r="M138" s="3">
        <v>35.73</v>
      </c>
      <c r="N138" s="3">
        <v>79.99</v>
      </c>
      <c r="O138" s="2" t="s">
        <v>223</v>
      </c>
      <c r="P138" s="2" t="s">
        <v>224</v>
      </c>
      <c r="Q138" s="2" t="s">
        <v>225</v>
      </c>
      <c r="R138" s="2" t="s">
        <v>226</v>
      </c>
      <c r="S138" s="2" t="s">
        <v>1991</v>
      </c>
      <c r="T138" s="2" t="s">
        <v>969</v>
      </c>
      <c r="U138" s="2" t="s">
        <v>371</v>
      </c>
      <c r="V138" s="2" t="s">
        <v>230</v>
      </c>
      <c r="W138" s="2" t="s">
        <v>231</v>
      </c>
      <c r="X138" s="2" t="s">
        <v>1971</v>
      </c>
      <c r="Y138" s="2" t="s">
        <v>1353</v>
      </c>
      <c r="Z138" s="4">
        <v>799</v>
      </c>
      <c r="AA138" s="4">
        <f>=ROUNDDOWN(133.166666666667,0)</f>
      </c>
      <c r="AB138" s="5">
        <v>6</v>
      </c>
      <c r="AC138" s="2" t="s">
        <v>226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26</v>
      </c>
      <c r="AQ138" s="8">
        <v>933.46</v>
      </c>
      <c r="AR138" s="4">
        <v>69</v>
      </c>
      <c r="AS138" s="8">
        <v>2559.23</v>
      </c>
      <c r="AT138" s="7">
        <v>-0.6232</v>
      </c>
      <c r="AU138" s="7">
        <v>-0.6353</v>
      </c>
      <c r="AV138" s="4">
        <v>109</v>
      </c>
      <c r="AW138" s="8">
        <v>4544.08</v>
      </c>
      <c r="AX138" s="4">
        <v>154</v>
      </c>
      <c r="AY138" s="8">
        <v>6271.29</v>
      </c>
      <c r="AZ138" s="7">
        <v>-0.2922</v>
      </c>
      <c r="BA138" s="7">
        <v>-0.2754</v>
      </c>
      <c r="BB138" s="7">
        <v>0.2054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>
        <v>0.4593</v>
      </c>
      <c r="BJ138" s="4">
        <v>26</v>
      </c>
      <c r="BK138" s="8">
        <v>933.46</v>
      </c>
      <c r="BL138" s="2" t="s">
        <v>1992</v>
      </c>
      <c r="BM138" s="7">
        <v>1</v>
      </c>
      <c r="BN138" s="7">
        <v>1</v>
      </c>
      <c r="BO138" s="4">
        <v>6</v>
      </c>
      <c r="BP138" s="8">
        <v>227.88</v>
      </c>
      <c r="BQ138" s="4">
        <v>27</v>
      </c>
      <c r="BR138" s="8">
        <v>1025.46</v>
      </c>
      <c r="BS138" s="7">
        <v>-0.7778</v>
      </c>
      <c r="BT138" s="7">
        <v>-0.7778</v>
      </c>
      <c r="BU138" s="2" t="s">
        <v>239</v>
      </c>
      <c r="BV138" s="2" t="s">
        <v>223</v>
      </c>
      <c r="BW138" s="2" t="s">
        <v>226</v>
      </c>
      <c r="BX138" s="2" t="s">
        <v>1669</v>
      </c>
      <c r="BY138" s="2" t="s">
        <v>238</v>
      </c>
      <c r="BZ138" s="2" t="s">
        <v>226</v>
      </c>
      <c r="CA138" s="4">
        <v>2</v>
      </c>
      <c r="CB138" s="8">
        <v>76.16</v>
      </c>
      <c r="CC138" s="4">
        <v>12</v>
      </c>
      <c r="CD138" s="8">
        <v>456.96</v>
      </c>
      <c r="CE138" s="7">
        <v>-0.8333</v>
      </c>
      <c r="CF138" s="7">
        <v>-0.8333</v>
      </c>
      <c r="CG138" s="2" t="s">
        <v>239</v>
      </c>
      <c r="CH138" s="2" t="s">
        <v>223</v>
      </c>
      <c r="CI138" s="2" t="s">
        <v>1357</v>
      </c>
      <c r="CJ138" s="2" t="s">
        <v>1363</v>
      </c>
      <c r="CK138" s="2" t="s">
        <v>238</v>
      </c>
      <c r="CL138" s="2" t="s">
        <v>226</v>
      </c>
      <c r="CM138" s="4">
        <v>3</v>
      </c>
      <c r="CN138" s="8">
        <v>115.77</v>
      </c>
      <c r="CO138" s="4">
        <v>5</v>
      </c>
      <c r="CP138" s="8">
        <v>192.95</v>
      </c>
      <c r="CQ138" s="7">
        <v>-0.4</v>
      </c>
      <c r="CR138" s="7">
        <v>-0.4</v>
      </c>
      <c r="CS138" s="2" t="s">
        <v>239</v>
      </c>
      <c r="CT138" s="2" t="s">
        <v>223</v>
      </c>
      <c r="CU138" s="2" t="s">
        <v>1357</v>
      </c>
      <c r="CV138" s="2" t="s">
        <v>1363</v>
      </c>
      <c r="CW138" s="2" t="s">
        <v>238</v>
      </c>
      <c r="CX138" s="2" t="s">
        <v>226</v>
      </c>
      <c r="CY138" s="4">
        <v>2</v>
      </c>
      <c r="CZ138" s="8">
        <v>68.8</v>
      </c>
      <c r="DA138" s="4">
        <v>5</v>
      </c>
      <c r="DB138" s="8">
        <v>172</v>
      </c>
      <c r="DC138" s="7">
        <v>-0.6</v>
      </c>
      <c r="DD138" s="7">
        <v>-0.6</v>
      </c>
      <c r="DE138" s="2" t="s">
        <v>239</v>
      </c>
      <c r="DF138" s="2" t="s">
        <v>223</v>
      </c>
      <c r="DG138" s="2" t="s">
        <v>980</v>
      </c>
      <c r="DH138" s="2" t="s">
        <v>1054</v>
      </c>
      <c r="DI138" s="2" t="s">
        <v>238</v>
      </c>
      <c r="DJ138" s="2" t="s">
        <v>226</v>
      </c>
      <c r="DK138" s="4">
        <v>5</v>
      </c>
      <c r="DL138" s="8">
        <v>163.13</v>
      </c>
      <c r="DM138" s="4">
        <v>2</v>
      </c>
      <c r="DN138" s="8">
        <v>64.53</v>
      </c>
      <c r="DO138" s="7">
        <v>1.5</v>
      </c>
      <c r="DP138" s="7">
        <v>1.528</v>
      </c>
      <c r="DQ138" s="2" t="s">
        <v>239</v>
      </c>
      <c r="DR138" s="2" t="s">
        <v>223</v>
      </c>
      <c r="DS138" s="2" t="s">
        <v>1357</v>
      </c>
      <c r="DT138" s="2" t="s">
        <v>1386</v>
      </c>
      <c r="DU138" s="2" t="s">
        <v>238</v>
      </c>
      <c r="DV138" s="2" t="s">
        <v>226</v>
      </c>
      <c r="DW138" s="4">
        <v>2</v>
      </c>
      <c r="DX138" s="8">
        <v>75.04</v>
      </c>
      <c r="DY138" s="4">
        <v>4</v>
      </c>
      <c r="DZ138" s="8">
        <v>150.08</v>
      </c>
      <c r="EA138" s="7">
        <v>-0.5</v>
      </c>
      <c r="EB138" s="7">
        <v>-0.5</v>
      </c>
      <c r="EC138" s="2" t="s">
        <v>239</v>
      </c>
      <c r="ED138" s="2" t="s">
        <v>223</v>
      </c>
      <c r="EE138" s="2" t="s">
        <v>1357</v>
      </c>
      <c r="EF138" s="2" t="s">
        <v>1363</v>
      </c>
      <c r="EG138" s="2" t="s">
        <v>238</v>
      </c>
      <c r="EH138" s="2" t="s">
        <v>226</v>
      </c>
      <c r="EI138" s="4">
        <v>1</v>
      </c>
      <c r="EJ138" s="8">
        <v>33.75</v>
      </c>
      <c r="EK138" s="4">
        <v>3</v>
      </c>
      <c r="EL138" s="8">
        <v>101.25</v>
      </c>
      <c r="EM138" s="7">
        <v>-0.6667</v>
      </c>
      <c r="EN138" s="7">
        <v>-0.6667</v>
      </c>
      <c r="EO138" s="2" t="s">
        <v>239</v>
      </c>
      <c r="EP138" s="2" t="s">
        <v>223</v>
      </c>
      <c r="EQ138" s="2" t="s">
        <v>1357</v>
      </c>
      <c r="ER138" s="2" t="s">
        <v>1363</v>
      </c>
      <c r="ES138" s="2" t="s">
        <v>238</v>
      </c>
      <c r="ET138" s="2" t="s">
        <v>226</v>
      </c>
      <c r="EU138" s="4">
        <v>2</v>
      </c>
      <c r="EV138" s="8">
        <v>71.46</v>
      </c>
      <c r="EW138" s="4">
        <v>3</v>
      </c>
      <c r="EX138" s="8">
        <v>107.19</v>
      </c>
      <c r="EY138" s="7">
        <v>-0.3333</v>
      </c>
      <c r="EZ138" s="7">
        <v>-0.3333</v>
      </c>
      <c r="FA138" s="2" t="s">
        <v>239</v>
      </c>
      <c r="FB138" s="2" t="s">
        <v>223</v>
      </c>
      <c r="FC138" s="2" t="s">
        <v>1357</v>
      </c>
      <c r="FD138" s="2" t="s">
        <v>1993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1357</v>
      </c>
      <c r="FP138" s="2" t="s">
        <v>1386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239</v>
      </c>
      <c r="FZ138" s="2" t="s">
        <v>223</v>
      </c>
      <c r="GA138" s="2" t="s">
        <v>661</v>
      </c>
      <c r="GB138" s="2" t="s">
        <v>226</v>
      </c>
      <c r="GC138" s="2" t="s">
        <v>238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1002</v>
      </c>
      <c r="GL138" s="2" t="s">
        <v>237</v>
      </c>
      <c r="GM138" s="2" t="s">
        <v>1357</v>
      </c>
      <c r="GN138" s="2" t="s">
        <v>1387</v>
      </c>
      <c r="GO138" s="2" t="s">
        <v>238</v>
      </c>
      <c r="GP138" s="2" t="s">
        <v>226</v>
      </c>
      <c r="GQ138" s="4"/>
      <c r="GR138" s="8"/>
      <c r="GS138" s="4">
        <v>2</v>
      </c>
      <c r="GT138" s="8">
        <v>75.04</v>
      </c>
      <c r="GU138" s="7">
        <v>-1</v>
      </c>
      <c r="GV138" s="7">
        <v>-1</v>
      </c>
      <c r="GW138" s="2" t="s">
        <v>239</v>
      </c>
      <c r="GX138" s="2" t="s">
        <v>223</v>
      </c>
      <c r="GY138" s="2" t="s">
        <v>1025</v>
      </c>
      <c r="GZ138" s="2" t="s">
        <v>1074</v>
      </c>
      <c r="HA138" s="2" t="s">
        <v>238</v>
      </c>
      <c r="HB138" s="2" t="s">
        <v>226</v>
      </c>
      <c r="HC138" s="4">
        <v>1</v>
      </c>
      <c r="HD138" s="8">
        <v>30.01</v>
      </c>
      <c r="HE138" s="4">
        <v>3</v>
      </c>
      <c r="HF138" s="8">
        <v>97.54</v>
      </c>
      <c r="HG138" s="7">
        <v>-0.6667</v>
      </c>
      <c r="HH138" s="7">
        <v>-0.6923</v>
      </c>
      <c r="HI138" s="2" t="s">
        <v>239</v>
      </c>
      <c r="HJ138" s="2" t="s">
        <v>223</v>
      </c>
      <c r="HK138" s="2" t="s">
        <v>994</v>
      </c>
      <c r="HL138" s="2" t="s">
        <v>1124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239</v>
      </c>
      <c r="HV138" s="2" t="s">
        <v>237</v>
      </c>
      <c r="HW138" s="2" t="s">
        <v>1357</v>
      </c>
      <c r="HX138" s="2" t="s">
        <v>1362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252</v>
      </c>
      <c r="IH138" s="2" t="s">
        <v>223</v>
      </c>
      <c r="II138" s="2" t="s">
        <v>226</v>
      </c>
      <c r="IJ138" s="2" t="s">
        <v>226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226</v>
      </c>
      <c r="IT138" s="2" t="s">
        <v>226</v>
      </c>
      <c r="IU138" s="2" t="s">
        <v>226</v>
      </c>
      <c r="IV138" s="2" t="s">
        <v>226</v>
      </c>
      <c r="IW138" s="2" t="s">
        <v>226</v>
      </c>
      <c r="IX138" s="2" t="s">
        <v>226</v>
      </c>
      <c r="IY138" s="4">
        <v>2</v>
      </c>
      <c r="IZ138" s="8">
        <v>71.46</v>
      </c>
      <c r="JA138" s="4">
        <v>1</v>
      </c>
      <c r="JB138" s="8">
        <v>35.73</v>
      </c>
      <c r="JC138" s="7">
        <v>1</v>
      </c>
      <c r="JD138" s="7">
        <v>1</v>
      </c>
      <c r="JE138" s="2" t="s">
        <v>239</v>
      </c>
      <c r="JF138" s="2" t="s">
        <v>223</v>
      </c>
      <c r="JG138" s="2" t="s">
        <v>771</v>
      </c>
      <c r="JH138" s="2" t="s">
        <v>272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252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239</v>
      </c>
      <c r="KD138" s="2" t="s">
        <v>223</v>
      </c>
      <c r="KE138" s="2" t="s">
        <v>1121</v>
      </c>
      <c r="KF138" s="2" t="s">
        <v>800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239</v>
      </c>
      <c r="KP138" s="2" t="s">
        <v>223</v>
      </c>
      <c r="KQ138" s="2" t="s">
        <v>1178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223</v>
      </c>
      <c r="LC138" s="2" t="s">
        <v>1357</v>
      </c>
      <c r="LD138" s="2" t="s">
        <v>1994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223</v>
      </c>
      <c r="LO138" s="2" t="s">
        <v>321</v>
      </c>
      <c r="LP138" s="2" t="s">
        <v>483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223</v>
      </c>
      <c r="MY138" s="2" t="s">
        <v>1105</v>
      </c>
      <c r="MZ138" s="2" t="s">
        <v>1995</v>
      </c>
      <c r="NA138" s="2" t="s">
        <v>238</v>
      </c>
      <c r="NB138" s="2" t="s">
        <v>226</v>
      </c>
      <c r="NC138" s="4"/>
      <c r="ND138" s="8"/>
      <c r="NE138" s="4">
        <v>2</v>
      </c>
      <c r="NF138" s="8">
        <v>80.5</v>
      </c>
      <c r="NG138" s="7">
        <v>-1</v>
      </c>
      <c r="NH138" s="7">
        <v>-1</v>
      </c>
      <c r="NI138" s="2" t="s">
        <v>239</v>
      </c>
      <c r="NJ138" s="2" t="s">
        <v>261</v>
      </c>
      <c r="NK138" s="2" t="s">
        <v>1375</v>
      </c>
      <c r="NL138" s="2" t="s">
        <v>1996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239</v>
      </c>
      <c r="NV138" s="2" t="s">
        <v>237</v>
      </c>
      <c r="NW138" s="2" t="s">
        <v>1377</v>
      </c>
      <c r="NX138" s="2" t="s">
        <v>1997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239</v>
      </c>
      <c r="OH138" s="2" t="s">
        <v>237</v>
      </c>
      <c r="OI138" s="2" t="s">
        <v>1010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252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239</v>
      </c>
      <c r="PF138" s="2" t="s">
        <v>223</v>
      </c>
      <c r="PG138" s="2" t="s">
        <v>226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239</v>
      </c>
      <c r="QP138" s="2" t="s">
        <v>237</v>
      </c>
      <c r="QQ138" s="2" t="s">
        <v>1379</v>
      </c>
      <c r="QR138" s="2" t="s">
        <v>1998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266</v>
      </c>
      <c r="RB138" s="2" t="s">
        <v>223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226</v>
      </c>
      <c r="RO138" s="2" t="s">
        <v>226</v>
      </c>
      <c r="RP138" s="2" t="s">
        <v>226</v>
      </c>
      <c r="RQ138" s="2" t="s">
        <v>226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237</v>
      </c>
      <c r="SA138" s="2" t="s">
        <v>1082</v>
      </c>
      <c r="SB138" s="2" t="s">
        <v>1648</v>
      </c>
      <c r="SC138" s="2" t="s">
        <v>238</v>
      </c>
      <c r="SD138" s="2" t="s">
        <v>226</v>
      </c>
      <c r="SE138" s="4">
        <v>490</v>
      </c>
      <c r="SF138" s="4">
        <v>307</v>
      </c>
      <c r="SG138" s="4"/>
      <c r="SH138" s="4"/>
      <c r="SI138" s="4">
        <v>2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</row>
    <row r="139">
      <c r="A139" s="2" t="s">
        <v>1999</v>
      </c>
      <c r="B139" s="2" t="s">
        <v>577</v>
      </c>
      <c r="C139" s="2" t="s">
        <v>558</v>
      </c>
      <c r="D139" s="2" t="s">
        <v>215</v>
      </c>
      <c r="E139" s="2" t="s">
        <v>216</v>
      </c>
      <c r="F139" s="2" t="s">
        <v>1966</v>
      </c>
      <c r="G139" s="2" t="s">
        <v>1967</v>
      </c>
      <c r="H139" s="2" t="s">
        <v>1968</v>
      </c>
      <c r="I139" s="2" t="s">
        <v>1969</v>
      </c>
      <c r="J139" s="2" t="s">
        <v>221</v>
      </c>
      <c r="K139" s="2" t="s">
        <v>468</v>
      </c>
      <c r="L139" s="3">
        <v>39.74</v>
      </c>
      <c r="M139" s="3">
        <v>41.73</v>
      </c>
      <c r="N139" s="3">
        <v>89.99</v>
      </c>
      <c r="O139" s="2" t="s">
        <v>223</v>
      </c>
      <c r="P139" s="2" t="s">
        <v>224</v>
      </c>
      <c r="Q139" s="2" t="s">
        <v>225</v>
      </c>
      <c r="R139" s="2" t="s">
        <v>226</v>
      </c>
      <c r="S139" s="2" t="s">
        <v>1991</v>
      </c>
      <c r="T139" s="2" t="s">
        <v>969</v>
      </c>
      <c r="U139" s="2" t="s">
        <v>229</v>
      </c>
      <c r="V139" s="2" t="s">
        <v>230</v>
      </c>
      <c r="W139" s="2" t="s">
        <v>231</v>
      </c>
      <c r="X139" s="2" t="s">
        <v>1971</v>
      </c>
      <c r="Y139" s="2" t="s">
        <v>1353</v>
      </c>
      <c r="Z139" s="4">
        <v>663</v>
      </c>
      <c r="AA139" s="4">
        <f>=ROUNDDOWN(51,0)</f>
      </c>
      <c r="AB139" s="5">
        <v>13</v>
      </c>
      <c r="AC139" s="2" t="s">
        <v>226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83</v>
      </c>
      <c r="AQ139" s="8">
        <v>3610.62</v>
      </c>
      <c r="AR139" s="4">
        <v>85</v>
      </c>
      <c r="AS139" s="8">
        <v>3712.06</v>
      </c>
      <c r="AT139" s="7">
        <v>-0.0235</v>
      </c>
      <c r="AU139" s="7">
        <v>-0.0273</v>
      </c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>
        <v>0.7946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>
        <v>83</v>
      </c>
      <c r="BK139" s="8">
        <v>3610.62</v>
      </c>
      <c r="BL139" s="2" t="s">
        <v>2000</v>
      </c>
      <c r="BM139" s="7">
        <v>1</v>
      </c>
      <c r="BN139" s="7">
        <v>1</v>
      </c>
      <c r="BO139" s="4">
        <v>22</v>
      </c>
      <c r="BP139" s="8">
        <v>975.04</v>
      </c>
      <c r="BQ139" s="4">
        <v>35</v>
      </c>
      <c r="BR139" s="8">
        <v>1551.2</v>
      </c>
      <c r="BS139" s="7">
        <v>-0.3714</v>
      </c>
      <c r="BT139" s="7">
        <v>-0.3714</v>
      </c>
      <c r="BU139" s="2" t="s">
        <v>239</v>
      </c>
      <c r="BV139" s="2" t="s">
        <v>223</v>
      </c>
      <c r="BW139" s="2" t="s">
        <v>226</v>
      </c>
      <c r="BX139" s="2" t="s">
        <v>1508</v>
      </c>
      <c r="BY139" s="2" t="s">
        <v>238</v>
      </c>
      <c r="BZ139" s="2" t="s">
        <v>226</v>
      </c>
      <c r="CA139" s="4">
        <v>18</v>
      </c>
      <c r="CB139" s="8">
        <v>799.56</v>
      </c>
      <c r="CC139" s="4">
        <v>7</v>
      </c>
      <c r="CD139" s="8">
        <v>310.94</v>
      </c>
      <c r="CE139" s="7">
        <v>1.5714</v>
      </c>
      <c r="CF139" s="7">
        <v>1.5714</v>
      </c>
      <c r="CG139" s="2" t="s">
        <v>239</v>
      </c>
      <c r="CH139" s="2" t="s">
        <v>223</v>
      </c>
      <c r="CI139" s="2" t="s">
        <v>1357</v>
      </c>
      <c r="CJ139" s="2" t="s">
        <v>1385</v>
      </c>
      <c r="CK139" s="2" t="s">
        <v>238</v>
      </c>
      <c r="CL139" s="2" t="s">
        <v>226</v>
      </c>
      <c r="CM139" s="4">
        <v>10</v>
      </c>
      <c r="CN139" s="8">
        <v>450.7</v>
      </c>
      <c r="CO139" s="4">
        <v>11</v>
      </c>
      <c r="CP139" s="8">
        <v>495.77</v>
      </c>
      <c r="CQ139" s="7">
        <v>-0.0909</v>
      </c>
      <c r="CR139" s="7">
        <v>-0.0909</v>
      </c>
      <c r="CS139" s="2" t="s">
        <v>239</v>
      </c>
      <c r="CT139" s="2" t="s">
        <v>223</v>
      </c>
      <c r="CU139" s="2" t="s">
        <v>1357</v>
      </c>
      <c r="CV139" s="2" t="s">
        <v>1464</v>
      </c>
      <c r="CW139" s="2" t="s">
        <v>238</v>
      </c>
      <c r="CX139" s="2" t="s">
        <v>226</v>
      </c>
      <c r="CY139" s="4">
        <v>6</v>
      </c>
      <c r="CZ139" s="8">
        <v>243</v>
      </c>
      <c r="DA139" s="4">
        <v>11</v>
      </c>
      <c r="DB139" s="8">
        <v>445.5</v>
      </c>
      <c r="DC139" s="7">
        <v>-0.4545</v>
      </c>
      <c r="DD139" s="7">
        <v>-0.4545</v>
      </c>
      <c r="DE139" s="2" t="s">
        <v>239</v>
      </c>
      <c r="DF139" s="2" t="s">
        <v>223</v>
      </c>
      <c r="DG139" s="2" t="s">
        <v>980</v>
      </c>
      <c r="DH139" s="2" t="s">
        <v>1020</v>
      </c>
      <c r="DI139" s="2" t="s">
        <v>238</v>
      </c>
      <c r="DJ139" s="2" t="s">
        <v>226</v>
      </c>
      <c r="DK139" s="4">
        <v>1</v>
      </c>
      <c r="DL139" s="8">
        <v>31.36</v>
      </c>
      <c r="DM139" s="4">
        <v>3</v>
      </c>
      <c r="DN139" s="8">
        <v>108.71</v>
      </c>
      <c r="DO139" s="7">
        <v>-0.6667</v>
      </c>
      <c r="DP139" s="7">
        <v>-0.7115</v>
      </c>
      <c r="DQ139" s="2" t="s">
        <v>239</v>
      </c>
      <c r="DR139" s="2" t="s">
        <v>223</v>
      </c>
      <c r="DS139" s="2" t="s">
        <v>1357</v>
      </c>
      <c r="DT139" s="2" t="s">
        <v>1385</v>
      </c>
      <c r="DU139" s="2" t="s">
        <v>238</v>
      </c>
      <c r="DV139" s="2" t="s">
        <v>226</v>
      </c>
      <c r="DW139" s="4">
        <v>11</v>
      </c>
      <c r="DX139" s="8">
        <v>481.91</v>
      </c>
      <c r="DY139" s="4">
        <v>6</v>
      </c>
      <c r="DZ139" s="8">
        <v>262.86</v>
      </c>
      <c r="EA139" s="7">
        <v>0.8333</v>
      </c>
      <c r="EB139" s="7">
        <v>0.8333</v>
      </c>
      <c r="EC139" s="2" t="s">
        <v>239</v>
      </c>
      <c r="ED139" s="2" t="s">
        <v>223</v>
      </c>
      <c r="EE139" s="2" t="s">
        <v>1357</v>
      </c>
      <c r="EF139" s="2" t="s">
        <v>1385</v>
      </c>
      <c r="EG139" s="2" t="s">
        <v>238</v>
      </c>
      <c r="EH139" s="2" t="s">
        <v>226</v>
      </c>
      <c r="EI139" s="4">
        <v>4</v>
      </c>
      <c r="EJ139" s="8">
        <v>157.52</v>
      </c>
      <c r="EK139" s="4">
        <v>4</v>
      </c>
      <c r="EL139" s="8">
        <v>157.52</v>
      </c>
      <c r="EM139" s="7"/>
      <c r="EN139" s="7"/>
      <c r="EO139" s="2" t="s">
        <v>239</v>
      </c>
      <c r="EP139" s="2" t="s">
        <v>223</v>
      </c>
      <c r="EQ139" s="2" t="s">
        <v>1357</v>
      </c>
      <c r="ER139" s="2" t="s">
        <v>1443</v>
      </c>
      <c r="ES139" s="2" t="s">
        <v>238</v>
      </c>
      <c r="ET139" s="2" t="s">
        <v>226</v>
      </c>
      <c r="EU139" s="4"/>
      <c r="EV139" s="8"/>
      <c r="EW139" s="4">
        <v>3</v>
      </c>
      <c r="EX139" s="8">
        <v>123.1</v>
      </c>
      <c r="EY139" s="7">
        <v>-1</v>
      </c>
      <c r="EZ139" s="7">
        <v>-1</v>
      </c>
      <c r="FA139" s="2" t="s">
        <v>239</v>
      </c>
      <c r="FB139" s="2" t="s">
        <v>223</v>
      </c>
      <c r="FC139" s="2" t="s">
        <v>1357</v>
      </c>
      <c r="FD139" s="2" t="s">
        <v>1385</v>
      </c>
      <c r="FE139" s="2" t="s">
        <v>238</v>
      </c>
      <c r="FF139" s="2" t="s">
        <v>226</v>
      </c>
      <c r="FG139" s="4"/>
      <c r="FH139" s="8"/>
      <c r="FI139" s="4">
        <v>1</v>
      </c>
      <c r="FJ139" s="8">
        <v>89.99</v>
      </c>
      <c r="FK139" s="7">
        <v>-1</v>
      </c>
      <c r="FL139" s="7">
        <v>-1</v>
      </c>
      <c r="FM139" s="2" t="s">
        <v>239</v>
      </c>
      <c r="FN139" s="2" t="s">
        <v>223</v>
      </c>
      <c r="FO139" s="2" t="s">
        <v>1357</v>
      </c>
      <c r="FP139" s="2" t="s">
        <v>1403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239</v>
      </c>
      <c r="FZ139" s="2" t="s">
        <v>223</v>
      </c>
      <c r="GA139" s="2" t="s">
        <v>661</v>
      </c>
      <c r="GB139" s="2" t="s">
        <v>226</v>
      </c>
      <c r="GC139" s="2" t="s">
        <v>238</v>
      </c>
      <c r="GD139" s="2" t="s">
        <v>226</v>
      </c>
      <c r="GE139" s="4"/>
      <c r="GF139" s="8"/>
      <c r="GG139" s="4">
        <v>2</v>
      </c>
      <c r="GH139" s="8">
        <v>87.62</v>
      </c>
      <c r="GI139" s="7">
        <v>-1</v>
      </c>
      <c r="GJ139" s="7">
        <v>-1</v>
      </c>
      <c r="GK139" s="2" t="s">
        <v>1002</v>
      </c>
      <c r="GL139" s="2" t="s">
        <v>237</v>
      </c>
      <c r="GM139" s="2" t="s">
        <v>1357</v>
      </c>
      <c r="GN139" s="2" t="s">
        <v>1368</v>
      </c>
      <c r="GO139" s="2" t="s">
        <v>238</v>
      </c>
      <c r="GP139" s="2" t="s">
        <v>226</v>
      </c>
      <c r="GQ139" s="4">
        <v>2</v>
      </c>
      <c r="GR139" s="8">
        <v>87.62</v>
      </c>
      <c r="GS139" s="4">
        <v>1</v>
      </c>
      <c r="GT139" s="8">
        <v>43.81</v>
      </c>
      <c r="GU139" s="7">
        <v>1</v>
      </c>
      <c r="GV139" s="7">
        <v>1</v>
      </c>
      <c r="GW139" s="2" t="s">
        <v>239</v>
      </c>
      <c r="GX139" s="2" t="s">
        <v>223</v>
      </c>
      <c r="GY139" s="2" t="s">
        <v>1025</v>
      </c>
      <c r="GZ139" s="2" t="s">
        <v>1474</v>
      </c>
      <c r="HA139" s="2" t="s">
        <v>238</v>
      </c>
      <c r="HB139" s="2" t="s">
        <v>226</v>
      </c>
      <c r="HC139" s="4"/>
      <c r="HD139" s="8"/>
      <c r="HE139" s="4">
        <v>1</v>
      </c>
      <c r="HF139" s="8">
        <v>35.04</v>
      </c>
      <c r="HG139" s="7">
        <v>-1</v>
      </c>
      <c r="HH139" s="7">
        <v>-1</v>
      </c>
      <c r="HI139" s="2" t="s">
        <v>239</v>
      </c>
      <c r="HJ139" s="2" t="s">
        <v>223</v>
      </c>
      <c r="HK139" s="2" t="s">
        <v>994</v>
      </c>
      <c r="HL139" s="2" t="s">
        <v>2001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237</v>
      </c>
      <c r="HW139" s="2" t="s">
        <v>1357</v>
      </c>
      <c r="HX139" s="2" t="s">
        <v>1385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252</v>
      </c>
      <c r="IH139" s="2" t="s">
        <v>223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226</v>
      </c>
      <c r="IT139" s="2" t="s">
        <v>226</v>
      </c>
      <c r="IU139" s="2" t="s">
        <v>226</v>
      </c>
      <c r="IV139" s="2" t="s">
        <v>226</v>
      </c>
      <c r="IW139" s="2" t="s">
        <v>226</v>
      </c>
      <c r="IX139" s="2" t="s">
        <v>226</v>
      </c>
      <c r="IY139" s="4">
        <v>5</v>
      </c>
      <c r="IZ139" s="8">
        <v>208.65</v>
      </c>
      <c r="JA139" s="4"/>
      <c r="JB139" s="8"/>
      <c r="JC139" s="7"/>
      <c r="JD139" s="7"/>
      <c r="JE139" s="2" t="s">
        <v>239</v>
      </c>
      <c r="JF139" s="2" t="s">
        <v>223</v>
      </c>
      <c r="JG139" s="2" t="s">
        <v>771</v>
      </c>
      <c r="JH139" s="2" t="s">
        <v>525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>
        <v>2</v>
      </c>
      <c r="JX139" s="8">
        <v>91.8</v>
      </c>
      <c r="JY139" s="4"/>
      <c r="JZ139" s="8"/>
      <c r="KA139" s="7"/>
      <c r="KB139" s="7"/>
      <c r="KC139" s="2" t="s">
        <v>239</v>
      </c>
      <c r="KD139" s="2" t="s">
        <v>223</v>
      </c>
      <c r="KE139" s="2" t="s">
        <v>1121</v>
      </c>
      <c r="KF139" s="2" t="s">
        <v>827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239</v>
      </c>
      <c r="KP139" s="2" t="s">
        <v>223</v>
      </c>
      <c r="KQ139" s="2" t="s">
        <v>1178</v>
      </c>
      <c r="KR139" s="2" t="s">
        <v>226</v>
      </c>
      <c r="KS139" s="2" t="s">
        <v>238</v>
      </c>
      <c r="KT139" s="2" t="s">
        <v>226</v>
      </c>
      <c r="KU139" s="4">
        <v>2</v>
      </c>
      <c r="KV139" s="8">
        <v>83.46</v>
      </c>
      <c r="KW139" s="4"/>
      <c r="KX139" s="8"/>
      <c r="KY139" s="7"/>
      <c r="KZ139" s="7"/>
      <c r="LA139" s="2" t="s">
        <v>239</v>
      </c>
      <c r="LB139" s="2" t="s">
        <v>223</v>
      </c>
      <c r="LC139" s="2" t="s">
        <v>1357</v>
      </c>
      <c r="LD139" s="2" t="s">
        <v>2002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239</v>
      </c>
      <c r="LN139" s="2" t="s">
        <v>223</v>
      </c>
      <c r="LO139" s="2" t="s">
        <v>321</v>
      </c>
      <c r="LP139" s="2" t="s">
        <v>380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223</v>
      </c>
      <c r="MY139" s="2" t="s">
        <v>1105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261</v>
      </c>
      <c r="NK139" s="2" t="s">
        <v>1375</v>
      </c>
      <c r="NL139" s="2" t="s">
        <v>2003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239</v>
      </c>
      <c r="NV139" s="2" t="s">
        <v>237</v>
      </c>
      <c r="NW139" s="2" t="s">
        <v>1377</v>
      </c>
      <c r="NX139" s="2" t="s">
        <v>1997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239</v>
      </c>
      <c r="OH139" s="2" t="s">
        <v>237</v>
      </c>
      <c r="OI139" s="2" t="s">
        <v>1010</v>
      </c>
      <c r="OJ139" s="2" t="s">
        <v>2004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252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239</v>
      </c>
      <c r="PF139" s="2" t="s">
        <v>223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239</v>
      </c>
      <c r="QP139" s="2" t="s">
        <v>237</v>
      </c>
      <c r="QQ139" s="2" t="s">
        <v>1379</v>
      </c>
      <c r="QR139" s="2" t="s">
        <v>1006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266</v>
      </c>
      <c r="RB139" s="2" t="s">
        <v>223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226</v>
      </c>
      <c r="RN139" s="2" t="s">
        <v>226</v>
      </c>
      <c r="RO139" s="2" t="s">
        <v>226</v>
      </c>
      <c r="RP139" s="2" t="s">
        <v>226</v>
      </c>
      <c r="RQ139" s="2" t="s">
        <v>226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237</v>
      </c>
      <c r="SA139" s="2" t="s">
        <v>1082</v>
      </c>
      <c r="SB139" s="2" t="s">
        <v>1045</v>
      </c>
      <c r="SC139" s="2" t="s">
        <v>238</v>
      </c>
      <c r="SD139" s="2" t="s">
        <v>226</v>
      </c>
      <c r="SE139" s="4">
        <v>73</v>
      </c>
      <c r="SF139" s="4">
        <v>590</v>
      </c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</row>
    <row r="140">
      <c r="A140" s="2" t="s">
        <v>2005</v>
      </c>
      <c r="B140" s="2" t="s">
        <v>577</v>
      </c>
      <c r="C140" s="2" t="s">
        <v>558</v>
      </c>
      <c r="D140" s="2" t="s">
        <v>215</v>
      </c>
      <c r="E140" s="2" t="s">
        <v>216</v>
      </c>
      <c r="F140" s="2" t="s">
        <v>1966</v>
      </c>
      <c r="G140" s="2" t="s">
        <v>1967</v>
      </c>
      <c r="H140" s="2" t="s">
        <v>1968</v>
      </c>
      <c r="I140" s="2" t="s">
        <v>1969</v>
      </c>
      <c r="J140" s="2" t="s">
        <v>582</v>
      </c>
      <c r="K140" s="2" t="s">
        <v>405</v>
      </c>
      <c r="L140" s="3">
        <v>34.03</v>
      </c>
      <c r="M140" s="3">
        <v>35.73</v>
      </c>
      <c r="N140" s="3">
        <v>79.99</v>
      </c>
      <c r="O140" s="2" t="s">
        <v>302</v>
      </c>
      <c r="P140" s="2" t="s">
        <v>284</v>
      </c>
      <c r="Q140" s="2" t="s">
        <v>225</v>
      </c>
      <c r="R140" s="2" t="s">
        <v>226</v>
      </c>
      <c r="S140" s="2" t="s">
        <v>2006</v>
      </c>
      <c r="T140" s="2" t="s">
        <v>969</v>
      </c>
      <c r="U140" s="2" t="s">
        <v>371</v>
      </c>
      <c r="V140" s="2" t="s">
        <v>230</v>
      </c>
      <c r="W140" s="2" t="s">
        <v>231</v>
      </c>
      <c r="X140" s="2" t="s">
        <v>1971</v>
      </c>
      <c r="Y140" s="2" t="s">
        <v>1353</v>
      </c>
      <c r="Z140" s="4"/>
      <c r="AA140" s="4">
        <f>=ROUNDDOWN({0},0)</f>
      </c>
      <c r="AB140" s="5">
        <v>1</v>
      </c>
      <c r="AC140" s="2" t="s">
        <v>226</v>
      </c>
      <c r="AD140" s="4"/>
      <c r="AE140" s="4"/>
      <c r="AF140" s="6">
        <v>64</v>
      </c>
      <c r="AG140" s="6">
        <v>47</v>
      </c>
      <c r="AH140" s="7">
        <v>0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1</v>
      </c>
      <c r="AQ140" s="8">
        <v>37.98</v>
      </c>
      <c r="AR140" s="4">
        <v>157</v>
      </c>
      <c r="AS140" s="8">
        <v>5307.46</v>
      </c>
      <c r="AT140" s="7">
        <v>-0.9936</v>
      </c>
      <c r="AU140" s="7">
        <v>-0.9928</v>
      </c>
      <c r="AV140" s="4">
        <v>1</v>
      </c>
      <c r="AW140" s="8">
        <v>37.98</v>
      </c>
      <c r="AX140" s="4">
        <v>191</v>
      </c>
      <c r="AY140" s="8">
        <v>6538.62</v>
      </c>
      <c r="AZ140" s="7">
        <v>-0.9948</v>
      </c>
      <c r="BA140" s="7">
        <v>-0.9942</v>
      </c>
      <c r="BB140" s="7">
        <v>1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>
        <v>0.0038</v>
      </c>
      <c r="BJ140" s="4">
        <v>1</v>
      </c>
      <c r="BK140" s="8">
        <v>37.98</v>
      </c>
      <c r="BL140" s="2" t="s">
        <v>2007</v>
      </c>
      <c r="BM140" s="7">
        <v>1</v>
      </c>
      <c r="BN140" s="7">
        <v>1</v>
      </c>
      <c r="BO140" s="4">
        <v>1</v>
      </c>
      <c r="BP140" s="8">
        <v>37.98</v>
      </c>
      <c r="BQ140" s="4">
        <v>98</v>
      </c>
      <c r="BR140" s="8">
        <v>3722.04</v>
      </c>
      <c r="BS140" s="7">
        <v>-0.9898</v>
      </c>
      <c r="BT140" s="7">
        <v>-0.9898</v>
      </c>
      <c r="BU140" s="2" t="s">
        <v>239</v>
      </c>
      <c r="BV140" s="2" t="s">
        <v>237</v>
      </c>
      <c r="BW140" s="2" t="s">
        <v>226</v>
      </c>
      <c r="BX140" s="2" t="s">
        <v>1651</v>
      </c>
      <c r="BY140" s="2" t="s">
        <v>238</v>
      </c>
      <c r="BZ140" s="2" t="s">
        <v>226</v>
      </c>
      <c r="CA140" s="4"/>
      <c r="CB140" s="8"/>
      <c r="CC140" s="4">
        <v>8</v>
      </c>
      <c r="CD140" s="8">
        <v>304.64</v>
      </c>
      <c r="CE140" s="7">
        <v>-1</v>
      </c>
      <c r="CF140" s="7">
        <v>-1</v>
      </c>
      <c r="CG140" s="2" t="s">
        <v>239</v>
      </c>
      <c r="CH140" s="2" t="s">
        <v>237</v>
      </c>
      <c r="CI140" s="2" t="s">
        <v>1357</v>
      </c>
      <c r="CJ140" s="2" t="s">
        <v>2008</v>
      </c>
      <c r="CK140" s="2" t="s">
        <v>238</v>
      </c>
      <c r="CL140" s="2" t="s">
        <v>226</v>
      </c>
      <c r="CM140" s="4"/>
      <c r="CN140" s="8"/>
      <c r="CO140" s="4">
        <v>8</v>
      </c>
      <c r="CP140" s="8">
        <v>185.2</v>
      </c>
      <c r="CQ140" s="7">
        <v>-1</v>
      </c>
      <c r="CR140" s="7">
        <v>-1</v>
      </c>
      <c r="CS140" s="2" t="s">
        <v>239</v>
      </c>
      <c r="CT140" s="2" t="s">
        <v>237</v>
      </c>
      <c r="CU140" s="2" t="s">
        <v>1357</v>
      </c>
      <c r="CV140" s="2" t="s">
        <v>2009</v>
      </c>
      <c r="CW140" s="2" t="s">
        <v>238</v>
      </c>
      <c r="CX140" s="2" t="s">
        <v>226</v>
      </c>
      <c r="CY140" s="4"/>
      <c r="CZ140" s="8"/>
      <c r="DA140" s="4">
        <v>24</v>
      </c>
      <c r="DB140" s="8">
        <v>495.36</v>
      </c>
      <c r="DC140" s="7">
        <v>-1</v>
      </c>
      <c r="DD140" s="7">
        <v>-1</v>
      </c>
      <c r="DE140" s="2" t="s">
        <v>239</v>
      </c>
      <c r="DF140" s="2" t="s">
        <v>237</v>
      </c>
      <c r="DG140" s="2" t="s">
        <v>980</v>
      </c>
      <c r="DH140" s="2" t="s">
        <v>1452</v>
      </c>
      <c r="DI140" s="2" t="s">
        <v>291</v>
      </c>
      <c r="DJ140" s="2" t="s">
        <v>226</v>
      </c>
      <c r="DK140" s="4"/>
      <c r="DL140" s="8"/>
      <c r="DM140" s="4"/>
      <c r="DN140" s="8"/>
      <c r="DO140" s="7"/>
      <c r="DP140" s="7"/>
      <c r="DQ140" s="2" t="s">
        <v>239</v>
      </c>
      <c r="DR140" s="2" t="s">
        <v>237</v>
      </c>
      <c r="DS140" s="2" t="s">
        <v>1357</v>
      </c>
      <c r="DT140" s="2" t="s">
        <v>2008</v>
      </c>
      <c r="DU140" s="2" t="s">
        <v>291</v>
      </c>
      <c r="DV140" s="2" t="s">
        <v>226</v>
      </c>
      <c r="DW140" s="4"/>
      <c r="DX140" s="8"/>
      <c r="DY140" s="4">
        <v>1</v>
      </c>
      <c r="DZ140" s="8">
        <v>37.52</v>
      </c>
      <c r="EA140" s="7">
        <v>-1</v>
      </c>
      <c r="EB140" s="7">
        <v>-1</v>
      </c>
      <c r="EC140" s="2" t="s">
        <v>239</v>
      </c>
      <c r="ED140" s="2" t="s">
        <v>237</v>
      </c>
      <c r="EE140" s="2" t="s">
        <v>1357</v>
      </c>
      <c r="EF140" s="2" t="s">
        <v>2010</v>
      </c>
      <c r="EG140" s="2" t="s">
        <v>238</v>
      </c>
      <c r="EH140" s="2" t="s">
        <v>226</v>
      </c>
      <c r="EI140" s="4"/>
      <c r="EJ140" s="8"/>
      <c r="EK140" s="4">
        <v>4</v>
      </c>
      <c r="EL140" s="8">
        <v>135</v>
      </c>
      <c r="EM140" s="7">
        <v>-1</v>
      </c>
      <c r="EN140" s="7">
        <v>-1</v>
      </c>
      <c r="EO140" s="2" t="s">
        <v>239</v>
      </c>
      <c r="EP140" s="2" t="s">
        <v>237</v>
      </c>
      <c r="EQ140" s="2" t="s">
        <v>1357</v>
      </c>
      <c r="ER140" s="2" t="s">
        <v>2011</v>
      </c>
      <c r="ES140" s="2" t="s">
        <v>238</v>
      </c>
      <c r="ET140" s="2" t="s">
        <v>226</v>
      </c>
      <c r="EU140" s="4"/>
      <c r="EV140" s="8"/>
      <c r="EW140" s="4"/>
      <c r="EX140" s="8"/>
      <c r="EY140" s="7"/>
      <c r="EZ140" s="7"/>
      <c r="FA140" s="2" t="s">
        <v>239</v>
      </c>
      <c r="FB140" s="2" t="s">
        <v>237</v>
      </c>
      <c r="FC140" s="2" t="s">
        <v>1357</v>
      </c>
      <c r="FD140" s="2" t="s">
        <v>1464</v>
      </c>
      <c r="FE140" s="2" t="s">
        <v>238</v>
      </c>
      <c r="FF140" s="2" t="s">
        <v>226</v>
      </c>
      <c r="FG140" s="4"/>
      <c r="FH140" s="8"/>
      <c r="FI140" s="4">
        <v>1</v>
      </c>
      <c r="FJ140" s="8">
        <v>53.94</v>
      </c>
      <c r="FK140" s="7">
        <v>-1</v>
      </c>
      <c r="FL140" s="7">
        <v>-1</v>
      </c>
      <c r="FM140" s="2" t="s">
        <v>239</v>
      </c>
      <c r="FN140" s="2" t="s">
        <v>237</v>
      </c>
      <c r="FO140" s="2" t="s">
        <v>1357</v>
      </c>
      <c r="FP140" s="2" t="s">
        <v>1363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226</v>
      </c>
      <c r="FZ140" s="2" t="s">
        <v>226</v>
      </c>
      <c r="GA140" s="2" t="s">
        <v>226</v>
      </c>
      <c r="GB140" s="2" t="s">
        <v>226</v>
      </c>
      <c r="GC140" s="2" t="s">
        <v>226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1002</v>
      </c>
      <c r="GL140" s="2" t="s">
        <v>237</v>
      </c>
      <c r="GM140" s="2" t="s">
        <v>1357</v>
      </c>
      <c r="GN140" s="2" t="s">
        <v>1375</v>
      </c>
      <c r="GO140" s="2" t="s">
        <v>238</v>
      </c>
      <c r="GP140" s="2" t="s">
        <v>226</v>
      </c>
      <c r="GQ140" s="4"/>
      <c r="GR140" s="8"/>
      <c r="GS140" s="4">
        <v>4</v>
      </c>
      <c r="GT140" s="8">
        <v>150.08</v>
      </c>
      <c r="GU140" s="7">
        <v>-1</v>
      </c>
      <c r="GV140" s="7">
        <v>-1</v>
      </c>
      <c r="GW140" s="2" t="s">
        <v>239</v>
      </c>
      <c r="GX140" s="2" t="s">
        <v>237</v>
      </c>
      <c r="GY140" s="2" t="s">
        <v>1025</v>
      </c>
      <c r="GZ140" s="2" t="s">
        <v>1848</v>
      </c>
      <c r="HA140" s="2" t="s">
        <v>238</v>
      </c>
      <c r="HB140" s="2" t="s">
        <v>226</v>
      </c>
      <c r="HC140" s="4"/>
      <c r="HD140" s="8"/>
      <c r="HE140" s="4">
        <v>8</v>
      </c>
      <c r="HF140" s="8">
        <v>195.09</v>
      </c>
      <c r="HG140" s="7">
        <v>-1</v>
      </c>
      <c r="HH140" s="7">
        <v>-1</v>
      </c>
      <c r="HI140" s="2" t="s">
        <v>239</v>
      </c>
      <c r="HJ140" s="2" t="s">
        <v>237</v>
      </c>
      <c r="HK140" s="2" t="s">
        <v>994</v>
      </c>
      <c r="HL140" s="2" t="s">
        <v>596</v>
      </c>
      <c r="HM140" s="2" t="s">
        <v>238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239</v>
      </c>
      <c r="HV140" s="2" t="s">
        <v>237</v>
      </c>
      <c r="HW140" s="2" t="s">
        <v>1357</v>
      </c>
      <c r="HX140" s="2" t="s">
        <v>2012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252</v>
      </c>
      <c r="IH140" s="2" t="s">
        <v>237</v>
      </c>
      <c r="II140" s="2" t="s">
        <v>226</v>
      </c>
      <c r="IJ140" s="2" t="s">
        <v>226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226</v>
      </c>
      <c r="IT140" s="2" t="s">
        <v>226</v>
      </c>
      <c r="IU140" s="2" t="s">
        <v>226</v>
      </c>
      <c r="IV140" s="2" t="s">
        <v>226</v>
      </c>
      <c r="IW140" s="2" t="s">
        <v>226</v>
      </c>
      <c r="IX140" s="2" t="s">
        <v>226</v>
      </c>
      <c r="IY140" s="4"/>
      <c r="IZ140" s="8"/>
      <c r="JA140" s="4">
        <v>1</v>
      </c>
      <c r="JB140" s="8">
        <v>28.59</v>
      </c>
      <c r="JC140" s="7">
        <v>-1</v>
      </c>
      <c r="JD140" s="7">
        <v>-1</v>
      </c>
      <c r="JE140" s="2" t="s">
        <v>239</v>
      </c>
      <c r="JF140" s="2" t="s">
        <v>237</v>
      </c>
      <c r="JG140" s="2" t="s">
        <v>1257</v>
      </c>
      <c r="JH140" s="2" t="s">
        <v>2013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252</v>
      </c>
      <c r="JR140" s="2" t="s">
        <v>237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237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236</v>
      </c>
      <c r="KP140" s="2" t="s">
        <v>237</v>
      </c>
      <c r="KQ140" s="2" t="s">
        <v>226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237</v>
      </c>
      <c r="LC140" s="2" t="s">
        <v>1357</v>
      </c>
      <c r="LD140" s="2" t="s">
        <v>2014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237</v>
      </c>
      <c r="LO140" s="2" t="s">
        <v>321</v>
      </c>
      <c r="LP140" s="2" t="s">
        <v>2015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237</v>
      </c>
      <c r="MY140" s="2" t="s">
        <v>1105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237</v>
      </c>
      <c r="NK140" s="2" t="s">
        <v>1375</v>
      </c>
      <c r="NL140" s="2" t="s">
        <v>2016</v>
      </c>
      <c r="NM140" s="2" t="s">
        <v>291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239</v>
      </c>
      <c r="NV140" s="2" t="s">
        <v>237</v>
      </c>
      <c r="NW140" s="2" t="s">
        <v>1377</v>
      </c>
      <c r="NX140" s="2" t="s">
        <v>1426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252</v>
      </c>
      <c r="OH140" s="2" t="s">
        <v>237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252</v>
      </c>
      <c r="OT140" s="2" t="s">
        <v>237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226</v>
      </c>
      <c r="PG140" s="2" t="s">
        <v>226</v>
      </c>
      <c r="PH140" s="2" t="s">
        <v>226</v>
      </c>
      <c r="PI140" s="2" t="s">
        <v>226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239</v>
      </c>
      <c r="QP140" s="2" t="s">
        <v>237</v>
      </c>
      <c r="QQ140" s="2" t="s">
        <v>1379</v>
      </c>
      <c r="QR140" s="2" t="s">
        <v>999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266</v>
      </c>
      <c r="RB140" s="2" t="s">
        <v>237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226</v>
      </c>
      <c r="RO140" s="2" t="s">
        <v>226</v>
      </c>
      <c r="RP140" s="2" t="s">
        <v>226</v>
      </c>
      <c r="RQ140" s="2" t="s">
        <v>226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237</v>
      </c>
      <c r="SA140" s="2" t="s">
        <v>1082</v>
      </c>
      <c r="SB140" s="2" t="s">
        <v>996</v>
      </c>
      <c r="SC140" s="2" t="s">
        <v>238</v>
      </c>
      <c r="SD140" s="2" t="s">
        <v>226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</row>
    <row r="141">
      <c r="A141" s="2" t="s">
        <v>2017</v>
      </c>
      <c r="B141" s="2" t="s">
        <v>577</v>
      </c>
      <c r="C141" s="2" t="s">
        <v>558</v>
      </c>
      <c r="D141" s="2" t="s">
        <v>215</v>
      </c>
      <c r="E141" s="2" t="s">
        <v>216</v>
      </c>
      <c r="F141" s="2" t="s">
        <v>1966</v>
      </c>
      <c r="G141" s="2" t="s">
        <v>1967</v>
      </c>
      <c r="H141" s="2" t="s">
        <v>1968</v>
      </c>
      <c r="I141" s="2" t="s">
        <v>1969</v>
      </c>
      <c r="J141" s="2" t="s">
        <v>221</v>
      </c>
      <c r="K141" s="2" t="s">
        <v>405</v>
      </c>
      <c r="L141" s="3">
        <v>39.74</v>
      </c>
      <c r="M141" s="3">
        <v>41.73</v>
      </c>
      <c r="N141" s="3">
        <v>89.99</v>
      </c>
      <c r="O141" s="2" t="s">
        <v>283</v>
      </c>
      <c r="P141" s="2" t="s">
        <v>284</v>
      </c>
      <c r="Q141" s="2" t="s">
        <v>225</v>
      </c>
      <c r="R141" s="2" t="s">
        <v>226</v>
      </c>
      <c r="S141" s="2" t="s">
        <v>2006</v>
      </c>
      <c r="T141" s="2" t="s">
        <v>969</v>
      </c>
      <c r="U141" s="2" t="s">
        <v>229</v>
      </c>
      <c r="V141" s="2" t="s">
        <v>230</v>
      </c>
      <c r="W141" s="2" t="s">
        <v>231</v>
      </c>
      <c r="X141" s="2" t="s">
        <v>1971</v>
      </c>
      <c r="Y141" s="2" t="s">
        <v>1353</v>
      </c>
      <c r="Z141" s="4"/>
      <c r="AA141" s="4">
        <f>=ROUNDDOWN({0},0)</f>
      </c>
      <c r="AB141" s="5"/>
      <c r="AC141" s="2" t="s">
        <v>226</v>
      </c>
      <c r="AD141" s="4"/>
      <c r="AE141" s="4"/>
      <c r="AF141" s="6">
        <v>64</v>
      </c>
      <c r="AG141" s="6">
        <v>47</v>
      </c>
      <c r="AH141" s="7">
        <v>0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/>
      <c r="AQ141" s="8"/>
      <c r="AR141" s="4">
        <v>34</v>
      </c>
      <c r="AS141" s="8">
        <v>1231.16</v>
      </c>
      <c r="AT141" s="7">
        <v>-1</v>
      </c>
      <c r="AU141" s="7">
        <v>-1</v>
      </c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/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/>
      <c r="BK141" s="8"/>
      <c r="BL141" s="2" t="s">
        <v>2018</v>
      </c>
      <c r="BM141" s="7"/>
      <c r="BN141" s="7"/>
      <c r="BO141" s="4"/>
      <c r="BP141" s="8"/>
      <c r="BQ141" s="4">
        <v>17</v>
      </c>
      <c r="BR141" s="8">
        <v>753.44</v>
      </c>
      <c r="BS141" s="7">
        <v>-1</v>
      </c>
      <c r="BT141" s="7">
        <v>-1</v>
      </c>
      <c r="BU141" s="2" t="s">
        <v>239</v>
      </c>
      <c r="BV141" s="2" t="s">
        <v>237</v>
      </c>
      <c r="BW141" s="2" t="s">
        <v>226</v>
      </c>
      <c r="BX141" s="2" t="s">
        <v>1685</v>
      </c>
      <c r="BY141" s="2" t="s">
        <v>238</v>
      </c>
      <c r="BZ141" s="2" t="s">
        <v>226</v>
      </c>
      <c r="CA141" s="4"/>
      <c r="CB141" s="8"/>
      <c r="CC141" s="4">
        <v>1</v>
      </c>
      <c r="CD141" s="8">
        <v>44.42</v>
      </c>
      <c r="CE141" s="7">
        <v>-1</v>
      </c>
      <c r="CF141" s="7">
        <v>-1</v>
      </c>
      <c r="CG141" s="2" t="s">
        <v>239</v>
      </c>
      <c r="CH141" s="2" t="s">
        <v>237</v>
      </c>
      <c r="CI141" s="2" t="s">
        <v>1357</v>
      </c>
      <c r="CJ141" s="2" t="s">
        <v>2012</v>
      </c>
      <c r="CK141" s="2" t="s">
        <v>238</v>
      </c>
      <c r="CL141" s="2" t="s">
        <v>226</v>
      </c>
      <c r="CM141" s="4"/>
      <c r="CN141" s="8"/>
      <c r="CO141" s="4">
        <v>2</v>
      </c>
      <c r="CP141" s="8">
        <v>54.08</v>
      </c>
      <c r="CQ141" s="7">
        <v>-1</v>
      </c>
      <c r="CR141" s="7">
        <v>-1</v>
      </c>
      <c r="CS141" s="2" t="s">
        <v>239</v>
      </c>
      <c r="CT141" s="2" t="s">
        <v>237</v>
      </c>
      <c r="CU141" s="2" t="s">
        <v>1357</v>
      </c>
      <c r="CV141" s="2" t="s">
        <v>2010</v>
      </c>
      <c r="CW141" s="2" t="s">
        <v>238</v>
      </c>
      <c r="CX141" s="2" t="s">
        <v>226</v>
      </c>
      <c r="CY141" s="4"/>
      <c r="CZ141" s="8"/>
      <c r="DA141" s="4">
        <v>12</v>
      </c>
      <c r="DB141" s="8">
        <v>291.6</v>
      </c>
      <c r="DC141" s="7">
        <v>-1</v>
      </c>
      <c r="DD141" s="7">
        <v>-1</v>
      </c>
      <c r="DE141" s="2" t="s">
        <v>239</v>
      </c>
      <c r="DF141" s="2" t="s">
        <v>237</v>
      </c>
      <c r="DG141" s="2" t="s">
        <v>980</v>
      </c>
      <c r="DH141" s="2" t="s">
        <v>1984</v>
      </c>
      <c r="DI141" s="2" t="s">
        <v>291</v>
      </c>
      <c r="DJ141" s="2" t="s">
        <v>226</v>
      </c>
      <c r="DK141" s="4"/>
      <c r="DL141" s="8"/>
      <c r="DM141" s="4"/>
      <c r="DN141" s="8"/>
      <c r="DO141" s="7"/>
      <c r="DP141" s="7"/>
      <c r="DQ141" s="2" t="s">
        <v>239</v>
      </c>
      <c r="DR141" s="2" t="s">
        <v>237</v>
      </c>
      <c r="DS141" s="2" t="s">
        <v>1357</v>
      </c>
      <c r="DT141" s="2" t="s">
        <v>2019</v>
      </c>
      <c r="DU141" s="2" t="s">
        <v>291</v>
      </c>
      <c r="DV141" s="2" t="s">
        <v>226</v>
      </c>
      <c r="DW141" s="4"/>
      <c r="DX141" s="8"/>
      <c r="DY141" s="4">
        <v>2</v>
      </c>
      <c r="DZ141" s="8">
        <v>87.62</v>
      </c>
      <c r="EA141" s="7">
        <v>-1</v>
      </c>
      <c r="EB141" s="7">
        <v>-1</v>
      </c>
      <c r="EC141" s="2" t="s">
        <v>239</v>
      </c>
      <c r="ED141" s="2" t="s">
        <v>237</v>
      </c>
      <c r="EE141" s="2" t="s">
        <v>1357</v>
      </c>
      <c r="EF141" s="2" t="s">
        <v>2009</v>
      </c>
      <c r="EG141" s="2" t="s">
        <v>238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239</v>
      </c>
      <c r="EP141" s="2" t="s">
        <v>237</v>
      </c>
      <c r="EQ141" s="2" t="s">
        <v>1357</v>
      </c>
      <c r="ER141" s="2" t="s">
        <v>2012</v>
      </c>
      <c r="ES141" s="2" t="s">
        <v>238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239</v>
      </c>
      <c r="FB141" s="2" t="s">
        <v>237</v>
      </c>
      <c r="FC141" s="2" t="s">
        <v>1357</v>
      </c>
      <c r="FD141" s="2" t="s">
        <v>1363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239</v>
      </c>
      <c r="FN141" s="2" t="s">
        <v>237</v>
      </c>
      <c r="FO141" s="2" t="s">
        <v>1357</v>
      </c>
      <c r="FP141" s="2" t="s">
        <v>1386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226</v>
      </c>
      <c r="FZ141" s="2" t="s">
        <v>226</v>
      </c>
      <c r="GA141" s="2" t="s">
        <v>226</v>
      </c>
      <c r="GB141" s="2" t="s">
        <v>226</v>
      </c>
      <c r="GC141" s="2" t="s">
        <v>226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239</v>
      </c>
      <c r="GL141" s="2" t="s">
        <v>237</v>
      </c>
      <c r="GM141" s="2" t="s">
        <v>1357</v>
      </c>
      <c r="GN141" s="2" t="s">
        <v>1654</v>
      </c>
      <c r="GO141" s="2" t="s">
        <v>238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239</v>
      </c>
      <c r="GX141" s="2" t="s">
        <v>237</v>
      </c>
      <c r="GY141" s="2" t="s">
        <v>1025</v>
      </c>
      <c r="GZ141" s="2" t="s">
        <v>1515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237</v>
      </c>
      <c r="HK141" s="2" t="s">
        <v>994</v>
      </c>
      <c r="HL141" s="2" t="s">
        <v>1091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237</v>
      </c>
      <c r="HW141" s="2" t="s">
        <v>1357</v>
      </c>
      <c r="HX141" s="2" t="s">
        <v>2009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252</v>
      </c>
      <c r="IH141" s="2" t="s">
        <v>237</v>
      </c>
      <c r="II141" s="2" t="s">
        <v>226</v>
      </c>
      <c r="IJ141" s="2" t="s">
        <v>226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226</v>
      </c>
      <c r="IT141" s="2" t="s">
        <v>226</v>
      </c>
      <c r="IU141" s="2" t="s">
        <v>226</v>
      </c>
      <c r="IV141" s="2" t="s">
        <v>226</v>
      </c>
      <c r="IW141" s="2" t="s">
        <v>226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239</v>
      </c>
      <c r="JF141" s="2" t="s">
        <v>237</v>
      </c>
      <c r="JG141" s="2" t="s">
        <v>1257</v>
      </c>
      <c r="JH141" s="2" t="s">
        <v>2020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252</v>
      </c>
      <c r="JR141" s="2" t="s">
        <v>237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237</v>
      </c>
      <c r="KE141" s="2" t="s">
        <v>226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236</v>
      </c>
      <c r="KP141" s="2" t="s">
        <v>237</v>
      </c>
      <c r="KQ141" s="2" t="s">
        <v>226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237</v>
      </c>
      <c r="LC141" s="2" t="s">
        <v>1357</v>
      </c>
      <c r="LD141" s="2" t="s">
        <v>821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239</v>
      </c>
      <c r="LN141" s="2" t="s">
        <v>237</v>
      </c>
      <c r="LO141" s="2" t="s">
        <v>321</v>
      </c>
      <c r="LP141" s="2" t="s">
        <v>483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237</v>
      </c>
      <c r="MY141" s="2" t="s">
        <v>1105</v>
      </c>
      <c r="MZ141" s="2" t="s">
        <v>226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237</v>
      </c>
      <c r="NK141" s="2" t="s">
        <v>1375</v>
      </c>
      <c r="NL141" s="2" t="s">
        <v>1358</v>
      </c>
      <c r="NM141" s="2" t="s">
        <v>291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239</v>
      </c>
      <c r="NV141" s="2" t="s">
        <v>237</v>
      </c>
      <c r="NW141" s="2" t="s">
        <v>1394</v>
      </c>
      <c r="NX141" s="2" t="s">
        <v>1228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252</v>
      </c>
      <c r="OH141" s="2" t="s">
        <v>237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252</v>
      </c>
      <c r="OT141" s="2" t="s">
        <v>237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226</v>
      </c>
      <c r="PG141" s="2" t="s">
        <v>226</v>
      </c>
      <c r="PH141" s="2" t="s">
        <v>226</v>
      </c>
      <c r="PI141" s="2" t="s">
        <v>226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239</v>
      </c>
      <c r="QP141" s="2" t="s">
        <v>237</v>
      </c>
      <c r="QQ141" s="2" t="s">
        <v>1379</v>
      </c>
      <c r="QR141" s="2" t="s">
        <v>984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266</v>
      </c>
      <c r="RB141" s="2" t="s">
        <v>237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226</v>
      </c>
      <c r="RO141" s="2" t="s">
        <v>226</v>
      </c>
      <c r="RP141" s="2" t="s">
        <v>226</v>
      </c>
      <c r="RQ141" s="2" t="s">
        <v>226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237</v>
      </c>
      <c r="SA141" s="2" t="s">
        <v>1082</v>
      </c>
      <c r="SB141" s="2" t="s">
        <v>2021</v>
      </c>
      <c r="SC141" s="2" t="s">
        <v>238</v>
      </c>
      <c r="SD141" s="2" t="s">
        <v>226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</row>
    <row r="142">
      <c r="A142" s="2" t="s">
        <v>2022</v>
      </c>
      <c r="B142" s="2" t="s">
        <v>577</v>
      </c>
      <c r="C142" s="2" t="s">
        <v>558</v>
      </c>
      <c r="D142" s="2" t="s">
        <v>215</v>
      </c>
      <c r="E142" s="2" t="s">
        <v>216</v>
      </c>
      <c r="F142" s="2" t="s">
        <v>1966</v>
      </c>
      <c r="G142" s="2" t="s">
        <v>1967</v>
      </c>
      <c r="H142" s="2" t="s">
        <v>1968</v>
      </c>
      <c r="I142" s="2" t="s">
        <v>1969</v>
      </c>
      <c r="J142" s="2" t="s">
        <v>582</v>
      </c>
      <c r="K142" s="2" t="s">
        <v>282</v>
      </c>
      <c r="L142" s="3">
        <v>34.03</v>
      </c>
      <c r="M142" s="3">
        <v>35.73</v>
      </c>
      <c r="N142" s="3">
        <v>79.99</v>
      </c>
      <c r="O142" s="2" t="s">
        <v>283</v>
      </c>
      <c r="P142" s="2" t="s">
        <v>284</v>
      </c>
      <c r="Q142" s="2" t="s">
        <v>225</v>
      </c>
      <c r="R142" s="2" t="s">
        <v>226</v>
      </c>
      <c r="S142" s="2" t="s">
        <v>2023</v>
      </c>
      <c r="T142" s="2" t="s">
        <v>969</v>
      </c>
      <c r="U142" s="2" t="s">
        <v>371</v>
      </c>
      <c r="V142" s="2" t="s">
        <v>230</v>
      </c>
      <c r="W142" s="2" t="s">
        <v>231</v>
      </c>
      <c r="X142" s="2" t="s">
        <v>1971</v>
      </c>
      <c r="Y142" s="2" t="s">
        <v>2024</v>
      </c>
      <c r="Z142" s="4"/>
      <c r="AA142" s="4">
        <f>=ROUNDDOWN({0},0)</f>
      </c>
      <c r="AB142" s="5">
        <v>0.2</v>
      </c>
      <c r="AC142" s="2" t="s">
        <v>226</v>
      </c>
      <c r="AD142" s="4"/>
      <c r="AE142" s="4"/>
      <c r="AF142" s="6">
        <v>64</v>
      </c>
      <c r="AG142" s="6"/>
      <c r="AH142" s="7">
        <v>0.2024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/>
      <c r="AQ142" s="8"/>
      <c r="AR142" s="4">
        <v>10</v>
      </c>
      <c r="AS142" s="8">
        <v>235.46</v>
      </c>
      <c r="AT142" s="7">
        <v>-1</v>
      </c>
      <c r="AU142" s="7">
        <v>-1</v>
      </c>
      <c r="AV142" s="4" t="s">
        <v>226</v>
      </c>
      <c r="AW142" s="8" t="s">
        <v>226</v>
      </c>
      <c r="AX142" s="4">
        <v>10</v>
      </c>
      <c r="AY142" s="8">
        <v>235.46</v>
      </c>
      <c r="AZ142" s="7" t="s">
        <v>226</v>
      </c>
      <c r="BA142" s="7" t="s">
        <v>226</v>
      </c>
      <c r="BB142" s="7"/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/>
      <c r="BK142" s="8"/>
      <c r="BL142" s="2" t="s">
        <v>2025</v>
      </c>
      <c r="BM142" s="7"/>
      <c r="BN142" s="7"/>
      <c r="BO142" s="4"/>
      <c r="BP142" s="8"/>
      <c r="BQ142" s="4"/>
      <c r="BR142" s="8"/>
      <c r="BS142" s="7"/>
      <c r="BT142" s="7"/>
      <c r="BU142" s="2" t="s">
        <v>239</v>
      </c>
      <c r="BV142" s="2" t="s">
        <v>237</v>
      </c>
      <c r="BW142" s="2" t="s">
        <v>226</v>
      </c>
      <c r="BX142" s="2" t="s">
        <v>1377</v>
      </c>
      <c r="BY142" s="2" t="s">
        <v>238</v>
      </c>
      <c r="BZ142" s="2" t="s">
        <v>226</v>
      </c>
      <c r="CA142" s="4"/>
      <c r="CB142" s="8"/>
      <c r="CC142" s="4"/>
      <c r="CD142" s="8"/>
      <c r="CE142" s="7"/>
      <c r="CF142" s="7"/>
      <c r="CG142" s="2" t="s">
        <v>239</v>
      </c>
      <c r="CH142" s="2" t="s">
        <v>237</v>
      </c>
      <c r="CI142" s="2" t="s">
        <v>2026</v>
      </c>
      <c r="CJ142" s="2" t="s">
        <v>1530</v>
      </c>
      <c r="CK142" s="2" t="s">
        <v>238</v>
      </c>
      <c r="CL142" s="2" t="s">
        <v>226</v>
      </c>
      <c r="CM142" s="4"/>
      <c r="CN142" s="8"/>
      <c r="CO142" s="4">
        <v>4</v>
      </c>
      <c r="CP142" s="8">
        <v>46.32</v>
      </c>
      <c r="CQ142" s="7">
        <v>-1</v>
      </c>
      <c r="CR142" s="7">
        <v>-1</v>
      </c>
      <c r="CS142" s="2" t="s">
        <v>239</v>
      </c>
      <c r="CT142" s="2" t="s">
        <v>237</v>
      </c>
      <c r="CU142" s="2" t="s">
        <v>2027</v>
      </c>
      <c r="CV142" s="2" t="s">
        <v>1502</v>
      </c>
      <c r="CW142" s="2" t="s">
        <v>238</v>
      </c>
      <c r="CX142" s="2" t="s">
        <v>226</v>
      </c>
      <c r="CY142" s="4"/>
      <c r="CZ142" s="8"/>
      <c r="DA142" s="4"/>
      <c r="DB142" s="8"/>
      <c r="DC142" s="7"/>
      <c r="DD142" s="7"/>
      <c r="DE142" s="2" t="s">
        <v>239</v>
      </c>
      <c r="DF142" s="2" t="s">
        <v>237</v>
      </c>
      <c r="DG142" s="2" t="s">
        <v>980</v>
      </c>
      <c r="DH142" s="2" t="s">
        <v>1989</v>
      </c>
      <c r="DI142" s="2" t="s">
        <v>291</v>
      </c>
      <c r="DJ142" s="2" t="s">
        <v>226</v>
      </c>
      <c r="DK142" s="4"/>
      <c r="DL142" s="8"/>
      <c r="DM142" s="4">
        <v>1</v>
      </c>
      <c r="DN142" s="8">
        <v>12.47</v>
      </c>
      <c r="DO142" s="7">
        <v>-1</v>
      </c>
      <c r="DP142" s="7">
        <v>-1</v>
      </c>
      <c r="DQ142" s="2" t="s">
        <v>239</v>
      </c>
      <c r="DR142" s="2" t="s">
        <v>237</v>
      </c>
      <c r="DS142" s="2" t="s">
        <v>2028</v>
      </c>
      <c r="DT142" s="2" t="s">
        <v>1502</v>
      </c>
      <c r="DU142" s="2" t="s">
        <v>291</v>
      </c>
      <c r="DV142" s="2" t="s">
        <v>226</v>
      </c>
      <c r="DW142" s="4"/>
      <c r="DX142" s="8"/>
      <c r="DY142" s="4"/>
      <c r="DZ142" s="8"/>
      <c r="EA142" s="7"/>
      <c r="EB142" s="7"/>
      <c r="EC142" s="2" t="s">
        <v>239</v>
      </c>
      <c r="ED142" s="2" t="s">
        <v>237</v>
      </c>
      <c r="EE142" s="2" t="s">
        <v>1379</v>
      </c>
      <c r="EF142" s="2" t="s">
        <v>1706</v>
      </c>
      <c r="EG142" s="2" t="s">
        <v>238</v>
      </c>
      <c r="EH142" s="2" t="s">
        <v>226</v>
      </c>
      <c r="EI142" s="4"/>
      <c r="EJ142" s="8"/>
      <c r="EK142" s="4">
        <v>1</v>
      </c>
      <c r="EL142" s="8">
        <v>33.75</v>
      </c>
      <c r="EM142" s="7">
        <v>-1</v>
      </c>
      <c r="EN142" s="7">
        <v>-1</v>
      </c>
      <c r="EO142" s="2" t="s">
        <v>239</v>
      </c>
      <c r="EP142" s="2" t="s">
        <v>237</v>
      </c>
      <c r="EQ142" s="2" t="s">
        <v>570</v>
      </c>
      <c r="ER142" s="2" t="s">
        <v>2029</v>
      </c>
      <c r="ES142" s="2" t="s">
        <v>238</v>
      </c>
      <c r="ET142" s="2" t="s">
        <v>226</v>
      </c>
      <c r="EU142" s="4"/>
      <c r="EV142" s="8"/>
      <c r="EW142" s="4">
        <v>4</v>
      </c>
      <c r="EX142" s="8">
        <v>142.92</v>
      </c>
      <c r="EY142" s="7">
        <v>-1</v>
      </c>
      <c r="EZ142" s="7">
        <v>-1</v>
      </c>
      <c r="FA142" s="2" t="s">
        <v>239</v>
      </c>
      <c r="FB142" s="2" t="s">
        <v>237</v>
      </c>
      <c r="FC142" s="2" t="s">
        <v>2030</v>
      </c>
      <c r="FD142" s="2" t="s">
        <v>2024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237</v>
      </c>
      <c r="FO142" s="2" t="s">
        <v>1535</v>
      </c>
      <c r="FP142" s="2" t="s">
        <v>2031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226</v>
      </c>
      <c r="GA142" s="2" t="s">
        <v>226</v>
      </c>
      <c r="GB142" s="2" t="s">
        <v>226</v>
      </c>
      <c r="GC142" s="2" t="s">
        <v>226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337</v>
      </c>
      <c r="GL142" s="2" t="s">
        <v>237</v>
      </c>
      <c r="GM142" s="2" t="s">
        <v>226</v>
      </c>
      <c r="GN142" s="2" t="s">
        <v>226</v>
      </c>
      <c r="GO142" s="2" t="s">
        <v>238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237</v>
      </c>
      <c r="GY142" s="2" t="s">
        <v>1025</v>
      </c>
      <c r="GZ142" s="2" t="s">
        <v>1515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237</v>
      </c>
      <c r="HK142" s="2" t="s">
        <v>994</v>
      </c>
      <c r="HL142" s="2" t="s">
        <v>1003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239</v>
      </c>
      <c r="HV142" s="2" t="s">
        <v>237</v>
      </c>
      <c r="HW142" s="2" t="s">
        <v>574</v>
      </c>
      <c r="HX142" s="2" t="s">
        <v>2032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252</v>
      </c>
      <c r="IH142" s="2" t="s">
        <v>237</v>
      </c>
      <c r="II142" s="2" t="s">
        <v>226</v>
      </c>
      <c r="IJ142" s="2" t="s">
        <v>226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226</v>
      </c>
      <c r="IT142" s="2" t="s">
        <v>226</v>
      </c>
      <c r="IU142" s="2" t="s">
        <v>226</v>
      </c>
      <c r="IV142" s="2" t="s">
        <v>226</v>
      </c>
      <c r="IW142" s="2" t="s">
        <v>226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252</v>
      </c>
      <c r="JF142" s="2" t="s">
        <v>237</v>
      </c>
      <c r="JG142" s="2" t="s">
        <v>226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237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237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236</v>
      </c>
      <c r="KP142" s="2" t="s">
        <v>237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239</v>
      </c>
      <c r="LB142" s="2" t="s">
        <v>237</v>
      </c>
      <c r="LC142" s="2" t="s">
        <v>1004</v>
      </c>
      <c r="LD142" s="2" t="s">
        <v>977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239</v>
      </c>
      <c r="LN142" s="2" t="s">
        <v>237</v>
      </c>
      <c r="LO142" s="2" t="s">
        <v>321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252</v>
      </c>
      <c r="MX142" s="2" t="s">
        <v>237</v>
      </c>
      <c r="MY142" s="2" t="s">
        <v>226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237</v>
      </c>
      <c r="NK142" s="2" t="s">
        <v>2033</v>
      </c>
      <c r="NL142" s="2" t="s">
        <v>1526</v>
      </c>
      <c r="NM142" s="2" t="s">
        <v>291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239</v>
      </c>
      <c r="NV142" s="2" t="s">
        <v>237</v>
      </c>
      <c r="NW142" s="2" t="s">
        <v>1377</v>
      </c>
      <c r="NX142" s="2" t="s">
        <v>1545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252</v>
      </c>
      <c r="OH142" s="2" t="s">
        <v>237</v>
      </c>
      <c r="OI142" s="2" t="s">
        <v>226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252</v>
      </c>
      <c r="OT142" s="2" t="s">
        <v>237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226</v>
      </c>
      <c r="PG142" s="2" t="s">
        <v>226</v>
      </c>
      <c r="PH142" s="2" t="s">
        <v>226</v>
      </c>
      <c r="PI142" s="2" t="s">
        <v>226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226</v>
      </c>
      <c r="QE142" s="2" t="s">
        <v>226</v>
      </c>
      <c r="QF142" s="2" t="s">
        <v>226</v>
      </c>
      <c r="QG142" s="2" t="s">
        <v>226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239</v>
      </c>
      <c r="QP142" s="2" t="s">
        <v>237</v>
      </c>
      <c r="QQ142" s="2" t="s">
        <v>1379</v>
      </c>
      <c r="QR142" s="2" t="s">
        <v>2034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237</v>
      </c>
      <c r="RC142" s="2" t="s">
        <v>226</v>
      </c>
      <c r="RD142" s="2" t="s">
        <v>226</v>
      </c>
      <c r="RE142" s="2" t="s">
        <v>238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226</v>
      </c>
      <c r="RN142" s="2" t="s">
        <v>226</v>
      </c>
      <c r="RO142" s="2" t="s">
        <v>226</v>
      </c>
      <c r="RP142" s="2" t="s">
        <v>226</v>
      </c>
      <c r="RQ142" s="2" t="s">
        <v>226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239</v>
      </c>
      <c r="RZ142" s="2" t="s">
        <v>237</v>
      </c>
      <c r="SA142" s="2" t="s">
        <v>1082</v>
      </c>
      <c r="SB142" s="2" t="s">
        <v>1039</v>
      </c>
      <c r="SC142" s="2" t="s">
        <v>238</v>
      </c>
      <c r="SD142" s="2" t="s">
        <v>226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</row>
    <row r="143">
      <c r="A143" s="2" t="s">
        <v>2035</v>
      </c>
      <c r="B143" s="2" t="s">
        <v>577</v>
      </c>
      <c r="C143" s="2" t="s">
        <v>558</v>
      </c>
      <c r="D143" s="2" t="s">
        <v>215</v>
      </c>
      <c r="E143" s="2" t="s">
        <v>216</v>
      </c>
      <c r="F143" s="2" t="s">
        <v>1966</v>
      </c>
      <c r="G143" s="2" t="s">
        <v>1967</v>
      </c>
      <c r="H143" s="2" t="s">
        <v>1968</v>
      </c>
      <c r="I143" s="2" t="s">
        <v>1969</v>
      </c>
      <c r="J143" s="2" t="s">
        <v>221</v>
      </c>
      <c r="K143" s="2" t="s">
        <v>282</v>
      </c>
      <c r="L143" s="3">
        <v>39.74</v>
      </c>
      <c r="M143" s="3">
        <v>41.73</v>
      </c>
      <c r="N143" s="3">
        <v>89.99</v>
      </c>
      <c r="O143" s="2" t="s">
        <v>283</v>
      </c>
      <c r="P143" s="2" t="s">
        <v>284</v>
      </c>
      <c r="Q143" s="2" t="s">
        <v>225</v>
      </c>
      <c r="R143" s="2" t="s">
        <v>226</v>
      </c>
      <c r="S143" s="2" t="s">
        <v>2023</v>
      </c>
      <c r="T143" s="2" t="s">
        <v>969</v>
      </c>
      <c r="U143" s="2" t="s">
        <v>229</v>
      </c>
      <c r="V143" s="2" t="s">
        <v>230</v>
      </c>
      <c r="W143" s="2" t="s">
        <v>231</v>
      </c>
      <c r="X143" s="2" t="s">
        <v>1971</v>
      </c>
      <c r="Y143" s="2" t="s">
        <v>1353</v>
      </c>
      <c r="Z143" s="4"/>
      <c r="AA143" s="4">
        <f>=ROUNDDOWN({0},0)</f>
      </c>
      <c r="AB143" s="5">
        <v>1</v>
      </c>
      <c r="AC143" s="2" t="s">
        <v>226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226</v>
      </c>
      <c r="AW143" s="8" t="s">
        <v>226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/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 t="s">
        <v>226</v>
      </c>
      <c r="BJ143" s="4"/>
      <c r="BK143" s="8"/>
      <c r="BL143" s="2" t="s">
        <v>226</v>
      </c>
      <c r="BM143" s="7"/>
      <c r="BN143" s="7"/>
      <c r="BO143" s="4"/>
      <c r="BP143" s="8"/>
      <c r="BQ143" s="4"/>
      <c r="BR143" s="8"/>
      <c r="BS143" s="7"/>
      <c r="BT143" s="7"/>
      <c r="BU143" s="2" t="s">
        <v>239</v>
      </c>
      <c r="BV143" s="2" t="s">
        <v>237</v>
      </c>
      <c r="BW143" s="2" t="s">
        <v>226</v>
      </c>
      <c r="BX143" s="2" t="s">
        <v>2036</v>
      </c>
      <c r="BY143" s="2" t="s">
        <v>238</v>
      </c>
      <c r="BZ143" s="2" t="s">
        <v>226</v>
      </c>
      <c r="CA143" s="4"/>
      <c r="CB143" s="8"/>
      <c r="CC143" s="4"/>
      <c r="CD143" s="8"/>
      <c r="CE143" s="7"/>
      <c r="CF143" s="7"/>
      <c r="CG143" s="2" t="s">
        <v>239</v>
      </c>
      <c r="CH143" s="2" t="s">
        <v>237</v>
      </c>
      <c r="CI143" s="2" t="s">
        <v>1917</v>
      </c>
      <c r="CJ143" s="2" t="s">
        <v>2037</v>
      </c>
      <c r="CK143" s="2" t="s">
        <v>238</v>
      </c>
      <c r="CL143" s="2" t="s">
        <v>226</v>
      </c>
      <c r="CM143" s="4"/>
      <c r="CN143" s="8"/>
      <c r="CO143" s="4"/>
      <c r="CP143" s="8"/>
      <c r="CQ143" s="7"/>
      <c r="CR143" s="7"/>
      <c r="CS143" s="2" t="s">
        <v>239</v>
      </c>
      <c r="CT143" s="2" t="s">
        <v>237</v>
      </c>
      <c r="CU143" s="2" t="s">
        <v>2027</v>
      </c>
      <c r="CV143" s="2" t="s">
        <v>1540</v>
      </c>
      <c r="CW143" s="2" t="s">
        <v>238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239</v>
      </c>
      <c r="DF143" s="2" t="s">
        <v>237</v>
      </c>
      <c r="DG143" s="2" t="s">
        <v>980</v>
      </c>
      <c r="DH143" s="2" t="s">
        <v>1115</v>
      </c>
      <c r="DI143" s="2" t="s">
        <v>291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239</v>
      </c>
      <c r="DR143" s="2" t="s">
        <v>237</v>
      </c>
      <c r="DS143" s="2" t="s">
        <v>2028</v>
      </c>
      <c r="DT143" s="2" t="s">
        <v>1502</v>
      </c>
      <c r="DU143" s="2" t="s">
        <v>291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239</v>
      </c>
      <c r="ED143" s="2" t="s">
        <v>237</v>
      </c>
      <c r="EE143" s="2" t="s">
        <v>1379</v>
      </c>
      <c r="EF143" s="2" t="s">
        <v>2038</v>
      </c>
      <c r="EG143" s="2" t="s">
        <v>238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239</v>
      </c>
      <c r="EP143" s="2" t="s">
        <v>237</v>
      </c>
      <c r="EQ143" s="2" t="s">
        <v>570</v>
      </c>
      <c r="ER143" s="2" t="s">
        <v>2039</v>
      </c>
      <c r="ES143" s="2" t="s">
        <v>238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239</v>
      </c>
      <c r="FB143" s="2" t="s">
        <v>223</v>
      </c>
      <c r="FC143" s="2" t="s">
        <v>2030</v>
      </c>
      <c r="FD143" s="2" t="s">
        <v>2040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237</v>
      </c>
      <c r="FO143" s="2" t="s">
        <v>1535</v>
      </c>
      <c r="FP143" s="2" t="s">
        <v>1373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226</v>
      </c>
      <c r="FZ143" s="2" t="s">
        <v>226</v>
      </c>
      <c r="GA143" s="2" t="s">
        <v>226</v>
      </c>
      <c r="GB143" s="2" t="s">
        <v>226</v>
      </c>
      <c r="GC143" s="2" t="s">
        <v>226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337</v>
      </c>
      <c r="GL143" s="2" t="s">
        <v>237</v>
      </c>
      <c r="GM143" s="2" t="s">
        <v>226</v>
      </c>
      <c r="GN143" s="2" t="s">
        <v>226</v>
      </c>
      <c r="GO143" s="2" t="s">
        <v>238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239</v>
      </c>
      <c r="GX143" s="2" t="s">
        <v>237</v>
      </c>
      <c r="GY143" s="2" t="s">
        <v>1025</v>
      </c>
      <c r="GZ143" s="2" t="s">
        <v>2041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239</v>
      </c>
      <c r="HJ143" s="2" t="s">
        <v>237</v>
      </c>
      <c r="HK143" s="2" t="s">
        <v>994</v>
      </c>
      <c r="HL143" s="2" t="s">
        <v>2042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239</v>
      </c>
      <c r="HV143" s="2" t="s">
        <v>237</v>
      </c>
      <c r="HW143" s="2" t="s">
        <v>574</v>
      </c>
      <c r="HX143" s="2" t="s">
        <v>2043</v>
      </c>
      <c r="HY143" s="2" t="s">
        <v>238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252</v>
      </c>
      <c r="IH143" s="2" t="s">
        <v>237</v>
      </c>
      <c r="II143" s="2" t="s">
        <v>226</v>
      </c>
      <c r="IJ143" s="2" t="s">
        <v>226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226</v>
      </c>
      <c r="IT143" s="2" t="s">
        <v>226</v>
      </c>
      <c r="IU143" s="2" t="s">
        <v>226</v>
      </c>
      <c r="IV143" s="2" t="s">
        <v>226</v>
      </c>
      <c r="IW143" s="2" t="s">
        <v>226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252</v>
      </c>
      <c r="JF143" s="2" t="s">
        <v>237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237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237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236</v>
      </c>
      <c r="KP143" s="2" t="s">
        <v>237</v>
      </c>
      <c r="KQ143" s="2" t="s">
        <v>226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239</v>
      </c>
      <c r="LB143" s="2" t="s">
        <v>237</v>
      </c>
      <c r="LC143" s="2" t="s">
        <v>1004</v>
      </c>
      <c r="LD143" s="2" t="s">
        <v>1046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239</v>
      </c>
      <c r="LN143" s="2" t="s">
        <v>237</v>
      </c>
      <c r="LO143" s="2" t="s">
        <v>321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252</v>
      </c>
      <c r="MX143" s="2" t="s">
        <v>237</v>
      </c>
      <c r="MY143" s="2" t="s">
        <v>226</v>
      </c>
      <c r="MZ143" s="2" t="s">
        <v>226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239</v>
      </c>
      <c r="NJ143" s="2" t="s">
        <v>237</v>
      </c>
      <c r="NK143" s="2" t="s">
        <v>2033</v>
      </c>
      <c r="NL143" s="2" t="s">
        <v>1526</v>
      </c>
      <c r="NM143" s="2" t="s">
        <v>291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239</v>
      </c>
      <c r="NV143" s="2" t="s">
        <v>237</v>
      </c>
      <c r="NW143" s="2" t="s">
        <v>1377</v>
      </c>
      <c r="NX143" s="2" t="s">
        <v>1636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252</v>
      </c>
      <c r="OH143" s="2" t="s">
        <v>237</v>
      </c>
      <c r="OI143" s="2" t="s">
        <v>226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252</v>
      </c>
      <c r="OT143" s="2" t="s">
        <v>237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226</v>
      </c>
      <c r="PF143" s="2" t="s">
        <v>226</v>
      </c>
      <c r="PG143" s="2" t="s">
        <v>226</v>
      </c>
      <c r="PH143" s="2" t="s">
        <v>226</v>
      </c>
      <c r="PI143" s="2" t="s">
        <v>226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226</v>
      </c>
      <c r="QD143" s="2" t="s">
        <v>226</v>
      </c>
      <c r="QE143" s="2" t="s">
        <v>226</v>
      </c>
      <c r="QF143" s="2" t="s">
        <v>226</v>
      </c>
      <c r="QG143" s="2" t="s">
        <v>226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239</v>
      </c>
      <c r="QP143" s="2" t="s">
        <v>237</v>
      </c>
      <c r="QQ143" s="2" t="s">
        <v>1379</v>
      </c>
      <c r="QR143" s="2" t="s">
        <v>2044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237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226</v>
      </c>
      <c r="RN143" s="2" t="s">
        <v>226</v>
      </c>
      <c r="RO143" s="2" t="s">
        <v>226</v>
      </c>
      <c r="RP143" s="2" t="s">
        <v>226</v>
      </c>
      <c r="RQ143" s="2" t="s">
        <v>226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239</v>
      </c>
      <c r="RZ143" s="2" t="s">
        <v>237</v>
      </c>
      <c r="SA143" s="2" t="s">
        <v>1082</v>
      </c>
      <c r="SB143" s="2" t="s">
        <v>1045</v>
      </c>
      <c r="SC143" s="2" t="s">
        <v>238</v>
      </c>
      <c r="SD143" s="2" t="s">
        <v>226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</row>
    <row r="144">
      <c r="A144" s="2" t="s">
        <v>2045</v>
      </c>
      <c r="B144" s="2" t="s">
        <v>577</v>
      </c>
      <c r="C144" s="2" t="s">
        <v>558</v>
      </c>
      <c r="D144" s="2" t="s">
        <v>215</v>
      </c>
      <c r="E144" s="2" t="s">
        <v>216</v>
      </c>
      <c r="F144" s="2" t="s">
        <v>2046</v>
      </c>
      <c r="G144" s="2" t="s">
        <v>2047</v>
      </c>
      <c r="H144" s="2" t="s">
        <v>2048</v>
      </c>
      <c r="I144" s="2" t="s">
        <v>2049</v>
      </c>
      <c r="J144" s="2" t="s">
        <v>582</v>
      </c>
      <c r="K144" s="2" t="s">
        <v>674</v>
      </c>
      <c r="L144" s="3">
        <v>29.25</v>
      </c>
      <c r="M144" s="3">
        <v>30.71</v>
      </c>
      <c r="N144" s="3">
        <v>64.99</v>
      </c>
      <c r="O144" s="2" t="s">
        <v>223</v>
      </c>
      <c r="P144" s="2" t="s">
        <v>224</v>
      </c>
      <c r="Q144" s="2" t="s">
        <v>225</v>
      </c>
      <c r="R144" s="2" t="s">
        <v>226</v>
      </c>
      <c r="S144" s="2" t="s">
        <v>226</v>
      </c>
      <c r="T144" s="2" t="s">
        <v>969</v>
      </c>
      <c r="U144" s="2" t="s">
        <v>371</v>
      </c>
      <c r="V144" s="2" t="s">
        <v>2050</v>
      </c>
      <c r="W144" s="2" t="s">
        <v>231</v>
      </c>
      <c r="X144" s="2" t="s">
        <v>2051</v>
      </c>
      <c r="Y144" s="2" t="s">
        <v>1809</v>
      </c>
      <c r="Z144" s="4">
        <v>533</v>
      </c>
      <c r="AA144" s="4">
        <f>=ROUNDDOWN(59.2222222222222,0)</f>
      </c>
      <c r="AB144" s="5">
        <v>9</v>
      </c>
      <c r="AC144" s="2" t="s">
        <v>2052</v>
      </c>
      <c r="AD144" s="4">
        <v>330</v>
      </c>
      <c r="AE144" s="4">
        <v>330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113</v>
      </c>
      <c r="AQ144" s="8">
        <v>3605.28</v>
      </c>
      <c r="AR144" s="4">
        <v>78</v>
      </c>
      <c r="AS144" s="8">
        <v>2441.38</v>
      </c>
      <c r="AT144" s="7">
        <v>0.4487</v>
      </c>
      <c r="AU144" s="7">
        <v>0.4767</v>
      </c>
      <c r="AV144" s="4">
        <v>275</v>
      </c>
      <c r="AW144" s="8">
        <v>9778.85</v>
      </c>
      <c r="AX144" s="4">
        <v>433</v>
      </c>
      <c r="AY144" s="8">
        <v>15778.18</v>
      </c>
      <c r="AZ144" s="7">
        <v>-0.3649</v>
      </c>
      <c r="BA144" s="7">
        <v>-0.3802</v>
      </c>
      <c r="BB144" s="7">
        <v>0.3687</v>
      </c>
      <c r="BC144" s="4">
        <v>275</v>
      </c>
      <c r="BD144" s="8">
        <v>9778.85</v>
      </c>
      <c r="BE144" s="4">
        <v>433</v>
      </c>
      <c r="BF144" s="8">
        <v>15778.18</v>
      </c>
      <c r="BG144" s="7">
        <v>-0.3649</v>
      </c>
      <c r="BH144" s="7">
        <v>-0.3802</v>
      </c>
      <c r="BI144" s="7">
        <v>1</v>
      </c>
      <c r="BJ144" s="4">
        <v>113</v>
      </c>
      <c r="BK144" s="8">
        <v>3605.28</v>
      </c>
      <c r="BL144" s="2" t="s">
        <v>2053</v>
      </c>
      <c r="BM144" s="7">
        <v>1</v>
      </c>
      <c r="BN144" s="7">
        <v>1</v>
      </c>
      <c r="BO144" s="4">
        <v>52</v>
      </c>
      <c r="BP144" s="8">
        <v>1697.28</v>
      </c>
      <c r="BQ144" s="4">
        <v>29</v>
      </c>
      <c r="BR144" s="8">
        <v>946.56</v>
      </c>
      <c r="BS144" s="7">
        <v>0.7931</v>
      </c>
      <c r="BT144" s="7">
        <v>0.7931</v>
      </c>
      <c r="BU144" s="2" t="s">
        <v>239</v>
      </c>
      <c r="BV144" s="2" t="s">
        <v>223</v>
      </c>
      <c r="BW144" s="2" t="s">
        <v>226</v>
      </c>
      <c r="BX144" s="2" t="s">
        <v>1885</v>
      </c>
      <c r="BY144" s="2" t="s">
        <v>238</v>
      </c>
      <c r="BZ144" s="2" t="s">
        <v>226</v>
      </c>
      <c r="CA144" s="4">
        <v>44</v>
      </c>
      <c r="CB144" s="8">
        <v>1402.72</v>
      </c>
      <c r="CC144" s="4">
        <v>11</v>
      </c>
      <c r="CD144" s="8">
        <v>350.68</v>
      </c>
      <c r="CE144" s="7">
        <v>3</v>
      </c>
      <c r="CF144" s="7">
        <v>3</v>
      </c>
      <c r="CG144" s="2" t="s">
        <v>239</v>
      </c>
      <c r="CH144" s="2" t="s">
        <v>223</v>
      </c>
      <c r="CI144" s="2" t="s">
        <v>1064</v>
      </c>
      <c r="CJ144" s="2" t="s">
        <v>2054</v>
      </c>
      <c r="CK144" s="2" t="s">
        <v>238</v>
      </c>
      <c r="CL144" s="2" t="s">
        <v>226</v>
      </c>
      <c r="CM144" s="4">
        <v>2</v>
      </c>
      <c r="CN144" s="8">
        <v>63.72</v>
      </c>
      <c r="CO144" s="4">
        <v>3</v>
      </c>
      <c r="CP144" s="8">
        <v>95.58</v>
      </c>
      <c r="CQ144" s="7">
        <v>-0.3333</v>
      </c>
      <c r="CR144" s="7">
        <v>-0.3333</v>
      </c>
      <c r="CS144" s="2" t="s">
        <v>239</v>
      </c>
      <c r="CT144" s="2" t="s">
        <v>223</v>
      </c>
      <c r="CU144" s="2" t="s">
        <v>1811</v>
      </c>
      <c r="CV144" s="2" t="s">
        <v>1053</v>
      </c>
      <c r="CW144" s="2" t="s">
        <v>238</v>
      </c>
      <c r="CX144" s="2" t="s">
        <v>226</v>
      </c>
      <c r="CY144" s="4"/>
      <c r="CZ144" s="8"/>
      <c r="DA144" s="4">
        <v>3</v>
      </c>
      <c r="DB144" s="8">
        <v>91.65</v>
      </c>
      <c r="DC144" s="7">
        <v>-1</v>
      </c>
      <c r="DD144" s="7">
        <v>-1</v>
      </c>
      <c r="DE144" s="2" t="s">
        <v>239</v>
      </c>
      <c r="DF144" s="2" t="s">
        <v>223</v>
      </c>
      <c r="DG144" s="2" t="s">
        <v>1812</v>
      </c>
      <c r="DH144" s="2" t="s">
        <v>1107</v>
      </c>
      <c r="DI144" s="2" t="s">
        <v>238</v>
      </c>
      <c r="DJ144" s="2" t="s">
        <v>226</v>
      </c>
      <c r="DK144" s="4">
        <v>5</v>
      </c>
      <c r="DL144" s="8">
        <v>138</v>
      </c>
      <c r="DM144" s="4">
        <v>1</v>
      </c>
      <c r="DN144" s="8">
        <v>24</v>
      </c>
      <c r="DO144" s="7">
        <v>4</v>
      </c>
      <c r="DP144" s="7">
        <v>4.75</v>
      </c>
      <c r="DQ144" s="2" t="s">
        <v>239</v>
      </c>
      <c r="DR144" s="2" t="s">
        <v>223</v>
      </c>
      <c r="DS144" s="2" t="s">
        <v>1814</v>
      </c>
      <c r="DT144" s="2" t="s">
        <v>2055</v>
      </c>
      <c r="DU144" s="2" t="s">
        <v>238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239</v>
      </c>
      <c r="ED144" s="2" t="s">
        <v>237</v>
      </c>
      <c r="EE144" s="2" t="s">
        <v>1233</v>
      </c>
      <c r="EF144" s="2" t="s">
        <v>1071</v>
      </c>
      <c r="EG144" s="2" t="s">
        <v>238</v>
      </c>
      <c r="EH144" s="2" t="s">
        <v>226</v>
      </c>
      <c r="EI144" s="4">
        <v>7</v>
      </c>
      <c r="EJ144" s="8">
        <v>210.56</v>
      </c>
      <c r="EK144" s="4">
        <v>23</v>
      </c>
      <c r="EL144" s="8">
        <v>691.84</v>
      </c>
      <c r="EM144" s="7">
        <v>-0.6957</v>
      </c>
      <c r="EN144" s="7">
        <v>-0.6957</v>
      </c>
      <c r="EO144" s="2" t="s">
        <v>239</v>
      </c>
      <c r="EP144" s="2" t="s">
        <v>223</v>
      </c>
      <c r="EQ144" s="2" t="s">
        <v>1815</v>
      </c>
      <c r="ER144" s="2" t="s">
        <v>2056</v>
      </c>
      <c r="ES144" s="2" t="s">
        <v>238</v>
      </c>
      <c r="ET144" s="2" t="s">
        <v>226</v>
      </c>
      <c r="EU144" s="4"/>
      <c r="EV144" s="8"/>
      <c r="EW144" s="4">
        <v>3</v>
      </c>
      <c r="EX144" s="8">
        <v>92.1</v>
      </c>
      <c r="EY144" s="7">
        <v>-1</v>
      </c>
      <c r="EZ144" s="7">
        <v>-1</v>
      </c>
      <c r="FA144" s="2" t="s">
        <v>239</v>
      </c>
      <c r="FB144" s="2" t="s">
        <v>223</v>
      </c>
      <c r="FC144" s="2" t="s">
        <v>1115</v>
      </c>
      <c r="FD144" s="2" t="s">
        <v>2057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223</v>
      </c>
      <c r="FO144" s="2" t="s">
        <v>1818</v>
      </c>
      <c r="FP144" s="2" t="s">
        <v>998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223</v>
      </c>
      <c r="GA144" s="2" t="s">
        <v>661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>
        <v>3</v>
      </c>
      <c r="GH144" s="8">
        <v>93</v>
      </c>
      <c r="GI144" s="7">
        <v>-1</v>
      </c>
      <c r="GJ144" s="7">
        <v>-1</v>
      </c>
      <c r="GK144" s="2" t="s">
        <v>1002</v>
      </c>
      <c r="GL144" s="2" t="s">
        <v>237</v>
      </c>
      <c r="GM144" s="2" t="s">
        <v>991</v>
      </c>
      <c r="GN144" s="2" t="s">
        <v>1433</v>
      </c>
      <c r="GO144" s="2" t="s">
        <v>238</v>
      </c>
      <c r="GP144" s="2" t="s">
        <v>226</v>
      </c>
      <c r="GQ144" s="4">
        <v>3</v>
      </c>
      <c r="GR144" s="8">
        <v>93</v>
      </c>
      <c r="GS144" s="4"/>
      <c r="GT144" s="8"/>
      <c r="GU144" s="7"/>
      <c r="GV144" s="7"/>
      <c r="GW144" s="2" t="s">
        <v>239</v>
      </c>
      <c r="GX144" s="2" t="s">
        <v>223</v>
      </c>
      <c r="GY144" s="2" t="s">
        <v>1025</v>
      </c>
      <c r="GZ144" s="2" t="s">
        <v>2058</v>
      </c>
      <c r="HA144" s="2" t="s">
        <v>238</v>
      </c>
      <c r="HB144" s="2" t="s">
        <v>226</v>
      </c>
      <c r="HC144" s="4"/>
      <c r="HD144" s="8"/>
      <c r="HE144" s="4">
        <v>1</v>
      </c>
      <c r="HF144" s="8">
        <v>25.26</v>
      </c>
      <c r="HG144" s="7">
        <v>-1</v>
      </c>
      <c r="HH144" s="7">
        <v>-1</v>
      </c>
      <c r="HI144" s="2" t="s">
        <v>239</v>
      </c>
      <c r="HJ144" s="2" t="s">
        <v>223</v>
      </c>
      <c r="HK144" s="2" t="s">
        <v>994</v>
      </c>
      <c r="HL144" s="2" t="s">
        <v>1057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239</v>
      </c>
      <c r="HV144" s="2" t="s">
        <v>237</v>
      </c>
      <c r="HW144" s="2" t="s">
        <v>980</v>
      </c>
      <c r="HX144" s="2" t="s">
        <v>1131</v>
      </c>
      <c r="HY144" s="2" t="s">
        <v>238</v>
      </c>
      <c r="HZ144" s="2" t="s">
        <v>291</v>
      </c>
      <c r="IA144" s="4"/>
      <c r="IB144" s="8"/>
      <c r="IC144" s="4"/>
      <c r="ID144" s="8"/>
      <c r="IE144" s="7"/>
      <c r="IF144" s="7"/>
      <c r="IG144" s="2" t="s">
        <v>252</v>
      </c>
      <c r="IH144" s="2" t="s">
        <v>223</v>
      </c>
      <c r="II144" s="2" t="s">
        <v>226</v>
      </c>
      <c r="IJ144" s="2" t="s">
        <v>226</v>
      </c>
      <c r="IK144" s="2" t="s">
        <v>238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226</v>
      </c>
      <c r="IT144" s="2" t="s">
        <v>226</v>
      </c>
      <c r="IU144" s="2" t="s">
        <v>226</v>
      </c>
      <c r="IV144" s="2" t="s">
        <v>226</v>
      </c>
      <c r="IW144" s="2" t="s">
        <v>226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448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226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239</v>
      </c>
      <c r="KP144" s="2" t="s">
        <v>223</v>
      </c>
      <c r="KQ144" s="2" t="s">
        <v>1178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239</v>
      </c>
      <c r="LB144" s="2" t="s">
        <v>223</v>
      </c>
      <c r="LC144" s="2" t="s">
        <v>614</v>
      </c>
      <c r="LD144" s="2" t="s">
        <v>2059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239</v>
      </c>
      <c r="LN144" s="2" t="s">
        <v>223</v>
      </c>
      <c r="LO144" s="2" t="s">
        <v>1754</v>
      </c>
      <c r="LP144" s="2" t="s">
        <v>2060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223</v>
      </c>
      <c r="MY144" s="2" t="s">
        <v>1005</v>
      </c>
      <c r="MZ144" s="2" t="s">
        <v>226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239</v>
      </c>
      <c r="NJ144" s="2" t="s">
        <v>261</v>
      </c>
      <c r="NK144" s="2" t="s">
        <v>2061</v>
      </c>
      <c r="NL144" s="2" t="s">
        <v>1028</v>
      </c>
      <c r="NM144" s="2" t="s">
        <v>238</v>
      </c>
      <c r="NN144" s="2" t="s">
        <v>226</v>
      </c>
      <c r="NO144" s="4"/>
      <c r="NP144" s="8"/>
      <c r="NQ144" s="4">
        <v>1</v>
      </c>
      <c r="NR144" s="8">
        <v>30.71</v>
      </c>
      <c r="NS144" s="7">
        <v>-1</v>
      </c>
      <c r="NT144" s="7">
        <v>-1</v>
      </c>
      <c r="NU144" s="2" t="s">
        <v>239</v>
      </c>
      <c r="NV144" s="2" t="s">
        <v>237</v>
      </c>
      <c r="NW144" s="2" t="s">
        <v>1132</v>
      </c>
      <c r="NX144" s="2" t="s">
        <v>2062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223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252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239</v>
      </c>
      <c r="PF144" s="2" t="s">
        <v>223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239</v>
      </c>
      <c r="QP144" s="2" t="s">
        <v>237</v>
      </c>
      <c r="QQ144" s="2" t="s">
        <v>1012</v>
      </c>
      <c r="QR144" s="2" t="s">
        <v>2063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223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226</v>
      </c>
      <c r="RO144" s="2" t="s">
        <v>226</v>
      </c>
      <c r="RP144" s="2" t="s">
        <v>226</v>
      </c>
      <c r="RQ144" s="2" t="s">
        <v>226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237</v>
      </c>
      <c r="SA144" s="2" t="s">
        <v>1153</v>
      </c>
      <c r="SB144" s="2" t="s">
        <v>1025</v>
      </c>
      <c r="SC144" s="2" t="s">
        <v>238</v>
      </c>
      <c r="SD144" s="2" t="s">
        <v>226</v>
      </c>
      <c r="SE144" s="4">
        <v>310</v>
      </c>
      <c r="SF144" s="4"/>
      <c r="SG144" s="4"/>
      <c r="SH144" s="4"/>
      <c r="SI144" s="4">
        <v>223</v>
      </c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>
        <v>330</v>
      </c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</row>
    <row r="145">
      <c r="A145" s="2" t="s">
        <v>2064</v>
      </c>
      <c r="B145" s="2" t="s">
        <v>577</v>
      </c>
      <c r="C145" s="2" t="s">
        <v>558</v>
      </c>
      <c r="D145" s="2" t="s">
        <v>215</v>
      </c>
      <c r="E145" s="2" t="s">
        <v>216</v>
      </c>
      <c r="F145" s="2" t="s">
        <v>2046</v>
      </c>
      <c r="G145" s="2" t="s">
        <v>2047</v>
      </c>
      <c r="H145" s="2" t="s">
        <v>2048</v>
      </c>
      <c r="I145" s="2" t="s">
        <v>2049</v>
      </c>
      <c r="J145" s="2" t="s">
        <v>221</v>
      </c>
      <c r="K145" s="2" t="s">
        <v>674</v>
      </c>
      <c r="L145" s="3">
        <v>34.5</v>
      </c>
      <c r="M145" s="3">
        <v>36.22</v>
      </c>
      <c r="N145" s="3">
        <v>74.99</v>
      </c>
      <c r="O145" s="2" t="s">
        <v>223</v>
      </c>
      <c r="P145" s="2" t="s">
        <v>224</v>
      </c>
      <c r="Q145" s="2" t="s">
        <v>225</v>
      </c>
      <c r="R145" s="2" t="s">
        <v>226</v>
      </c>
      <c r="S145" s="2" t="s">
        <v>226</v>
      </c>
      <c r="T145" s="2" t="s">
        <v>969</v>
      </c>
      <c r="U145" s="2" t="s">
        <v>229</v>
      </c>
      <c r="V145" s="2" t="s">
        <v>2050</v>
      </c>
      <c r="W145" s="2" t="s">
        <v>231</v>
      </c>
      <c r="X145" s="2" t="s">
        <v>2051</v>
      </c>
      <c r="Y145" s="2" t="s">
        <v>1809</v>
      </c>
      <c r="Z145" s="4">
        <v>653</v>
      </c>
      <c r="AA145" s="4">
        <f>=ROUNDDOWN(40.8125,0)</f>
      </c>
      <c r="AB145" s="5">
        <v>16</v>
      </c>
      <c r="AC145" s="2" t="s">
        <v>1163</v>
      </c>
      <c r="AD145" s="4">
        <v>300</v>
      </c>
      <c r="AE145" s="4">
        <v>1320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162</v>
      </c>
      <c r="AQ145" s="8">
        <v>6173.57</v>
      </c>
      <c r="AR145" s="4">
        <v>355</v>
      </c>
      <c r="AS145" s="8">
        <v>13336.8</v>
      </c>
      <c r="AT145" s="7">
        <v>-0.5437</v>
      </c>
      <c r="AU145" s="7">
        <v>-0.5371</v>
      </c>
      <c r="AV145" s="4" t="s">
        <v>226</v>
      </c>
      <c r="AW145" s="8" t="s">
        <v>226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>
        <v>0.6313</v>
      </c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 t="s">
        <v>226</v>
      </c>
      <c r="BJ145" s="4">
        <v>162</v>
      </c>
      <c r="BK145" s="8">
        <v>6173.57</v>
      </c>
      <c r="BL145" s="2" t="s">
        <v>2065</v>
      </c>
      <c r="BM145" s="7">
        <v>1</v>
      </c>
      <c r="BN145" s="7">
        <v>1</v>
      </c>
      <c r="BO145" s="4">
        <v>66</v>
      </c>
      <c r="BP145" s="8">
        <v>2545.62</v>
      </c>
      <c r="BQ145" s="4">
        <v>234</v>
      </c>
      <c r="BR145" s="8">
        <v>9025.38</v>
      </c>
      <c r="BS145" s="7">
        <v>-0.7179</v>
      </c>
      <c r="BT145" s="7">
        <v>-0.7179</v>
      </c>
      <c r="BU145" s="2" t="s">
        <v>239</v>
      </c>
      <c r="BV145" s="2" t="s">
        <v>223</v>
      </c>
      <c r="BW145" s="2" t="s">
        <v>226</v>
      </c>
      <c r="BX145" s="2" t="s">
        <v>1885</v>
      </c>
      <c r="BY145" s="2" t="s">
        <v>238</v>
      </c>
      <c r="BZ145" s="2" t="s">
        <v>226</v>
      </c>
      <c r="CA145" s="4">
        <v>30</v>
      </c>
      <c r="CB145" s="8">
        <v>1130.1</v>
      </c>
      <c r="CC145" s="4">
        <v>22</v>
      </c>
      <c r="CD145" s="8">
        <v>828.74</v>
      </c>
      <c r="CE145" s="7">
        <v>0.3636</v>
      </c>
      <c r="CF145" s="7">
        <v>0.3636</v>
      </c>
      <c r="CG145" s="2" t="s">
        <v>239</v>
      </c>
      <c r="CH145" s="2" t="s">
        <v>223</v>
      </c>
      <c r="CI145" s="2" t="s">
        <v>1064</v>
      </c>
      <c r="CJ145" s="2" t="s">
        <v>1812</v>
      </c>
      <c r="CK145" s="2" t="s">
        <v>238</v>
      </c>
      <c r="CL145" s="2" t="s">
        <v>226</v>
      </c>
      <c r="CM145" s="4">
        <v>4</v>
      </c>
      <c r="CN145" s="8">
        <v>150.68</v>
      </c>
      <c r="CO145" s="4">
        <v>3</v>
      </c>
      <c r="CP145" s="8">
        <v>113.01</v>
      </c>
      <c r="CQ145" s="7">
        <v>0.3333</v>
      </c>
      <c r="CR145" s="7">
        <v>0.3333</v>
      </c>
      <c r="CS145" s="2" t="s">
        <v>239</v>
      </c>
      <c r="CT145" s="2" t="s">
        <v>223</v>
      </c>
      <c r="CU145" s="2" t="s">
        <v>1811</v>
      </c>
      <c r="CV145" s="2" t="s">
        <v>2066</v>
      </c>
      <c r="CW145" s="2" t="s">
        <v>238</v>
      </c>
      <c r="CX145" s="2" t="s">
        <v>226</v>
      </c>
      <c r="CY145" s="4">
        <v>6</v>
      </c>
      <c r="CZ145" s="8">
        <v>216</v>
      </c>
      <c r="DA145" s="4">
        <v>14</v>
      </c>
      <c r="DB145" s="8">
        <v>504</v>
      </c>
      <c r="DC145" s="7">
        <v>-0.5714</v>
      </c>
      <c r="DD145" s="7">
        <v>-0.5714</v>
      </c>
      <c r="DE145" s="2" t="s">
        <v>239</v>
      </c>
      <c r="DF145" s="2" t="s">
        <v>223</v>
      </c>
      <c r="DG145" s="2" t="s">
        <v>1812</v>
      </c>
      <c r="DH145" s="2" t="s">
        <v>1095</v>
      </c>
      <c r="DI145" s="2" t="s">
        <v>238</v>
      </c>
      <c r="DJ145" s="2" t="s">
        <v>226</v>
      </c>
      <c r="DK145" s="4">
        <v>7</v>
      </c>
      <c r="DL145" s="8">
        <v>225.17</v>
      </c>
      <c r="DM145" s="4">
        <v>9</v>
      </c>
      <c r="DN145" s="8">
        <v>278.36</v>
      </c>
      <c r="DO145" s="7">
        <v>-0.2222</v>
      </c>
      <c r="DP145" s="7">
        <v>-0.1911</v>
      </c>
      <c r="DQ145" s="2" t="s">
        <v>239</v>
      </c>
      <c r="DR145" s="2" t="s">
        <v>223</v>
      </c>
      <c r="DS145" s="2" t="s">
        <v>1814</v>
      </c>
      <c r="DT145" s="2" t="s">
        <v>2067</v>
      </c>
      <c r="DU145" s="2" t="s">
        <v>238</v>
      </c>
      <c r="DV145" s="2" t="s">
        <v>226</v>
      </c>
      <c r="DW145" s="4"/>
      <c r="DX145" s="8"/>
      <c r="DY145" s="4"/>
      <c r="DZ145" s="8"/>
      <c r="EA145" s="7"/>
      <c r="EB145" s="7"/>
      <c r="EC145" s="2" t="s">
        <v>239</v>
      </c>
      <c r="ED145" s="2" t="s">
        <v>237</v>
      </c>
      <c r="EE145" s="2" t="s">
        <v>1233</v>
      </c>
      <c r="EF145" s="2" t="s">
        <v>980</v>
      </c>
      <c r="EG145" s="2" t="s">
        <v>238</v>
      </c>
      <c r="EH145" s="2" t="s">
        <v>226</v>
      </c>
      <c r="EI145" s="4">
        <v>19</v>
      </c>
      <c r="EJ145" s="8">
        <v>675.26</v>
      </c>
      <c r="EK145" s="4">
        <v>35</v>
      </c>
      <c r="EL145" s="8">
        <v>1243.9</v>
      </c>
      <c r="EM145" s="7">
        <v>-0.4571</v>
      </c>
      <c r="EN145" s="7">
        <v>-0.4571</v>
      </c>
      <c r="EO145" s="2" t="s">
        <v>239</v>
      </c>
      <c r="EP145" s="2" t="s">
        <v>223</v>
      </c>
      <c r="EQ145" s="2" t="s">
        <v>1815</v>
      </c>
      <c r="ER145" s="2" t="s">
        <v>2056</v>
      </c>
      <c r="ES145" s="2" t="s">
        <v>238</v>
      </c>
      <c r="ET145" s="2" t="s">
        <v>226</v>
      </c>
      <c r="EU145" s="4">
        <v>22</v>
      </c>
      <c r="EV145" s="8">
        <v>965.82</v>
      </c>
      <c r="EW145" s="4">
        <v>12</v>
      </c>
      <c r="EX145" s="8">
        <v>431.02</v>
      </c>
      <c r="EY145" s="7">
        <v>0.8333</v>
      </c>
      <c r="EZ145" s="7">
        <v>1.2408</v>
      </c>
      <c r="FA145" s="2" t="s">
        <v>239</v>
      </c>
      <c r="FB145" s="2" t="s">
        <v>223</v>
      </c>
      <c r="FC145" s="2" t="s">
        <v>1115</v>
      </c>
      <c r="FD145" s="2" t="s">
        <v>2068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223</v>
      </c>
      <c r="FO145" s="2" t="s">
        <v>1818</v>
      </c>
      <c r="FP145" s="2" t="s">
        <v>1063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223</v>
      </c>
      <c r="GA145" s="2" t="s">
        <v>661</v>
      </c>
      <c r="GB145" s="2" t="s">
        <v>226</v>
      </c>
      <c r="GC145" s="2" t="s">
        <v>238</v>
      </c>
      <c r="GD145" s="2" t="s">
        <v>226</v>
      </c>
      <c r="GE145" s="4"/>
      <c r="GF145" s="8"/>
      <c r="GG145" s="4">
        <v>8</v>
      </c>
      <c r="GH145" s="8">
        <v>293.12</v>
      </c>
      <c r="GI145" s="7">
        <v>-1</v>
      </c>
      <c r="GJ145" s="7">
        <v>-1</v>
      </c>
      <c r="GK145" s="2" t="s">
        <v>1002</v>
      </c>
      <c r="GL145" s="2" t="s">
        <v>237</v>
      </c>
      <c r="GM145" s="2" t="s">
        <v>991</v>
      </c>
      <c r="GN145" s="2" t="s">
        <v>1211</v>
      </c>
      <c r="GO145" s="2" t="s">
        <v>238</v>
      </c>
      <c r="GP145" s="2" t="s">
        <v>226</v>
      </c>
      <c r="GQ145" s="4">
        <v>1</v>
      </c>
      <c r="GR145" s="8">
        <v>36.64</v>
      </c>
      <c r="GS145" s="4">
        <v>4</v>
      </c>
      <c r="GT145" s="8">
        <v>146.56</v>
      </c>
      <c r="GU145" s="7">
        <v>-0.75</v>
      </c>
      <c r="GV145" s="7">
        <v>-0.75</v>
      </c>
      <c r="GW145" s="2" t="s">
        <v>239</v>
      </c>
      <c r="GX145" s="2" t="s">
        <v>223</v>
      </c>
      <c r="GY145" s="2" t="s">
        <v>1025</v>
      </c>
      <c r="GZ145" s="2" t="s">
        <v>1152</v>
      </c>
      <c r="HA145" s="2" t="s">
        <v>238</v>
      </c>
      <c r="HB145" s="2" t="s">
        <v>226</v>
      </c>
      <c r="HC145" s="4">
        <v>1</v>
      </c>
      <c r="HD145" s="8">
        <v>31.72</v>
      </c>
      <c r="HE145" s="4">
        <v>6</v>
      </c>
      <c r="HF145" s="8">
        <v>201.51</v>
      </c>
      <c r="HG145" s="7">
        <v>-0.8333</v>
      </c>
      <c r="HH145" s="7">
        <v>-0.8426</v>
      </c>
      <c r="HI145" s="2" t="s">
        <v>239</v>
      </c>
      <c r="HJ145" s="2" t="s">
        <v>223</v>
      </c>
      <c r="HK145" s="2" t="s">
        <v>994</v>
      </c>
      <c r="HL145" s="2" t="s">
        <v>592</v>
      </c>
      <c r="HM145" s="2" t="s">
        <v>238</v>
      </c>
      <c r="HN145" s="2" t="s">
        <v>226</v>
      </c>
      <c r="HO145" s="4">
        <v>6</v>
      </c>
      <c r="HP145" s="8">
        <v>196.56</v>
      </c>
      <c r="HQ145" s="4">
        <v>6</v>
      </c>
      <c r="HR145" s="8">
        <v>196.56</v>
      </c>
      <c r="HS145" s="7"/>
      <c r="HT145" s="7"/>
      <c r="HU145" s="2" t="s">
        <v>239</v>
      </c>
      <c r="HV145" s="2" t="s">
        <v>223</v>
      </c>
      <c r="HW145" s="2" t="s">
        <v>980</v>
      </c>
      <c r="HX145" s="2" t="s">
        <v>1488</v>
      </c>
      <c r="HY145" s="2" t="s">
        <v>238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252</v>
      </c>
      <c r="IH145" s="2" t="s">
        <v>223</v>
      </c>
      <c r="II145" s="2" t="s">
        <v>226</v>
      </c>
      <c r="IJ145" s="2" t="s">
        <v>226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226</v>
      </c>
      <c r="IT145" s="2" t="s">
        <v>226</v>
      </c>
      <c r="IU145" s="2" t="s">
        <v>226</v>
      </c>
      <c r="IV145" s="2" t="s">
        <v>226</v>
      </c>
      <c r="IW145" s="2" t="s">
        <v>226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448</v>
      </c>
      <c r="JF145" s="2" t="s">
        <v>223</v>
      </c>
      <c r="JG145" s="2" t="s">
        <v>226</v>
      </c>
      <c r="JH145" s="2" t="s">
        <v>226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223</v>
      </c>
      <c r="KE145" s="2" t="s">
        <v>226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239</v>
      </c>
      <c r="KP145" s="2" t="s">
        <v>223</v>
      </c>
      <c r="KQ145" s="2" t="s">
        <v>1178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239</v>
      </c>
      <c r="LB145" s="2" t="s">
        <v>223</v>
      </c>
      <c r="LC145" s="2" t="s">
        <v>614</v>
      </c>
      <c r="LD145" s="2" t="s">
        <v>1588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239</v>
      </c>
      <c r="LN145" s="2" t="s">
        <v>223</v>
      </c>
      <c r="LO145" s="2" t="s">
        <v>265</v>
      </c>
      <c r="LP145" s="2" t="s">
        <v>2069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223</v>
      </c>
      <c r="MY145" s="2" t="s">
        <v>2070</v>
      </c>
      <c r="MZ145" s="2" t="s">
        <v>226</v>
      </c>
      <c r="NA145" s="2" t="s">
        <v>238</v>
      </c>
      <c r="NB145" s="2" t="s">
        <v>226</v>
      </c>
      <c r="NC145" s="4"/>
      <c r="ND145" s="8"/>
      <c r="NE145" s="4">
        <v>2</v>
      </c>
      <c r="NF145" s="8">
        <v>74.64</v>
      </c>
      <c r="NG145" s="7">
        <v>-1</v>
      </c>
      <c r="NH145" s="7">
        <v>-1</v>
      </c>
      <c r="NI145" s="2" t="s">
        <v>239</v>
      </c>
      <c r="NJ145" s="2" t="s">
        <v>261</v>
      </c>
      <c r="NK145" s="2" t="s">
        <v>2061</v>
      </c>
      <c r="NL145" s="2" t="s">
        <v>2071</v>
      </c>
      <c r="NM145" s="2" t="s">
        <v>238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239</v>
      </c>
      <c r="NV145" s="2" t="s">
        <v>237</v>
      </c>
      <c r="NW145" s="2" t="s">
        <v>2072</v>
      </c>
      <c r="NX145" s="2" t="s">
        <v>226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223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252</v>
      </c>
      <c r="OT145" s="2" t="s">
        <v>223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239</v>
      </c>
      <c r="PF145" s="2" t="s">
        <v>223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239</v>
      </c>
      <c r="QP145" s="2" t="s">
        <v>237</v>
      </c>
      <c r="QQ145" s="2" t="s">
        <v>1012</v>
      </c>
      <c r="QR145" s="2" t="s">
        <v>1251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223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226</v>
      </c>
      <c r="RO145" s="2" t="s">
        <v>226</v>
      </c>
      <c r="RP145" s="2" t="s">
        <v>226</v>
      </c>
      <c r="RQ145" s="2" t="s">
        <v>226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239</v>
      </c>
      <c r="RZ145" s="2" t="s">
        <v>237</v>
      </c>
      <c r="SA145" s="2" t="s">
        <v>1153</v>
      </c>
      <c r="SB145" s="2" t="s">
        <v>1583</v>
      </c>
      <c r="SC145" s="2" t="s">
        <v>238</v>
      </c>
      <c r="SD145" s="2" t="s">
        <v>226</v>
      </c>
      <c r="SE145" s="4">
        <v>446</v>
      </c>
      <c r="SF145" s="4"/>
      <c r="SG145" s="4"/>
      <c r="SH145" s="4"/>
      <c r="SI145" s="4">
        <v>207</v>
      </c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>
        <v>300</v>
      </c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>
        <v>600</v>
      </c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>
        <v>420</v>
      </c>
      <c r="VQ145" s="4"/>
    </row>
    <row r="146">
      <c r="A146" s="2" t="s">
        <v>2073</v>
      </c>
      <c r="B146" s="2" t="s">
        <v>577</v>
      </c>
      <c r="C146" s="2" t="s">
        <v>558</v>
      </c>
      <c r="D146" s="2" t="s">
        <v>215</v>
      </c>
      <c r="E146" s="2" t="s">
        <v>216</v>
      </c>
      <c r="F146" s="2" t="s">
        <v>2074</v>
      </c>
      <c r="G146" s="2" t="s">
        <v>2075</v>
      </c>
      <c r="H146" s="2" t="s">
        <v>2076</v>
      </c>
      <c r="I146" s="2" t="s">
        <v>2077</v>
      </c>
      <c r="J146" s="2" t="s">
        <v>582</v>
      </c>
      <c r="K146" s="2" t="s">
        <v>795</v>
      </c>
      <c r="L146" s="3">
        <v>28.57</v>
      </c>
      <c r="M146" s="3">
        <v>30</v>
      </c>
      <c r="N146" s="3">
        <v>59.99</v>
      </c>
      <c r="O146" s="2" t="s">
        <v>223</v>
      </c>
      <c r="P146" s="2" t="s">
        <v>224</v>
      </c>
      <c r="Q146" s="2" t="s">
        <v>225</v>
      </c>
      <c r="R146" s="2" t="s">
        <v>226</v>
      </c>
      <c r="S146" s="2" t="s">
        <v>2078</v>
      </c>
      <c r="T146" s="2" t="s">
        <v>969</v>
      </c>
      <c r="U146" s="2" t="s">
        <v>489</v>
      </c>
      <c r="V146" s="2" t="s">
        <v>2079</v>
      </c>
      <c r="W146" s="2" t="s">
        <v>971</v>
      </c>
      <c r="X146" s="2" t="s">
        <v>2080</v>
      </c>
      <c r="Y146" s="2" t="s">
        <v>1753</v>
      </c>
      <c r="Z146" s="4">
        <v>239</v>
      </c>
      <c r="AA146" s="4">
        <f>=ROUNDDOWN(47.8,0)</f>
      </c>
      <c r="AB146" s="5">
        <v>5</v>
      </c>
      <c r="AC146" s="2" t="s">
        <v>2081</v>
      </c>
      <c r="AD146" s="4">
        <v>40</v>
      </c>
      <c r="AE146" s="4">
        <v>220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47</v>
      </c>
      <c r="AQ146" s="8">
        <v>1528.8</v>
      </c>
      <c r="AR146" s="4">
        <v>48</v>
      </c>
      <c r="AS146" s="8">
        <v>1540.38</v>
      </c>
      <c r="AT146" s="7">
        <v>-0.0208</v>
      </c>
      <c r="AU146" s="7">
        <v>-0.0075</v>
      </c>
      <c r="AV146" s="4">
        <v>220</v>
      </c>
      <c r="AW146" s="8">
        <v>8166.01</v>
      </c>
      <c r="AX146" s="4">
        <v>234</v>
      </c>
      <c r="AY146" s="8">
        <v>8500.86</v>
      </c>
      <c r="AZ146" s="7">
        <v>-0.0598</v>
      </c>
      <c r="BA146" s="7">
        <v>-0.0394</v>
      </c>
      <c r="BB146" s="7">
        <v>0.1872</v>
      </c>
      <c r="BC146" s="4">
        <v>220</v>
      </c>
      <c r="BD146" s="8">
        <v>8166.01</v>
      </c>
      <c r="BE146" s="4">
        <v>234</v>
      </c>
      <c r="BF146" s="8">
        <v>8500.86</v>
      </c>
      <c r="BG146" s="7">
        <v>-0.0598</v>
      </c>
      <c r="BH146" s="7">
        <v>-0.0394</v>
      </c>
      <c r="BI146" s="7">
        <v>1</v>
      </c>
      <c r="BJ146" s="4">
        <v>47</v>
      </c>
      <c r="BK146" s="8">
        <v>1528.8</v>
      </c>
      <c r="BL146" s="2" t="s">
        <v>2082</v>
      </c>
      <c r="BM146" s="7">
        <v>1</v>
      </c>
      <c r="BN146" s="7">
        <v>1</v>
      </c>
      <c r="BO146" s="4">
        <v>15</v>
      </c>
      <c r="BP146" s="8">
        <v>492.9</v>
      </c>
      <c r="BQ146" s="4">
        <v>3</v>
      </c>
      <c r="BR146" s="8">
        <v>98.58</v>
      </c>
      <c r="BS146" s="7">
        <v>4</v>
      </c>
      <c r="BT146" s="7">
        <v>4</v>
      </c>
      <c r="BU146" s="2" t="s">
        <v>239</v>
      </c>
      <c r="BV146" s="2" t="s">
        <v>223</v>
      </c>
      <c r="BW146" s="2" t="s">
        <v>226</v>
      </c>
      <c r="BX146" s="2" t="s">
        <v>226</v>
      </c>
      <c r="BY146" s="2" t="s">
        <v>238</v>
      </c>
      <c r="BZ146" s="2" t="s">
        <v>226</v>
      </c>
      <c r="CA146" s="4">
        <v>16</v>
      </c>
      <c r="CB146" s="8">
        <v>518.4</v>
      </c>
      <c r="CC146" s="4">
        <v>25</v>
      </c>
      <c r="CD146" s="8">
        <v>810</v>
      </c>
      <c r="CE146" s="7">
        <v>-0.36</v>
      </c>
      <c r="CF146" s="7">
        <v>-0.36</v>
      </c>
      <c r="CG146" s="2" t="s">
        <v>239</v>
      </c>
      <c r="CH146" s="2" t="s">
        <v>223</v>
      </c>
      <c r="CI146" s="2" t="s">
        <v>1258</v>
      </c>
      <c r="CJ146" s="2" t="s">
        <v>2083</v>
      </c>
      <c r="CK146" s="2" t="s">
        <v>238</v>
      </c>
      <c r="CL146" s="2" t="s">
        <v>226</v>
      </c>
      <c r="CM146" s="4">
        <v>5</v>
      </c>
      <c r="CN146" s="8">
        <v>162</v>
      </c>
      <c r="CO146" s="4"/>
      <c r="CP146" s="8"/>
      <c r="CQ146" s="7"/>
      <c r="CR146" s="7"/>
      <c r="CS146" s="2" t="s">
        <v>239</v>
      </c>
      <c r="CT146" s="2" t="s">
        <v>223</v>
      </c>
      <c r="CU146" s="2" t="s">
        <v>264</v>
      </c>
      <c r="CV146" s="2" t="s">
        <v>1886</v>
      </c>
      <c r="CW146" s="2" t="s">
        <v>238</v>
      </c>
      <c r="CX146" s="2" t="s">
        <v>226</v>
      </c>
      <c r="CY146" s="4">
        <v>3</v>
      </c>
      <c r="CZ146" s="8">
        <v>99</v>
      </c>
      <c r="DA146" s="4">
        <v>3</v>
      </c>
      <c r="DB146" s="8">
        <v>99</v>
      </c>
      <c r="DC146" s="7"/>
      <c r="DD146" s="7"/>
      <c r="DE146" s="2" t="s">
        <v>239</v>
      </c>
      <c r="DF146" s="2" t="s">
        <v>223</v>
      </c>
      <c r="DG146" s="2" t="s">
        <v>376</v>
      </c>
      <c r="DH146" s="2" t="s">
        <v>548</v>
      </c>
      <c r="DI146" s="2" t="s">
        <v>238</v>
      </c>
      <c r="DJ146" s="2" t="s">
        <v>226</v>
      </c>
      <c r="DK146" s="4"/>
      <c r="DL146" s="8"/>
      <c r="DM146" s="4">
        <v>2</v>
      </c>
      <c r="DN146" s="8">
        <v>52.5</v>
      </c>
      <c r="DO146" s="7">
        <v>-1</v>
      </c>
      <c r="DP146" s="7">
        <v>-1</v>
      </c>
      <c r="DQ146" s="2" t="s">
        <v>239</v>
      </c>
      <c r="DR146" s="2" t="s">
        <v>223</v>
      </c>
      <c r="DS146" s="2" t="s">
        <v>264</v>
      </c>
      <c r="DT146" s="2" t="s">
        <v>1029</v>
      </c>
      <c r="DU146" s="2" t="s">
        <v>238</v>
      </c>
      <c r="DV146" s="2" t="s">
        <v>226</v>
      </c>
      <c r="DW146" s="4">
        <v>3</v>
      </c>
      <c r="DX146" s="8">
        <v>94.5</v>
      </c>
      <c r="DY146" s="4">
        <v>6</v>
      </c>
      <c r="DZ146" s="8">
        <v>189</v>
      </c>
      <c r="EA146" s="7">
        <v>-0.5</v>
      </c>
      <c r="EB146" s="7">
        <v>-0.5</v>
      </c>
      <c r="EC146" s="2" t="s">
        <v>239</v>
      </c>
      <c r="ED146" s="2" t="s">
        <v>223</v>
      </c>
      <c r="EE146" s="2" t="s">
        <v>264</v>
      </c>
      <c r="EF146" s="2" t="s">
        <v>523</v>
      </c>
      <c r="EG146" s="2" t="s">
        <v>238</v>
      </c>
      <c r="EH146" s="2" t="s">
        <v>226</v>
      </c>
      <c r="EI146" s="4">
        <v>5</v>
      </c>
      <c r="EJ146" s="8">
        <v>162</v>
      </c>
      <c r="EK146" s="4">
        <v>8</v>
      </c>
      <c r="EL146" s="8">
        <v>259.2</v>
      </c>
      <c r="EM146" s="7">
        <v>-0.375</v>
      </c>
      <c r="EN146" s="7">
        <v>-0.375</v>
      </c>
      <c r="EO146" s="2" t="s">
        <v>239</v>
      </c>
      <c r="EP146" s="2" t="s">
        <v>223</v>
      </c>
      <c r="EQ146" s="2" t="s">
        <v>1754</v>
      </c>
      <c r="ER146" s="2" t="s">
        <v>412</v>
      </c>
      <c r="ES146" s="2" t="s">
        <v>238</v>
      </c>
      <c r="ET146" s="2" t="s">
        <v>226</v>
      </c>
      <c r="EU146" s="4"/>
      <c r="EV146" s="8"/>
      <c r="EW146" s="4"/>
      <c r="EX146" s="8"/>
      <c r="EY146" s="7"/>
      <c r="EZ146" s="7"/>
      <c r="FA146" s="2" t="s">
        <v>239</v>
      </c>
      <c r="FB146" s="2" t="s">
        <v>223</v>
      </c>
      <c r="FC146" s="2" t="s">
        <v>278</v>
      </c>
      <c r="FD146" s="2" t="s">
        <v>2084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223</v>
      </c>
      <c r="FO146" s="2" t="s">
        <v>264</v>
      </c>
      <c r="FP146" s="2" t="s">
        <v>510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223</v>
      </c>
      <c r="GA146" s="2" t="s">
        <v>661</v>
      </c>
      <c r="GB146" s="2" t="s">
        <v>226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448</v>
      </c>
      <c r="GL146" s="2" t="s">
        <v>223</v>
      </c>
      <c r="GM146" s="2" t="s">
        <v>226</v>
      </c>
      <c r="GN146" s="2" t="s">
        <v>226</v>
      </c>
      <c r="GO146" s="2" t="s">
        <v>238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239</v>
      </c>
      <c r="GX146" s="2" t="s">
        <v>223</v>
      </c>
      <c r="GY146" s="2" t="s">
        <v>921</v>
      </c>
      <c r="GZ146" s="2" t="s">
        <v>839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223</v>
      </c>
      <c r="HK146" s="2" t="s">
        <v>2085</v>
      </c>
      <c r="HL146" s="2" t="s">
        <v>1635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236</v>
      </c>
      <c r="HV146" s="2" t="s">
        <v>223</v>
      </c>
      <c r="HW146" s="2" t="s">
        <v>226</v>
      </c>
      <c r="HX146" s="2" t="s">
        <v>226</v>
      </c>
      <c r="HY146" s="2" t="s">
        <v>238</v>
      </c>
      <c r="HZ146" s="2" t="s">
        <v>291</v>
      </c>
      <c r="IA146" s="4"/>
      <c r="IB146" s="8"/>
      <c r="IC146" s="4"/>
      <c r="ID146" s="8"/>
      <c r="IE146" s="7"/>
      <c r="IF146" s="7"/>
      <c r="IG146" s="2" t="s">
        <v>252</v>
      </c>
      <c r="IH146" s="2" t="s">
        <v>223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448</v>
      </c>
      <c r="IT146" s="2" t="s">
        <v>223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448</v>
      </c>
      <c r="JF146" s="2" t="s">
        <v>223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223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223</v>
      </c>
      <c r="KE146" s="2" t="s">
        <v>226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252</v>
      </c>
      <c r="KP146" s="2" t="s">
        <v>223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252</v>
      </c>
      <c r="LB146" s="2" t="s">
        <v>223</v>
      </c>
      <c r="LC146" s="2" t="s">
        <v>226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448</v>
      </c>
      <c r="LN146" s="2" t="s">
        <v>223</v>
      </c>
      <c r="LO146" s="2" t="s">
        <v>226</v>
      </c>
      <c r="LP146" s="2" t="s">
        <v>226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223</v>
      </c>
      <c r="MY146" s="2" t="s">
        <v>1005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>
        <v>1</v>
      </c>
      <c r="NF146" s="8">
        <v>32.1</v>
      </c>
      <c r="NG146" s="7">
        <v>-1</v>
      </c>
      <c r="NH146" s="7">
        <v>-1</v>
      </c>
      <c r="NI146" s="2" t="s">
        <v>239</v>
      </c>
      <c r="NJ146" s="2" t="s">
        <v>261</v>
      </c>
      <c r="NK146" s="2" t="s">
        <v>511</v>
      </c>
      <c r="NL146" s="2" t="s">
        <v>912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239</v>
      </c>
      <c r="NV146" s="2" t="s">
        <v>237</v>
      </c>
      <c r="NW146" s="2" t="s">
        <v>254</v>
      </c>
      <c r="NX146" s="2" t="s">
        <v>2086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239</v>
      </c>
      <c r="OH146" s="2" t="s">
        <v>237</v>
      </c>
      <c r="OI146" s="2" t="s">
        <v>671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252</v>
      </c>
      <c r="OT146" s="2" t="s">
        <v>223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239</v>
      </c>
      <c r="PF146" s="2" t="s">
        <v>223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266</v>
      </c>
      <c r="QD146" s="2" t="s">
        <v>223</v>
      </c>
      <c r="QE146" s="2" t="s">
        <v>226</v>
      </c>
      <c r="QF146" s="2" t="s">
        <v>226</v>
      </c>
      <c r="QG146" s="2" t="s">
        <v>238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252</v>
      </c>
      <c r="QP146" s="2" t="s">
        <v>237</v>
      </c>
      <c r="QQ146" s="2" t="s">
        <v>226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223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252</v>
      </c>
      <c r="RN146" s="2" t="s">
        <v>223</v>
      </c>
      <c r="RO146" s="2" t="s">
        <v>226</v>
      </c>
      <c r="RP146" s="2" t="s">
        <v>226</v>
      </c>
      <c r="RQ146" s="2" t="s">
        <v>238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252</v>
      </c>
      <c r="RZ146" s="2" t="s">
        <v>237</v>
      </c>
      <c r="SA146" s="2" t="s">
        <v>226</v>
      </c>
      <c r="SB146" s="2" t="s">
        <v>226</v>
      </c>
      <c r="SC146" s="2" t="s">
        <v>238</v>
      </c>
      <c r="SD146" s="2" t="s">
        <v>226</v>
      </c>
      <c r="SE146" s="4">
        <v>239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>
        <v>40</v>
      </c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>
        <v>180</v>
      </c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</row>
    <row r="147">
      <c r="A147" s="2" t="s">
        <v>2087</v>
      </c>
      <c r="B147" s="2" t="s">
        <v>577</v>
      </c>
      <c r="C147" s="2" t="s">
        <v>558</v>
      </c>
      <c r="D147" s="2" t="s">
        <v>215</v>
      </c>
      <c r="E147" s="2" t="s">
        <v>216</v>
      </c>
      <c r="F147" s="2" t="s">
        <v>2074</v>
      </c>
      <c r="G147" s="2" t="s">
        <v>2075</v>
      </c>
      <c r="H147" s="2" t="s">
        <v>2076</v>
      </c>
      <c r="I147" s="2" t="s">
        <v>2077</v>
      </c>
      <c r="J147" s="2" t="s">
        <v>221</v>
      </c>
      <c r="K147" s="2" t="s">
        <v>795</v>
      </c>
      <c r="L147" s="3">
        <v>33.33</v>
      </c>
      <c r="M147" s="3">
        <v>35</v>
      </c>
      <c r="N147" s="3">
        <v>69.99</v>
      </c>
      <c r="O147" s="2" t="s">
        <v>223</v>
      </c>
      <c r="P147" s="2" t="s">
        <v>224</v>
      </c>
      <c r="Q147" s="2" t="s">
        <v>225</v>
      </c>
      <c r="R147" s="2" t="s">
        <v>226</v>
      </c>
      <c r="S147" s="2" t="s">
        <v>2078</v>
      </c>
      <c r="T147" s="2" t="s">
        <v>969</v>
      </c>
      <c r="U147" s="2" t="s">
        <v>371</v>
      </c>
      <c r="V147" s="2" t="s">
        <v>2079</v>
      </c>
      <c r="W147" s="2" t="s">
        <v>971</v>
      </c>
      <c r="X147" s="2" t="s">
        <v>2080</v>
      </c>
      <c r="Y147" s="2" t="s">
        <v>1751</v>
      </c>
      <c r="Z147" s="4">
        <v>339</v>
      </c>
      <c r="AA147" s="4">
        <f>=ROUNDDOWN(19.9411764705882,0)</f>
      </c>
      <c r="AB147" s="5">
        <v>17</v>
      </c>
      <c r="AC147" s="2" t="s">
        <v>2081</v>
      </c>
      <c r="AD147" s="4">
        <v>200</v>
      </c>
      <c r="AE147" s="4">
        <v>690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173</v>
      </c>
      <c r="AQ147" s="8">
        <v>6637.21</v>
      </c>
      <c r="AR147" s="4">
        <v>186</v>
      </c>
      <c r="AS147" s="8">
        <v>6960.48</v>
      </c>
      <c r="AT147" s="7">
        <v>-0.0699</v>
      </c>
      <c r="AU147" s="7">
        <v>-0.0464</v>
      </c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>
        <v>0.8128</v>
      </c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 t="s">
        <v>226</v>
      </c>
      <c r="BJ147" s="4">
        <v>173</v>
      </c>
      <c r="BK147" s="8">
        <v>6637.21</v>
      </c>
      <c r="BL147" s="2" t="s">
        <v>1716</v>
      </c>
      <c r="BM147" s="7">
        <v>1</v>
      </c>
      <c r="BN147" s="7">
        <v>1</v>
      </c>
      <c r="BO147" s="4">
        <v>45</v>
      </c>
      <c r="BP147" s="8">
        <v>1724.85</v>
      </c>
      <c r="BQ147" s="4">
        <v>17</v>
      </c>
      <c r="BR147" s="8">
        <v>651.61</v>
      </c>
      <c r="BS147" s="7">
        <v>1.6471</v>
      </c>
      <c r="BT147" s="7">
        <v>1.6471</v>
      </c>
      <c r="BU147" s="2" t="s">
        <v>239</v>
      </c>
      <c r="BV147" s="2" t="s">
        <v>223</v>
      </c>
      <c r="BW147" s="2" t="s">
        <v>226</v>
      </c>
      <c r="BX147" s="2" t="s">
        <v>226</v>
      </c>
      <c r="BY147" s="2" t="s">
        <v>238</v>
      </c>
      <c r="BZ147" s="2" t="s">
        <v>226</v>
      </c>
      <c r="CA147" s="4">
        <v>91</v>
      </c>
      <c r="CB147" s="8">
        <v>3439.8</v>
      </c>
      <c r="CC147" s="4">
        <v>106</v>
      </c>
      <c r="CD147" s="8">
        <v>4006.8</v>
      </c>
      <c r="CE147" s="7">
        <v>-0.1415</v>
      </c>
      <c r="CF147" s="7">
        <v>-0.1415</v>
      </c>
      <c r="CG147" s="2" t="s">
        <v>239</v>
      </c>
      <c r="CH147" s="2" t="s">
        <v>223</v>
      </c>
      <c r="CI147" s="2" t="s">
        <v>1258</v>
      </c>
      <c r="CJ147" s="2" t="s">
        <v>1303</v>
      </c>
      <c r="CK147" s="2" t="s">
        <v>238</v>
      </c>
      <c r="CL147" s="2" t="s">
        <v>226</v>
      </c>
      <c r="CM147" s="4">
        <v>8</v>
      </c>
      <c r="CN147" s="8">
        <v>302.4</v>
      </c>
      <c r="CO147" s="4">
        <v>3</v>
      </c>
      <c r="CP147" s="8">
        <v>113.4</v>
      </c>
      <c r="CQ147" s="7">
        <v>1.6667</v>
      </c>
      <c r="CR147" s="7">
        <v>1.6667</v>
      </c>
      <c r="CS147" s="2" t="s">
        <v>239</v>
      </c>
      <c r="CT147" s="2" t="s">
        <v>223</v>
      </c>
      <c r="CU147" s="2" t="s">
        <v>1177</v>
      </c>
      <c r="CV147" s="2" t="s">
        <v>416</v>
      </c>
      <c r="CW147" s="2" t="s">
        <v>238</v>
      </c>
      <c r="CX147" s="2" t="s">
        <v>226</v>
      </c>
      <c r="CY147" s="4">
        <v>1</v>
      </c>
      <c r="CZ147" s="8">
        <v>38.5</v>
      </c>
      <c r="DA147" s="4">
        <v>6</v>
      </c>
      <c r="DB147" s="8">
        <v>231</v>
      </c>
      <c r="DC147" s="7">
        <v>-0.8333</v>
      </c>
      <c r="DD147" s="7">
        <v>-0.8333</v>
      </c>
      <c r="DE147" s="2" t="s">
        <v>239</v>
      </c>
      <c r="DF147" s="2" t="s">
        <v>223</v>
      </c>
      <c r="DG147" s="2" t="s">
        <v>376</v>
      </c>
      <c r="DH147" s="2" t="s">
        <v>2088</v>
      </c>
      <c r="DI147" s="2" t="s">
        <v>238</v>
      </c>
      <c r="DJ147" s="2" t="s">
        <v>226</v>
      </c>
      <c r="DK147" s="4">
        <v>2</v>
      </c>
      <c r="DL147" s="8">
        <v>64.75</v>
      </c>
      <c r="DM147" s="4">
        <v>8</v>
      </c>
      <c r="DN147" s="8">
        <v>234.5</v>
      </c>
      <c r="DO147" s="7">
        <v>-0.75</v>
      </c>
      <c r="DP147" s="7">
        <v>-0.7239</v>
      </c>
      <c r="DQ147" s="2" t="s">
        <v>239</v>
      </c>
      <c r="DR147" s="2" t="s">
        <v>223</v>
      </c>
      <c r="DS147" s="2" t="s">
        <v>2089</v>
      </c>
      <c r="DT147" s="2" t="s">
        <v>412</v>
      </c>
      <c r="DU147" s="2" t="s">
        <v>238</v>
      </c>
      <c r="DV147" s="2" t="s">
        <v>226</v>
      </c>
      <c r="DW147" s="4">
        <v>6</v>
      </c>
      <c r="DX147" s="8">
        <v>220.5</v>
      </c>
      <c r="DY147" s="4">
        <v>12</v>
      </c>
      <c r="DZ147" s="8">
        <v>441</v>
      </c>
      <c r="EA147" s="7">
        <v>-0.5</v>
      </c>
      <c r="EB147" s="7">
        <v>-0.5</v>
      </c>
      <c r="EC147" s="2" t="s">
        <v>239</v>
      </c>
      <c r="ED147" s="2" t="s">
        <v>223</v>
      </c>
      <c r="EE147" s="2" t="s">
        <v>494</v>
      </c>
      <c r="EF147" s="2" t="s">
        <v>2090</v>
      </c>
      <c r="EG147" s="2" t="s">
        <v>238</v>
      </c>
      <c r="EH147" s="2" t="s">
        <v>226</v>
      </c>
      <c r="EI147" s="4">
        <v>12</v>
      </c>
      <c r="EJ147" s="8">
        <v>453.6</v>
      </c>
      <c r="EK147" s="4">
        <v>27</v>
      </c>
      <c r="EL147" s="8">
        <v>1020.6</v>
      </c>
      <c r="EM147" s="7">
        <v>-0.5556</v>
      </c>
      <c r="EN147" s="7">
        <v>-0.5556</v>
      </c>
      <c r="EO147" s="2" t="s">
        <v>239</v>
      </c>
      <c r="EP147" s="2" t="s">
        <v>223</v>
      </c>
      <c r="EQ147" s="2" t="s">
        <v>1754</v>
      </c>
      <c r="ER147" s="2" t="s">
        <v>498</v>
      </c>
      <c r="ES147" s="2" t="s">
        <v>238</v>
      </c>
      <c r="ET147" s="2" t="s">
        <v>226</v>
      </c>
      <c r="EU147" s="4"/>
      <c r="EV147" s="8"/>
      <c r="EW147" s="4">
        <v>5</v>
      </c>
      <c r="EX147" s="8">
        <v>186.67</v>
      </c>
      <c r="EY147" s="7">
        <v>-1</v>
      </c>
      <c r="EZ147" s="7">
        <v>-1</v>
      </c>
      <c r="FA147" s="2" t="s">
        <v>239</v>
      </c>
      <c r="FB147" s="2" t="s">
        <v>223</v>
      </c>
      <c r="FC147" s="2" t="s">
        <v>2091</v>
      </c>
      <c r="FD147" s="2" t="s">
        <v>513</v>
      </c>
      <c r="FE147" s="2" t="s">
        <v>238</v>
      </c>
      <c r="FF147" s="2" t="s">
        <v>226</v>
      </c>
      <c r="FG147" s="4">
        <v>4</v>
      </c>
      <c r="FH147" s="8">
        <v>255.96</v>
      </c>
      <c r="FI147" s="4"/>
      <c r="FJ147" s="8"/>
      <c r="FK147" s="7"/>
      <c r="FL147" s="7"/>
      <c r="FM147" s="2" t="s">
        <v>239</v>
      </c>
      <c r="FN147" s="2" t="s">
        <v>223</v>
      </c>
      <c r="FO147" s="2" t="s">
        <v>1751</v>
      </c>
      <c r="FP147" s="2" t="s">
        <v>791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239</v>
      </c>
      <c r="FZ147" s="2" t="s">
        <v>223</v>
      </c>
      <c r="GA147" s="2" t="s">
        <v>661</v>
      </c>
      <c r="GB147" s="2" t="s">
        <v>226</v>
      </c>
      <c r="GC147" s="2" t="s">
        <v>238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448</v>
      </c>
      <c r="GL147" s="2" t="s">
        <v>223</v>
      </c>
      <c r="GM147" s="2" t="s">
        <v>226</v>
      </c>
      <c r="GN147" s="2" t="s">
        <v>226</v>
      </c>
      <c r="GO147" s="2" t="s">
        <v>238</v>
      </c>
      <c r="GP147" s="2" t="s">
        <v>226</v>
      </c>
      <c r="GQ147" s="4">
        <v>1</v>
      </c>
      <c r="GR147" s="8">
        <v>36.75</v>
      </c>
      <c r="GS147" s="4"/>
      <c r="GT147" s="8"/>
      <c r="GU147" s="7"/>
      <c r="GV147" s="7"/>
      <c r="GW147" s="2" t="s">
        <v>239</v>
      </c>
      <c r="GX147" s="2" t="s">
        <v>223</v>
      </c>
      <c r="GY147" s="2" t="s">
        <v>921</v>
      </c>
      <c r="GZ147" s="2" t="s">
        <v>1437</v>
      </c>
      <c r="HA147" s="2" t="s">
        <v>238</v>
      </c>
      <c r="HB147" s="2" t="s">
        <v>226</v>
      </c>
      <c r="HC147" s="4">
        <v>3</v>
      </c>
      <c r="HD147" s="8">
        <v>100.1</v>
      </c>
      <c r="HE147" s="4"/>
      <c r="HF147" s="8"/>
      <c r="HG147" s="7"/>
      <c r="HH147" s="7"/>
      <c r="HI147" s="2" t="s">
        <v>239</v>
      </c>
      <c r="HJ147" s="2" t="s">
        <v>223</v>
      </c>
      <c r="HK147" s="2" t="s">
        <v>2085</v>
      </c>
      <c r="HL147" s="2" t="s">
        <v>876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236</v>
      </c>
      <c r="HV147" s="2" t="s">
        <v>223</v>
      </c>
      <c r="HW147" s="2" t="s">
        <v>226</v>
      </c>
      <c r="HX147" s="2" t="s">
        <v>226</v>
      </c>
      <c r="HY147" s="2" t="s">
        <v>238</v>
      </c>
      <c r="HZ147" s="2" t="s">
        <v>291</v>
      </c>
      <c r="IA147" s="4"/>
      <c r="IB147" s="8"/>
      <c r="IC147" s="4"/>
      <c r="ID147" s="8"/>
      <c r="IE147" s="7"/>
      <c r="IF147" s="7"/>
      <c r="IG147" s="2" t="s">
        <v>252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448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448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226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252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252</v>
      </c>
      <c r="LB147" s="2" t="s">
        <v>223</v>
      </c>
      <c r="LC147" s="2" t="s">
        <v>226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448</v>
      </c>
      <c r="LN147" s="2" t="s">
        <v>223</v>
      </c>
      <c r="LO147" s="2" t="s">
        <v>226</v>
      </c>
      <c r="LP147" s="2" t="s">
        <v>226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223</v>
      </c>
      <c r="MY147" s="2" t="s">
        <v>1005</v>
      </c>
      <c r="MZ147" s="2" t="s">
        <v>226</v>
      </c>
      <c r="NA147" s="2" t="s">
        <v>238</v>
      </c>
      <c r="NB147" s="2" t="s">
        <v>226</v>
      </c>
      <c r="NC147" s="4"/>
      <c r="ND147" s="8"/>
      <c r="NE147" s="4">
        <v>2</v>
      </c>
      <c r="NF147" s="8">
        <v>74.9</v>
      </c>
      <c r="NG147" s="7">
        <v>-1</v>
      </c>
      <c r="NH147" s="7">
        <v>-1</v>
      </c>
      <c r="NI147" s="2" t="s">
        <v>239</v>
      </c>
      <c r="NJ147" s="2" t="s">
        <v>261</v>
      </c>
      <c r="NK147" s="2" t="s">
        <v>511</v>
      </c>
      <c r="NL147" s="2" t="s">
        <v>551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239</v>
      </c>
      <c r="NV147" s="2" t="s">
        <v>237</v>
      </c>
      <c r="NW147" s="2" t="s">
        <v>254</v>
      </c>
      <c r="NX147" s="2" t="s">
        <v>769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239</v>
      </c>
      <c r="OH147" s="2" t="s">
        <v>237</v>
      </c>
      <c r="OI147" s="2" t="s">
        <v>671</v>
      </c>
      <c r="OJ147" s="2" t="s">
        <v>2092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252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239</v>
      </c>
      <c r="PF147" s="2" t="s">
        <v>223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266</v>
      </c>
      <c r="QD147" s="2" t="s">
        <v>223</v>
      </c>
      <c r="QE147" s="2" t="s">
        <v>226</v>
      </c>
      <c r="QF147" s="2" t="s">
        <v>226</v>
      </c>
      <c r="QG147" s="2" t="s">
        <v>238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252</v>
      </c>
      <c r="QP147" s="2" t="s">
        <v>237</v>
      </c>
      <c r="QQ147" s="2" t="s">
        <v>226</v>
      </c>
      <c r="QR147" s="2" t="s">
        <v>226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223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252</v>
      </c>
      <c r="RN147" s="2" t="s">
        <v>223</v>
      </c>
      <c r="RO147" s="2" t="s">
        <v>226</v>
      </c>
      <c r="RP147" s="2" t="s">
        <v>226</v>
      </c>
      <c r="RQ147" s="2" t="s">
        <v>238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252</v>
      </c>
      <c r="RZ147" s="2" t="s">
        <v>237</v>
      </c>
      <c r="SA147" s="2" t="s">
        <v>226</v>
      </c>
      <c r="SB147" s="2" t="s">
        <v>226</v>
      </c>
      <c r="SC147" s="2" t="s">
        <v>238</v>
      </c>
      <c r="SD147" s="2" t="s">
        <v>226</v>
      </c>
      <c r="SE147" s="4">
        <v>339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>
        <v>200</v>
      </c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>
        <v>490</v>
      </c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</row>
    <row r="148">
      <c r="A148" s="2" t="s">
        <v>2093</v>
      </c>
      <c r="B148" s="2" t="s">
        <v>577</v>
      </c>
      <c r="C148" s="2" t="s">
        <v>558</v>
      </c>
      <c r="D148" s="2" t="s">
        <v>215</v>
      </c>
      <c r="E148" s="2" t="s">
        <v>216</v>
      </c>
      <c r="F148" s="2" t="s">
        <v>2094</v>
      </c>
      <c r="G148" s="2" t="s">
        <v>2095</v>
      </c>
      <c r="H148" s="2" t="s">
        <v>2096</v>
      </c>
      <c r="I148" s="2" t="s">
        <v>560</v>
      </c>
      <c r="J148" s="2" t="s">
        <v>582</v>
      </c>
      <c r="K148" s="2" t="s">
        <v>282</v>
      </c>
      <c r="L148" s="3">
        <v>31.5</v>
      </c>
      <c r="M148" s="3">
        <v>33.08</v>
      </c>
      <c r="N148" s="3">
        <v>69.99</v>
      </c>
      <c r="O148" s="2" t="s">
        <v>223</v>
      </c>
      <c r="P148" s="2" t="s">
        <v>224</v>
      </c>
      <c r="Q148" s="2" t="s">
        <v>225</v>
      </c>
      <c r="R148" s="2" t="s">
        <v>226</v>
      </c>
      <c r="S148" s="2" t="s">
        <v>2097</v>
      </c>
      <c r="T148" s="2" t="s">
        <v>969</v>
      </c>
      <c r="U148" s="2" t="s">
        <v>371</v>
      </c>
      <c r="V148" s="2" t="s">
        <v>2050</v>
      </c>
      <c r="W148" s="2" t="s">
        <v>231</v>
      </c>
      <c r="X148" s="2" t="s">
        <v>2051</v>
      </c>
      <c r="Y148" s="2" t="s">
        <v>1353</v>
      </c>
      <c r="Z148" s="4">
        <v>519</v>
      </c>
      <c r="AA148" s="4">
        <f>=ROUNDDOWN(129.75,0)</f>
      </c>
      <c r="AB148" s="5">
        <v>4</v>
      </c>
      <c r="AC148" s="2" t="s">
        <v>1163</v>
      </c>
      <c r="AD148" s="4">
        <v>100</v>
      </c>
      <c r="AE148" s="4">
        <v>390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30</v>
      </c>
      <c r="AQ148" s="8">
        <v>1002.21</v>
      </c>
      <c r="AR148" s="4">
        <v>67</v>
      </c>
      <c r="AS148" s="8">
        <v>2255.97</v>
      </c>
      <c r="AT148" s="7">
        <v>-0.5522</v>
      </c>
      <c r="AU148" s="7">
        <v>-0.5558</v>
      </c>
      <c r="AV148" s="4">
        <v>129</v>
      </c>
      <c r="AW148" s="8">
        <v>5036.98</v>
      </c>
      <c r="AX148" s="4">
        <v>245</v>
      </c>
      <c r="AY148" s="8">
        <v>9498.43</v>
      </c>
      <c r="AZ148" s="7">
        <v>-0.4735</v>
      </c>
      <c r="BA148" s="7">
        <v>-0.4697</v>
      </c>
      <c r="BB148" s="7">
        <v>0.199</v>
      </c>
      <c r="BC148" s="4">
        <v>129</v>
      </c>
      <c r="BD148" s="8">
        <v>5036.98</v>
      </c>
      <c r="BE148" s="4">
        <v>245</v>
      </c>
      <c r="BF148" s="8">
        <v>9498.43</v>
      </c>
      <c r="BG148" s="7">
        <v>-0.4735</v>
      </c>
      <c r="BH148" s="7">
        <v>-0.4697</v>
      </c>
      <c r="BI148" s="7">
        <v>1</v>
      </c>
      <c r="BJ148" s="4">
        <v>30</v>
      </c>
      <c r="BK148" s="8">
        <v>1002.21</v>
      </c>
      <c r="BL148" s="2" t="s">
        <v>2098</v>
      </c>
      <c r="BM148" s="7">
        <v>1</v>
      </c>
      <c r="BN148" s="7">
        <v>1</v>
      </c>
      <c r="BO148" s="4"/>
      <c r="BP148" s="8"/>
      <c r="BQ148" s="4">
        <v>7</v>
      </c>
      <c r="BR148" s="8">
        <v>240.73</v>
      </c>
      <c r="BS148" s="7">
        <v>-1</v>
      </c>
      <c r="BT148" s="7">
        <v>-1</v>
      </c>
      <c r="BU148" s="2" t="s">
        <v>239</v>
      </c>
      <c r="BV148" s="2" t="s">
        <v>237</v>
      </c>
      <c r="BW148" s="2" t="s">
        <v>226</v>
      </c>
      <c r="BX148" s="2" t="s">
        <v>1356</v>
      </c>
      <c r="BY148" s="2" t="s">
        <v>238</v>
      </c>
      <c r="BZ148" s="2" t="s">
        <v>226</v>
      </c>
      <c r="CA148" s="4">
        <v>8</v>
      </c>
      <c r="CB148" s="8">
        <v>275.84</v>
      </c>
      <c r="CC148" s="4">
        <v>15</v>
      </c>
      <c r="CD148" s="8">
        <v>517.2</v>
      </c>
      <c r="CE148" s="7">
        <v>-0.4667</v>
      </c>
      <c r="CF148" s="7">
        <v>-0.4667</v>
      </c>
      <c r="CG148" s="2" t="s">
        <v>239</v>
      </c>
      <c r="CH148" s="2" t="s">
        <v>223</v>
      </c>
      <c r="CI148" s="2" t="s">
        <v>1357</v>
      </c>
      <c r="CJ148" s="2" t="s">
        <v>2099</v>
      </c>
      <c r="CK148" s="2" t="s">
        <v>238</v>
      </c>
      <c r="CL148" s="2" t="s">
        <v>226</v>
      </c>
      <c r="CM148" s="4">
        <v>8</v>
      </c>
      <c r="CN148" s="8">
        <v>264.8</v>
      </c>
      <c r="CO148" s="4">
        <v>19</v>
      </c>
      <c r="CP148" s="8">
        <v>628.9</v>
      </c>
      <c r="CQ148" s="7">
        <v>-0.5789</v>
      </c>
      <c r="CR148" s="7">
        <v>-0.5789</v>
      </c>
      <c r="CS148" s="2" t="s">
        <v>239</v>
      </c>
      <c r="CT148" s="2" t="s">
        <v>223</v>
      </c>
      <c r="CU148" s="2" t="s">
        <v>1357</v>
      </c>
      <c r="CV148" s="2" t="s">
        <v>1363</v>
      </c>
      <c r="CW148" s="2" t="s">
        <v>238</v>
      </c>
      <c r="CX148" s="2" t="s">
        <v>226</v>
      </c>
      <c r="CY148" s="4">
        <v>5</v>
      </c>
      <c r="CZ148" s="8">
        <v>168</v>
      </c>
      <c r="DA148" s="4">
        <v>6</v>
      </c>
      <c r="DB148" s="8">
        <v>201.6</v>
      </c>
      <c r="DC148" s="7">
        <v>-0.1667</v>
      </c>
      <c r="DD148" s="7">
        <v>-0.1667</v>
      </c>
      <c r="DE148" s="2" t="s">
        <v>239</v>
      </c>
      <c r="DF148" s="2" t="s">
        <v>223</v>
      </c>
      <c r="DG148" s="2" t="s">
        <v>980</v>
      </c>
      <c r="DH148" s="2" t="s">
        <v>981</v>
      </c>
      <c r="DI148" s="2" t="s">
        <v>238</v>
      </c>
      <c r="DJ148" s="2" t="s">
        <v>226</v>
      </c>
      <c r="DK148" s="4">
        <v>1</v>
      </c>
      <c r="DL148" s="8">
        <v>28.04</v>
      </c>
      <c r="DM148" s="4"/>
      <c r="DN148" s="8"/>
      <c r="DO148" s="7"/>
      <c r="DP148" s="7"/>
      <c r="DQ148" s="2" t="s">
        <v>239</v>
      </c>
      <c r="DR148" s="2" t="s">
        <v>223</v>
      </c>
      <c r="DS148" s="2" t="s">
        <v>1357</v>
      </c>
      <c r="DT148" s="2" t="s">
        <v>1363</v>
      </c>
      <c r="DU148" s="2" t="s">
        <v>238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337</v>
      </c>
      <c r="ED148" s="2" t="s">
        <v>237</v>
      </c>
      <c r="EE148" s="2" t="s">
        <v>565</v>
      </c>
      <c r="EF148" s="2" t="s">
        <v>226</v>
      </c>
      <c r="EG148" s="2" t="s">
        <v>238</v>
      </c>
      <c r="EH148" s="2" t="s">
        <v>226</v>
      </c>
      <c r="EI148" s="4">
        <v>3</v>
      </c>
      <c r="EJ148" s="8">
        <v>97.65</v>
      </c>
      <c r="EK148" s="4">
        <v>10</v>
      </c>
      <c r="EL148" s="8">
        <v>325.5</v>
      </c>
      <c r="EM148" s="7">
        <v>-0.7</v>
      </c>
      <c r="EN148" s="7">
        <v>-0.7</v>
      </c>
      <c r="EO148" s="2" t="s">
        <v>239</v>
      </c>
      <c r="EP148" s="2" t="s">
        <v>223</v>
      </c>
      <c r="EQ148" s="2" t="s">
        <v>1357</v>
      </c>
      <c r="ER148" s="2" t="s">
        <v>1386</v>
      </c>
      <c r="ES148" s="2" t="s">
        <v>238</v>
      </c>
      <c r="ET148" s="2" t="s">
        <v>226</v>
      </c>
      <c r="EU148" s="4">
        <v>1</v>
      </c>
      <c r="EV148" s="8">
        <v>33.07</v>
      </c>
      <c r="EW148" s="4">
        <v>2</v>
      </c>
      <c r="EX148" s="8">
        <v>78.69</v>
      </c>
      <c r="EY148" s="7">
        <v>-0.5</v>
      </c>
      <c r="EZ148" s="7">
        <v>-0.5797</v>
      </c>
      <c r="FA148" s="2" t="s">
        <v>239</v>
      </c>
      <c r="FB148" s="2" t="s">
        <v>223</v>
      </c>
      <c r="FC148" s="2" t="s">
        <v>1357</v>
      </c>
      <c r="FD148" s="2" t="s">
        <v>2100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223</v>
      </c>
      <c r="FO148" s="2" t="s">
        <v>1357</v>
      </c>
      <c r="FP148" s="2" t="s">
        <v>1362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239</v>
      </c>
      <c r="FZ148" s="2" t="s">
        <v>223</v>
      </c>
      <c r="GA148" s="2" t="s">
        <v>661</v>
      </c>
      <c r="GB148" s="2" t="s">
        <v>226</v>
      </c>
      <c r="GC148" s="2" t="s">
        <v>238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1002</v>
      </c>
      <c r="GL148" s="2" t="s">
        <v>237</v>
      </c>
      <c r="GM148" s="2" t="s">
        <v>1357</v>
      </c>
      <c r="GN148" s="2" t="s">
        <v>1375</v>
      </c>
      <c r="GO148" s="2" t="s">
        <v>238</v>
      </c>
      <c r="GP148" s="2" t="s">
        <v>226</v>
      </c>
      <c r="GQ148" s="4"/>
      <c r="GR148" s="8"/>
      <c r="GS148" s="4">
        <v>1</v>
      </c>
      <c r="GT148" s="8">
        <v>33.81</v>
      </c>
      <c r="GU148" s="7">
        <v>-1</v>
      </c>
      <c r="GV148" s="7">
        <v>-1</v>
      </c>
      <c r="GW148" s="2" t="s">
        <v>239</v>
      </c>
      <c r="GX148" s="2" t="s">
        <v>223</v>
      </c>
      <c r="GY148" s="2" t="s">
        <v>993</v>
      </c>
      <c r="GZ148" s="2" t="s">
        <v>2101</v>
      </c>
      <c r="HA148" s="2" t="s">
        <v>238</v>
      </c>
      <c r="HB148" s="2" t="s">
        <v>226</v>
      </c>
      <c r="HC148" s="4">
        <v>2</v>
      </c>
      <c r="HD148" s="8">
        <v>62.01</v>
      </c>
      <c r="HE148" s="4">
        <v>1</v>
      </c>
      <c r="HF148" s="8">
        <v>27.56</v>
      </c>
      <c r="HG148" s="7">
        <v>1</v>
      </c>
      <c r="HH148" s="7">
        <v>1.25</v>
      </c>
      <c r="HI148" s="2" t="s">
        <v>239</v>
      </c>
      <c r="HJ148" s="2" t="s">
        <v>223</v>
      </c>
      <c r="HK148" s="2" t="s">
        <v>994</v>
      </c>
      <c r="HL148" s="2" t="s">
        <v>1135</v>
      </c>
      <c r="HM148" s="2" t="s">
        <v>238</v>
      </c>
      <c r="HN148" s="2" t="s">
        <v>226</v>
      </c>
      <c r="HO148" s="4"/>
      <c r="HP148" s="8"/>
      <c r="HQ148" s="4">
        <v>1</v>
      </c>
      <c r="HR148" s="8">
        <v>30.23</v>
      </c>
      <c r="HS148" s="7">
        <v>-1</v>
      </c>
      <c r="HT148" s="7">
        <v>-1</v>
      </c>
      <c r="HU148" s="2" t="s">
        <v>1002</v>
      </c>
      <c r="HV148" s="2" t="s">
        <v>237</v>
      </c>
      <c r="HW148" s="2" t="s">
        <v>1357</v>
      </c>
      <c r="HX148" s="2" t="s">
        <v>1449</v>
      </c>
      <c r="HY148" s="2" t="s">
        <v>238</v>
      </c>
      <c r="HZ148" s="2" t="s">
        <v>291</v>
      </c>
      <c r="IA148" s="4">
        <v>2</v>
      </c>
      <c r="IB148" s="8">
        <v>72.8</v>
      </c>
      <c r="IC148" s="4">
        <v>2</v>
      </c>
      <c r="ID148" s="8">
        <v>72.8</v>
      </c>
      <c r="IE148" s="7"/>
      <c r="IF148" s="7"/>
      <c r="IG148" s="2" t="s">
        <v>239</v>
      </c>
      <c r="IH148" s="2" t="s">
        <v>223</v>
      </c>
      <c r="II148" s="2" t="s">
        <v>612</v>
      </c>
      <c r="IJ148" s="2" t="s">
        <v>417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226</v>
      </c>
      <c r="IT148" s="2" t="s">
        <v>226</v>
      </c>
      <c r="IU148" s="2" t="s">
        <v>226</v>
      </c>
      <c r="IV148" s="2" t="s">
        <v>226</v>
      </c>
      <c r="IW148" s="2" t="s">
        <v>226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448</v>
      </c>
      <c r="JF148" s="2" t="s">
        <v>223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591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667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239</v>
      </c>
      <c r="LB148" s="2" t="s">
        <v>223</v>
      </c>
      <c r="LC148" s="2" t="s">
        <v>1004</v>
      </c>
      <c r="LD148" s="2" t="s">
        <v>2102</v>
      </c>
      <c r="LE148" s="2" t="s">
        <v>238</v>
      </c>
      <c r="LF148" s="2" t="s">
        <v>226</v>
      </c>
      <c r="LG148" s="4"/>
      <c r="LH148" s="8"/>
      <c r="LI148" s="4">
        <v>2</v>
      </c>
      <c r="LJ148" s="8">
        <v>66.16</v>
      </c>
      <c r="LK148" s="7">
        <v>-1</v>
      </c>
      <c r="LL148" s="7">
        <v>-1</v>
      </c>
      <c r="LM148" s="2" t="s">
        <v>239</v>
      </c>
      <c r="LN148" s="2" t="s">
        <v>223</v>
      </c>
      <c r="LO148" s="2" t="s">
        <v>321</v>
      </c>
      <c r="LP148" s="2" t="s">
        <v>2103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223</v>
      </c>
      <c r="MY148" s="2" t="s">
        <v>1105</v>
      </c>
      <c r="MZ148" s="2" t="s">
        <v>2104</v>
      </c>
      <c r="NA148" s="2" t="s">
        <v>238</v>
      </c>
      <c r="NB148" s="2" t="s">
        <v>226</v>
      </c>
      <c r="NC148" s="4"/>
      <c r="ND148" s="8"/>
      <c r="NE148" s="4">
        <v>1</v>
      </c>
      <c r="NF148" s="8">
        <v>32.79</v>
      </c>
      <c r="NG148" s="7">
        <v>-1</v>
      </c>
      <c r="NH148" s="7">
        <v>-1</v>
      </c>
      <c r="NI148" s="2" t="s">
        <v>239</v>
      </c>
      <c r="NJ148" s="2" t="s">
        <v>261</v>
      </c>
      <c r="NK148" s="2" t="s">
        <v>1375</v>
      </c>
      <c r="NL148" s="2" t="s">
        <v>2105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239</v>
      </c>
      <c r="NV148" s="2" t="s">
        <v>237</v>
      </c>
      <c r="NW148" s="2" t="s">
        <v>1377</v>
      </c>
      <c r="NX148" s="2" t="s">
        <v>1070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266</v>
      </c>
      <c r="OH148" s="2" t="s">
        <v>223</v>
      </c>
      <c r="OI148" s="2" t="s">
        <v>226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252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239</v>
      </c>
      <c r="PF148" s="2" t="s">
        <v>223</v>
      </c>
      <c r="PG148" s="2" t="s">
        <v>226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226</v>
      </c>
      <c r="QE148" s="2" t="s">
        <v>226</v>
      </c>
      <c r="QF148" s="2" t="s">
        <v>226</v>
      </c>
      <c r="QG148" s="2" t="s">
        <v>226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239</v>
      </c>
      <c r="QP148" s="2" t="s">
        <v>237</v>
      </c>
      <c r="QQ148" s="2" t="s">
        <v>1379</v>
      </c>
      <c r="QR148" s="2" t="s">
        <v>2106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223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226</v>
      </c>
      <c r="RO148" s="2" t="s">
        <v>226</v>
      </c>
      <c r="RP148" s="2" t="s">
        <v>226</v>
      </c>
      <c r="RQ148" s="2" t="s">
        <v>226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239</v>
      </c>
      <c r="RZ148" s="2" t="s">
        <v>237</v>
      </c>
      <c r="SA148" s="2" t="s">
        <v>1082</v>
      </c>
      <c r="SB148" s="2" t="s">
        <v>2107</v>
      </c>
      <c r="SC148" s="2" t="s">
        <v>238</v>
      </c>
      <c r="SD148" s="2" t="s">
        <v>226</v>
      </c>
      <c r="SE148" s="4">
        <v>519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>
        <v>100</v>
      </c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>
        <v>290</v>
      </c>
      <c r="VO148" s="4"/>
      <c r="VP148" s="4"/>
      <c r="VQ148" s="4"/>
    </row>
    <row r="149">
      <c r="A149" s="2" t="s">
        <v>2108</v>
      </c>
      <c r="B149" s="2" t="s">
        <v>577</v>
      </c>
      <c r="C149" s="2" t="s">
        <v>558</v>
      </c>
      <c r="D149" s="2" t="s">
        <v>215</v>
      </c>
      <c r="E149" s="2" t="s">
        <v>216</v>
      </c>
      <c r="F149" s="2" t="s">
        <v>2094</v>
      </c>
      <c r="G149" s="2" t="s">
        <v>2095</v>
      </c>
      <c r="H149" s="2" t="s">
        <v>2096</v>
      </c>
      <c r="I149" s="2" t="s">
        <v>560</v>
      </c>
      <c r="J149" s="2" t="s">
        <v>221</v>
      </c>
      <c r="K149" s="2" t="s">
        <v>282</v>
      </c>
      <c r="L149" s="3">
        <v>37.6</v>
      </c>
      <c r="M149" s="3">
        <v>39.48</v>
      </c>
      <c r="N149" s="3">
        <v>79.99</v>
      </c>
      <c r="O149" s="2" t="s">
        <v>223</v>
      </c>
      <c r="P149" s="2" t="s">
        <v>224</v>
      </c>
      <c r="Q149" s="2" t="s">
        <v>225</v>
      </c>
      <c r="R149" s="2" t="s">
        <v>226</v>
      </c>
      <c r="S149" s="2" t="s">
        <v>2097</v>
      </c>
      <c r="T149" s="2" t="s">
        <v>969</v>
      </c>
      <c r="U149" s="2" t="s">
        <v>229</v>
      </c>
      <c r="V149" s="2" t="s">
        <v>2050</v>
      </c>
      <c r="W149" s="2" t="s">
        <v>231</v>
      </c>
      <c r="X149" s="2" t="s">
        <v>2051</v>
      </c>
      <c r="Y149" s="2" t="s">
        <v>1353</v>
      </c>
      <c r="Z149" s="4">
        <v>373</v>
      </c>
      <c r="AA149" s="4">
        <f>=ROUNDDOWN(41.4444444444444,0)</f>
      </c>
      <c r="AB149" s="5">
        <v>9</v>
      </c>
      <c r="AC149" s="2" t="s">
        <v>1163</v>
      </c>
      <c r="AD149" s="4">
        <v>360</v>
      </c>
      <c r="AE149" s="4">
        <v>590</v>
      </c>
      <c r="AF149" s="6">
        <v>65</v>
      </c>
      <c r="AG149" s="6"/>
      <c r="AH149" s="7">
        <v>0.9643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70</v>
      </c>
      <c r="AQ149" s="8">
        <v>2759.04</v>
      </c>
      <c r="AR149" s="4">
        <v>129</v>
      </c>
      <c r="AS149" s="8">
        <v>5064.74</v>
      </c>
      <c r="AT149" s="7">
        <v>-0.4574</v>
      </c>
      <c r="AU149" s="7">
        <v>-0.4552</v>
      </c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>
        <v>0.5478</v>
      </c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 t="s">
        <v>226</v>
      </c>
      <c r="BJ149" s="4">
        <v>70</v>
      </c>
      <c r="BK149" s="8">
        <v>2759.04</v>
      </c>
      <c r="BL149" s="2" t="s">
        <v>2109</v>
      </c>
      <c r="BM149" s="7">
        <v>1</v>
      </c>
      <c r="BN149" s="7">
        <v>1</v>
      </c>
      <c r="BO149" s="4"/>
      <c r="BP149" s="8"/>
      <c r="BQ149" s="4">
        <v>9</v>
      </c>
      <c r="BR149" s="8">
        <v>366.21</v>
      </c>
      <c r="BS149" s="7">
        <v>-1</v>
      </c>
      <c r="BT149" s="7">
        <v>-1</v>
      </c>
      <c r="BU149" s="2" t="s">
        <v>239</v>
      </c>
      <c r="BV149" s="2" t="s">
        <v>237</v>
      </c>
      <c r="BW149" s="2" t="s">
        <v>226</v>
      </c>
      <c r="BX149" s="2" t="s">
        <v>1401</v>
      </c>
      <c r="BY149" s="2" t="s">
        <v>238</v>
      </c>
      <c r="BZ149" s="2" t="s">
        <v>226</v>
      </c>
      <c r="CA149" s="4">
        <v>12</v>
      </c>
      <c r="CB149" s="8">
        <v>482.76</v>
      </c>
      <c r="CC149" s="4">
        <v>40</v>
      </c>
      <c r="CD149" s="8">
        <v>1609.2</v>
      </c>
      <c r="CE149" s="7">
        <v>-0.7</v>
      </c>
      <c r="CF149" s="7">
        <v>-0.7</v>
      </c>
      <c r="CG149" s="2" t="s">
        <v>239</v>
      </c>
      <c r="CH149" s="2" t="s">
        <v>223</v>
      </c>
      <c r="CI149" s="2" t="s">
        <v>1357</v>
      </c>
      <c r="CJ149" s="2" t="s">
        <v>2099</v>
      </c>
      <c r="CK149" s="2" t="s">
        <v>238</v>
      </c>
      <c r="CL149" s="2" t="s">
        <v>226</v>
      </c>
      <c r="CM149" s="4">
        <v>15</v>
      </c>
      <c r="CN149" s="8">
        <v>579.3</v>
      </c>
      <c r="CO149" s="4">
        <v>32</v>
      </c>
      <c r="CP149" s="8">
        <v>1235.84</v>
      </c>
      <c r="CQ149" s="7">
        <v>-0.5312</v>
      </c>
      <c r="CR149" s="7">
        <v>-0.5312</v>
      </c>
      <c r="CS149" s="2" t="s">
        <v>239</v>
      </c>
      <c r="CT149" s="2" t="s">
        <v>223</v>
      </c>
      <c r="CU149" s="2" t="s">
        <v>1357</v>
      </c>
      <c r="CV149" s="2" t="s">
        <v>1443</v>
      </c>
      <c r="CW149" s="2" t="s">
        <v>238</v>
      </c>
      <c r="CX149" s="2" t="s">
        <v>226</v>
      </c>
      <c r="CY149" s="4">
        <v>22</v>
      </c>
      <c r="CZ149" s="8">
        <v>880</v>
      </c>
      <c r="DA149" s="4">
        <v>6</v>
      </c>
      <c r="DB149" s="8">
        <v>240</v>
      </c>
      <c r="DC149" s="7">
        <v>2.6667</v>
      </c>
      <c r="DD149" s="7">
        <v>2.6667</v>
      </c>
      <c r="DE149" s="2" t="s">
        <v>239</v>
      </c>
      <c r="DF149" s="2" t="s">
        <v>223</v>
      </c>
      <c r="DG149" s="2" t="s">
        <v>980</v>
      </c>
      <c r="DH149" s="2" t="s">
        <v>1232</v>
      </c>
      <c r="DI149" s="2" t="s">
        <v>238</v>
      </c>
      <c r="DJ149" s="2" t="s">
        <v>226</v>
      </c>
      <c r="DK149" s="4">
        <v>4</v>
      </c>
      <c r="DL149" s="8">
        <v>131.53</v>
      </c>
      <c r="DM149" s="4"/>
      <c r="DN149" s="8"/>
      <c r="DO149" s="7"/>
      <c r="DP149" s="7"/>
      <c r="DQ149" s="2" t="s">
        <v>239</v>
      </c>
      <c r="DR149" s="2" t="s">
        <v>223</v>
      </c>
      <c r="DS149" s="2" t="s">
        <v>1357</v>
      </c>
      <c r="DT149" s="2" t="s">
        <v>1365</v>
      </c>
      <c r="DU149" s="2" t="s">
        <v>238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337</v>
      </c>
      <c r="ED149" s="2" t="s">
        <v>237</v>
      </c>
      <c r="EE149" s="2" t="s">
        <v>565</v>
      </c>
      <c r="EF149" s="2" t="s">
        <v>226</v>
      </c>
      <c r="EG149" s="2" t="s">
        <v>238</v>
      </c>
      <c r="EH149" s="2" t="s">
        <v>226</v>
      </c>
      <c r="EI149" s="4">
        <v>9</v>
      </c>
      <c r="EJ149" s="8">
        <v>341.82</v>
      </c>
      <c r="EK149" s="4">
        <v>24</v>
      </c>
      <c r="EL149" s="8">
        <v>911.52</v>
      </c>
      <c r="EM149" s="7">
        <v>-0.625</v>
      </c>
      <c r="EN149" s="7">
        <v>-0.625</v>
      </c>
      <c r="EO149" s="2" t="s">
        <v>239</v>
      </c>
      <c r="EP149" s="2" t="s">
        <v>223</v>
      </c>
      <c r="EQ149" s="2" t="s">
        <v>1357</v>
      </c>
      <c r="ER149" s="2" t="s">
        <v>1443</v>
      </c>
      <c r="ES149" s="2" t="s">
        <v>238</v>
      </c>
      <c r="ET149" s="2" t="s">
        <v>226</v>
      </c>
      <c r="EU149" s="4">
        <v>1</v>
      </c>
      <c r="EV149" s="8">
        <v>39.47</v>
      </c>
      <c r="EW149" s="4">
        <v>5</v>
      </c>
      <c r="EX149" s="8">
        <v>197.35</v>
      </c>
      <c r="EY149" s="7">
        <v>-0.8</v>
      </c>
      <c r="EZ149" s="7">
        <v>-0.8</v>
      </c>
      <c r="FA149" s="2" t="s">
        <v>239</v>
      </c>
      <c r="FB149" s="2" t="s">
        <v>223</v>
      </c>
      <c r="FC149" s="2" t="s">
        <v>1357</v>
      </c>
      <c r="FD149" s="2" t="s">
        <v>1443</v>
      </c>
      <c r="FE149" s="2" t="s">
        <v>238</v>
      </c>
      <c r="FF149" s="2" t="s">
        <v>226</v>
      </c>
      <c r="FG149" s="4">
        <v>1</v>
      </c>
      <c r="FH149" s="8">
        <v>69.99</v>
      </c>
      <c r="FI149" s="4"/>
      <c r="FJ149" s="8"/>
      <c r="FK149" s="7"/>
      <c r="FL149" s="7"/>
      <c r="FM149" s="2" t="s">
        <v>239</v>
      </c>
      <c r="FN149" s="2" t="s">
        <v>223</v>
      </c>
      <c r="FO149" s="2" t="s">
        <v>1357</v>
      </c>
      <c r="FP149" s="2" t="s">
        <v>2110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239</v>
      </c>
      <c r="FZ149" s="2" t="s">
        <v>223</v>
      </c>
      <c r="GA149" s="2" t="s">
        <v>2111</v>
      </c>
      <c r="GB149" s="2" t="s">
        <v>226</v>
      </c>
      <c r="GC149" s="2" t="s">
        <v>238</v>
      </c>
      <c r="GD149" s="2" t="s">
        <v>226</v>
      </c>
      <c r="GE149" s="4"/>
      <c r="GF149" s="8"/>
      <c r="GG149" s="4">
        <v>3</v>
      </c>
      <c r="GH149" s="8">
        <v>118.44</v>
      </c>
      <c r="GI149" s="7">
        <v>-1</v>
      </c>
      <c r="GJ149" s="7">
        <v>-1</v>
      </c>
      <c r="GK149" s="2" t="s">
        <v>1002</v>
      </c>
      <c r="GL149" s="2" t="s">
        <v>237</v>
      </c>
      <c r="GM149" s="2" t="s">
        <v>1357</v>
      </c>
      <c r="GN149" s="2" t="s">
        <v>1368</v>
      </c>
      <c r="GO149" s="2" t="s">
        <v>238</v>
      </c>
      <c r="GP149" s="2" t="s">
        <v>226</v>
      </c>
      <c r="GQ149" s="4">
        <v>2</v>
      </c>
      <c r="GR149" s="8">
        <v>78.9</v>
      </c>
      <c r="GS149" s="4">
        <v>2</v>
      </c>
      <c r="GT149" s="8">
        <v>78.9</v>
      </c>
      <c r="GU149" s="7"/>
      <c r="GV149" s="7"/>
      <c r="GW149" s="2" t="s">
        <v>239</v>
      </c>
      <c r="GX149" s="2" t="s">
        <v>223</v>
      </c>
      <c r="GY149" s="2" t="s">
        <v>993</v>
      </c>
      <c r="GZ149" s="2" t="s">
        <v>1474</v>
      </c>
      <c r="HA149" s="2" t="s">
        <v>238</v>
      </c>
      <c r="HB149" s="2" t="s">
        <v>226</v>
      </c>
      <c r="HC149" s="4">
        <v>2</v>
      </c>
      <c r="HD149" s="8">
        <v>72.34</v>
      </c>
      <c r="HE149" s="4">
        <v>5</v>
      </c>
      <c r="HF149" s="8">
        <v>184.87</v>
      </c>
      <c r="HG149" s="7">
        <v>-0.6</v>
      </c>
      <c r="HH149" s="7">
        <v>-0.6087</v>
      </c>
      <c r="HI149" s="2" t="s">
        <v>239</v>
      </c>
      <c r="HJ149" s="2" t="s">
        <v>223</v>
      </c>
      <c r="HK149" s="2" t="s">
        <v>994</v>
      </c>
      <c r="HL149" s="2" t="s">
        <v>1878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239</v>
      </c>
      <c r="HV149" s="2" t="s">
        <v>237</v>
      </c>
      <c r="HW149" s="2" t="s">
        <v>1357</v>
      </c>
      <c r="HX149" s="2" t="s">
        <v>1430</v>
      </c>
      <c r="HY149" s="2" t="s">
        <v>238</v>
      </c>
      <c r="HZ149" s="2" t="s">
        <v>291</v>
      </c>
      <c r="IA149" s="4">
        <v>1</v>
      </c>
      <c r="IB149" s="8">
        <v>43.45</v>
      </c>
      <c r="IC149" s="4">
        <v>1</v>
      </c>
      <c r="ID149" s="8">
        <v>43.45</v>
      </c>
      <c r="IE149" s="7"/>
      <c r="IF149" s="7"/>
      <c r="IG149" s="2" t="s">
        <v>239</v>
      </c>
      <c r="IH149" s="2" t="s">
        <v>223</v>
      </c>
      <c r="II149" s="2" t="s">
        <v>612</v>
      </c>
      <c r="IJ149" s="2" t="s">
        <v>1190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226</v>
      </c>
      <c r="IT149" s="2" t="s">
        <v>226</v>
      </c>
      <c r="IU149" s="2" t="s">
        <v>226</v>
      </c>
      <c r="IV149" s="2" t="s">
        <v>226</v>
      </c>
      <c r="IW149" s="2" t="s">
        <v>226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448</v>
      </c>
      <c r="JF149" s="2" t="s">
        <v>223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252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591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667</v>
      </c>
      <c r="KP149" s="2" t="s">
        <v>223</v>
      </c>
      <c r="KQ149" s="2" t="s">
        <v>226</v>
      </c>
      <c r="KR149" s="2" t="s">
        <v>226</v>
      </c>
      <c r="KS149" s="2" t="s">
        <v>238</v>
      </c>
      <c r="KT149" s="2" t="s">
        <v>226</v>
      </c>
      <c r="KU149" s="4">
        <v>1</v>
      </c>
      <c r="KV149" s="8">
        <v>39.48</v>
      </c>
      <c r="KW149" s="4"/>
      <c r="KX149" s="8"/>
      <c r="KY149" s="7"/>
      <c r="KZ149" s="7"/>
      <c r="LA149" s="2" t="s">
        <v>239</v>
      </c>
      <c r="LB149" s="2" t="s">
        <v>223</v>
      </c>
      <c r="LC149" s="2" t="s">
        <v>1004</v>
      </c>
      <c r="LD149" s="2" t="s">
        <v>1851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239</v>
      </c>
      <c r="LN149" s="2" t="s">
        <v>223</v>
      </c>
      <c r="LO149" s="2" t="s">
        <v>1258</v>
      </c>
      <c r="LP149" s="2" t="s">
        <v>1304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239</v>
      </c>
      <c r="MX149" s="2" t="s">
        <v>223</v>
      </c>
      <c r="MY149" s="2" t="s">
        <v>1105</v>
      </c>
      <c r="MZ149" s="2" t="s">
        <v>2112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239</v>
      </c>
      <c r="NJ149" s="2" t="s">
        <v>261</v>
      </c>
      <c r="NK149" s="2" t="s">
        <v>1375</v>
      </c>
      <c r="NL149" s="2" t="s">
        <v>2105</v>
      </c>
      <c r="NM149" s="2" t="s">
        <v>238</v>
      </c>
      <c r="NN149" s="2" t="s">
        <v>226</v>
      </c>
      <c r="NO149" s="4"/>
      <c r="NP149" s="8"/>
      <c r="NQ149" s="4">
        <v>2</v>
      </c>
      <c r="NR149" s="8">
        <v>78.96</v>
      </c>
      <c r="NS149" s="7">
        <v>-1</v>
      </c>
      <c r="NT149" s="7">
        <v>-1</v>
      </c>
      <c r="NU149" s="2" t="s">
        <v>239</v>
      </c>
      <c r="NV149" s="2" t="s">
        <v>237</v>
      </c>
      <c r="NW149" s="2" t="s">
        <v>1377</v>
      </c>
      <c r="NX149" s="2" t="s">
        <v>1426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266</v>
      </c>
      <c r="OH149" s="2" t="s">
        <v>223</v>
      </c>
      <c r="OI149" s="2" t="s">
        <v>226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252</v>
      </c>
      <c r="OT149" s="2" t="s">
        <v>223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239</v>
      </c>
      <c r="PF149" s="2" t="s">
        <v>223</v>
      </c>
      <c r="PG149" s="2" t="s">
        <v>226</v>
      </c>
      <c r="PH149" s="2" t="s">
        <v>226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239</v>
      </c>
      <c r="QP149" s="2" t="s">
        <v>237</v>
      </c>
      <c r="QQ149" s="2" t="s">
        <v>1379</v>
      </c>
      <c r="QR149" s="2" t="s">
        <v>2113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223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226</v>
      </c>
      <c r="RN149" s="2" t="s">
        <v>226</v>
      </c>
      <c r="RO149" s="2" t="s">
        <v>226</v>
      </c>
      <c r="RP149" s="2" t="s">
        <v>226</v>
      </c>
      <c r="RQ149" s="2" t="s">
        <v>226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239</v>
      </c>
      <c r="RZ149" s="2" t="s">
        <v>237</v>
      </c>
      <c r="SA149" s="2" t="s">
        <v>1082</v>
      </c>
      <c r="SB149" s="2" t="s">
        <v>1242</v>
      </c>
      <c r="SC149" s="2" t="s">
        <v>238</v>
      </c>
      <c r="SD149" s="2" t="s">
        <v>226</v>
      </c>
      <c r="SE149" s="4">
        <v>373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>
        <v>360</v>
      </c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>
        <v>130</v>
      </c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>
        <v>100</v>
      </c>
      <c r="VO149" s="4"/>
      <c r="VP149" s="4"/>
      <c r="VQ149" s="4"/>
    </row>
    <row r="150">
      <c r="A150" s="2" t="s">
        <v>2114</v>
      </c>
      <c r="B150" s="2" t="s">
        <v>577</v>
      </c>
      <c r="C150" s="2" t="s">
        <v>558</v>
      </c>
      <c r="D150" s="2" t="s">
        <v>215</v>
      </c>
      <c r="E150" s="2" t="s">
        <v>216</v>
      </c>
      <c r="F150" s="2" t="s">
        <v>2094</v>
      </c>
      <c r="G150" s="2" t="s">
        <v>2095</v>
      </c>
      <c r="H150" s="2" t="s">
        <v>2096</v>
      </c>
      <c r="I150" s="2" t="s">
        <v>560</v>
      </c>
      <c r="J150" s="2" t="s">
        <v>268</v>
      </c>
      <c r="K150" s="2" t="s">
        <v>282</v>
      </c>
      <c r="L150" s="3">
        <v>42.3</v>
      </c>
      <c r="M150" s="3">
        <v>44.42</v>
      </c>
      <c r="N150" s="3">
        <v>89.99</v>
      </c>
      <c r="O150" s="2" t="s">
        <v>223</v>
      </c>
      <c r="P150" s="2" t="s">
        <v>224</v>
      </c>
      <c r="Q150" s="2" t="s">
        <v>225</v>
      </c>
      <c r="R150" s="2" t="s">
        <v>226</v>
      </c>
      <c r="S150" s="2" t="s">
        <v>2097</v>
      </c>
      <c r="T150" s="2" t="s">
        <v>969</v>
      </c>
      <c r="U150" s="2" t="s">
        <v>229</v>
      </c>
      <c r="V150" s="2" t="s">
        <v>2050</v>
      </c>
      <c r="W150" s="2" t="s">
        <v>231</v>
      </c>
      <c r="X150" s="2" t="s">
        <v>2051</v>
      </c>
      <c r="Y150" s="2" t="s">
        <v>1353</v>
      </c>
      <c r="Z150" s="4">
        <v>163</v>
      </c>
      <c r="AA150" s="4">
        <f>=ROUNDDOWN(40.75,0)</f>
      </c>
      <c r="AB150" s="5">
        <v>4</v>
      </c>
      <c r="AC150" s="2" t="s">
        <v>1163</v>
      </c>
      <c r="AD150" s="4">
        <v>60</v>
      </c>
      <c r="AE150" s="4">
        <v>140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29</v>
      </c>
      <c r="AQ150" s="8">
        <v>1275.73</v>
      </c>
      <c r="AR150" s="4">
        <v>49</v>
      </c>
      <c r="AS150" s="8">
        <v>2177.72</v>
      </c>
      <c r="AT150" s="7">
        <v>-0.4082</v>
      </c>
      <c r="AU150" s="7">
        <v>-0.4142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0.2533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29</v>
      </c>
      <c r="BK150" s="8">
        <v>1275.73</v>
      </c>
      <c r="BL150" s="2" t="s">
        <v>2115</v>
      </c>
      <c r="BM150" s="7">
        <v>1</v>
      </c>
      <c r="BN150" s="7">
        <v>1</v>
      </c>
      <c r="BO150" s="4"/>
      <c r="BP150" s="8"/>
      <c r="BQ150" s="4">
        <v>3</v>
      </c>
      <c r="BR150" s="8">
        <v>139.5</v>
      </c>
      <c r="BS150" s="7">
        <v>-1</v>
      </c>
      <c r="BT150" s="7">
        <v>-1</v>
      </c>
      <c r="BU150" s="2" t="s">
        <v>239</v>
      </c>
      <c r="BV150" s="2" t="s">
        <v>237</v>
      </c>
      <c r="BW150" s="2" t="s">
        <v>226</v>
      </c>
      <c r="BX150" s="2" t="s">
        <v>1560</v>
      </c>
      <c r="BY150" s="2" t="s">
        <v>238</v>
      </c>
      <c r="BZ150" s="2" t="s">
        <v>226</v>
      </c>
      <c r="CA150" s="4">
        <v>4</v>
      </c>
      <c r="CB150" s="8">
        <v>176.6</v>
      </c>
      <c r="CC150" s="4">
        <v>3</v>
      </c>
      <c r="CD150" s="8">
        <v>132.45</v>
      </c>
      <c r="CE150" s="7">
        <v>0.3333</v>
      </c>
      <c r="CF150" s="7">
        <v>0.3333</v>
      </c>
      <c r="CG150" s="2" t="s">
        <v>239</v>
      </c>
      <c r="CH150" s="2" t="s">
        <v>223</v>
      </c>
      <c r="CI150" s="2" t="s">
        <v>1493</v>
      </c>
      <c r="CJ150" s="2" t="s">
        <v>1662</v>
      </c>
      <c r="CK150" s="2" t="s">
        <v>238</v>
      </c>
      <c r="CL150" s="2" t="s">
        <v>226</v>
      </c>
      <c r="CM150" s="4">
        <v>9</v>
      </c>
      <c r="CN150" s="8">
        <v>397.26</v>
      </c>
      <c r="CO150" s="4">
        <v>13</v>
      </c>
      <c r="CP150" s="8">
        <v>573.82</v>
      </c>
      <c r="CQ150" s="7">
        <v>-0.3077</v>
      </c>
      <c r="CR150" s="7">
        <v>-0.3077</v>
      </c>
      <c r="CS150" s="2" t="s">
        <v>239</v>
      </c>
      <c r="CT150" s="2" t="s">
        <v>223</v>
      </c>
      <c r="CU150" s="2" t="s">
        <v>1357</v>
      </c>
      <c r="CV150" s="2" t="s">
        <v>1563</v>
      </c>
      <c r="CW150" s="2" t="s">
        <v>238</v>
      </c>
      <c r="CX150" s="2" t="s">
        <v>226</v>
      </c>
      <c r="CY150" s="4">
        <v>5</v>
      </c>
      <c r="CZ150" s="8">
        <v>225</v>
      </c>
      <c r="DA150" s="4">
        <v>8</v>
      </c>
      <c r="DB150" s="8">
        <v>360</v>
      </c>
      <c r="DC150" s="7">
        <v>-0.375</v>
      </c>
      <c r="DD150" s="7">
        <v>-0.375</v>
      </c>
      <c r="DE150" s="2" t="s">
        <v>239</v>
      </c>
      <c r="DF150" s="2" t="s">
        <v>223</v>
      </c>
      <c r="DG150" s="2" t="s">
        <v>980</v>
      </c>
      <c r="DH150" s="2" t="s">
        <v>2116</v>
      </c>
      <c r="DI150" s="2" t="s">
        <v>238</v>
      </c>
      <c r="DJ150" s="2" t="s">
        <v>226</v>
      </c>
      <c r="DK150" s="4">
        <v>3</v>
      </c>
      <c r="DL150" s="8">
        <v>118.39</v>
      </c>
      <c r="DM150" s="4"/>
      <c r="DN150" s="8"/>
      <c r="DO150" s="7"/>
      <c r="DP150" s="7"/>
      <c r="DQ150" s="2" t="s">
        <v>239</v>
      </c>
      <c r="DR150" s="2" t="s">
        <v>223</v>
      </c>
      <c r="DS150" s="2" t="s">
        <v>1357</v>
      </c>
      <c r="DT150" s="2" t="s">
        <v>2117</v>
      </c>
      <c r="DU150" s="2" t="s">
        <v>238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337</v>
      </c>
      <c r="ED150" s="2" t="s">
        <v>237</v>
      </c>
      <c r="EE150" s="2" t="s">
        <v>226</v>
      </c>
      <c r="EF150" s="2" t="s">
        <v>226</v>
      </c>
      <c r="EG150" s="2" t="s">
        <v>238</v>
      </c>
      <c r="EH150" s="2" t="s">
        <v>226</v>
      </c>
      <c r="EI150" s="4">
        <v>1</v>
      </c>
      <c r="EJ150" s="8">
        <v>43.4</v>
      </c>
      <c r="EK150" s="4">
        <v>14</v>
      </c>
      <c r="EL150" s="8">
        <v>607.6</v>
      </c>
      <c r="EM150" s="7">
        <v>-0.9286</v>
      </c>
      <c r="EN150" s="7">
        <v>-0.9286</v>
      </c>
      <c r="EO150" s="2" t="s">
        <v>239</v>
      </c>
      <c r="EP150" s="2" t="s">
        <v>223</v>
      </c>
      <c r="EQ150" s="2" t="s">
        <v>1357</v>
      </c>
      <c r="ER150" s="2" t="s">
        <v>2118</v>
      </c>
      <c r="ES150" s="2" t="s">
        <v>238</v>
      </c>
      <c r="ET150" s="2" t="s">
        <v>226</v>
      </c>
      <c r="EU150" s="4"/>
      <c r="EV150" s="8"/>
      <c r="EW150" s="4">
        <v>3</v>
      </c>
      <c r="EX150" s="8">
        <v>133.23</v>
      </c>
      <c r="EY150" s="7">
        <v>-1</v>
      </c>
      <c r="EZ150" s="7">
        <v>-1</v>
      </c>
      <c r="FA150" s="2" t="s">
        <v>239</v>
      </c>
      <c r="FB150" s="2" t="s">
        <v>223</v>
      </c>
      <c r="FC150" s="2" t="s">
        <v>1357</v>
      </c>
      <c r="FD150" s="2" t="s">
        <v>2119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223</v>
      </c>
      <c r="FO150" s="2" t="s">
        <v>1357</v>
      </c>
      <c r="FP150" s="2" t="s">
        <v>2120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239</v>
      </c>
      <c r="FZ150" s="2" t="s">
        <v>223</v>
      </c>
      <c r="GA150" s="2" t="s">
        <v>661</v>
      </c>
      <c r="GB150" s="2" t="s">
        <v>226</v>
      </c>
      <c r="GC150" s="2" t="s">
        <v>238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1002</v>
      </c>
      <c r="GL150" s="2" t="s">
        <v>237</v>
      </c>
      <c r="GM150" s="2" t="s">
        <v>1357</v>
      </c>
      <c r="GN150" s="2" t="s">
        <v>1654</v>
      </c>
      <c r="GO150" s="2" t="s">
        <v>238</v>
      </c>
      <c r="GP150" s="2" t="s">
        <v>226</v>
      </c>
      <c r="GQ150" s="4">
        <v>3</v>
      </c>
      <c r="GR150" s="8">
        <v>135.27</v>
      </c>
      <c r="GS150" s="4"/>
      <c r="GT150" s="8"/>
      <c r="GU150" s="7"/>
      <c r="GV150" s="7"/>
      <c r="GW150" s="2" t="s">
        <v>239</v>
      </c>
      <c r="GX150" s="2" t="s">
        <v>223</v>
      </c>
      <c r="GY150" s="2" t="s">
        <v>2121</v>
      </c>
      <c r="GZ150" s="2" t="s">
        <v>2122</v>
      </c>
      <c r="HA150" s="2" t="s">
        <v>238</v>
      </c>
      <c r="HB150" s="2" t="s">
        <v>226</v>
      </c>
      <c r="HC150" s="4">
        <v>3</v>
      </c>
      <c r="HD150" s="8">
        <v>130.93</v>
      </c>
      <c r="HE150" s="4">
        <v>3</v>
      </c>
      <c r="HF150" s="8">
        <v>137.82</v>
      </c>
      <c r="HG150" s="7"/>
      <c r="HH150" s="7">
        <v>-0.05</v>
      </c>
      <c r="HI150" s="2" t="s">
        <v>239</v>
      </c>
      <c r="HJ150" s="2" t="s">
        <v>223</v>
      </c>
      <c r="HK150" s="2" t="s">
        <v>2121</v>
      </c>
      <c r="HL150" s="2" t="s">
        <v>2123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239</v>
      </c>
      <c r="HV150" s="2" t="s">
        <v>237</v>
      </c>
      <c r="HW150" s="2" t="s">
        <v>1357</v>
      </c>
      <c r="HX150" s="2" t="s">
        <v>1392</v>
      </c>
      <c r="HY150" s="2" t="s">
        <v>238</v>
      </c>
      <c r="HZ150" s="2" t="s">
        <v>291</v>
      </c>
      <c r="IA150" s="4">
        <v>1</v>
      </c>
      <c r="IB150" s="8">
        <v>48.88</v>
      </c>
      <c r="IC150" s="4">
        <v>1</v>
      </c>
      <c r="ID150" s="8">
        <v>48.88</v>
      </c>
      <c r="IE150" s="7"/>
      <c r="IF150" s="7"/>
      <c r="IG150" s="2" t="s">
        <v>239</v>
      </c>
      <c r="IH150" s="2" t="s">
        <v>223</v>
      </c>
      <c r="II150" s="2" t="s">
        <v>612</v>
      </c>
      <c r="IJ150" s="2" t="s">
        <v>1391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226</v>
      </c>
      <c r="IT150" s="2" t="s">
        <v>226</v>
      </c>
      <c r="IU150" s="2" t="s">
        <v>226</v>
      </c>
      <c r="IV150" s="2" t="s">
        <v>226</v>
      </c>
      <c r="IW150" s="2" t="s">
        <v>226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448</v>
      </c>
      <c r="JF150" s="2" t="s">
        <v>223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252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591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667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>
        <v>1</v>
      </c>
      <c r="KX150" s="8">
        <v>44.42</v>
      </c>
      <c r="KY150" s="7">
        <v>-1</v>
      </c>
      <c r="KZ150" s="7">
        <v>-1</v>
      </c>
      <c r="LA150" s="2" t="s">
        <v>239</v>
      </c>
      <c r="LB150" s="2" t="s">
        <v>223</v>
      </c>
      <c r="LC150" s="2" t="s">
        <v>1004</v>
      </c>
      <c r="LD150" s="2" t="s">
        <v>1984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239</v>
      </c>
      <c r="LN150" s="2" t="s">
        <v>223</v>
      </c>
      <c r="LO150" s="2" t="s">
        <v>321</v>
      </c>
      <c r="LP150" s="2" t="s">
        <v>226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239</v>
      </c>
      <c r="MX150" s="2" t="s">
        <v>223</v>
      </c>
      <c r="MY150" s="2" t="s">
        <v>1105</v>
      </c>
      <c r="MZ150" s="2" t="s">
        <v>226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239</v>
      </c>
      <c r="NJ150" s="2" t="s">
        <v>261</v>
      </c>
      <c r="NK150" s="2" t="s">
        <v>1375</v>
      </c>
      <c r="NL150" s="2" t="s">
        <v>2124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237</v>
      </c>
      <c r="NW150" s="2" t="s">
        <v>2125</v>
      </c>
      <c r="NX150" s="2" t="s">
        <v>1585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337</v>
      </c>
      <c r="OH150" s="2" t="s">
        <v>223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252</v>
      </c>
      <c r="OT150" s="2" t="s">
        <v>223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239</v>
      </c>
      <c r="PF150" s="2" t="s">
        <v>223</v>
      </c>
      <c r="PG150" s="2" t="s">
        <v>226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239</v>
      </c>
      <c r="QP150" s="2" t="s">
        <v>237</v>
      </c>
      <c r="QQ150" s="2" t="s">
        <v>1379</v>
      </c>
      <c r="QR150" s="2" t="s">
        <v>1481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223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226</v>
      </c>
      <c r="RN150" s="2" t="s">
        <v>226</v>
      </c>
      <c r="RO150" s="2" t="s">
        <v>226</v>
      </c>
      <c r="RP150" s="2" t="s">
        <v>226</v>
      </c>
      <c r="RQ150" s="2" t="s">
        <v>226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239</v>
      </c>
      <c r="RZ150" s="2" t="s">
        <v>237</v>
      </c>
      <c r="SA150" s="2" t="s">
        <v>1082</v>
      </c>
      <c r="SB150" s="2" t="s">
        <v>1056</v>
      </c>
      <c r="SC150" s="2" t="s">
        <v>238</v>
      </c>
      <c r="SD150" s="2" t="s">
        <v>226</v>
      </c>
      <c r="SE150" s="4">
        <v>163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>
        <v>60</v>
      </c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>
        <v>80</v>
      </c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</row>
    <row r="151">
      <c r="A151" s="2" t="s">
        <v>2126</v>
      </c>
      <c r="B151" s="2" t="s">
        <v>577</v>
      </c>
      <c r="C151" s="2" t="s">
        <v>558</v>
      </c>
      <c r="D151" s="2" t="s">
        <v>215</v>
      </c>
      <c r="E151" s="2" t="s">
        <v>216</v>
      </c>
      <c r="F151" s="2" t="s">
        <v>2127</v>
      </c>
      <c r="G151" s="2" t="s">
        <v>2128</v>
      </c>
      <c r="H151" s="2" t="s">
        <v>2129</v>
      </c>
      <c r="I151" s="2" t="s">
        <v>560</v>
      </c>
      <c r="J151" s="2" t="s">
        <v>582</v>
      </c>
      <c r="K151" s="2" t="s">
        <v>2130</v>
      </c>
      <c r="L151" s="3">
        <v>32.2</v>
      </c>
      <c r="M151" s="3">
        <v>33.81</v>
      </c>
      <c r="N151" s="3">
        <v>69.99</v>
      </c>
      <c r="O151" s="2" t="s">
        <v>223</v>
      </c>
      <c r="P151" s="2" t="s">
        <v>224</v>
      </c>
      <c r="Q151" s="2" t="s">
        <v>225</v>
      </c>
      <c r="R151" s="2" t="s">
        <v>226</v>
      </c>
      <c r="S151" s="2" t="s">
        <v>2131</v>
      </c>
      <c r="T151" s="2" t="s">
        <v>969</v>
      </c>
      <c r="U151" s="2" t="s">
        <v>371</v>
      </c>
      <c r="V151" s="2" t="s">
        <v>1893</v>
      </c>
      <c r="W151" s="2" t="s">
        <v>231</v>
      </c>
      <c r="X151" s="2" t="s">
        <v>1894</v>
      </c>
      <c r="Y151" s="2" t="s">
        <v>1353</v>
      </c>
      <c r="Z151" s="4">
        <v>129</v>
      </c>
      <c r="AA151" s="4">
        <f>=ROUNDDOWN(30.7142857142857,0)</f>
      </c>
      <c r="AB151" s="5">
        <v>4.2</v>
      </c>
      <c r="AC151" s="2" t="s">
        <v>2132</v>
      </c>
      <c r="AD151" s="4">
        <v>70</v>
      </c>
      <c r="AE151" s="4">
        <v>70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37</v>
      </c>
      <c r="AQ151" s="8">
        <v>1215.74</v>
      </c>
      <c r="AR151" s="4">
        <v>49</v>
      </c>
      <c r="AS151" s="8">
        <v>1628.77</v>
      </c>
      <c r="AT151" s="7">
        <v>-0.2449</v>
      </c>
      <c r="AU151" s="7">
        <v>-0.2536</v>
      </c>
      <c r="AV151" s="4">
        <v>112</v>
      </c>
      <c r="AW151" s="8">
        <v>4124.69</v>
      </c>
      <c r="AX151" s="4">
        <v>149</v>
      </c>
      <c r="AY151" s="8">
        <v>5505.34</v>
      </c>
      <c r="AZ151" s="7">
        <v>-0.2483</v>
      </c>
      <c r="BA151" s="7">
        <v>-0.2508</v>
      </c>
      <c r="BB151" s="7">
        <v>0.2947</v>
      </c>
      <c r="BC151" s="4">
        <v>112</v>
      </c>
      <c r="BD151" s="8">
        <v>4124.69</v>
      </c>
      <c r="BE151" s="4">
        <v>149</v>
      </c>
      <c r="BF151" s="8">
        <v>5505.34</v>
      </c>
      <c r="BG151" s="7">
        <v>-0.2483</v>
      </c>
      <c r="BH151" s="7">
        <v>-0.2508</v>
      </c>
      <c r="BI151" s="7">
        <v>1</v>
      </c>
      <c r="BJ151" s="4">
        <v>37</v>
      </c>
      <c r="BK151" s="8">
        <v>1215.74</v>
      </c>
      <c r="BL151" s="2" t="s">
        <v>2133</v>
      </c>
      <c r="BM151" s="7">
        <v>1</v>
      </c>
      <c r="BN151" s="7">
        <v>1</v>
      </c>
      <c r="BO151" s="4">
        <v>2</v>
      </c>
      <c r="BP151" s="8">
        <v>69.06</v>
      </c>
      <c r="BQ151" s="4">
        <v>4</v>
      </c>
      <c r="BR151" s="8">
        <v>138.12</v>
      </c>
      <c r="BS151" s="7">
        <v>-0.5</v>
      </c>
      <c r="BT151" s="7">
        <v>-0.5</v>
      </c>
      <c r="BU151" s="2" t="s">
        <v>239</v>
      </c>
      <c r="BV151" s="2" t="s">
        <v>223</v>
      </c>
      <c r="BW151" s="2" t="s">
        <v>226</v>
      </c>
      <c r="BX151" s="2" t="s">
        <v>1685</v>
      </c>
      <c r="BY151" s="2" t="s">
        <v>238</v>
      </c>
      <c r="BZ151" s="2" t="s">
        <v>226</v>
      </c>
      <c r="CA151" s="4">
        <v>22</v>
      </c>
      <c r="CB151" s="8">
        <v>728.42</v>
      </c>
      <c r="CC151" s="4">
        <v>4</v>
      </c>
      <c r="CD151" s="8">
        <v>132.44</v>
      </c>
      <c r="CE151" s="7">
        <v>4.5</v>
      </c>
      <c r="CF151" s="7">
        <v>4.5</v>
      </c>
      <c r="CG151" s="2" t="s">
        <v>239</v>
      </c>
      <c r="CH151" s="2" t="s">
        <v>223</v>
      </c>
      <c r="CI151" s="2" t="s">
        <v>1493</v>
      </c>
      <c r="CJ151" s="2" t="s">
        <v>2134</v>
      </c>
      <c r="CK151" s="2" t="s">
        <v>238</v>
      </c>
      <c r="CL151" s="2" t="s">
        <v>226</v>
      </c>
      <c r="CM151" s="4">
        <v>4</v>
      </c>
      <c r="CN151" s="8">
        <v>132.4</v>
      </c>
      <c r="CO151" s="4">
        <v>3</v>
      </c>
      <c r="CP151" s="8">
        <v>99.3</v>
      </c>
      <c r="CQ151" s="7">
        <v>0.3333</v>
      </c>
      <c r="CR151" s="7">
        <v>0.3333</v>
      </c>
      <c r="CS151" s="2" t="s">
        <v>239</v>
      </c>
      <c r="CT151" s="2" t="s">
        <v>223</v>
      </c>
      <c r="CU151" s="2" t="s">
        <v>1357</v>
      </c>
      <c r="CV151" s="2" t="s">
        <v>2135</v>
      </c>
      <c r="CW151" s="2" t="s">
        <v>238</v>
      </c>
      <c r="CX151" s="2" t="s">
        <v>226</v>
      </c>
      <c r="CY151" s="4">
        <v>1</v>
      </c>
      <c r="CZ151" s="8">
        <v>32.9</v>
      </c>
      <c r="DA151" s="4">
        <v>10</v>
      </c>
      <c r="DB151" s="8">
        <v>329</v>
      </c>
      <c r="DC151" s="7">
        <v>-0.9</v>
      </c>
      <c r="DD151" s="7">
        <v>-0.9</v>
      </c>
      <c r="DE151" s="2" t="s">
        <v>239</v>
      </c>
      <c r="DF151" s="2" t="s">
        <v>223</v>
      </c>
      <c r="DG151" s="2" t="s">
        <v>980</v>
      </c>
      <c r="DH151" s="2" t="s">
        <v>2136</v>
      </c>
      <c r="DI151" s="2" t="s">
        <v>238</v>
      </c>
      <c r="DJ151" s="2" t="s">
        <v>226</v>
      </c>
      <c r="DK151" s="4">
        <v>5</v>
      </c>
      <c r="DL151" s="8">
        <v>146.46</v>
      </c>
      <c r="DM151" s="4">
        <v>3</v>
      </c>
      <c r="DN151" s="8">
        <v>93.48</v>
      </c>
      <c r="DO151" s="7">
        <v>0.6667</v>
      </c>
      <c r="DP151" s="7">
        <v>0.5668</v>
      </c>
      <c r="DQ151" s="2" t="s">
        <v>239</v>
      </c>
      <c r="DR151" s="2" t="s">
        <v>223</v>
      </c>
      <c r="DS151" s="2" t="s">
        <v>1357</v>
      </c>
      <c r="DT151" s="2" t="s">
        <v>2137</v>
      </c>
      <c r="DU151" s="2" t="s">
        <v>238</v>
      </c>
      <c r="DV151" s="2" t="s">
        <v>226</v>
      </c>
      <c r="DW151" s="4">
        <v>3</v>
      </c>
      <c r="DX151" s="8">
        <v>106.5</v>
      </c>
      <c r="DY151" s="4">
        <v>10</v>
      </c>
      <c r="DZ151" s="8">
        <v>355</v>
      </c>
      <c r="EA151" s="7">
        <v>-0.7</v>
      </c>
      <c r="EB151" s="7">
        <v>-0.7</v>
      </c>
      <c r="EC151" s="2" t="s">
        <v>239</v>
      </c>
      <c r="ED151" s="2" t="s">
        <v>223</v>
      </c>
      <c r="EE151" s="2" t="s">
        <v>1357</v>
      </c>
      <c r="EF151" s="2" t="s">
        <v>2138</v>
      </c>
      <c r="EG151" s="2" t="s">
        <v>238</v>
      </c>
      <c r="EH151" s="2" t="s">
        <v>226</v>
      </c>
      <c r="EI151" s="4"/>
      <c r="EJ151" s="8"/>
      <c r="EK151" s="4">
        <v>10</v>
      </c>
      <c r="EL151" s="8">
        <v>312.5</v>
      </c>
      <c r="EM151" s="7">
        <v>-1</v>
      </c>
      <c r="EN151" s="7">
        <v>-1</v>
      </c>
      <c r="EO151" s="2" t="s">
        <v>239</v>
      </c>
      <c r="EP151" s="2" t="s">
        <v>223</v>
      </c>
      <c r="EQ151" s="2" t="s">
        <v>1357</v>
      </c>
      <c r="ER151" s="2" t="s">
        <v>1663</v>
      </c>
      <c r="ES151" s="2" t="s">
        <v>238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239</v>
      </c>
      <c r="FB151" s="2" t="s">
        <v>223</v>
      </c>
      <c r="FC151" s="2" t="s">
        <v>1357</v>
      </c>
      <c r="FD151" s="2" t="s">
        <v>2139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223</v>
      </c>
      <c r="FO151" s="2" t="s">
        <v>1357</v>
      </c>
      <c r="FP151" s="2" t="s">
        <v>2140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239</v>
      </c>
      <c r="FZ151" s="2" t="s">
        <v>223</v>
      </c>
      <c r="GA151" s="2" t="s">
        <v>661</v>
      </c>
      <c r="GB151" s="2" t="s">
        <v>226</v>
      </c>
      <c r="GC151" s="2" t="s">
        <v>238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1002</v>
      </c>
      <c r="GL151" s="2" t="s">
        <v>237</v>
      </c>
      <c r="GM151" s="2" t="s">
        <v>1357</v>
      </c>
      <c r="GN151" s="2" t="s">
        <v>2141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223</v>
      </c>
      <c r="GY151" s="2" t="s">
        <v>993</v>
      </c>
      <c r="GZ151" s="2" t="s">
        <v>1923</v>
      </c>
      <c r="HA151" s="2" t="s">
        <v>238</v>
      </c>
      <c r="HB151" s="2" t="s">
        <v>226</v>
      </c>
      <c r="HC151" s="4"/>
      <c r="HD151" s="8"/>
      <c r="HE151" s="4">
        <v>3</v>
      </c>
      <c r="HF151" s="8">
        <v>103.35</v>
      </c>
      <c r="HG151" s="7">
        <v>-1</v>
      </c>
      <c r="HH151" s="7">
        <v>-1</v>
      </c>
      <c r="HI151" s="2" t="s">
        <v>239</v>
      </c>
      <c r="HJ151" s="2" t="s">
        <v>223</v>
      </c>
      <c r="HK151" s="2" t="s">
        <v>994</v>
      </c>
      <c r="HL151" s="2" t="s">
        <v>1878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239</v>
      </c>
      <c r="HV151" s="2" t="s">
        <v>237</v>
      </c>
      <c r="HW151" s="2" t="s">
        <v>1493</v>
      </c>
      <c r="HX151" s="2" t="s">
        <v>2142</v>
      </c>
      <c r="HY151" s="2" t="s">
        <v>238</v>
      </c>
      <c r="HZ151" s="2" t="s">
        <v>291</v>
      </c>
      <c r="IA151" s="4"/>
      <c r="IB151" s="8"/>
      <c r="IC151" s="4"/>
      <c r="ID151" s="8"/>
      <c r="IE151" s="7"/>
      <c r="IF151" s="7"/>
      <c r="IG151" s="2" t="s">
        <v>252</v>
      </c>
      <c r="IH151" s="2" t="s">
        <v>223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226</v>
      </c>
      <c r="IT151" s="2" t="s">
        <v>226</v>
      </c>
      <c r="IU151" s="2" t="s">
        <v>226</v>
      </c>
      <c r="IV151" s="2" t="s">
        <v>226</v>
      </c>
      <c r="IW151" s="2" t="s">
        <v>226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448</v>
      </c>
      <c r="JF151" s="2" t="s">
        <v>223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223</v>
      </c>
      <c r="KE151" s="2" t="s">
        <v>591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239</v>
      </c>
      <c r="KP151" s="2" t="s">
        <v>223</v>
      </c>
      <c r="KQ151" s="2" t="s">
        <v>1178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223</v>
      </c>
      <c r="LC151" s="2" t="s">
        <v>1004</v>
      </c>
      <c r="LD151" s="2" t="s">
        <v>1028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223</v>
      </c>
      <c r="LO151" s="2" t="s">
        <v>321</v>
      </c>
      <c r="LP151" s="2" t="s">
        <v>226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239</v>
      </c>
      <c r="MX151" s="2" t="s">
        <v>223</v>
      </c>
      <c r="MY151" s="2" t="s">
        <v>1105</v>
      </c>
      <c r="MZ151" s="2" t="s">
        <v>226</v>
      </c>
      <c r="NA151" s="2" t="s">
        <v>238</v>
      </c>
      <c r="NB151" s="2" t="s">
        <v>226</v>
      </c>
      <c r="NC151" s="4"/>
      <c r="ND151" s="8"/>
      <c r="NE151" s="4">
        <v>2</v>
      </c>
      <c r="NF151" s="8">
        <v>65.58</v>
      </c>
      <c r="NG151" s="7">
        <v>-1</v>
      </c>
      <c r="NH151" s="7">
        <v>-1</v>
      </c>
      <c r="NI151" s="2" t="s">
        <v>239</v>
      </c>
      <c r="NJ151" s="2" t="s">
        <v>261</v>
      </c>
      <c r="NK151" s="2" t="s">
        <v>1375</v>
      </c>
      <c r="NL151" s="2" t="s">
        <v>2137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237</v>
      </c>
      <c r="NW151" s="2" t="s">
        <v>975</v>
      </c>
      <c r="NX151" s="2" t="s">
        <v>1009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239</v>
      </c>
      <c r="OH151" s="2" t="s">
        <v>237</v>
      </c>
      <c r="OI151" s="2" t="s">
        <v>671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252</v>
      </c>
      <c r="OT151" s="2" t="s">
        <v>223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239</v>
      </c>
      <c r="PF151" s="2" t="s">
        <v>223</v>
      </c>
      <c r="PG151" s="2" t="s">
        <v>226</v>
      </c>
      <c r="PH151" s="2" t="s">
        <v>226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226</v>
      </c>
      <c r="QD151" s="2" t="s">
        <v>226</v>
      </c>
      <c r="QE151" s="2" t="s">
        <v>226</v>
      </c>
      <c r="QF151" s="2" t="s">
        <v>226</v>
      </c>
      <c r="QG151" s="2" t="s">
        <v>226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239</v>
      </c>
      <c r="QP151" s="2" t="s">
        <v>237</v>
      </c>
      <c r="QQ151" s="2" t="s">
        <v>1379</v>
      </c>
      <c r="QR151" s="2" t="s">
        <v>226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223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226</v>
      </c>
      <c r="RO151" s="2" t="s">
        <v>226</v>
      </c>
      <c r="RP151" s="2" t="s">
        <v>226</v>
      </c>
      <c r="RQ151" s="2" t="s">
        <v>226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237</v>
      </c>
      <c r="SA151" s="2" t="s">
        <v>1082</v>
      </c>
      <c r="SB151" s="2" t="s">
        <v>1242</v>
      </c>
      <c r="SC151" s="2" t="s">
        <v>238</v>
      </c>
      <c r="SD151" s="2" t="s">
        <v>226</v>
      </c>
      <c r="SE151" s="4">
        <v>129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>
        <v>70</v>
      </c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</row>
    <row r="152">
      <c r="A152" s="2" t="s">
        <v>2143</v>
      </c>
      <c r="B152" s="2" t="s">
        <v>577</v>
      </c>
      <c r="C152" s="2" t="s">
        <v>558</v>
      </c>
      <c r="D152" s="2" t="s">
        <v>215</v>
      </c>
      <c r="E152" s="2" t="s">
        <v>216</v>
      </c>
      <c r="F152" s="2" t="s">
        <v>2127</v>
      </c>
      <c r="G152" s="2" t="s">
        <v>2128</v>
      </c>
      <c r="H152" s="2" t="s">
        <v>2129</v>
      </c>
      <c r="I152" s="2" t="s">
        <v>560</v>
      </c>
      <c r="J152" s="2" t="s">
        <v>221</v>
      </c>
      <c r="K152" s="2" t="s">
        <v>2130</v>
      </c>
      <c r="L152" s="3">
        <v>37.6</v>
      </c>
      <c r="M152" s="3">
        <v>39.48</v>
      </c>
      <c r="N152" s="3">
        <v>79.99</v>
      </c>
      <c r="O152" s="2" t="s">
        <v>223</v>
      </c>
      <c r="P152" s="2" t="s">
        <v>224</v>
      </c>
      <c r="Q152" s="2" t="s">
        <v>225</v>
      </c>
      <c r="R152" s="2" t="s">
        <v>226</v>
      </c>
      <c r="S152" s="2" t="s">
        <v>2131</v>
      </c>
      <c r="T152" s="2" t="s">
        <v>969</v>
      </c>
      <c r="U152" s="2" t="s">
        <v>229</v>
      </c>
      <c r="V152" s="2" t="s">
        <v>1893</v>
      </c>
      <c r="W152" s="2" t="s">
        <v>231</v>
      </c>
      <c r="X152" s="2" t="s">
        <v>1894</v>
      </c>
      <c r="Y152" s="2" t="s">
        <v>1353</v>
      </c>
      <c r="Z152" s="4">
        <v>160</v>
      </c>
      <c r="AA152" s="4">
        <f>=ROUNDDOWN(22.8571428571429,0)</f>
      </c>
      <c r="AB152" s="5">
        <v>7</v>
      </c>
      <c r="AC152" s="2" t="s">
        <v>2132</v>
      </c>
      <c r="AD152" s="4">
        <v>90</v>
      </c>
      <c r="AE152" s="4">
        <v>90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75</v>
      </c>
      <c r="AQ152" s="8">
        <v>2908.95</v>
      </c>
      <c r="AR152" s="4">
        <v>100</v>
      </c>
      <c r="AS152" s="8">
        <v>3876.57</v>
      </c>
      <c r="AT152" s="7">
        <v>-0.25</v>
      </c>
      <c r="AU152" s="7">
        <v>-0.2496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0.7053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75</v>
      </c>
      <c r="BK152" s="8">
        <v>2908.95</v>
      </c>
      <c r="BL152" s="2" t="s">
        <v>2144</v>
      </c>
      <c r="BM152" s="7">
        <v>1</v>
      </c>
      <c r="BN152" s="7">
        <v>1</v>
      </c>
      <c r="BO152" s="4">
        <v>5</v>
      </c>
      <c r="BP152" s="8">
        <v>198.65</v>
      </c>
      <c r="BQ152" s="4">
        <v>7</v>
      </c>
      <c r="BR152" s="8">
        <v>278.11</v>
      </c>
      <c r="BS152" s="7">
        <v>-0.2857</v>
      </c>
      <c r="BT152" s="7">
        <v>-0.2857</v>
      </c>
      <c r="BU152" s="2" t="s">
        <v>239</v>
      </c>
      <c r="BV152" s="2" t="s">
        <v>223</v>
      </c>
      <c r="BW152" s="2" t="s">
        <v>226</v>
      </c>
      <c r="BX152" s="2" t="s">
        <v>1685</v>
      </c>
      <c r="BY152" s="2" t="s">
        <v>238</v>
      </c>
      <c r="BZ152" s="2" t="s">
        <v>226</v>
      </c>
      <c r="CA152" s="4">
        <v>16</v>
      </c>
      <c r="CB152" s="8">
        <v>618.08</v>
      </c>
      <c r="CC152" s="4">
        <v>6</v>
      </c>
      <c r="CD152" s="8">
        <v>231.78</v>
      </c>
      <c r="CE152" s="7">
        <v>1.6667</v>
      </c>
      <c r="CF152" s="7">
        <v>1.6667</v>
      </c>
      <c r="CG152" s="2" t="s">
        <v>239</v>
      </c>
      <c r="CH152" s="2" t="s">
        <v>223</v>
      </c>
      <c r="CI152" s="2" t="s">
        <v>1493</v>
      </c>
      <c r="CJ152" s="2" t="s">
        <v>2145</v>
      </c>
      <c r="CK152" s="2" t="s">
        <v>238</v>
      </c>
      <c r="CL152" s="2" t="s">
        <v>226</v>
      </c>
      <c r="CM152" s="4">
        <v>17</v>
      </c>
      <c r="CN152" s="8">
        <v>656.54</v>
      </c>
      <c r="CO152" s="4">
        <v>6</v>
      </c>
      <c r="CP152" s="8">
        <v>231.72</v>
      </c>
      <c r="CQ152" s="7">
        <v>1.8333</v>
      </c>
      <c r="CR152" s="7">
        <v>1.8333</v>
      </c>
      <c r="CS152" s="2" t="s">
        <v>239</v>
      </c>
      <c r="CT152" s="2" t="s">
        <v>223</v>
      </c>
      <c r="CU152" s="2" t="s">
        <v>1357</v>
      </c>
      <c r="CV152" s="2" t="s">
        <v>2146</v>
      </c>
      <c r="CW152" s="2" t="s">
        <v>238</v>
      </c>
      <c r="CX152" s="2" t="s">
        <v>226</v>
      </c>
      <c r="CY152" s="4">
        <v>13</v>
      </c>
      <c r="CZ152" s="8">
        <v>520</v>
      </c>
      <c r="DA152" s="4">
        <v>22</v>
      </c>
      <c r="DB152" s="8">
        <v>880</v>
      </c>
      <c r="DC152" s="7">
        <v>-0.4091</v>
      </c>
      <c r="DD152" s="7">
        <v>-0.4091</v>
      </c>
      <c r="DE152" s="2" t="s">
        <v>239</v>
      </c>
      <c r="DF152" s="2" t="s">
        <v>223</v>
      </c>
      <c r="DG152" s="2" t="s">
        <v>980</v>
      </c>
      <c r="DH152" s="2" t="s">
        <v>2147</v>
      </c>
      <c r="DI152" s="2" t="s">
        <v>238</v>
      </c>
      <c r="DJ152" s="2" t="s">
        <v>226</v>
      </c>
      <c r="DK152" s="4">
        <v>6</v>
      </c>
      <c r="DL152" s="8">
        <v>194.54</v>
      </c>
      <c r="DM152" s="4">
        <v>4</v>
      </c>
      <c r="DN152" s="8">
        <v>136.35</v>
      </c>
      <c r="DO152" s="7">
        <v>0.5</v>
      </c>
      <c r="DP152" s="7">
        <v>0.4268</v>
      </c>
      <c r="DQ152" s="2" t="s">
        <v>239</v>
      </c>
      <c r="DR152" s="2" t="s">
        <v>223</v>
      </c>
      <c r="DS152" s="2" t="s">
        <v>1357</v>
      </c>
      <c r="DT152" s="2" t="s">
        <v>2148</v>
      </c>
      <c r="DU152" s="2" t="s">
        <v>238</v>
      </c>
      <c r="DV152" s="2" t="s">
        <v>226</v>
      </c>
      <c r="DW152" s="4">
        <v>4</v>
      </c>
      <c r="DX152" s="8">
        <v>165.8</v>
      </c>
      <c r="DY152" s="4">
        <v>11</v>
      </c>
      <c r="DZ152" s="8">
        <v>455.95</v>
      </c>
      <c r="EA152" s="7">
        <v>-0.6364</v>
      </c>
      <c r="EB152" s="7">
        <v>-0.6364</v>
      </c>
      <c r="EC152" s="2" t="s">
        <v>239</v>
      </c>
      <c r="ED152" s="2" t="s">
        <v>223</v>
      </c>
      <c r="EE152" s="2" t="s">
        <v>1357</v>
      </c>
      <c r="EF152" s="2" t="s">
        <v>2149</v>
      </c>
      <c r="EG152" s="2" t="s">
        <v>238</v>
      </c>
      <c r="EH152" s="2" t="s">
        <v>226</v>
      </c>
      <c r="EI152" s="4">
        <v>4</v>
      </c>
      <c r="EJ152" s="8">
        <v>145.84</v>
      </c>
      <c r="EK152" s="4">
        <v>13</v>
      </c>
      <c r="EL152" s="8">
        <v>473.98</v>
      </c>
      <c r="EM152" s="7">
        <v>-0.6923</v>
      </c>
      <c r="EN152" s="7">
        <v>-0.6923</v>
      </c>
      <c r="EO152" s="2" t="s">
        <v>239</v>
      </c>
      <c r="EP152" s="2" t="s">
        <v>223</v>
      </c>
      <c r="EQ152" s="2" t="s">
        <v>1357</v>
      </c>
      <c r="ER152" s="2" t="s">
        <v>2150</v>
      </c>
      <c r="ES152" s="2" t="s">
        <v>238</v>
      </c>
      <c r="ET152" s="2" t="s">
        <v>226</v>
      </c>
      <c r="EU152" s="4">
        <v>2</v>
      </c>
      <c r="EV152" s="8">
        <v>117.1</v>
      </c>
      <c r="EW152" s="4">
        <v>4</v>
      </c>
      <c r="EX152" s="8">
        <v>157.88</v>
      </c>
      <c r="EY152" s="7">
        <v>-0.5</v>
      </c>
      <c r="EZ152" s="7">
        <v>-0.2583</v>
      </c>
      <c r="FA152" s="2" t="s">
        <v>239</v>
      </c>
      <c r="FB152" s="2" t="s">
        <v>223</v>
      </c>
      <c r="FC152" s="2" t="s">
        <v>1357</v>
      </c>
      <c r="FD152" s="2" t="s">
        <v>2139</v>
      </c>
      <c r="FE152" s="2" t="s">
        <v>238</v>
      </c>
      <c r="FF152" s="2" t="s">
        <v>226</v>
      </c>
      <c r="FG152" s="4">
        <v>1</v>
      </c>
      <c r="FH152" s="8">
        <v>63.99</v>
      </c>
      <c r="FI152" s="4"/>
      <c r="FJ152" s="8"/>
      <c r="FK152" s="7"/>
      <c r="FL152" s="7"/>
      <c r="FM152" s="2" t="s">
        <v>239</v>
      </c>
      <c r="FN152" s="2" t="s">
        <v>223</v>
      </c>
      <c r="FO152" s="2" t="s">
        <v>1357</v>
      </c>
      <c r="FP152" s="2" t="s">
        <v>2151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239</v>
      </c>
      <c r="FZ152" s="2" t="s">
        <v>223</v>
      </c>
      <c r="GA152" s="2" t="s">
        <v>661</v>
      </c>
      <c r="GB152" s="2" t="s">
        <v>226</v>
      </c>
      <c r="GC152" s="2" t="s">
        <v>238</v>
      </c>
      <c r="GD152" s="2" t="s">
        <v>226</v>
      </c>
      <c r="GE152" s="4"/>
      <c r="GF152" s="8"/>
      <c r="GG152" s="4">
        <v>1</v>
      </c>
      <c r="GH152" s="8">
        <v>39.48</v>
      </c>
      <c r="GI152" s="7">
        <v>-1</v>
      </c>
      <c r="GJ152" s="7">
        <v>-1</v>
      </c>
      <c r="GK152" s="2" t="s">
        <v>1002</v>
      </c>
      <c r="GL152" s="2" t="s">
        <v>237</v>
      </c>
      <c r="GM152" s="2" t="s">
        <v>1357</v>
      </c>
      <c r="GN152" s="2" t="s">
        <v>1375</v>
      </c>
      <c r="GO152" s="2" t="s">
        <v>238</v>
      </c>
      <c r="GP152" s="2" t="s">
        <v>226</v>
      </c>
      <c r="GQ152" s="4">
        <v>2</v>
      </c>
      <c r="GR152" s="8">
        <v>78.9</v>
      </c>
      <c r="GS152" s="4">
        <v>11</v>
      </c>
      <c r="GT152" s="8">
        <v>433.95</v>
      </c>
      <c r="GU152" s="7">
        <v>-0.8182</v>
      </c>
      <c r="GV152" s="7">
        <v>-0.8182</v>
      </c>
      <c r="GW152" s="2" t="s">
        <v>239</v>
      </c>
      <c r="GX152" s="2" t="s">
        <v>223</v>
      </c>
      <c r="GY152" s="2" t="s">
        <v>607</v>
      </c>
      <c r="GZ152" s="2" t="s">
        <v>2152</v>
      </c>
      <c r="HA152" s="2" t="s">
        <v>238</v>
      </c>
      <c r="HB152" s="2" t="s">
        <v>226</v>
      </c>
      <c r="HC152" s="4">
        <v>5</v>
      </c>
      <c r="HD152" s="8">
        <v>149.51</v>
      </c>
      <c r="HE152" s="4">
        <v>11</v>
      </c>
      <c r="HF152" s="8">
        <v>401.89</v>
      </c>
      <c r="HG152" s="7">
        <v>-0.5455</v>
      </c>
      <c r="HH152" s="7">
        <v>-0.628</v>
      </c>
      <c r="HI152" s="2" t="s">
        <v>239</v>
      </c>
      <c r="HJ152" s="2" t="s">
        <v>223</v>
      </c>
      <c r="HK152" s="2" t="s">
        <v>994</v>
      </c>
      <c r="HL152" s="2" t="s">
        <v>1092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239</v>
      </c>
      <c r="HV152" s="2" t="s">
        <v>237</v>
      </c>
      <c r="HW152" s="2" t="s">
        <v>1493</v>
      </c>
      <c r="HX152" s="2" t="s">
        <v>2134</v>
      </c>
      <c r="HY152" s="2" t="s">
        <v>238</v>
      </c>
      <c r="HZ152" s="2" t="s">
        <v>291</v>
      </c>
      <c r="IA152" s="4"/>
      <c r="IB152" s="8"/>
      <c r="IC152" s="4"/>
      <c r="ID152" s="8"/>
      <c r="IE152" s="7"/>
      <c r="IF152" s="7"/>
      <c r="IG152" s="2" t="s">
        <v>252</v>
      </c>
      <c r="IH152" s="2" t="s">
        <v>223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226</v>
      </c>
      <c r="IT152" s="2" t="s">
        <v>226</v>
      </c>
      <c r="IU152" s="2" t="s">
        <v>226</v>
      </c>
      <c r="IV152" s="2" t="s">
        <v>226</v>
      </c>
      <c r="IW152" s="2" t="s">
        <v>226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448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591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239</v>
      </c>
      <c r="KP152" s="2" t="s">
        <v>223</v>
      </c>
      <c r="KQ152" s="2" t="s">
        <v>1178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>
        <v>2</v>
      </c>
      <c r="KX152" s="8">
        <v>78.96</v>
      </c>
      <c r="KY152" s="7">
        <v>-1</v>
      </c>
      <c r="KZ152" s="7">
        <v>-1</v>
      </c>
      <c r="LA152" s="2" t="s">
        <v>239</v>
      </c>
      <c r="LB152" s="2" t="s">
        <v>223</v>
      </c>
      <c r="LC152" s="2" t="s">
        <v>1004</v>
      </c>
      <c r="LD152" s="2" t="s">
        <v>2153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239</v>
      </c>
      <c r="LN152" s="2" t="s">
        <v>223</v>
      </c>
      <c r="LO152" s="2" t="s">
        <v>321</v>
      </c>
      <c r="LP152" s="2" t="s">
        <v>2154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226</v>
      </c>
      <c r="MM152" s="2" t="s">
        <v>226</v>
      </c>
      <c r="MN152" s="2" t="s">
        <v>226</v>
      </c>
      <c r="MO152" s="2" t="s">
        <v>226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239</v>
      </c>
      <c r="MX152" s="2" t="s">
        <v>223</v>
      </c>
      <c r="MY152" s="2" t="s">
        <v>1105</v>
      </c>
      <c r="MZ152" s="2" t="s">
        <v>2155</v>
      </c>
      <c r="NA152" s="2" t="s">
        <v>238</v>
      </c>
      <c r="NB152" s="2" t="s">
        <v>226</v>
      </c>
      <c r="NC152" s="4"/>
      <c r="ND152" s="8"/>
      <c r="NE152" s="4">
        <v>2</v>
      </c>
      <c r="NF152" s="8">
        <v>76.52</v>
      </c>
      <c r="NG152" s="7">
        <v>-1</v>
      </c>
      <c r="NH152" s="7">
        <v>-1</v>
      </c>
      <c r="NI152" s="2" t="s">
        <v>239</v>
      </c>
      <c r="NJ152" s="2" t="s">
        <v>261</v>
      </c>
      <c r="NK152" s="2" t="s">
        <v>1375</v>
      </c>
      <c r="NL152" s="2" t="s">
        <v>1693</v>
      </c>
      <c r="NM152" s="2" t="s">
        <v>238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239</v>
      </c>
      <c r="NV152" s="2" t="s">
        <v>237</v>
      </c>
      <c r="NW152" s="2" t="s">
        <v>975</v>
      </c>
      <c r="NX152" s="2" t="s">
        <v>1378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239</v>
      </c>
      <c r="OH152" s="2" t="s">
        <v>237</v>
      </c>
      <c r="OI152" s="2" t="s">
        <v>671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252</v>
      </c>
      <c r="OT152" s="2" t="s">
        <v>223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239</v>
      </c>
      <c r="PF152" s="2" t="s">
        <v>223</v>
      </c>
      <c r="PG152" s="2" t="s">
        <v>226</v>
      </c>
      <c r="PH152" s="2" t="s">
        <v>226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226</v>
      </c>
      <c r="QD152" s="2" t="s">
        <v>226</v>
      </c>
      <c r="QE152" s="2" t="s">
        <v>226</v>
      </c>
      <c r="QF152" s="2" t="s">
        <v>226</v>
      </c>
      <c r="QG152" s="2" t="s">
        <v>226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239</v>
      </c>
      <c r="QP152" s="2" t="s">
        <v>237</v>
      </c>
      <c r="QQ152" s="2" t="s">
        <v>1379</v>
      </c>
      <c r="QR152" s="2" t="s">
        <v>1006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266</v>
      </c>
      <c r="RB152" s="2" t="s">
        <v>223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226</v>
      </c>
      <c r="RN152" s="2" t="s">
        <v>226</v>
      </c>
      <c r="RO152" s="2" t="s">
        <v>226</v>
      </c>
      <c r="RP152" s="2" t="s">
        <v>226</v>
      </c>
      <c r="RQ152" s="2" t="s">
        <v>226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239</v>
      </c>
      <c r="RZ152" s="2" t="s">
        <v>237</v>
      </c>
      <c r="SA152" s="2" t="s">
        <v>1082</v>
      </c>
      <c r="SB152" s="2" t="s">
        <v>1505</v>
      </c>
      <c r="SC152" s="2" t="s">
        <v>238</v>
      </c>
      <c r="SD152" s="2" t="s">
        <v>226</v>
      </c>
      <c r="SE152" s="4">
        <v>160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>
        <v>90</v>
      </c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</row>
    <row r="153">
      <c r="A153" s="2" t="s">
        <v>2156</v>
      </c>
      <c r="B153" s="2" t="s">
        <v>577</v>
      </c>
      <c r="C153" s="2" t="s">
        <v>558</v>
      </c>
      <c r="D153" s="2" t="s">
        <v>215</v>
      </c>
      <c r="E153" s="2" t="s">
        <v>216</v>
      </c>
      <c r="F153" s="2" t="s">
        <v>2157</v>
      </c>
      <c r="G153" s="2" t="s">
        <v>2158</v>
      </c>
      <c r="H153" s="2" t="s">
        <v>2159</v>
      </c>
      <c r="I153" s="2" t="s">
        <v>2160</v>
      </c>
      <c r="J153" s="2" t="s">
        <v>582</v>
      </c>
      <c r="K153" s="2" t="s">
        <v>282</v>
      </c>
      <c r="L153" s="3">
        <v>31.25</v>
      </c>
      <c r="M153" s="3">
        <v>32.81</v>
      </c>
      <c r="N153" s="3">
        <v>69.99</v>
      </c>
      <c r="O153" s="2" t="s">
        <v>223</v>
      </c>
      <c r="P153" s="2" t="s">
        <v>284</v>
      </c>
      <c r="Q153" s="2" t="s">
        <v>225</v>
      </c>
      <c r="R153" s="2" t="s">
        <v>226</v>
      </c>
      <c r="S153" s="2" t="s">
        <v>2161</v>
      </c>
      <c r="T153" s="2" t="s">
        <v>226</v>
      </c>
      <c r="U153" s="2" t="s">
        <v>489</v>
      </c>
      <c r="V153" s="2" t="s">
        <v>320</v>
      </c>
      <c r="W153" s="2" t="s">
        <v>231</v>
      </c>
      <c r="X153" s="2" t="s">
        <v>335</v>
      </c>
      <c r="Y153" s="2" t="s">
        <v>666</v>
      </c>
      <c r="Z153" s="4">
        <v>234</v>
      </c>
      <c r="AA153" s="4">
        <f>=ROUNDDOWN(83.5714285714286,0)</f>
      </c>
      <c r="AB153" s="5">
        <v>2.8</v>
      </c>
      <c r="AC153" s="2" t="s">
        <v>226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30</v>
      </c>
      <c r="AQ153" s="8">
        <v>886.59</v>
      </c>
      <c r="AR153" s="4">
        <v>51</v>
      </c>
      <c r="AS153" s="8">
        <v>1771.14</v>
      </c>
      <c r="AT153" s="7">
        <v>-0.4118</v>
      </c>
      <c r="AU153" s="7">
        <v>-0.4994</v>
      </c>
      <c r="AV153" s="4">
        <v>122</v>
      </c>
      <c r="AW153" s="8">
        <v>3919.87</v>
      </c>
      <c r="AX153" s="4">
        <v>220</v>
      </c>
      <c r="AY153" s="8">
        <v>8659.18</v>
      </c>
      <c r="AZ153" s="7">
        <v>-0.4455</v>
      </c>
      <c r="BA153" s="7">
        <v>-0.5473</v>
      </c>
      <c r="BB153" s="7">
        <v>0.2262</v>
      </c>
      <c r="BC153" s="4">
        <v>122</v>
      </c>
      <c r="BD153" s="8">
        <v>3919.87</v>
      </c>
      <c r="BE153" s="4">
        <v>220</v>
      </c>
      <c r="BF153" s="8">
        <v>8659.18</v>
      </c>
      <c r="BG153" s="7">
        <v>-0.4455</v>
      </c>
      <c r="BH153" s="7">
        <v>-0.5473</v>
      </c>
      <c r="BI153" s="7">
        <v>1</v>
      </c>
      <c r="BJ153" s="4">
        <v>30</v>
      </c>
      <c r="BK153" s="8">
        <v>886.59</v>
      </c>
      <c r="BL153" s="2" t="s">
        <v>2162</v>
      </c>
      <c r="BM153" s="7">
        <v>1</v>
      </c>
      <c r="BN153" s="7">
        <v>1</v>
      </c>
      <c r="BO153" s="4"/>
      <c r="BP153" s="8"/>
      <c r="BQ153" s="4">
        <v>8</v>
      </c>
      <c r="BR153" s="8">
        <v>287.52</v>
      </c>
      <c r="BS153" s="7">
        <v>-1</v>
      </c>
      <c r="BT153" s="7">
        <v>-1</v>
      </c>
      <c r="BU153" s="2" t="s">
        <v>239</v>
      </c>
      <c r="BV153" s="2" t="s">
        <v>237</v>
      </c>
      <c r="BW153" s="2" t="s">
        <v>226</v>
      </c>
      <c r="BX153" s="2" t="s">
        <v>513</v>
      </c>
      <c r="BY153" s="2" t="s">
        <v>238</v>
      </c>
      <c r="BZ153" s="2" t="s">
        <v>226</v>
      </c>
      <c r="CA153" s="4">
        <v>8</v>
      </c>
      <c r="CB153" s="8">
        <v>283.52</v>
      </c>
      <c r="CC153" s="4">
        <v>19</v>
      </c>
      <c r="CD153" s="8">
        <v>673.36</v>
      </c>
      <c r="CE153" s="7">
        <v>-0.5789</v>
      </c>
      <c r="CF153" s="7">
        <v>-0.5789</v>
      </c>
      <c r="CG153" s="2" t="s">
        <v>239</v>
      </c>
      <c r="CH153" s="2" t="s">
        <v>223</v>
      </c>
      <c r="CI153" s="2" t="s">
        <v>272</v>
      </c>
      <c r="CJ153" s="2" t="s">
        <v>838</v>
      </c>
      <c r="CK153" s="2" t="s">
        <v>238</v>
      </c>
      <c r="CL153" s="2" t="s">
        <v>226</v>
      </c>
      <c r="CM153" s="4">
        <v>5</v>
      </c>
      <c r="CN153" s="8">
        <v>177.2</v>
      </c>
      <c r="CO153" s="4"/>
      <c r="CP153" s="8"/>
      <c r="CQ153" s="7"/>
      <c r="CR153" s="7"/>
      <c r="CS153" s="2" t="s">
        <v>239</v>
      </c>
      <c r="CT153" s="2" t="s">
        <v>223</v>
      </c>
      <c r="CU153" s="2" t="s">
        <v>2163</v>
      </c>
      <c r="CV153" s="2" t="s">
        <v>272</v>
      </c>
      <c r="CW153" s="2" t="s">
        <v>238</v>
      </c>
      <c r="CX153" s="2" t="s">
        <v>226</v>
      </c>
      <c r="CY153" s="4">
        <v>5</v>
      </c>
      <c r="CZ153" s="8">
        <v>164.05</v>
      </c>
      <c r="DA153" s="4">
        <v>7</v>
      </c>
      <c r="DB153" s="8">
        <v>229.67</v>
      </c>
      <c r="DC153" s="7">
        <v>-0.2857</v>
      </c>
      <c r="DD153" s="7">
        <v>-0.2857</v>
      </c>
      <c r="DE153" s="2" t="s">
        <v>239</v>
      </c>
      <c r="DF153" s="2" t="s">
        <v>223</v>
      </c>
      <c r="DG153" s="2" t="s">
        <v>1289</v>
      </c>
      <c r="DH153" s="2" t="s">
        <v>2164</v>
      </c>
      <c r="DI153" s="2" t="s">
        <v>238</v>
      </c>
      <c r="DJ153" s="2" t="s">
        <v>226</v>
      </c>
      <c r="DK153" s="4">
        <v>2</v>
      </c>
      <c r="DL153" s="8">
        <v>41.34</v>
      </c>
      <c r="DM153" s="4"/>
      <c r="DN153" s="8"/>
      <c r="DO153" s="7"/>
      <c r="DP153" s="7"/>
      <c r="DQ153" s="2" t="s">
        <v>239</v>
      </c>
      <c r="DR153" s="2" t="s">
        <v>223</v>
      </c>
      <c r="DS153" s="2" t="s">
        <v>2165</v>
      </c>
      <c r="DT153" s="2" t="s">
        <v>299</v>
      </c>
      <c r="DU153" s="2" t="s">
        <v>291</v>
      </c>
      <c r="DV153" s="2" t="s">
        <v>226</v>
      </c>
      <c r="DW153" s="4">
        <v>10</v>
      </c>
      <c r="DX153" s="8">
        <v>220.48</v>
      </c>
      <c r="DY153" s="4">
        <v>2</v>
      </c>
      <c r="DZ153" s="8">
        <v>68.9</v>
      </c>
      <c r="EA153" s="7">
        <v>4</v>
      </c>
      <c r="EB153" s="7">
        <v>2.2</v>
      </c>
      <c r="EC153" s="2" t="s">
        <v>239</v>
      </c>
      <c r="ED153" s="2" t="s">
        <v>223</v>
      </c>
      <c r="EE153" s="2" t="s">
        <v>705</v>
      </c>
      <c r="EF153" s="2" t="s">
        <v>1268</v>
      </c>
      <c r="EG153" s="2" t="s">
        <v>238</v>
      </c>
      <c r="EH153" s="2" t="s">
        <v>226</v>
      </c>
      <c r="EI153" s="4"/>
      <c r="EJ153" s="8"/>
      <c r="EK153" s="4">
        <v>10</v>
      </c>
      <c r="EL153" s="8">
        <v>343.7</v>
      </c>
      <c r="EM153" s="7">
        <v>-1</v>
      </c>
      <c r="EN153" s="7">
        <v>-1</v>
      </c>
      <c r="EO153" s="2" t="s">
        <v>239</v>
      </c>
      <c r="EP153" s="2" t="s">
        <v>223</v>
      </c>
      <c r="EQ153" s="2" t="s">
        <v>2163</v>
      </c>
      <c r="ER153" s="2" t="s">
        <v>1190</v>
      </c>
      <c r="ES153" s="2" t="s">
        <v>238</v>
      </c>
      <c r="ET153" s="2" t="s">
        <v>226</v>
      </c>
      <c r="EU153" s="4"/>
      <c r="EV153" s="8"/>
      <c r="EW153" s="4">
        <v>1</v>
      </c>
      <c r="EX153" s="8">
        <v>31.17</v>
      </c>
      <c r="EY153" s="7">
        <v>-1</v>
      </c>
      <c r="EZ153" s="7">
        <v>-1</v>
      </c>
      <c r="FA153" s="2" t="s">
        <v>239</v>
      </c>
      <c r="FB153" s="2" t="s">
        <v>223</v>
      </c>
      <c r="FC153" s="2" t="s">
        <v>692</v>
      </c>
      <c r="FD153" s="2" t="s">
        <v>292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223</v>
      </c>
      <c r="FO153" s="2" t="s">
        <v>2163</v>
      </c>
      <c r="FP153" s="2" t="s">
        <v>226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239</v>
      </c>
      <c r="FZ153" s="2" t="s">
        <v>223</v>
      </c>
      <c r="GA153" s="2" t="s">
        <v>661</v>
      </c>
      <c r="GB153" s="2" t="s">
        <v>226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252</v>
      </c>
      <c r="GL153" s="2" t="s">
        <v>223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>
        <v>2</v>
      </c>
      <c r="GT153" s="8">
        <v>68.9</v>
      </c>
      <c r="GU153" s="7">
        <v>-1</v>
      </c>
      <c r="GV153" s="7">
        <v>-1</v>
      </c>
      <c r="GW153" s="2" t="s">
        <v>239</v>
      </c>
      <c r="GX153" s="2" t="s">
        <v>223</v>
      </c>
      <c r="GY153" s="2" t="s">
        <v>514</v>
      </c>
      <c r="GZ153" s="2" t="s">
        <v>730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223</v>
      </c>
      <c r="HK153" s="2" t="s">
        <v>2166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223</v>
      </c>
      <c r="HW153" s="2" t="s">
        <v>226</v>
      </c>
      <c r="HX153" s="2" t="s">
        <v>226</v>
      </c>
      <c r="HY153" s="2" t="s">
        <v>238</v>
      </c>
      <c r="HZ153" s="2" t="s">
        <v>291</v>
      </c>
      <c r="IA153" s="4"/>
      <c r="IB153" s="8"/>
      <c r="IC153" s="4"/>
      <c r="ID153" s="8"/>
      <c r="IE153" s="7"/>
      <c r="IF153" s="7"/>
      <c r="IG153" s="2" t="s">
        <v>252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252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252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448</v>
      </c>
      <c r="LN153" s="2" t="s">
        <v>223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226</v>
      </c>
      <c r="MA153" s="2" t="s">
        <v>226</v>
      </c>
      <c r="MB153" s="2" t="s">
        <v>226</v>
      </c>
      <c r="MC153" s="2" t="s">
        <v>226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226</v>
      </c>
      <c r="MM153" s="2" t="s">
        <v>226</v>
      </c>
      <c r="MN153" s="2" t="s">
        <v>226</v>
      </c>
      <c r="MO153" s="2" t="s">
        <v>226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239</v>
      </c>
      <c r="MX153" s="2" t="s">
        <v>223</v>
      </c>
      <c r="MY153" s="2" t="s">
        <v>1005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>
        <v>1</v>
      </c>
      <c r="NF153" s="8">
        <v>35.11</v>
      </c>
      <c r="NG153" s="7">
        <v>-1</v>
      </c>
      <c r="NH153" s="7">
        <v>-1</v>
      </c>
      <c r="NI153" s="2" t="s">
        <v>239</v>
      </c>
      <c r="NJ153" s="2" t="s">
        <v>261</v>
      </c>
      <c r="NK153" s="2" t="s">
        <v>520</v>
      </c>
      <c r="NL153" s="2" t="s">
        <v>249</v>
      </c>
      <c r="NM153" s="2" t="s">
        <v>238</v>
      </c>
      <c r="NN153" s="2" t="s">
        <v>226</v>
      </c>
      <c r="NO153" s="4"/>
      <c r="NP153" s="8"/>
      <c r="NQ153" s="4">
        <v>1</v>
      </c>
      <c r="NR153" s="8">
        <v>32.81</v>
      </c>
      <c r="NS153" s="7">
        <v>-1</v>
      </c>
      <c r="NT153" s="7">
        <v>-1</v>
      </c>
      <c r="NU153" s="2" t="s">
        <v>239</v>
      </c>
      <c r="NV153" s="2" t="s">
        <v>237</v>
      </c>
      <c r="NW153" s="2" t="s">
        <v>664</v>
      </c>
      <c r="NX153" s="2" t="s">
        <v>2167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239</v>
      </c>
      <c r="OH153" s="2" t="s">
        <v>237</v>
      </c>
      <c r="OI153" s="2" t="s">
        <v>671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252</v>
      </c>
      <c r="OT153" s="2" t="s">
        <v>223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239</v>
      </c>
      <c r="PF153" s="2" t="s">
        <v>223</v>
      </c>
      <c r="PG153" s="2" t="s">
        <v>226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266</v>
      </c>
      <c r="QD153" s="2" t="s">
        <v>223</v>
      </c>
      <c r="QE153" s="2" t="s">
        <v>226</v>
      </c>
      <c r="QF153" s="2" t="s">
        <v>226</v>
      </c>
      <c r="QG153" s="2" t="s">
        <v>238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236</v>
      </c>
      <c r="QP153" s="2" t="s">
        <v>237</v>
      </c>
      <c r="QQ153" s="2" t="s">
        <v>226</v>
      </c>
      <c r="QR153" s="2" t="s">
        <v>226</v>
      </c>
      <c r="QS153" s="2" t="s">
        <v>238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266</v>
      </c>
      <c r="RB153" s="2" t="s">
        <v>223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226</v>
      </c>
      <c r="RN153" s="2" t="s">
        <v>226</v>
      </c>
      <c r="RO153" s="2" t="s">
        <v>226</v>
      </c>
      <c r="RP153" s="2" t="s">
        <v>226</v>
      </c>
      <c r="RQ153" s="2" t="s">
        <v>226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236</v>
      </c>
      <c r="RZ153" s="2" t="s">
        <v>237</v>
      </c>
      <c r="SA153" s="2" t="s">
        <v>226</v>
      </c>
      <c r="SB153" s="2" t="s">
        <v>226</v>
      </c>
      <c r="SC153" s="2" t="s">
        <v>238</v>
      </c>
      <c r="SD153" s="2" t="s">
        <v>226</v>
      </c>
      <c r="SE153" s="4">
        <v>234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</row>
    <row r="154">
      <c r="A154" s="2" t="s">
        <v>2168</v>
      </c>
      <c r="B154" s="2" t="s">
        <v>577</v>
      </c>
      <c r="C154" s="2" t="s">
        <v>558</v>
      </c>
      <c r="D154" s="2" t="s">
        <v>215</v>
      </c>
      <c r="E154" s="2" t="s">
        <v>216</v>
      </c>
      <c r="F154" s="2" t="s">
        <v>2157</v>
      </c>
      <c r="G154" s="2" t="s">
        <v>2158</v>
      </c>
      <c r="H154" s="2" t="s">
        <v>2159</v>
      </c>
      <c r="I154" s="2" t="s">
        <v>2160</v>
      </c>
      <c r="J154" s="2" t="s">
        <v>221</v>
      </c>
      <c r="K154" s="2" t="s">
        <v>282</v>
      </c>
      <c r="L154" s="3">
        <v>36.67</v>
      </c>
      <c r="M154" s="3">
        <v>38.5</v>
      </c>
      <c r="N154" s="3">
        <v>79.99</v>
      </c>
      <c r="O154" s="2" t="s">
        <v>223</v>
      </c>
      <c r="P154" s="2" t="s">
        <v>284</v>
      </c>
      <c r="Q154" s="2" t="s">
        <v>225</v>
      </c>
      <c r="R154" s="2" t="s">
        <v>226</v>
      </c>
      <c r="S154" s="2" t="s">
        <v>2161</v>
      </c>
      <c r="T154" s="2" t="s">
        <v>226</v>
      </c>
      <c r="U154" s="2" t="s">
        <v>371</v>
      </c>
      <c r="V154" s="2" t="s">
        <v>320</v>
      </c>
      <c r="W154" s="2" t="s">
        <v>231</v>
      </c>
      <c r="X154" s="2" t="s">
        <v>335</v>
      </c>
      <c r="Y154" s="2" t="s">
        <v>666</v>
      </c>
      <c r="Z154" s="4">
        <v>401</v>
      </c>
      <c r="AA154" s="4">
        <f>=ROUNDDOWN(40.5050505050505,0)</f>
      </c>
      <c r="AB154" s="5">
        <v>9.9</v>
      </c>
      <c r="AC154" s="2" t="s">
        <v>226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92</v>
      </c>
      <c r="AQ154" s="8">
        <v>3033.28</v>
      </c>
      <c r="AR154" s="4">
        <v>169</v>
      </c>
      <c r="AS154" s="8">
        <v>6888.04</v>
      </c>
      <c r="AT154" s="7">
        <v>-0.4556</v>
      </c>
      <c r="AU154" s="7">
        <v>-0.5596</v>
      </c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0.7738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92</v>
      </c>
      <c r="BK154" s="8">
        <v>3033.28</v>
      </c>
      <c r="BL154" s="2" t="s">
        <v>2169</v>
      </c>
      <c r="BM154" s="7">
        <v>1</v>
      </c>
      <c r="BN154" s="7">
        <v>1</v>
      </c>
      <c r="BO154" s="4"/>
      <c r="BP154" s="8"/>
      <c r="BQ154" s="4">
        <v>12</v>
      </c>
      <c r="BR154" s="8">
        <v>506.04</v>
      </c>
      <c r="BS154" s="7">
        <v>-1</v>
      </c>
      <c r="BT154" s="7">
        <v>-1</v>
      </c>
      <c r="BU154" s="2" t="s">
        <v>239</v>
      </c>
      <c r="BV154" s="2" t="s">
        <v>237</v>
      </c>
      <c r="BW154" s="2" t="s">
        <v>226</v>
      </c>
      <c r="BX154" s="2" t="s">
        <v>226</v>
      </c>
      <c r="BY154" s="2" t="s">
        <v>238</v>
      </c>
      <c r="BZ154" s="2" t="s">
        <v>226</v>
      </c>
      <c r="CA154" s="4">
        <v>12</v>
      </c>
      <c r="CB154" s="8">
        <v>498.96</v>
      </c>
      <c r="CC154" s="4">
        <v>71</v>
      </c>
      <c r="CD154" s="8">
        <v>2952.18</v>
      </c>
      <c r="CE154" s="7">
        <v>-0.831</v>
      </c>
      <c r="CF154" s="7">
        <v>-0.831</v>
      </c>
      <c r="CG154" s="2" t="s">
        <v>239</v>
      </c>
      <c r="CH154" s="2" t="s">
        <v>223</v>
      </c>
      <c r="CI154" s="2" t="s">
        <v>272</v>
      </c>
      <c r="CJ154" s="2" t="s">
        <v>2170</v>
      </c>
      <c r="CK154" s="2" t="s">
        <v>238</v>
      </c>
      <c r="CL154" s="2" t="s">
        <v>226</v>
      </c>
      <c r="CM154" s="4">
        <v>14</v>
      </c>
      <c r="CN154" s="8">
        <v>582.12</v>
      </c>
      <c r="CO154" s="4">
        <v>5</v>
      </c>
      <c r="CP154" s="8">
        <v>207.9</v>
      </c>
      <c r="CQ154" s="7">
        <v>1.8</v>
      </c>
      <c r="CR154" s="7">
        <v>1.8</v>
      </c>
      <c r="CS154" s="2" t="s">
        <v>239</v>
      </c>
      <c r="CT154" s="2" t="s">
        <v>223</v>
      </c>
      <c r="CU154" s="2" t="s">
        <v>2163</v>
      </c>
      <c r="CV154" s="2" t="s">
        <v>1680</v>
      </c>
      <c r="CW154" s="2" t="s">
        <v>238</v>
      </c>
      <c r="CX154" s="2" t="s">
        <v>226</v>
      </c>
      <c r="CY154" s="4">
        <v>15</v>
      </c>
      <c r="CZ154" s="8">
        <v>577.5</v>
      </c>
      <c r="DA154" s="4">
        <v>31</v>
      </c>
      <c r="DB154" s="8">
        <v>1193.5</v>
      </c>
      <c r="DC154" s="7">
        <v>-0.5161</v>
      </c>
      <c r="DD154" s="7">
        <v>-0.5161</v>
      </c>
      <c r="DE154" s="2" t="s">
        <v>239</v>
      </c>
      <c r="DF154" s="2" t="s">
        <v>223</v>
      </c>
      <c r="DG154" s="2" t="s">
        <v>1289</v>
      </c>
      <c r="DH154" s="2" t="s">
        <v>553</v>
      </c>
      <c r="DI154" s="2" t="s">
        <v>238</v>
      </c>
      <c r="DJ154" s="2" t="s">
        <v>226</v>
      </c>
      <c r="DK154" s="4">
        <v>11</v>
      </c>
      <c r="DL154" s="8">
        <v>264.43</v>
      </c>
      <c r="DM154" s="4">
        <v>3</v>
      </c>
      <c r="DN154" s="8">
        <v>121.29</v>
      </c>
      <c r="DO154" s="7">
        <v>2.6667</v>
      </c>
      <c r="DP154" s="7">
        <v>1.1801</v>
      </c>
      <c r="DQ154" s="2" t="s">
        <v>239</v>
      </c>
      <c r="DR154" s="2" t="s">
        <v>223</v>
      </c>
      <c r="DS154" s="2" t="s">
        <v>2165</v>
      </c>
      <c r="DT154" s="2" t="s">
        <v>2171</v>
      </c>
      <c r="DU154" s="2" t="s">
        <v>291</v>
      </c>
      <c r="DV154" s="2" t="s">
        <v>226</v>
      </c>
      <c r="DW154" s="4">
        <v>33</v>
      </c>
      <c r="DX154" s="8">
        <v>832.92</v>
      </c>
      <c r="DY154" s="4">
        <v>13</v>
      </c>
      <c r="DZ154" s="8">
        <v>525.59</v>
      </c>
      <c r="EA154" s="7">
        <v>1.5385</v>
      </c>
      <c r="EB154" s="7">
        <v>0.5847</v>
      </c>
      <c r="EC154" s="2" t="s">
        <v>239</v>
      </c>
      <c r="ED154" s="2" t="s">
        <v>223</v>
      </c>
      <c r="EE154" s="2" t="s">
        <v>705</v>
      </c>
      <c r="EF154" s="2" t="s">
        <v>292</v>
      </c>
      <c r="EG154" s="2" t="s">
        <v>238</v>
      </c>
      <c r="EH154" s="2" t="s">
        <v>226</v>
      </c>
      <c r="EI154" s="4">
        <v>5</v>
      </c>
      <c r="EJ154" s="8">
        <v>201.7</v>
      </c>
      <c r="EK154" s="4">
        <v>25</v>
      </c>
      <c r="EL154" s="8">
        <v>1008.5</v>
      </c>
      <c r="EM154" s="7">
        <v>-0.8</v>
      </c>
      <c r="EN154" s="7">
        <v>-0.8</v>
      </c>
      <c r="EO154" s="2" t="s">
        <v>239</v>
      </c>
      <c r="EP154" s="2" t="s">
        <v>223</v>
      </c>
      <c r="EQ154" s="2" t="s">
        <v>2163</v>
      </c>
      <c r="ER154" s="2" t="s">
        <v>271</v>
      </c>
      <c r="ES154" s="2" t="s">
        <v>238</v>
      </c>
      <c r="ET154" s="2" t="s">
        <v>226</v>
      </c>
      <c r="EU154" s="4">
        <v>1</v>
      </c>
      <c r="EV154" s="8">
        <v>51.4</v>
      </c>
      <c r="EW154" s="4">
        <v>4</v>
      </c>
      <c r="EX154" s="8">
        <v>172.61</v>
      </c>
      <c r="EY154" s="7">
        <v>-0.75</v>
      </c>
      <c r="EZ154" s="7">
        <v>-0.7022</v>
      </c>
      <c r="FA154" s="2" t="s">
        <v>239</v>
      </c>
      <c r="FB154" s="2" t="s">
        <v>223</v>
      </c>
      <c r="FC154" s="2" t="s">
        <v>692</v>
      </c>
      <c r="FD154" s="2" t="s">
        <v>2172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223</v>
      </c>
      <c r="FO154" s="2" t="s">
        <v>2163</v>
      </c>
      <c r="FP154" s="2" t="s">
        <v>298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239</v>
      </c>
      <c r="FZ154" s="2" t="s">
        <v>223</v>
      </c>
      <c r="GA154" s="2" t="s">
        <v>661</v>
      </c>
      <c r="GB154" s="2" t="s">
        <v>226</v>
      </c>
      <c r="GC154" s="2" t="s">
        <v>238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252</v>
      </c>
      <c r="GL154" s="2" t="s">
        <v>223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>
        <v>1</v>
      </c>
      <c r="GT154" s="8">
        <v>40.43</v>
      </c>
      <c r="GU154" s="7">
        <v>-1</v>
      </c>
      <c r="GV154" s="7">
        <v>-1</v>
      </c>
      <c r="GW154" s="2" t="s">
        <v>239</v>
      </c>
      <c r="GX154" s="2" t="s">
        <v>223</v>
      </c>
      <c r="GY154" s="2" t="s">
        <v>514</v>
      </c>
      <c r="GZ154" s="2" t="s">
        <v>265</v>
      </c>
      <c r="HA154" s="2" t="s">
        <v>238</v>
      </c>
      <c r="HB154" s="2" t="s">
        <v>226</v>
      </c>
      <c r="HC154" s="4">
        <v>1</v>
      </c>
      <c r="HD154" s="8">
        <v>24.25</v>
      </c>
      <c r="HE154" s="4"/>
      <c r="HF154" s="8"/>
      <c r="HG154" s="7"/>
      <c r="HH154" s="7"/>
      <c r="HI154" s="2" t="s">
        <v>239</v>
      </c>
      <c r="HJ154" s="2" t="s">
        <v>223</v>
      </c>
      <c r="HK154" s="2" t="s">
        <v>1778</v>
      </c>
      <c r="HL154" s="2" t="s">
        <v>2173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223</v>
      </c>
      <c r="HW154" s="2" t="s">
        <v>226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252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223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252</v>
      </c>
      <c r="JF154" s="2" t="s">
        <v>223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252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223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252</v>
      </c>
      <c r="LB154" s="2" t="s">
        <v>223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448</v>
      </c>
      <c r="LN154" s="2" t="s">
        <v>223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226</v>
      </c>
      <c r="MA154" s="2" t="s">
        <v>226</v>
      </c>
      <c r="MB154" s="2" t="s">
        <v>226</v>
      </c>
      <c r="MC154" s="2" t="s">
        <v>226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239</v>
      </c>
      <c r="MX154" s="2" t="s">
        <v>223</v>
      </c>
      <c r="MY154" s="2" t="s">
        <v>1005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>
        <v>4</v>
      </c>
      <c r="NF154" s="8">
        <v>160</v>
      </c>
      <c r="NG154" s="7">
        <v>-1</v>
      </c>
      <c r="NH154" s="7">
        <v>-1</v>
      </c>
      <c r="NI154" s="2" t="s">
        <v>239</v>
      </c>
      <c r="NJ154" s="2" t="s">
        <v>261</v>
      </c>
      <c r="NK154" s="2" t="s">
        <v>520</v>
      </c>
      <c r="NL154" s="2" t="s">
        <v>263</v>
      </c>
      <c r="NM154" s="2" t="s">
        <v>238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239</v>
      </c>
      <c r="NV154" s="2" t="s">
        <v>237</v>
      </c>
      <c r="NW154" s="2" t="s">
        <v>664</v>
      </c>
      <c r="NX154" s="2" t="s">
        <v>408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239</v>
      </c>
      <c r="OH154" s="2" t="s">
        <v>237</v>
      </c>
      <c r="OI154" s="2" t="s">
        <v>671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252</v>
      </c>
      <c r="OT154" s="2" t="s">
        <v>223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239</v>
      </c>
      <c r="PF154" s="2" t="s">
        <v>223</v>
      </c>
      <c r="PG154" s="2" t="s">
        <v>226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266</v>
      </c>
      <c r="QD154" s="2" t="s">
        <v>223</v>
      </c>
      <c r="QE154" s="2" t="s">
        <v>226</v>
      </c>
      <c r="QF154" s="2" t="s">
        <v>226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236</v>
      </c>
      <c r="QP154" s="2" t="s">
        <v>237</v>
      </c>
      <c r="QQ154" s="2" t="s">
        <v>226</v>
      </c>
      <c r="QR154" s="2" t="s">
        <v>226</v>
      </c>
      <c r="QS154" s="2" t="s">
        <v>238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223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226</v>
      </c>
      <c r="RN154" s="2" t="s">
        <v>226</v>
      </c>
      <c r="RO154" s="2" t="s">
        <v>226</v>
      </c>
      <c r="RP154" s="2" t="s">
        <v>226</v>
      </c>
      <c r="RQ154" s="2" t="s">
        <v>226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236</v>
      </c>
      <c r="RZ154" s="2" t="s">
        <v>237</v>
      </c>
      <c r="SA154" s="2" t="s">
        <v>226</v>
      </c>
      <c r="SB154" s="2" t="s">
        <v>226</v>
      </c>
      <c r="SC154" s="2" t="s">
        <v>238</v>
      </c>
      <c r="SD154" s="2" t="s">
        <v>226</v>
      </c>
      <c r="SE154" s="4">
        <v>401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</row>
    <row r="155">
      <c r="A155" s="2" t="s">
        <v>2174</v>
      </c>
      <c r="B155" s="2" t="s">
        <v>577</v>
      </c>
      <c r="C155" s="2" t="s">
        <v>558</v>
      </c>
      <c r="D155" s="2" t="s">
        <v>215</v>
      </c>
      <c r="E155" s="2" t="s">
        <v>216</v>
      </c>
      <c r="F155" s="2" t="s">
        <v>2175</v>
      </c>
      <c r="G155" s="2" t="s">
        <v>2176</v>
      </c>
      <c r="H155" s="2" t="s">
        <v>2177</v>
      </c>
      <c r="I155" s="2" t="s">
        <v>560</v>
      </c>
      <c r="J155" s="2" t="s">
        <v>582</v>
      </c>
      <c r="K155" s="2" t="s">
        <v>1283</v>
      </c>
      <c r="L155" s="3">
        <v>31.5</v>
      </c>
      <c r="M155" s="3">
        <v>33.08</v>
      </c>
      <c r="N155" s="3">
        <v>69.99</v>
      </c>
      <c r="O155" s="2" t="s">
        <v>302</v>
      </c>
      <c r="P155" s="2" t="s">
        <v>284</v>
      </c>
      <c r="Q155" s="2" t="s">
        <v>225</v>
      </c>
      <c r="R155" s="2" t="s">
        <v>226</v>
      </c>
      <c r="S155" s="2" t="s">
        <v>2178</v>
      </c>
      <c r="T155" s="2" t="s">
        <v>969</v>
      </c>
      <c r="U155" s="2" t="s">
        <v>371</v>
      </c>
      <c r="V155" s="2" t="s">
        <v>970</v>
      </c>
      <c r="W155" s="2" t="s">
        <v>971</v>
      </c>
      <c r="X155" s="2" t="s">
        <v>231</v>
      </c>
      <c r="Y155" s="2" t="s">
        <v>1353</v>
      </c>
      <c r="Z155" s="4">
        <v>15</v>
      </c>
      <c r="AA155" s="4">
        <f>=ROUNDDOWN(7.5,0)</f>
      </c>
      <c r="AB155" s="5">
        <v>2</v>
      </c>
      <c r="AC155" s="2" t="s">
        <v>226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7</v>
      </c>
      <c r="AQ155" s="8">
        <v>138.42</v>
      </c>
      <c r="AR155" s="4">
        <v>43</v>
      </c>
      <c r="AS155" s="8">
        <v>1373.6</v>
      </c>
      <c r="AT155" s="7">
        <v>-0.8372</v>
      </c>
      <c r="AU155" s="7">
        <v>-0.8992</v>
      </c>
      <c r="AV155" s="4">
        <v>120</v>
      </c>
      <c r="AW155" s="8">
        <v>3040.42</v>
      </c>
      <c r="AX155" s="4">
        <v>101</v>
      </c>
      <c r="AY155" s="8">
        <v>3563.27</v>
      </c>
      <c r="AZ155" s="7">
        <v>0.1881</v>
      </c>
      <c r="BA155" s="7">
        <v>-0.1467</v>
      </c>
      <c r="BB155" s="7">
        <v>0.0455</v>
      </c>
      <c r="BC155" s="4">
        <v>120</v>
      </c>
      <c r="BD155" s="8">
        <v>3040.42</v>
      </c>
      <c r="BE155" s="4">
        <v>101</v>
      </c>
      <c r="BF155" s="8">
        <v>3563.27</v>
      </c>
      <c r="BG155" s="7">
        <v>0.1881</v>
      </c>
      <c r="BH155" s="7">
        <v>-0.1467</v>
      </c>
      <c r="BI155" s="7">
        <v>1</v>
      </c>
      <c r="BJ155" s="4">
        <v>7</v>
      </c>
      <c r="BK155" s="8">
        <v>138.42</v>
      </c>
      <c r="BL155" s="2" t="s">
        <v>2179</v>
      </c>
      <c r="BM155" s="7">
        <v>1</v>
      </c>
      <c r="BN155" s="7">
        <v>1</v>
      </c>
      <c r="BO155" s="4"/>
      <c r="BP155" s="8"/>
      <c r="BQ155" s="4">
        <v>3</v>
      </c>
      <c r="BR155" s="8">
        <v>103.59</v>
      </c>
      <c r="BS155" s="7">
        <v>-1</v>
      </c>
      <c r="BT155" s="7">
        <v>-1</v>
      </c>
      <c r="BU155" s="2" t="s">
        <v>239</v>
      </c>
      <c r="BV155" s="2" t="s">
        <v>237</v>
      </c>
      <c r="BW155" s="2" t="s">
        <v>226</v>
      </c>
      <c r="BX155" s="2" t="s">
        <v>1685</v>
      </c>
      <c r="BY155" s="2" t="s">
        <v>238</v>
      </c>
      <c r="BZ155" s="2" t="s">
        <v>226</v>
      </c>
      <c r="CA155" s="4"/>
      <c r="CB155" s="8"/>
      <c r="CC155" s="4">
        <v>18</v>
      </c>
      <c r="CD155" s="8">
        <v>595.98</v>
      </c>
      <c r="CE155" s="7">
        <v>-1</v>
      </c>
      <c r="CF155" s="7">
        <v>-1</v>
      </c>
      <c r="CG155" s="2" t="s">
        <v>239</v>
      </c>
      <c r="CH155" s="2" t="s">
        <v>237</v>
      </c>
      <c r="CI155" s="2" t="s">
        <v>1493</v>
      </c>
      <c r="CJ155" s="2" t="s">
        <v>2180</v>
      </c>
      <c r="CK155" s="2" t="s">
        <v>238</v>
      </c>
      <c r="CL155" s="2" t="s">
        <v>226</v>
      </c>
      <c r="CM155" s="4"/>
      <c r="CN155" s="8"/>
      <c r="CO155" s="4">
        <v>2</v>
      </c>
      <c r="CP155" s="8">
        <v>66.2</v>
      </c>
      <c r="CQ155" s="7">
        <v>-1</v>
      </c>
      <c r="CR155" s="7">
        <v>-1</v>
      </c>
      <c r="CS155" s="2" t="s">
        <v>239</v>
      </c>
      <c r="CT155" s="2" t="s">
        <v>223</v>
      </c>
      <c r="CU155" s="2" t="s">
        <v>1357</v>
      </c>
      <c r="CV155" s="2" t="s">
        <v>2181</v>
      </c>
      <c r="CW155" s="2" t="s">
        <v>238</v>
      </c>
      <c r="CX155" s="2" t="s">
        <v>226</v>
      </c>
      <c r="CY155" s="4">
        <v>4</v>
      </c>
      <c r="CZ155" s="8">
        <v>82.32</v>
      </c>
      <c r="DA155" s="4"/>
      <c r="DB155" s="8"/>
      <c r="DC155" s="7"/>
      <c r="DD155" s="7"/>
      <c r="DE155" s="2" t="s">
        <v>239</v>
      </c>
      <c r="DF155" s="2" t="s">
        <v>223</v>
      </c>
      <c r="DG155" s="2" t="s">
        <v>980</v>
      </c>
      <c r="DH155" s="2" t="s">
        <v>1234</v>
      </c>
      <c r="DI155" s="2" t="s">
        <v>291</v>
      </c>
      <c r="DJ155" s="2" t="s">
        <v>226</v>
      </c>
      <c r="DK155" s="4">
        <v>3</v>
      </c>
      <c r="DL155" s="8">
        <v>56.1</v>
      </c>
      <c r="DM155" s="4">
        <v>4</v>
      </c>
      <c r="DN155" s="8">
        <v>102.83</v>
      </c>
      <c r="DO155" s="7">
        <v>-0.25</v>
      </c>
      <c r="DP155" s="7">
        <v>-0.4544</v>
      </c>
      <c r="DQ155" s="2" t="s">
        <v>239</v>
      </c>
      <c r="DR155" s="2" t="s">
        <v>223</v>
      </c>
      <c r="DS155" s="2" t="s">
        <v>1357</v>
      </c>
      <c r="DT155" s="2" t="s">
        <v>1693</v>
      </c>
      <c r="DU155" s="2" t="s">
        <v>291</v>
      </c>
      <c r="DV155" s="2" t="s">
        <v>226</v>
      </c>
      <c r="DW155" s="4"/>
      <c r="DX155" s="8"/>
      <c r="DY155" s="4">
        <v>2</v>
      </c>
      <c r="DZ155" s="8">
        <v>69.46</v>
      </c>
      <c r="EA155" s="7">
        <v>-1</v>
      </c>
      <c r="EB155" s="7">
        <v>-1</v>
      </c>
      <c r="EC155" s="2" t="s">
        <v>239</v>
      </c>
      <c r="ED155" s="2" t="s">
        <v>223</v>
      </c>
      <c r="EE155" s="2" t="s">
        <v>1357</v>
      </c>
      <c r="EF155" s="2" t="s">
        <v>2182</v>
      </c>
      <c r="EG155" s="2" t="s">
        <v>238</v>
      </c>
      <c r="EH155" s="2" t="s">
        <v>226</v>
      </c>
      <c r="EI155" s="4"/>
      <c r="EJ155" s="8"/>
      <c r="EK155" s="4">
        <v>4</v>
      </c>
      <c r="EL155" s="8">
        <v>125</v>
      </c>
      <c r="EM155" s="7">
        <v>-1</v>
      </c>
      <c r="EN155" s="7">
        <v>-1</v>
      </c>
      <c r="EO155" s="2" t="s">
        <v>239</v>
      </c>
      <c r="EP155" s="2" t="s">
        <v>223</v>
      </c>
      <c r="EQ155" s="2" t="s">
        <v>1357</v>
      </c>
      <c r="ER155" s="2" t="s">
        <v>1663</v>
      </c>
      <c r="ES155" s="2" t="s">
        <v>238</v>
      </c>
      <c r="ET155" s="2" t="s">
        <v>226</v>
      </c>
      <c r="EU155" s="4"/>
      <c r="EV155" s="8"/>
      <c r="EW155" s="4">
        <v>2</v>
      </c>
      <c r="EX155" s="8">
        <v>66.14</v>
      </c>
      <c r="EY155" s="7">
        <v>-1</v>
      </c>
      <c r="EZ155" s="7">
        <v>-1</v>
      </c>
      <c r="FA155" s="2" t="s">
        <v>239</v>
      </c>
      <c r="FB155" s="2" t="s">
        <v>223</v>
      </c>
      <c r="FC155" s="2" t="s">
        <v>1357</v>
      </c>
      <c r="FD155" s="2" t="s">
        <v>2183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223</v>
      </c>
      <c r="FO155" s="2" t="s">
        <v>1357</v>
      </c>
      <c r="FP155" s="2" t="s">
        <v>2140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1002</v>
      </c>
      <c r="GL155" s="2" t="s">
        <v>223</v>
      </c>
      <c r="GM155" s="2" t="s">
        <v>1357</v>
      </c>
      <c r="GN155" s="2" t="s">
        <v>2184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239</v>
      </c>
      <c r="GX155" s="2" t="s">
        <v>223</v>
      </c>
      <c r="GY155" s="2" t="s">
        <v>993</v>
      </c>
      <c r="GZ155" s="2" t="s">
        <v>2185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239</v>
      </c>
      <c r="HJ155" s="2" t="s">
        <v>223</v>
      </c>
      <c r="HK155" s="2" t="s">
        <v>994</v>
      </c>
      <c r="HL155" s="2" t="s">
        <v>634</v>
      </c>
      <c r="HM155" s="2" t="s">
        <v>238</v>
      </c>
      <c r="HN155" s="2" t="s">
        <v>226</v>
      </c>
      <c r="HO155" s="4"/>
      <c r="HP155" s="8"/>
      <c r="HQ155" s="4">
        <v>7</v>
      </c>
      <c r="HR155" s="8">
        <v>211.61</v>
      </c>
      <c r="HS155" s="7">
        <v>-1</v>
      </c>
      <c r="HT155" s="7">
        <v>-1</v>
      </c>
      <c r="HU155" s="2" t="s">
        <v>239</v>
      </c>
      <c r="HV155" s="2" t="s">
        <v>223</v>
      </c>
      <c r="HW155" s="2" t="s">
        <v>1493</v>
      </c>
      <c r="HX155" s="2" t="s">
        <v>1661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337</v>
      </c>
      <c r="IH155" s="2" t="s">
        <v>223</v>
      </c>
      <c r="II155" s="2" t="s">
        <v>612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226</v>
      </c>
      <c r="IT155" s="2" t="s">
        <v>226</v>
      </c>
      <c r="IU155" s="2" t="s">
        <v>226</v>
      </c>
      <c r="IV155" s="2" t="s">
        <v>226</v>
      </c>
      <c r="IW155" s="2" t="s">
        <v>226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252</v>
      </c>
      <c r="JF155" s="2" t="s">
        <v>223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223</v>
      </c>
      <c r="KE155" s="2" t="s">
        <v>981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337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239</v>
      </c>
      <c r="LB155" s="2" t="s">
        <v>223</v>
      </c>
      <c r="LC155" s="2" t="s">
        <v>1004</v>
      </c>
      <c r="LD155" s="2" t="s">
        <v>2186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239</v>
      </c>
      <c r="LN155" s="2" t="s">
        <v>223</v>
      </c>
      <c r="LO155" s="2" t="s">
        <v>321</v>
      </c>
      <c r="LP155" s="2" t="s">
        <v>2187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226</v>
      </c>
      <c r="MA155" s="2" t="s">
        <v>226</v>
      </c>
      <c r="MB155" s="2" t="s">
        <v>226</v>
      </c>
      <c r="MC155" s="2" t="s">
        <v>226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239</v>
      </c>
      <c r="MX155" s="2" t="s">
        <v>223</v>
      </c>
      <c r="MY155" s="2" t="s">
        <v>1105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>
        <v>1</v>
      </c>
      <c r="NF155" s="8">
        <v>32.79</v>
      </c>
      <c r="NG155" s="7">
        <v>-1</v>
      </c>
      <c r="NH155" s="7">
        <v>-1</v>
      </c>
      <c r="NI155" s="2" t="s">
        <v>239</v>
      </c>
      <c r="NJ155" s="2" t="s">
        <v>237</v>
      </c>
      <c r="NK155" s="2" t="s">
        <v>1375</v>
      </c>
      <c r="NL155" s="2" t="s">
        <v>2137</v>
      </c>
      <c r="NM155" s="2" t="s">
        <v>238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239</v>
      </c>
      <c r="NV155" s="2" t="s">
        <v>237</v>
      </c>
      <c r="NW155" s="2" t="s">
        <v>1541</v>
      </c>
      <c r="NX155" s="2" t="s">
        <v>2188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337</v>
      </c>
      <c r="OH155" s="2" t="s">
        <v>237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252</v>
      </c>
      <c r="OT155" s="2" t="s">
        <v>223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252</v>
      </c>
      <c r="PF155" s="2" t="s">
        <v>223</v>
      </c>
      <c r="PG155" s="2" t="s">
        <v>226</v>
      </c>
      <c r="PH155" s="2" t="s">
        <v>226</v>
      </c>
      <c r="PI155" s="2" t="s">
        <v>238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226</v>
      </c>
      <c r="QD155" s="2" t="s">
        <v>226</v>
      </c>
      <c r="QE155" s="2" t="s">
        <v>226</v>
      </c>
      <c r="QF155" s="2" t="s">
        <v>226</v>
      </c>
      <c r="QG155" s="2" t="s">
        <v>226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239</v>
      </c>
      <c r="QP155" s="2" t="s">
        <v>237</v>
      </c>
      <c r="QQ155" s="2" t="s">
        <v>1379</v>
      </c>
      <c r="QR155" s="2" t="s">
        <v>2189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223</v>
      </c>
      <c r="RC155" s="2" t="s">
        <v>226</v>
      </c>
      <c r="RD155" s="2" t="s">
        <v>226</v>
      </c>
      <c r="RE155" s="2" t="s">
        <v>238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226</v>
      </c>
      <c r="RO155" s="2" t="s">
        <v>226</v>
      </c>
      <c r="RP155" s="2" t="s">
        <v>226</v>
      </c>
      <c r="RQ155" s="2" t="s">
        <v>226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239</v>
      </c>
      <c r="RZ155" s="2" t="s">
        <v>237</v>
      </c>
      <c r="SA155" s="2" t="s">
        <v>1082</v>
      </c>
      <c r="SB155" s="2" t="s">
        <v>1442</v>
      </c>
      <c r="SC155" s="2" t="s">
        <v>238</v>
      </c>
      <c r="SD155" s="2" t="s">
        <v>226</v>
      </c>
      <c r="SE155" s="4"/>
      <c r="SF155" s="4">
        <v>15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</row>
    <row r="156">
      <c r="A156" s="2" t="s">
        <v>2190</v>
      </c>
      <c r="B156" s="2" t="s">
        <v>577</v>
      </c>
      <c r="C156" s="2" t="s">
        <v>558</v>
      </c>
      <c r="D156" s="2" t="s">
        <v>215</v>
      </c>
      <c r="E156" s="2" t="s">
        <v>216</v>
      </c>
      <c r="F156" s="2" t="s">
        <v>2175</v>
      </c>
      <c r="G156" s="2" t="s">
        <v>2176</v>
      </c>
      <c r="H156" s="2" t="s">
        <v>2177</v>
      </c>
      <c r="I156" s="2" t="s">
        <v>560</v>
      </c>
      <c r="J156" s="2" t="s">
        <v>221</v>
      </c>
      <c r="K156" s="2" t="s">
        <v>1283</v>
      </c>
      <c r="L156" s="3">
        <v>38.4</v>
      </c>
      <c r="M156" s="3">
        <v>40.32</v>
      </c>
      <c r="N156" s="3">
        <v>79.99</v>
      </c>
      <c r="O156" s="2" t="s">
        <v>302</v>
      </c>
      <c r="P156" s="2" t="s">
        <v>284</v>
      </c>
      <c r="Q156" s="2" t="s">
        <v>225</v>
      </c>
      <c r="R156" s="2" t="s">
        <v>226</v>
      </c>
      <c r="S156" s="2" t="s">
        <v>2178</v>
      </c>
      <c r="T156" s="2" t="s">
        <v>969</v>
      </c>
      <c r="U156" s="2" t="s">
        <v>229</v>
      </c>
      <c r="V156" s="2" t="s">
        <v>970</v>
      </c>
      <c r="W156" s="2" t="s">
        <v>971</v>
      </c>
      <c r="X156" s="2" t="s">
        <v>231</v>
      </c>
      <c r="Y156" s="2" t="s">
        <v>1353</v>
      </c>
      <c r="Z156" s="4">
        <v>73</v>
      </c>
      <c r="AA156" s="4">
        <f>=ROUNDDOWN(7.76595744680851,0)</f>
      </c>
      <c r="AB156" s="5">
        <v>9.4</v>
      </c>
      <c r="AC156" s="2" t="s">
        <v>226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113</v>
      </c>
      <c r="AQ156" s="8">
        <v>2902</v>
      </c>
      <c r="AR156" s="4">
        <v>58</v>
      </c>
      <c r="AS156" s="8">
        <v>2189.67</v>
      </c>
      <c r="AT156" s="7">
        <v>0.9483</v>
      </c>
      <c r="AU156" s="7">
        <v>0.3253</v>
      </c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0.9545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113</v>
      </c>
      <c r="BK156" s="8">
        <v>2902</v>
      </c>
      <c r="BL156" s="2" t="s">
        <v>2191</v>
      </c>
      <c r="BM156" s="7">
        <v>1</v>
      </c>
      <c r="BN156" s="7">
        <v>1</v>
      </c>
      <c r="BO156" s="4">
        <v>1</v>
      </c>
      <c r="BP156" s="8">
        <v>40.29</v>
      </c>
      <c r="BQ156" s="4"/>
      <c r="BR156" s="8"/>
      <c r="BS156" s="7"/>
      <c r="BT156" s="7"/>
      <c r="BU156" s="2" t="s">
        <v>239</v>
      </c>
      <c r="BV156" s="2" t="s">
        <v>223</v>
      </c>
      <c r="BW156" s="2" t="s">
        <v>226</v>
      </c>
      <c r="BX156" s="2" t="s">
        <v>1492</v>
      </c>
      <c r="BY156" s="2" t="s">
        <v>238</v>
      </c>
      <c r="BZ156" s="2" t="s">
        <v>226</v>
      </c>
      <c r="CA156" s="4">
        <v>2</v>
      </c>
      <c r="CB156" s="8">
        <v>77.26</v>
      </c>
      <c r="CC156" s="4">
        <v>8</v>
      </c>
      <c r="CD156" s="8">
        <v>309.04</v>
      </c>
      <c r="CE156" s="7">
        <v>-0.75</v>
      </c>
      <c r="CF156" s="7">
        <v>-0.75</v>
      </c>
      <c r="CG156" s="2" t="s">
        <v>239</v>
      </c>
      <c r="CH156" s="2" t="s">
        <v>223</v>
      </c>
      <c r="CI156" s="2" t="s">
        <v>1493</v>
      </c>
      <c r="CJ156" s="2" t="s">
        <v>1675</v>
      </c>
      <c r="CK156" s="2" t="s">
        <v>238</v>
      </c>
      <c r="CL156" s="2" t="s">
        <v>226</v>
      </c>
      <c r="CM156" s="4">
        <v>3</v>
      </c>
      <c r="CN156" s="8">
        <v>115.86</v>
      </c>
      <c r="CO156" s="4">
        <v>2</v>
      </c>
      <c r="CP156" s="8">
        <v>77.24</v>
      </c>
      <c r="CQ156" s="7">
        <v>0.5</v>
      </c>
      <c r="CR156" s="7">
        <v>0.5</v>
      </c>
      <c r="CS156" s="2" t="s">
        <v>239</v>
      </c>
      <c r="CT156" s="2" t="s">
        <v>223</v>
      </c>
      <c r="CU156" s="2" t="s">
        <v>1357</v>
      </c>
      <c r="CV156" s="2" t="s">
        <v>2192</v>
      </c>
      <c r="CW156" s="2" t="s">
        <v>238</v>
      </c>
      <c r="CX156" s="2" t="s">
        <v>226</v>
      </c>
      <c r="CY156" s="4">
        <v>86</v>
      </c>
      <c r="CZ156" s="8">
        <v>2104.42</v>
      </c>
      <c r="DA156" s="4">
        <v>2</v>
      </c>
      <c r="DB156" s="8">
        <v>81.58</v>
      </c>
      <c r="DC156" s="7">
        <v>42</v>
      </c>
      <c r="DD156" s="7">
        <v>24.7958</v>
      </c>
      <c r="DE156" s="2" t="s">
        <v>239</v>
      </c>
      <c r="DF156" s="2" t="s">
        <v>223</v>
      </c>
      <c r="DG156" s="2" t="s">
        <v>980</v>
      </c>
      <c r="DH156" s="2" t="s">
        <v>1020</v>
      </c>
      <c r="DI156" s="2" t="s">
        <v>291</v>
      </c>
      <c r="DJ156" s="2" t="s">
        <v>226</v>
      </c>
      <c r="DK156" s="4">
        <v>12</v>
      </c>
      <c r="DL156" s="8">
        <v>261.84</v>
      </c>
      <c r="DM156" s="4">
        <v>11</v>
      </c>
      <c r="DN156" s="8">
        <v>369.06</v>
      </c>
      <c r="DO156" s="7">
        <v>0.0909</v>
      </c>
      <c r="DP156" s="7">
        <v>-0.2905</v>
      </c>
      <c r="DQ156" s="2" t="s">
        <v>239</v>
      </c>
      <c r="DR156" s="2" t="s">
        <v>223</v>
      </c>
      <c r="DS156" s="2" t="s">
        <v>1357</v>
      </c>
      <c r="DT156" s="2" t="s">
        <v>2193</v>
      </c>
      <c r="DU156" s="2" t="s">
        <v>291</v>
      </c>
      <c r="DV156" s="2" t="s">
        <v>226</v>
      </c>
      <c r="DW156" s="4">
        <v>4</v>
      </c>
      <c r="DX156" s="8">
        <v>101.6</v>
      </c>
      <c r="DY156" s="4">
        <v>2</v>
      </c>
      <c r="DZ156" s="8">
        <v>84.68</v>
      </c>
      <c r="EA156" s="7">
        <v>1</v>
      </c>
      <c r="EB156" s="7">
        <v>0.1998</v>
      </c>
      <c r="EC156" s="2" t="s">
        <v>239</v>
      </c>
      <c r="ED156" s="2" t="s">
        <v>223</v>
      </c>
      <c r="EE156" s="2" t="s">
        <v>1357</v>
      </c>
      <c r="EF156" s="2" t="s">
        <v>2194</v>
      </c>
      <c r="EG156" s="2" t="s">
        <v>238</v>
      </c>
      <c r="EH156" s="2" t="s">
        <v>226</v>
      </c>
      <c r="EI156" s="4"/>
      <c r="EJ156" s="8"/>
      <c r="EK156" s="4">
        <v>5</v>
      </c>
      <c r="EL156" s="8">
        <v>182.3</v>
      </c>
      <c r="EM156" s="7">
        <v>-1</v>
      </c>
      <c r="EN156" s="7">
        <v>-1</v>
      </c>
      <c r="EO156" s="2" t="s">
        <v>239</v>
      </c>
      <c r="EP156" s="2" t="s">
        <v>223</v>
      </c>
      <c r="EQ156" s="2" t="s">
        <v>1357</v>
      </c>
      <c r="ER156" s="2" t="s">
        <v>1699</v>
      </c>
      <c r="ES156" s="2" t="s">
        <v>238</v>
      </c>
      <c r="ET156" s="2" t="s">
        <v>226</v>
      </c>
      <c r="EU156" s="4"/>
      <c r="EV156" s="8"/>
      <c r="EW156" s="4">
        <v>15</v>
      </c>
      <c r="EX156" s="8">
        <v>604.65</v>
      </c>
      <c r="EY156" s="7">
        <v>-1</v>
      </c>
      <c r="EZ156" s="7">
        <v>-1</v>
      </c>
      <c r="FA156" s="2" t="s">
        <v>239</v>
      </c>
      <c r="FB156" s="2" t="s">
        <v>223</v>
      </c>
      <c r="FC156" s="2" t="s">
        <v>1357</v>
      </c>
      <c r="FD156" s="2" t="s">
        <v>2195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223</v>
      </c>
      <c r="FO156" s="2" t="s">
        <v>1357</v>
      </c>
      <c r="FP156" s="2" t="s">
        <v>2196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226</v>
      </c>
      <c r="GA156" s="2" t="s">
        <v>226</v>
      </c>
      <c r="GB156" s="2" t="s">
        <v>226</v>
      </c>
      <c r="GC156" s="2" t="s">
        <v>226</v>
      </c>
      <c r="GD156" s="2" t="s">
        <v>226</v>
      </c>
      <c r="GE156" s="4">
        <v>4</v>
      </c>
      <c r="GF156" s="8">
        <v>161.28</v>
      </c>
      <c r="GG156" s="4">
        <v>6</v>
      </c>
      <c r="GH156" s="8">
        <v>241.92</v>
      </c>
      <c r="GI156" s="7">
        <v>-0.3333</v>
      </c>
      <c r="GJ156" s="7">
        <v>-0.3333</v>
      </c>
      <c r="GK156" s="2" t="s">
        <v>239</v>
      </c>
      <c r="GL156" s="2" t="s">
        <v>223</v>
      </c>
      <c r="GM156" s="2" t="s">
        <v>1357</v>
      </c>
      <c r="GN156" s="2" t="s">
        <v>2197</v>
      </c>
      <c r="GO156" s="2" t="s">
        <v>238</v>
      </c>
      <c r="GP156" s="2" t="s">
        <v>226</v>
      </c>
      <c r="GQ156" s="4">
        <v>1</v>
      </c>
      <c r="GR156" s="8">
        <v>39.45</v>
      </c>
      <c r="GS156" s="4"/>
      <c r="GT156" s="8"/>
      <c r="GU156" s="7"/>
      <c r="GV156" s="7"/>
      <c r="GW156" s="2" t="s">
        <v>239</v>
      </c>
      <c r="GX156" s="2" t="s">
        <v>223</v>
      </c>
      <c r="GY156" s="2" t="s">
        <v>993</v>
      </c>
      <c r="GZ156" s="2" t="s">
        <v>1135</v>
      </c>
      <c r="HA156" s="2" t="s">
        <v>238</v>
      </c>
      <c r="HB156" s="2" t="s">
        <v>226</v>
      </c>
      <c r="HC156" s="4"/>
      <c r="HD156" s="8"/>
      <c r="HE156" s="4">
        <v>6</v>
      </c>
      <c r="HF156" s="8">
        <v>200.94</v>
      </c>
      <c r="HG156" s="7">
        <v>-1</v>
      </c>
      <c r="HH156" s="7">
        <v>-1</v>
      </c>
      <c r="HI156" s="2" t="s">
        <v>239</v>
      </c>
      <c r="HJ156" s="2" t="s">
        <v>223</v>
      </c>
      <c r="HK156" s="2" t="s">
        <v>2198</v>
      </c>
      <c r="HL156" s="2" t="s">
        <v>2199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239</v>
      </c>
      <c r="HV156" s="2" t="s">
        <v>237</v>
      </c>
      <c r="HW156" s="2" t="s">
        <v>1493</v>
      </c>
      <c r="HX156" s="2" t="s">
        <v>1685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337</v>
      </c>
      <c r="IH156" s="2" t="s">
        <v>237</v>
      </c>
      <c r="II156" s="2" t="s">
        <v>612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226</v>
      </c>
      <c r="IT156" s="2" t="s">
        <v>226</v>
      </c>
      <c r="IU156" s="2" t="s">
        <v>226</v>
      </c>
      <c r="IV156" s="2" t="s">
        <v>226</v>
      </c>
      <c r="IW156" s="2" t="s">
        <v>226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252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223</v>
      </c>
      <c r="KE156" s="2" t="s">
        <v>981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337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239</v>
      </c>
      <c r="LB156" s="2" t="s">
        <v>223</v>
      </c>
      <c r="LC156" s="2" t="s">
        <v>1004</v>
      </c>
      <c r="LD156" s="2" t="s">
        <v>2200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239</v>
      </c>
      <c r="LN156" s="2" t="s">
        <v>223</v>
      </c>
      <c r="LO156" s="2" t="s">
        <v>321</v>
      </c>
      <c r="LP156" s="2" t="s">
        <v>400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226</v>
      </c>
      <c r="MA156" s="2" t="s">
        <v>226</v>
      </c>
      <c r="MB156" s="2" t="s">
        <v>226</v>
      </c>
      <c r="MC156" s="2" t="s">
        <v>226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226</v>
      </c>
      <c r="MM156" s="2" t="s">
        <v>226</v>
      </c>
      <c r="MN156" s="2" t="s">
        <v>226</v>
      </c>
      <c r="MO156" s="2" t="s">
        <v>226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239</v>
      </c>
      <c r="MX156" s="2" t="s">
        <v>223</v>
      </c>
      <c r="MY156" s="2" t="s">
        <v>1105</v>
      </c>
      <c r="MZ156" s="2" t="s">
        <v>2201</v>
      </c>
      <c r="NA156" s="2" t="s">
        <v>238</v>
      </c>
      <c r="NB156" s="2" t="s">
        <v>226</v>
      </c>
      <c r="NC156" s="4"/>
      <c r="ND156" s="8"/>
      <c r="NE156" s="4">
        <v>1</v>
      </c>
      <c r="NF156" s="8">
        <v>38.26</v>
      </c>
      <c r="NG156" s="7">
        <v>-1</v>
      </c>
      <c r="NH156" s="7">
        <v>-1</v>
      </c>
      <c r="NI156" s="2" t="s">
        <v>239</v>
      </c>
      <c r="NJ156" s="2" t="s">
        <v>261</v>
      </c>
      <c r="NK156" s="2" t="s">
        <v>1375</v>
      </c>
      <c r="NL156" s="2" t="s">
        <v>2137</v>
      </c>
      <c r="NM156" s="2" t="s">
        <v>238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239</v>
      </c>
      <c r="NV156" s="2" t="s">
        <v>237</v>
      </c>
      <c r="NW156" s="2" t="s">
        <v>1541</v>
      </c>
      <c r="NX156" s="2" t="s">
        <v>2202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337</v>
      </c>
      <c r="OH156" s="2" t="s">
        <v>223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252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223</v>
      </c>
      <c r="PG156" s="2" t="s">
        <v>226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226</v>
      </c>
      <c r="QD156" s="2" t="s">
        <v>226</v>
      </c>
      <c r="QE156" s="2" t="s">
        <v>226</v>
      </c>
      <c r="QF156" s="2" t="s">
        <v>226</v>
      </c>
      <c r="QG156" s="2" t="s">
        <v>226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239</v>
      </c>
      <c r="QP156" s="2" t="s">
        <v>237</v>
      </c>
      <c r="QQ156" s="2" t="s">
        <v>1379</v>
      </c>
      <c r="QR156" s="2" t="s">
        <v>2203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223</v>
      </c>
      <c r="RC156" s="2" t="s">
        <v>226</v>
      </c>
      <c r="RD156" s="2" t="s">
        <v>226</v>
      </c>
      <c r="RE156" s="2" t="s">
        <v>238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226</v>
      </c>
      <c r="RN156" s="2" t="s">
        <v>226</v>
      </c>
      <c r="RO156" s="2" t="s">
        <v>226</v>
      </c>
      <c r="RP156" s="2" t="s">
        <v>226</v>
      </c>
      <c r="RQ156" s="2" t="s">
        <v>226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239</v>
      </c>
      <c r="RZ156" s="2" t="s">
        <v>237</v>
      </c>
      <c r="SA156" s="2" t="s">
        <v>1082</v>
      </c>
      <c r="SB156" s="2" t="s">
        <v>1242</v>
      </c>
      <c r="SC156" s="2" t="s">
        <v>238</v>
      </c>
      <c r="SD156" s="2" t="s">
        <v>226</v>
      </c>
      <c r="SE156" s="4"/>
      <c r="SF156" s="4">
        <v>73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</row>
    <row r="157">
      <c r="A157" s="2" t="s">
        <v>2204</v>
      </c>
      <c r="B157" s="2" t="s">
        <v>577</v>
      </c>
      <c r="C157" s="2" t="s">
        <v>558</v>
      </c>
      <c r="D157" s="2" t="s">
        <v>215</v>
      </c>
      <c r="E157" s="2" t="s">
        <v>216</v>
      </c>
      <c r="F157" s="2" t="s">
        <v>2205</v>
      </c>
      <c r="G157" s="2" t="s">
        <v>2206</v>
      </c>
      <c r="H157" s="2" t="s">
        <v>2207</v>
      </c>
      <c r="I157" s="2" t="s">
        <v>2208</v>
      </c>
      <c r="J157" s="2" t="s">
        <v>582</v>
      </c>
      <c r="K157" s="2" t="s">
        <v>795</v>
      </c>
      <c r="L157" s="3">
        <v>37.5</v>
      </c>
      <c r="M157" s="3">
        <v>39.38</v>
      </c>
      <c r="N157" s="3">
        <v>74.99</v>
      </c>
      <c r="O157" s="2" t="s">
        <v>283</v>
      </c>
      <c r="P157" s="2" t="s">
        <v>284</v>
      </c>
      <c r="Q157" s="2" t="s">
        <v>225</v>
      </c>
      <c r="R157" s="2" t="s">
        <v>226</v>
      </c>
      <c r="S157" s="2" t="s">
        <v>2209</v>
      </c>
      <c r="T157" s="2" t="s">
        <v>226</v>
      </c>
      <c r="U157" s="2" t="s">
        <v>489</v>
      </c>
      <c r="V157" s="2" t="s">
        <v>970</v>
      </c>
      <c r="W157" s="2" t="s">
        <v>971</v>
      </c>
      <c r="X157" s="2" t="s">
        <v>2210</v>
      </c>
      <c r="Y157" s="2" t="s">
        <v>2211</v>
      </c>
      <c r="Z157" s="4"/>
      <c r="AA157" s="4">
        <f>=ROUNDDOWN({0},0)</f>
      </c>
      <c r="AB157" s="5">
        <v>0.5</v>
      </c>
      <c r="AC157" s="2" t="s">
        <v>226</v>
      </c>
      <c r="AD157" s="4"/>
      <c r="AE157" s="4"/>
      <c r="AF157" s="6">
        <v>64</v>
      </c>
      <c r="AG157" s="6"/>
      <c r="AH157" s="7">
        <v>0.2619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>
        <v>28</v>
      </c>
      <c r="AS157" s="8">
        <v>1200.48</v>
      </c>
      <c r="AT157" s="7">
        <v>-1</v>
      </c>
      <c r="AU157" s="7">
        <v>-1</v>
      </c>
      <c r="AV157" s="4">
        <v>38</v>
      </c>
      <c r="AW157" s="8">
        <v>1257.06</v>
      </c>
      <c r="AX157" s="4">
        <v>94</v>
      </c>
      <c r="AY157" s="8">
        <v>3597.82</v>
      </c>
      <c r="AZ157" s="7">
        <v>-0.5957</v>
      </c>
      <c r="BA157" s="7">
        <v>-0.6506</v>
      </c>
      <c r="BB157" s="7"/>
      <c r="BC157" s="4">
        <v>38</v>
      </c>
      <c r="BD157" s="8">
        <v>1257.06</v>
      </c>
      <c r="BE157" s="4">
        <v>94</v>
      </c>
      <c r="BF157" s="8">
        <v>3597.82</v>
      </c>
      <c r="BG157" s="7">
        <v>-0.5957</v>
      </c>
      <c r="BH157" s="7">
        <v>-0.6506</v>
      </c>
      <c r="BI157" s="7">
        <v>1</v>
      </c>
      <c r="BJ157" s="4"/>
      <c r="BK157" s="8"/>
      <c r="BL157" s="2" t="s">
        <v>2212</v>
      </c>
      <c r="BM157" s="7"/>
      <c r="BN157" s="7"/>
      <c r="BO157" s="4"/>
      <c r="BP157" s="8"/>
      <c r="BQ157" s="4"/>
      <c r="BR157" s="8"/>
      <c r="BS157" s="7"/>
      <c r="BT157" s="7"/>
      <c r="BU157" s="2" t="s">
        <v>239</v>
      </c>
      <c r="BV157" s="2" t="s">
        <v>237</v>
      </c>
      <c r="BW157" s="2" t="s">
        <v>226</v>
      </c>
      <c r="BX157" s="2" t="s">
        <v>226</v>
      </c>
      <c r="BY157" s="2" t="s">
        <v>238</v>
      </c>
      <c r="BZ157" s="2" t="s">
        <v>226</v>
      </c>
      <c r="CA157" s="4"/>
      <c r="CB157" s="8"/>
      <c r="CC157" s="4">
        <v>5</v>
      </c>
      <c r="CD157" s="8">
        <v>212.6</v>
      </c>
      <c r="CE157" s="7">
        <v>-1</v>
      </c>
      <c r="CF157" s="7">
        <v>-1</v>
      </c>
      <c r="CG157" s="2" t="s">
        <v>239</v>
      </c>
      <c r="CH157" s="2" t="s">
        <v>237</v>
      </c>
      <c r="CI157" s="2" t="s">
        <v>327</v>
      </c>
      <c r="CJ157" s="2" t="s">
        <v>399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239</v>
      </c>
      <c r="CT157" s="2" t="s">
        <v>237</v>
      </c>
      <c r="CU157" s="2" t="s">
        <v>2213</v>
      </c>
      <c r="CV157" s="2" t="s">
        <v>514</v>
      </c>
      <c r="CW157" s="2" t="s">
        <v>238</v>
      </c>
      <c r="CX157" s="2" t="s">
        <v>226</v>
      </c>
      <c r="CY157" s="4"/>
      <c r="CZ157" s="8"/>
      <c r="DA157" s="4">
        <v>17</v>
      </c>
      <c r="DB157" s="8">
        <v>736.27</v>
      </c>
      <c r="DC157" s="7">
        <v>-1</v>
      </c>
      <c r="DD157" s="7">
        <v>-1</v>
      </c>
      <c r="DE157" s="2" t="s">
        <v>239</v>
      </c>
      <c r="DF157" s="2" t="s">
        <v>237</v>
      </c>
      <c r="DG157" s="2" t="s">
        <v>376</v>
      </c>
      <c r="DH157" s="2" t="s">
        <v>425</v>
      </c>
      <c r="DI157" s="2" t="s">
        <v>291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239</v>
      </c>
      <c r="DR157" s="2" t="s">
        <v>237</v>
      </c>
      <c r="DS157" s="2" t="s">
        <v>2213</v>
      </c>
      <c r="DT157" s="2" t="s">
        <v>418</v>
      </c>
      <c r="DU157" s="2" t="s">
        <v>291</v>
      </c>
      <c r="DV157" s="2" t="s">
        <v>226</v>
      </c>
      <c r="DW157" s="4"/>
      <c r="DX157" s="8"/>
      <c r="DY157" s="4">
        <v>3</v>
      </c>
      <c r="DZ157" s="8">
        <v>124.02</v>
      </c>
      <c r="EA157" s="7">
        <v>-1</v>
      </c>
      <c r="EB157" s="7">
        <v>-1</v>
      </c>
      <c r="EC157" s="2" t="s">
        <v>239</v>
      </c>
      <c r="ED157" s="2" t="s">
        <v>237</v>
      </c>
      <c r="EE157" s="2" t="s">
        <v>494</v>
      </c>
      <c r="EF157" s="2" t="s">
        <v>265</v>
      </c>
      <c r="EG157" s="2" t="s">
        <v>238</v>
      </c>
      <c r="EH157" s="2" t="s">
        <v>226</v>
      </c>
      <c r="EI157" s="4"/>
      <c r="EJ157" s="8"/>
      <c r="EK157" s="4">
        <v>3</v>
      </c>
      <c r="EL157" s="8">
        <v>127.59</v>
      </c>
      <c r="EM157" s="7">
        <v>-1</v>
      </c>
      <c r="EN157" s="7">
        <v>-1</v>
      </c>
      <c r="EO157" s="2" t="s">
        <v>239</v>
      </c>
      <c r="EP157" s="2" t="s">
        <v>237</v>
      </c>
      <c r="EQ157" s="2" t="s">
        <v>2213</v>
      </c>
      <c r="ER157" s="2" t="s">
        <v>1298</v>
      </c>
      <c r="ES157" s="2" t="s">
        <v>238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239</v>
      </c>
      <c r="FB157" s="2" t="s">
        <v>237</v>
      </c>
      <c r="FC157" s="2" t="s">
        <v>733</v>
      </c>
      <c r="FD157" s="2" t="s">
        <v>355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237</v>
      </c>
      <c r="FO157" s="2" t="s">
        <v>2213</v>
      </c>
      <c r="FP157" s="2" t="s">
        <v>226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226</v>
      </c>
      <c r="FZ157" s="2" t="s">
        <v>226</v>
      </c>
      <c r="GA157" s="2" t="s">
        <v>226</v>
      </c>
      <c r="GB157" s="2" t="s">
        <v>226</v>
      </c>
      <c r="GC157" s="2" t="s">
        <v>226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252</v>
      </c>
      <c r="GL157" s="2" t="s">
        <v>237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266</v>
      </c>
      <c r="GX157" s="2" t="s">
        <v>237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252</v>
      </c>
      <c r="HJ157" s="2" t="s">
        <v>237</v>
      </c>
      <c r="HK157" s="2" t="s">
        <v>226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237</v>
      </c>
      <c r="HW157" s="2" t="s">
        <v>226</v>
      </c>
      <c r="HX157" s="2" t="s">
        <v>226</v>
      </c>
      <c r="HY157" s="2" t="s">
        <v>238</v>
      </c>
      <c r="HZ157" s="2" t="s">
        <v>291</v>
      </c>
      <c r="IA157" s="4"/>
      <c r="IB157" s="8"/>
      <c r="IC157" s="4"/>
      <c r="ID157" s="8"/>
      <c r="IE157" s="7"/>
      <c r="IF157" s="7"/>
      <c r="IG157" s="2" t="s">
        <v>252</v>
      </c>
      <c r="IH157" s="2" t="s">
        <v>237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237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252</v>
      </c>
      <c r="JF157" s="2" t="s">
        <v>237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237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237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237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237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237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226</v>
      </c>
      <c r="MM157" s="2" t="s">
        <v>226</v>
      </c>
      <c r="MN157" s="2" t="s">
        <v>226</v>
      </c>
      <c r="MO157" s="2" t="s">
        <v>226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252</v>
      </c>
      <c r="MX157" s="2" t="s">
        <v>237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239</v>
      </c>
      <c r="NJ157" s="2" t="s">
        <v>237</v>
      </c>
      <c r="NK157" s="2" t="s">
        <v>733</v>
      </c>
      <c r="NL157" s="2" t="s">
        <v>2214</v>
      </c>
      <c r="NM157" s="2" t="s">
        <v>291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239</v>
      </c>
      <c r="NV157" s="2" t="s">
        <v>237</v>
      </c>
      <c r="NW157" s="2" t="s">
        <v>491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252</v>
      </c>
      <c r="OH157" s="2" t="s">
        <v>237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252</v>
      </c>
      <c r="OT157" s="2" t="s">
        <v>237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226</v>
      </c>
      <c r="PF157" s="2" t="s">
        <v>226</v>
      </c>
      <c r="PG157" s="2" t="s">
        <v>226</v>
      </c>
      <c r="PH157" s="2" t="s">
        <v>226</v>
      </c>
      <c r="PI157" s="2" t="s">
        <v>226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237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252</v>
      </c>
      <c r="QP157" s="2" t="s">
        <v>237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237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226</v>
      </c>
      <c r="RN157" s="2" t="s">
        <v>226</v>
      </c>
      <c r="RO157" s="2" t="s">
        <v>226</v>
      </c>
      <c r="RP157" s="2" t="s">
        <v>226</v>
      </c>
      <c r="RQ157" s="2" t="s">
        <v>226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252</v>
      </c>
      <c r="RZ157" s="2" t="s">
        <v>237</v>
      </c>
      <c r="SA157" s="2" t="s">
        <v>226</v>
      </c>
      <c r="SB157" s="2" t="s">
        <v>226</v>
      </c>
      <c r="SC157" s="2" t="s">
        <v>238</v>
      </c>
      <c r="SD157" s="2" t="s">
        <v>226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</row>
    <row r="158">
      <c r="A158" s="2" t="s">
        <v>2215</v>
      </c>
      <c r="B158" s="2" t="s">
        <v>577</v>
      </c>
      <c r="C158" s="2" t="s">
        <v>558</v>
      </c>
      <c r="D158" s="2" t="s">
        <v>215</v>
      </c>
      <c r="E158" s="2" t="s">
        <v>216</v>
      </c>
      <c r="F158" s="2" t="s">
        <v>2205</v>
      </c>
      <c r="G158" s="2" t="s">
        <v>2206</v>
      </c>
      <c r="H158" s="2" t="s">
        <v>2207</v>
      </c>
      <c r="I158" s="2" t="s">
        <v>2208</v>
      </c>
      <c r="J158" s="2" t="s">
        <v>221</v>
      </c>
      <c r="K158" s="2" t="s">
        <v>795</v>
      </c>
      <c r="L158" s="3">
        <v>43.34</v>
      </c>
      <c r="M158" s="3">
        <v>45.51</v>
      </c>
      <c r="N158" s="3">
        <v>84.99</v>
      </c>
      <c r="O158" s="2" t="s">
        <v>283</v>
      </c>
      <c r="P158" s="2" t="s">
        <v>284</v>
      </c>
      <c r="Q158" s="2" t="s">
        <v>225</v>
      </c>
      <c r="R158" s="2" t="s">
        <v>226</v>
      </c>
      <c r="S158" s="2" t="s">
        <v>2209</v>
      </c>
      <c r="T158" s="2" t="s">
        <v>226</v>
      </c>
      <c r="U158" s="2" t="s">
        <v>371</v>
      </c>
      <c r="V158" s="2" t="s">
        <v>970</v>
      </c>
      <c r="W158" s="2" t="s">
        <v>971</v>
      </c>
      <c r="X158" s="2" t="s">
        <v>2210</v>
      </c>
      <c r="Y158" s="2" t="s">
        <v>2211</v>
      </c>
      <c r="Z158" s="4"/>
      <c r="AA158" s="4">
        <f>=ROUNDDOWN({0},0)</f>
      </c>
      <c r="AB158" s="5"/>
      <c r="AC158" s="2" t="s">
        <v>226</v>
      </c>
      <c r="AD158" s="4"/>
      <c r="AE158" s="4"/>
      <c r="AF158" s="6">
        <v>64</v>
      </c>
      <c r="AG158" s="6"/>
      <c r="AH158" s="7">
        <v>0.6548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38</v>
      </c>
      <c r="AQ158" s="8">
        <v>1257.06</v>
      </c>
      <c r="AR158" s="4">
        <v>66</v>
      </c>
      <c r="AS158" s="8">
        <v>2397.34</v>
      </c>
      <c r="AT158" s="7">
        <v>-0.4242</v>
      </c>
      <c r="AU158" s="7">
        <v>-0.4756</v>
      </c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1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38</v>
      </c>
      <c r="BK158" s="8">
        <v>1257.06</v>
      </c>
      <c r="BL158" s="2" t="s">
        <v>2216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239</v>
      </c>
      <c r="BV158" s="2" t="s">
        <v>237</v>
      </c>
      <c r="BW158" s="2" t="s">
        <v>226</v>
      </c>
      <c r="BX158" s="2" t="s">
        <v>226</v>
      </c>
      <c r="BY158" s="2" t="s">
        <v>238</v>
      </c>
      <c r="BZ158" s="2" t="s">
        <v>226</v>
      </c>
      <c r="CA158" s="4">
        <v>5</v>
      </c>
      <c r="CB158" s="8">
        <v>245.75</v>
      </c>
      <c r="CC158" s="4">
        <v>7</v>
      </c>
      <c r="CD158" s="8">
        <v>344.05</v>
      </c>
      <c r="CE158" s="7">
        <v>-0.2857</v>
      </c>
      <c r="CF158" s="7">
        <v>-0.2857</v>
      </c>
      <c r="CG158" s="2" t="s">
        <v>239</v>
      </c>
      <c r="CH158" s="2" t="s">
        <v>237</v>
      </c>
      <c r="CI158" s="2" t="s">
        <v>327</v>
      </c>
      <c r="CJ158" s="2" t="s">
        <v>391</v>
      </c>
      <c r="CK158" s="2" t="s">
        <v>238</v>
      </c>
      <c r="CL158" s="2" t="s">
        <v>226</v>
      </c>
      <c r="CM158" s="4"/>
      <c r="CN158" s="8"/>
      <c r="CO158" s="4">
        <v>2</v>
      </c>
      <c r="CP158" s="8">
        <v>58.98</v>
      </c>
      <c r="CQ158" s="7">
        <v>-1</v>
      </c>
      <c r="CR158" s="7">
        <v>-1</v>
      </c>
      <c r="CS158" s="2" t="s">
        <v>239</v>
      </c>
      <c r="CT158" s="2" t="s">
        <v>237</v>
      </c>
      <c r="CU158" s="2" t="s">
        <v>2213</v>
      </c>
      <c r="CV158" s="2" t="s">
        <v>2217</v>
      </c>
      <c r="CW158" s="2" t="s">
        <v>238</v>
      </c>
      <c r="CX158" s="2" t="s">
        <v>226</v>
      </c>
      <c r="CY158" s="4">
        <v>27</v>
      </c>
      <c r="CZ158" s="8">
        <v>811.08</v>
      </c>
      <c r="DA158" s="4">
        <v>39</v>
      </c>
      <c r="DB158" s="8">
        <v>1171.56</v>
      </c>
      <c r="DC158" s="7">
        <v>-0.3077</v>
      </c>
      <c r="DD158" s="7">
        <v>-0.3077</v>
      </c>
      <c r="DE158" s="2" t="s">
        <v>239</v>
      </c>
      <c r="DF158" s="2" t="s">
        <v>237</v>
      </c>
      <c r="DG158" s="2" t="s">
        <v>376</v>
      </c>
      <c r="DH158" s="2" t="s">
        <v>2218</v>
      </c>
      <c r="DI158" s="2" t="s">
        <v>291</v>
      </c>
      <c r="DJ158" s="2" t="s">
        <v>226</v>
      </c>
      <c r="DK158" s="4"/>
      <c r="DL158" s="8"/>
      <c r="DM158" s="4">
        <v>2</v>
      </c>
      <c r="DN158" s="8">
        <v>59.17</v>
      </c>
      <c r="DO158" s="7">
        <v>-1</v>
      </c>
      <c r="DP158" s="7">
        <v>-1</v>
      </c>
      <c r="DQ158" s="2" t="s">
        <v>239</v>
      </c>
      <c r="DR158" s="2" t="s">
        <v>237</v>
      </c>
      <c r="DS158" s="2" t="s">
        <v>2213</v>
      </c>
      <c r="DT158" s="2" t="s">
        <v>464</v>
      </c>
      <c r="DU158" s="2" t="s">
        <v>291</v>
      </c>
      <c r="DV158" s="2" t="s">
        <v>226</v>
      </c>
      <c r="DW158" s="4">
        <v>4</v>
      </c>
      <c r="DX158" s="8">
        <v>114.68</v>
      </c>
      <c r="DY158" s="4">
        <v>14</v>
      </c>
      <c r="DZ158" s="8">
        <v>668.92</v>
      </c>
      <c r="EA158" s="7">
        <v>-0.7143</v>
      </c>
      <c r="EB158" s="7">
        <v>-0.8286</v>
      </c>
      <c r="EC158" s="2" t="s">
        <v>239</v>
      </c>
      <c r="ED158" s="2" t="s">
        <v>237</v>
      </c>
      <c r="EE158" s="2" t="s">
        <v>494</v>
      </c>
      <c r="EF158" s="2" t="s">
        <v>2219</v>
      </c>
      <c r="EG158" s="2" t="s">
        <v>238</v>
      </c>
      <c r="EH158" s="2" t="s">
        <v>226</v>
      </c>
      <c r="EI158" s="4">
        <v>1</v>
      </c>
      <c r="EJ158" s="8">
        <v>49.15</v>
      </c>
      <c r="EK158" s="4">
        <v>1</v>
      </c>
      <c r="EL158" s="8">
        <v>49.15</v>
      </c>
      <c r="EM158" s="7"/>
      <c r="EN158" s="7"/>
      <c r="EO158" s="2" t="s">
        <v>239</v>
      </c>
      <c r="EP158" s="2" t="s">
        <v>237</v>
      </c>
      <c r="EQ158" s="2" t="s">
        <v>2213</v>
      </c>
      <c r="ER158" s="2" t="s">
        <v>543</v>
      </c>
      <c r="ES158" s="2" t="s">
        <v>238</v>
      </c>
      <c r="ET158" s="2" t="s">
        <v>226</v>
      </c>
      <c r="EU158" s="4">
        <v>1</v>
      </c>
      <c r="EV158" s="8">
        <v>36.4</v>
      </c>
      <c r="EW158" s="4">
        <v>1</v>
      </c>
      <c r="EX158" s="8">
        <v>45.51</v>
      </c>
      <c r="EY158" s="7"/>
      <c r="EZ158" s="7">
        <v>-0.2002</v>
      </c>
      <c r="FA158" s="2" t="s">
        <v>239</v>
      </c>
      <c r="FB158" s="2" t="s">
        <v>237</v>
      </c>
      <c r="FC158" s="2" t="s">
        <v>733</v>
      </c>
      <c r="FD158" s="2" t="s">
        <v>355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237</v>
      </c>
      <c r="FO158" s="2" t="s">
        <v>2213</v>
      </c>
      <c r="FP158" s="2" t="s">
        <v>710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226</v>
      </c>
      <c r="FZ158" s="2" t="s">
        <v>226</v>
      </c>
      <c r="GA158" s="2" t="s">
        <v>226</v>
      </c>
      <c r="GB158" s="2" t="s">
        <v>226</v>
      </c>
      <c r="GC158" s="2" t="s">
        <v>226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252</v>
      </c>
      <c r="GL158" s="2" t="s">
        <v>237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266</v>
      </c>
      <c r="GX158" s="2" t="s">
        <v>237</v>
      </c>
      <c r="GY158" s="2" t="s">
        <v>226</v>
      </c>
      <c r="GZ158" s="2" t="s">
        <v>226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252</v>
      </c>
      <c r="HJ158" s="2" t="s">
        <v>237</v>
      </c>
      <c r="HK158" s="2" t="s">
        <v>226</v>
      </c>
      <c r="HL158" s="2" t="s">
        <v>226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237</v>
      </c>
      <c r="HW158" s="2" t="s">
        <v>226</v>
      </c>
      <c r="HX158" s="2" t="s">
        <v>226</v>
      </c>
      <c r="HY158" s="2" t="s">
        <v>238</v>
      </c>
      <c r="HZ158" s="2" t="s">
        <v>291</v>
      </c>
      <c r="IA158" s="4"/>
      <c r="IB158" s="8"/>
      <c r="IC158" s="4"/>
      <c r="ID158" s="8"/>
      <c r="IE158" s="7"/>
      <c r="IF158" s="7"/>
      <c r="IG158" s="2" t="s">
        <v>252</v>
      </c>
      <c r="IH158" s="2" t="s">
        <v>237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237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252</v>
      </c>
      <c r="JF158" s="2" t="s">
        <v>237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237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237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252</v>
      </c>
      <c r="KP158" s="2" t="s">
        <v>237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252</v>
      </c>
      <c r="LB158" s="2" t="s">
        <v>237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237</v>
      </c>
      <c r="LO158" s="2" t="s">
        <v>226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252</v>
      </c>
      <c r="MX158" s="2" t="s">
        <v>237</v>
      </c>
      <c r="MY158" s="2" t="s">
        <v>226</v>
      </c>
      <c r="MZ158" s="2" t="s">
        <v>226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239</v>
      </c>
      <c r="NJ158" s="2" t="s">
        <v>237</v>
      </c>
      <c r="NK158" s="2" t="s">
        <v>733</v>
      </c>
      <c r="NL158" s="2" t="s">
        <v>493</v>
      </c>
      <c r="NM158" s="2" t="s">
        <v>291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239</v>
      </c>
      <c r="NV158" s="2" t="s">
        <v>237</v>
      </c>
      <c r="NW158" s="2" t="s">
        <v>491</v>
      </c>
      <c r="NX158" s="2" t="s">
        <v>2220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252</v>
      </c>
      <c r="OH158" s="2" t="s">
        <v>237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252</v>
      </c>
      <c r="OT158" s="2" t="s">
        <v>237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226</v>
      </c>
      <c r="PF158" s="2" t="s">
        <v>226</v>
      </c>
      <c r="PG158" s="2" t="s">
        <v>226</v>
      </c>
      <c r="PH158" s="2" t="s">
        <v>226</v>
      </c>
      <c r="PI158" s="2" t="s">
        <v>226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237</v>
      </c>
      <c r="QE158" s="2" t="s">
        <v>226</v>
      </c>
      <c r="QF158" s="2" t="s">
        <v>226</v>
      </c>
      <c r="QG158" s="2" t="s">
        <v>238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252</v>
      </c>
      <c r="QP158" s="2" t="s">
        <v>237</v>
      </c>
      <c r="QQ158" s="2" t="s">
        <v>226</v>
      </c>
      <c r="QR158" s="2" t="s">
        <v>226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237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226</v>
      </c>
      <c r="RN158" s="2" t="s">
        <v>226</v>
      </c>
      <c r="RO158" s="2" t="s">
        <v>226</v>
      </c>
      <c r="RP158" s="2" t="s">
        <v>226</v>
      </c>
      <c r="RQ158" s="2" t="s">
        <v>226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252</v>
      </c>
      <c r="RZ158" s="2" t="s">
        <v>237</v>
      </c>
      <c r="SA158" s="2" t="s">
        <v>226</v>
      </c>
      <c r="SB158" s="2" t="s">
        <v>226</v>
      </c>
      <c r="SC158" s="2" t="s">
        <v>238</v>
      </c>
      <c r="SD158" s="2" t="s">
        <v>226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</row>
    <row r="159">
      <c r="A159" s="2" t="s">
        <v>2221</v>
      </c>
      <c r="B159" s="2" t="s">
        <v>577</v>
      </c>
      <c r="C159" s="2" t="s">
        <v>558</v>
      </c>
      <c r="D159" s="2" t="s">
        <v>215</v>
      </c>
      <c r="E159" s="2" t="s">
        <v>216</v>
      </c>
      <c r="F159" s="2" t="s">
        <v>2222</v>
      </c>
      <c r="G159" s="2" t="s">
        <v>2223</v>
      </c>
      <c r="H159" s="2" t="s">
        <v>2224</v>
      </c>
      <c r="I159" s="2" t="s">
        <v>2225</v>
      </c>
      <c r="J159" s="2" t="s">
        <v>582</v>
      </c>
      <c r="K159" s="2" t="s">
        <v>953</v>
      </c>
      <c r="L159" s="3">
        <v>23.8</v>
      </c>
      <c r="M159" s="3">
        <v>24.99</v>
      </c>
      <c r="N159" s="3">
        <v>49.99</v>
      </c>
      <c r="O159" s="2" t="s">
        <v>223</v>
      </c>
      <c r="P159" s="2" t="s">
        <v>2226</v>
      </c>
      <c r="Q159" s="2" t="s">
        <v>225</v>
      </c>
      <c r="R159" s="2" t="s">
        <v>226</v>
      </c>
      <c r="S159" s="2" t="s">
        <v>2227</v>
      </c>
      <c r="T159" s="2" t="s">
        <v>969</v>
      </c>
      <c r="U159" s="2" t="s">
        <v>489</v>
      </c>
      <c r="V159" s="2" t="s">
        <v>2228</v>
      </c>
      <c r="W159" s="2" t="s">
        <v>231</v>
      </c>
      <c r="X159" s="2" t="s">
        <v>226</v>
      </c>
      <c r="Y159" s="2" t="s">
        <v>2229</v>
      </c>
      <c r="Z159" s="4">
        <v>106</v>
      </c>
      <c r="AA159" s="4">
        <f>=ROUNDDOWN(132.5,0)</f>
      </c>
      <c r="AB159" s="5">
        <v>0.8</v>
      </c>
      <c r="AC159" s="2" t="s">
        <v>624</v>
      </c>
      <c r="AD159" s="4">
        <v>120</v>
      </c>
      <c r="AE159" s="4">
        <v>120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14</v>
      </c>
      <c r="AQ159" s="8">
        <v>349.86</v>
      </c>
      <c r="AR159" s="4"/>
      <c r="AS159" s="8"/>
      <c r="AT159" s="7"/>
      <c r="AU159" s="7"/>
      <c r="AV159" s="4">
        <v>28</v>
      </c>
      <c r="AW159" s="8">
        <v>769.86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>
        <v>0.4544</v>
      </c>
      <c r="BC159" s="4">
        <v>28</v>
      </c>
      <c r="BD159" s="8">
        <v>769.86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>
        <v>1</v>
      </c>
      <c r="BJ159" s="4">
        <v>14</v>
      </c>
      <c r="BK159" s="8">
        <v>349.86</v>
      </c>
      <c r="BL159" s="2" t="s">
        <v>23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949</v>
      </c>
      <c r="BV159" s="2" t="s">
        <v>223</v>
      </c>
      <c r="BW159" s="2" t="s">
        <v>226</v>
      </c>
      <c r="BX159" s="2" t="s">
        <v>226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448</v>
      </c>
      <c r="CH159" s="2" t="s">
        <v>223</v>
      </c>
      <c r="CI159" s="2" t="s">
        <v>226</v>
      </c>
      <c r="CJ159" s="2" t="s">
        <v>226</v>
      </c>
      <c r="CK159" s="2" t="s">
        <v>238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239</v>
      </c>
      <c r="CT159" s="2" t="s">
        <v>223</v>
      </c>
      <c r="CU159" s="2" t="s">
        <v>1797</v>
      </c>
      <c r="CV159" s="2" t="s">
        <v>226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223</v>
      </c>
      <c r="DG159" s="2" t="s">
        <v>226</v>
      </c>
      <c r="DH159" s="2" t="s">
        <v>226</v>
      </c>
      <c r="DI159" s="2" t="s">
        <v>238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239</v>
      </c>
      <c r="DR159" s="2" t="s">
        <v>223</v>
      </c>
      <c r="DS159" s="2" t="s">
        <v>1797</v>
      </c>
      <c r="DT159" s="2" t="s">
        <v>226</v>
      </c>
      <c r="DU159" s="2" t="s">
        <v>238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667</v>
      </c>
      <c r="ED159" s="2" t="s">
        <v>223</v>
      </c>
      <c r="EE159" s="2" t="s">
        <v>226</v>
      </c>
      <c r="EF159" s="2" t="s">
        <v>226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239</v>
      </c>
      <c r="EP159" s="2" t="s">
        <v>223</v>
      </c>
      <c r="EQ159" s="2" t="s">
        <v>2230</v>
      </c>
      <c r="ER159" s="2" t="s">
        <v>226</v>
      </c>
      <c r="ES159" s="2" t="s">
        <v>238</v>
      </c>
      <c r="ET159" s="2" t="s">
        <v>226</v>
      </c>
      <c r="EU159" s="4">
        <v>14</v>
      </c>
      <c r="EV159" s="8">
        <v>349.86</v>
      </c>
      <c r="EW159" s="4"/>
      <c r="EX159" s="8"/>
      <c r="EY159" s="7"/>
      <c r="EZ159" s="7"/>
      <c r="FA159" s="2" t="s">
        <v>239</v>
      </c>
      <c r="FB159" s="2" t="s">
        <v>223</v>
      </c>
      <c r="FC159" s="2" t="s">
        <v>2231</v>
      </c>
      <c r="FD159" s="2" t="s">
        <v>1178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223</v>
      </c>
      <c r="FO159" s="2" t="s">
        <v>2229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223</v>
      </c>
      <c r="GA159" s="2" t="s">
        <v>2229</v>
      </c>
      <c r="GB159" s="2" t="s">
        <v>226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252</v>
      </c>
      <c r="GL159" s="2" t="s">
        <v>223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239</v>
      </c>
      <c r="GX159" s="2" t="s">
        <v>223</v>
      </c>
      <c r="GY159" s="2" t="s">
        <v>2229</v>
      </c>
      <c r="GZ159" s="2" t="s">
        <v>226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223</v>
      </c>
      <c r="HK159" s="2" t="s">
        <v>226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223</v>
      </c>
      <c r="HW159" s="2" t="s">
        <v>226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223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448</v>
      </c>
      <c r="IT159" s="2" t="s">
        <v>223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949</v>
      </c>
      <c r="JF159" s="2" t="s">
        <v>223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223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223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252</v>
      </c>
      <c r="KP159" s="2" t="s">
        <v>223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252</v>
      </c>
      <c r="LB159" s="2" t="s">
        <v>223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252</v>
      </c>
      <c r="LN159" s="2" t="s">
        <v>223</v>
      </c>
      <c r="LO159" s="2" t="s">
        <v>226</v>
      </c>
      <c r="LP159" s="2" t="s">
        <v>226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252</v>
      </c>
      <c r="LZ159" s="2" t="s">
        <v>223</v>
      </c>
      <c r="MA159" s="2" t="s">
        <v>226</v>
      </c>
      <c r="MB159" s="2" t="s">
        <v>226</v>
      </c>
      <c r="MC159" s="2" t="s">
        <v>238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252</v>
      </c>
      <c r="ML159" s="2" t="s">
        <v>223</v>
      </c>
      <c r="MM159" s="2" t="s">
        <v>226</v>
      </c>
      <c r="MN159" s="2" t="s">
        <v>226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223</v>
      </c>
      <c r="MY159" s="2" t="s">
        <v>226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226</v>
      </c>
      <c r="NK159" s="2" t="s">
        <v>226</v>
      </c>
      <c r="NL159" s="2" t="s">
        <v>226</v>
      </c>
      <c r="NM159" s="2" t="s">
        <v>226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949</v>
      </c>
      <c r="NV159" s="2" t="s">
        <v>223</v>
      </c>
      <c r="NW159" s="2" t="s">
        <v>226</v>
      </c>
      <c r="NX159" s="2" t="s">
        <v>226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252</v>
      </c>
      <c r="OH159" s="2" t="s">
        <v>223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252</v>
      </c>
      <c r="OT159" s="2" t="s">
        <v>223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223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252</v>
      </c>
      <c r="QP159" s="2" t="s">
        <v>223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223</v>
      </c>
      <c r="RC159" s="2" t="s">
        <v>226</v>
      </c>
      <c r="RD159" s="2" t="s">
        <v>226</v>
      </c>
      <c r="RE159" s="2" t="s">
        <v>238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252</v>
      </c>
      <c r="RN159" s="2" t="s">
        <v>223</v>
      </c>
      <c r="RO159" s="2" t="s">
        <v>226</v>
      </c>
      <c r="RP159" s="2" t="s">
        <v>226</v>
      </c>
      <c r="RQ159" s="2" t="s">
        <v>238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226</v>
      </c>
      <c r="RZ159" s="2" t="s">
        <v>226</v>
      </c>
      <c r="SA159" s="2" t="s">
        <v>226</v>
      </c>
      <c r="SB159" s="2" t="s">
        <v>226</v>
      </c>
      <c r="SC159" s="2" t="s">
        <v>226</v>
      </c>
      <c r="SD159" s="2" t="s">
        <v>226</v>
      </c>
      <c r="SE159" s="4">
        <v>102</v>
      </c>
      <c r="SF159" s="4">
        <v>4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>
        <v>120</v>
      </c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</row>
    <row r="160">
      <c r="A160" s="2" t="s">
        <v>2232</v>
      </c>
      <c r="B160" s="2" t="s">
        <v>577</v>
      </c>
      <c r="C160" s="2" t="s">
        <v>558</v>
      </c>
      <c r="D160" s="2" t="s">
        <v>215</v>
      </c>
      <c r="E160" s="2" t="s">
        <v>216</v>
      </c>
      <c r="F160" s="2" t="s">
        <v>2222</v>
      </c>
      <c r="G160" s="2" t="s">
        <v>2223</v>
      </c>
      <c r="H160" s="2" t="s">
        <v>2224</v>
      </c>
      <c r="I160" s="2" t="s">
        <v>2225</v>
      </c>
      <c r="J160" s="2" t="s">
        <v>221</v>
      </c>
      <c r="K160" s="2" t="s">
        <v>953</v>
      </c>
      <c r="L160" s="3">
        <v>28.57</v>
      </c>
      <c r="M160" s="3">
        <v>30</v>
      </c>
      <c r="N160" s="3">
        <v>59.99</v>
      </c>
      <c r="O160" s="2" t="s">
        <v>223</v>
      </c>
      <c r="P160" s="2" t="s">
        <v>2226</v>
      </c>
      <c r="Q160" s="2" t="s">
        <v>225</v>
      </c>
      <c r="R160" s="2" t="s">
        <v>226</v>
      </c>
      <c r="S160" s="2" t="s">
        <v>2227</v>
      </c>
      <c r="T160" s="2" t="s">
        <v>969</v>
      </c>
      <c r="U160" s="2" t="s">
        <v>371</v>
      </c>
      <c r="V160" s="2" t="s">
        <v>2228</v>
      </c>
      <c r="W160" s="2" t="s">
        <v>231</v>
      </c>
      <c r="X160" s="2" t="s">
        <v>226</v>
      </c>
      <c r="Y160" s="2" t="s">
        <v>260</v>
      </c>
      <c r="Z160" s="4">
        <v>166</v>
      </c>
      <c r="AA160" s="4">
        <f>=ROUNDDOWN(207.5,0)</f>
      </c>
      <c r="AB160" s="5">
        <v>0.8</v>
      </c>
      <c r="AC160" s="2" t="s">
        <v>624</v>
      </c>
      <c r="AD160" s="4">
        <v>180</v>
      </c>
      <c r="AE160" s="4">
        <v>180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14</v>
      </c>
      <c r="AQ160" s="8">
        <v>420</v>
      </c>
      <c r="AR160" s="4"/>
      <c r="AS160" s="8"/>
      <c r="AT160" s="7"/>
      <c r="AU160" s="7"/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0.5456</v>
      </c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>
        <v>14</v>
      </c>
      <c r="BK160" s="8">
        <v>420</v>
      </c>
      <c r="BL160" s="2" t="s">
        <v>23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949</v>
      </c>
      <c r="BV160" s="2" t="s">
        <v>223</v>
      </c>
      <c r="BW160" s="2" t="s">
        <v>226</v>
      </c>
      <c r="BX160" s="2" t="s">
        <v>226</v>
      </c>
      <c r="BY160" s="2" t="s">
        <v>238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448</v>
      </c>
      <c r="CH160" s="2" t="s">
        <v>223</v>
      </c>
      <c r="CI160" s="2" t="s">
        <v>226</v>
      </c>
      <c r="CJ160" s="2" t="s">
        <v>226</v>
      </c>
      <c r="CK160" s="2" t="s">
        <v>238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239</v>
      </c>
      <c r="CT160" s="2" t="s">
        <v>223</v>
      </c>
      <c r="CU160" s="2" t="s">
        <v>1797</v>
      </c>
      <c r="CV160" s="2" t="s">
        <v>226</v>
      </c>
      <c r="CW160" s="2" t="s">
        <v>238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223</v>
      </c>
      <c r="DG160" s="2" t="s">
        <v>226</v>
      </c>
      <c r="DH160" s="2" t="s">
        <v>226</v>
      </c>
      <c r="DI160" s="2" t="s">
        <v>238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223</v>
      </c>
      <c r="DS160" s="2" t="s">
        <v>1797</v>
      </c>
      <c r="DT160" s="2" t="s">
        <v>226</v>
      </c>
      <c r="DU160" s="2" t="s">
        <v>238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667</v>
      </c>
      <c r="ED160" s="2" t="s">
        <v>223</v>
      </c>
      <c r="EE160" s="2" t="s">
        <v>226</v>
      </c>
      <c r="EF160" s="2" t="s">
        <v>226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223</v>
      </c>
      <c r="EQ160" s="2" t="s">
        <v>2230</v>
      </c>
      <c r="ER160" s="2" t="s">
        <v>226</v>
      </c>
      <c r="ES160" s="2" t="s">
        <v>238</v>
      </c>
      <c r="ET160" s="2" t="s">
        <v>226</v>
      </c>
      <c r="EU160" s="4">
        <v>14</v>
      </c>
      <c r="EV160" s="8">
        <v>420</v>
      </c>
      <c r="EW160" s="4"/>
      <c r="EX160" s="8"/>
      <c r="EY160" s="7"/>
      <c r="EZ160" s="7"/>
      <c r="FA160" s="2" t="s">
        <v>239</v>
      </c>
      <c r="FB160" s="2" t="s">
        <v>223</v>
      </c>
      <c r="FC160" s="2" t="s">
        <v>2229</v>
      </c>
      <c r="FD160" s="2" t="s">
        <v>1178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223</v>
      </c>
      <c r="FO160" s="2" t="s">
        <v>2229</v>
      </c>
      <c r="FP160" s="2" t="s">
        <v>226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223</v>
      </c>
      <c r="GA160" s="2" t="s">
        <v>2229</v>
      </c>
      <c r="GB160" s="2" t="s">
        <v>226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252</v>
      </c>
      <c r="GL160" s="2" t="s">
        <v>223</v>
      </c>
      <c r="GM160" s="2" t="s">
        <v>226</v>
      </c>
      <c r="GN160" s="2" t="s">
        <v>226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223</v>
      </c>
      <c r="GY160" s="2" t="s">
        <v>2229</v>
      </c>
      <c r="GZ160" s="2" t="s">
        <v>226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223</v>
      </c>
      <c r="HK160" s="2" t="s">
        <v>226</v>
      </c>
      <c r="HL160" s="2" t="s">
        <v>226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223</v>
      </c>
      <c r="HW160" s="2" t="s">
        <v>226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252</v>
      </c>
      <c r="IH160" s="2" t="s">
        <v>223</v>
      </c>
      <c r="II160" s="2" t="s">
        <v>226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448</v>
      </c>
      <c r="IT160" s="2" t="s">
        <v>223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949</v>
      </c>
      <c r="JF160" s="2" t="s">
        <v>223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252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226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252</v>
      </c>
      <c r="KP160" s="2" t="s">
        <v>223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252</v>
      </c>
      <c r="LB160" s="2" t="s">
        <v>223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252</v>
      </c>
      <c r="LN160" s="2" t="s">
        <v>223</v>
      </c>
      <c r="LO160" s="2" t="s">
        <v>226</v>
      </c>
      <c r="LP160" s="2" t="s">
        <v>226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252</v>
      </c>
      <c r="LZ160" s="2" t="s">
        <v>223</v>
      </c>
      <c r="MA160" s="2" t="s">
        <v>226</v>
      </c>
      <c r="MB160" s="2" t="s">
        <v>226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252</v>
      </c>
      <c r="ML160" s="2" t="s">
        <v>223</v>
      </c>
      <c r="MM160" s="2" t="s">
        <v>226</v>
      </c>
      <c r="MN160" s="2" t="s">
        <v>226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223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949</v>
      </c>
      <c r="NV160" s="2" t="s">
        <v>223</v>
      </c>
      <c r="NW160" s="2" t="s">
        <v>226</v>
      </c>
      <c r="NX160" s="2" t="s">
        <v>226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252</v>
      </c>
      <c r="OH160" s="2" t="s">
        <v>223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252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252</v>
      </c>
      <c r="PF160" s="2" t="s">
        <v>223</v>
      </c>
      <c r="PG160" s="2" t="s">
        <v>226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252</v>
      </c>
      <c r="QP160" s="2" t="s">
        <v>223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223</v>
      </c>
      <c r="RC160" s="2" t="s">
        <v>226</v>
      </c>
      <c r="RD160" s="2" t="s">
        <v>226</v>
      </c>
      <c r="RE160" s="2" t="s">
        <v>238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252</v>
      </c>
      <c r="RN160" s="2" t="s">
        <v>223</v>
      </c>
      <c r="RO160" s="2" t="s">
        <v>226</v>
      </c>
      <c r="RP160" s="2" t="s">
        <v>226</v>
      </c>
      <c r="RQ160" s="2" t="s">
        <v>238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226</v>
      </c>
      <c r="RZ160" s="2" t="s">
        <v>226</v>
      </c>
      <c r="SA160" s="2" t="s">
        <v>226</v>
      </c>
      <c r="SB160" s="2" t="s">
        <v>226</v>
      </c>
      <c r="SC160" s="2" t="s">
        <v>226</v>
      </c>
      <c r="SD160" s="2" t="s">
        <v>226</v>
      </c>
      <c r="SE160" s="4">
        <v>162</v>
      </c>
      <c r="SF160" s="4">
        <v>4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>
        <v>180</v>
      </c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</row>
    <row r="161">
      <c r="A161" s="2" t="s">
        <v>2233</v>
      </c>
      <c r="B161" s="2" t="s">
        <v>577</v>
      </c>
      <c r="C161" s="2" t="s">
        <v>558</v>
      </c>
      <c r="D161" s="2" t="s">
        <v>215</v>
      </c>
      <c r="E161" s="2" t="s">
        <v>216</v>
      </c>
      <c r="F161" s="2" t="s">
        <v>2234</v>
      </c>
      <c r="G161" s="2" t="s">
        <v>2235</v>
      </c>
      <c r="H161" s="2" t="s">
        <v>2236</v>
      </c>
      <c r="I161" s="2" t="s">
        <v>2049</v>
      </c>
      <c r="J161" s="2" t="s">
        <v>582</v>
      </c>
      <c r="K161" s="2" t="s">
        <v>2237</v>
      </c>
      <c r="L161" s="3">
        <v>23.8</v>
      </c>
      <c r="M161" s="3">
        <v>24.99</v>
      </c>
      <c r="N161" s="3">
        <v>49.99</v>
      </c>
      <c r="O161" s="2" t="s">
        <v>223</v>
      </c>
      <c r="P161" s="2" t="s">
        <v>2226</v>
      </c>
      <c r="Q161" s="2" t="s">
        <v>225</v>
      </c>
      <c r="R161" s="2" t="s">
        <v>226</v>
      </c>
      <c r="S161" s="2" t="s">
        <v>2238</v>
      </c>
      <c r="T161" s="2" t="s">
        <v>969</v>
      </c>
      <c r="U161" s="2" t="s">
        <v>371</v>
      </c>
      <c r="V161" s="2" t="s">
        <v>2050</v>
      </c>
      <c r="W161" s="2" t="s">
        <v>231</v>
      </c>
      <c r="X161" s="2" t="s">
        <v>2051</v>
      </c>
      <c r="Y161" s="2" t="s">
        <v>2239</v>
      </c>
      <c r="Z161" s="4">
        <v>130</v>
      </c>
      <c r="AA161" s="4">
        <f>=ROUNDDOWN({0},0)</f>
      </c>
      <c r="AB161" s="5"/>
      <c r="AC161" s="2" t="s">
        <v>973</v>
      </c>
      <c r="AD161" s="4">
        <v>120</v>
      </c>
      <c r="AE161" s="4">
        <v>120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>
        <v>2</v>
      </c>
      <c r="AW161" s="8">
        <v>80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/>
      <c r="BC161" s="4">
        <v>2</v>
      </c>
      <c r="BD161" s="8">
        <v>80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>
        <v>1</v>
      </c>
      <c r="BJ161" s="4"/>
      <c r="BK161" s="8"/>
      <c r="BL161" s="2" t="s">
        <v>226</v>
      </c>
      <c r="BM161" s="7"/>
      <c r="BN161" s="7"/>
      <c r="BO161" s="4"/>
      <c r="BP161" s="8"/>
      <c r="BQ161" s="4"/>
      <c r="BR161" s="8"/>
      <c r="BS161" s="7"/>
      <c r="BT161" s="7"/>
      <c r="BU161" s="2" t="s">
        <v>949</v>
      </c>
      <c r="BV161" s="2" t="s">
        <v>223</v>
      </c>
      <c r="BW161" s="2" t="s">
        <v>226</v>
      </c>
      <c r="BX161" s="2" t="s">
        <v>226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448</v>
      </c>
      <c r="CH161" s="2" t="s">
        <v>223</v>
      </c>
      <c r="CI161" s="2" t="s">
        <v>226</v>
      </c>
      <c r="CJ161" s="2" t="s">
        <v>226</v>
      </c>
      <c r="CK161" s="2" t="s">
        <v>238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239</v>
      </c>
      <c r="CT161" s="2" t="s">
        <v>223</v>
      </c>
      <c r="CU161" s="2" t="s">
        <v>2240</v>
      </c>
      <c r="CV161" s="2" t="s">
        <v>226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223</v>
      </c>
      <c r="DG161" s="2" t="s">
        <v>226</v>
      </c>
      <c r="DH161" s="2" t="s">
        <v>226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223</v>
      </c>
      <c r="DS161" s="2" t="s">
        <v>226</v>
      </c>
      <c r="DT161" s="2" t="s">
        <v>226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667</v>
      </c>
      <c r="ED161" s="2" t="s">
        <v>223</v>
      </c>
      <c r="EE161" s="2" t="s">
        <v>226</v>
      </c>
      <c r="EF161" s="2" t="s">
        <v>226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223</v>
      </c>
      <c r="EQ161" s="2" t="s">
        <v>2230</v>
      </c>
      <c r="ER161" s="2" t="s">
        <v>226</v>
      </c>
      <c r="ES161" s="2" t="s">
        <v>238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223</v>
      </c>
      <c r="FC161" s="2" t="s">
        <v>616</v>
      </c>
      <c r="FD161" s="2" t="s">
        <v>226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223</v>
      </c>
      <c r="FO161" s="2" t="s">
        <v>616</v>
      </c>
      <c r="FP161" s="2" t="s">
        <v>226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239</v>
      </c>
      <c r="FZ161" s="2" t="s">
        <v>223</v>
      </c>
      <c r="GA161" s="2" t="s">
        <v>616</v>
      </c>
      <c r="GB161" s="2" t="s">
        <v>226</v>
      </c>
      <c r="GC161" s="2" t="s">
        <v>238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252</v>
      </c>
      <c r="GL161" s="2" t="s">
        <v>223</v>
      </c>
      <c r="GM161" s="2" t="s">
        <v>226</v>
      </c>
      <c r="GN161" s="2" t="s">
        <v>226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239</v>
      </c>
      <c r="GX161" s="2" t="s">
        <v>223</v>
      </c>
      <c r="GY161" s="2" t="s">
        <v>1314</v>
      </c>
      <c r="GZ161" s="2" t="s">
        <v>226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223</v>
      </c>
      <c r="HK161" s="2" t="s">
        <v>226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223</v>
      </c>
      <c r="HW161" s="2" t="s">
        <v>226</v>
      </c>
      <c r="HX161" s="2" t="s">
        <v>226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252</v>
      </c>
      <c r="IH161" s="2" t="s">
        <v>223</v>
      </c>
      <c r="II161" s="2" t="s">
        <v>226</v>
      </c>
      <c r="IJ161" s="2" t="s">
        <v>226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949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252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252</v>
      </c>
      <c r="KP161" s="2" t="s">
        <v>223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252</v>
      </c>
      <c r="LB161" s="2" t="s">
        <v>223</v>
      </c>
      <c r="LC161" s="2" t="s">
        <v>226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252</v>
      </c>
      <c r="LN161" s="2" t="s">
        <v>223</v>
      </c>
      <c r="LO161" s="2" t="s">
        <v>226</v>
      </c>
      <c r="LP161" s="2" t="s">
        <v>226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252</v>
      </c>
      <c r="LZ161" s="2" t="s">
        <v>223</v>
      </c>
      <c r="MA161" s="2" t="s">
        <v>226</v>
      </c>
      <c r="MB161" s="2" t="s">
        <v>226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252</v>
      </c>
      <c r="ML161" s="2" t="s">
        <v>223</v>
      </c>
      <c r="MM161" s="2" t="s">
        <v>226</v>
      </c>
      <c r="MN161" s="2" t="s">
        <v>226</v>
      </c>
      <c r="MO161" s="2" t="s">
        <v>238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223</v>
      </c>
      <c r="MY161" s="2" t="s">
        <v>226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226</v>
      </c>
      <c r="NK161" s="2" t="s">
        <v>226</v>
      </c>
      <c r="NL161" s="2" t="s">
        <v>226</v>
      </c>
      <c r="NM161" s="2" t="s">
        <v>226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949</v>
      </c>
      <c r="NV161" s="2" t="s">
        <v>223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252</v>
      </c>
      <c r="OH161" s="2" t="s">
        <v>223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252</v>
      </c>
      <c r="OT161" s="2" t="s">
        <v>223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252</v>
      </c>
      <c r="PF161" s="2" t="s">
        <v>223</v>
      </c>
      <c r="PG161" s="2" t="s">
        <v>226</v>
      </c>
      <c r="PH161" s="2" t="s">
        <v>226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252</v>
      </c>
      <c r="QP161" s="2" t="s">
        <v>223</v>
      </c>
      <c r="QQ161" s="2" t="s">
        <v>226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266</v>
      </c>
      <c r="RB161" s="2" t="s">
        <v>223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252</v>
      </c>
      <c r="RN161" s="2" t="s">
        <v>223</v>
      </c>
      <c r="RO161" s="2" t="s">
        <v>226</v>
      </c>
      <c r="RP161" s="2" t="s">
        <v>226</v>
      </c>
      <c r="RQ161" s="2" t="s">
        <v>238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226</v>
      </c>
      <c r="RZ161" s="2" t="s">
        <v>226</v>
      </c>
      <c r="SA161" s="2" t="s">
        <v>226</v>
      </c>
      <c r="SB161" s="2" t="s">
        <v>226</v>
      </c>
      <c r="SC161" s="2" t="s">
        <v>226</v>
      </c>
      <c r="SD161" s="2" t="s">
        <v>226</v>
      </c>
      <c r="SE161" s="4">
        <v>130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>
        <v>120</v>
      </c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</row>
    <row r="162">
      <c r="A162" s="2" t="s">
        <v>2241</v>
      </c>
      <c r="B162" s="2" t="s">
        <v>577</v>
      </c>
      <c r="C162" s="2" t="s">
        <v>558</v>
      </c>
      <c r="D162" s="2" t="s">
        <v>215</v>
      </c>
      <c r="E162" s="2" t="s">
        <v>216</v>
      </c>
      <c r="F162" s="2" t="s">
        <v>2234</v>
      </c>
      <c r="G162" s="2" t="s">
        <v>2235</v>
      </c>
      <c r="H162" s="2" t="s">
        <v>2236</v>
      </c>
      <c r="I162" s="2" t="s">
        <v>2049</v>
      </c>
      <c r="J162" s="2" t="s">
        <v>221</v>
      </c>
      <c r="K162" s="2" t="s">
        <v>2237</v>
      </c>
      <c r="L162" s="3">
        <v>28.57</v>
      </c>
      <c r="M162" s="3">
        <v>30</v>
      </c>
      <c r="N162" s="3">
        <v>59.99</v>
      </c>
      <c r="O162" s="2" t="s">
        <v>223</v>
      </c>
      <c r="P162" s="2" t="s">
        <v>2226</v>
      </c>
      <c r="Q162" s="2" t="s">
        <v>225</v>
      </c>
      <c r="R162" s="2" t="s">
        <v>226</v>
      </c>
      <c r="S162" s="2" t="s">
        <v>2238</v>
      </c>
      <c r="T162" s="2" t="s">
        <v>969</v>
      </c>
      <c r="U162" s="2" t="s">
        <v>229</v>
      </c>
      <c r="V162" s="2" t="s">
        <v>2050</v>
      </c>
      <c r="W162" s="2" t="s">
        <v>231</v>
      </c>
      <c r="X162" s="2" t="s">
        <v>2051</v>
      </c>
      <c r="Y162" s="2" t="s">
        <v>2239</v>
      </c>
      <c r="Z162" s="4">
        <v>148</v>
      </c>
      <c r="AA162" s="4">
        <f>=ROUNDDOWN(740,0)</f>
      </c>
      <c r="AB162" s="5">
        <v>0.2</v>
      </c>
      <c r="AC162" s="2" t="s">
        <v>973</v>
      </c>
      <c r="AD162" s="4">
        <v>150</v>
      </c>
      <c r="AE162" s="4">
        <v>150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2</v>
      </c>
      <c r="AQ162" s="8">
        <v>80</v>
      </c>
      <c r="AR162" s="4"/>
      <c r="AS162" s="8"/>
      <c r="AT162" s="7"/>
      <c r="AU162" s="7"/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1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2</v>
      </c>
      <c r="BK162" s="8">
        <v>80</v>
      </c>
      <c r="BL162" s="2" t="s">
        <v>23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949</v>
      </c>
      <c r="BV162" s="2" t="s">
        <v>223</v>
      </c>
      <c r="BW162" s="2" t="s">
        <v>226</v>
      </c>
      <c r="BX162" s="2" t="s">
        <v>226</v>
      </c>
      <c r="BY162" s="2" t="s">
        <v>238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448</v>
      </c>
      <c r="CH162" s="2" t="s">
        <v>223</v>
      </c>
      <c r="CI162" s="2" t="s">
        <v>226</v>
      </c>
      <c r="CJ162" s="2" t="s">
        <v>226</v>
      </c>
      <c r="CK162" s="2" t="s">
        <v>238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223</v>
      </c>
      <c r="CU162" s="2" t="s">
        <v>2240</v>
      </c>
      <c r="CV162" s="2" t="s">
        <v>226</v>
      </c>
      <c r="CW162" s="2" t="s">
        <v>238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223</v>
      </c>
      <c r="DG162" s="2" t="s">
        <v>226</v>
      </c>
      <c r="DH162" s="2" t="s">
        <v>226</v>
      </c>
      <c r="DI162" s="2" t="s">
        <v>238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223</v>
      </c>
      <c r="DS162" s="2" t="s">
        <v>226</v>
      </c>
      <c r="DT162" s="2" t="s">
        <v>226</v>
      </c>
      <c r="DU162" s="2" t="s">
        <v>238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667</v>
      </c>
      <c r="ED162" s="2" t="s">
        <v>223</v>
      </c>
      <c r="EE162" s="2" t="s">
        <v>226</v>
      </c>
      <c r="EF162" s="2" t="s">
        <v>226</v>
      </c>
      <c r="EG162" s="2" t="s">
        <v>238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239</v>
      </c>
      <c r="EP162" s="2" t="s">
        <v>223</v>
      </c>
      <c r="EQ162" s="2" t="s">
        <v>2230</v>
      </c>
      <c r="ER162" s="2" t="s">
        <v>226</v>
      </c>
      <c r="ES162" s="2" t="s">
        <v>238</v>
      </c>
      <c r="ET162" s="2" t="s">
        <v>226</v>
      </c>
      <c r="EU162" s="4">
        <v>2</v>
      </c>
      <c r="EV162" s="8">
        <v>80</v>
      </c>
      <c r="EW162" s="4"/>
      <c r="EX162" s="8"/>
      <c r="EY162" s="7"/>
      <c r="EZ162" s="7"/>
      <c r="FA162" s="2" t="s">
        <v>239</v>
      </c>
      <c r="FB162" s="2" t="s">
        <v>223</v>
      </c>
      <c r="FC162" s="2" t="s">
        <v>616</v>
      </c>
      <c r="FD162" s="2" t="s">
        <v>2242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223</v>
      </c>
      <c r="FO162" s="2" t="s">
        <v>616</v>
      </c>
      <c r="FP162" s="2" t="s">
        <v>226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239</v>
      </c>
      <c r="FZ162" s="2" t="s">
        <v>223</v>
      </c>
      <c r="GA162" s="2" t="s">
        <v>616</v>
      </c>
      <c r="GB162" s="2" t="s">
        <v>226</v>
      </c>
      <c r="GC162" s="2" t="s">
        <v>238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252</v>
      </c>
      <c r="GL162" s="2" t="s">
        <v>223</v>
      </c>
      <c r="GM162" s="2" t="s">
        <v>226</v>
      </c>
      <c r="GN162" s="2" t="s">
        <v>226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239</v>
      </c>
      <c r="GX162" s="2" t="s">
        <v>223</v>
      </c>
      <c r="GY162" s="2" t="s">
        <v>1314</v>
      </c>
      <c r="GZ162" s="2" t="s">
        <v>226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223</v>
      </c>
      <c r="HK162" s="2" t="s">
        <v>226</v>
      </c>
      <c r="HL162" s="2" t="s">
        <v>226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223</v>
      </c>
      <c r="HW162" s="2" t="s">
        <v>226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252</v>
      </c>
      <c r="IH162" s="2" t="s">
        <v>223</v>
      </c>
      <c r="II162" s="2" t="s">
        <v>226</v>
      </c>
      <c r="IJ162" s="2" t="s">
        <v>226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252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949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252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223</v>
      </c>
      <c r="KE162" s="2" t="s">
        <v>226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252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252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252</v>
      </c>
      <c r="LN162" s="2" t="s">
        <v>223</v>
      </c>
      <c r="LO162" s="2" t="s">
        <v>226</v>
      </c>
      <c r="LP162" s="2" t="s">
        <v>226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252</v>
      </c>
      <c r="LZ162" s="2" t="s">
        <v>223</v>
      </c>
      <c r="MA162" s="2" t="s">
        <v>226</v>
      </c>
      <c r="MB162" s="2" t="s">
        <v>226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252</v>
      </c>
      <c r="ML162" s="2" t="s">
        <v>223</v>
      </c>
      <c r="MM162" s="2" t="s">
        <v>226</v>
      </c>
      <c r="MN162" s="2" t="s">
        <v>226</v>
      </c>
      <c r="MO162" s="2" t="s">
        <v>238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223</v>
      </c>
      <c r="MY162" s="2" t="s">
        <v>226</v>
      </c>
      <c r="MZ162" s="2" t="s">
        <v>226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226</v>
      </c>
      <c r="NK162" s="2" t="s">
        <v>226</v>
      </c>
      <c r="NL162" s="2" t="s">
        <v>226</v>
      </c>
      <c r="NM162" s="2" t="s">
        <v>226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949</v>
      </c>
      <c r="NV162" s="2" t="s">
        <v>223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252</v>
      </c>
      <c r="OH162" s="2" t="s">
        <v>223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252</v>
      </c>
      <c r="OT162" s="2" t="s">
        <v>223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252</v>
      </c>
      <c r="PF162" s="2" t="s">
        <v>223</v>
      </c>
      <c r="PG162" s="2" t="s">
        <v>226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252</v>
      </c>
      <c r="QP162" s="2" t="s">
        <v>223</v>
      </c>
      <c r="QQ162" s="2" t="s">
        <v>226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223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252</v>
      </c>
      <c r="RN162" s="2" t="s">
        <v>223</v>
      </c>
      <c r="RO162" s="2" t="s">
        <v>226</v>
      </c>
      <c r="RP162" s="2" t="s">
        <v>226</v>
      </c>
      <c r="RQ162" s="2" t="s">
        <v>238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226</v>
      </c>
      <c r="RZ162" s="2" t="s">
        <v>226</v>
      </c>
      <c r="SA162" s="2" t="s">
        <v>226</v>
      </c>
      <c r="SB162" s="2" t="s">
        <v>226</v>
      </c>
      <c r="SC162" s="2" t="s">
        <v>226</v>
      </c>
      <c r="SD162" s="2" t="s">
        <v>226</v>
      </c>
      <c r="SE162" s="4">
        <v>148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>
        <v>150</v>
      </c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</row>
    <row r="163">
      <c r="A163" s="2" t="s">
        <v>2243</v>
      </c>
      <c r="B163" s="2" t="s">
        <v>577</v>
      </c>
      <c r="C163" s="2" t="s">
        <v>558</v>
      </c>
      <c r="D163" s="2" t="s">
        <v>215</v>
      </c>
      <c r="E163" s="2" t="s">
        <v>216</v>
      </c>
      <c r="F163" s="2" t="s">
        <v>1890</v>
      </c>
      <c r="G163" s="2" t="s">
        <v>2244</v>
      </c>
      <c r="H163" s="2" t="s">
        <v>218</v>
      </c>
      <c r="I163" s="2" t="s">
        <v>560</v>
      </c>
      <c r="J163" s="2" t="s">
        <v>582</v>
      </c>
      <c r="K163" s="2" t="s">
        <v>841</v>
      </c>
      <c r="L163" s="3">
        <v>32.2</v>
      </c>
      <c r="M163" s="3">
        <v>33.81</v>
      </c>
      <c r="N163" s="3">
        <v>69.99</v>
      </c>
      <c r="O163" s="2" t="s">
        <v>283</v>
      </c>
      <c r="P163" s="2" t="s">
        <v>284</v>
      </c>
      <c r="Q163" s="2" t="s">
        <v>225</v>
      </c>
      <c r="R163" s="2" t="s">
        <v>226</v>
      </c>
      <c r="S163" s="2" t="s">
        <v>2245</v>
      </c>
      <c r="T163" s="2" t="s">
        <v>969</v>
      </c>
      <c r="U163" s="2" t="s">
        <v>371</v>
      </c>
      <c r="V163" s="2" t="s">
        <v>970</v>
      </c>
      <c r="W163" s="2" t="s">
        <v>1894</v>
      </c>
      <c r="X163" s="2" t="s">
        <v>1578</v>
      </c>
      <c r="Y163" s="2" t="s">
        <v>1353</v>
      </c>
      <c r="Z163" s="4"/>
      <c r="AA163" s="4">
        <f>=ROUNDDOWN({0},0)</f>
      </c>
      <c r="AB163" s="5">
        <v>0.8</v>
      </c>
      <c r="AC163" s="2" t="s">
        <v>226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>
        <v>149</v>
      </c>
      <c r="AS163" s="8">
        <v>3308.63</v>
      </c>
      <c r="AT163" s="7">
        <v>-1</v>
      </c>
      <c r="AU163" s="7">
        <v>-1</v>
      </c>
      <c r="AV163" s="4"/>
      <c r="AW163" s="8"/>
      <c r="AX163" s="4">
        <v>149</v>
      </c>
      <c r="AY163" s="8">
        <v>3308.63</v>
      </c>
      <c r="AZ163" s="7">
        <v>-1</v>
      </c>
      <c r="BA163" s="7">
        <v>-1</v>
      </c>
      <c r="BB163" s="7"/>
      <c r="BC163" s="4"/>
      <c r="BD163" s="8"/>
      <c r="BE163" s="4">
        <v>149</v>
      </c>
      <c r="BF163" s="8">
        <v>3308.63</v>
      </c>
      <c r="BG163" s="7">
        <v>-1</v>
      </c>
      <c r="BH163" s="7">
        <v>-1</v>
      </c>
      <c r="BI163" s="7"/>
      <c r="BJ163" s="4"/>
      <c r="BK163" s="8"/>
      <c r="BL163" s="2" t="s">
        <v>2246</v>
      </c>
      <c r="BM163" s="7"/>
      <c r="BN163" s="7"/>
      <c r="BO163" s="4"/>
      <c r="BP163" s="8"/>
      <c r="BQ163" s="4">
        <v>10</v>
      </c>
      <c r="BR163" s="8">
        <v>323.55</v>
      </c>
      <c r="BS163" s="7">
        <v>-1</v>
      </c>
      <c r="BT163" s="7">
        <v>-1</v>
      </c>
      <c r="BU163" s="2" t="s">
        <v>239</v>
      </c>
      <c r="BV163" s="2" t="s">
        <v>237</v>
      </c>
      <c r="BW163" s="2" t="s">
        <v>226</v>
      </c>
      <c r="BX163" s="2" t="s">
        <v>1685</v>
      </c>
      <c r="BY163" s="2" t="s">
        <v>238</v>
      </c>
      <c r="BZ163" s="2" t="s">
        <v>226</v>
      </c>
      <c r="CA163" s="4"/>
      <c r="CB163" s="8"/>
      <c r="CC163" s="4">
        <v>5</v>
      </c>
      <c r="CD163" s="8">
        <v>165.55</v>
      </c>
      <c r="CE163" s="7">
        <v>-1</v>
      </c>
      <c r="CF163" s="7">
        <v>-1</v>
      </c>
      <c r="CG163" s="2" t="s">
        <v>239</v>
      </c>
      <c r="CH163" s="2" t="s">
        <v>237</v>
      </c>
      <c r="CI163" s="2" t="s">
        <v>1493</v>
      </c>
      <c r="CJ163" s="2" t="s">
        <v>1675</v>
      </c>
      <c r="CK163" s="2" t="s">
        <v>238</v>
      </c>
      <c r="CL163" s="2" t="s">
        <v>226</v>
      </c>
      <c r="CM163" s="4"/>
      <c r="CN163" s="8"/>
      <c r="CO163" s="4">
        <v>6</v>
      </c>
      <c r="CP163" s="8">
        <v>131.46</v>
      </c>
      <c r="CQ163" s="7">
        <v>-1</v>
      </c>
      <c r="CR163" s="7">
        <v>-1</v>
      </c>
      <c r="CS163" s="2" t="s">
        <v>239</v>
      </c>
      <c r="CT163" s="2" t="s">
        <v>237</v>
      </c>
      <c r="CU163" s="2" t="s">
        <v>1357</v>
      </c>
      <c r="CV163" s="2" t="s">
        <v>1511</v>
      </c>
      <c r="CW163" s="2" t="s">
        <v>238</v>
      </c>
      <c r="CX163" s="2" t="s">
        <v>226</v>
      </c>
      <c r="CY163" s="4"/>
      <c r="CZ163" s="8"/>
      <c r="DA163" s="4">
        <v>99</v>
      </c>
      <c r="DB163" s="8">
        <v>1724.58</v>
      </c>
      <c r="DC163" s="7">
        <v>-1</v>
      </c>
      <c r="DD163" s="7">
        <v>-1</v>
      </c>
      <c r="DE163" s="2" t="s">
        <v>239</v>
      </c>
      <c r="DF163" s="2" t="s">
        <v>237</v>
      </c>
      <c r="DG163" s="2" t="s">
        <v>980</v>
      </c>
      <c r="DH163" s="2" t="s">
        <v>1222</v>
      </c>
      <c r="DI163" s="2" t="s">
        <v>291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239</v>
      </c>
      <c r="DR163" s="2" t="s">
        <v>237</v>
      </c>
      <c r="DS163" s="2" t="s">
        <v>1357</v>
      </c>
      <c r="DT163" s="2" t="s">
        <v>2247</v>
      </c>
      <c r="DU163" s="2" t="s">
        <v>291</v>
      </c>
      <c r="DV163" s="2" t="s">
        <v>226</v>
      </c>
      <c r="DW163" s="4"/>
      <c r="DX163" s="8"/>
      <c r="DY163" s="4">
        <v>2</v>
      </c>
      <c r="DZ163" s="8">
        <v>71</v>
      </c>
      <c r="EA163" s="7">
        <v>-1</v>
      </c>
      <c r="EB163" s="7">
        <v>-1</v>
      </c>
      <c r="EC163" s="2" t="s">
        <v>239</v>
      </c>
      <c r="ED163" s="2" t="s">
        <v>237</v>
      </c>
      <c r="EE163" s="2" t="s">
        <v>1357</v>
      </c>
      <c r="EF163" s="2" t="s">
        <v>2248</v>
      </c>
      <c r="EG163" s="2" t="s">
        <v>238</v>
      </c>
      <c r="EH163" s="2" t="s">
        <v>226</v>
      </c>
      <c r="EI163" s="4"/>
      <c r="EJ163" s="8"/>
      <c r="EK163" s="4">
        <v>4</v>
      </c>
      <c r="EL163" s="8">
        <v>125</v>
      </c>
      <c r="EM163" s="7">
        <v>-1</v>
      </c>
      <c r="EN163" s="7">
        <v>-1</v>
      </c>
      <c r="EO163" s="2" t="s">
        <v>239</v>
      </c>
      <c r="EP163" s="2" t="s">
        <v>237</v>
      </c>
      <c r="EQ163" s="2" t="s">
        <v>1357</v>
      </c>
      <c r="ER163" s="2" t="s">
        <v>2249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239</v>
      </c>
      <c r="FB163" s="2" t="s">
        <v>237</v>
      </c>
      <c r="FC163" s="2" t="s">
        <v>1357</v>
      </c>
      <c r="FD163" s="2" t="s">
        <v>2250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237</v>
      </c>
      <c r="FO163" s="2" t="s">
        <v>1357</v>
      </c>
      <c r="FP163" s="2" t="s">
        <v>2251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226</v>
      </c>
      <c r="GA163" s="2" t="s">
        <v>226</v>
      </c>
      <c r="GB163" s="2" t="s">
        <v>226</v>
      </c>
      <c r="GC163" s="2" t="s">
        <v>226</v>
      </c>
      <c r="GD163" s="2" t="s">
        <v>226</v>
      </c>
      <c r="GE163" s="4"/>
      <c r="GF163" s="8"/>
      <c r="GG163" s="4">
        <v>20</v>
      </c>
      <c r="GH163" s="8">
        <v>676.2</v>
      </c>
      <c r="GI163" s="7">
        <v>-1</v>
      </c>
      <c r="GJ163" s="7">
        <v>-1</v>
      </c>
      <c r="GK163" s="2" t="s">
        <v>239</v>
      </c>
      <c r="GL163" s="2" t="s">
        <v>237</v>
      </c>
      <c r="GM163" s="2" t="s">
        <v>2252</v>
      </c>
      <c r="GN163" s="2" t="s">
        <v>2253</v>
      </c>
      <c r="GO163" s="2" t="s">
        <v>238</v>
      </c>
      <c r="GP163" s="2" t="s">
        <v>226</v>
      </c>
      <c r="GQ163" s="4"/>
      <c r="GR163" s="8"/>
      <c r="GS163" s="4">
        <v>2</v>
      </c>
      <c r="GT163" s="8">
        <v>67.62</v>
      </c>
      <c r="GU163" s="7">
        <v>-1</v>
      </c>
      <c r="GV163" s="7">
        <v>-1</v>
      </c>
      <c r="GW163" s="2" t="s">
        <v>239</v>
      </c>
      <c r="GX163" s="2" t="s">
        <v>237</v>
      </c>
      <c r="GY163" s="2" t="s">
        <v>993</v>
      </c>
      <c r="GZ163" s="2" t="s">
        <v>2254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239</v>
      </c>
      <c r="HJ163" s="2" t="s">
        <v>237</v>
      </c>
      <c r="HK163" s="2" t="s">
        <v>994</v>
      </c>
      <c r="HL163" s="2" t="s">
        <v>1025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237</v>
      </c>
      <c r="HW163" s="2" t="s">
        <v>1493</v>
      </c>
      <c r="HX163" s="2" t="s">
        <v>1502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252</v>
      </c>
      <c r="IH163" s="2" t="s">
        <v>237</v>
      </c>
      <c r="II163" s="2" t="s">
        <v>226</v>
      </c>
      <c r="IJ163" s="2" t="s">
        <v>226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226</v>
      </c>
      <c r="IT163" s="2" t="s">
        <v>226</v>
      </c>
      <c r="IU163" s="2" t="s">
        <v>226</v>
      </c>
      <c r="IV163" s="2" t="s">
        <v>226</v>
      </c>
      <c r="IW163" s="2" t="s">
        <v>226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252</v>
      </c>
      <c r="JF163" s="2" t="s">
        <v>237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237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237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236</v>
      </c>
      <c r="KP163" s="2" t="s">
        <v>237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237</v>
      </c>
      <c r="LC163" s="2" t="s">
        <v>1357</v>
      </c>
      <c r="LD163" s="2" t="s">
        <v>1450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239</v>
      </c>
      <c r="LN163" s="2" t="s">
        <v>237</v>
      </c>
      <c r="LO163" s="2" t="s">
        <v>321</v>
      </c>
      <c r="LP163" s="2" t="s">
        <v>226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226</v>
      </c>
      <c r="MM163" s="2" t="s">
        <v>226</v>
      </c>
      <c r="MN163" s="2" t="s">
        <v>226</v>
      </c>
      <c r="MO163" s="2" t="s">
        <v>226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239</v>
      </c>
      <c r="MX163" s="2" t="s">
        <v>237</v>
      </c>
      <c r="MY163" s="2" t="s">
        <v>1105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239</v>
      </c>
      <c r="NJ163" s="2" t="s">
        <v>237</v>
      </c>
      <c r="NK163" s="2" t="s">
        <v>1375</v>
      </c>
      <c r="NL163" s="2" t="s">
        <v>1447</v>
      </c>
      <c r="NM163" s="2" t="s">
        <v>291</v>
      </c>
      <c r="NN163" s="2" t="s">
        <v>226</v>
      </c>
      <c r="NO163" s="4"/>
      <c r="NP163" s="8"/>
      <c r="NQ163" s="4">
        <v>1</v>
      </c>
      <c r="NR163" s="8">
        <v>23.67</v>
      </c>
      <c r="NS163" s="7">
        <v>-1</v>
      </c>
      <c r="NT163" s="7">
        <v>-1</v>
      </c>
      <c r="NU163" s="2" t="s">
        <v>239</v>
      </c>
      <c r="NV163" s="2" t="s">
        <v>237</v>
      </c>
      <c r="NW163" s="2" t="s">
        <v>1377</v>
      </c>
      <c r="NX163" s="2" t="s">
        <v>1009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337</v>
      </c>
      <c r="OH163" s="2" t="s">
        <v>237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252</v>
      </c>
      <c r="OT163" s="2" t="s">
        <v>237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226</v>
      </c>
      <c r="PG163" s="2" t="s">
        <v>226</v>
      </c>
      <c r="PH163" s="2" t="s">
        <v>226</v>
      </c>
      <c r="PI163" s="2" t="s">
        <v>226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226</v>
      </c>
      <c r="QE163" s="2" t="s">
        <v>226</v>
      </c>
      <c r="QF163" s="2" t="s">
        <v>226</v>
      </c>
      <c r="QG163" s="2" t="s">
        <v>226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237</v>
      </c>
      <c r="QQ163" s="2" t="s">
        <v>1379</v>
      </c>
      <c r="QR163" s="2" t="s">
        <v>2038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237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226</v>
      </c>
      <c r="RN163" s="2" t="s">
        <v>226</v>
      </c>
      <c r="RO163" s="2" t="s">
        <v>226</v>
      </c>
      <c r="RP163" s="2" t="s">
        <v>226</v>
      </c>
      <c r="RQ163" s="2" t="s">
        <v>226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239</v>
      </c>
      <c r="RZ163" s="2" t="s">
        <v>237</v>
      </c>
      <c r="SA163" s="2" t="s">
        <v>1082</v>
      </c>
      <c r="SB163" s="2" t="s">
        <v>1985</v>
      </c>
      <c r="SC163" s="2" t="s">
        <v>238</v>
      </c>
      <c r="SD163" s="2" t="s">
        <v>226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</row>
    <row r="164">
      <c r="A164" s="2" t="s">
        <v>2255</v>
      </c>
      <c r="B164" s="2" t="s">
        <v>577</v>
      </c>
      <c r="C164" s="2" t="s">
        <v>558</v>
      </c>
      <c r="D164" s="2" t="s">
        <v>215</v>
      </c>
      <c r="E164" s="2" t="s">
        <v>216</v>
      </c>
      <c r="F164" s="2" t="s">
        <v>2256</v>
      </c>
      <c r="G164" s="2" t="s">
        <v>2257</v>
      </c>
      <c r="H164" s="2" t="s">
        <v>2258</v>
      </c>
      <c r="I164" s="2" t="s">
        <v>2259</v>
      </c>
      <c r="J164" s="2" t="s">
        <v>582</v>
      </c>
      <c r="K164" s="2" t="s">
        <v>405</v>
      </c>
      <c r="L164" s="3">
        <v>28.57</v>
      </c>
      <c r="M164" s="3">
        <v>30</v>
      </c>
      <c r="N164" s="3">
        <v>59.99</v>
      </c>
      <c r="O164" s="2" t="s">
        <v>302</v>
      </c>
      <c r="P164" s="2" t="s">
        <v>284</v>
      </c>
      <c r="Q164" s="2" t="s">
        <v>225</v>
      </c>
      <c r="R164" s="2" t="s">
        <v>226</v>
      </c>
      <c r="S164" s="2" t="s">
        <v>2260</v>
      </c>
      <c r="T164" s="2" t="s">
        <v>969</v>
      </c>
      <c r="U164" s="2" t="s">
        <v>489</v>
      </c>
      <c r="V164" s="2" t="s">
        <v>1285</v>
      </c>
      <c r="W164" s="2" t="s">
        <v>971</v>
      </c>
      <c r="X164" s="2" t="s">
        <v>2080</v>
      </c>
      <c r="Y164" s="2" t="s">
        <v>466</v>
      </c>
      <c r="Z164" s="4"/>
      <c r="AA164" s="4">
        <f>=ROUNDDOWN({0},0)</f>
      </c>
      <c r="AB164" s="5">
        <v>2.5</v>
      </c>
      <c r="AC164" s="2" t="s">
        <v>226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>
        <v>26</v>
      </c>
      <c r="AS164" s="8">
        <v>797.9</v>
      </c>
      <c r="AT164" s="7">
        <v>-1</v>
      </c>
      <c r="AU164" s="7">
        <v>-1</v>
      </c>
      <c r="AV164" s="4" t="s">
        <v>226</v>
      </c>
      <c r="AW164" s="8" t="s">
        <v>226</v>
      </c>
      <c r="AX164" s="4">
        <v>111</v>
      </c>
      <c r="AY164" s="8">
        <v>3947.71</v>
      </c>
      <c r="AZ164" s="7" t="s">
        <v>226</v>
      </c>
      <c r="BA164" s="7" t="s">
        <v>226</v>
      </c>
      <c r="BB164" s="7"/>
      <c r="BC164" s="4" t="s">
        <v>226</v>
      </c>
      <c r="BD164" s="8" t="s">
        <v>226</v>
      </c>
      <c r="BE164" s="4">
        <v>111</v>
      </c>
      <c r="BF164" s="8">
        <v>3947.71</v>
      </c>
      <c r="BG164" s="7" t="s">
        <v>226</v>
      </c>
      <c r="BH164" s="7" t="s">
        <v>226</v>
      </c>
      <c r="BI164" s="7"/>
      <c r="BJ164" s="4"/>
      <c r="BK164" s="8"/>
      <c r="BL164" s="2" t="s">
        <v>2261</v>
      </c>
      <c r="BM164" s="7"/>
      <c r="BN164" s="7"/>
      <c r="BO164" s="4"/>
      <c r="BP164" s="8"/>
      <c r="BQ164" s="4">
        <v>5</v>
      </c>
      <c r="BR164" s="8">
        <v>164.3</v>
      </c>
      <c r="BS164" s="7">
        <v>-1</v>
      </c>
      <c r="BT164" s="7">
        <v>-1</v>
      </c>
      <c r="BU164" s="2" t="s">
        <v>239</v>
      </c>
      <c r="BV164" s="2" t="s">
        <v>237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>
        <v>8</v>
      </c>
      <c r="CD164" s="8">
        <v>259.2</v>
      </c>
      <c r="CE164" s="7">
        <v>-1</v>
      </c>
      <c r="CF164" s="7">
        <v>-1</v>
      </c>
      <c r="CG164" s="2" t="s">
        <v>239</v>
      </c>
      <c r="CH164" s="2" t="s">
        <v>237</v>
      </c>
      <c r="CI164" s="2" t="s">
        <v>1258</v>
      </c>
      <c r="CJ164" s="2" t="s">
        <v>449</v>
      </c>
      <c r="CK164" s="2" t="s">
        <v>238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239</v>
      </c>
      <c r="CT164" s="2" t="s">
        <v>237</v>
      </c>
      <c r="CU164" s="2" t="s">
        <v>2089</v>
      </c>
      <c r="CV164" s="2" t="s">
        <v>512</v>
      </c>
      <c r="CW164" s="2" t="s">
        <v>238</v>
      </c>
      <c r="CX164" s="2" t="s">
        <v>226</v>
      </c>
      <c r="CY164" s="4"/>
      <c r="CZ164" s="8"/>
      <c r="DA164" s="4">
        <v>1</v>
      </c>
      <c r="DB164" s="8">
        <v>33</v>
      </c>
      <c r="DC164" s="7">
        <v>-1</v>
      </c>
      <c r="DD164" s="7">
        <v>-1</v>
      </c>
      <c r="DE164" s="2" t="s">
        <v>239</v>
      </c>
      <c r="DF164" s="2" t="s">
        <v>237</v>
      </c>
      <c r="DG164" s="2" t="s">
        <v>376</v>
      </c>
      <c r="DH164" s="2" t="s">
        <v>309</v>
      </c>
      <c r="DI164" s="2" t="s">
        <v>291</v>
      </c>
      <c r="DJ164" s="2" t="s">
        <v>226</v>
      </c>
      <c r="DK164" s="4"/>
      <c r="DL164" s="8"/>
      <c r="DM164" s="4">
        <v>7</v>
      </c>
      <c r="DN164" s="8">
        <v>184.5</v>
      </c>
      <c r="DO164" s="7">
        <v>-1</v>
      </c>
      <c r="DP164" s="7">
        <v>-1</v>
      </c>
      <c r="DQ164" s="2" t="s">
        <v>239</v>
      </c>
      <c r="DR164" s="2" t="s">
        <v>237</v>
      </c>
      <c r="DS164" s="2" t="s">
        <v>2089</v>
      </c>
      <c r="DT164" s="2" t="s">
        <v>412</v>
      </c>
      <c r="DU164" s="2" t="s">
        <v>291</v>
      </c>
      <c r="DV164" s="2" t="s">
        <v>226</v>
      </c>
      <c r="DW164" s="4"/>
      <c r="DX164" s="8"/>
      <c r="DY164" s="4">
        <v>3</v>
      </c>
      <c r="DZ164" s="8">
        <v>94.5</v>
      </c>
      <c r="EA164" s="7">
        <v>-1</v>
      </c>
      <c r="EB164" s="7">
        <v>-1</v>
      </c>
      <c r="EC164" s="2" t="s">
        <v>239</v>
      </c>
      <c r="ED164" s="2" t="s">
        <v>237</v>
      </c>
      <c r="EE164" s="2" t="s">
        <v>2089</v>
      </c>
      <c r="EF164" s="2" t="s">
        <v>257</v>
      </c>
      <c r="EG164" s="2" t="s">
        <v>238</v>
      </c>
      <c r="EH164" s="2" t="s">
        <v>226</v>
      </c>
      <c r="EI164" s="4"/>
      <c r="EJ164" s="8"/>
      <c r="EK164" s="4">
        <v>1</v>
      </c>
      <c r="EL164" s="8">
        <v>32.4</v>
      </c>
      <c r="EM164" s="7">
        <v>-1</v>
      </c>
      <c r="EN164" s="7">
        <v>-1</v>
      </c>
      <c r="EO164" s="2" t="s">
        <v>239</v>
      </c>
      <c r="EP164" s="2" t="s">
        <v>237</v>
      </c>
      <c r="EQ164" s="2" t="s">
        <v>1754</v>
      </c>
      <c r="ER164" s="2" t="s">
        <v>412</v>
      </c>
      <c r="ES164" s="2" t="s">
        <v>238</v>
      </c>
      <c r="ET164" s="2" t="s">
        <v>226</v>
      </c>
      <c r="EU164" s="4"/>
      <c r="EV164" s="8"/>
      <c r="EW164" s="4">
        <v>1</v>
      </c>
      <c r="EX164" s="8">
        <v>30</v>
      </c>
      <c r="EY164" s="7">
        <v>-1</v>
      </c>
      <c r="EZ164" s="7">
        <v>-1</v>
      </c>
      <c r="FA164" s="2" t="s">
        <v>239</v>
      </c>
      <c r="FB164" s="2" t="s">
        <v>237</v>
      </c>
      <c r="FC164" s="2" t="s">
        <v>1293</v>
      </c>
      <c r="FD164" s="2" t="s">
        <v>377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237</v>
      </c>
      <c r="FO164" s="2" t="s">
        <v>2089</v>
      </c>
      <c r="FP164" s="2" t="s">
        <v>1292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448</v>
      </c>
      <c r="GL164" s="2" t="s">
        <v>237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237</v>
      </c>
      <c r="GY164" s="2" t="s">
        <v>226</v>
      </c>
      <c r="GZ164" s="2" t="s">
        <v>226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252</v>
      </c>
      <c r="HJ164" s="2" t="s">
        <v>237</v>
      </c>
      <c r="HK164" s="2" t="s">
        <v>226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237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252</v>
      </c>
      <c r="IH164" s="2" t="s">
        <v>237</v>
      </c>
      <c r="II164" s="2" t="s">
        <v>226</v>
      </c>
      <c r="IJ164" s="2" t="s">
        <v>226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252</v>
      </c>
      <c r="IT164" s="2" t="s">
        <v>237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252</v>
      </c>
      <c r="JF164" s="2" t="s">
        <v>237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237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237</v>
      </c>
      <c r="KE164" s="2" t="s">
        <v>226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252</v>
      </c>
      <c r="KP164" s="2" t="s">
        <v>237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252</v>
      </c>
      <c r="LB164" s="2" t="s">
        <v>237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252</v>
      </c>
      <c r="LN164" s="2" t="s">
        <v>237</v>
      </c>
      <c r="LO164" s="2" t="s">
        <v>226</v>
      </c>
      <c r="LP164" s="2" t="s">
        <v>226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239</v>
      </c>
      <c r="MX164" s="2" t="s">
        <v>237</v>
      </c>
      <c r="MY164" s="2" t="s">
        <v>617</v>
      </c>
      <c r="MZ164" s="2" t="s">
        <v>226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239</v>
      </c>
      <c r="NJ164" s="2" t="s">
        <v>237</v>
      </c>
      <c r="NK164" s="2" t="s">
        <v>710</v>
      </c>
      <c r="NL164" s="2" t="s">
        <v>2262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239</v>
      </c>
      <c r="NV164" s="2" t="s">
        <v>237</v>
      </c>
      <c r="NW164" s="2" t="s">
        <v>254</v>
      </c>
      <c r="NX164" s="2" t="s">
        <v>2263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252</v>
      </c>
      <c r="OH164" s="2" t="s">
        <v>237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252</v>
      </c>
      <c r="OT164" s="2" t="s">
        <v>237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237</v>
      </c>
      <c r="PG164" s="2" t="s">
        <v>226</v>
      </c>
      <c r="PH164" s="2" t="s">
        <v>226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266</v>
      </c>
      <c r="QD164" s="2" t="s">
        <v>237</v>
      </c>
      <c r="QE164" s="2" t="s">
        <v>226</v>
      </c>
      <c r="QF164" s="2" t="s">
        <v>226</v>
      </c>
      <c r="QG164" s="2" t="s">
        <v>238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252</v>
      </c>
      <c r="QP164" s="2" t="s">
        <v>237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237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252</v>
      </c>
      <c r="RN164" s="2" t="s">
        <v>237</v>
      </c>
      <c r="RO164" s="2" t="s">
        <v>226</v>
      </c>
      <c r="RP164" s="2" t="s">
        <v>226</v>
      </c>
      <c r="RQ164" s="2" t="s">
        <v>238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252</v>
      </c>
      <c r="RZ164" s="2" t="s">
        <v>237</v>
      </c>
      <c r="SA164" s="2" t="s">
        <v>226</v>
      </c>
      <c r="SB164" s="2" t="s">
        <v>226</v>
      </c>
      <c r="SC164" s="2" t="s">
        <v>238</v>
      </c>
      <c r="SD164" s="2" t="s">
        <v>226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</row>
    <row r="165">
      <c r="A165" s="2" t="s">
        <v>2264</v>
      </c>
      <c r="B165" s="2" t="s">
        <v>577</v>
      </c>
      <c r="C165" s="2" t="s">
        <v>558</v>
      </c>
      <c r="D165" s="2" t="s">
        <v>215</v>
      </c>
      <c r="E165" s="2" t="s">
        <v>216</v>
      </c>
      <c r="F165" s="2" t="s">
        <v>2256</v>
      </c>
      <c r="G165" s="2" t="s">
        <v>2257</v>
      </c>
      <c r="H165" s="2" t="s">
        <v>2258</v>
      </c>
      <c r="I165" s="2" t="s">
        <v>2259</v>
      </c>
      <c r="J165" s="2" t="s">
        <v>221</v>
      </c>
      <c r="K165" s="2" t="s">
        <v>405</v>
      </c>
      <c r="L165" s="3">
        <v>33.33</v>
      </c>
      <c r="M165" s="3">
        <v>35</v>
      </c>
      <c r="N165" s="3">
        <v>69.99</v>
      </c>
      <c r="O165" s="2" t="s">
        <v>302</v>
      </c>
      <c r="P165" s="2" t="s">
        <v>284</v>
      </c>
      <c r="Q165" s="2" t="s">
        <v>225</v>
      </c>
      <c r="R165" s="2" t="s">
        <v>226</v>
      </c>
      <c r="S165" s="2" t="s">
        <v>2260</v>
      </c>
      <c r="T165" s="2" t="s">
        <v>969</v>
      </c>
      <c r="U165" s="2" t="s">
        <v>371</v>
      </c>
      <c r="V165" s="2" t="s">
        <v>1285</v>
      </c>
      <c r="W165" s="2" t="s">
        <v>971</v>
      </c>
      <c r="X165" s="2" t="s">
        <v>2080</v>
      </c>
      <c r="Y165" s="2" t="s">
        <v>466</v>
      </c>
      <c r="Z165" s="4"/>
      <c r="AA165" s="4">
        <f>=ROUNDDOWN({0},0)</f>
      </c>
      <c r="AB165" s="5">
        <v>5</v>
      </c>
      <c r="AC165" s="2" t="s">
        <v>226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>
        <v>85</v>
      </c>
      <c r="AS165" s="8">
        <v>3149.81</v>
      </c>
      <c r="AT165" s="7">
        <v>-1</v>
      </c>
      <c r="AU165" s="7">
        <v>-1</v>
      </c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/>
      <c r="BJ165" s="4"/>
      <c r="BK165" s="8"/>
      <c r="BL165" s="2" t="s">
        <v>2265</v>
      </c>
      <c r="BM165" s="7"/>
      <c r="BN165" s="7"/>
      <c r="BO165" s="4"/>
      <c r="BP165" s="8"/>
      <c r="BQ165" s="4">
        <v>32</v>
      </c>
      <c r="BR165" s="8">
        <v>1226.56</v>
      </c>
      <c r="BS165" s="7">
        <v>-1</v>
      </c>
      <c r="BT165" s="7">
        <v>-1</v>
      </c>
      <c r="BU165" s="2" t="s">
        <v>239</v>
      </c>
      <c r="BV165" s="2" t="s">
        <v>237</v>
      </c>
      <c r="BW165" s="2" t="s">
        <v>226</v>
      </c>
      <c r="BX165" s="2" t="s">
        <v>226</v>
      </c>
      <c r="BY165" s="2" t="s">
        <v>238</v>
      </c>
      <c r="BZ165" s="2" t="s">
        <v>226</v>
      </c>
      <c r="CA165" s="4"/>
      <c r="CB165" s="8"/>
      <c r="CC165" s="4">
        <v>18</v>
      </c>
      <c r="CD165" s="8">
        <v>680.4</v>
      </c>
      <c r="CE165" s="7">
        <v>-1</v>
      </c>
      <c r="CF165" s="7">
        <v>-1</v>
      </c>
      <c r="CG165" s="2" t="s">
        <v>239</v>
      </c>
      <c r="CH165" s="2" t="s">
        <v>237</v>
      </c>
      <c r="CI165" s="2" t="s">
        <v>1258</v>
      </c>
      <c r="CJ165" s="2" t="s">
        <v>412</v>
      </c>
      <c r="CK165" s="2" t="s">
        <v>238</v>
      </c>
      <c r="CL165" s="2" t="s">
        <v>226</v>
      </c>
      <c r="CM165" s="4"/>
      <c r="CN165" s="8"/>
      <c r="CO165" s="4">
        <v>4</v>
      </c>
      <c r="CP165" s="8">
        <v>151.2</v>
      </c>
      <c r="CQ165" s="7">
        <v>-1</v>
      </c>
      <c r="CR165" s="7">
        <v>-1</v>
      </c>
      <c r="CS165" s="2" t="s">
        <v>239</v>
      </c>
      <c r="CT165" s="2" t="s">
        <v>237</v>
      </c>
      <c r="CU165" s="2" t="s">
        <v>2089</v>
      </c>
      <c r="CV165" s="2" t="s">
        <v>2266</v>
      </c>
      <c r="CW165" s="2" t="s">
        <v>238</v>
      </c>
      <c r="CX165" s="2" t="s">
        <v>226</v>
      </c>
      <c r="CY165" s="4"/>
      <c r="CZ165" s="8"/>
      <c r="DA165" s="4">
        <v>5</v>
      </c>
      <c r="DB165" s="8">
        <v>192.5</v>
      </c>
      <c r="DC165" s="7">
        <v>-1</v>
      </c>
      <c r="DD165" s="7">
        <v>-1</v>
      </c>
      <c r="DE165" s="2" t="s">
        <v>239</v>
      </c>
      <c r="DF165" s="2" t="s">
        <v>237</v>
      </c>
      <c r="DG165" s="2" t="s">
        <v>376</v>
      </c>
      <c r="DH165" s="2" t="s">
        <v>505</v>
      </c>
      <c r="DI165" s="2" t="s">
        <v>291</v>
      </c>
      <c r="DJ165" s="2" t="s">
        <v>226</v>
      </c>
      <c r="DK165" s="4"/>
      <c r="DL165" s="8"/>
      <c r="DM165" s="4">
        <v>5</v>
      </c>
      <c r="DN165" s="8">
        <v>154</v>
      </c>
      <c r="DO165" s="7">
        <v>-1</v>
      </c>
      <c r="DP165" s="7">
        <v>-1</v>
      </c>
      <c r="DQ165" s="2" t="s">
        <v>239</v>
      </c>
      <c r="DR165" s="2" t="s">
        <v>237</v>
      </c>
      <c r="DS165" s="2" t="s">
        <v>2089</v>
      </c>
      <c r="DT165" s="2" t="s">
        <v>412</v>
      </c>
      <c r="DU165" s="2" t="s">
        <v>291</v>
      </c>
      <c r="DV165" s="2" t="s">
        <v>226</v>
      </c>
      <c r="DW165" s="4"/>
      <c r="DX165" s="8"/>
      <c r="DY165" s="4">
        <v>8</v>
      </c>
      <c r="DZ165" s="8">
        <v>294</v>
      </c>
      <c r="EA165" s="7">
        <v>-1</v>
      </c>
      <c r="EB165" s="7">
        <v>-1</v>
      </c>
      <c r="EC165" s="2" t="s">
        <v>239</v>
      </c>
      <c r="ED165" s="2" t="s">
        <v>237</v>
      </c>
      <c r="EE165" s="2" t="s">
        <v>2089</v>
      </c>
      <c r="EF165" s="2" t="s">
        <v>2090</v>
      </c>
      <c r="EG165" s="2" t="s">
        <v>238</v>
      </c>
      <c r="EH165" s="2" t="s">
        <v>226</v>
      </c>
      <c r="EI165" s="4"/>
      <c r="EJ165" s="8"/>
      <c r="EK165" s="4">
        <v>8</v>
      </c>
      <c r="EL165" s="8">
        <v>302.4</v>
      </c>
      <c r="EM165" s="7">
        <v>-1</v>
      </c>
      <c r="EN165" s="7">
        <v>-1</v>
      </c>
      <c r="EO165" s="2" t="s">
        <v>239</v>
      </c>
      <c r="EP165" s="2" t="s">
        <v>237</v>
      </c>
      <c r="EQ165" s="2" t="s">
        <v>1754</v>
      </c>
      <c r="ER165" s="2" t="s">
        <v>1739</v>
      </c>
      <c r="ES165" s="2" t="s">
        <v>238</v>
      </c>
      <c r="ET165" s="2" t="s">
        <v>226</v>
      </c>
      <c r="EU165" s="4"/>
      <c r="EV165" s="8"/>
      <c r="EW165" s="4">
        <v>1</v>
      </c>
      <c r="EX165" s="8">
        <v>35</v>
      </c>
      <c r="EY165" s="7">
        <v>-1</v>
      </c>
      <c r="EZ165" s="7">
        <v>-1</v>
      </c>
      <c r="FA165" s="2" t="s">
        <v>239</v>
      </c>
      <c r="FB165" s="2" t="s">
        <v>237</v>
      </c>
      <c r="FC165" s="2" t="s">
        <v>1293</v>
      </c>
      <c r="FD165" s="2" t="s">
        <v>2267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237</v>
      </c>
      <c r="FO165" s="2" t="s">
        <v>2089</v>
      </c>
      <c r="FP165" s="2" t="s">
        <v>1758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448</v>
      </c>
      <c r="GL165" s="2" t="s">
        <v>237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237</v>
      </c>
      <c r="GY165" s="2" t="s">
        <v>226</v>
      </c>
      <c r="GZ165" s="2" t="s">
        <v>226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252</v>
      </c>
      <c r="HJ165" s="2" t="s">
        <v>237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237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252</v>
      </c>
      <c r="IH165" s="2" t="s">
        <v>237</v>
      </c>
      <c r="II165" s="2" t="s">
        <v>226</v>
      </c>
      <c r="IJ165" s="2" t="s">
        <v>226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237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252</v>
      </c>
      <c r="JF165" s="2" t="s">
        <v>237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237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237</v>
      </c>
      <c r="KE165" s="2" t="s">
        <v>226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237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252</v>
      </c>
      <c r="LB165" s="2" t="s">
        <v>237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252</v>
      </c>
      <c r="LN165" s="2" t="s">
        <v>237</v>
      </c>
      <c r="LO165" s="2" t="s">
        <v>226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239</v>
      </c>
      <c r="MX165" s="2" t="s">
        <v>237</v>
      </c>
      <c r="MY165" s="2" t="s">
        <v>617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239</v>
      </c>
      <c r="NJ165" s="2" t="s">
        <v>237</v>
      </c>
      <c r="NK165" s="2" t="s">
        <v>710</v>
      </c>
      <c r="NL165" s="2" t="s">
        <v>1123</v>
      </c>
      <c r="NM165" s="2" t="s">
        <v>238</v>
      </c>
      <c r="NN165" s="2" t="s">
        <v>226</v>
      </c>
      <c r="NO165" s="4"/>
      <c r="NP165" s="8"/>
      <c r="NQ165" s="4">
        <v>4</v>
      </c>
      <c r="NR165" s="8">
        <v>113.75</v>
      </c>
      <c r="NS165" s="7">
        <v>-1</v>
      </c>
      <c r="NT165" s="7">
        <v>-1</v>
      </c>
      <c r="NU165" s="2" t="s">
        <v>239</v>
      </c>
      <c r="NV165" s="2" t="s">
        <v>237</v>
      </c>
      <c r="NW165" s="2" t="s">
        <v>254</v>
      </c>
      <c r="NX165" s="2" t="s">
        <v>1887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252</v>
      </c>
      <c r="OH165" s="2" t="s">
        <v>237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252</v>
      </c>
      <c r="OT165" s="2" t="s">
        <v>237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252</v>
      </c>
      <c r="PF165" s="2" t="s">
        <v>237</v>
      </c>
      <c r="PG165" s="2" t="s">
        <v>226</v>
      </c>
      <c r="PH165" s="2" t="s">
        <v>226</v>
      </c>
      <c r="PI165" s="2" t="s">
        <v>238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237</v>
      </c>
      <c r="QE165" s="2" t="s">
        <v>226</v>
      </c>
      <c r="QF165" s="2" t="s">
        <v>226</v>
      </c>
      <c r="QG165" s="2" t="s">
        <v>238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252</v>
      </c>
      <c r="QP165" s="2" t="s">
        <v>237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237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252</v>
      </c>
      <c r="RN165" s="2" t="s">
        <v>237</v>
      </c>
      <c r="RO165" s="2" t="s">
        <v>226</v>
      </c>
      <c r="RP165" s="2" t="s">
        <v>226</v>
      </c>
      <c r="RQ165" s="2" t="s">
        <v>238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252</v>
      </c>
      <c r="RZ165" s="2" t="s">
        <v>237</v>
      </c>
      <c r="SA165" s="2" t="s">
        <v>226</v>
      </c>
      <c r="SB165" s="2" t="s">
        <v>226</v>
      </c>
      <c r="SC165" s="2" t="s">
        <v>238</v>
      </c>
      <c r="SD165" s="2" t="s">
        <v>226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</row>
    <row r="166">
      <c r="A166" s="2" t="s">
        <v>2268</v>
      </c>
      <c r="B166" s="2" t="s">
        <v>577</v>
      </c>
      <c r="C166" s="2" t="s">
        <v>558</v>
      </c>
      <c r="D166" s="2" t="s">
        <v>215</v>
      </c>
      <c r="E166" s="2" t="s">
        <v>216</v>
      </c>
      <c r="F166" s="2" t="s">
        <v>2269</v>
      </c>
      <c r="G166" s="2" t="s">
        <v>2270</v>
      </c>
      <c r="H166" s="2" t="s">
        <v>2271</v>
      </c>
      <c r="I166" s="2" t="s">
        <v>2272</v>
      </c>
      <c r="J166" s="2" t="s">
        <v>221</v>
      </c>
      <c r="K166" s="2" t="s">
        <v>2273</v>
      </c>
      <c r="L166" s="3">
        <v>38.4</v>
      </c>
      <c r="M166" s="3">
        <v>40.32</v>
      </c>
      <c r="N166" s="3">
        <v>79.99</v>
      </c>
      <c r="O166" s="2" t="s">
        <v>283</v>
      </c>
      <c r="P166" s="2" t="s">
        <v>284</v>
      </c>
      <c r="Q166" s="2" t="s">
        <v>225</v>
      </c>
      <c r="R166" s="2" t="s">
        <v>226</v>
      </c>
      <c r="S166" s="2" t="s">
        <v>2274</v>
      </c>
      <c r="T166" s="2" t="s">
        <v>226</v>
      </c>
      <c r="U166" s="2" t="s">
        <v>371</v>
      </c>
      <c r="V166" s="2" t="s">
        <v>970</v>
      </c>
      <c r="W166" s="2" t="s">
        <v>971</v>
      </c>
      <c r="X166" s="2" t="s">
        <v>231</v>
      </c>
      <c r="Y166" s="2" t="s">
        <v>2155</v>
      </c>
      <c r="Z166" s="4"/>
      <c r="AA166" s="4">
        <f>=ROUNDDOWN({0},0)</f>
      </c>
      <c r="AB166" s="5">
        <v>1</v>
      </c>
      <c r="AC166" s="2" t="s">
        <v>226</v>
      </c>
      <c r="AD166" s="4"/>
      <c r="AE166" s="4"/>
      <c r="AF166" s="6">
        <v>64</v>
      </c>
      <c r="AG166" s="6"/>
      <c r="AH166" s="7">
        <v>0.2024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>
        <v>1</v>
      </c>
      <c r="AS166" s="8">
        <v>43.46</v>
      </c>
      <c r="AT166" s="7">
        <v>-1</v>
      </c>
      <c r="AU166" s="7">
        <v>-1</v>
      </c>
      <c r="AV166" s="4"/>
      <c r="AW166" s="8"/>
      <c r="AX166" s="4">
        <v>1</v>
      </c>
      <c r="AY166" s="8">
        <v>43.46</v>
      </c>
      <c r="AZ166" s="7">
        <v>-1</v>
      </c>
      <c r="BA166" s="7">
        <v>-1</v>
      </c>
      <c r="BB166" s="7"/>
      <c r="BC166" s="4"/>
      <c r="BD166" s="8"/>
      <c r="BE166" s="4">
        <v>1</v>
      </c>
      <c r="BF166" s="8">
        <v>43.46</v>
      </c>
      <c r="BG166" s="7">
        <v>-1</v>
      </c>
      <c r="BH166" s="7">
        <v>-1</v>
      </c>
      <c r="BI166" s="7"/>
      <c r="BJ166" s="4"/>
      <c r="BK166" s="8"/>
      <c r="BL166" s="2" t="s">
        <v>17</v>
      </c>
      <c r="BM166" s="7"/>
      <c r="BN166" s="7"/>
      <c r="BO166" s="4"/>
      <c r="BP166" s="8"/>
      <c r="BQ166" s="4"/>
      <c r="BR166" s="8"/>
      <c r="BS166" s="7"/>
      <c r="BT166" s="7"/>
      <c r="BU166" s="2" t="s">
        <v>239</v>
      </c>
      <c r="BV166" s="2" t="s">
        <v>237</v>
      </c>
      <c r="BW166" s="2" t="s">
        <v>226</v>
      </c>
      <c r="BX166" s="2" t="s">
        <v>226</v>
      </c>
      <c r="BY166" s="2" t="s">
        <v>238</v>
      </c>
      <c r="BZ166" s="2" t="s">
        <v>226</v>
      </c>
      <c r="CA166" s="4"/>
      <c r="CB166" s="8"/>
      <c r="CC166" s="4">
        <v>1</v>
      </c>
      <c r="CD166" s="8">
        <v>43.46</v>
      </c>
      <c r="CE166" s="7">
        <v>-1</v>
      </c>
      <c r="CF166" s="7">
        <v>-1</v>
      </c>
      <c r="CG166" s="2" t="s">
        <v>239</v>
      </c>
      <c r="CH166" s="2" t="s">
        <v>237</v>
      </c>
      <c r="CI166" s="2" t="s">
        <v>1534</v>
      </c>
      <c r="CJ166" s="2" t="s">
        <v>2275</v>
      </c>
      <c r="CK166" s="2" t="s">
        <v>238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239</v>
      </c>
      <c r="CT166" s="2" t="s">
        <v>237</v>
      </c>
      <c r="CU166" s="2" t="s">
        <v>1156</v>
      </c>
      <c r="CV166" s="2" t="s">
        <v>1013</v>
      </c>
      <c r="CW166" s="2" t="s">
        <v>238</v>
      </c>
      <c r="CX166" s="2" t="s">
        <v>226</v>
      </c>
      <c r="CY166" s="4"/>
      <c r="CZ166" s="8"/>
      <c r="DA166" s="4"/>
      <c r="DB166" s="8"/>
      <c r="DC166" s="7"/>
      <c r="DD166" s="7"/>
      <c r="DE166" s="2" t="s">
        <v>239</v>
      </c>
      <c r="DF166" s="2" t="s">
        <v>237</v>
      </c>
      <c r="DG166" s="2" t="s">
        <v>1180</v>
      </c>
      <c r="DH166" s="2" t="s">
        <v>2276</v>
      </c>
      <c r="DI166" s="2" t="s">
        <v>291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237</v>
      </c>
      <c r="DS166" s="2" t="s">
        <v>2277</v>
      </c>
      <c r="DT166" s="2" t="s">
        <v>1942</v>
      </c>
      <c r="DU166" s="2" t="s">
        <v>291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237</v>
      </c>
      <c r="EE166" s="2" t="s">
        <v>684</v>
      </c>
      <c r="EF166" s="2" t="s">
        <v>2278</v>
      </c>
      <c r="EG166" s="2" t="s">
        <v>238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239</v>
      </c>
      <c r="EP166" s="2" t="s">
        <v>237</v>
      </c>
      <c r="EQ166" s="2" t="s">
        <v>1169</v>
      </c>
      <c r="ER166" s="2" t="s">
        <v>772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237</v>
      </c>
      <c r="FC166" s="2" t="s">
        <v>591</v>
      </c>
      <c r="FD166" s="2" t="s">
        <v>2279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237</v>
      </c>
      <c r="FO166" s="2" t="s">
        <v>2155</v>
      </c>
      <c r="FP166" s="2" t="s">
        <v>1742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667</v>
      </c>
      <c r="GL166" s="2" t="s">
        <v>237</v>
      </c>
      <c r="GM166" s="2" t="s">
        <v>226</v>
      </c>
      <c r="GN166" s="2" t="s">
        <v>226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237</v>
      </c>
      <c r="GY166" s="2" t="s">
        <v>776</v>
      </c>
      <c r="GZ166" s="2" t="s">
        <v>1785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239</v>
      </c>
      <c r="HJ166" s="2" t="s">
        <v>237</v>
      </c>
      <c r="HK166" s="2" t="s">
        <v>1292</v>
      </c>
      <c r="HL166" s="2" t="s">
        <v>897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237</v>
      </c>
      <c r="HW166" s="2" t="s">
        <v>811</v>
      </c>
      <c r="HX166" s="2" t="s">
        <v>807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239</v>
      </c>
      <c r="IH166" s="2" t="s">
        <v>237</v>
      </c>
      <c r="II166" s="2" t="s">
        <v>2280</v>
      </c>
      <c r="IJ166" s="2" t="s">
        <v>2281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226</v>
      </c>
      <c r="IT166" s="2" t="s">
        <v>226</v>
      </c>
      <c r="IU166" s="2" t="s">
        <v>226</v>
      </c>
      <c r="IV166" s="2" t="s">
        <v>226</v>
      </c>
      <c r="IW166" s="2" t="s">
        <v>226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252</v>
      </c>
      <c r="JF166" s="2" t="s">
        <v>237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237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237</v>
      </c>
      <c r="KE166" s="2" t="s">
        <v>226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237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237</v>
      </c>
      <c r="LC166" s="2" t="s">
        <v>1179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237</v>
      </c>
      <c r="LO166" s="2" t="s">
        <v>321</v>
      </c>
      <c r="LP166" s="2" t="s">
        <v>547</v>
      </c>
      <c r="LQ166" s="2" t="s">
        <v>238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252</v>
      </c>
      <c r="MX166" s="2" t="s">
        <v>237</v>
      </c>
      <c r="MY166" s="2" t="s">
        <v>226</v>
      </c>
      <c r="MZ166" s="2" t="s">
        <v>226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237</v>
      </c>
      <c r="NK166" s="2" t="s">
        <v>2282</v>
      </c>
      <c r="NL166" s="2" t="s">
        <v>2283</v>
      </c>
      <c r="NM166" s="2" t="s">
        <v>291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239</v>
      </c>
      <c r="NV166" s="2" t="s">
        <v>237</v>
      </c>
      <c r="NW166" s="2" t="s">
        <v>619</v>
      </c>
      <c r="NX166" s="2" t="s">
        <v>2284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252</v>
      </c>
      <c r="OH166" s="2" t="s">
        <v>237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252</v>
      </c>
      <c r="OT166" s="2" t="s">
        <v>237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266</v>
      </c>
      <c r="QD166" s="2" t="s">
        <v>237</v>
      </c>
      <c r="QE166" s="2" t="s">
        <v>226</v>
      </c>
      <c r="QF166" s="2" t="s">
        <v>226</v>
      </c>
      <c r="QG166" s="2" t="s">
        <v>238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236</v>
      </c>
      <c r="QP166" s="2" t="s">
        <v>237</v>
      </c>
      <c r="QQ166" s="2" t="s">
        <v>226</v>
      </c>
      <c r="QR166" s="2" t="s">
        <v>226</v>
      </c>
      <c r="QS166" s="2" t="s">
        <v>238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237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236</v>
      </c>
      <c r="RZ166" s="2" t="s">
        <v>237</v>
      </c>
      <c r="SA166" s="2" t="s">
        <v>226</v>
      </c>
      <c r="SB166" s="2" t="s">
        <v>226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</row>
    <row r="167">
      <c r="A167" s="2" t="s">
        <v>2285</v>
      </c>
      <c r="B167" s="2" t="s">
        <v>577</v>
      </c>
      <c r="C167" s="2" t="s">
        <v>558</v>
      </c>
      <c r="D167" s="2" t="s">
        <v>215</v>
      </c>
      <c r="E167" s="2" t="s">
        <v>216</v>
      </c>
      <c r="F167" s="2" t="s">
        <v>2286</v>
      </c>
      <c r="G167" s="2" t="s">
        <v>2287</v>
      </c>
      <c r="H167" s="2" t="s">
        <v>2288</v>
      </c>
      <c r="I167" s="2" t="s">
        <v>560</v>
      </c>
      <c r="J167" s="2" t="s">
        <v>582</v>
      </c>
      <c r="K167" s="2" t="s">
        <v>953</v>
      </c>
      <c r="L167" s="3">
        <v>32.2</v>
      </c>
      <c r="M167" s="3">
        <v>33.81</v>
      </c>
      <c r="N167" s="3">
        <v>69.99</v>
      </c>
      <c r="O167" s="2" t="s">
        <v>302</v>
      </c>
      <c r="P167" s="2" t="s">
        <v>284</v>
      </c>
      <c r="Q167" s="2" t="s">
        <v>225</v>
      </c>
      <c r="R167" s="2" t="s">
        <v>226</v>
      </c>
      <c r="S167" s="2" t="s">
        <v>2289</v>
      </c>
      <c r="T167" s="2" t="s">
        <v>969</v>
      </c>
      <c r="U167" s="2" t="s">
        <v>371</v>
      </c>
      <c r="V167" s="2" t="s">
        <v>1893</v>
      </c>
      <c r="W167" s="2" t="s">
        <v>1894</v>
      </c>
      <c r="X167" s="2" t="s">
        <v>231</v>
      </c>
      <c r="Y167" s="2" t="s">
        <v>1353</v>
      </c>
      <c r="Z167" s="4"/>
      <c r="AA167" s="4">
        <f>=ROUNDDOWN({0},0)</f>
      </c>
      <c r="AB167" s="5">
        <v>8.8</v>
      </c>
      <c r="AC167" s="2" t="s">
        <v>226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>
        <v>122</v>
      </c>
      <c r="AS167" s="8">
        <v>3830.95</v>
      </c>
      <c r="AT167" s="7">
        <v>-1</v>
      </c>
      <c r="AU167" s="7">
        <v>-1</v>
      </c>
      <c r="AV167" s="4" t="s">
        <v>226</v>
      </c>
      <c r="AW167" s="8" t="s">
        <v>226</v>
      </c>
      <c r="AX167" s="4">
        <v>407</v>
      </c>
      <c r="AY167" s="8">
        <v>14175.09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>
        <v>407</v>
      </c>
      <c r="BF167" s="8">
        <v>14175.09</v>
      </c>
      <c r="BG167" s="7" t="s">
        <v>226</v>
      </c>
      <c r="BH167" s="7" t="s">
        <v>226</v>
      </c>
      <c r="BI167" s="7"/>
      <c r="BJ167" s="4"/>
      <c r="BK167" s="8"/>
      <c r="BL167" s="2" t="s">
        <v>2290</v>
      </c>
      <c r="BM167" s="7"/>
      <c r="BN167" s="7"/>
      <c r="BO167" s="4"/>
      <c r="BP167" s="8"/>
      <c r="BQ167" s="4">
        <v>60</v>
      </c>
      <c r="BR167" s="8">
        <v>1879.92</v>
      </c>
      <c r="BS167" s="7">
        <v>-1</v>
      </c>
      <c r="BT167" s="7">
        <v>-1</v>
      </c>
      <c r="BU167" s="2" t="s">
        <v>239</v>
      </c>
      <c r="BV167" s="2" t="s">
        <v>237</v>
      </c>
      <c r="BW167" s="2" t="s">
        <v>226</v>
      </c>
      <c r="BX167" s="2" t="s">
        <v>1685</v>
      </c>
      <c r="BY167" s="2" t="s">
        <v>238</v>
      </c>
      <c r="BZ167" s="2" t="s">
        <v>226</v>
      </c>
      <c r="CA167" s="4"/>
      <c r="CB167" s="8"/>
      <c r="CC167" s="4">
        <v>11</v>
      </c>
      <c r="CD167" s="8">
        <v>364.21</v>
      </c>
      <c r="CE167" s="7">
        <v>-1</v>
      </c>
      <c r="CF167" s="7">
        <v>-1</v>
      </c>
      <c r="CG167" s="2" t="s">
        <v>239</v>
      </c>
      <c r="CH167" s="2" t="s">
        <v>237</v>
      </c>
      <c r="CI167" s="2" t="s">
        <v>1493</v>
      </c>
      <c r="CJ167" s="2" t="s">
        <v>2145</v>
      </c>
      <c r="CK167" s="2" t="s">
        <v>238</v>
      </c>
      <c r="CL167" s="2" t="s">
        <v>226</v>
      </c>
      <c r="CM167" s="4"/>
      <c r="CN167" s="8"/>
      <c r="CO167" s="4">
        <v>2</v>
      </c>
      <c r="CP167" s="8">
        <v>66.2</v>
      </c>
      <c r="CQ167" s="7">
        <v>-1</v>
      </c>
      <c r="CR167" s="7">
        <v>-1</v>
      </c>
      <c r="CS167" s="2" t="s">
        <v>239</v>
      </c>
      <c r="CT167" s="2" t="s">
        <v>237</v>
      </c>
      <c r="CU167" s="2" t="s">
        <v>1357</v>
      </c>
      <c r="CV167" s="2" t="s">
        <v>2291</v>
      </c>
      <c r="CW167" s="2" t="s">
        <v>238</v>
      </c>
      <c r="CX167" s="2" t="s">
        <v>226</v>
      </c>
      <c r="CY167" s="4"/>
      <c r="CZ167" s="8"/>
      <c r="DA167" s="4">
        <v>3</v>
      </c>
      <c r="DB167" s="8">
        <v>78.96</v>
      </c>
      <c r="DC167" s="7">
        <v>-1</v>
      </c>
      <c r="DD167" s="7">
        <v>-1</v>
      </c>
      <c r="DE167" s="2" t="s">
        <v>239</v>
      </c>
      <c r="DF167" s="2" t="s">
        <v>237</v>
      </c>
      <c r="DG167" s="2" t="s">
        <v>980</v>
      </c>
      <c r="DH167" s="2" t="s">
        <v>2292</v>
      </c>
      <c r="DI167" s="2" t="s">
        <v>238</v>
      </c>
      <c r="DJ167" s="2" t="s">
        <v>226</v>
      </c>
      <c r="DK167" s="4"/>
      <c r="DL167" s="8"/>
      <c r="DM167" s="4">
        <v>6</v>
      </c>
      <c r="DN167" s="8">
        <v>128.68</v>
      </c>
      <c r="DO167" s="7">
        <v>-1</v>
      </c>
      <c r="DP167" s="7">
        <v>-1</v>
      </c>
      <c r="DQ167" s="2" t="s">
        <v>239</v>
      </c>
      <c r="DR167" s="2" t="s">
        <v>237</v>
      </c>
      <c r="DS167" s="2" t="s">
        <v>1357</v>
      </c>
      <c r="DT167" s="2" t="s">
        <v>2293</v>
      </c>
      <c r="DU167" s="2" t="s">
        <v>291</v>
      </c>
      <c r="DV167" s="2" t="s">
        <v>226</v>
      </c>
      <c r="DW167" s="4"/>
      <c r="DX167" s="8"/>
      <c r="DY167" s="4">
        <v>3</v>
      </c>
      <c r="DZ167" s="8">
        <v>106.5</v>
      </c>
      <c r="EA167" s="7">
        <v>-1</v>
      </c>
      <c r="EB167" s="7">
        <v>-1</v>
      </c>
      <c r="EC167" s="2" t="s">
        <v>239</v>
      </c>
      <c r="ED167" s="2" t="s">
        <v>237</v>
      </c>
      <c r="EE167" s="2" t="s">
        <v>1357</v>
      </c>
      <c r="EF167" s="2" t="s">
        <v>2294</v>
      </c>
      <c r="EG167" s="2" t="s">
        <v>238</v>
      </c>
      <c r="EH167" s="2" t="s">
        <v>226</v>
      </c>
      <c r="EI167" s="4"/>
      <c r="EJ167" s="8"/>
      <c r="EK167" s="4">
        <v>6</v>
      </c>
      <c r="EL167" s="8">
        <v>187.5</v>
      </c>
      <c r="EM167" s="7">
        <v>-1</v>
      </c>
      <c r="EN167" s="7">
        <v>-1</v>
      </c>
      <c r="EO167" s="2" t="s">
        <v>239</v>
      </c>
      <c r="EP167" s="2" t="s">
        <v>237</v>
      </c>
      <c r="EQ167" s="2" t="s">
        <v>1357</v>
      </c>
      <c r="ER167" s="2" t="s">
        <v>2295</v>
      </c>
      <c r="ES167" s="2" t="s">
        <v>238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237</v>
      </c>
      <c r="FC167" s="2" t="s">
        <v>1357</v>
      </c>
      <c r="FD167" s="2" t="s">
        <v>2296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237</v>
      </c>
      <c r="FO167" s="2" t="s">
        <v>1357</v>
      </c>
      <c r="FP167" s="2" t="s">
        <v>2297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239</v>
      </c>
      <c r="GL167" s="2" t="s">
        <v>237</v>
      </c>
      <c r="GM167" s="2" t="s">
        <v>1357</v>
      </c>
      <c r="GN167" s="2" t="s">
        <v>1554</v>
      </c>
      <c r="GO167" s="2" t="s">
        <v>238</v>
      </c>
      <c r="GP167" s="2" t="s">
        <v>226</v>
      </c>
      <c r="GQ167" s="4"/>
      <c r="GR167" s="8"/>
      <c r="GS167" s="4">
        <v>1</v>
      </c>
      <c r="GT167" s="8">
        <v>33.81</v>
      </c>
      <c r="GU167" s="7">
        <v>-1</v>
      </c>
      <c r="GV167" s="7">
        <v>-1</v>
      </c>
      <c r="GW167" s="2" t="s">
        <v>239</v>
      </c>
      <c r="GX167" s="2" t="s">
        <v>237</v>
      </c>
      <c r="GY167" s="2" t="s">
        <v>993</v>
      </c>
      <c r="GZ167" s="2" t="s">
        <v>2298</v>
      </c>
      <c r="HA167" s="2" t="s">
        <v>238</v>
      </c>
      <c r="HB167" s="2" t="s">
        <v>226</v>
      </c>
      <c r="HC167" s="4"/>
      <c r="HD167" s="8"/>
      <c r="HE167" s="4">
        <v>3</v>
      </c>
      <c r="HF167" s="8">
        <v>103.35</v>
      </c>
      <c r="HG167" s="7">
        <v>-1</v>
      </c>
      <c r="HH167" s="7">
        <v>-1</v>
      </c>
      <c r="HI167" s="2" t="s">
        <v>239</v>
      </c>
      <c r="HJ167" s="2" t="s">
        <v>237</v>
      </c>
      <c r="HK167" s="2" t="s">
        <v>994</v>
      </c>
      <c r="HL167" s="2" t="s">
        <v>1643</v>
      </c>
      <c r="HM167" s="2" t="s">
        <v>238</v>
      </c>
      <c r="HN167" s="2" t="s">
        <v>226</v>
      </c>
      <c r="HO167" s="4"/>
      <c r="HP167" s="8"/>
      <c r="HQ167" s="4">
        <v>27</v>
      </c>
      <c r="HR167" s="8">
        <v>881.82</v>
      </c>
      <c r="HS167" s="7">
        <v>-1</v>
      </c>
      <c r="HT167" s="7">
        <v>-1</v>
      </c>
      <c r="HU167" s="2" t="s">
        <v>239</v>
      </c>
      <c r="HV167" s="2" t="s">
        <v>237</v>
      </c>
      <c r="HW167" s="2" t="s">
        <v>1493</v>
      </c>
      <c r="HX167" s="2" t="s">
        <v>1907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252</v>
      </c>
      <c r="IH167" s="2" t="s">
        <v>237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226</v>
      </c>
      <c r="IT167" s="2" t="s">
        <v>226</v>
      </c>
      <c r="IU167" s="2" t="s">
        <v>226</v>
      </c>
      <c r="IV167" s="2" t="s">
        <v>226</v>
      </c>
      <c r="IW167" s="2" t="s">
        <v>226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252</v>
      </c>
      <c r="JF167" s="2" t="s">
        <v>237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252</v>
      </c>
      <c r="JR167" s="2" t="s">
        <v>237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237</v>
      </c>
      <c r="KE167" s="2" t="s">
        <v>591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236</v>
      </c>
      <c r="KP167" s="2" t="s">
        <v>237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239</v>
      </c>
      <c r="LB167" s="2" t="s">
        <v>237</v>
      </c>
      <c r="LC167" s="2" t="s">
        <v>1004</v>
      </c>
      <c r="LD167" s="2" t="s">
        <v>1028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239</v>
      </c>
      <c r="LN167" s="2" t="s">
        <v>237</v>
      </c>
      <c r="LO167" s="2" t="s">
        <v>321</v>
      </c>
      <c r="LP167" s="2" t="s">
        <v>226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239</v>
      </c>
      <c r="MX167" s="2" t="s">
        <v>237</v>
      </c>
      <c r="MY167" s="2" t="s">
        <v>1105</v>
      </c>
      <c r="MZ167" s="2" t="s">
        <v>2299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239</v>
      </c>
      <c r="NJ167" s="2" t="s">
        <v>237</v>
      </c>
      <c r="NK167" s="2" t="s">
        <v>1375</v>
      </c>
      <c r="NL167" s="2" t="s">
        <v>2300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239</v>
      </c>
      <c r="NV167" s="2" t="s">
        <v>237</v>
      </c>
      <c r="NW167" s="2" t="s">
        <v>975</v>
      </c>
      <c r="NX167" s="2" t="s">
        <v>1228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337</v>
      </c>
      <c r="OH167" s="2" t="s">
        <v>237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252</v>
      </c>
      <c r="OT167" s="2" t="s">
        <v>237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239</v>
      </c>
      <c r="QP167" s="2" t="s">
        <v>237</v>
      </c>
      <c r="QQ167" s="2" t="s">
        <v>1379</v>
      </c>
      <c r="QR167" s="2" t="s">
        <v>2044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237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226</v>
      </c>
      <c r="RN167" s="2" t="s">
        <v>226</v>
      </c>
      <c r="RO167" s="2" t="s">
        <v>226</v>
      </c>
      <c r="RP167" s="2" t="s">
        <v>226</v>
      </c>
      <c r="RQ167" s="2" t="s">
        <v>226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239</v>
      </c>
      <c r="RZ167" s="2" t="s">
        <v>237</v>
      </c>
      <c r="SA167" s="2" t="s">
        <v>1082</v>
      </c>
      <c r="SB167" s="2" t="s">
        <v>2301</v>
      </c>
      <c r="SC167" s="2" t="s">
        <v>238</v>
      </c>
      <c r="SD167" s="2" t="s">
        <v>226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</row>
    <row r="168">
      <c r="A168" s="2" t="s">
        <v>2302</v>
      </c>
      <c r="B168" s="2" t="s">
        <v>577</v>
      </c>
      <c r="C168" s="2" t="s">
        <v>558</v>
      </c>
      <c r="D168" s="2" t="s">
        <v>215</v>
      </c>
      <c r="E168" s="2" t="s">
        <v>216</v>
      </c>
      <c r="F168" s="2" t="s">
        <v>2286</v>
      </c>
      <c r="G168" s="2" t="s">
        <v>2287</v>
      </c>
      <c r="H168" s="2" t="s">
        <v>2288</v>
      </c>
      <c r="I168" s="2" t="s">
        <v>560</v>
      </c>
      <c r="J168" s="2" t="s">
        <v>221</v>
      </c>
      <c r="K168" s="2" t="s">
        <v>953</v>
      </c>
      <c r="L168" s="3">
        <v>36.8</v>
      </c>
      <c r="M168" s="3">
        <v>38.64</v>
      </c>
      <c r="N168" s="3">
        <v>79.99</v>
      </c>
      <c r="O168" s="2" t="s">
        <v>283</v>
      </c>
      <c r="P168" s="2" t="s">
        <v>284</v>
      </c>
      <c r="Q168" s="2" t="s">
        <v>225</v>
      </c>
      <c r="R168" s="2" t="s">
        <v>226</v>
      </c>
      <c r="S168" s="2" t="s">
        <v>2289</v>
      </c>
      <c r="T168" s="2" t="s">
        <v>969</v>
      </c>
      <c r="U168" s="2" t="s">
        <v>229</v>
      </c>
      <c r="V168" s="2" t="s">
        <v>1893</v>
      </c>
      <c r="W168" s="2" t="s">
        <v>1894</v>
      </c>
      <c r="X168" s="2" t="s">
        <v>231</v>
      </c>
      <c r="Y168" s="2" t="s">
        <v>1353</v>
      </c>
      <c r="Z168" s="4"/>
      <c r="AA168" s="4">
        <f>=ROUNDDOWN({0},0)</f>
      </c>
      <c r="AB168" s="5">
        <v>3</v>
      </c>
      <c r="AC168" s="2" t="s">
        <v>226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>
        <v>285</v>
      </c>
      <c r="AS168" s="8">
        <v>10344.14</v>
      </c>
      <c r="AT168" s="7">
        <v>-1</v>
      </c>
      <c r="AU168" s="7">
        <v>-1</v>
      </c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2303</v>
      </c>
      <c r="BM168" s="7"/>
      <c r="BN168" s="7"/>
      <c r="BO168" s="4"/>
      <c r="BP168" s="8"/>
      <c r="BQ168" s="4">
        <v>92</v>
      </c>
      <c r="BR168" s="8">
        <v>3344.16</v>
      </c>
      <c r="BS168" s="7">
        <v>-1</v>
      </c>
      <c r="BT168" s="7">
        <v>-1</v>
      </c>
      <c r="BU168" s="2" t="s">
        <v>239</v>
      </c>
      <c r="BV168" s="2" t="s">
        <v>237</v>
      </c>
      <c r="BW168" s="2" t="s">
        <v>226</v>
      </c>
      <c r="BX168" s="2" t="s">
        <v>1685</v>
      </c>
      <c r="BY168" s="2" t="s">
        <v>238</v>
      </c>
      <c r="BZ168" s="2" t="s">
        <v>226</v>
      </c>
      <c r="CA168" s="4"/>
      <c r="CB168" s="8"/>
      <c r="CC168" s="4">
        <v>19</v>
      </c>
      <c r="CD168" s="8">
        <v>733.97</v>
      </c>
      <c r="CE168" s="7">
        <v>-1</v>
      </c>
      <c r="CF168" s="7">
        <v>-1</v>
      </c>
      <c r="CG168" s="2" t="s">
        <v>239</v>
      </c>
      <c r="CH168" s="2" t="s">
        <v>237</v>
      </c>
      <c r="CI168" s="2" t="s">
        <v>1493</v>
      </c>
      <c r="CJ168" s="2" t="s">
        <v>2145</v>
      </c>
      <c r="CK168" s="2" t="s">
        <v>238</v>
      </c>
      <c r="CL168" s="2" t="s">
        <v>226</v>
      </c>
      <c r="CM168" s="4"/>
      <c r="CN168" s="8"/>
      <c r="CO168" s="4">
        <v>8</v>
      </c>
      <c r="CP168" s="8">
        <v>309.12</v>
      </c>
      <c r="CQ168" s="7">
        <v>-1</v>
      </c>
      <c r="CR168" s="7">
        <v>-1</v>
      </c>
      <c r="CS168" s="2" t="s">
        <v>239</v>
      </c>
      <c r="CT168" s="2" t="s">
        <v>237</v>
      </c>
      <c r="CU168" s="2" t="s">
        <v>1357</v>
      </c>
      <c r="CV168" s="2" t="s">
        <v>2140</v>
      </c>
      <c r="CW168" s="2" t="s">
        <v>238</v>
      </c>
      <c r="CX168" s="2" t="s">
        <v>226</v>
      </c>
      <c r="CY168" s="4"/>
      <c r="CZ168" s="8"/>
      <c r="DA168" s="4">
        <v>19</v>
      </c>
      <c r="DB168" s="8">
        <v>664</v>
      </c>
      <c r="DC168" s="7">
        <v>-1</v>
      </c>
      <c r="DD168" s="7">
        <v>-1</v>
      </c>
      <c r="DE168" s="2" t="s">
        <v>239</v>
      </c>
      <c r="DF168" s="2" t="s">
        <v>237</v>
      </c>
      <c r="DG168" s="2" t="s">
        <v>980</v>
      </c>
      <c r="DH168" s="2" t="s">
        <v>1071</v>
      </c>
      <c r="DI168" s="2" t="s">
        <v>238</v>
      </c>
      <c r="DJ168" s="2" t="s">
        <v>226</v>
      </c>
      <c r="DK168" s="4"/>
      <c r="DL168" s="8"/>
      <c r="DM168" s="4">
        <v>20</v>
      </c>
      <c r="DN168" s="8">
        <v>523.2</v>
      </c>
      <c r="DO168" s="7">
        <v>-1</v>
      </c>
      <c r="DP168" s="7">
        <v>-1</v>
      </c>
      <c r="DQ168" s="2" t="s">
        <v>239</v>
      </c>
      <c r="DR168" s="2" t="s">
        <v>237</v>
      </c>
      <c r="DS168" s="2" t="s">
        <v>1357</v>
      </c>
      <c r="DT168" s="2" t="s">
        <v>2140</v>
      </c>
      <c r="DU168" s="2" t="s">
        <v>291</v>
      </c>
      <c r="DV168" s="2" t="s">
        <v>226</v>
      </c>
      <c r="DW168" s="4"/>
      <c r="DX168" s="8"/>
      <c r="DY168" s="4">
        <v>1</v>
      </c>
      <c r="DZ168" s="8">
        <v>40.57</v>
      </c>
      <c r="EA168" s="7">
        <v>-1</v>
      </c>
      <c r="EB168" s="7">
        <v>-1</v>
      </c>
      <c r="EC168" s="2" t="s">
        <v>239</v>
      </c>
      <c r="ED168" s="2" t="s">
        <v>237</v>
      </c>
      <c r="EE168" s="2" t="s">
        <v>1357</v>
      </c>
      <c r="EF168" s="2" t="s">
        <v>2294</v>
      </c>
      <c r="EG168" s="2" t="s">
        <v>238</v>
      </c>
      <c r="EH168" s="2" t="s">
        <v>226</v>
      </c>
      <c r="EI168" s="4"/>
      <c r="EJ168" s="8"/>
      <c r="EK168" s="4">
        <v>9</v>
      </c>
      <c r="EL168" s="8">
        <v>328.14</v>
      </c>
      <c r="EM168" s="7">
        <v>-1</v>
      </c>
      <c r="EN168" s="7">
        <v>-1</v>
      </c>
      <c r="EO168" s="2" t="s">
        <v>239</v>
      </c>
      <c r="EP168" s="2" t="s">
        <v>237</v>
      </c>
      <c r="EQ168" s="2" t="s">
        <v>1357</v>
      </c>
      <c r="ER168" s="2" t="s">
        <v>1699</v>
      </c>
      <c r="ES168" s="2" t="s">
        <v>238</v>
      </c>
      <c r="ET168" s="2" t="s">
        <v>226</v>
      </c>
      <c r="EU168" s="4"/>
      <c r="EV168" s="8"/>
      <c r="EW168" s="4">
        <v>2</v>
      </c>
      <c r="EX168" s="8">
        <v>77.26</v>
      </c>
      <c r="EY168" s="7">
        <v>-1</v>
      </c>
      <c r="EZ168" s="7">
        <v>-1</v>
      </c>
      <c r="FA168" s="2" t="s">
        <v>239</v>
      </c>
      <c r="FB168" s="2" t="s">
        <v>237</v>
      </c>
      <c r="FC168" s="2" t="s">
        <v>1357</v>
      </c>
      <c r="FD168" s="2" t="s">
        <v>1526</v>
      </c>
      <c r="FE168" s="2" t="s">
        <v>238</v>
      </c>
      <c r="FF168" s="2" t="s">
        <v>226</v>
      </c>
      <c r="FG168" s="4"/>
      <c r="FH168" s="8"/>
      <c r="FI168" s="4">
        <v>1</v>
      </c>
      <c r="FJ168" s="8">
        <v>74.99</v>
      </c>
      <c r="FK168" s="7">
        <v>-1</v>
      </c>
      <c r="FL168" s="7">
        <v>-1</v>
      </c>
      <c r="FM168" s="2" t="s">
        <v>239</v>
      </c>
      <c r="FN168" s="2" t="s">
        <v>237</v>
      </c>
      <c r="FO168" s="2" t="s">
        <v>1357</v>
      </c>
      <c r="FP168" s="2" t="s">
        <v>2193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239</v>
      </c>
      <c r="GL168" s="2" t="s">
        <v>237</v>
      </c>
      <c r="GM168" s="2" t="s">
        <v>1357</v>
      </c>
      <c r="GN168" s="2" t="s">
        <v>1554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239</v>
      </c>
      <c r="GX168" s="2" t="s">
        <v>237</v>
      </c>
      <c r="GY168" s="2" t="s">
        <v>993</v>
      </c>
      <c r="GZ168" s="2" t="s">
        <v>1923</v>
      </c>
      <c r="HA168" s="2" t="s">
        <v>238</v>
      </c>
      <c r="HB168" s="2" t="s">
        <v>226</v>
      </c>
      <c r="HC168" s="4"/>
      <c r="HD168" s="8"/>
      <c r="HE168" s="4">
        <v>11</v>
      </c>
      <c r="HF168" s="8">
        <v>333.55</v>
      </c>
      <c r="HG168" s="7">
        <v>-1</v>
      </c>
      <c r="HH168" s="7">
        <v>-1</v>
      </c>
      <c r="HI168" s="2" t="s">
        <v>239</v>
      </c>
      <c r="HJ168" s="2" t="s">
        <v>237</v>
      </c>
      <c r="HK168" s="2" t="s">
        <v>994</v>
      </c>
      <c r="HL168" s="2" t="s">
        <v>1135</v>
      </c>
      <c r="HM168" s="2" t="s">
        <v>238</v>
      </c>
      <c r="HN168" s="2" t="s">
        <v>226</v>
      </c>
      <c r="HO168" s="4"/>
      <c r="HP168" s="8"/>
      <c r="HQ168" s="4">
        <v>102</v>
      </c>
      <c r="HR168" s="8">
        <v>3886.2</v>
      </c>
      <c r="HS168" s="7">
        <v>-1</v>
      </c>
      <c r="HT168" s="7">
        <v>-1</v>
      </c>
      <c r="HU168" s="2" t="s">
        <v>239</v>
      </c>
      <c r="HV168" s="2" t="s">
        <v>237</v>
      </c>
      <c r="HW168" s="2" t="s">
        <v>1493</v>
      </c>
      <c r="HX168" s="2" t="s">
        <v>2304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252</v>
      </c>
      <c r="IH168" s="2" t="s">
        <v>237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226</v>
      </c>
      <c r="IT168" s="2" t="s">
        <v>226</v>
      </c>
      <c r="IU168" s="2" t="s">
        <v>226</v>
      </c>
      <c r="IV168" s="2" t="s">
        <v>226</v>
      </c>
      <c r="IW168" s="2" t="s">
        <v>226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252</v>
      </c>
      <c r="JF168" s="2" t="s">
        <v>237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252</v>
      </c>
      <c r="JR168" s="2" t="s">
        <v>237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237</v>
      </c>
      <c r="KE168" s="2" t="s">
        <v>591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236</v>
      </c>
      <c r="KP168" s="2" t="s">
        <v>237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239</v>
      </c>
      <c r="LB168" s="2" t="s">
        <v>237</v>
      </c>
      <c r="LC168" s="2" t="s">
        <v>1004</v>
      </c>
      <c r="LD168" s="2" t="s">
        <v>1442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239</v>
      </c>
      <c r="LN168" s="2" t="s">
        <v>237</v>
      </c>
      <c r="LO168" s="2" t="s">
        <v>321</v>
      </c>
      <c r="LP168" s="2" t="s">
        <v>310</v>
      </c>
      <c r="LQ168" s="2" t="s">
        <v>238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239</v>
      </c>
      <c r="MX168" s="2" t="s">
        <v>237</v>
      </c>
      <c r="MY168" s="2" t="s">
        <v>1105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239</v>
      </c>
      <c r="NJ168" s="2" t="s">
        <v>237</v>
      </c>
      <c r="NK168" s="2" t="s">
        <v>1375</v>
      </c>
      <c r="NL168" s="2" t="s">
        <v>1693</v>
      </c>
      <c r="NM168" s="2" t="s">
        <v>238</v>
      </c>
      <c r="NN168" s="2" t="s">
        <v>226</v>
      </c>
      <c r="NO168" s="4"/>
      <c r="NP168" s="8"/>
      <c r="NQ168" s="4">
        <v>1</v>
      </c>
      <c r="NR168" s="8">
        <v>28.98</v>
      </c>
      <c r="NS168" s="7">
        <v>-1</v>
      </c>
      <c r="NT168" s="7">
        <v>-1</v>
      </c>
      <c r="NU168" s="2" t="s">
        <v>239</v>
      </c>
      <c r="NV168" s="2" t="s">
        <v>237</v>
      </c>
      <c r="NW168" s="2" t="s">
        <v>975</v>
      </c>
      <c r="NX168" s="2" t="s">
        <v>1228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337</v>
      </c>
      <c r="OH168" s="2" t="s">
        <v>237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237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239</v>
      </c>
      <c r="QP168" s="2" t="s">
        <v>237</v>
      </c>
      <c r="QQ168" s="2" t="s">
        <v>1379</v>
      </c>
      <c r="QR168" s="2" t="s">
        <v>2044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266</v>
      </c>
      <c r="RB168" s="2" t="s">
        <v>237</v>
      </c>
      <c r="RC168" s="2" t="s">
        <v>226</v>
      </c>
      <c r="RD168" s="2" t="s">
        <v>226</v>
      </c>
      <c r="RE168" s="2" t="s">
        <v>238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226</v>
      </c>
      <c r="RN168" s="2" t="s">
        <v>226</v>
      </c>
      <c r="RO168" s="2" t="s">
        <v>226</v>
      </c>
      <c r="RP168" s="2" t="s">
        <v>226</v>
      </c>
      <c r="RQ168" s="2" t="s">
        <v>226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237</v>
      </c>
      <c r="SA168" s="2" t="s">
        <v>1082</v>
      </c>
      <c r="SB168" s="2" t="s">
        <v>2305</v>
      </c>
      <c r="SC168" s="2" t="s">
        <v>238</v>
      </c>
      <c r="SD168" s="2" t="s">
        <v>226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</row>
    <row r="169">
      <c r="A169" s="2" t="s">
        <v>2306</v>
      </c>
      <c r="B169" s="2" t="s">
        <v>577</v>
      </c>
      <c r="C169" s="2" t="s">
        <v>558</v>
      </c>
      <c r="D169" s="2" t="s">
        <v>215</v>
      </c>
      <c r="E169" s="2" t="s">
        <v>216</v>
      </c>
      <c r="F169" s="2" t="s">
        <v>2307</v>
      </c>
      <c r="G169" s="2" t="s">
        <v>2308</v>
      </c>
      <c r="H169" s="2" t="s">
        <v>2309</v>
      </c>
      <c r="I169" s="2" t="s">
        <v>560</v>
      </c>
      <c r="J169" s="2" t="s">
        <v>221</v>
      </c>
      <c r="K169" s="2" t="s">
        <v>468</v>
      </c>
      <c r="L169" s="3">
        <v>43.2</v>
      </c>
      <c r="M169" s="3">
        <v>45.36</v>
      </c>
      <c r="N169" s="3">
        <v>89.99</v>
      </c>
      <c r="O169" s="2" t="s">
        <v>302</v>
      </c>
      <c r="P169" s="2" t="s">
        <v>284</v>
      </c>
      <c r="Q169" s="2" t="s">
        <v>225</v>
      </c>
      <c r="R169" s="2" t="s">
        <v>226</v>
      </c>
      <c r="S169" s="2" t="s">
        <v>2310</v>
      </c>
      <c r="T169" s="2" t="s">
        <v>969</v>
      </c>
      <c r="U169" s="2" t="s">
        <v>229</v>
      </c>
      <c r="V169" s="2" t="s">
        <v>230</v>
      </c>
      <c r="W169" s="2" t="s">
        <v>1352</v>
      </c>
      <c r="X169" s="2" t="s">
        <v>587</v>
      </c>
      <c r="Y169" s="2" t="s">
        <v>1809</v>
      </c>
      <c r="Z169" s="4"/>
      <c r="AA169" s="4">
        <f>=ROUNDDOWN({0},0)</f>
      </c>
      <c r="AB169" s="5"/>
      <c r="AC169" s="2" t="s">
        <v>226</v>
      </c>
      <c r="AD169" s="4"/>
      <c r="AE169" s="4"/>
      <c r="AF169" s="6">
        <v>64</v>
      </c>
      <c r="AG169" s="6">
        <v>47</v>
      </c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>
        <v>102</v>
      </c>
      <c r="AS169" s="8">
        <v>3785.32</v>
      </c>
      <c r="AT169" s="7">
        <v>-1</v>
      </c>
      <c r="AU169" s="7">
        <v>-1</v>
      </c>
      <c r="AV169" s="4"/>
      <c r="AW169" s="8"/>
      <c r="AX169" s="4">
        <v>102</v>
      </c>
      <c r="AY169" s="8">
        <v>3785.32</v>
      </c>
      <c r="AZ169" s="7">
        <v>-1</v>
      </c>
      <c r="BA169" s="7">
        <v>-1</v>
      </c>
      <c r="BB169" s="7"/>
      <c r="BC169" s="4"/>
      <c r="BD169" s="8"/>
      <c r="BE169" s="4">
        <v>102</v>
      </c>
      <c r="BF169" s="8">
        <v>3785.32</v>
      </c>
      <c r="BG169" s="7">
        <v>-1</v>
      </c>
      <c r="BH169" s="7">
        <v>-1</v>
      </c>
      <c r="BI169" s="7"/>
      <c r="BJ169" s="4"/>
      <c r="BK169" s="8"/>
      <c r="BL169" s="2" t="s">
        <v>2311</v>
      </c>
      <c r="BM169" s="7"/>
      <c r="BN169" s="7"/>
      <c r="BO169" s="4"/>
      <c r="BP169" s="8"/>
      <c r="BQ169" s="4"/>
      <c r="BR169" s="8"/>
      <c r="BS169" s="7"/>
      <c r="BT169" s="7"/>
      <c r="BU169" s="2" t="s">
        <v>1002</v>
      </c>
      <c r="BV169" s="2" t="s">
        <v>237</v>
      </c>
      <c r="BW169" s="2" t="s">
        <v>226</v>
      </c>
      <c r="BX169" s="2" t="s">
        <v>1091</v>
      </c>
      <c r="BY169" s="2" t="s">
        <v>238</v>
      </c>
      <c r="BZ169" s="2" t="s">
        <v>226</v>
      </c>
      <c r="CA169" s="4"/>
      <c r="CB169" s="8"/>
      <c r="CC169" s="4">
        <v>38</v>
      </c>
      <c r="CD169" s="8">
        <v>1677.7</v>
      </c>
      <c r="CE169" s="7">
        <v>-1</v>
      </c>
      <c r="CF169" s="7">
        <v>-1</v>
      </c>
      <c r="CG169" s="2" t="s">
        <v>239</v>
      </c>
      <c r="CH169" s="2" t="s">
        <v>237</v>
      </c>
      <c r="CI169" s="2" t="s">
        <v>976</v>
      </c>
      <c r="CJ169" s="2" t="s">
        <v>1985</v>
      </c>
      <c r="CK169" s="2" t="s">
        <v>238</v>
      </c>
      <c r="CL169" s="2" t="s">
        <v>226</v>
      </c>
      <c r="CM169" s="4"/>
      <c r="CN169" s="8"/>
      <c r="CO169" s="4">
        <v>39</v>
      </c>
      <c r="CP169" s="8">
        <v>1146.21</v>
      </c>
      <c r="CQ169" s="7">
        <v>-1</v>
      </c>
      <c r="CR169" s="7">
        <v>-1</v>
      </c>
      <c r="CS169" s="2" t="s">
        <v>239</v>
      </c>
      <c r="CT169" s="2" t="s">
        <v>237</v>
      </c>
      <c r="CU169" s="2" t="s">
        <v>1207</v>
      </c>
      <c r="CV169" s="2" t="s">
        <v>977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239</v>
      </c>
      <c r="DF169" s="2" t="s">
        <v>237</v>
      </c>
      <c r="DG169" s="2" t="s">
        <v>1812</v>
      </c>
      <c r="DH169" s="2" t="s">
        <v>2057</v>
      </c>
      <c r="DI169" s="2" t="s">
        <v>291</v>
      </c>
      <c r="DJ169" s="2" t="s">
        <v>226</v>
      </c>
      <c r="DK169" s="4"/>
      <c r="DL169" s="8"/>
      <c r="DM169" s="4">
        <v>10</v>
      </c>
      <c r="DN169" s="8">
        <v>270.54</v>
      </c>
      <c r="DO169" s="7">
        <v>-1</v>
      </c>
      <c r="DP169" s="7">
        <v>-1</v>
      </c>
      <c r="DQ169" s="2" t="s">
        <v>239</v>
      </c>
      <c r="DR169" s="2" t="s">
        <v>237</v>
      </c>
      <c r="DS169" s="2" t="s">
        <v>1814</v>
      </c>
      <c r="DT169" s="2" t="s">
        <v>1452</v>
      </c>
      <c r="DU169" s="2" t="s">
        <v>291</v>
      </c>
      <c r="DV169" s="2" t="s">
        <v>226</v>
      </c>
      <c r="DW169" s="4"/>
      <c r="DX169" s="8"/>
      <c r="DY169" s="4">
        <v>3</v>
      </c>
      <c r="DZ169" s="8">
        <v>142.89</v>
      </c>
      <c r="EA169" s="7">
        <v>-1</v>
      </c>
      <c r="EB169" s="7">
        <v>-1</v>
      </c>
      <c r="EC169" s="2" t="s">
        <v>239</v>
      </c>
      <c r="ED169" s="2" t="s">
        <v>237</v>
      </c>
      <c r="EE169" s="2" t="s">
        <v>1233</v>
      </c>
      <c r="EF169" s="2" t="s">
        <v>2312</v>
      </c>
      <c r="EG169" s="2" t="s">
        <v>238</v>
      </c>
      <c r="EH169" s="2" t="s">
        <v>226</v>
      </c>
      <c r="EI169" s="4"/>
      <c r="EJ169" s="8"/>
      <c r="EK169" s="4">
        <v>4</v>
      </c>
      <c r="EL169" s="8">
        <v>175</v>
      </c>
      <c r="EM169" s="7">
        <v>-1</v>
      </c>
      <c r="EN169" s="7">
        <v>-1</v>
      </c>
      <c r="EO169" s="2" t="s">
        <v>239</v>
      </c>
      <c r="EP169" s="2" t="s">
        <v>237</v>
      </c>
      <c r="EQ169" s="2" t="s">
        <v>1815</v>
      </c>
      <c r="ER169" s="2" t="s">
        <v>2313</v>
      </c>
      <c r="ES169" s="2" t="s">
        <v>238</v>
      </c>
      <c r="ET169" s="2" t="s">
        <v>226</v>
      </c>
      <c r="EU169" s="4"/>
      <c r="EV169" s="8"/>
      <c r="EW169" s="4">
        <v>6</v>
      </c>
      <c r="EX169" s="8">
        <v>272.1</v>
      </c>
      <c r="EY169" s="7">
        <v>-1</v>
      </c>
      <c r="EZ169" s="7">
        <v>-1</v>
      </c>
      <c r="FA169" s="2" t="s">
        <v>239</v>
      </c>
      <c r="FB169" s="2" t="s">
        <v>237</v>
      </c>
      <c r="FC169" s="2" t="s">
        <v>1115</v>
      </c>
      <c r="FD169" s="2" t="s">
        <v>2071</v>
      </c>
      <c r="FE169" s="2" t="s">
        <v>238</v>
      </c>
      <c r="FF169" s="2" t="s">
        <v>226</v>
      </c>
      <c r="FG169" s="4"/>
      <c r="FH169" s="8"/>
      <c r="FI169" s="4">
        <v>1</v>
      </c>
      <c r="FJ169" s="8">
        <v>54.94</v>
      </c>
      <c r="FK169" s="7">
        <v>-1</v>
      </c>
      <c r="FL169" s="7">
        <v>-1</v>
      </c>
      <c r="FM169" s="2" t="s">
        <v>239</v>
      </c>
      <c r="FN169" s="2" t="s">
        <v>237</v>
      </c>
      <c r="FO169" s="2" t="s">
        <v>1818</v>
      </c>
      <c r="FP169" s="2" t="s">
        <v>1216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239</v>
      </c>
      <c r="GL169" s="2" t="s">
        <v>237</v>
      </c>
      <c r="GM169" s="2" t="s">
        <v>991</v>
      </c>
      <c r="GN169" s="2" t="s">
        <v>1073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237</v>
      </c>
      <c r="GY169" s="2" t="s">
        <v>993</v>
      </c>
      <c r="GZ169" s="2" t="s">
        <v>1034</v>
      </c>
      <c r="HA169" s="2" t="s">
        <v>238</v>
      </c>
      <c r="HB169" s="2" t="s">
        <v>226</v>
      </c>
      <c r="HC169" s="4"/>
      <c r="HD169" s="8"/>
      <c r="HE169" s="4">
        <v>1</v>
      </c>
      <c r="HF169" s="8">
        <v>45.94</v>
      </c>
      <c r="HG169" s="7">
        <v>-1</v>
      </c>
      <c r="HH169" s="7">
        <v>-1</v>
      </c>
      <c r="HI169" s="2" t="s">
        <v>239</v>
      </c>
      <c r="HJ169" s="2" t="s">
        <v>237</v>
      </c>
      <c r="HK169" s="2" t="s">
        <v>994</v>
      </c>
      <c r="HL169" s="2" t="s">
        <v>600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239</v>
      </c>
      <c r="HV169" s="2" t="s">
        <v>237</v>
      </c>
      <c r="HW169" s="2" t="s">
        <v>980</v>
      </c>
      <c r="HX169" s="2" t="s">
        <v>2314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252</v>
      </c>
      <c r="IH169" s="2" t="s">
        <v>237</v>
      </c>
      <c r="II169" s="2" t="s">
        <v>226</v>
      </c>
      <c r="IJ169" s="2" t="s">
        <v>226</v>
      </c>
      <c r="IK169" s="2" t="s">
        <v>238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226</v>
      </c>
      <c r="IT169" s="2" t="s">
        <v>226</v>
      </c>
      <c r="IU169" s="2" t="s">
        <v>226</v>
      </c>
      <c r="IV169" s="2" t="s">
        <v>226</v>
      </c>
      <c r="IW169" s="2" t="s">
        <v>226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237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252</v>
      </c>
      <c r="JR169" s="2" t="s">
        <v>237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237</v>
      </c>
      <c r="KE169" s="2" t="s">
        <v>591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236</v>
      </c>
      <c r="KP169" s="2" t="s">
        <v>237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237</v>
      </c>
      <c r="LC169" s="2" t="s">
        <v>1823</v>
      </c>
      <c r="LD169" s="2" t="s">
        <v>614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239</v>
      </c>
      <c r="LN169" s="2" t="s">
        <v>237</v>
      </c>
      <c r="LO169" s="2" t="s">
        <v>321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252</v>
      </c>
      <c r="MX169" s="2" t="s">
        <v>237</v>
      </c>
      <c r="MY169" s="2" t="s">
        <v>226</v>
      </c>
      <c r="MZ169" s="2" t="s">
        <v>226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237</v>
      </c>
      <c r="NK169" s="2" t="s">
        <v>1451</v>
      </c>
      <c r="NL169" s="2" t="s">
        <v>1234</v>
      </c>
      <c r="NM169" s="2" t="s">
        <v>291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239</v>
      </c>
      <c r="NV169" s="2" t="s">
        <v>237</v>
      </c>
      <c r="NW169" s="2" t="s">
        <v>1124</v>
      </c>
      <c r="NX169" s="2" t="s">
        <v>2315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237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237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237</v>
      </c>
      <c r="QQ169" s="2" t="s">
        <v>1012</v>
      </c>
      <c r="QR169" s="2" t="s">
        <v>226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266</v>
      </c>
      <c r="RB169" s="2" t="s">
        <v>237</v>
      </c>
      <c r="RC169" s="2" t="s">
        <v>226</v>
      </c>
      <c r="RD169" s="2" t="s">
        <v>226</v>
      </c>
      <c r="RE169" s="2" t="s">
        <v>238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237</v>
      </c>
      <c r="SA169" s="2" t="s">
        <v>1153</v>
      </c>
      <c r="SB169" s="2" t="s">
        <v>2316</v>
      </c>
      <c r="SC169" s="2" t="s">
        <v>238</v>
      </c>
      <c r="SD169" s="2" t="s">
        <v>226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</row>
    <row r="170">
      <c r="A170" s="2" t="s">
        <v>2317</v>
      </c>
      <c r="B170" s="2" t="s">
        <v>577</v>
      </c>
      <c r="C170" s="2" t="s">
        <v>558</v>
      </c>
      <c r="D170" s="2" t="s">
        <v>215</v>
      </c>
      <c r="E170" s="2" t="s">
        <v>216</v>
      </c>
      <c r="F170" s="2" t="s">
        <v>2158</v>
      </c>
      <c r="G170" s="2" t="s">
        <v>2318</v>
      </c>
      <c r="H170" s="2" t="s">
        <v>2319</v>
      </c>
      <c r="I170" s="2" t="s">
        <v>560</v>
      </c>
      <c r="J170" s="2" t="s">
        <v>221</v>
      </c>
      <c r="K170" s="2" t="s">
        <v>2320</v>
      </c>
      <c r="L170" s="3">
        <v>33.6</v>
      </c>
      <c r="M170" s="3">
        <v>35.28</v>
      </c>
      <c r="N170" s="3">
        <v>69.99</v>
      </c>
      <c r="O170" s="2" t="s">
        <v>223</v>
      </c>
      <c r="P170" s="2" t="s">
        <v>284</v>
      </c>
      <c r="Q170" s="2" t="s">
        <v>225</v>
      </c>
      <c r="R170" s="2" t="s">
        <v>226</v>
      </c>
      <c r="S170" s="2" t="s">
        <v>2321</v>
      </c>
      <c r="T170" s="2" t="s">
        <v>226</v>
      </c>
      <c r="U170" s="2" t="s">
        <v>229</v>
      </c>
      <c r="V170" s="2" t="s">
        <v>2050</v>
      </c>
      <c r="W170" s="2" t="s">
        <v>231</v>
      </c>
      <c r="X170" s="2" t="s">
        <v>2051</v>
      </c>
      <c r="Y170" s="2" t="s">
        <v>1353</v>
      </c>
      <c r="Z170" s="4"/>
      <c r="AA170" s="4">
        <f>=ROUNDDOWN({0},0)</f>
      </c>
      <c r="AB170" s="5"/>
      <c r="AC170" s="2" t="s">
        <v>226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226</v>
      </c>
      <c r="BM170" s="7"/>
      <c r="BN170" s="7"/>
      <c r="BO170" s="4"/>
      <c r="BP170" s="8"/>
      <c r="BQ170" s="4"/>
      <c r="BR170" s="8"/>
      <c r="BS170" s="7"/>
      <c r="BT170" s="7"/>
      <c r="BU170" s="2" t="s">
        <v>239</v>
      </c>
      <c r="BV170" s="2" t="s">
        <v>237</v>
      </c>
      <c r="BW170" s="2" t="s">
        <v>226</v>
      </c>
      <c r="BX170" s="2" t="s">
        <v>2322</v>
      </c>
      <c r="BY170" s="2" t="s">
        <v>238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239</v>
      </c>
      <c r="CH170" s="2" t="s">
        <v>237</v>
      </c>
      <c r="CI170" s="2" t="s">
        <v>1917</v>
      </c>
      <c r="CJ170" s="2" t="s">
        <v>2323</v>
      </c>
      <c r="CK170" s="2" t="s">
        <v>238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239</v>
      </c>
      <c r="CT170" s="2" t="s">
        <v>237</v>
      </c>
      <c r="CU170" s="2" t="s">
        <v>1357</v>
      </c>
      <c r="CV170" s="2" t="s">
        <v>2324</v>
      </c>
      <c r="CW170" s="2" t="s">
        <v>238</v>
      </c>
      <c r="CX170" s="2" t="s">
        <v>226</v>
      </c>
      <c r="CY170" s="4"/>
      <c r="CZ170" s="8"/>
      <c r="DA170" s="4"/>
      <c r="DB170" s="8"/>
      <c r="DC170" s="7"/>
      <c r="DD170" s="7"/>
      <c r="DE170" s="2" t="s">
        <v>239</v>
      </c>
      <c r="DF170" s="2" t="s">
        <v>237</v>
      </c>
      <c r="DG170" s="2" t="s">
        <v>980</v>
      </c>
      <c r="DH170" s="2" t="s">
        <v>2325</v>
      </c>
      <c r="DI170" s="2" t="s">
        <v>238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239</v>
      </c>
      <c r="DR170" s="2" t="s">
        <v>237</v>
      </c>
      <c r="DS170" s="2" t="s">
        <v>2326</v>
      </c>
      <c r="DT170" s="2" t="s">
        <v>2327</v>
      </c>
      <c r="DU170" s="2" t="s">
        <v>238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239</v>
      </c>
      <c r="ED170" s="2" t="s">
        <v>237</v>
      </c>
      <c r="EE170" s="2" t="s">
        <v>569</v>
      </c>
      <c r="EF170" s="2" t="s">
        <v>2328</v>
      </c>
      <c r="EG170" s="2" t="s">
        <v>238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239</v>
      </c>
      <c r="EP170" s="2" t="s">
        <v>237</v>
      </c>
      <c r="EQ170" s="2" t="s">
        <v>570</v>
      </c>
      <c r="ER170" s="2" t="s">
        <v>1483</v>
      </c>
      <c r="ES170" s="2" t="s">
        <v>238</v>
      </c>
      <c r="ET170" s="2" t="s">
        <v>226</v>
      </c>
      <c r="EU170" s="4"/>
      <c r="EV170" s="8"/>
      <c r="EW170" s="4"/>
      <c r="EX170" s="8"/>
      <c r="EY170" s="7"/>
      <c r="EZ170" s="7"/>
      <c r="FA170" s="2" t="s">
        <v>239</v>
      </c>
      <c r="FB170" s="2" t="s">
        <v>237</v>
      </c>
      <c r="FC170" s="2" t="s">
        <v>1357</v>
      </c>
      <c r="FD170" s="2" t="s">
        <v>988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237</v>
      </c>
      <c r="FO170" s="2" t="s">
        <v>1357</v>
      </c>
      <c r="FP170" s="2" t="s">
        <v>2329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252</v>
      </c>
      <c r="GL170" s="2" t="s">
        <v>237</v>
      </c>
      <c r="GM170" s="2" t="s">
        <v>226</v>
      </c>
      <c r="GN170" s="2" t="s">
        <v>226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266</v>
      </c>
      <c r="GX170" s="2" t="s">
        <v>237</v>
      </c>
      <c r="GY170" s="2" t="s">
        <v>226</v>
      </c>
      <c r="GZ170" s="2" t="s">
        <v>226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252</v>
      </c>
      <c r="HJ170" s="2" t="s">
        <v>237</v>
      </c>
      <c r="HK170" s="2" t="s">
        <v>226</v>
      </c>
      <c r="HL170" s="2" t="s">
        <v>226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239</v>
      </c>
      <c r="HV170" s="2" t="s">
        <v>237</v>
      </c>
      <c r="HW170" s="2" t="s">
        <v>574</v>
      </c>
      <c r="HX170" s="2" t="s">
        <v>2039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252</v>
      </c>
      <c r="IH170" s="2" t="s">
        <v>237</v>
      </c>
      <c r="II170" s="2" t="s">
        <v>226</v>
      </c>
      <c r="IJ170" s="2" t="s">
        <v>226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226</v>
      </c>
      <c r="IT170" s="2" t="s">
        <v>226</v>
      </c>
      <c r="IU170" s="2" t="s">
        <v>226</v>
      </c>
      <c r="IV170" s="2" t="s">
        <v>226</v>
      </c>
      <c r="IW170" s="2" t="s">
        <v>226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237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252</v>
      </c>
      <c r="JR170" s="2" t="s">
        <v>223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237</v>
      </c>
      <c r="KE170" s="2" t="s">
        <v>226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252</v>
      </c>
      <c r="KP170" s="2" t="s">
        <v>237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237</v>
      </c>
      <c r="LC170" s="2" t="s">
        <v>2330</v>
      </c>
      <c r="LD170" s="2" t="s">
        <v>1526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252</v>
      </c>
      <c r="LN170" s="2" t="s">
        <v>223</v>
      </c>
      <c r="LO170" s="2" t="s">
        <v>226</v>
      </c>
      <c r="LP170" s="2" t="s">
        <v>226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252</v>
      </c>
      <c r="MX170" s="2" t="s">
        <v>237</v>
      </c>
      <c r="MY170" s="2" t="s">
        <v>226</v>
      </c>
      <c r="MZ170" s="2" t="s">
        <v>226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239</v>
      </c>
      <c r="NJ170" s="2" t="s">
        <v>237</v>
      </c>
      <c r="NK170" s="2" t="s">
        <v>2331</v>
      </c>
      <c r="NL170" s="2" t="s">
        <v>1686</v>
      </c>
      <c r="NM170" s="2" t="s">
        <v>238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239</v>
      </c>
      <c r="NV170" s="2" t="s">
        <v>237</v>
      </c>
      <c r="NW170" s="2" t="s">
        <v>2332</v>
      </c>
      <c r="NX170" s="2" t="s">
        <v>2333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252</v>
      </c>
      <c r="OH170" s="2" t="s">
        <v>237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252</v>
      </c>
      <c r="OT170" s="2" t="s">
        <v>237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237</v>
      </c>
      <c r="QQ170" s="2" t="s">
        <v>1379</v>
      </c>
      <c r="QR170" s="2" t="s">
        <v>2334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237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237</v>
      </c>
      <c r="SA170" s="2" t="s">
        <v>1082</v>
      </c>
      <c r="SB170" s="2" t="s">
        <v>987</v>
      </c>
      <c r="SC170" s="2" t="s">
        <v>238</v>
      </c>
      <c r="SD170" s="2" t="s">
        <v>226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</row>
    <row r="171">
      <c r="A171" s="2" t="s">
        <v>2335</v>
      </c>
      <c r="B171" s="2" t="s">
        <v>577</v>
      </c>
      <c r="C171" s="2" t="s">
        <v>558</v>
      </c>
      <c r="D171" s="2" t="s">
        <v>215</v>
      </c>
      <c r="E171" s="2" t="s">
        <v>216</v>
      </c>
      <c r="F171" s="2" t="s">
        <v>2336</v>
      </c>
      <c r="G171" s="2" t="s">
        <v>2337</v>
      </c>
      <c r="H171" s="2" t="s">
        <v>2338</v>
      </c>
      <c r="I171" s="2" t="s">
        <v>560</v>
      </c>
      <c r="J171" s="2" t="s">
        <v>582</v>
      </c>
      <c r="K171" s="2" t="s">
        <v>405</v>
      </c>
      <c r="L171" s="3">
        <v>32.2</v>
      </c>
      <c r="M171" s="3">
        <v>33.81</v>
      </c>
      <c r="N171" s="3">
        <v>69.99</v>
      </c>
      <c r="O171" s="2" t="s">
        <v>302</v>
      </c>
      <c r="P171" s="2" t="s">
        <v>369</v>
      </c>
      <c r="Q171" s="2" t="s">
        <v>225</v>
      </c>
      <c r="R171" s="2" t="s">
        <v>226</v>
      </c>
      <c r="S171" s="2" t="s">
        <v>2339</v>
      </c>
      <c r="T171" s="2" t="s">
        <v>969</v>
      </c>
      <c r="U171" s="2" t="s">
        <v>371</v>
      </c>
      <c r="V171" s="2" t="s">
        <v>320</v>
      </c>
      <c r="W171" s="2" t="s">
        <v>231</v>
      </c>
      <c r="X171" s="2" t="s">
        <v>2051</v>
      </c>
      <c r="Y171" s="2" t="s">
        <v>1353</v>
      </c>
      <c r="Z171" s="4"/>
      <c r="AA171" s="4">
        <f>=ROUNDDOWN({0},0)</f>
      </c>
      <c r="AB171" s="5"/>
      <c r="AC171" s="2" t="s">
        <v>226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76</v>
      </c>
      <c r="AS171" s="8">
        <v>2480.44</v>
      </c>
      <c r="AT171" s="7">
        <v>-1</v>
      </c>
      <c r="AU171" s="7">
        <v>-1</v>
      </c>
      <c r="AV171" s="4" t="s">
        <v>226</v>
      </c>
      <c r="AW171" s="8" t="s">
        <v>226</v>
      </c>
      <c r="AX171" s="4">
        <v>221</v>
      </c>
      <c r="AY171" s="8">
        <v>8048.97</v>
      </c>
      <c r="AZ171" s="7" t="s">
        <v>226</v>
      </c>
      <c r="BA171" s="7" t="s">
        <v>226</v>
      </c>
      <c r="BB171" s="7"/>
      <c r="BC171" s="4" t="s">
        <v>226</v>
      </c>
      <c r="BD171" s="8" t="s">
        <v>226</v>
      </c>
      <c r="BE171" s="4">
        <v>221</v>
      </c>
      <c r="BF171" s="8">
        <v>8048.97</v>
      </c>
      <c r="BG171" s="7" t="s">
        <v>226</v>
      </c>
      <c r="BH171" s="7" t="s">
        <v>226</v>
      </c>
      <c r="BI171" s="7"/>
      <c r="BJ171" s="4"/>
      <c r="BK171" s="8"/>
      <c r="BL171" s="2" t="s">
        <v>2340</v>
      </c>
      <c r="BM171" s="7"/>
      <c r="BN171" s="7"/>
      <c r="BO171" s="4"/>
      <c r="BP171" s="8"/>
      <c r="BQ171" s="4"/>
      <c r="BR171" s="8"/>
      <c r="BS171" s="7"/>
      <c r="BT171" s="7"/>
      <c r="BU171" s="2" t="s">
        <v>287</v>
      </c>
      <c r="BV171" s="2" t="s">
        <v>237</v>
      </c>
      <c r="BW171" s="2" t="s">
        <v>226</v>
      </c>
      <c r="BX171" s="2" t="s">
        <v>1384</v>
      </c>
      <c r="BY171" s="2" t="s">
        <v>238</v>
      </c>
      <c r="BZ171" s="2" t="s">
        <v>226</v>
      </c>
      <c r="CA171" s="4"/>
      <c r="CB171" s="8"/>
      <c r="CC171" s="4">
        <v>16</v>
      </c>
      <c r="CD171" s="8">
        <v>551.68</v>
      </c>
      <c r="CE171" s="7">
        <v>-1</v>
      </c>
      <c r="CF171" s="7">
        <v>-1</v>
      </c>
      <c r="CG171" s="2" t="s">
        <v>239</v>
      </c>
      <c r="CH171" s="2" t="s">
        <v>237</v>
      </c>
      <c r="CI171" s="2" t="s">
        <v>1357</v>
      </c>
      <c r="CJ171" s="2" t="s">
        <v>2099</v>
      </c>
      <c r="CK171" s="2" t="s">
        <v>238</v>
      </c>
      <c r="CL171" s="2" t="s">
        <v>226</v>
      </c>
      <c r="CM171" s="4"/>
      <c r="CN171" s="8"/>
      <c r="CO171" s="4">
        <v>9</v>
      </c>
      <c r="CP171" s="8">
        <v>297.9</v>
      </c>
      <c r="CQ171" s="7">
        <v>-1</v>
      </c>
      <c r="CR171" s="7">
        <v>-1</v>
      </c>
      <c r="CS171" s="2" t="s">
        <v>239</v>
      </c>
      <c r="CT171" s="2" t="s">
        <v>237</v>
      </c>
      <c r="CU171" s="2" t="s">
        <v>1357</v>
      </c>
      <c r="CV171" s="2" t="s">
        <v>1363</v>
      </c>
      <c r="CW171" s="2" t="s">
        <v>238</v>
      </c>
      <c r="CX171" s="2" t="s">
        <v>226</v>
      </c>
      <c r="CY171" s="4"/>
      <c r="CZ171" s="8"/>
      <c r="DA171" s="4">
        <v>6</v>
      </c>
      <c r="DB171" s="8">
        <v>205.8</v>
      </c>
      <c r="DC171" s="7">
        <v>-1</v>
      </c>
      <c r="DD171" s="7">
        <v>-1</v>
      </c>
      <c r="DE171" s="2" t="s">
        <v>239</v>
      </c>
      <c r="DF171" s="2" t="s">
        <v>237</v>
      </c>
      <c r="DG171" s="2" t="s">
        <v>980</v>
      </c>
      <c r="DH171" s="2" t="s">
        <v>1038</v>
      </c>
      <c r="DI171" s="2" t="s">
        <v>238</v>
      </c>
      <c r="DJ171" s="2" t="s">
        <v>226</v>
      </c>
      <c r="DK171" s="4"/>
      <c r="DL171" s="8"/>
      <c r="DM171" s="4">
        <v>13</v>
      </c>
      <c r="DN171" s="8">
        <v>366.13</v>
      </c>
      <c r="DO171" s="7">
        <v>-1</v>
      </c>
      <c r="DP171" s="7">
        <v>-1</v>
      </c>
      <c r="DQ171" s="2" t="s">
        <v>239</v>
      </c>
      <c r="DR171" s="2" t="s">
        <v>237</v>
      </c>
      <c r="DS171" s="2" t="s">
        <v>1357</v>
      </c>
      <c r="DT171" s="2" t="s">
        <v>1403</v>
      </c>
      <c r="DU171" s="2" t="s">
        <v>238</v>
      </c>
      <c r="DV171" s="2" t="s">
        <v>226</v>
      </c>
      <c r="DW171" s="4"/>
      <c r="DX171" s="8"/>
      <c r="DY171" s="4">
        <v>15</v>
      </c>
      <c r="DZ171" s="8">
        <v>503.1</v>
      </c>
      <c r="EA171" s="7">
        <v>-1</v>
      </c>
      <c r="EB171" s="7">
        <v>-1</v>
      </c>
      <c r="EC171" s="2" t="s">
        <v>239</v>
      </c>
      <c r="ED171" s="2" t="s">
        <v>237</v>
      </c>
      <c r="EE171" s="2" t="s">
        <v>1357</v>
      </c>
      <c r="EF171" s="2" t="s">
        <v>1362</v>
      </c>
      <c r="EG171" s="2" t="s">
        <v>238</v>
      </c>
      <c r="EH171" s="2" t="s">
        <v>226</v>
      </c>
      <c r="EI171" s="4"/>
      <c r="EJ171" s="8"/>
      <c r="EK171" s="4">
        <v>11</v>
      </c>
      <c r="EL171" s="8">
        <v>358.05</v>
      </c>
      <c r="EM171" s="7">
        <v>-1</v>
      </c>
      <c r="EN171" s="7">
        <v>-1</v>
      </c>
      <c r="EO171" s="2" t="s">
        <v>239</v>
      </c>
      <c r="EP171" s="2" t="s">
        <v>237</v>
      </c>
      <c r="EQ171" s="2" t="s">
        <v>1357</v>
      </c>
      <c r="ER171" s="2" t="s">
        <v>1363</v>
      </c>
      <c r="ES171" s="2" t="s">
        <v>238</v>
      </c>
      <c r="ET171" s="2" t="s">
        <v>226</v>
      </c>
      <c r="EU171" s="4"/>
      <c r="EV171" s="8"/>
      <c r="EW171" s="4">
        <v>1</v>
      </c>
      <c r="EX171" s="8">
        <v>28.73</v>
      </c>
      <c r="EY171" s="7">
        <v>-1</v>
      </c>
      <c r="EZ171" s="7">
        <v>-1</v>
      </c>
      <c r="FA171" s="2" t="s">
        <v>239</v>
      </c>
      <c r="FB171" s="2" t="s">
        <v>237</v>
      </c>
      <c r="FC171" s="2" t="s">
        <v>1357</v>
      </c>
      <c r="FD171" s="2" t="s">
        <v>2341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237</v>
      </c>
      <c r="FO171" s="2" t="s">
        <v>1357</v>
      </c>
      <c r="FP171" s="2" t="s">
        <v>1365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1002</v>
      </c>
      <c r="GL171" s="2" t="s">
        <v>237</v>
      </c>
      <c r="GM171" s="2" t="s">
        <v>1357</v>
      </c>
      <c r="GN171" s="2" t="s">
        <v>2342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237</v>
      </c>
      <c r="GY171" s="2" t="s">
        <v>993</v>
      </c>
      <c r="GZ171" s="2" t="s">
        <v>2343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239</v>
      </c>
      <c r="HJ171" s="2" t="s">
        <v>237</v>
      </c>
      <c r="HK171" s="2" t="s">
        <v>994</v>
      </c>
      <c r="HL171" s="2" t="s">
        <v>1014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239</v>
      </c>
      <c r="HV171" s="2" t="s">
        <v>237</v>
      </c>
      <c r="HW171" s="2" t="s">
        <v>1357</v>
      </c>
      <c r="HX171" s="2" t="s">
        <v>1679</v>
      </c>
      <c r="HY171" s="2" t="s">
        <v>238</v>
      </c>
      <c r="HZ171" s="2" t="s">
        <v>291</v>
      </c>
      <c r="IA171" s="4"/>
      <c r="IB171" s="8"/>
      <c r="IC171" s="4"/>
      <c r="ID171" s="8"/>
      <c r="IE171" s="7"/>
      <c r="IF171" s="7"/>
      <c r="IG171" s="2" t="s">
        <v>252</v>
      </c>
      <c r="IH171" s="2" t="s">
        <v>237</v>
      </c>
      <c r="II171" s="2" t="s">
        <v>226</v>
      </c>
      <c r="IJ171" s="2" t="s">
        <v>226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226</v>
      </c>
      <c r="IT171" s="2" t="s">
        <v>226</v>
      </c>
      <c r="IU171" s="2" t="s">
        <v>226</v>
      </c>
      <c r="IV171" s="2" t="s">
        <v>226</v>
      </c>
      <c r="IW171" s="2" t="s">
        <v>226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237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237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237</v>
      </c>
      <c r="KE171" s="2" t="s">
        <v>591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237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>
        <v>1</v>
      </c>
      <c r="KX171" s="8">
        <v>33.81</v>
      </c>
      <c r="KY171" s="7">
        <v>-1</v>
      </c>
      <c r="KZ171" s="7">
        <v>-1</v>
      </c>
      <c r="LA171" s="2" t="s">
        <v>239</v>
      </c>
      <c r="LB171" s="2" t="s">
        <v>237</v>
      </c>
      <c r="LC171" s="2" t="s">
        <v>2330</v>
      </c>
      <c r="LD171" s="2" t="s">
        <v>1737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239</v>
      </c>
      <c r="LN171" s="2" t="s">
        <v>237</v>
      </c>
      <c r="LO171" s="2" t="s">
        <v>321</v>
      </c>
      <c r="LP171" s="2" t="s">
        <v>2086</v>
      </c>
      <c r="LQ171" s="2" t="s">
        <v>238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239</v>
      </c>
      <c r="MX171" s="2" t="s">
        <v>237</v>
      </c>
      <c r="MY171" s="2" t="s">
        <v>1105</v>
      </c>
      <c r="MZ171" s="2" t="s">
        <v>604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239</v>
      </c>
      <c r="NJ171" s="2" t="s">
        <v>237</v>
      </c>
      <c r="NK171" s="2" t="s">
        <v>1375</v>
      </c>
      <c r="NL171" s="2" t="s">
        <v>2105</v>
      </c>
      <c r="NM171" s="2" t="s">
        <v>238</v>
      </c>
      <c r="NN171" s="2" t="s">
        <v>226</v>
      </c>
      <c r="NO171" s="4"/>
      <c r="NP171" s="8"/>
      <c r="NQ171" s="4">
        <v>4</v>
      </c>
      <c r="NR171" s="8">
        <v>135.24</v>
      </c>
      <c r="NS171" s="7">
        <v>-1</v>
      </c>
      <c r="NT171" s="7">
        <v>-1</v>
      </c>
      <c r="NU171" s="2" t="s">
        <v>239</v>
      </c>
      <c r="NV171" s="2" t="s">
        <v>237</v>
      </c>
      <c r="NW171" s="2" t="s">
        <v>1377</v>
      </c>
      <c r="NX171" s="2" t="s">
        <v>2071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337</v>
      </c>
      <c r="OH171" s="2" t="s">
        <v>237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252</v>
      </c>
      <c r="OT171" s="2" t="s">
        <v>237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239</v>
      </c>
      <c r="PF171" s="2" t="s">
        <v>237</v>
      </c>
      <c r="PG171" s="2" t="s">
        <v>226</v>
      </c>
      <c r="PH171" s="2" t="s">
        <v>226</v>
      </c>
      <c r="PI171" s="2" t="s">
        <v>238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226</v>
      </c>
      <c r="QD171" s="2" t="s">
        <v>226</v>
      </c>
      <c r="QE171" s="2" t="s">
        <v>226</v>
      </c>
      <c r="QF171" s="2" t="s">
        <v>226</v>
      </c>
      <c r="QG171" s="2" t="s">
        <v>226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239</v>
      </c>
      <c r="QP171" s="2" t="s">
        <v>237</v>
      </c>
      <c r="QQ171" s="2" t="s">
        <v>1379</v>
      </c>
      <c r="QR171" s="2" t="s">
        <v>2344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237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237</v>
      </c>
      <c r="SA171" s="2" t="s">
        <v>1082</v>
      </c>
      <c r="SB171" s="2" t="s">
        <v>1242</v>
      </c>
      <c r="SC171" s="2" t="s">
        <v>238</v>
      </c>
      <c r="SD171" s="2" t="s">
        <v>226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</row>
    <row r="172">
      <c r="A172" s="2" t="s">
        <v>2345</v>
      </c>
      <c r="B172" s="2" t="s">
        <v>577</v>
      </c>
      <c r="C172" s="2" t="s">
        <v>558</v>
      </c>
      <c r="D172" s="2" t="s">
        <v>215</v>
      </c>
      <c r="E172" s="2" t="s">
        <v>216</v>
      </c>
      <c r="F172" s="2" t="s">
        <v>2336</v>
      </c>
      <c r="G172" s="2" t="s">
        <v>2337</v>
      </c>
      <c r="H172" s="2" t="s">
        <v>2338</v>
      </c>
      <c r="I172" s="2" t="s">
        <v>560</v>
      </c>
      <c r="J172" s="2" t="s">
        <v>221</v>
      </c>
      <c r="K172" s="2" t="s">
        <v>405</v>
      </c>
      <c r="L172" s="3">
        <v>36.8</v>
      </c>
      <c r="M172" s="3">
        <v>38.64</v>
      </c>
      <c r="N172" s="3">
        <v>79.99</v>
      </c>
      <c r="O172" s="2" t="s">
        <v>302</v>
      </c>
      <c r="P172" s="2" t="s">
        <v>369</v>
      </c>
      <c r="Q172" s="2" t="s">
        <v>225</v>
      </c>
      <c r="R172" s="2" t="s">
        <v>226</v>
      </c>
      <c r="S172" s="2" t="s">
        <v>2339</v>
      </c>
      <c r="T172" s="2" t="s">
        <v>969</v>
      </c>
      <c r="U172" s="2" t="s">
        <v>229</v>
      </c>
      <c r="V172" s="2" t="s">
        <v>320</v>
      </c>
      <c r="W172" s="2" t="s">
        <v>231</v>
      </c>
      <c r="X172" s="2" t="s">
        <v>2051</v>
      </c>
      <c r="Y172" s="2" t="s">
        <v>1353</v>
      </c>
      <c r="Z172" s="4"/>
      <c r="AA172" s="4">
        <f>=ROUNDDOWN({0},0)</f>
      </c>
      <c r="AB172" s="5"/>
      <c r="AC172" s="2" t="s">
        <v>226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>
        <v>145</v>
      </c>
      <c r="AS172" s="8">
        <v>5568.53</v>
      </c>
      <c r="AT172" s="7">
        <v>-1</v>
      </c>
      <c r="AU172" s="7">
        <v>-1</v>
      </c>
      <c r="AV172" s="4" t="s">
        <v>226</v>
      </c>
      <c r="AW172" s="8" t="s">
        <v>226</v>
      </c>
      <c r="AX172" s="4" t="s">
        <v>226</v>
      </c>
      <c r="AY172" s="8" t="s">
        <v>226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/>
      <c r="BJ172" s="4"/>
      <c r="BK172" s="8"/>
      <c r="BL172" s="2" t="s">
        <v>2346</v>
      </c>
      <c r="BM172" s="7"/>
      <c r="BN172" s="7"/>
      <c r="BO172" s="4"/>
      <c r="BP172" s="8"/>
      <c r="BQ172" s="4"/>
      <c r="BR172" s="8"/>
      <c r="BS172" s="7"/>
      <c r="BT172" s="7"/>
      <c r="BU172" s="2" t="s">
        <v>287</v>
      </c>
      <c r="BV172" s="2" t="s">
        <v>237</v>
      </c>
      <c r="BW172" s="2" t="s">
        <v>226</v>
      </c>
      <c r="BX172" s="2" t="s">
        <v>1401</v>
      </c>
      <c r="BY172" s="2" t="s">
        <v>238</v>
      </c>
      <c r="BZ172" s="2" t="s">
        <v>226</v>
      </c>
      <c r="CA172" s="4"/>
      <c r="CB172" s="8"/>
      <c r="CC172" s="4">
        <v>27</v>
      </c>
      <c r="CD172" s="8">
        <v>1086.21</v>
      </c>
      <c r="CE172" s="7">
        <v>-1</v>
      </c>
      <c r="CF172" s="7">
        <v>-1</v>
      </c>
      <c r="CG172" s="2" t="s">
        <v>239</v>
      </c>
      <c r="CH172" s="2" t="s">
        <v>237</v>
      </c>
      <c r="CI172" s="2" t="s">
        <v>1357</v>
      </c>
      <c r="CJ172" s="2" t="s">
        <v>2099</v>
      </c>
      <c r="CK172" s="2" t="s">
        <v>238</v>
      </c>
      <c r="CL172" s="2" t="s">
        <v>226</v>
      </c>
      <c r="CM172" s="4"/>
      <c r="CN172" s="8"/>
      <c r="CO172" s="4">
        <v>21</v>
      </c>
      <c r="CP172" s="8">
        <v>811.44</v>
      </c>
      <c r="CQ172" s="7">
        <v>-1</v>
      </c>
      <c r="CR172" s="7">
        <v>-1</v>
      </c>
      <c r="CS172" s="2" t="s">
        <v>239</v>
      </c>
      <c r="CT172" s="2" t="s">
        <v>237</v>
      </c>
      <c r="CU172" s="2" t="s">
        <v>1357</v>
      </c>
      <c r="CV172" s="2" t="s">
        <v>2347</v>
      </c>
      <c r="CW172" s="2" t="s">
        <v>238</v>
      </c>
      <c r="CX172" s="2" t="s">
        <v>226</v>
      </c>
      <c r="CY172" s="4"/>
      <c r="CZ172" s="8"/>
      <c r="DA172" s="4">
        <v>7</v>
      </c>
      <c r="DB172" s="8">
        <v>280</v>
      </c>
      <c r="DC172" s="7">
        <v>-1</v>
      </c>
      <c r="DD172" s="7">
        <v>-1</v>
      </c>
      <c r="DE172" s="2" t="s">
        <v>239</v>
      </c>
      <c r="DF172" s="2" t="s">
        <v>237</v>
      </c>
      <c r="DG172" s="2" t="s">
        <v>980</v>
      </c>
      <c r="DH172" s="2" t="s">
        <v>1038</v>
      </c>
      <c r="DI172" s="2" t="s">
        <v>238</v>
      </c>
      <c r="DJ172" s="2" t="s">
        <v>226</v>
      </c>
      <c r="DK172" s="4"/>
      <c r="DL172" s="8"/>
      <c r="DM172" s="4">
        <v>14</v>
      </c>
      <c r="DN172" s="8">
        <v>483.58</v>
      </c>
      <c r="DO172" s="7">
        <v>-1</v>
      </c>
      <c r="DP172" s="7">
        <v>-1</v>
      </c>
      <c r="DQ172" s="2" t="s">
        <v>239</v>
      </c>
      <c r="DR172" s="2" t="s">
        <v>237</v>
      </c>
      <c r="DS172" s="2" t="s">
        <v>1357</v>
      </c>
      <c r="DT172" s="2" t="s">
        <v>2347</v>
      </c>
      <c r="DU172" s="2" t="s">
        <v>238</v>
      </c>
      <c r="DV172" s="2" t="s">
        <v>226</v>
      </c>
      <c r="DW172" s="4"/>
      <c r="DX172" s="8"/>
      <c r="DY172" s="4">
        <v>15</v>
      </c>
      <c r="DZ172" s="8">
        <v>586.95</v>
      </c>
      <c r="EA172" s="7">
        <v>-1</v>
      </c>
      <c r="EB172" s="7">
        <v>-1</v>
      </c>
      <c r="EC172" s="2" t="s">
        <v>239</v>
      </c>
      <c r="ED172" s="2" t="s">
        <v>237</v>
      </c>
      <c r="EE172" s="2" t="s">
        <v>1357</v>
      </c>
      <c r="EF172" s="2" t="s">
        <v>2347</v>
      </c>
      <c r="EG172" s="2" t="s">
        <v>238</v>
      </c>
      <c r="EH172" s="2" t="s">
        <v>226</v>
      </c>
      <c r="EI172" s="4"/>
      <c r="EJ172" s="8"/>
      <c r="EK172" s="4">
        <v>35</v>
      </c>
      <c r="EL172" s="8">
        <v>1329.3</v>
      </c>
      <c r="EM172" s="7">
        <v>-1</v>
      </c>
      <c r="EN172" s="7">
        <v>-1</v>
      </c>
      <c r="EO172" s="2" t="s">
        <v>239</v>
      </c>
      <c r="EP172" s="2" t="s">
        <v>237</v>
      </c>
      <c r="EQ172" s="2" t="s">
        <v>1357</v>
      </c>
      <c r="ER172" s="2" t="s">
        <v>1547</v>
      </c>
      <c r="ES172" s="2" t="s">
        <v>238</v>
      </c>
      <c r="ET172" s="2" t="s">
        <v>226</v>
      </c>
      <c r="EU172" s="4"/>
      <c r="EV172" s="8"/>
      <c r="EW172" s="4">
        <v>6</v>
      </c>
      <c r="EX172" s="8">
        <v>229.85</v>
      </c>
      <c r="EY172" s="7">
        <v>-1</v>
      </c>
      <c r="EZ172" s="7">
        <v>-1</v>
      </c>
      <c r="FA172" s="2" t="s">
        <v>239</v>
      </c>
      <c r="FB172" s="2" t="s">
        <v>237</v>
      </c>
      <c r="FC172" s="2" t="s">
        <v>1357</v>
      </c>
      <c r="FD172" s="2" t="s">
        <v>1443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237</v>
      </c>
      <c r="FO172" s="2" t="s">
        <v>1357</v>
      </c>
      <c r="FP172" s="2" t="s">
        <v>1546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>
        <v>2</v>
      </c>
      <c r="GH172" s="8">
        <v>77.28</v>
      </c>
      <c r="GI172" s="7">
        <v>-1</v>
      </c>
      <c r="GJ172" s="7">
        <v>-1</v>
      </c>
      <c r="GK172" s="2" t="s">
        <v>1002</v>
      </c>
      <c r="GL172" s="2" t="s">
        <v>237</v>
      </c>
      <c r="GM172" s="2" t="s">
        <v>1357</v>
      </c>
      <c r="GN172" s="2" t="s">
        <v>2342</v>
      </c>
      <c r="GO172" s="2" t="s">
        <v>238</v>
      </c>
      <c r="GP172" s="2" t="s">
        <v>226</v>
      </c>
      <c r="GQ172" s="4"/>
      <c r="GR172" s="8"/>
      <c r="GS172" s="4">
        <v>3</v>
      </c>
      <c r="GT172" s="8">
        <v>118.35</v>
      </c>
      <c r="GU172" s="7">
        <v>-1</v>
      </c>
      <c r="GV172" s="7">
        <v>-1</v>
      </c>
      <c r="GW172" s="2" t="s">
        <v>239</v>
      </c>
      <c r="GX172" s="2" t="s">
        <v>237</v>
      </c>
      <c r="GY172" s="2" t="s">
        <v>993</v>
      </c>
      <c r="GZ172" s="2" t="s">
        <v>2343</v>
      </c>
      <c r="HA172" s="2" t="s">
        <v>238</v>
      </c>
      <c r="HB172" s="2" t="s">
        <v>226</v>
      </c>
      <c r="HC172" s="4"/>
      <c r="HD172" s="8"/>
      <c r="HE172" s="4">
        <v>7</v>
      </c>
      <c r="HF172" s="8">
        <v>257.21</v>
      </c>
      <c r="HG172" s="7">
        <v>-1</v>
      </c>
      <c r="HH172" s="7">
        <v>-1</v>
      </c>
      <c r="HI172" s="2" t="s">
        <v>239</v>
      </c>
      <c r="HJ172" s="2" t="s">
        <v>237</v>
      </c>
      <c r="HK172" s="2" t="s">
        <v>994</v>
      </c>
      <c r="HL172" s="2" t="s">
        <v>1135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239</v>
      </c>
      <c r="HV172" s="2" t="s">
        <v>237</v>
      </c>
      <c r="HW172" s="2" t="s">
        <v>1357</v>
      </c>
      <c r="HX172" s="2" t="s">
        <v>1369</v>
      </c>
      <c r="HY172" s="2" t="s">
        <v>238</v>
      </c>
      <c r="HZ172" s="2" t="s">
        <v>291</v>
      </c>
      <c r="IA172" s="4"/>
      <c r="IB172" s="8"/>
      <c r="IC172" s="4"/>
      <c r="ID172" s="8"/>
      <c r="IE172" s="7"/>
      <c r="IF172" s="7"/>
      <c r="IG172" s="2" t="s">
        <v>252</v>
      </c>
      <c r="IH172" s="2" t="s">
        <v>237</v>
      </c>
      <c r="II172" s="2" t="s">
        <v>226</v>
      </c>
      <c r="IJ172" s="2" t="s">
        <v>226</v>
      </c>
      <c r="IK172" s="2" t="s">
        <v>238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226</v>
      </c>
      <c r="IT172" s="2" t="s">
        <v>226</v>
      </c>
      <c r="IU172" s="2" t="s">
        <v>226</v>
      </c>
      <c r="IV172" s="2" t="s">
        <v>226</v>
      </c>
      <c r="IW172" s="2" t="s">
        <v>226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252</v>
      </c>
      <c r="JF172" s="2" t="s">
        <v>237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237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237</v>
      </c>
      <c r="KE172" s="2" t="s">
        <v>1938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237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239</v>
      </c>
      <c r="LB172" s="2" t="s">
        <v>237</v>
      </c>
      <c r="LC172" s="2" t="s">
        <v>2330</v>
      </c>
      <c r="LD172" s="2" t="s">
        <v>2348</v>
      </c>
      <c r="LE172" s="2" t="s">
        <v>238</v>
      </c>
      <c r="LF172" s="2" t="s">
        <v>226</v>
      </c>
      <c r="LG172" s="4"/>
      <c r="LH172" s="8"/>
      <c r="LI172" s="4">
        <v>1</v>
      </c>
      <c r="LJ172" s="8">
        <v>38.64</v>
      </c>
      <c r="LK172" s="7">
        <v>-1</v>
      </c>
      <c r="LL172" s="7">
        <v>-1</v>
      </c>
      <c r="LM172" s="2" t="s">
        <v>239</v>
      </c>
      <c r="LN172" s="2" t="s">
        <v>237</v>
      </c>
      <c r="LO172" s="2" t="s">
        <v>321</v>
      </c>
      <c r="LP172" s="2" t="s">
        <v>2349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239</v>
      </c>
      <c r="MX172" s="2" t="s">
        <v>237</v>
      </c>
      <c r="MY172" s="2" t="s">
        <v>1105</v>
      </c>
      <c r="MZ172" s="2" t="s">
        <v>226</v>
      </c>
      <c r="NA172" s="2" t="s">
        <v>238</v>
      </c>
      <c r="NB172" s="2" t="s">
        <v>226</v>
      </c>
      <c r="NC172" s="4"/>
      <c r="ND172" s="8"/>
      <c r="NE172" s="4">
        <v>2</v>
      </c>
      <c r="NF172" s="8">
        <v>76.52</v>
      </c>
      <c r="NG172" s="7">
        <v>-1</v>
      </c>
      <c r="NH172" s="7">
        <v>-1</v>
      </c>
      <c r="NI172" s="2" t="s">
        <v>239</v>
      </c>
      <c r="NJ172" s="2" t="s">
        <v>237</v>
      </c>
      <c r="NK172" s="2" t="s">
        <v>1375</v>
      </c>
      <c r="NL172" s="2" t="s">
        <v>2105</v>
      </c>
      <c r="NM172" s="2" t="s">
        <v>238</v>
      </c>
      <c r="NN172" s="2" t="s">
        <v>226</v>
      </c>
      <c r="NO172" s="4"/>
      <c r="NP172" s="8"/>
      <c r="NQ172" s="4">
        <v>5</v>
      </c>
      <c r="NR172" s="8">
        <v>193.2</v>
      </c>
      <c r="NS172" s="7">
        <v>-1</v>
      </c>
      <c r="NT172" s="7">
        <v>-1</v>
      </c>
      <c r="NU172" s="2" t="s">
        <v>239</v>
      </c>
      <c r="NV172" s="2" t="s">
        <v>237</v>
      </c>
      <c r="NW172" s="2" t="s">
        <v>1377</v>
      </c>
      <c r="NX172" s="2" t="s">
        <v>2350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337</v>
      </c>
      <c r="OH172" s="2" t="s">
        <v>237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252</v>
      </c>
      <c r="OT172" s="2" t="s">
        <v>237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239</v>
      </c>
      <c r="PF172" s="2" t="s">
        <v>237</v>
      </c>
      <c r="PG172" s="2" t="s">
        <v>226</v>
      </c>
      <c r="PH172" s="2" t="s">
        <v>226</v>
      </c>
      <c r="PI172" s="2" t="s">
        <v>238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239</v>
      </c>
      <c r="QP172" s="2" t="s">
        <v>237</v>
      </c>
      <c r="QQ172" s="2" t="s">
        <v>1379</v>
      </c>
      <c r="QR172" s="2" t="s">
        <v>2351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237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239</v>
      </c>
      <c r="RZ172" s="2" t="s">
        <v>237</v>
      </c>
      <c r="SA172" s="2" t="s">
        <v>1082</v>
      </c>
      <c r="SB172" s="2" t="s">
        <v>1242</v>
      </c>
      <c r="SC172" s="2" t="s">
        <v>238</v>
      </c>
      <c r="SD172" s="2" t="s">
        <v>226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</row>
    <row r="173">
      <c r="A173" s="2" t="s">
        <v>2352</v>
      </c>
      <c r="B173" s="2" t="s">
        <v>577</v>
      </c>
      <c r="C173" s="2" t="s">
        <v>558</v>
      </c>
      <c r="D173" s="2" t="s">
        <v>215</v>
      </c>
      <c r="E173" s="2" t="s">
        <v>216</v>
      </c>
      <c r="F173" s="2" t="s">
        <v>2353</v>
      </c>
      <c r="G173" s="2" t="s">
        <v>2354</v>
      </c>
      <c r="H173" s="2" t="s">
        <v>2355</v>
      </c>
      <c r="I173" s="2" t="s">
        <v>560</v>
      </c>
      <c r="J173" s="2" t="s">
        <v>582</v>
      </c>
      <c r="K173" s="2" t="s">
        <v>405</v>
      </c>
      <c r="L173" s="3">
        <v>32.2</v>
      </c>
      <c r="M173" s="3">
        <v>33.81</v>
      </c>
      <c r="N173" s="3">
        <v>69.99</v>
      </c>
      <c r="O173" s="2" t="s">
        <v>283</v>
      </c>
      <c r="P173" s="2" t="s">
        <v>284</v>
      </c>
      <c r="Q173" s="2" t="s">
        <v>225</v>
      </c>
      <c r="R173" s="2" t="s">
        <v>226</v>
      </c>
      <c r="S173" s="2" t="s">
        <v>2356</v>
      </c>
      <c r="T173" s="2" t="s">
        <v>969</v>
      </c>
      <c r="U173" s="2" t="s">
        <v>371</v>
      </c>
      <c r="V173" s="2" t="s">
        <v>2050</v>
      </c>
      <c r="W173" s="2" t="s">
        <v>231</v>
      </c>
      <c r="X173" s="2" t="s">
        <v>2051</v>
      </c>
      <c r="Y173" s="2" t="s">
        <v>1353</v>
      </c>
      <c r="Z173" s="4"/>
      <c r="AA173" s="4">
        <f>=ROUNDDOWN({0},0)</f>
      </c>
      <c r="AB173" s="5">
        <v>0.2</v>
      </c>
      <c r="AC173" s="2" t="s">
        <v>226</v>
      </c>
      <c r="AD173" s="4"/>
      <c r="AE173" s="4"/>
      <c r="AF173" s="6">
        <v>64</v>
      </c>
      <c r="AG173" s="6"/>
      <c r="AH173" s="7">
        <v>0.2381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4</v>
      </c>
      <c r="AS173" s="8">
        <v>160.52</v>
      </c>
      <c r="AT173" s="7">
        <v>-1</v>
      </c>
      <c r="AU173" s="7">
        <v>-1</v>
      </c>
      <c r="AV173" s="4" t="s">
        <v>226</v>
      </c>
      <c r="AW173" s="8" t="s">
        <v>226</v>
      </c>
      <c r="AX173" s="4">
        <v>113</v>
      </c>
      <c r="AY173" s="8">
        <v>4621.26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>
        <v>113</v>
      </c>
      <c r="BF173" s="8">
        <v>4621.26</v>
      </c>
      <c r="BG173" s="7" t="s">
        <v>226</v>
      </c>
      <c r="BH173" s="7" t="s">
        <v>226</v>
      </c>
      <c r="BI173" s="7"/>
      <c r="BJ173" s="4"/>
      <c r="BK173" s="8"/>
      <c r="BL173" s="2" t="s">
        <v>16</v>
      </c>
      <c r="BM173" s="7"/>
      <c r="BN173" s="7"/>
      <c r="BO173" s="4"/>
      <c r="BP173" s="8"/>
      <c r="BQ173" s="4">
        <v>4</v>
      </c>
      <c r="BR173" s="8">
        <v>160.52</v>
      </c>
      <c r="BS173" s="7">
        <v>-1</v>
      </c>
      <c r="BT173" s="7">
        <v>-1</v>
      </c>
      <c r="BU173" s="2" t="s">
        <v>239</v>
      </c>
      <c r="BV173" s="2" t="s">
        <v>237</v>
      </c>
      <c r="BW173" s="2" t="s">
        <v>226</v>
      </c>
      <c r="BX173" s="2" t="s">
        <v>1693</v>
      </c>
      <c r="BY173" s="2" t="s">
        <v>238</v>
      </c>
      <c r="BZ173" s="2" t="s">
        <v>226</v>
      </c>
      <c r="CA173" s="4"/>
      <c r="CB173" s="8"/>
      <c r="CC173" s="4"/>
      <c r="CD173" s="8"/>
      <c r="CE173" s="7"/>
      <c r="CF173" s="7"/>
      <c r="CG173" s="2" t="s">
        <v>239</v>
      </c>
      <c r="CH173" s="2" t="s">
        <v>237</v>
      </c>
      <c r="CI173" s="2" t="s">
        <v>1493</v>
      </c>
      <c r="CJ173" s="2" t="s">
        <v>1686</v>
      </c>
      <c r="CK173" s="2" t="s">
        <v>238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239</v>
      </c>
      <c r="CT173" s="2" t="s">
        <v>237</v>
      </c>
      <c r="CU173" s="2" t="s">
        <v>1357</v>
      </c>
      <c r="CV173" s="2" t="s">
        <v>2357</v>
      </c>
      <c r="CW173" s="2" t="s">
        <v>238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239</v>
      </c>
      <c r="DF173" s="2" t="s">
        <v>237</v>
      </c>
      <c r="DG173" s="2" t="s">
        <v>1812</v>
      </c>
      <c r="DH173" s="2" t="s">
        <v>2358</v>
      </c>
      <c r="DI173" s="2" t="s">
        <v>291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237</v>
      </c>
      <c r="DS173" s="2" t="s">
        <v>1357</v>
      </c>
      <c r="DT173" s="2" t="s">
        <v>2359</v>
      </c>
      <c r="DU173" s="2" t="s">
        <v>291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239</v>
      </c>
      <c r="ED173" s="2" t="s">
        <v>237</v>
      </c>
      <c r="EE173" s="2" t="s">
        <v>1357</v>
      </c>
      <c r="EF173" s="2" t="s">
        <v>1496</v>
      </c>
      <c r="EG173" s="2" t="s">
        <v>238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239</v>
      </c>
      <c r="EP173" s="2" t="s">
        <v>237</v>
      </c>
      <c r="EQ173" s="2" t="s">
        <v>1357</v>
      </c>
      <c r="ER173" s="2" t="s">
        <v>2360</v>
      </c>
      <c r="ES173" s="2" t="s">
        <v>238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239</v>
      </c>
      <c r="FB173" s="2" t="s">
        <v>237</v>
      </c>
      <c r="FC173" s="2" t="s">
        <v>1357</v>
      </c>
      <c r="FD173" s="2" t="s">
        <v>2361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239</v>
      </c>
      <c r="FN173" s="2" t="s">
        <v>237</v>
      </c>
      <c r="FO173" s="2" t="s">
        <v>1357</v>
      </c>
      <c r="FP173" s="2" t="s">
        <v>1497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1002</v>
      </c>
      <c r="GL173" s="2" t="s">
        <v>237</v>
      </c>
      <c r="GM173" s="2" t="s">
        <v>1357</v>
      </c>
      <c r="GN173" s="2" t="s">
        <v>1654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239</v>
      </c>
      <c r="GX173" s="2" t="s">
        <v>237</v>
      </c>
      <c r="GY173" s="2" t="s">
        <v>993</v>
      </c>
      <c r="GZ173" s="2" t="s">
        <v>1151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239</v>
      </c>
      <c r="HJ173" s="2" t="s">
        <v>237</v>
      </c>
      <c r="HK173" s="2" t="s">
        <v>994</v>
      </c>
      <c r="HL173" s="2" t="s">
        <v>2362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239</v>
      </c>
      <c r="HV173" s="2" t="s">
        <v>237</v>
      </c>
      <c r="HW173" s="2" t="s">
        <v>1493</v>
      </c>
      <c r="HX173" s="2" t="s">
        <v>2039</v>
      </c>
      <c r="HY173" s="2" t="s">
        <v>238</v>
      </c>
      <c r="HZ173" s="2" t="s">
        <v>291</v>
      </c>
      <c r="IA173" s="4"/>
      <c r="IB173" s="8"/>
      <c r="IC173" s="4"/>
      <c r="ID173" s="8"/>
      <c r="IE173" s="7"/>
      <c r="IF173" s="7"/>
      <c r="IG173" s="2" t="s">
        <v>239</v>
      </c>
      <c r="IH173" s="2" t="s">
        <v>237</v>
      </c>
      <c r="II173" s="2" t="s">
        <v>2280</v>
      </c>
      <c r="IJ173" s="2" t="s">
        <v>2363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226</v>
      </c>
      <c r="IT173" s="2" t="s">
        <v>226</v>
      </c>
      <c r="IU173" s="2" t="s">
        <v>226</v>
      </c>
      <c r="IV173" s="2" t="s">
        <v>226</v>
      </c>
      <c r="IW173" s="2" t="s">
        <v>226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239</v>
      </c>
      <c r="JF173" s="2" t="s">
        <v>237</v>
      </c>
      <c r="JG173" s="2" t="s">
        <v>1257</v>
      </c>
      <c r="JH173" s="2" t="s">
        <v>2364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237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237</v>
      </c>
      <c r="KE173" s="2" t="s">
        <v>591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237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237</v>
      </c>
      <c r="LC173" s="2" t="s">
        <v>1004</v>
      </c>
      <c r="LD173" s="2" t="s">
        <v>2365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237</v>
      </c>
      <c r="LO173" s="2" t="s">
        <v>321</v>
      </c>
      <c r="LP173" s="2" t="s">
        <v>2366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239</v>
      </c>
      <c r="MX173" s="2" t="s">
        <v>237</v>
      </c>
      <c r="MY173" s="2" t="s">
        <v>1105</v>
      </c>
      <c r="MZ173" s="2" t="s">
        <v>2367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239</v>
      </c>
      <c r="NJ173" s="2" t="s">
        <v>261</v>
      </c>
      <c r="NK173" s="2" t="s">
        <v>1375</v>
      </c>
      <c r="NL173" s="2" t="s">
        <v>1466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239</v>
      </c>
      <c r="NV173" s="2" t="s">
        <v>237</v>
      </c>
      <c r="NW173" s="2" t="s">
        <v>1377</v>
      </c>
      <c r="NX173" s="2" t="s">
        <v>226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237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252</v>
      </c>
      <c r="OT173" s="2" t="s">
        <v>237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239</v>
      </c>
      <c r="PF173" s="2" t="s">
        <v>237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237</v>
      </c>
      <c r="QQ173" s="2" t="s">
        <v>1379</v>
      </c>
      <c r="QR173" s="2" t="s">
        <v>1223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237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237</v>
      </c>
      <c r="SA173" s="2" t="s">
        <v>1082</v>
      </c>
      <c r="SB173" s="2" t="s">
        <v>1505</v>
      </c>
      <c r="SC173" s="2" t="s">
        <v>238</v>
      </c>
      <c r="SD173" s="2" t="s">
        <v>226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</row>
    <row r="174">
      <c r="A174" s="2" t="s">
        <v>2368</v>
      </c>
      <c r="B174" s="2" t="s">
        <v>577</v>
      </c>
      <c r="C174" s="2" t="s">
        <v>558</v>
      </c>
      <c r="D174" s="2" t="s">
        <v>215</v>
      </c>
      <c r="E174" s="2" t="s">
        <v>216</v>
      </c>
      <c r="F174" s="2" t="s">
        <v>2353</v>
      </c>
      <c r="G174" s="2" t="s">
        <v>2354</v>
      </c>
      <c r="H174" s="2" t="s">
        <v>2355</v>
      </c>
      <c r="I174" s="2" t="s">
        <v>560</v>
      </c>
      <c r="J174" s="2" t="s">
        <v>221</v>
      </c>
      <c r="K174" s="2" t="s">
        <v>405</v>
      </c>
      <c r="L174" s="3">
        <v>37.6</v>
      </c>
      <c r="M174" s="3">
        <v>39.48</v>
      </c>
      <c r="N174" s="3">
        <v>79.99</v>
      </c>
      <c r="O174" s="2" t="s">
        <v>283</v>
      </c>
      <c r="P174" s="2" t="s">
        <v>284</v>
      </c>
      <c r="Q174" s="2" t="s">
        <v>225</v>
      </c>
      <c r="R174" s="2" t="s">
        <v>226</v>
      </c>
      <c r="S174" s="2" t="s">
        <v>2356</v>
      </c>
      <c r="T174" s="2" t="s">
        <v>969</v>
      </c>
      <c r="U174" s="2" t="s">
        <v>229</v>
      </c>
      <c r="V174" s="2" t="s">
        <v>2050</v>
      </c>
      <c r="W174" s="2" t="s">
        <v>231</v>
      </c>
      <c r="X174" s="2" t="s">
        <v>2051</v>
      </c>
      <c r="Y174" s="2" t="s">
        <v>1353</v>
      </c>
      <c r="Z174" s="4"/>
      <c r="AA174" s="4">
        <f>=ROUNDDOWN({0},0)</f>
      </c>
      <c r="AB174" s="5">
        <v>0.5</v>
      </c>
      <c r="AC174" s="2" t="s">
        <v>226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>
        <v>109</v>
      </c>
      <c r="AS174" s="8">
        <v>4460.74</v>
      </c>
      <c r="AT174" s="7">
        <v>-1</v>
      </c>
      <c r="AU174" s="7">
        <v>-1</v>
      </c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2369</v>
      </c>
      <c r="BM174" s="7"/>
      <c r="BN174" s="7"/>
      <c r="BO174" s="4"/>
      <c r="BP174" s="8"/>
      <c r="BQ174" s="4">
        <v>36</v>
      </c>
      <c r="BR174" s="8">
        <v>1674</v>
      </c>
      <c r="BS174" s="7">
        <v>-1</v>
      </c>
      <c r="BT174" s="7">
        <v>-1</v>
      </c>
      <c r="BU174" s="2" t="s">
        <v>239</v>
      </c>
      <c r="BV174" s="2" t="s">
        <v>237</v>
      </c>
      <c r="BW174" s="2" t="s">
        <v>226</v>
      </c>
      <c r="BX174" s="2" t="s">
        <v>1693</v>
      </c>
      <c r="BY174" s="2" t="s">
        <v>238</v>
      </c>
      <c r="BZ174" s="2" t="s">
        <v>226</v>
      </c>
      <c r="CA174" s="4"/>
      <c r="CB174" s="8"/>
      <c r="CC174" s="4">
        <v>21</v>
      </c>
      <c r="CD174" s="8">
        <v>811.23</v>
      </c>
      <c r="CE174" s="7">
        <v>-1</v>
      </c>
      <c r="CF174" s="7">
        <v>-1</v>
      </c>
      <c r="CG174" s="2" t="s">
        <v>239</v>
      </c>
      <c r="CH174" s="2" t="s">
        <v>237</v>
      </c>
      <c r="CI174" s="2" t="s">
        <v>1493</v>
      </c>
      <c r="CJ174" s="2" t="s">
        <v>1662</v>
      </c>
      <c r="CK174" s="2" t="s">
        <v>238</v>
      </c>
      <c r="CL174" s="2" t="s">
        <v>226</v>
      </c>
      <c r="CM174" s="4"/>
      <c r="CN174" s="8"/>
      <c r="CO174" s="4">
        <v>5</v>
      </c>
      <c r="CP174" s="8">
        <v>193.1</v>
      </c>
      <c r="CQ174" s="7">
        <v>-1</v>
      </c>
      <c r="CR174" s="7">
        <v>-1</v>
      </c>
      <c r="CS174" s="2" t="s">
        <v>239</v>
      </c>
      <c r="CT174" s="2" t="s">
        <v>237</v>
      </c>
      <c r="CU174" s="2" t="s">
        <v>1357</v>
      </c>
      <c r="CV174" s="2" t="s">
        <v>1444</v>
      </c>
      <c r="CW174" s="2" t="s">
        <v>238</v>
      </c>
      <c r="CX174" s="2" t="s">
        <v>226</v>
      </c>
      <c r="CY174" s="4"/>
      <c r="CZ174" s="8"/>
      <c r="DA174" s="4">
        <v>1</v>
      </c>
      <c r="DB174" s="8">
        <v>38.4</v>
      </c>
      <c r="DC174" s="7">
        <v>-1</v>
      </c>
      <c r="DD174" s="7">
        <v>-1</v>
      </c>
      <c r="DE174" s="2" t="s">
        <v>239</v>
      </c>
      <c r="DF174" s="2" t="s">
        <v>237</v>
      </c>
      <c r="DG174" s="2" t="s">
        <v>1812</v>
      </c>
      <c r="DH174" s="2" t="s">
        <v>2370</v>
      </c>
      <c r="DI174" s="2" t="s">
        <v>291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237</v>
      </c>
      <c r="DS174" s="2" t="s">
        <v>1357</v>
      </c>
      <c r="DT174" s="2" t="s">
        <v>2371</v>
      </c>
      <c r="DU174" s="2" t="s">
        <v>291</v>
      </c>
      <c r="DV174" s="2" t="s">
        <v>226</v>
      </c>
      <c r="DW174" s="4"/>
      <c r="DX174" s="8"/>
      <c r="DY174" s="4">
        <v>11</v>
      </c>
      <c r="DZ174" s="8">
        <v>472.23</v>
      </c>
      <c r="EA174" s="7">
        <v>-1</v>
      </c>
      <c r="EB174" s="7">
        <v>-1</v>
      </c>
      <c r="EC174" s="2" t="s">
        <v>239</v>
      </c>
      <c r="ED174" s="2" t="s">
        <v>237</v>
      </c>
      <c r="EE174" s="2" t="s">
        <v>1357</v>
      </c>
      <c r="EF174" s="2" t="s">
        <v>2372</v>
      </c>
      <c r="EG174" s="2" t="s">
        <v>238</v>
      </c>
      <c r="EH174" s="2" t="s">
        <v>226</v>
      </c>
      <c r="EI174" s="4"/>
      <c r="EJ174" s="8"/>
      <c r="EK174" s="4">
        <v>22</v>
      </c>
      <c r="EL174" s="8">
        <v>802.12</v>
      </c>
      <c r="EM174" s="7">
        <v>-1</v>
      </c>
      <c r="EN174" s="7">
        <v>-1</v>
      </c>
      <c r="EO174" s="2" t="s">
        <v>239</v>
      </c>
      <c r="EP174" s="2" t="s">
        <v>237</v>
      </c>
      <c r="EQ174" s="2" t="s">
        <v>1357</v>
      </c>
      <c r="ER174" s="2" t="s">
        <v>2373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239</v>
      </c>
      <c r="FB174" s="2" t="s">
        <v>237</v>
      </c>
      <c r="FC174" s="2" t="s">
        <v>1357</v>
      </c>
      <c r="FD174" s="2" t="s">
        <v>2374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237</v>
      </c>
      <c r="FO174" s="2" t="s">
        <v>1357</v>
      </c>
      <c r="FP174" s="2" t="s">
        <v>2372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>
        <v>1</v>
      </c>
      <c r="GH174" s="8">
        <v>39.48</v>
      </c>
      <c r="GI174" s="7">
        <v>-1</v>
      </c>
      <c r="GJ174" s="7">
        <v>-1</v>
      </c>
      <c r="GK174" s="2" t="s">
        <v>1002</v>
      </c>
      <c r="GL174" s="2" t="s">
        <v>237</v>
      </c>
      <c r="GM174" s="2" t="s">
        <v>1357</v>
      </c>
      <c r="GN174" s="2" t="s">
        <v>1387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239</v>
      </c>
      <c r="GX174" s="2" t="s">
        <v>237</v>
      </c>
      <c r="GY174" s="2" t="s">
        <v>993</v>
      </c>
      <c r="GZ174" s="2" t="s">
        <v>2362</v>
      </c>
      <c r="HA174" s="2" t="s">
        <v>238</v>
      </c>
      <c r="HB174" s="2" t="s">
        <v>226</v>
      </c>
      <c r="HC174" s="4"/>
      <c r="HD174" s="8"/>
      <c r="HE174" s="4">
        <v>10</v>
      </c>
      <c r="HF174" s="8">
        <v>353.66</v>
      </c>
      <c r="HG174" s="7">
        <v>-1</v>
      </c>
      <c r="HH174" s="7">
        <v>-1</v>
      </c>
      <c r="HI174" s="2" t="s">
        <v>239</v>
      </c>
      <c r="HJ174" s="2" t="s">
        <v>237</v>
      </c>
      <c r="HK174" s="2" t="s">
        <v>994</v>
      </c>
      <c r="HL174" s="2" t="s">
        <v>1986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237</v>
      </c>
      <c r="HW174" s="2" t="s">
        <v>1493</v>
      </c>
      <c r="HX174" s="2" t="s">
        <v>2375</v>
      </c>
      <c r="HY174" s="2" t="s">
        <v>238</v>
      </c>
      <c r="HZ174" s="2" t="s">
        <v>291</v>
      </c>
      <c r="IA174" s="4"/>
      <c r="IB174" s="8"/>
      <c r="IC174" s="4"/>
      <c r="ID174" s="8"/>
      <c r="IE174" s="7"/>
      <c r="IF174" s="7"/>
      <c r="IG174" s="2" t="s">
        <v>239</v>
      </c>
      <c r="IH174" s="2" t="s">
        <v>237</v>
      </c>
      <c r="II174" s="2" t="s">
        <v>2280</v>
      </c>
      <c r="IJ174" s="2" t="s">
        <v>1962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226</v>
      </c>
      <c r="IT174" s="2" t="s">
        <v>226</v>
      </c>
      <c r="IU174" s="2" t="s">
        <v>226</v>
      </c>
      <c r="IV174" s="2" t="s">
        <v>226</v>
      </c>
      <c r="IW174" s="2" t="s">
        <v>226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239</v>
      </c>
      <c r="JF174" s="2" t="s">
        <v>237</v>
      </c>
      <c r="JG174" s="2" t="s">
        <v>1257</v>
      </c>
      <c r="JH174" s="2" t="s">
        <v>2376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237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237</v>
      </c>
      <c r="KE174" s="2" t="s">
        <v>591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236</v>
      </c>
      <c r="KP174" s="2" t="s">
        <v>237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239</v>
      </c>
      <c r="LB174" s="2" t="s">
        <v>237</v>
      </c>
      <c r="LC174" s="2" t="s">
        <v>1004</v>
      </c>
      <c r="LD174" s="2" t="s">
        <v>1076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237</v>
      </c>
      <c r="LO174" s="2" t="s">
        <v>321</v>
      </c>
      <c r="LP174" s="2" t="s">
        <v>2377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239</v>
      </c>
      <c r="MX174" s="2" t="s">
        <v>237</v>
      </c>
      <c r="MY174" s="2" t="s">
        <v>1105</v>
      </c>
      <c r="MZ174" s="2" t="s">
        <v>2367</v>
      </c>
      <c r="NA174" s="2" t="s">
        <v>238</v>
      </c>
      <c r="NB174" s="2" t="s">
        <v>226</v>
      </c>
      <c r="NC174" s="4"/>
      <c r="ND174" s="8"/>
      <c r="NE174" s="4">
        <v>2</v>
      </c>
      <c r="NF174" s="8">
        <v>76.52</v>
      </c>
      <c r="NG174" s="7">
        <v>-1</v>
      </c>
      <c r="NH174" s="7">
        <v>-1</v>
      </c>
      <c r="NI174" s="2" t="s">
        <v>239</v>
      </c>
      <c r="NJ174" s="2" t="s">
        <v>237</v>
      </c>
      <c r="NK174" s="2" t="s">
        <v>1375</v>
      </c>
      <c r="NL174" s="2" t="s">
        <v>2342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239</v>
      </c>
      <c r="NV174" s="2" t="s">
        <v>237</v>
      </c>
      <c r="NW174" s="2" t="s">
        <v>1377</v>
      </c>
      <c r="NX174" s="2" t="s">
        <v>1636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237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252</v>
      </c>
      <c r="OT174" s="2" t="s">
        <v>237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239</v>
      </c>
      <c r="PF174" s="2" t="s">
        <v>237</v>
      </c>
      <c r="PG174" s="2" t="s">
        <v>226</v>
      </c>
      <c r="PH174" s="2" t="s">
        <v>226</v>
      </c>
      <c r="PI174" s="2" t="s">
        <v>238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239</v>
      </c>
      <c r="QP174" s="2" t="s">
        <v>237</v>
      </c>
      <c r="QQ174" s="2" t="s">
        <v>1379</v>
      </c>
      <c r="QR174" s="2" t="s">
        <v>1062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237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239</v>
      </c>
      <c r="RZ174" s="2" t="s">
        <v>237</v>
      </c>
      <c r="SA174" s="2" t="s">
        <v>1082</v>
      </c>
      <c r="SB174" s="2" t="s">
        <v>1045</v>
      </c>
      <c r="SC174" s="2" t="s">
        <v>238</v>
      </c>
      <c r="SD174" s="2" t="s">
        <v>226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</row>
    <row r="175">
      <c r="A175" s="2" t="s">
        <v>2378</v>
      </c>
      <c r="B175" s="2" t="s">
        <v>577</v>
      </c>
      <c r="C175" s="2" t="s">
        <v>558</v>
      </c>
      <c r="D175" s="2" t="s">
        <v>215</v>
      </c>
      <c r="E175" s="2" t="s">
        <v>216</v>
      </c>
      <c r="F175" s="2" t="s">
        <v>2379</v>
      </c>
      <c r="G175" s="2" t="s">
        <v>1710</v>
      </c>
      <c r="H175" s="2" t="s">
        <v>2380</v>
      </c>
      <c r="I175" s="2" t="s">
        <v>560</v>
      </c>
      <c r="J175" s="2" t="s">
        <v>221</v>
      </c>
      <c r="K175" s="2" t="s">
        <v>405</v>
      </c>
      <c r="L175" s="3">
        <v>33.6</v>
      </c>
      <c r="M175" s="3">
        <v>35.28</v>
      </c>
      <c r="N175" s="3">
        <v>69.99</v>
      </c>
      <c r="O175" s="2" t="s">
        <v>223</v>
      </c>
      <c r="P175" s="2" t="s">
        <v>284</v>
      </c>
      <c r="Q175" s="2" t="s">
        <v>225</v>
      </c>
      <c r="R175" s="2" t="s">
        <v>226</v>
      </c>
      <c r="S175" s="2" t="s">
        <v>2381</v>
      </c>
      <c r="T175" s="2" t="s">
        <v>226</v>
      </c>
      <c r="U175" s="2" t="s">
        <v>229</v>
      </c>
      <c r="V175" s="2" t="s">
        <v>2382</v>
      </c>
      <c r="W175" s="2" t="s">
        <v>1894</v>
      </c>
      <c r="X175" s="2" t="s">
        <v>231</v>
      </c>
      <c r="Y175" s="2" t="s">
        <v>1353</v>
      </c>
      <c r="Z175" s="4"/>
      <c r="AA175" s="4">
        <f>=ROUNDDOWN({0},0)</f>
      </c>
      <c r="AB175" s="5"/>
      <c r="AC175" s="2" t="s">
        <v>226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226</v>
      </c>
      <c r="BM175" s="7"/>
      <c r="BN175" s="7"/>
      <c r="BO175" s="4"/>
      <c r="BP175" s="8"/>
      <c r="BQ175" s="4"/>
      <c r="BR175" s="8"/>
      <c r="BS175" s="7"/>
      <c r="BT175" s="7"/>
      <c r="BU175" s="2" t="s">
        <v>239</v>
      </c>
      <c r="BV175" s="2" t="s">
        <v>237</v>
      </c>
      <c r="BW175" s="2" t="s">
        <v>226</v>
      </c>
      <c r="BX175" s="2" t="s">
        <v>2383</v>
      </c>
      <c r="BY175" s="2" t="s">
        <v>238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239</v>
      </c>
      <c r="CH175" s="2" t="s">
        <v>237</v>
      </c>
      <c r="CI175" s="2" t="s">
        <v>1917</v>
      </c>
      <c r="CJ175" s="2" t="s">
        <v>2384</v>
      </c>
      <c r="CK175" s="2" t="s">
        <v>238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239</v>
      </c>
      <c r="CT175" s="2" t="s">
        <v>237</v>
      </c>
      <c r="CU175" s="2" t="s">
        <v>2027</v>
      </c>
      <c r="CV175" s="2" t="s">
        <v>1373</v>
      </c>
      <c r="CW175" s="2" t="s">
        <v>238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239</v>
      </c>
      <c r="DF175" s="2" t="s">
        <v>237</v>
      </c>
      <c r="DG175" s="2" t="s">
        <v>980</v>
      </c>
      <c r="DH175" s="2" t="s">
        <v>1208</v>
      </c>
      <c r="DI175" s="2" t="s">
        <v>238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239</v>
      </c>
      <c r="DR175" s="2" t="s">
        <v>237</v>
      </c>
      <c r="DS175" s="2" t="s">
        <v>2028</v>
      </c>
      <c r="DT175" s="2" t="s">
        <v>574</v>
      </c>
      <c r="DU175" s="2" t="s">
        <v>238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239</v>
      </c>
      <c r="ED175" s="2" t="s">
        <v>237</v>
      </c>
      <c r="EE175" s="2" t="s">
        <v>1529</v>
      </c>
      <c r="EF175" s="2" t="s">
        <v>2385</v>
      </c>
      <c r="EG175" s="2" t="s">
        <v>238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237</v>
      </c>
      <c r="EQ175" s="2" t="s">
        <v>570</v>
      </c>
      <c r="ER175" s="2" t="s">
        <v>2386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237</v>
      </c>
      <c r="FC175" s="2" t="s">
        <v>2387</v>
      </c>
      <c r="FD175" s="2" t="s">
        <v>2388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237</v>
      </c>
      <c r="FO175" s="2" t="s">
        <v>1535</v>
      </c>
      <c r="FP175" s="2" t="s">
        <v>2031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236</v>
      </c>
      <c r="GL175" s="2" t="s">
        <v>237</v>
      </c>
      <c r="GM175" s="2" t="s">
        <v>226</v>
      </c>
      <c r="GN175" s="2" t="s">
        <v>226</v>
      </c>
      <c r="GO175" s="2" t="s">
        <v>238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266</v>
      </c>
      <c r="GX175" s="2" t="s">
        <v>237</v>
      </c>
      <c r="GY175" s="2" t="s">
        <v>226</v>
      </c>
      <c r="GZ175" s="2" t="s">
        <v>226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252</v>
      </c>
      <c r="HJ175" s="2" t="s">
        <v>237</v>
      </c>
      <c r="HK175" s="2" t="s">
        <v>226</v>
      </c>
      <c r="HL175" s="2" t="s">
        <v>226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237</v>
      </c>
      <c r="HW175" s="2" t="s">
        <v>574</v>
      </c>
      <c r="HX175" s="2" t="s">
        <v>2389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252</v>
      </c>
      <c r="IH175" s="2" t="s">
        <v>237</v>
      </c>
      <c r="II175" s="2" t="s">
        <v>226</v>
      </c>
      <c r="IJ175" s="2" t="s">
        <v>226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226</v>
      </c>
      <c r="IT175" s="2" t="s">
        <v>226</v>
      </c>
      <c r="IU175" s="2" t="s">
        <v>226</v>
      </c>
      <c r="IV175" s="2" t="s">
        <v>226</v>
      </c>
      <c r="IW175" s="2" t="s">
        <v>226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252</v>
      </c>
      <c r="JF175" s="2" t="s">
        <v>237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252</v>
      </c>
      <c r="JR175" s="2" t="s">
        <v>223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237</v>
      </c>
      <c r="KE175" s="2" t="s">
        <v>981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252</v>
      </c>
      <c r="KP175" s="2" t="s">
        <v>237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237</v>
      </c>
      <c r="LC175" s="2" t="s">
        <v>1004</v>
      </c>
      <c r="LD175" s="2" t="s">
        <v>226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252</v>
      </c>
      <c r="LN175" s="2" t="s">
        <v>223</v>
      </c>
      <c r="LO175" s="2" t="s">
        <v>226</v>
      </c>
      <c r="LP175" s="2" t="s">
        <v>226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252</v>
      </c>
      <c r="MX175" s="2" t="s">
        <v>223</v>
      </c>
      <c r="MY175" s="2" t="s">
        <v>226</v>
      </c>
      <c r="MZ175" s="2" t="s">
        <v>226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239</v>
      </c>
      <c r="NJ175" s="2" t="s">
        <v>237</v>
      </c>
      <c r="NK175" s="2" t="s">
        <v>2033</v>
      </c>
      <c r="NL175" s="2" t="s">
        <v>575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239</v>
      </c>
      <c r="NV175" s="2" t="s">
        <v>237</v>
      </c>
      <c r="NW175" s="2" t="s">
        <v>1377</v>
      </c>
      <c r="NX175" s="2" t="s">
        <v>226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252</v>
      </c>
      <c r="OH175" s="2" t="s">
        <v>237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252</v>
      </c>
      <c r="OT175" s="2" t="s">
        <v>237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239</v>
      </c>
      <c r="QP175" s="2" t="s">
        <v>237</v>
      </c>
      <c r="QQ175" s="2" t="s">
        <v>1379</v>
      </c>
      <c r="QR175" s="2" t="s">
        <v>1977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237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239</v>
      </c>
      <c r="RZ175" s="2" t="s">
        <v>237</v>
      </c>
      <c r="SA175" s="2" t="s">
        <v>1082</v>
      </c>
      <c r="SB175" s="2" t="s">
        <v>2106</v>
      </c>
      <c r="SC175" s="2" t="s">
        <v>238</v>
      </c>
      <c r="SD175" s="2" t="s">
        <v>226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</row>
    <row r="176">
      <c r="A176" s="2" t="s">
        <v>2390</v>
      </c>
      <c r="B176" s="2" t="s">
        <v>577</v>
      </c>
      <c r="C176" s="2" t="s">
        <v>558</v>
      </c>
      <c r="D176" s="2" t="s">
        <v>215</v>
      </c>
      <c r="E176" s="2" t="s">
        <v>216</v>
      </c>
      <c r="F176" s="2" t="s">
        <v>2287</v>
      </c>
      <c r="G176" s="2" t="s">
        <v>2391</v>
      </c>
      <c r="H176" s="2" t="s">
        <v>2392</v>
      </c>
      <c r="I176" s="2" t="s">
        <v>560</v>
      </c>
      <c r="J176" s="2" t="s">
        <v>221</v>
      </c>
      <c r="K176" s="2" t="s">
        <v>405</v>
      </c>
      <c r="L176" s="3">
        <v>33.6</v>
      </c>
      <c r="M176" s="3">
        <v>35.28</v>
      </c>
      <c r="N176" s="3">
        <v>69.99</v>
      </c>
      <c r="O176" s="2" t="s">
        <v>2393</v>
      </c>
      <c r="P176" s="2" t="s">
        <v>284</v>
      </c>
      <c r="Q176" s="2" t="s">
        <v>225</v>
      </c>
      <c r="R176" s="2" t="s">
        <v>226</v>
      </c>
      <c r="S176" s="2" t="s">
        <v>226</v>
      </c>
      <c r="T176" s="2" t="s">
        <v>226</v>
      </c>
      <c r="U176" s="2" t="s">
        <v>229</v>
      </c>
      <c r="V176" s="2" t="s">
        <v>320</v>
      </c>
      <c r="W176" s="2" t="s">
        <v>231</v>
      </c>
      <c r="X176" s="2" t="s">
        <v>226</v>
      </c>
      <c r="Y176" s="2" t="s">
        <v>1353</v>
      </c>
      <c r="Z176" s="4"/>
      <c r="AA176" s="4">
        <f>=ROUNDDOWN({0},0)</f>
      </c>
      <c r="AB176" s="5"/>
      <c r="AC176" s="2" t="s">
        <v>226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252</v>
      </c>
      <c r="BV176" s="2" t="s">
        <v>237</v>
      </c>
      <c r="BW176" s="2" t="s">
        <v>226</v>
      </c>
      <c r="BX176" s="2" t="s">
        <v>226</v>
      </c>
      <c r="BY176" s="2" t="s">
        <v>238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237</v>
      </c>
      <c r="CI176" s="2" t="s">
        <v>1917</v>
      </c>
      <c r="CJ176" s="2" t="s">
        <v>2394</v>
      </c>
      <c r="CK176" s="2" t="s">
        <v>238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237</v>
      </c>
      <c r="CU176" s="2" t="s">
        <v>1357</v>
      </c>
      <c r="CV176" s="2" t="s">
        <v>2395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252</v>
      </c>
      <c r="DF176" s="2" t="s">
        <v>237</v>
      </c>
      <c r="DG176" s="2" t="s">
        <v>226</v>
      </c>
      <c r="DH176" s="2" t="s">
        <v>226</v>
      </c>
      <c r="DI176" s="2" t="s">
        <v>238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237</v>
      </c>
      <c r="DS176" s="2" t="s">
        <v>2326</v>
      </c>
      <c r="DT176" s="2" t="s">
        <v>1533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237</v>
      </c>
      <c r="EE176" s="2" t="s">
        <v>569</v>
      </c>
      <c r="EF176" s="2" t="s">
        <v>2252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237</v>
      </c>
      <c r="EQ176" s="2" t="s">
        <v>570</v>
      </c>
      <c r="ER176" s="2" t="s">
        <v>2396</v>
      </c>
      <c r="ES176" s="2" t="s">
        <v>238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237</v>
      </c>
      <c r="FC176" s="2" t="s">
        <v>2324</v>
      </c>
      <c r="FD176" s="2" t="s">
        <v>226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237</v>
      </c>
      <c r="FO176" s="2" t="s">
        <v>1357</v>
      </c>
      <c r="FP176" s="2" t="s">
        <v>2183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252</v>
      </c>
      <c r="GL176" s="2" t="s">
        <v>237</v>
      </c>
      <c r="GM176" s="2" t="s">
        <v>226</v>
      </c>
      <c r="GN176" s="2" t="s">
        <v>226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237</v>
      </c>
      <c r="GY176" s="2" t="s">
        <v>226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226</v>
      </c>
      <c r="HK176" s="2" t="s">
        <v>226</v>
      </c>
      <c r="HL176" s="2" t="s">
        <v>226</v>
      </c>
      <c r="HM176" s="2" t="s">
        <v>226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239</v>
      </c>
      <c r="HV176" s="2" t="s">
        <v>237</v>
      </c>
      <c r="HW176" s="2" t="s">
        <v>574</v>
      </c>
      <c r="HX176" s="2" t="s">
        <v>2397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237</v>
      </c>
      <c r="II176" s="2" t="s">
        <v>226</v>
      </c>
      <c r="IJ176" s="2" t="s">
        <v>226</v>
      </c>
      <c r="IK176" s="2" t="s">
        <v>238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226</v>
      </c>
      <c r="IT176" s="2" t="s">
        <v>226</v>
      </c>
      <c r="IU176" s="2" t="s">
        <v>226</v>
      </c>
      <c r="IV176" s="2" t="s">
        <v>226</v>
      </c>
      <c r="IW176" s="2" t="s">
        <v>226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226</v>
      </c>
      <c r="JG176" s="2" t="s">
        <v>226</v>
      </c>
      <c r="JH176" s="2" t="s">
        <v>226</v>
      </c>
      <c r="JI176" s="2" t="s">
        <v>226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226</v>
      </c>
      <c r="JR176" s="2" t="s">
        <v>226</v>
      </c>
      <c r="JS176" s="2" t="s">
        <v>226</v>
      </c>
      <c r="JT176" s="2" t="s">
        <v>226</v>
      </c>
      <c r="JU176" s="2" t="s">
        <v>226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237</v>
      </c>
      <c r="KE176" s="2" t="s">
        <v>226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226</v>
      </c>
      <c r="KQ176" s="2" t="s">
        <v>226</v>
      </c>
      <c r="KR176" s="2" t="s">
        <v>226</v>
      </c>
      <c r="KS176" s="2" t="s">
        <v>226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237</v>
      </c>
      <c r="LC176" s="2" t="s">
        <v>2330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226</v>
      </c>
      <c r="MY176" s="2" t="s">
        <v>226</v>
      </c>
      <c r="MZ176" s="2" t="s">
        <v>226</v>
      </c>
      <c r="NA176" s="2" t="s">
        <v>226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237</v>
      </c>
      <c r="NK176" s="2" t="s">
        <v>2331</v>
      </c>
      <c r="NL176" s="2" t="s">
        <v>2145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252</v>
      </c>
      <c r="NV176" s="2" t="s">
        <v>237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252</v>
      </c>
      <c r="OH176" s="2" t="s">
        <v>237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252</v>
      </c>
      <c r="OT176" s="2" t="s">
        <v>237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226</v>
      </c>
      <c r="QP176" s="2" t="s">
        <v>226</v>
      </c>
      <c r="QQ176" s="2" t="s">
        <v>226</v>
      </c>
      <c r="QR176" s="2" t="s">
        <v>226</v>
      </c>
      <c r="QS176" s="2" t="s">
        <v>226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223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448</v>
      </c>
      <c r="RZ176" s="2" t="s">
        <v>237</v>
      </c>
      <c r="SA176" s="2" t="s">
        <v>226</v>
      </c>
      <c r="SB176" s="2" t="s">
        <v>226</v>
      </c>
      <c r="SC176" s="2" t="s">
        <v>238</v>
      </c>
      <c r="SD176" s="2" t="s">
        <v>226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</row>
    <row r="177">
      <c r="A177" s="2" t="s">
        <v>2398</v>
      </c>
      <c r="B177" s="2" t="s">
        <v>577</v>
      </c>
      <c r="C177" s="2" t="s">
        <v>558</v>
      </c>
      <c r="D177" s="2" t="s">
        <v>215</v>
      </c>
      <c r="E177" s="2" t="s">
        <v>216</v>
      </c>
      <c r="F177" s="2" t="s">
        <v>2399</v>
      </c>
      <c r="G177" s="2" t="s">
        <v>2400</v>
      </c>
      <c r="H177" s="2" t="s">
        <v>2401</v>
      </c>
      <c r="I177" s="2" t="s">
        <v>2402</v>
      </c>
      <c r="J177" s="2" t="s">
        <v>582</v>
      </c>
      <c r="K177" s="2" t="s">
        <v>405</v>
      </c>
      <c r="L177" s="3">
        <v>23.8</v>
      </c>
      <c r="M177" s="3">
        <v>24.99</v>
      </c>
      <c r="N177" s="3">
        <v>49.99</v>
      </c>
      <c r="O177" s="2" t="s">
        <v>223</v>
      </c>
      <c r="P177" s="2" t="s">
        <v>2226</v>
      </c>
      <c r="Q177" s="2" t="s">
        <v>225</v>
      </c>
      <c r="R177" s="2" t="s">
        <v>226</v>
      </c>
      <c r="S177" s="2" t="s">
        <v>2403</v>
      </c>
      <c r="T177" s="2" t="s">
        <v>969</v>
      </c>
      <c r="U177" s="2" t="s">
        <v>371</v>
      </c>
      <c r="V177" s="2" t="s">
        <v>2404</v>
      </c>
      <c r="W177" s="2" t="s">
        <v>2405</v>
      </c>
      <c r="X177" s="2" t="s">
        <v>226</v>
      </c>
      <c r="Y177" s="2" t="s">
        <v>260</v>
      </c>
      <c r="Z177" s="4">
        <v>120</v>
      </c>
      <c r="AA177" s="4">
        <f>=ROUNDDOWN({0},0)</f>
      </c>
      <c r="AB177" s="5"/>
      <c r="AC177" s="2" t="s">
        <v>624</v>
      </c>
      <c r="AD177" s="4">
        <v>110</v>
      </c>
      <c r="AE177" s="4">
        <v>110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949</v>
      </c>
      <c r="BV177" s="2" t="s">
        <v>223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448</v>
      </c>
      <c r="CH177" s="2" t="s">
        <v>223</v>
      </c>
      <c r="CI177" s="2" t="s">
        <v>226</v>
      </c>
      <c r="CJ177" s="2" t="s">
        <v>226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223</v>
      </c>
      <c r="CU177" s="2" t="s">
        <v>2406</v>
      </c>
      <c r="CV177" s="2" t="s">
        <v>226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236</v>
      </c>
      <c r="DF177" s="2" t="s">
        <v>223</v>
      </c>
      <c r="DG177" s="2" t="s">
        <v>226</v>
      </c>
      <c r="DH177" s="2" t="s">
        <v>226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223</v>
      </c>
      <c r="DS177" s="2" t="s">
        <v>226</v>
      </c>
      <c r="DT177" s="2" t="s">
        <v>226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667</v>
      </c>
      <c r="ED177" s="2" t="s">
        <v>223</v>
      </c>
      <c r="EE177" s="2" t="s">
        <v>226</v>
      </c>
      <c r="EF177" s="2" t="s">
        <v>226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239</v>
      </c>
      <c r="EP177" s="2" t="s">
        <v>223</v>
      </c>
      <c r="EQ177" s="2" t="s">
        <v>2230</v>
      </c>
      <c r="ER177" s="2" t="s">
        <v>226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223</v>
      </c>
      <c r="FC177" s="2" t="s">
        <v>2229</v>
      </c>
      <c r="FD177" s="2" t="s">
        <v>226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223</v>
      </c>
      <c r="FO177" s="2" t="s">
        <v>2229</v>
      </c>
      <c r="FP177" s="2" t="s">
        <v>226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239</v>
      </c>
      <c r="FZ177" s="2" t="s">
        <v>223</v>
      </c>
      <c r="GA177" s="2" t="s">
        <v>2229</v>
      </c>
      <c r="GB177" s="2" t="s">
        <v>226</v>
      </c>
      <c r="GC177" s="2" t="s">
        <v>238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252</v>
      </c>
      <c r="GL177" s="2" t="s">
        <v>223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239</v>
      </c>
      <c r="GX177" s="2" t="s">
        <v>223</v>
      </c>
      <c r="GY177" s="2" t="s">
        <v>2229</v>
      </c>
      <c r="GZ177" s="2" t="s">
        <v>226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236</v>
      </c>
      <c r="HJ177" s="2" t="s">
        <v>223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223</v>
      </c>
      <c r="HW177" s="2" t="s">
        <v>226</v>
      </c>
      <c r="HX177" s="2" t="s">
        <v>226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252</v>
      </c>
      <c r="IH177" s="2" t="s">
        <v>223</v>
      </c>
      <c r="II177" s="2" t="s">
        <v>226</v>
      </c>
      <c r="IJ177" s="2" t="s">
        <v>226</v>
      </c>
      <c r="IK177" s="2" t="s">
        <v>238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252</v>
      </c>
      <c r="IT177" s="2" t="s">
        <v>223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949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252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223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252</v>
      </c>
      <c r="KP177" s="2" t="s">
        <v>223</v>
      </c>
      <c r="KQ177" s="2" t="s">
        <v>226</v>
      </c>
      <c r="KR177" s="2" t="s">
        <v>226</v>
      </c>
      <c r="KS177" s="2" t="s">
        <v>238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252</v>
      </c>
      <c r="LB177" s="2" t="s">
        <v>223</v>
      </c>
      <c r="LC177" s="2" t="s">
        <v>226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252</v>
      </c>
      <c r="LN177" s="2" t="s">
        <v>223</v>
      </c>
      <c r="LO177" s="2" t="s">
        <v>226</v>
      </c>
      <c r="LP177" s="2" t="s">
        <v>226</v>
      </c>
      <c r="LQ177" s="2" t="s">
        <v>238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252</v>
      </c>
      <c r="LZ177" s="2" t="s">
        <v>223</v>
      </c>
      <c r="MA177" s="2" t="s">
        <v>226</v>
      </c>
      <c r="MB177" s="2" t="s">
        <v>226</v>
      </c>
      <c r="MC177" s="2" t="s">
        <v>238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252</v>
      </c>
      <c r="ML177" s="2" t="s">
        <v>223</v>
      </c>
      <c r="MM177" s="2" t="s">
        <v>226</v>
      </c>
      <c r="MN177" s="2" t="s">
        <v>226</v>
      </c>
      <c r="MO177" s="2" t="s">
        <v>238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223</v>
      </c>
      <c r="MY177" s="2" t="s">
        <v>226</v>
      </c>
      <c r="MZ177" s="2" t="s">
        <v>226</v>
      </c>
      <c r="NA177" s="2" t="s">
        <v>238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226</v>
      </c>
      <c r="NJ177" s="2" t="s">
        <v>226</v>
      </c>
      <c r="NK177" s="2" t="s">
        <v>226</v>
      </c>
      <c r="NL177" s="2" t="s">
        <v>226</v>
      </c>
      <c r="NM177" s="2" t="s">
        <v>226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949</v>
      </c>
      <c r="NV177" s="2" t="s">
        <v>223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252</v>
      </c>
      <c r="OH177" s="2" t="s">
        <v>223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252</v>
      </c>
      <c r="OT177" s="2" t="s">
        <v>223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252</v>
      </c>
      <c r="PF177" s="2" t="s">
        <v>223</v>
      </c>
      <c r="PG177" s="2" t="s">
        <v>226</v>
      </c>
      <c r="PH177" s="2" t="s">
        <v>226</v>
      </c>
      <c r="PI177" s="2" t="s">
        <v>238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252</v>
      </c>
      <c r="QP177" s="2" t="s">
        <v>223</v>
      </c>
      <c r="QQ177" s="2" t="s">
        <v>226</v>
      </c>
      <c r="QR177" s="2" t="s">
        <v>226</v>
      </c>
      <c r="QS177" s="2" t="s">
        <v>238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266</v>
      </c>
      <c r="RB177" s="2" t="s">
        <v>223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252</v>
      </c>
      <c r="RN177" s="2" t="s">
        <v>223</v>
      </c>
      <c r="RO177" s="2" t="s">
        <v>226</v>
      </c>
      <c r="RP177" s="2" t="s">
        <v>226</v>
      </c>
      <c r="RQ177" s="2" t="s">
        <v>238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226</v>
      </c>
      <c r="RZ177" s="2" t="s">
        <v>226</v>
      </c>
      <c r="SA177" s="2" t="s">
        <v>226</v>
      </c>
      <c r="SB177" s="2" t="s">
        <v>226</v>
      </c>
      <c r="SC177" s="2" t="s">
        <v>226</v>
      </c>
      <c r="SD177" s="2" t="s">
        <v>226</v>
      </c>
      <c r="SE177" s="4">
        <v>120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>
        <v>110</v>
      </c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</row>
    <row r="178">
      <c r="A178" s="2" t="s">
        <v>2407</v>
      </c>
      <c r="B178" s="2" t="s">
        <v>577</v>
      </c>
      <c r="C178" s="2" t="s">
        <v>558</v>
      </c>
      <c r="D178" s="2" t="s">
        <v>215</v>
      </c>
      <c r="E178" s="2" t="s">
        <v>216</v>
      </c>
      <c r="F178" s="2" t="s">
        <v>2399</v>
      </c>
      <c r="G178" s="2" t="s">
        <v>2400</v>
      </c>
      <c r="H178" s="2" t="s">
        <v>2401</v>
      </c>
      <c r="I178" s="2" t="s">
        <v>2402</v>
      </c>
      <c r="J178" s="2" t="s">
        <v>221</v>
      </c>
      <c r="K178" s="2" t="s">
        <v>405</v>
      </c>
      <c r="L178" s="3">
        <v>28.57</v>
      </c>
      <c r="M178" s="3">
        <v>30</v>
      </c>
      <c r="N178" s="3">
        <v>59.99</v>
      </c>
      <c r="O178" s="2" t="s">
        <v>223</v>
      </c>
      <c r="P178" s="2" t="s">
        <v>2226</v>
      </c>
      <c r="Q178" s="2" t="s">
        <v>225</v>
      </c>
      <c r="R178" s="2" t="s">
        <v>226</v>
      </c>
      <c r="S178" s="2" t="s">
        <v>2403</v>
      </c>
      <c r="T178" s="2" t="s">
        <v>969</v>
      </c>
      <c r="U178" s="2" t="s">
        <v>229</v>
      </c>
      <c r="V178" s="2" t="s">
        <v>2404</v>
      </c>
      <c r="W178" s="2" t="s">
        <v>2405</v>
      </c>
      <c r="X178" s="2" t="s">
        <v>226</v>
      </c>
      <c r="Y178" s="2" t="s">
        <v>260</v>
      </c>
      <c r="Z178" s="4">
        <v>179</v>
      </c>
      <c r="AA178" s="4">
        <f>=ROUNDDOWN({0},0)</f>
      </c>
      <c r="AB178" s="5"/>
      <c r="AC178" s="2" t="s">
        <v>624</v>
      </c>
      <c r="AD178" s="4">
        <v>170</v>
      </c>
      <c r="AE178" s="4">
        <v>170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/>
      <c r="BJ178" s="4"/>
      <c r="BK178" s="8"/>
      <c r="BL178" s="2" t="s">
        <v>226</v>
      </c>
      <c r="BM178" s="7"/>
      <c r="BN178" s="7"/>
      <c r="BO178" s="4"/>
      <c r="BP178" s="8"/>
      <c r="BQ178" s="4"/>
      <c r="BR178" s="8"/>
      <c r="BS178" s="7"/>
      <c r="BT178" s="7"/>
      <c r="BU178" s="2" t="s">
        <v>949</v>
      </c>
      <c r="BV178" s="2" t="s">
        <v>223</v>
      </c>
      <c r="BW178" s="2" t="s">
        <v>226</v>
      </c>
      <c r="BX178" s="2" t="s">
        <v>226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448</v>
      </c>
      <c r="CH178" s="2" t="s">
        <v>223</v>
      </c>
      <c r="CI178" s="2" t="s">
        <v>226</v>
      </c>
      <c r="CJ178" s="2" t="s">
        <v>226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223</v>
      </c>
      <c r="CU178" s="2" t="s">
        <v>2406</v>
      </c>
      <c r="CV178" s="2" t="s">
        <v>226</v>
      </c>
      <c r="CW178" s="2" t="s">
        <v>238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236</v>
      </c>
      <c r="DF178" s="2" t="s">
        <v>223</v>
      </c>
      <c r="DG178" s="2" t="s">
        <v>226</v>
      </c>
      <c r="DH178" s="2" t="s">
        <v>226</v>
      </c>
      <c r="DI178" s="2" t="s">
        <v>238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223</v>
      </c>
      <c r="DS178" s="2" t="s">
        <v>226</v>
      </c>
      <c r="DT178" s="2" t="s">
        <v>226</v>
      </c>
      <c r="DU178" s="2" t="s">
        <v>238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667</v>
      </c>
      <c r="ED178" s="2" t="s">
        <v>223</v>
      </c>
      <c r="EE178" s="2" t="s">
        <v>226</v>
      </c>
      <c r="EF178" s="2" t="s">
        <v>226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239</v>
      </c>
      <c r="EP178" s="2" t="s">
        <v>223</v>
      </c>
      <c r="EQ178" s="2" t="s">
        <v>2230</v>
      </c>
      <c r="ER178" s="2" t="s">
        <v>226</v>
      </c>
      <c r="ES178" s="2" t="s">
        <v>238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239</v>
      </c>
      <c r="FB178" s="2" t="s">
        <v>223</v>
      </c>
      <c r="FC178" s="2" t="s">
        <v>2229</v>
      </c>
      <c r="FD178" s="2" t="s">
        <v>226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223</v>
      </c>
      <c r="FO178" s="2" t="s">
        <v>2229</v>
      </c>
      <c r="FP178" s="2" t="s">
        <v>226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239</v>
      </c>
      <c r="FZ178" s="2" t="s">
        <v>223</v>
      </c>
      <c r="GA178" s="2" t="s">
        <v>2229</v>
      </c>
      <c r="GB178" s="2" t="s">
        <v>226</v>
      </c>
      <c r="GC178" s="2" t="s">
        <v>238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252</v>
      </c>
      <c r="GL178" s="2" t="s">
        <v>223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239</v>
      </c>
      <c r="GX178" s="2" t="s">
        <v>223</v>
      </c>
      <c r="GY178" s="2" t="s">
        <v>2229</v>
      </c>
      <c r="GZ178" s="2" t="s">
        <v>226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223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223</v>
      </c>
      <c r="HW178" s="2" t="s">
        <v>226</v>
      </c>
      <c r="HX178" s="2" t="s">
        <v>226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252</v>
      </c>
      <c r="IH178" s="2" t="s">
        <v>223</v>
      </c>
      <c r="II178" s="2" t="s">
        <v>226</v>
      </c>
      <c r="IJ178" s="2" t="s">
        <v>226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223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949</v>
      </c>
      <c r="JF178" s="2" t="s">
        <v>223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223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223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252</v>
      </c>
      <c r="KP178" s="2" t="s">
        <v>223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252</v>
      </c>
      <c r="LB178" s="2" t="s">
        <v>223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252</v>
      </c>
      <c r="LN178" s="2" t="s">
        <v>223</v>
      </c>
      <c r="LO178" s="2" t="s">
        <v>226</v>
      </c>
      <c r="LP178" s="2" t="s">
        <v>226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252</v>
      </c>
      <c r="LZ178" s="2" t="s">
        <v>223</v>
      </c>
      <c r="MA178" s="2" t="s">
        <v>226</v>
      </c>
      <c r="MB178" s="2" t="s">
        <v>226</v>
      </c>
      <c r="MC178" s="2" t="s">
        <v>238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252</v>
      </c>
      <c r="ML178" s="2" t="s">
        <v>223</v>
      </c>
      <c r="MM178" s="2" t="s">
        <v>226</v>
      </c>
      <c r="MN178" s="2" t="s">
        <v>226</v>
      </c>
      <c r="MO178" s="2" t="s">
        <v>238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223</v>
      </c>
      <c r="MY178" s="2" t="s">
        <v>226</v>
      </c>
      <c r="MZ178" s="2" t="s">
        <v>226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226</v>
      </c>
      <c r="NJ178" s="2" t="s">
        <v>226</v>
      </c>
      <c r="NK178" s="2" t="s">
        <v>226</v>
      </c>
      <c r="NL178" s="2" t="s">
        <v>226</v>
      </c>
      <c r="NM178" s="2" t="s">
        <v>226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949</v>
      </c>
      <c r="NV178" s="2" t="s">
        <v>223</v>
      </c>
      <c r="NW178" s="2" t="s">
        <v>226</v>
      </c>
      <c r="NX178" s="2" t="s">
        <v>226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252</v>
      </c>
      <c r="OH178" s="2" t="s">
        <v>223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252</v>
      </c>
      <c r="OT178" s="2" t="s">
        <v>223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252</v>
      </c>
      <c r="PF178" s="2" t="s">
        <v>223</v>
      </c>
      <c r="PG178" s="2" t="s">
        <v>226</v>
      </c>
      <c r="PH178" s="2" t="s">
        <v>226</v>
      </c>
      <c r="PI178" s="2" t="s">
        <v>238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226</v>
      </c>
      <c r="QD178" s="2" t="s">
        <v>226</v>
      </c>
      <c r="QE178" s="2" t="s">
        <v>226</v>
      </c>
      <c r="QF178" s="2" t="s">
        <v>226</v>
      </c>
      <c r="QG178" s="2" t="s">
        <v>226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252</v>
      </c>
      <c r="QP178" s="2" t="s">
        <v>223</v>
      </c>
      <c r="QQ178" s="2" t="s">
        <v>226</v>
      </c>
      <c r="QR178" s="2" t="s">
        <v>226</v>
      </c>
      <c r="QS178" s="2" t="s">
        <v>238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223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252</v>
      </c>
      <c r="RN178" s="2" t="s">
        <v>223</v>
      </c>
      <c r="RO178" s="2" t="s">
        <v>226</v>
      </c>
      <c r="RP178" s="2" t="s">
        <v>226</v>
      </c>
      <c r="RQ178" s="2" t="s">
        <v>238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226</v>
      </c>
      <c r="RZ178" s="2" t="s">
        <v>226</v>
      </c>
      <c r="SA178" s="2" t="s">
        <v>226</v>
      </c>
      <c r="SB178" s="2" t="s">
        <v>226</v>
      </c>
      <c r="SC178" s="2" t="s">
        <v>226</v>
      </c>
      <c r="SD178" s="2" t="s">
        <v>226</v>
      </c>
      <c r="SE178" s="4">
        <v>179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>
        <v>170</v>
      </c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</row>
    <row r="179">
      <c r="A179" s="2" t="s">
        <v>2408</v>
      </c>
      <c r="B179" s="2" t="s">
        <v>577</v>
      </c>
      <c r="C179" s="2" t="s">
        <v>558</v>
      </c>
      <c r="D179" s="2" t="s">
        <v>215</v>
      </c>
      <c r="E179" s="2" t="s">
        <v>216</v>
      </c>
      <c r="F179" s="2" t="s">
        <v>2409</v>
      </c>
      <c r="G179" s="2" t="s">
        <v>2410</v>
      </c>
      <c r="H179" s="2" t="s">
        <v>2411</v>
      </c>
      <c r="I179" s="2" t="s">
        <v>560</v>
      </c>
      <c r="J179" s="2" t="s">
        <v>582</v>
      </c>
      <c r="K179" s="2" t="s">
        <v>953</v>
      </c>
      <c r="L179" s="3">
        <v>28.8</v>
      </c>
      <c r="M179" s="3">
        <v>30.24</v>
      </c>
      <c r="N179" s="3">
        <v>59.99</v>
      </c>
      <c r="O179" s="2" t="s">
        <v>223</v>
      </c>
      <c r="P179" s="2" t="s">
        <v>284</v>
      </c>
      <c r="Q179" s="2" t="s">
        <v>225</v>
      </c>
      <c r="R179" s="2" t="s">
        <v>226</v>
      </c>
      <c r="S179" s="2" t="s">
        <v>226</v>
      </c>
      <c r="T179" s="2" t="s">
        <v>226</v>
      </c>
      <c r="U179" s="2" t="s">
        <v>371</v>
      </c>
      <c r="V179" s="2" t="s">
        <v>320</v>
      </c>
      <c r="W179" s="2" t="s">
        <v>231</v>
      </c>
      <c r="X179" s="2" t="s">
        <v>226</v>
      </c>
      <c r="Y179" s="2" t="s">
        <v>1353</v>
      </c>
      <c r="Z179" s="4"/>
      <c r="AA179" s="4">
        <f>=ROUNDDOWN({0},0)</f>
      </c>
      <c r="AB179" s="5"/>
      <c r="AC179" s="2" t="s">
        <v>226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226</v>
      </c>
      <c r="BM179" s="7"/>
      <c r="BN179" s="7"/>
      <c r="BO179" s="4"/>
      <c r="BP179" s="8"/>
      <c r="BQ179" s="4"/>
      <c r="BR179" s="8"/>
      <c r="BS179" s="7"/>
      <c r="BT179" s="7"/>
      <c r="BU179" s="2" t="s">
        <v>252</v>
      </c>
      <c r="BV179" s="2" t="s">
        <v>237</v>
      </c>
      <c r="BW179" s="2" t="s">
        <v>226</v>
      </c>
      <c r="BX179" s="2" t="s">
        <v>226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239</v>
      </c>
      <c r="CH179" s="2" t="s">
        <v>237</v>
      </c>
      <c r="CI179" s="2" t="s">
        <v>1917</v>
      </c>
      <c r="CJ179" s="2" t="s">
        <v>2323</v>
      </c>
      <c r="CK179" s="2" t="s">
        <v>238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239</v>
      </c>
      <c r="CT179" s="2" t="s">
        <v>237</v>
      </c>
      <c r="CU179" s="2" t="s">
        <v>2412</v>
      </c>
      <c r="CV179" s="2" t="s">
        <v>2326</v>
      </c>
      <c r="CW179" s="2" t="s">
        <v>238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252</v>
      </c>
      <c r="DF179" s="2" t="s">
        <v>237</v>
      </c>
      <c r="DG179" s="2" t="s">
        <v>226</v>
      </c>
      <c r="DH179" s="2" t="s">
        <v>226</v>
      </c>
      <c r="DI179" s="2" t="s">
        <v>238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237</v>
      </c>
      <c r="DS179" s="2" t="s">
        <v>2326</v>
      </c>
      <c r="DT179" s="2" t="s">
        <v>1704</v>
      </c>
      <c r="DU179" s="2" t="s">
        <v>238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239</v>
      </c>
      <c r="ED179" s="2" t="s">
        <v>237</v>
      </c>
      <c r="EE179" s="2" t="s">
        <v>569</v>
      </c>
      <c r="EF179" s="2" t="s">
        <v>2024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239</v>
      </c>
      <c r="EP179" s="2" t="s">
        <v>237</v>
      </c>
      <c r="EQ179" s="2" t="s">
        <v>570</v>
      </c>
      <c r="ER179" s="2" t="s">
        <v>2413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239</v>
      </c>
      <c r="FB179" s="2" t="s">
        <v>237</v>
      </c>
      <c r="FC179" s="2" t="s">
        <v>2324</v>
      </c>
      <c r="FD179" s="2" t="s">
        <v>226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237</v>
      </c>
      <c r="FO179" s="2" t="s">
        <v>2414</v>
      </c>
      <c r="FP179" s="2" t="s">
        <v>2139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252</v>
      </c>
      <c r="GL179" s="2" t="s">
        <v>237</v>
      </c>
      <c r="GM179" s="2" t="s">
        <v>226</v>
      </c>
      <c r="GN179" s="2" t="s">
        <v>226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237</v>
      </c>
      <c r="GY179" s="2" t="s">
        <v>226</v>
      </c>
      <c r="GZ179" s="2" t="s">
        <v>226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252</v>
      </c>
      <c r="HJ179" s="2" t="s">
        <v>223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239</v>
      </c>
      <c r="HV179" s="2" t="s">
        <v>237</v>
      </c>
      <c r="HW179" s="2" t="s">
        <v>574</v>
      </c>
      <c r="HX179" s="2" t="s">
        <v>2037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252</v>
      </c>
      <c r="IH179" s="2" t="s">
        <v>237</v>
      </c>
      <c r="II179" s="2" t="s">
        <v>226</v>
      </c>
      <c r="IJ179" s="2" t="s">
        <v>226</v>
      </c>
      <c r="IK179" s="2" t="s">
        <v>238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226</v>
      </c>
      <c r="IT179" s="2" t="s">
        <v>226</v>
      </c>
      <c r="IU179" s="2" t="s">
        <v>226</v>
      </c>
      <c r="IV179" s="2" t="s">
        <v>226</v>
      </c>
      <c r="IW179" s="2" t="s">
        <v>226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226</v>
      </c>
      <c r="JF179" s="2" t="s">
        <v>226</v>
      </c>
      <c r="JG179" s="2" t="s">
        <v>226</v>
      </c>
      <c r="JH179" s="2" t="s">
        <v>226</v>
      </c>
      <c r="JI179" s="2" t="s">
        <v>226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223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252</v>
      </c>
      <c r="KD179" s="2" t="s">
        <v>237</v>
      </c>
      <c r="KE179" s="2" t="s">
        <v>226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226</v>
      </c>
      <c r="KQ179" s="2" t="s">
        <v>226</v>
      </c>
      <c r="KR179" s="2" t="s">
        <v>226</v>
      </c>
      <c r="KS179" s="2" t="s">
        <v>226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239</v>
      </c>
      <c r="LB179" s="2" t="s">
        <v>237</v>
      </c>
      <c r="LC179" s="2" t="s">
        <v>2330</v>
      </c>
      <c r="LD179" s="2" t="s">
        <v>2323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252</v>
      </c>
      <c r="LN179" s="2" t="s">
        <v>223</v>
      </c>
      <c r="LO179" s="2" t="s">
        <v>226</v>
      </c>
      <c r="LP179" s="2" t="s">
        <v>226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226</v>
      </c>
      <c r="MY179" s="2" t="s">
        <v>226</v>
      </c>
      <c r="MZ179" s="2" t="s">
        <v>226</v>
      </c>
      <c r="NA179" s="2" t="s">
        <v>226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239</v>
      </c>
      <c r="NJ179" s="2" t="s">
        <v>237</v>
      </c>
      <c r="NK179" s="2" t="s">
        <v>2331</v>
      </c>
      <c r="NL179" s="2" t="s">
        <v>2415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252</v>
      </c>
      <c r="NV179" s="2" t="s">
        <v>237</v>
      </c>
      <c r="NW179" s="2" t="s">
        <v>226</v>
      </c>
      <c r="NX179" s="2" t="s">
        <v>226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252</v>
      </c>
      <c r="OH179" s="2" t="s">
        <v>237</v>
      </c>
      <c r="OI179" s="2" t="s">
        <v>226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252</v>
      </c>
      <c r="OT179" s="2" t="s">
        <v>237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226</v>
      </c>
      <c r="QQ179" s="2" t="s">
        <v>226</v>
      </c>
      <c r="QR179" s="2" t="s">
        <v>226</v>
      </c>
      <c r="QS179" s="2" t="s">
        <v>226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266</v>
      </c>
      <c r="RB179" s="2" t="s">
        <v>223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226</v>
      </c>
      <c r="RO179" s="2" t="s">
        <v>226</v>
      </c>
      <c r="RP179" s="2" t="s">
        <v>226</v>
      </c>
      <c r="RQ179" s="2" t="s">
        <v>226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448</v>
      </c>
      <c r="RZ179" s="2" t="s">
        <v>237</v>
      </c>
      <c r="SA179" s="2" t="s">
        <v>226</v>
      </c>
      <c r="SB179" s="2" t="s">
        <v>226</v>
      </c>
      <c r="SC179" s="2" t="s">
        <v>238</v>
      </c>
      <c r="SD179" s="2" t="s">
        <v>226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</row>
    <row r="180">
      <c r="A180" s="2" t="s">
        <v>2416</v>
      </c>
      <c r="B180" s="2" t="s">
        <v>577</v>
      </c>
      <c r="C180" s="2" t="s">
        <v>558</v>
      </c>
      <c r="D180" s="2" t="s">
        <v>215</v>
      </c>
      <c r="E180" s="2" t="s">
        <v>216</v>
      </c>
      <c r="F180" s="2" t="s">
        <v>2409</v>
      </c>
      <c r="G180" s="2" t="s">
        <v>2410</v>
      </c>
      <c r="H180" s="2" t="s">
        <v>2411</v>
      </c>
      <c r="I180" s="2" t="s">
        <v>560</v>
      </c>
      <c r="J180" s="2" t="s">
        <v>221</v>
      </c>
      <c r="K180" s="2" t="s">
        <v>953</v>
      </c>
      <c r="L180" s="3">
        <v>33.6</v>
      </c>
      <c r="M180" s="3">
        <v>35.28</v>
      </c>
      <c r="N180" s="3">
        <v>69.99</v>
      </c>
      <c r="O180" s="2" t="s">
        <v>223</v>
      </c>
      <c r="P180" s="2" t="s">
        <v>284</v>
      </c>
      <c r="Q180" s="2" t="s">
        <v>225</v>
      </c>
      <c r="R180" s="2" t="s">
        <v>226</v>
      </c>
      <c r="S180" s="2" t="s">
        <v>226</v>
      </c>
      <c r="T180" s="2" t="s">
        <v>226</v>
      </c>
      <c r="U180" s="2" t="s">
        <v>229</v>
      </c>
      <c r="V180" s="2" t="s">
        <v>320</v>
      </c>
      <c r="W180" s="2" t="s">
        <v>231</v>
      </c>
      <c r="X180" s="2" t="s">
        <v>226</v>
      </c>
      <c r="Y180" s="2" t="s">
        <v>1353</v>
      </c>
      <c r="Z180" s="4"/>
      <c r="AA180" s="4">
        <f>=ROUNDDOWN({0},0)</f>
      </c>
      <c r="AB180" s="5"/>
      <c r="AC180" s="2" t="s">
        <v>226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226</v>
      </c>
      <c r="AW180" s="8" t="s">
        <v>226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/>
      <c r="BJ180" s="4"/>
      <c r="BK180" s="8"/>
      <c r="BL180" s="2" t="s">
        <v>226</v>
      </c>
      <c r="BM180" s="7"/>
      <c r="BN180" s="7"/>
      <c r="BO180" s="4"/>
      <c r="BP180" s="8"/>
      <c r="BQ180" s="4"/>
      <c r="BR180" s="8"/>
      <c r="BS180" s="7"/>
      <c r="BT180" s="7"/>
      <c r="BU180" s="2" t="s">
        <v>252</v>
      </c>
      <c r="BV180" s="2" t="s">
        <v>237</v>
      </c>
      <c r="BW180" s="2" t="s">
        <v>226</v>
      </c>
      <c r="BX180" s="2" t="s">
        <v>226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239</v>
      </c>
      <c r="CH180" s="2" t="s">
        <v>237</v>
      </c>
      <c r="CI180" s="2" t="s">
        <v>1917</v>
      </c>
      <c r="CJ180" s="2" t="s">
        <v>1912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237</v>
      </c>
      <c r="CU180" s="2" t="s">
        <v>2412</v>
      </c>
      <c r="CV180" s="2" t="s">
        <v>1368</v>
      </c>
      <c r="CW180" s="2" t="s">
        <v>238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252</v>
      </c>
      <c r="DF180" s="2" t="s">
        <v>237</v>
      </c>
      <c r="DG180" s="2" t="s">
        <v>226</v>
      </c>
      <c r="DH180" s="2" t="s">
        <v>226</v>
      </c>
      <c r="DI180" s="2" t="s">
        <v>238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239</v>
      </c>
      <c r="DR180" s="2" t="s">
        <v>237</v>
      </c>
      <c r="DS180" s="2" t="s">
        <v>2326</v>
      </c>
      <c r="DT180" s="2" t="s">
        <v>2417</v>
      </c>
      <c r="DU180" s="2" t="s">
        <v>238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239</v>
      </c>
      <c r="ED180" s="2" t="s">
        <v>237</v>
      </c>
      <c r="EE180" s="2" t="s">
        <v>569</v>
      </c>
      <c r="EF180" s="2" t="s">
        <v>2418</v>
      </c>
      <c r="EG180" s="2" t="s">
        <v>238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239</v>
      </c>
      <c r="EP180" s="2" t="s">
        <v>237</v>
      </c>
      <c r="EQ180" s="2" t="s">
        <v>570</v>
      </c>
      <c r="ER180" s="2" t="s">
        <v>2419</v>
      </c>
      <c r="ES180" s="2" t="s">
        <v>238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239</v>
      </c>
      <c r="FB180" s="2" t="s">
        <v>237</v>
      </c>
      <c r="FC180" s="2" t="s">
        <v>2324</v>
      </c>
      <c r="FD180" s="2" t="s">
        <v>2420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237</v>
      </c>
      <c r="FO180" s="2" t="s">
        <v>2414</v>
      </c>
      <c r="FP180" s="2" t="s">
        <v>1466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252</v>
      </c>
      <c r="GL180" s="2" t="s">
        <v>237</v>
      </c>
      <c r="GM180" s="2" t="s">
        <v>226</v>
      </c>
      <c r="GN180" s="2" t="s">
        <v>226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266</v>
      </c>
      <c r="GX180" s="2" t="s">
        <v>237</v>
      </c>
      <c r="GY180" s="2" t="s">
        <v>226</v>
      </c>
      <c r="GZ180" s="2" t="s">
        <v>226</v>
      </c>
      <c r="HA180" s="2" t="s">
        <v>238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252</v>
      </c>
      <c r="HJ180" s="2" t="s">
        <v>223</v>
      </c>
      <c r="HK180" s="2" t="s">
        <v>226</v>
      </c>
      <c r="HL180" s="2" t="s">
        <v>226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237</v>
      </c>
      <c r="HW180" s="2" t="s">
        <v>574</v>
      </c>
      <c r="HX180" s="2" t="s">
        <v>2421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252</v>
      </c>
      <c r="IH180" s="2" t="s">
        <v>237</v>
      </c>
      <c r="II180" s="2" t="s">
        <v>226</v>
      </c>
      <c r="IJ180" s="2" t="s">
        <v>226</v>
      </c>
      <c r="IK180" s="2" t="s">
        <v>238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226</v>
      </c>
      <c r="IT180" s="2" t="s">
        <v>226</v>
      </c>
      <c r="IU180" s="2" t="s">
        <v>226</v>
      </c>
      <c r="IV180" s="2" t="s">
        <v>226</v>
      </c>
      <c r="IW180" s="2" t="s">
        <v>226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226</v>
      </c>
      <c r="JG180" s="2" t="s">
        <v>226</v>
      </c>
      <c r="JH180" s="2" t="s">
        <v>226</v>
      </c>
      <c r="JI180" s="2" t="s">
        <v>226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252</v>
      </c>
      <c r="JR180" s="2" t="s">
        <v>223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252</v>
      </c>
      <c r="KD180" s="2" t="s">
        <v>237</v>
      </c>
      <c r="KE180" s="2" t="s">
        <v>226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239</v>
      </c>
      <c r="LB180" s="2" t="s">
        <v>237</v>
      </c>
      <c r="LC180" s="2" t="s">
        <v>2330</v>
      </c>
      <c r="LD180" s="2" t="s">
        <v>2422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252</v>
      </c>
      <c r="LN180" s="2" t="s">
        <v>223</v>
      </c>
      <c r="LO180" s="2" t="s">
        <v>226</v>
      </c>
      <c r="LP180" s="2" t="s">
        <v>226</v>
      </c>
      <c r="LQ180" s="2" t="s">
        <v>238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239</v>
      </c>
      <c r="NJ180" s="2" t="s">
        <v>237</v>
      </c>
      <c r="NK180" s="2" t="s">
        <v>2331</v>
      </c>
      <c r="NL180" s="2" t="s">
        <v>2304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252</v>
      </c>
      <c r="NV180" s="2" t="s">
        <v>237</v>
      </c>
      <c r="NW180" s="2" t="s">
        <v>226</v>
      </c>
      <c r="NX180" s="2" t="s">
        <v>226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252</v>
      </c>
      <c r="OH180" s="2" t="s">
        <v>237</v>
      </c>
      <c r="OI180" s="2" t="s">
        <v>226</v>
      </c>
      <c r="OJ180" s="2" t="s">
        <v>226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252</v>
      </c>
      <c r="OT180" s="2" t="s">
        <v>237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266</v>
      </c>
      <c r="RB180" s="2" t="s">
        <v>223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448</v>
      </c>
      <c r="RZ180" s="2" t="s">
        <v>237</v>
      </c>
      <c r="SA180" s="2" t="s">
        <v>226</v>
      </c>
      <c r="SB180" s="2" t="s">
        <v>226</v>
      </c>
      <c r="SC180" s="2" t="s">
        <v>238</v>
      </c>
      <c r="SD180" s="2" t="s">
        <v>226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</row>
    <row r="181">
      <c r="A181" s="2" t="s">
        <v>2423</v>
      </c>
      <c r="B181" s="2" t="s">
        <v>577</v>
      </c>
      <c r="C181" s="2" t="s">
        <v>558</v>
      </c>
      <c r="D181" s="2" t="s">
        <v>215</v>
      </c>
      <c r="E181" s="2" t="s">
        <v>216</v>
      </c>
      <c r="F181" s="2" t="s">
        <v>2424</v>
      </c>
      <c r="G181" s="2" t="s">
        <v>2425</v>
      </c>
      <c r="H181" s="2" t="s">
        <v>2426</v>
      </c>
      <c r="I181" s="2" t="s">
        <v>2427</v>
      </c>
      <c r="J181" s="2" t="s">
        <v>221</v>
      </c>
      <c r="K181" s="2" t="s">
        <v>468</v>
      </c>
      <c r="L181" s="3">
        <v>45</v>
      </c>
      <c r="M181" s="3">
        <v>47.25</v>
      </c>
      <c r="N181" s="3">
        <v>89.99</v>
      </c>
      <c r="O181" s="2" t="s">
        <v>283</v>
      </c>
      <c r="P181" s="2" t="s">
        <v>284</v>
      </c>
      <c r="Q181" s="2" t="s">
        <v>225</v>
      </c>
      <c r="R181" s="2" t="s">
        <v>226</v>
      </c>
      <c r="S181" s="2" t="s">
        <v>2428</v>
      </c>
      <c r="T181" s="2" t="s">
        <v>226</v>
      </c>
      <c r="U181" s="2" t="s">
        <v>371</v>
      </c>
      <c r="V181" s="2" t="s">
        <v>2429</v>
      </c>
      <c r="W181" s="2" t="s">
        <v>587</v>
      </c>
      <c r="X181" s="2" t="s">
        <v>2080</v>
      </c>
      <c r="Y181" s="2" t="s">
        <v>2058</v>
      </c>
      <c r="Z181" s="4"/>
      <c r="AA181" s="4">
        <f>=ROUNDDOWN({0},0)</f>
      </c>
      <c r="AB181" s="5"/>
      <c r="AC181" s="2" t="s">
        <v>226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>
        <v>10</v>
      </c>
      <c r="AS181" s="8">
        <v>504</v>
      </c>
      <c r="AT181" s="7">
        <v>-1</v>
      </c>
      <c r="AU181" s="7">
        <v>-1</v>
      </c>
      <c r="AV181" s="4"/>
      <c r="AW181" s="8"/>
      <c r="AX181" s="4">
        <v>10</v>
      </c>
      <c r="AY181" s="8">
        <v>504</v>
      </c>
      <c r="AZ181" s="7">
        <v>-1</v>
      </c>
      <c r="BA181" s="7">
        <v>-1</v>
      </c>
      <c r="BB181" s="7"/>
      <c r="BC181" s="4"/>
      <c r="BD181" s="8"/>
      <c r="BE181" s="4">
        <v>10</v>
      </c>
      <c r="BF181" s="8">
        <v>504</v>
      </c>
      <c r="BG181" s="7">
        <v>-1</v>
      </c>
      <c r="BH181" s="7">
        <v>-1</v>
      </c>
      <c r="BI181" s="7"/>
      <c r="BJ181" s="4"/>
      <c r="BK181" s="8"/>
      <c r="BL181" s="2" t="s">
        <v>2430</v>
      </c>
      <c r="BM181" s="7"/>
      <c r="BN181" s="7"/>
      <c r="BO181" s="4"/>
      <c r="BP181" s="8"/>
      <c r="BQ181" s="4">
        <v>7</v>
      </c>
      <c r="BR181" s="8">
        <v>362.25</v>
      </c>
      <c r="BS181" s="7">
        <v>-1</v>
      </c>
      <c r="BT181" s="7">
        <v>-1</v>
      </c>
      <c r="BU181" s="2" t="s">
        <v>239</v>
      </c>
      <c r="BV181" s="2" t="s">
        <v>237</v>
      </c>
      <c r="BW181" s="2" t="s">
        <v>226</v>
      </c>
      <c r="BX181" s="2" t="s">
        <v>1288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239</v>
      </c>
      <c r="CH181" s="2" t="s">
        <v>237</v>
      </c>
      <c r="CI181" s="2" t="s">
        <v>2431</v>
      </c>
      <c r="CJ181" s="2" t="s">
        <v>2432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237</v>
      </c>
      <c r="CU181" s="2" t="s">
        <v>2433</v>
      </c>
      <c r="CV181" s="2" t="s">
        <v>2434</v>
      </c>
      <c r="CW181" s="2" t="s">
        <v>238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239</v>
      </c>
      <c r="DF181" s="2" t="s">
        <v>237</v>
      </c>
      <c r="DG181" s="2" t="s">
        <v>654</v>
      </c>
      <c r="DH181" s="2" t="s">
        <v>247</v>
      </c>
      <c r="DI181" s="2" t="s">
        <v>291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239</v>
      </c>
      <c r="DR181" s="2" t="s">
        <v>237</v>
      </c>
      <c r="DS181" s="2" t="s">
        <v>2434</v>
      </c>
      <c r="DT181" s="2" t="s">
        <v>2435</v>
      </c>
      <c r="DU181" s="2" t="s">
        <v>291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239</v>
      </c>
      <c r="ED181" s="2" t="s">
        <v>237</v>
      </c>
      <c r="EE181" s="2" t="s">
        <v>684</v>
      </c>
      <c r="EF181" s="2" t="s">
        <v>2436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239</v>
      </c>
      <c r="EP181" s="2" t="s">
        <v>237</v>
      </c>
      <c r="EQ181" s="2" t="s">
        <v>2058</v>
      </c>
      <c r="ER181" s="2" t="s">
        <v>2112</v>
      </c>
      <c r="ES181" s="2" t="s">
        <v>238</v>
      </c>
      <c r="ET181" s="2" t="s">
        <v>226</v>
      </c>
      <c r="EU181" s="4"/>
      <c r="EV181" s="8"/>
      <c r="EW181" s="4">
        <v>2</v>
      </c>
      <c r="EX181" s="8">
        <v>92.14</v>
      </c>
      <c r="EY181" s="7">
        <v>-1</v>
      </c>
      <c r="EZ181" s="7">
        <v>-1</v>
      </c>
      <c r="FA181" s="2" t="s">
        <v>239</v>
      </c>
      <c r="FB181" s="2" t="s">
        <v>237</v>
      </c>
      <c r="FC181" s="2" t="s">
        <v>814</v>
      </c>
      <c r="FD181" s="2" t="s">
        <v>1179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237</v>
      </c>
      <c r="FO181" s="2" t="s">
        <v>2058</v>
      </c>
      <c r="FP181" s="2" t="s">
        <v>917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252</v>
      </c>
      <c r="GL181" s="2" t="s">
        <v>237</v>
      </c>
      <c r="GM181" s="2" t="s">
        <v>226</v>
      </c>
      <c r="GN181" s="2" t="s">
        <v>226</v>
      </c>
      <c r="GO181" s="2" t="s">
        <v>238</v>
      </c>
      <c r="GP181" s="2" t="s">
        <v>226</v>
      </c>
      <c r="GQ181" s="4"/>
      <c r="GR181" s="8"/>
      <c r="GS181" s="4">
        <v>1</v>
      </c>
      <c r="GT181" s="8">
        <v>49.61</v>
      </c>
      <c r="GU181" s="7">
        <v>-1</v>
      </c>
      <c r="GV181" s="7">
        <v>-1</v>
      </c>
      <c r="GW181" s="2" t="s">
        <v>239</v>
      </c>
      <c r="GX181" s="2" t="s">
        <v>237</v>
      </c>
      <c r="GY181" s="2" t="s">
        <v>2437</v>
      </c>
      <c r="GZ181" s="2" t="s">
        <v>683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239</v>
      </c>
      <c r="HJ181" s="2" t="s">
        <v>237</v>
      </c>
      <c r="HK181" s="2" t="s">
        <v>2058</v>
      </c>
      <c r="HL181" s="2" t="s">
        <v>1881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239</v>
      </c>
      <c r="HV181" s="2" t="s">
        <v>237</v>
      </c>
      <c r="HW181" s="2" t="s">
        <v>666</v>
      </c>
      <c r="HX181" s="2" t="s">
        <v>2438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252</v>
      </c>
      <c r="IH181" s="2" t="s">
        <v>237</v>
      </c>
      <c r="II181" s="2" t="s">
        <v>226</v>
      </c>
      <c r="IJ181" s="2" t="s">
        <v>226</v>
      </c>
      <c r="IK181" s="2" t="s">
        <v>238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226</v>
      </c>
      <c r="IT181" s="2" t="s">
        <v>226</v>
      </c>
      <c r="IU181" s="2" t="s">
        <v>226</v>
      </c>
      <c r="IV181" s="2" t="s">
        <v>226</v>
      </c>
      <c r="IW181" s="2" t="s">
        <v>226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237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252</v>
      </c>
      <c r="JR181" s="2" t="s">
        <v>237</v>
      </c>
      <c r="JS181" s="2" t="s">
        <v>226</v>
      </c>
      <c r="JT181" s="2" t="s">
        <v>226</v>
      </c>
      <c r="JU181" s="2" t="s">
        <v>238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237</v>
      </c>
      <c r="KE181" s="2" t="s">
        <v>226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236</v>
      </c>
      <c r="KP181" s="2" t="s">
        <v>237</v>
      </c>
      <c r="KQ181" s="2" t="s">
        <v>226</v>
      </c>
      <c r="KR181" s="2" t="s">
        <v>226</v>
      </c>
      <c r="KS181" s="2" t="s">
        <v>238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252</v>
      </c>
      <c r="LB181" s="2" t="s">
        <v>237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252</v>
      </c>
      <c r="MX181" s="2" t="s">
        <v>237</v>
      </c>
      <c r="MY181" s="2" t="s">
        <v>226</v>
      </c>
      <c r="MZ181" s="2" t="s">
        <v>226</v>
      </c>
      <c r="NA181" s="2" t="s">
        <v>238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239</v>
      </c>
      <c r="NJ181" s="2" t="s">
        <v>237</v>
      </c>
      <c r="NK181" s="2" t="s">
        <v>2112</v>
      </c>
      <c r="NL181" s="2" t="s">
        <v>1779</v>
      </c>
      <c r="NM181" s="2" t="s">
        <v>291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239</v>
      </c>
      <c r="NV181" s="2" t="s">
        <v>237</v>
      </c>
      <c r="NW181" s="2" t="s">
        <v>1841</v>
      </c>
      <c r="NX181" s="2" t="s">
        <v>1608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252</v>
      </c>
      <c r="OH181" s="2" t="s">
        <v>237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252</v>
      </c>
      <c r="OT181" s="2" t="s">
        <v>237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266</v>
      </c>
      <c r="QD181" s="2" t="s">
        <v>237</v>
      </c>
      <c r="QE181" s="2" t="s">
        <v>226</v>
      </c>
      <c r="QF181" s="2" t="s">
        <v>226</v>
      </c>
      <c r="QG181" s="2" t="s">
        <v>238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252</v>
      </c>
      <c r="QP181" s="2" t="s">
        <v>237</v>
      </c>
      <c r="QQ181" s="2" t="s">
        <v>226</v>
      </c>
      <c r="QR181" s="2" t="s">
        <v>226</v>
      </c>
      <c r="QS181" s="2" t="s">
        <v>238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237</v>
      </c>
      <c r="RC181" s="2" t="s">
        <v>226</v>
      </c>
      <c r="RD181" s="2" t="s">
        <v>226</v>
      </c>
      <c r="RE181" s="2" t="s">
        <v>238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252</v>
      </c>
      <c r="RZ181" s="2" t="s">
        <v>237</v>
      </c>
      <c r="SA181" s="2" t="s">
        <v>226</v>
      </c>
      <c r="SB181" s="2" t="s">
        <v>226</v>
      </c>
      <c r="SC181" s="2" t="s">
        <v>238</v>
      </c>
      <c r="SD181" s="2" t="s">
        <v>226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</row>
    <row r="182">
      <c r="A182" s="2" t="s">
        <v>2439</v>
      </c>
      <c r="B182" s="2" t="s">
        <v>577</v>
      </c>
      <c r="C182" s="2" t="s">
        <v>558</v>
      </c>
      <c r="D182" s="2" t="s">
        <v>215</v>
      </c>
      <c r="E182" s="2" t="s">
        <v>216</v>
      </c>
      <c r="F182" s="2" t="s">
        <v>2440</v>
      </c>
      <c r="G182" s="2" t="s">
        <v>2441</v>
      </c>
      <c r="H182" s="2" t="s">
        <v>2442</v>
      </c>
      <c r="I182" s="2" t="s">
        <v>560</v>
      </c>
      <c r="J182" s="2" t="s">
        <v>221</v>
      </c>
      <c r="K182" s="2" t="s">
        <v>405</v>
      </c>
      <c r="L182" s="3">
        <v>37.6</v>
      </c>
      <c r="M182" s="3">
        <v>39.48</v>
      </c>
      <c r="N182" s="3">
        <v>79.99</v>
      </c>
      <c r="O182" s="2" t="s">
        <v>283</v>
      </c>
      <c r="P182" s="2" t="s">
        <v>284</v>
      </c>
      <c r="Q182" s="2" t="s">
        <v>225</v>
      </c>
      <c r="R182" s="2" t="s">
        <v>226</v>
      </c>
      <c r="S182" s="2" t="s">
        <v>2443</v>
      </c>
      <c r="T182" s="2" t="s">
        <v>969</v>
      </c>
      <c r="U182" s="2" t="s">
        <v>229</v>
      </c>
      <c r="V182" s="2" t="s">
        <v>970</v>
      </c>
      <c r="W182" s="2" t="s">
        <v>971</v>
      </c>
      <c r="X182" s="2" t="s">
        <v>231</v>
      </c>
      <c r="Y182" s="2" t="s">
        <v>1353</v>
      </c>
      <c r="Z182" s="4"/>
      <c r="AA182" s="4">
        <f>=ROUNDDOWN({0},0)</f>
      </c>
      <c r="AB182" s="5"/>
      <c r="AC182" s="2" t="s">
        <v>226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>
        <v>3</v>
      </c>
      <c r="AS182" s="8">
        <v>89.85</v>
      </c>
      <c r="AT182" s="7">
        <v>-1</v>
      </c>
      <c r="AU182" s="7">
        <v>-1</v>
      </c>
      <c r="AV182" s="4"/>
      <c r="AW182" s="8"/>
      <c r="AX182" s="4">
        <v>3</v>
      </c>
      <c r="AY182" s="8">
        <v>89.85</v>
      </c>
      <c r="AZ182" s="7">
        <v>-1</v>
      </c>
      <c r="BA182" s="7">
        <v>-1</v>
      </c>
      <c r="BB182" s="7"/>
      <c r="BC182" s="4" t="s">
        <v>226</v>
      </c>
      <c r="BD182" s="8" t="s">
        <v>226</v>
      </c>
      <c r="BE182" s="4">
        <v>3</v>
      </c>
      <c r="BF182" s="8">
        <v>89.85</v>
      </c>
      <c r="BG182" s="7" t="s">
        <v>226</v>
      </c>
      <c r="BH182" s="7" t="s">
        <v>226</v>
      </c>
      <c r="BI182" s="7"/>
      <c r="BJ182" s="4"/>
      <c r="BK182" s="8"/>
      <c r="BL182" s="2" t="s">
        <v>24</v>
      </c>
      <c r="BM182" s="7"/>
      <c r="BN182" s="7"/>
      <c r="BO182" s="4"/>
      <c r="BP182" s="8"/>
      <c r="BQ182" s="4"/>
      <c r="BR182" s="8"/>
      <c r="BS182" s="7"/>
      <c r="BT182" s="7"/>
      <c r="BU182" s="2" t="s">
        <v>239</v>
      </c>
      <c r="BV182" s="2" t="s">
        <v>237</v>
      </c>
      <c r="BW182" s="2" t="s">
        <v>226</v>
      </c>
      <c r="BX182" s="2" t="s">
        <v>1651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237</v>
      </c>
      <c r="CI182" s="2" t="s">
        <v>1357</v>
      </c>
      <c r="CJ182" s="2" t="s">
        <v>2444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237</v>
      </c>
      <c r="CU182" s="2" t="s">
        <v>1357</v>
      </c>
      <c r="CV182" s="2" t="s">
        <v>1464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239</v>
      </c>
      <c r="DF182" s="2" t="s">
        <v>237</v>
      </c>
      <c r="DG182" s="2" t="s">
        <v>980</v>
      </c>
      <c r="DH182" s="2" t="s">
        <v>1826</v>
      </c>
      <c r="DI182" s="2" t="s">
        <v>291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237</v>
      </c>
      <c r="DS182" s="2" t="s">
        <v>1357</v>
      </c>
      <c r="DT182" s="2" t="s">
        <v>1670</v>
      </c>
      <c r="DU182" s="2" t="s">
        <v>291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239</v>
      </c>
      <c r="ED182" s="2" t="s">
        <v>237</v>
      </c>
      <c r="EE182" s="2" t="s">
        <v>1357</v>
      </c>
      <c r="EF182" s="2" t="s">
        <v>1670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239</v>
      </c>
      <c r="EP182" s="2" t="s">
        <v>237</v>
      </c>
      <c r="EQ182" s="2" t="s">
        <v>1357</v>
      </c>
      <c r="ER182" s="2" t="s">
        <v>1670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239</v>
      </c>
      <c r="FB182" s="2" t="s">
        <v>237</v>
      </c>
      <c r="FC182" s="2" t="s">
        <v>1357</v>
      </c>
      <c r="FD182" s="2" t="s">
        <v>1670</v>
      </c>
      <c r="FE182" s="2" t="s">
        <v>238</v>
      </c>
      <c r="FF182" s="2" t="s">
        <v>226</v>
      </c>
      <c r="FG182" s="4"/>
      <c r="FH182" s="8"/>
      <c r="FI182" s="4">
        <v>3</v>
      </c>
      <c r="FJ182" s="8">
        <v>89.85</v>
      </c>
      <c r="FK182" s="7">
        <v>-1</v>
      </c>
      <c r="FL182" s="7">
        <v>-1</v>
      </c>
      <c r="FM182" s="2" t="s">
        <v>239</v>
      </c>
      <c r="FN182" s="2" t="s">
        <v>237</v>
      </c>
      <c r="FO182" s="2" t="s">
        <v>1357</v>
      </c>
      <c r="FP182" s="2" t="s">
        <v>1363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239</v>
      </c>
      <c r="GL182" s="2" t="s">
        <v>237</v>
      </c>
      <c r="GM182" s="2" t="s">
        <v>1357</v>
      </c>
      <c r="GN182" s="2" t="s">
        <v>1654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239</v>
      </c>
      <c r="GX182" s="2" t="s">
        <v>237</v>
      </c>
      <c r="GY182" s="2" t="s">
        <v>993</v>
      </c>
      <c r="GZ182" s="2" t="s">
        <v>1212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237</v>
      </c>
      <c r="HK182" s="2" t="s">
        <v>994</v>
      </c>
      <c r="HL182" s="2" t="s">
        <v>639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239</v>
      </c>
      <c r="HV182" s="2" t="s">
        <v>237</v>
      </c>
      <c r="HW182" s="2" t="s">
        <v>1357</v>
      </c>
      <c r="HX182" s="2" t="s">
        <v>1369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239</v>
      </c>
      <c r="IH182" s="2" t="s">
        <v>237</v>
      </c>
      <c r="II182" s="2" t="s">
        <v>2280</v>
      </c>
      <c r="IJ182" s="2" t="s">
        <v>2445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226</v>
      </c>
      <c r="IT182" s="2" t="s">
        <v>226</v>
      </c>
      <c r="IU182" s="2" t="s">
        <v>226</v>
      </c>
      <c r="IV182" s="2" t="s">
        <v>226</v>
      </c>
      <c r="IW182" s="2" t="s">
        <v>226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237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252</v>
      </c>
      <c r="JR182" s="2" t="s">
        <v>237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337</v>
      </c>
      <c r="KD182" s="2" t="s">
        <v>237</v>
      </c>
      <c r="KE182" s="2" t="s">
        <v>1237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237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239</v>
      </c>
      <c r="LB182" s="2" t="s">
        <v>237</v>
      </c>
      <c r="LC182" s="2" t="s">
        <v>1357</v>
      </c>
      <c r="LD182" s="2" t="s">
        <v>2446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239</v>
      </c>
      <c r="LN182" s="2" t="s">
        <v>237</v>
      </c>
      <c r="LO182" s="2" t="s">
        <v>321</v>
      </c>
      <c r="LP182" s="2" t="s">
        <v>226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239</v>
      </c>
      <c r="MX182" s="2" t="s">
        <v>237</v>
      </c>
      <c r="MY182" s="2" t="s">
        <v>1105</v>
      </c>
      <c r="MZ182" s="2" t="s">
        <v>399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239</v>
      </c>
      <c r="NJ182" s="2" t="s">
        <v>237</v>
      </c>
      <c r="NK182" s="2" t="s">
        <v>1375</v>
      </c>
      <c r="NL182" s="2" t="s">
        <v>1464</v>
      </c>
      <c r="NM182" s="2" t="s">
        <v>291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239</v>
      </c>
      <c r="NV182" s="2" t="s">
        <v>237</v>
      </c>
      <c r="NW182" s="2" t="s">
        <v>1377</v>
      </c>
      <c r="NX182" s="2" t="s">
        <v>1451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337</v>
      </c>
      <c r="OH182" s="2" t="s">
        <v>237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237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226</v>
      </c>
      <c r="QE182" s="2" t="s">
        <v>226</v>
      </c>
      <c r="QF182" s="2" t="s">
        <v>226</v>
      </c>
      <c r="QG182" s="2" t="s">
        <v>226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239</v>
      </c>
      <c r="QP182" s="2" t="s">
        <v>237</v>
      </c>
      <c r="QQ182" s="2" t="s">
        <v>1388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266</v>
      </c>
      <c r="RB182" s="2" t="s">
        <v>237</v>
      </c>
      <c r="RC182" s="2" t="s">
        <v>226</v>
      </c>
      <c r="RD182" s="2" t="s">
        <v>226</v>
      </c>
      <c r="RE182" s="2" t="s">
        <v>238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226</v>
      </c>
      <c r="RO182" s="2" t="s">
        <v>226</v>
      </c>
      <c r="RP182" s="2" t="s">
        <v>226</v>
      </c>
      <c r="RQ182" s="2" t="s">
        <v>226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239</v>
      </c>
      <c r="RZ182" s="2" t="s">
        <v>237</v>
      </c>
      <c r="SA182" s="2" t="s">
        <v>621</v>
      </c>
      <c r="SB182" s="2" t="s">
        <v>630</v>
      </c>
      <c r="SC182" s="2" t="s">
        <v>238</v>
      </c>
      <c r="SD182" s="2" t="s">
        <v>226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</row>
    <row r="183">
      <c r="A183" s="2" t="s">
        <v>2447</v>
      </c>
      <c r="B183" s="2" t="s">
        <v>577</v>
      </c>
      <c r="C183" s="2" t="s">
        <v>558</v>
      </c>
      <c r="D183" s="2" t="s">
        <v>215</v>
      </c>
      <c r="E183" s="2" t="s">
        <v>216</v>
      </c>
      <c r="F183" s="2" t="s">
        <v>2440</v>
      </c>
      <c r="G183" s="2" t="s">
        <v>2441</v>
      </c>
      <c r="H183" s="2" t="s">
        <v>2442</v>
      </c>
      <c r="I183" s="2" t="s">
        <v>560</v>
      </c>
      <c r="J183" s="2" t="s">
        <v>582</v>
      </c>
      <c r="K183" s="2" t="s">
        <v>795</v>
      </c>
      <c r="L183" s="3">
        <v>28.8</v>
      </c>
      <c r="M183" s="3">
        <v>30.24</v>
      </c>
      <c r="N183" s="3">
        <v>59.99</v>
      </c>
      <c r="O183" s="2" t="s">
        <v>223</v>
      </c>
      <c r="P183" s="2" t="s">
        <v>284</v>
      </c>
      <c r="Q183" s="2" t="s">
        <v>225</v>
      </c>
      <c r="R183" s="2" t="s">
        <v>226</v>
      </c>
      <c r="S183" s="2" t="s">
        <v>2448</v>
      </c>
      <c r="T183" s="2" t="s">
        <v>226</v>
      </c>
      <c r="U183" s="2" t="s">
        <v>371</v>
      </c>
      <c r="V183" s="2" t="s">
        <v>970</v>
      </c>
      <c r="W183" s="2" t="s">
        <v>971</v>
      </c>
      <c r="X183" s="2" t="s">
        <v>231</v>
      </c>
      <c r="Y183" s="2" t="s">
        <v>1353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226</v>
      </c>
      <c r="AW183" s="8" t="s">
        <v>226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239</v>
      </c>
      <c r="BV183" s="2" t="s">
        <v>237</v>
      </c>
      <c r="BW183" s="2" t="s">
        <v>226</v>
      </c>
      <c r="BX183" s="2" t="s">
        <v>226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237</v>
      </c>
      <c r="CI183" s="2" t="s">
        <v>1917</v>
      </c>
      <c r="CJ183" s="2" t="s">
        <v>1912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237</v>
      </c>
      <c r="CU183" s="2" t="s">
        <v>1357</v>
      </c>
      <c r="CV183" s="2" t="s">
        <v>2449</v>
      </c>
      <c r="CW183" s="2" t="s">
        <v>238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252</v>
      </c>
      <c r="DF183" s="2" t="s">
        <v>237</v>
      </c>
      <c r="DG183" s="2" t="s">
        <v>226</v>
      </c>
      <c r="DH183" s="2" t="s">
        <v>226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239</v>
      </c>
      <c r="DR183" s="2" t="s">
        <v>237</v>
      </c>
      <c r="DS183" s="2" t="s">
        <v>2326</v>
      </c>
      <c r="DT183" s="2" t="s">
        <v>2450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237</v>
      </c>
      <c r="EE183" s="2" t="s">
        <v>2451</v>
      </c>
      <c r="EF183" s="2" t="s">
        <v>2452</v>
      </c>
      <c r="EG183" s="2" t="s">
        <v>238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239</v>
      </c>
      <c r="EP183" s="2" t="s">
        <v>237</v>
      </c>
      <c r="EQ183" s="2" t="s">
        <v>570</v>
      </c>
      <c r="ER183" s="2" t="s">
        <v>2453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239</v>
      </c>
      <c r="FB183" s="2" t="s">
        <v>237</v>
      </c>
      <c r="FC183" s="2" t="s">
        <v>2324</v>
      </c>
      <c r="FD183" s="2" t="s">
        <v>226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237</v>
      </c>
      <c r="FO183" s="2" t="s">
        <v>1357</v>
      </c>
      <c r="FP183" s="2" t="s">
        <v>2454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252</v>
      </c>
      <c r="GL183" s="2" t="s">
        <v>237</v>
      </c>
      <c r="GM183" s="2" t="s">
        <v>226</v>
      </c>
      <c r="GN183" s="2" t="s">
        <v>226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237</v>
      </c>
      <c r="GY183" s="2" t="s">
        <v>226</v>
      </c>
      <c r="GZ183" s="2" t="s">
        <v>226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252</v>
      </c>
      <c r="HJ183" s="2" t="s">
        <v>223</v>
      </c>
      <c r="HK183" s="2" t="s">
        <v>226</v>
      </c>
      <c r="HL183" s="2" t="s">
        <v>226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239</v>
      </c>
      <c r="HV183" s="2" t="s">
        <v>237</v>
      </c>
      <c r="HW183" s="2" t="s">
        <v>574</v>
      </c>
      <c r="HX183" s="2" t="s">
        <v>2043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252</v>
      </c>
      <c r="IH183" s="2" t="s">
        <v>237</v>
      </c>
      <c r="II183" s="2" t="s">
        <v>226</v>
      </c>
      <c r="IJ183" s="2" t="s">
        <v>226</v>
      </c>
      <c r="IK183" s="2" t="s">
        <v>238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226</v>
      </c>
      <c r="IT183" s="2" t="s">
        <v>226</v>
      </c>
      <c r="IU183" s="2" t="s">
        <v>226</v>
      </c>
      <c r="IV183" s="2" t="s">
        <v>226</v>
      </c>
      <c r="IW183" s="2" t="s">
        <v>226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226</v>
      </c>
      <c r="JF183" s="2" t="s">
        <v>226</v>
      </c>
      <c r="JG183" s="2" t="s">
        <v>226</v>
      </c>
      <c r="JH183" s="2" t="s">
        <v>226</v>
      </c>
      <c r="JI183" s="2" t="s">
        <v>226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252</v>
      </c>
      <c r="JR183" s="2" t="s">
        <v>223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237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226</v>
      </c>
      <c r="KQ183" s="2" t="s">
        <v>226</v>
      </c>
      <c r="KR183" s="2" t="s">
        <v>226</v>
      </c>
      <c r="KS183" s="2" t="s">
        <v>226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237</v>
      </c>
      <c r="LC183" s="2" t="s">
        <v>2330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252</v>
      </c>
      <c r="LN183" s="2" t="s">
        <v>223</v>
      </c>
      <c r="LO183" s="2" t="s">
        <v>226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226</v>
      </c>
      <c r="MX183" s="2" t="s">
        <v>226</v>
      </c>
      <c r="MY183" s="2" t="s">
        <v>226</v>
      </c>
      <c r="MZ183" s="2" t="s">
        <v>226</v>
      </c>
      <c r="NA183" s="2" t="s">
        <v>226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237</v>
      </c>
      <c r="NK183" s="2" t="s">
        <v>2331</v>
      </c>
      <c r="NL183" s="2" t="s">
        <v>1502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252</v>
      </c>
      <c r="NV183" s="2" t="s">
        <v>237</v>
      </c>
      <c r="NW183" s="2" t="s">
        <v>226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252</v>
      </c>
      <c r="OH183" s="2" t="s">
        <v>237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252</v>
      </c>
      <c r="OT183" s="2" t="s">
        <v>237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226</v>
      </c>
      <c r="QD183" s="2" t="s">
        <v>226</v>
      </c>
      <c r="QE183" s="2" t="s">
        <v>226</v>
      </c>
      <c r="QF183" s="2" t="s">
        <v>226</v>
      </c>
      <c r="QG183" s="2" t="s">
        <v>226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223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226</v>
      </c>
      <c r="RO183" s="2" t="s">
        <v>226</v>
      </c>
      <c r="RP183" s="2" t="s">
        <v>226</v>
      </c>
      <c r="RQ183" s="2" t="s">
        <v>226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448</v>
      </c>
      <c r="RZ183" s="2" t="s">
        <v>237</v>
      </c>
      <c r="SA183" s="2" t="s">
        <v>226</v>
      </c>
      <c r="SB183" s="2" t="s">
        <v>226</v>
      </c>
      <c r="SC183" s="2" t="s">
        <v>238</v>
      </c>
      <c r="SD183" s="2" t="s">
        <v>226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</row>
    <row r="184">
      <c r="A184" s="2" t="s">
        <v>2455</v>
      </c>
      <c r="B184" s="2" t="s">
        <v>577</v>
      </c>
      <c r="C184" s="2" t="s">
        <v>558</v>
      </c>
      <c r="D184" s="2" t="s">
        <v>215</v>
      </c>
      <c r="E184" s="2" t="s">
        <v>216</v>
      </c>
      <c r="F184" s="2" t="s">
        <v>2440</v>
      </c>
      <c r="G184" s="2" t="s">
        <v>2441</v>
      </c>
      <c r="H184" s="2" t="s">
        <v>2442</v>
      </c>
      <c r="I184" s="2" t="s">
        <v>560</v>
      </c>
      <c r="J184" s="2" t="s">
        <v>221</v>
      </c>
      <c r="K184" s="2" t="s">
        <v>795</v>
      </c>
      <c r="L184" s="3">
        <v>33.6</v>
      </c>
      <c r="M184" s="3">
        <v>35.28</v>
      </c>
      <c r="N184" s="3">
        <v>69.99</v>
      </c>
      <c r="O184" s="2" t="s">
        <v>2393</v>
      </c>
      <c r="P184" s="2" t="s">
        <v>284</v>
      </c>
      <c r="Q184" s="2" t="s">
        <v>225</v>
      </c>
      <c r="R184" s="2" t="s">
        <v>226</v>
      </c>
      <c r="S184" s="2" t="s">
        <v>2448</v>
      </c>
      <c r="T184" s="2" t="s">
        <v>226</v>
      </c>
      <c r="U184" s="2" t="s">
        <v>229</v>
      </c>
      <c r="V184" s="2" t="s">
        <v>970</v>
      </c>
      <c r="W184" s="2" t="s">
        <v>971</v>
      </c>
      <c r="X184" s="2" t="s">
        <v>231</v>
      </c>
      <c r="Y184" s="2" t="s">
        <v>1353</v>
      </c>
      <c r="Z184" s="4"/>
      <c r="AA184" s="4">
        <f>=ROUNDDOWN({0},0)</f>
      </c>
      <c r="AB184" s="5"/>
      <c r="AC184" s="2" t="s">
        <v>226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/>
      <c r="BJ184" s="4"/>
      <c r="BK184" s="8"/>
      <c r="BL184" s="2" t="s">
        <v>226</v>
      </c>
      <c r="BM184" s="7"/>
      <c r="BN184" s="7"/>
      <c r="BO184" s="4"/>
      <c r="BP184" s="8"/>
      <c r="BQ184" s="4"/>
      <c r="BR184" s="8"/>
      <c r="BS184" s="7"/>
      <c r="BT184" s="7"/>
      <c r="BU184" s="2" t="s">
        <v>239</v>
      </c>
      <c r="BV184" s="2" t="s">
        <v>237</v>
      </c>
      <c r="BW184" s="2" t="s">
        <v>226</v>
      </c>
      <c r="BX184" s="2" t="s">
        <v>987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237</v>
      </c>
      <c r="CI184" s="2" t="s">
        <v>1917</v>
      </c>
      <c r="CJ184" s="2" t="s">
        <v>2384</v>
      </c>
      <c r="CK184" s="2" t="s">
        <v>238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239</v>
      </c>
      <c r="CT184" s="2" t="s">
        <v>237</v>
      </c>
      <c r="CU184" s="2" t="s">
        <v>1357</v>
      </c>
      <c r="CV184" s="2" t="s">
        <v>2456</v>
      </c>
      <c r="CW184" s="2" t="s">
        <v>238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252</v>
      </c>
      <c r="DF184" s="2" t="s">
        <v>237</v>
      </c>
      <c r="DG184" s="2" t="s">
        <v>226</v>
      </c>
      <c r="DH184" s="2" t="s">
        <v>226</v>
      </c>
      <c r="DI184" s="2" t="s">
        <v>238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239</v>
      </c>
      <c r="DR184" s="2" t="s">
        <v>237</v>
      </c>
      <c r="DS184" s="2" t="s">
        <v>2326</v>
      </c>
      <c r="DT184" s="2" t="s">
        <v>2457</v>
      </c>
      <c r="DU184" s="2" t="s">
        <v>238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239</v>
      </c>
      <c r="ED184" s="2" t="s">
        <v>237</v>
      </c>
      <c r="EE184" s="2" t="s">
        <v>2451</v>
      </c>
      <c r="EF184" s="2" t="s">
        <v>1912</v>
      </c>
      <c r="EG184" s="2" t="s">
        <v>238</v>
      </c>
      <c r="EH184" s="2" t="s">
        <v>226</v>
      </c>
      <c r="EI184" s="4"/>
      <c r="EJ184" s="8"/>
      <c r="EK184" s="4"/>
      <c r="EL184" s="8"/>
      <c r="EM184" s="7"/>
      <c r="EN184" s="7"/>
      <c r="EO184" s="2" t="s">
        <v>239</v>
      </c>
      <c r="EP184" s="2" t="s">
        <v>237</v>
      </c>
      <c r="EQ184" s="2" t="s">
        <v>570</v>
      </c>
      <c r="ER184" s="2" t="s">
        <v>1483</v>
      </c>
      <c r="ES184" s="2" t="s">
        <v>238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239</v>
      </c>
      <c r="FB184" s="2" t="s">
        <v>237</v>
      </c>
      <c r="FC184" s="2" t="s">
        <v>2324</v>
      </c>
      <c r="FD184" s="2" t="s">
        <v>226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237</v>
      </c>
      <c r="FO184" s="2" t="s">
        <v>1357</v>
      </c>
      <c r="FP184" s="2" t="s">
        <v>1519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252</v>
      </c>
      <c r="GL184" s="2" t="s">
        <v>237</v>
      </c>
      <c r="GM184" s="2" t="s">
        <v>226</v>
      </c>
      <c r="GN184" s="2" t="s">
        <v>226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266</v>
      </c>
      <c r="GX184" s="2" t="s">
        <v>237</v>
      </c>
      <c r="GY184" s="2" t="s">
        <v>226</v>
      </c>
      <c r="GZ184" s="2" t="s">
        <v>226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226</v>
      </c>
      <c r="HJ184" s="2" t="s">
        <v>226</v>
      </c>
      <c r="HK184" s="2" t="s">
        <v>226</v>
      </c>
      <c r="HL184" s="2" t="s">
        <v>226</v>
      </c>
      <c r="HM184" s="2" t="s">
        <v>226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237</v>
      </c>
      <c r="HW184" s="2" t="s">
        <v>574</v>
      </c>
      <c r="HX184" s="2" t="s">
        <v>2043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237</v>
      </c>
      <c r="II184" s="2" t="s">
        <v>226</v>
      </c>
      <c r="IJ184" s="2" t="s">
        <v>226</v>
      </c>
      <c r="IK184" s="2" t="s">
        <v>238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226</v>
      </c>
      <c r="IT184" s="2" t="s">
        <v>226</v>
      </c>
      <c r="IU184" s="2" t="s">
        <v>226</v>
      </c>
      <c r="IV184" s="2" t="s">
        <v>226</v>
      </c>
      <c r="IW184" s="2" t="s">
        <v>226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226</v>
      </c>
      <c r="JF184" s="2" t="s">
        <v>226</v>
      </c>
      <c r="JG184" s="2" t="s">
        <v>226</v>
      </c>
      <c r="JH184" s="2" t="s">
        <v>226</v>
      </c>
      <c r="JI184" s="2" t="s">
        <v>226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226</v>
      </c>
      <c r="JR184" s="2" t="s">
        <v>226</v>
      </c>
      <c r="JS184" s="2" t="s">
        <v>226</v>
      </c>
      <c r="JT184" s="2" t="s">
        <v>226</v>
      </c>
      <c r="JU184" s="2" t="s">
        <v>226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237</v>
      </c>
      <c r="KE184" s="2" t="s">
        <v>226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226</v>
      </c>
      <c r="KQ184" s="2" t="s">
        <v>226</v>
      </c>
      <c r="KR184" s="2" t="s">
        <v>226</v>
      </c>
      <c r="KS184" s="2" t="s">
        <v>226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237</v>
      </c>
      <c r="LC184" s="2" t="s">
        <v>2330</v>
      </c>
      <c r="LD184" s="2" t="s">
        <v>2458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226</v>
      </c>
      <c r="LO184" s="2" t="s">
        <v>226</v>
      </c>
      <c r="LP184" s="2" t="s">
        <v>226</v>
      </c>
      <c r="LQ184" s="2" t="s">
        <v>226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226</v>
      </c>
      <c r="MX184" s="2" t="s">
        <v>226</v>
      </c>
      <c r="MY184" s="2" t="s">
        <v>226</v>
      </c>
      <c r="MZ184" s="2" t="s">
        <v>226</v>
      </c>
      <c r="NA184" s="2" t="s">
        <v>226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237</v>
      </c>
      <c r="NK184" s="2" t="s">
        <v>2331</v>
      </c>
      <c r="NL184" s="2" t="s">
        <v>1508</v>
      </c>
      <c r="NM184" s="2" t="s">
        <v>238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252</v>
      </c>
      <c r="NV184" s="2" t="s">
        <v>237</v>
      </c>
      <c r="NW184" s="2" t="s">
        <v>226</v>
      </c>
      <c r="NX184" s="2" t="s">
        <v>226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252</v>
      </c>
      <c r="OH184" s="2" t="s">
        <v>237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252</v>
      </c>
      <c r="OT184" s="2" t="s">
        <v>237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226</v>
      </c>
      <c r="QQ184" s="2" t="s">
        <v>226</v>
      </c>
      <c r="QR184" s="2" t="s">
        <v>226</v>
      </c>
      <c r="QS184" s="2" t="s">
        <v>226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266</v>
      </c>
      <c r="RB184" s="2" t="s">
        <v>223</v>
      </c>
      <c r="RC184" s="2" t="s">
        <v>226</v>
      </c>
      <c r="RD184" s="2" t="s">
        <v>226</v>
      </c>
      <c r="RE184" s="2" t="s">
        <v>238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226</v>
      </c>
      <c r="RO184" s="2" t="s">
        <v>226</v>
      </c>
      <c r="RP184" s="2" t="s">
        <v>226</v>
      </c>
      <c r="RQ184" s="2" t="s">
        <v>226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448</v>
      </c>
      <c r="RZ184" s="2" t="s">
        <v>237</v>
      </c>
      <c r="SA184" s="2" t="s">
        <v>226</v>
      </c>
      <c r="SB184" s="2" t="s">
        <v>226</v>
      </c>
      <c r="SC184" s="2" t="s">
        <v>238</v>
      </c>
      <c r="SD184" s="2" t="s">
        <v>226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</row>
    <row r="185">
      <c r="A185" s="2" t="s">
        <v>2459</v>
      </c>
      <c r="B185" s="2" t="s">
        <v>577</v>
      </c>
      <c r="C185" s="2" t="s">
        <v>558</v>
      </c>
      <c r="D185" s="2" t="s">
        <v>215</v>
      </c>
      <c r="E185" s="2" t="s">
        <v>216</v>
      </c>
      <c r="F185" s="2" t="s">
        <v>2460</v>
      </c>
      <c r="G185" s="2" t="s">
        <v>2461</v>
      </c>
      <c r="H185" s="2" t="s">
        <v>2462</v>
      </c>
      <c r="I185" s="2" t="s">
        <v>2463</v>
      </c>
      <c r="J185" s="2" t="s">
        <v>582</v>
      </c>
      <c r="K185" s="2" t="s">
        <v>880</v>
      </c>
      <c r="L185" s="3">
        <v>31.5</v>
      </c>
      <c r="M185" s="3">
        <v>33.08</v>
      </c>
      <c r="N185" s="3">
        <v>69.99</v>
      </c>
      <c r="O185" s="2" t="s">
        <v>283</v>
      </c>
      <c r="P185" s="2" t="s">
        <v>284</v>
      </c>
      <c r="Q185" s="2" t="s">
        <v>225</v>
      </c>
      <c r="R185" s="2" t="s">
        <v>226</v>
      </c>
      <c r="S185" s="2" t="s">
        <v>2464</v>
      </c>
      <c r="T185" s="2" t="s">
        <v>226</v>
      </c>
      <c r="U185" s="2" t="s">
        <v>489</v>
      </c>
      <c r="V185" s="2" t="s">
        <v>2382</v>
      </c>
      <c r="W185" s="2" t="s">
        <v>1894</v>
      </c>
      <c r="X185" s="2" t="s">
        <v>1578</v>
      </c>
      <c r="Y185" s="2" t="s">
        <v>752</v>
      </c>
      <c r="Z185" s="4"/>
      <c r="AA185" s="4">
        <f>=ROUNDDOWN({0},0)</f>
      </c>
      <c r="AB185" s="5"/>
      <c r="AC185" s="2" t="s">
        <v>226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226</v>
      </c>
      <c r="AW185" s="8" t="s">
        <v>226</v>
      </c>
      <c r="AX185" s="4">
        <v>5</v>
      </c>
      <c r="AY185" s="8">
        <v>233.38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>
        <v>5</v>
      </c>
      <c r="BF185" s="8">
        <v>233.38</v>
      </c>
      <c r="BG185" s="7" t="s">
        <v>226</v>
      </c>
      <c r="BH185" s="7" t="s">
        <v>226</v>
      </c>
      <c r="BI185" s="7"/>
      <c r="BJ185" s="4"/>
      <c r="BK185" s="8"/>
      <c r="BL185" s="2" t="s">
        <v>226</v>
      </c>
      <c r="BM185" s="7"/>
      <c r="BN185" s="7"/>
      <c r="BO185" s="4"/>
      <c r="BP185" s="8"/>
      <c r="BQ185" s="4"/>
      <c r="BR185" s="8"/>
      <c r="BS185" s="7"/>
      <c r="BT185" s="7"/>
      <c r="BU185" s="2" t="s">
        <v>239</v>
      </c>
      <c r="BV185" s="2" t="s">
        <v>237</v>
      </c>
      <c r="BW185" s="2" t="s">
        <v>226</v>
      </c>
      <c r="BX185" s="2" t="s">
        <v>751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239</v>
      </c>
      <c r="CH185" s="2" t="s">
        <v>237</v>
      </c>
      <c r="CI185" s="2" t="s">
        <v>845</v>
      </c>
      <c r="CJ185" s="2" t="s">
        <v>1260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237</v>
      </c>
      <c r="CU185" s="2" t="s">
        <v>752</v>
      </c>
      <c r="CV185" s="2" t="s">
        <v>1060</v>
      </c>
      <c r="CW185" s="2" t="s">
        <v>238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239</v>
      </c>
      <c r="DF185" s="2" t="s">
        <v>237</v>
      </c>
      <c r="DG185" s="2" t="s">
        <v>848</v>
      </c>
      <c r="DH185" s="2" t="s">
        <v>2435</v>
      </c>
      <c r="DI185" s="2" t="s">
        <v>238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239</v>
      </c>
      <c r="DR185" s="2" t="s">
        <v>237</v>
      </c>
      <c r="DS185" s="2" t="s">
        <v>1226</v>
      </c>
      <c r="DT185" s="2" t="s">
        <v>2367</v>
      </c>
      <c r="DU185" s="2" t="s">
        <v>238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239</v>
      </c>
      <c r="ED185" s="2" t="s">
        <v>237</v>
      </c>
      <c r="EE185" s="2" t="s">
        <v>684</v>
      </c>
      <c r="EF185" s="2" t="s">
        <v>1952</v>
      </c>
      <c r="EG185" s="2" t="s">
        <v>238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239</v>
      </c>
      <c r="EP185" s="2" t="s">
        <v>237</v>
      </c>
      <c r="EQ185" s="2" t="s">
        <v>1785</v>
      </c>
      <c r="ER185" s="2" t="s">
        <v>1860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237</v>
      </c>
      <c r="FC185" s="2" t="s">
        <v>885</v>
      </c>
      <c r="FD185" s="2" t="s">
        <v>2465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237</v>
      </c>
      <c r="FO185" s="2" t="s">
        <v>752</v>
      </c>
      <c r="FP185" s="2" t="s">
        <v>226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239</v>
      </c>
      <c r="GL185" s="2" t="s">
        <v>237</v>
      </c>
      <c r="GM185" s="2" t="s">
        <v>233</v>
      </c>
      <c r="GN185" s="2" t="s">
        <v>247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237</v>
      </c>
      <c r="GY185" s="2" t="s">
        <v>1942</v>
      </c>
      <c r="GZ185" s="2" t="s">
        <v>2466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239</v>
      </c>
      <c r="HJ185" s="2" t="s">
        <v>237</v>
      </c>
      <c r="HK185" s="2" t="s">
        <v>752</v>
      </c>
      <c r="HL185" s="2" t="s">
        <v>1938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239</v>
      </c>
      <c r="HV185" s="2" t="s">
        <v>237</v>
      </c>
      <c r="HW185" s="2" t="s">
        <v>1139</v>
      </c>
      <c r="HX185" s="2" t="s">
        <v>2467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252</v>
      </c>
      <c r="IH185" s="2" t="s">
        <v>237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226</v>
      </c>
      <c r="IT185" s="2" t="s">
        <v>226</v>
      </c>
      <c r="IU185" s="2" t="s">
        <v>226</v>
      </c>
      <c r="IV185" s="2" t="s">
        <v>226</v>
      </c>
      <c r="IW185" s="2" t="s">
        <v>226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237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237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237</v>
      </c>
      <c r="KE185" s="2" t="s">
        <v>226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237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237</v>
      </c>
      <c r="LC185" s="2" t="s">
        <v>1179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223</v>
      </c>
      <c r="LO185" s="2" t="s">
        <v>226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252</v>
      </c>
      <c r="MX185" s="2" t="s">
        <v>237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237</v>
      </c>
      <c r="NK185" s="2" t="s">
        <v>1077</v>
      </c>
      <c r="NL185" s="2" t="s">
        <v>1611</v>
      </c>
      <c r="NM185" s="2" t="s">
        <v>238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239</v>
      </c>
      <c r="NV185" s="2" t="s">
        <v>237</v>
      </c>
      <c r="NW185" s="2" t="s">
        <v>1779</v>
      </c>
      <c r="NX185" s="2" t="s">
        <v>226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252</v>
      </c>
      <c r="OH185" s="2" t="s">
        <v>237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252</v>
      </c>
      <c r="OT185" s="2" t="s">
        <v>237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266</v>
      </c>
      <c r="QD185" s="2" t="s">
        <v>237</v>
      </c>
      <c r="QE185" s="2" t="s">
        <v>226</v>
      </c>
      <c r="QF185" s="2" t="s">
        <v>226</v>
      </c>
      <c r="QG185" s="2" t="s">
        <v>238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236</v>
      </c>
      <c r="QP185" s="2" t="s">
        <v>237</v>
      </c>
      <c r="QQ185" s="2" t="s">
        <v>226</v>
      </c>
      <c r="QR185" s="2" t="s">
        <v>226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266</v>
      </c>
      <c r="RB185" s="2" t="s">
        <v>237</v>
      </c>
      <c r="RC185" s="2" t="s">
        <v>226</v>
      </c>
      <c r="RD185" s="2" t="s">
        <v>226</v>
      </c>
      <c r="RE185" s="2" t="s">
        <v>238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226</v>
      </c>
      <c r="RO185" s="2" t="s">
        <v>226</v>
      </c>
      <c r="RP185" s="2" t="s">
        <v>226</v>
      </c>
      <c r="RQ185" s="2" t="s">
        <v>226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236</v>
      </c>
      <c r="RZ185" s="2" t="s">
        <v>237</v>
      </c>
      <c r="SA185" s="2" t="s">
        <v>226</v>
      </c>
      <c r="SB185" s="2" t="s">
        <v>226</v>
      </c>
      <c r="SC185" s="2" t="s">
        <v>238</v>
      </c>
      <c r="SD185" s="2" t="s">
        <v>226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</row>
    <row r="186">
      <c r="A186" s="2" t="s">
        <v>2468</v>
      </c>
      <c r="B186" s="2" t="s">
        <v>577</v>
      </c>
      <c r="C186" s="2" t="s">
        <v>558</v>
      </c>
      <c r="D186" s="2" t="s">
        <v>215</v>
      </c>
      <c r="E186" s="2" t="s">
        <v>216</v>
      </c>
      <c r="F186" s="2" t="s">
        <v>2460</v>
      </c>
      <c r="G186" s="2" t="s">
        <v>2461</v>
      </c>
      <c r="H186" s="2" t="s">
        <v>2462</v>
      </c>
      <c r="I186" s="2" t="s">
        <v>2463</v>
      </c>
      <c r="J186" s="2" t="s">
        <v>221</v>
      </c>
      <c r="K186" s="2" t="s">
        <v>880</v>
      </c>
      <c r="L186" s="3">
        <v>38.4</v>
      </c>
      <c r="M186" s="3">
        <v>40.32</v>
      </c>
      <c r="N186" s="3">
        <v>79.99</v>
      </c>
      <c r="O186" s="2" t="s">
        <v>283</v>
      </c>
      <c r="P186" s="2" t="s">
        <v>284</v>
      </c>
      <c r="Q186" s="2" t="s">
        <v>225</v>
      </c>
      <c r="R186" s="2" t="s">
        <v>226</v>
      </c>
      <c r="S186" s="2" t="s">
        <v>2464</v>
      </c>
      <c r="T186" s="2" t="s">
        <v>226</v>
      </c>
      <c r="U186" s="2" t="s">
        <v>371</v>
      </c>
      <c r="V186" s="2" t="s">
        <v>2382</v>
      </c>
      <c r="W186" s="2" t="s">
        <v>1894</v>
      </c>
      <c r="X186" s="2" t="s">
        <v>1578</v>
      </c>
      <c r="Y186" s="2" t="s">
        <v>752</v>
      </c>
      <c r="Z186" s="4"/>
      <c r="AA186" s="4">
        <f>=ROUNDDOWN({0},0)</f>
      </c>
      <c r="AB186" s="5"/>
      <c r="AC186" s="2" t="s">
        <v>226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>
        <v>5</v>
      </c>
      <c r="AS186" s="8">
        <v>233.38</v>
      </c>
      <c r="AT186" s="7">
        <v>-1</v>
      </c>
      <c r="AU186" s="7">
        <v>-1</v>
      </c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/>
      <c r="BJ186" s="4"/>
      <c r="BK186" s="8"/>
      <c r="BL186" s="2" t="s">
        <v>2469</v>
      </c>
      <c r="BM186" s="7"/>
      <c r="BN186" s="7"/>
      <c r="BO186" s="4"/>
      <c r="BP186" s="8"/>
      <c r="BQ186" s="4"/>
      <c r="BR186" s="8"/>
      <c r="BS186" s="7"/>
      <c r="BT186" s="7"/>
      <c r="BU186" s="2" t="s">
        <v>239</v>
      </c>
      <c r="BV186" s="2" t="s">
        <v>237</v>
      </c>
      <c r="BW186" s="2" t="s">
        <v>226</v>
      </c>
      <c r="BX186" s="2" t="s">
        <v>2470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239</v>
      </c>
      <c r="CH186" s="2" t="s">
        <v>237</v>
      </c>
      <c r="CI186" s="2" t="s">
        <v>845</v>
      </c>
      <c r="CJ186" s="2" t="s">
        <v>846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237</v>
      </c>
      <c r="CU186" s="2" t="s">
        <v>752</v>
      </c>
      <c r="CV186" s="2" t="s">
        <v>1226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239</v>
      </c>
      <c r="DF186" s="2" t="s">
        <v>237</v>
      </c>
      <c r="DG186" s="2" t="s">
        <v>848</v>
      </c>
      <c r="DH186" s="2" t="s">
        <v>645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237</v>
      </c>
      <c r="DS186" s="2" t="s">
        <v>1226</v>
      </c>
      <c r="DT186" s="2" t="s">
        <v>2058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239</v>
      </c>
      <c r="ED186" s="2" t="s">
        <v>237</v>
      </c>
      <c r="EE186" s="2" t="s">
        <v>684</v>
      </c>
      <c r="EF186" s="2" t="s">
        <v>2471</v>
      </c>
      <c r="EG186" s="2" t="s">
        <v>238</v>
      </c>
      <c r="EH186" s="2" t="s">
        <v>226</v>
      </c>
      <c r="EI186" s="4"/>
      <c r="EJ186" s="8"/>
      <c r="EK186" s="4">
        <v>2</v>
      </c>
      <c r="EL186" s="8">
        <v>83.54</v>
      </c>
      <c r="EM186" s="7">
        <v>-1</v>
      </c>
      <c r="EN186" s="7">
        <v>-1</v>
      </c>
      <c r="EO186" s="2" t="s">
        <v>239</v>
      </c>
      <c r="EP186" s="2" t="s">
        <v>237</v>
      </c>
      <c r="EQ186" s="2" t="s">
        <v>1785</v>
      </c>
      <c r="ER186" s="2" t="s">
        <v>757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239</v>
      </c>
      <c r="FB186" s="2" t="s">
        <v>237</v>
      </c>
      <c r="FC186" s="2" t="s">
        <v>885</v>
      </c>
      <c r="FD186" s="2" t="s">
        <v>1257</v>
      </c>
      <c r="FE186" s="2" t="s">
        <v>238</v>
      </c>
      <c r="FF186" s="2" t="s">
        <v>226</v>
      </c>
      <c r="FG186" s="4"/>
      <c r="FH186" s="8"/>
      <c r="FI186" s="4">
        <v>1</v>
      </c>
      <c r="FJ186" s="8">
        <v>71.99</v>
      </c>
      <c r="FK186" s="7">
        <v>-1</v>
      </c>
      <c r="FL186" s="7">
        <v>-1</v>
      </c>
      <c r="FM186" s="2" t="s">
        <v>239</v>
      </c>
      <c r="FN186" s="2" t="s">
        <v>237</v>
      </c>
      <c r="FO186" s="2" t="s">
        <v>752</v>
      </c>
      <c r="FP186" s="2" t="s">
        <v>421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239</v>
      </c>
      <c r="GL186" s="2" t="s">
        <v>237</v>
      </c>
      <c r="GM186" s="2" t="s">
        <v>233</v>
      </c>
      <c r="GN186" s="2" t="s">
        <v>857</v>
      </c>
      <c r="GO186" s="2" t="s">
        <v>238</v>
      </c>
      <c r="GP186" s="2" t="s">
        <v>226</v>
      </c>
      <c r="GQ186" s="4"/>
      <c r="GR186" s="8"/>
      <c r="GS186" s="4">
        <v>1</v>
      </c>
      <c r="GT186" s="8">
        <v>41.1</v>
      </c>
      <c r="GU186" s="7">
        <v>-1</v>
      </c>
      <c r="GV186" s="7">
        <v>-1</v>
      </c>
      <c r="GW186" s="2" t="s">
        <v>239</v>
      </c>
      <c r="GX186" s="2" t="s">
        <v>237</v>
      </c>
      <c r="GY186" s="2" t="s">
        <v>1942</v>
      </c>
      <c r="GZ186" s="2" t="s">
        <v>855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237</v>
      </c>
      <c r="HK186" s="2" t="s">
        <v>752</v>
      </c>
      <c r="HL186" s="2" t="s">
        <v>1267</v>
      </c>
      <c r="HM186" s="2" t="s">
        <v>238</v>
      </c>
      <c r="HN186" s="2" t="s">
        <v>226</v>
      </c>
      <c r="HO186" s="4"/>
      <c r="HP186" s="8"/>
      <c r="HQ186" s="4">
        <v>1</v>
      </c>
      <c r="HR186" s="8">
        <v>36.75</v>
      </c>
      <c r="HS186" s="7">
        <v>-1</v>
      </c>
      <c r="HT186" s="7">
        <v>-1</v>
      </c>
      <c r="HU186" s="2" t="s">
        <v>239</v>
      </c>
      <c r="HV186" s="2" t="s">
        <v>237</v>
      </c>
      <c r="HW186" s="2" t="s">
        <v>1139</v>
      </c>
      <c r="HX186" s="2" t="s">
        <v>866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237</v>
      </c>
      <c r="II186" s="2" t="s">
        <v>226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226</v>
      </c>
      <c r="IT186" s="2" t="s">
        <v>226</v>
      </c>
      <c r="IU186" s="2" t="s">
        <v>226</v>
      </c>
      <c r="IV186" s="2" t="s">
        <v>226</v>
      </c>
      <c r="IW186" s="2" t="s">
        <v>226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237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237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237</v>
      </c>
      <c r="KE186" s="2" t="s">
        <v>226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237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239</v>
      </c>
      <c r="LB186" s="2" t="s">
        <v>237</v>
      </c>
      <c r="LC186" s="2" t="s">
        <v>1179</v>
      </c>
      <c r="LD186" s="2" t="s">
        <v>907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237</v>
      </c>
      <c r="LO186" s="2" t="s">
        <v>2472</v>
      </c>
      <c r="LP186" s="2" t="s">
        <v>226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252</v>
      </c>
      <c r="MX186" s="2" t="s">
        <v>237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237</v>
      </c>
      <c r="NK186" s="2" t="s">
        <v>1077</v>
      </c>
      <c r="NL186" s="2" t="s">
        <v>2473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239</v>
      </c>
      <c r="NV186" s="2" t="s">
        <v>237</v>
      </c>
      <c r="NW186" s="2" t="s">
        <v>1779</v>
      </c>
      <c r="NX186" s="2" t="s">
        <v>770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252</v>
      </c>
      <c r="OH186" s="2" t="s">
        <v>237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252</v>
      </c>
      <c r="OT186" s="2" t="s">
        <v>237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237</v>
      </c>
      <c r="QE186" s="2" t="s">
        <v>226</v>
      </c>
      <c r="QF186" s="2" t="s">
        <v>226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237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266</v>
      </c>
      <c r="RB186" s="2" t="s">
        <v>237</v>
      </c>
      <c r="RC186" s="2" t="s">
        <v>226</v>
      </c>
      <c r="RD186" s="2" t="s">
        <v>226</v>
      </c>
      <c r="RE186" s="2" t="s">
        <v>238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236</v>
      </c>
      <c r="RZ186" s="2" t="s">
        <v>237</v>
      </c>
      <c r="SA186" s="2" t="s">
        <v>226</v>
      </c>
      <c r="SB186" s="2" t="s">
        <v>226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</row>
    <row r="187">
      <c r="A187" s="2" t="s">
        <v>2474</v>
      </c>
      <c r="B187" s="2" t="s">
        <v>577</v>
      </c>
      <c r="C187" s="2" t="s">
        <v>558</v>
      </c>
      <c r="D187" s="2" t="s">
        <v>215</v>
      </c>
      <c r="E187" s="2" t="s">
        <v>216</v>
      </c>
      <c r="F187" s="2" t="s">
        <v>2475</v>
      </c>
      <c r="G187" s="2" t="s">
        <v>2476</v>
      </c>
      <c r="H187" s="2" t="s">
        <v>2477</v>
      </c>
      <c r="I187" s="2" t="s">
        <v>2478</v>
      </c>
      <c r="J187" s="2" t="s">
        <v>582</v>
      </c>
      <c r="K187" s="2" t="s">
        <v>405</v>
      </c>
      <c r="L187" s="3">
        <v>31.5</v>
      </c>
      <c r="M187" s="3">
        <v>33.08</v>
      </c>
      <c r="N187" s="3">
        <v>69.99</v>
      </c>
      <c r="O187" s="2" t="s">
        <v>283</v>
      </c>
      <c r="P187" s="2" t="s">
        <v>284</v>
      </c>
      <c r="Q187" s="2" t="s">
        <v>225</v>
      </c>
      <c r="R187" s="2" t="s">
        <v>226</v>
      </c>
      <c r="S187" s="2" t="s">
        <v>2479</v>
      </c>
      <c r="T187" s="2" t="s">
        <v>969</v>
      </c>
      <c r="U187" s="2" t="s">
        <v>371</v>
      </c>
      <c r="V187" s="2" t="s">
        <v>563</v>
      </c>
      <c r="W187" s="2" t="s">
        <v>231</v>
      </c>
      <c r="X187" s="2" t="s">
        <v>1352</v>
      </c>
      <c r="Y187" s="2" t="s">
        <v>1353</v>
      </c>
      <c r="Z187" s="4"/>
      <c r="AA187" s="4">
        <f>=ROUNDDOWN({0},0)</f>
      </c>
      <c r="AB187" s="5">
        <v>0.2</v>
      </c>
      <c r="AC187" s="2" t="s">
        <v>226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>
        <v>118</v>
      </c>
      <c r="AS187" s="8">
        <v>3359.12</v>
      </c>
      <c r="AT187" s="7">
        <v>-1</v>
      </c>
      <c r="AU187" s="7">
        <v>-1</v>
      </c>
      <c r="AV187" s="4" t="s">
        <v>226</v>
      </c>
      <c r="AW187" s="8" t="s">
        <v>226</v>
      </c>
      <c r="AX187" s="4">
        <v>127</v>
      </c>
      <c r="AY187" s="8">
        <v>3588.26</v>
      </c>
      <c r="AZ187" s="7" t="s">
        <v>226</v>
      </c>
      <c r="BA187" s="7" t="s">
        <v>226</v>
      </c>
      <c r="BB187" s="7"/>
      <c r="BC187" s="4" t="s">
        <v>226</v>
      </c>
      <c r="BD187" s="8" t="s">
        <v>226</v>
      </c>
      <c r="BE187" s="4">
        <v>127</v>
      </c>
      <c r="BF187" s="8">
        <v>3588.26</v>
      </c>
      <c r="BG187" s="7" t="s">
        <v>226</v>
      </c>
      <c r="BH187" s="7" t="s">
        <v>226</v>
      </c>
      <c r="BI187" s="7"/>
      <c r="BJ187" s="4"/>
      <c r="BK187" s="8"/>
      <c r="BL187" s="2" t="s">
        <v>2480</v>
      </c>
      <c r="BM187" s="7"/>
      <c r="BN187" s="7"/>
      <c r="BO187" s="4"/>
      <c r="BP187" s="8"/>
      <c r="BQ187" s="4">
        <v>50</v>
      </c>
      <c r="BR187" s="8">
        <v>1593.88</v>
      </c>
      <c r="BS187" s="7">
        <v>-1</v>
      </c>
      <c r="BT187" s="7">
        <v>-1</v>
      </c>
      <c r="BU187" s="2" t="s">
        <v>239</v>
      </c>
      <c r="BV187" s="2" t="s">
        <v>237</v>
      </c>
      <c r="BW187" s="2" t="s">
        <v>226</v>
      </c>
      <c r="BX187" s="2" t="s">
        <v>2322</v>
      </c>
      <c r="BY187" s="2" t="s">
        <v>238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239</v>
      </c>
      <c r="CH187" s="2" t="s">
        <v>237</v>
      </c>
      <c r="CI187" s="2" t="s">
        <v>1917</v>
      </c>
      <c r="CJ187" s="2" t="s">
        <v>1396</v>
      </c>
      <c r="CK187" s="2" t="s">
        <v>238</v>
      </c>
      <c r="CL187" s="2" t="s">
        <v>226</v>
      </c>
      <c r="CM187" s="4"/>
      <c r="CN187" s="8"/>
      <c r="CO187" s="4">
        <v>2</v>
      </c>
      <c r="CP187" s="8">
        <v>42.86</v>
      </c>
      <c r="CQ187" s="7">
        <v>-1</v>
      </c>
      <c r="CR187" s="7">
        <v>-1</v>
      </c>
      <c r="CS187" s="2" t="s">
        <v>239</v>
      </c>
      <c r="CT187" s="2" t="s">
        <v>237</v>
      </c>
      <c r="CU187" s="2" t="s">
        <v>1357</v>
      </c>
      <c r="CV187" s="2" t="s">
        <v>1519</v>
      </c>
      <c r="CW187" s="2" t="s">
        <v>238</v>
      </c>
      <c r="CX187" s="2" t="s">
        <v>226</v>
      </c>
      <c r="CY187" s="4"/>
      <c r="CZ187" s="8"/>
      <c r="DA187" s="4">
        <v>26</v>
      </c>
      <c r="DB187" s="8">
        <v>546</v>
      </c>
      <c r="DC187" s="7">
        <v>-1</v>
      </c>
      <c r="DD187" s="7">
        <v>-1</v>
      </c>
      <c r="DE187" s="2" t="s">
        <v>239</v>
      </c>
      <c r="DF187" s="2" t="s">
        <v>237</v>
      </c>
      <c r="DG187" s="2" t="s">
        <v>980</v>
      </c>
      <c r="DH187" s="2" t="s">
        <v>2481</v>
      </c>
      <c r="DI187" s="2" t="s">
        <v>291</v>
      </c>
      <c r="DJ187" s="2" t="s">
        <v>226</v>
      </c>
      <c r="DK187" s="4"/>
      <c r="DL187" s="8"/>
      <c r="DM187" s="4">
        <v>12</v>
      </c>
      <c r="DN187" s="8">
        <v>224.4</v>
      </c>
      <c r="DO187" s="7">
        <v>-1</v>
      </c>
      <c r="DP187" s="7">
        <v>-1</v>
      </c>
      <c r="DQ187" s="2" t="s">
        <v>239</v>
      </c>
      <c r="DR187" s="2" t="s">
        <v>237</v>
      </c>
      <c r="DS187" s="2" t="s">
        <v>2326</v>
      </c>
      <c r="DT187" s="2" t="s">
        <v>1533</v>
      </c>
      <c r="DU187" s="2" t="s">
        <v>291</v>
      </c>
      <c r="DV187" s="2" t="s">
        <v>226</v>
      </c>
      <c r="DW187" s="4"/>
      <c r="DX187" s="8"/>
      <c r="DY187" s="4">
        <v>15</v>
      </c>
      <c r="DZ187" s="8">
        <v>520.95</v>
      </c>
      <c r="EA187" s="7">
        <v>-1</v>
      </c>
      <c r="EB187" s="7">
        <v>-1</v>
      </c>
      <c r="EC187" s="2" t="s">
        <v>239</v>
      </c>
      <c r="ED187" s="2" t="s">
        <v>237</v>
      </c>
      <c r="EE187" s="2" t="s">
        <v>569</v>
      </c>
      <c r="EF187" s="2" t="s">
        <v>2451</v>
      </c>
      <c r="EG187" s="2" t="s">
        <v>238</v>
      </c>
      <c r="EH187" s="2" t="s">
        <v>226</v>
      </c>
      <c r="EI187" s="4"/>
      <c r="EJ187" s="8"/>
      <c r="EK187" s="4">
        <v>1</v>
      </c>
      <c r="EL187" s="8">
        <v>32.81</v>
      </c>
      <c r="EM187" s="7">
        <v>-1</v>
      </c>
      <c r="EN187" s="7">
        <v>-1</v>
      </c>
      <c r="EO187" s="2" t="s">
        <v>239</v>
      </c>
      <c r="EP187" s="2" t="s">
        <v>237</v>
      </c>
      <c r="EQ187" s="2" t="s">
        <v>570</v>
      </c>
      <c r="ER187" s="2" t="s">
        <v>2453</v>
      </c>
      <c r="ES187" s="2" t="s">
        <v>238</v>
      </c>
      <c r="ET187" s="2" t="s">
        <v>226</v>
      </c>
      <c r="EU187" s="4"/>
      <c r="EV187" s="8"/>
      <c r="EW187" s="4">
        <v>11</v>
      </c>
      <c r="EX187" s="8">
        <v>363.77</v>
      </c>
      <c r="EY187" s="7">
        <v>-1</v>
      </c>
      <c r="EZ187" s="7">
        <v>-1</v>
      </c>
      <c r="FA187" s="2" t="s">
        <v>239</v>
      </c>
      <c r="FB187" s="2" t="s">
        <v>237</v>
      </c>
      <c r="FC187" s="2" t="s">
        <v>1357</v>
      </c>
      <c r="FD187" s="2" t="s">
        <v>1529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237</v>
      </c>
      <c r="FO187" s="2" t="s">
        <v>1357</v>
      </c>
      <c r="FP187" s="2" t="s">
        <v>2326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1002</v>
      </c>
      <c r="GL187" s="2" t="s">
        <v>237</v>
      </c>
      <c r="GM187" s="2" t="s">
        <v>991</v>
      </c>
      <c r="GN187" s="2" t="s">
        <v>588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239</v>
      </c>
      <c r="GX187" s="2" t="s">
        <v>237</v>
      </c>
      <c r="GY187" s="2" t="s">
        <v>993</v>
      </c>
      <c r="GZ187" s="2" t="s">
        <v>827</v>
      </c>
      <c r="HA187" s="2" t="s">
        <v>238</v>
      </c>
      <c r="HB187" s="2" t="s">
        <v>226</v>
      </c>
      <c r="HC187" s="4"/>
      <c r="HD187" s="8"/>
      <c r="HE187" s="4">
        <v>1</v>
      </c>
      <c r="HF187" s="8">
        <v>34.45</v>
      </c>
      <c r="HG187" s="7">
        <v>-1</v>
      </c>
      <c r="HH187" s="7">
        <v>-1</v>
      </c>
      <c r="HI187" s="2" t="s">
        <v>239</v>
      </c>
      <c r="HJ187" s="2" t="s">
        <v>237</v>
      </c>
      <c r="HK187" s="2" t="s">
        <v>994</v>
      </c>
      <c r="HL187" s="2" t="s">
        <v>601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239</v>
      </c>
      <c r="HV187" s="2" t="s">
        <v>237</v>
      </c>
      <c r="HW187" s="2" t="s">
        <v>574</v>
      </c>
      <c r="HX187" s="2" t="s">
        <v>2043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237</v>
      </c>
      <c r="II187" s="2" t="s">
        <v>226</v>
      </c>
      <c r="IJ187" s="2" t="s">
        <v>226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226</v>
      </c>
      <c r="IT187" s="2" t="s">
        <v>226</v>
      </c>
      <c r="IU187" s="2" t="s">
        <v>226</v>
      </c>
      <c r="IV187" s="2" t="s">
        <v>226</v>
      </c>
      <c r="IW187" s="2" t="s">
        <v>226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252</v>
      </c>
      <c r="JF187" s="2" t="s">
        <v>237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237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237</v>
      </c>
      <c r="KE187" s="2" t="s">
        <v>591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236</v>
      </c>
      <c r="KP187" s="2" t="s">
        <v>237</v>
      </c>
      <c r="KQ187" s="2" t="s">
        <v>226</v>
      </c>
      <c r="KR187" s="2" t="s">
        <v>226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239</v>
      </c>
      <c r="LB187" s="2" t="s">
        <v>237</v>
      </c>
      <c r="LC187" s="2" t="s">
        <v>2330</v>
      </c>
      <c r="LD187" s="2" t="s">
        <v>2358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239</v>
      </c>
      <c r="LN187" s="2" t="s">
        <v>237</v>
      </c>
      <c r="LO187" s="2" t="s">
        <v>2482</v>
      </c>
      <c r="LP187" s="2" t="s">
        <v>2483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252</v>
      </c>
      <c r="MX187" s="2" t="s">
        <v>237</v>
      </c>
      <c r="MY187" s="2" t="s">
        <v>226</v>
      </c>
      <c r="MZ187" s="2" t="s">
        <v>226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239</v>
      </c>
      <c r="NJ187" s="2" t="s">
        <v>261</v>
      </c>
      <c r="NK187" s="2" t="s">
        <v>2331</v>
      </c>
      <c r="NL187" s="2" t="s">
        <v>1698</v>
      </c>
      <c r="NM187" s="2" t="s">
        <v>291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239</v>
      </c>
      <c r="NV187" s="2" t="s">
        <v>237</v>
      </c>
      <c r="NW187" s="2" t="s">
        <v>1008</v>
      </c>
      <c r="NX187" s="2" t="s">
        <v>1046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337</v>
      </c>
      <c r="OH187" s="2" t="s">
        <v>237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252</v>
      </c>
      <c r="OT187" s="2" t="s">
        <v>237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239</v>
      </c>
      <c r="QP187" s="2" t="s">
        <v>237</v>
      </c>
      <c r="QQ187" s="2" t="s">
        <v>1379</v>
      </c>
      <c r="QR187" s="2" t="s">
        <v>985</v>
      </c>
      <c r="QS187" s="2" t="s">
        <v>238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266</v>
      </c>
      <c r="RB187" s="2" t="s">
        <v>237</v>
      </c>
      <c r="RC187" s="2" t="s">
        <v>226</v>
      </c>
      <c r="RD187" s="2" t="s">
        <v>226</v>
      </c>
      <c r="RE187" s="2" t="s">
        <v>238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239</v>
      </c>
      <c r="RZ187" s="2" t="s">
        <v>237</v>
      </c>
      <c r="SA187" s="2" t="s">
        <v>1082</v>
      </c>
      <c r="SB187" s="2" t="s">
        <v>1080</v>
      </c>
      <c r="SC187" s="2" t="s">
        <v>238</v>
      </c>
      <c r="SD187" s="2" t="s">
        <v>226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</row>
    <row r="188">
      <c r="A188" s="2" t="s">
        <v>2484</v>
      </c>
      <c r="B188" s="2" t="s">
        <v>577</v>
      </c>
      <c r="C188" s="2" t="s">
        <v>558</v>
      </c>
      <c r="D188" s="2" t="s">
        <v>215</v>
      </c>
      <c r="E188" s="2" t="s">
        <v>216</v>
      </c>
      <c r="F188" s="2" t="s">
        <v>2475</v>
      </c>
      <c r="G188" s="2" t="s">
        <v>2476</v>
      </c>
      <c r="H188" s="2" t="s">
        <v>2477</v>
      </c>
      <c r="I188" s="2" t="s">
        <v>2478</v>
      </c>
      <c r="J188" s="2" t="s">
        <v>221</v>
      </c>
      <c r="K188" s="2" t="s">
        <v>405</v>
      </c>
      <c r="L188" s="3">
        <v>36.8</v>
      </c>
      <c r="M188" s="3">
        <v>38.64</v>
      </c>
      <c r="N188" s="3">
        <v>79.99</v>
      </c>
      <c r="O188" s="2" t="s">
        <v>302</v>
      </c>
      <c r="P188" s="2" t="s">
        <v>284</v>
      </c>
      <c r="Q188" s="2" t="s">
        <v>225</v>
      </c>
      <c r="R188" s="2" t="s">
        <v>226</v>
      </c>
      <c r="S188" s="2" t="s">
        <v>2479</v>
      </c>
      <c r="T188" s="2" t="s">
        <v>969</v>
      </c>
      <c r="U188" s="2" t="s">
        <v>229</v>
      </c>
      <c r="V188" s="2" t="s">
        <v>563</v>
      </c>
      <c r="W188" s="2" t="s">
        <v>231</v>
      </c>
      <c r="X188" s="2" t="s">
        <v>1352</v>
      </c>
      <c r="Y188" s="2" t="s">
        <v>2485</v>
      </c>
      <c r="Z188" s="4"/>
      <c r="AA188" s="4">
        <f>=ROUNDDOWN({0},0)</f>
      </c>
      <c r="AB188" s="5"/>
      <c r="AC188" s="2" t="s">
        <v>226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>
        <v>9</v>
      </c>
      <c r="AS188" s="8">
        <v>229.14</v>
      </c>
      <c r="AT188" s="7">
        <v>-1</v>
      </c>
      <c r="AU188" s="7">
        <v>-1</v>
      </c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/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/>
      <c r="BJ188" s="4"/>
      <c r="BK188" s="8"/>
      <c r="BL188" s="2" t="s">
        <v>2486</v>
      </c>
      <c r="BM188" s="7"/>
      <c r="BN188" s="7"/>
      <c r="BO188" s="4"/>
      <c r="BP188" s="8"/>
      <c r="BQ188" s="4"/>
      <c r="BR188" s="8"/>
      <c r="BS188" s="7"/>
      <c r="BT188" s="7"/>
      <c r="BU188" s="2" t="s">
        <v>239</v>
      </c>
      <c r="BV188" s="2" t="s">
        <v>237</v>
      </c>
      <c r="BW188" s="2" t="s">
        <v>226</v>
      </c>
      <c r="BX188" s="2" t="s">
        <v>2322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239</v>
      </c>
      <c r="CH188" s="2" t="s">
        <v>237</v>
      </c>
      <c r="CI188" s="2" t="s">
        <v>2334</v>
      </c>
      <c r="CJ188" s="2" t="s">
        <v>2487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237</v>
      </c>
      <c r="CU188" s="2" t="s">
        <v>1357</v>
      </c>
      <c r="CV188" s="2" t="s">
        <v>2488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239</v>
      </c>
      <c r="DF188" s="2" t="s">
        <v>237</v>
      </c>
      <c r="DG188" s="2" t="s">
        <v>980</v>
      </c>
      <c r="DH188" s="2" t="s">
        <v>1071</v>
      </c>
      <c r="DI188" s="2" t="s">
        <v>291</v>
      </c>
      <c r="DJ188" s="2" t="s">
        <v>226</v>
      </c>
      <c r="DK188" s="4"/>
      <c r="DL188" s="8"/>
      <c r="DM188" s="4">
        <v>9</v>
      </c>
      <c r="DN188" s="8">
        <v>229.14</v>
      </c>
      <c r="DO188" s="7">
        <v>-1</v>
      </c>
      <c r="DP188" s="7">
        <v>-1</v>
      </c>
      <c r="DQ188" s="2" t="s">
        <v>239</v>
      </c>
      <c r="DR188" s="2" t="s">
        <v>237</v>
      </c>
      <c r="DS188" s="2" t="s">
        <v>2326</v>
      </c>
      <c r="DT188" s="2" t="s">
        <v>2197</v>
      </c>
      <c r="DU188" s="2" t="s">
        <v>291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239</v>
      </c>
      <c r="ED188" s="2" t="s">
        <v>237</v>
      </c>
      <c r="EE188" s="2" t="s">
        <v>569</v>
      </c>
      <c r="EF188" s="2" t="s">
        <v>2040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239</v>
      </c>
      <c r="EP188" s="2" t="s">
        <v>237</v>
      </c>
      <c r="EQ188" s="2" t="s">
        <v>570</v>
      </c>
      <c r="ER188" s="2" t="s">
        <v>2489</v>
      </c>
      <c r="ES188" s="2" t="s">
        <v>238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239</v>
      </c>
      <c r="FB188" s="2" t="s">
        <v>237</v>
      </c>
      <c r="FC188" s="2" t="s">
        <v>1357</v>
      </c>
      <c r="FD188" s="2" t="s">
        <v>1396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237</v>
      </c>
      <c r="FO188" s="2" t="s">
        <v>1357</v>
      </c>
      <c r="FP188" s="2" t="s">
        <v>2488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239</v>
      </c>
      <c r="GL188" s="2" t="s">
        <v>237</v>
      </c>
      <c r="GM188" s="2" t="s">
        <v>991</v>
      </c>
      <c r="GN188" s="2" t="s">
        <v>1714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237</v>
      </c>
      <c r="GY188" s="2" t="s">
        <v>993</v>
      </c>
      <c r="GZ188" s="2" t="s">
        <v>2041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239</v>
      </c>
      <c r="HJ188" s="2" t="s">
        <v>237</v>
      </c>
      <c r="HK188" s="2" t="s">
        <v>994</v>
      </c>
      <c r="HL188" s="2" t="s">
        <v>1034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239</v>
      </c>
      <c r="HV188" s="2" t="s">
        <v>237</v>
      </c>
      <c r="HW188" s="2" t="s">
        <v>574</v>
      </c>
      <c r="HX188" s="2" t="s">
        <v>2450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252</v>
      </c>
      <c r="IH188" s="2" t="s">
        <v>237</v>
      </c>
      <c r="II188" s="2" t="s">
        <v>226</v>
      </c>
      <c r="IJ188" s="2" t="s">
        <v>226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226</v>
      </c>
      <c r="IT188" s="2" t="s">
        <v>226</v>
      </c>
      <c r="IU188" s="2" t="s">
        <v>226</v>
      </c>
      <c r="IV188" s="2" t="s">
        <v>226</v>
      </c>
      <c r="IW188" s="2" t="s">
        <v>226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252</v>
      </c>
      <c r="JF188" s="2" t="s">
        <v>237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237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237</v>
      </c>
      <c r="KE188" s="2" t="s">
        <v>591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236</v>
      </c>
      <c r="KP188" s="2" t="s">
        <v>237</v>
      </c>
      <c r="KQ188" s="2" t="s">
        <v>226</v>
      </c>
      <c r="KR188" s="2" t="s">
        <v>226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239</v>
      </c>
      <c r="LB188" s="2" t="s">
        <v>237</v>
      </c>
      <c r="LC188" s="2" t="s">
        <v>2330</v>
      </c>
      <c r="LD188" s="2" t="s">
        <v>1008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239</v>
      </c>
      <c r="LN188" s="2" t="s">
        <v>237</v>
      </c>
      <c r="LO188" s="2" t="s">
        <v>321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252</v>
      </c>
      <c r="MX188" s="2" t="s">
        <v>237</v>
      </c>
      <c r="MY188" s="2" t="s">
        <v>226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239</v>
      </c>
      <c r="NJ188" s="2" t="s">
        <v>237</v>
      </c>
      <c r="NK188" s="2" t="s">
        <v>2331</v>
      </c>
      <c r="NL188" s="2" t="s">
        <v>2490</v>
      </c>
      <c r="NM188" s="2" t="s">
        <v>291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239</v>
      </c>
      <c r="NV188" s="2" t="s">
        <v>237</v>
      </c>
      <c r="NW188" s="2" t="s">
        <v>1008</v>
      </c>
      <c r="NX188" s="2" t="s">
        <v>1046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337</v>
      </c>
      <c r="OH188" s="2" t="s">
        <v>237</v>
      </c>
      <c r="OI188" s="2" t="s">
        <v>226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252</v>
      </c>
      <c r="OT188" s="2" t="s">
        <v>237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239</v>
      </c>
      <c r="QP188" s="2" t="s">
        <v>237</v>
      </c>
      <c r="QQ188" s="2" t="s">
        <v>1379</v>
      </c>
      <c r="QR188" s="2" t="s">
        <v>1412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266</v>
      </c>
      <c r="RB188" s="2" t="s">
        <v>237</v>
      </c>
      <c r="RC188" s="2" t="s">
        <v>226</v>
      </c>
      <c r="RD188" s="2" t="s">
        <v>226</v>
      </c>
      <c r="RE188" s="2" t="s">
        <v>238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226</v>
      </c>
      <c r="RN188" s="2" t="s">
        <v>226</v>
      </c>
      <c r="RO188" s="2" t="s">
        <v>226</v>
      </c>
      <c r="RP188" s="2" t="s">
        <v>226</v>
      </c>
      <c r="RQ188" s="2" t="s">
        <v>226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239</v>
      </c>
      <c r="RZ188" s="2" t="s">
        <v>237</v>
      </c>
      <c r="SA188" s="2" t="s">
        <v>1082</v>
      </c>
      <c r="SB188" s="2" t="s">
        <v>2106</v>
      </c>
      <c r="SC188" s="2" t="s">
        <v>238</v>
      </c>
      <c r="SD188" s="2" t="s">
        <v>226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</row>
    <row r="189">
      <c r="A189" s="2" t="s">
        <v>2491</v>
      </c>
      <c r="B189" s="2" t="s">
        <v>577</v>
      </c>
      <c r="C189" s="2" t="s">
        <v>558</v>
      </c>
      <c r="D189" s="2" t="s">
        <v>215</v>
      </c>
      <c r="E189" s="2" t="s">
        <v>216</v>
      </c>
      <c r="F189" s="2" t="s">
        <v>2492</v>
      </c>
      <c r="G189" s="2" t="s">
        <v>2493</v>
      </c>
      <c r="H189" s="2" t="s">
        <v>2494</v>
      </c>
      <c r="I189" s="2" t="s">
        <v>2495</v>
      </c>
      <c r="J189" s="2" t="s">
        <v>582</v>
      </c>
      <c r="K189" s="2" t="s">
        <v>583</v>
      </c>
      <c r="L189" s="3">
        <v>30</v>
      </c>
      <c r="M189" s="3">
        <v>31.5</v>
      </c>
      <c r="N189" s="3">
        <v>59.99</v>
      </c>
      <c r="O189" s="2" t="s">
        <v>283</v>
      </c>
      <c r="P189" s="2" t="s">
        <v>369</v>
      </c>
      <c r="Q189" s="2" t="s">
        <v>225</v>
      </c>
      <c r="R189" s="2" t="s">
        <v>226</v>
      </c>
      <c r="S189" s="2" t="s">
        <v>2496</v>
      </c>
      <c r="T189" s="2" t="s">
        <v>226</v>
      </c>
      <c r="U189" s="2" t="s">
        <v>489</v>
      </c>
      <c r="V189" s="2" t="s">
        <v>230</v>
      </c>
      <c r="W189" s="2" t="s">
        <v>971</v>
      </c>
      <c r="X189" s="2" t="s">
        <v>2080</v>
      </c>
      <c r="Y189" s="2" t="s">
        <v>2497</v>
      </c>
      <c r="Z189" s="4"/>
      <c r="AA189" s="4">
        <f>=ROUNDDOWN({0},0)</f>
      </c>
      <c r="AB189" s="5"/>
      <c r="AC189" s="2" t="s">
        <v>226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226</v>
      </c>
      <c r="BM189" s="7"/>
      <c r="BN189" s="7"/>
      <c r="BO189" s="4"/>
      <c r="BP189" s="8"/>
      <c r="BQ189" s="4"/>
      <c r="BR189" s="8"/>
      <c r="BS189" s="7"/>
      <c r="BT189" s="7"/>
      <c r="BU189" s="2" t="s">
        <v>239</v>
      </c>
      <c r="BV189" s="2" t="s">
        <v>237</v>
      </c>
      <c r="BW189" s="2" t="s">
        <v>226</v>
      </c>
      <c r="BX189" s="2" t="s">
        <v>799</v>
      </c>
      <c r="BY189" s="2" t="s">
        <v>238</v>
      </c>
      <c r="BZ189" s="2" t="s">
        <v>226</v>
      </c>
      <c r="CA189" s="4"/>
      <c r="CB189" s="8"/>
      <c r="CC189" s="4"/>
      <c r="CD189" s="8"/>
      <c r="CE189" s="7"/>
      <c r="CF189" s="7"/>
      <c r="CG189" s="2" t="s">
        <v>239</v>
      </c>
      <c r="CH189" s="2" t="s">
        <v>237</v>
      </c>
      <c r="CI189" s="2" t="s">
        <v>800</v>
      </c>
      <c r="CJ189" s="2" t="s">
        <v>593</v>
      </c>
      <c r="CK189" s="2" t="s">
        <v>238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239</v>
      </c>
      <c r="CT189" s="2" t="s">
        <v>237</v>
      </c>
      <c r="CU189" s="2" t="s">
        <v>631</v>
      </c>
      <c r="CV189" s="2" t="s">
        <v>595</v>
      </c>
      <c r="CW189" s="2" t="s">
        <v>238</v>
      </c>
      <c r="CX189" s="2" t="s">
        <v>226</v>
      </c>
      <c r="CY189" s="4"/>
      <c r="CZ189" s="8"/>
      <c r="DA189" s="4"/>
      <c r="DB189" s="8"/>
      <c r="DC189" s="7"/>
      <c r="DD189" s="7"/>
      <c r="DE189" s="2" t="s">
        <v>239</v>
      </c>
      <c r="DF189" s="2" t="s">
        <v>237</v>
      </c>
      <c r="DG189" s="2" t="s">
        <v>596</v>
      </c>
      <c r="DH189" s="2" t="s">
        <v>611</v>
      </c>
      <c r="DI189" s="2" t="s">
        <v>238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239</v>
      </c>
      <c r="DR189" s="2" t="s">
        <v>237</v>
      </c>
      <c r="DS189" s="2" t="s">
        <v>631</v>
      </c>
      <c r="DT189" s="2" t="s">
        <v>823</v>
      </c>
      <c r="DU189" s="2" t="s">
        <v>238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239</v>
      </c>
      <c r="ED189" s="2" t="s">
        <v>237</v>
      </c>
      <c r="EE189" s="2" t="s">
        <v>599</v>
      </c>
      <c r="EF189" s="2" t="s">
        <v>2001</v>
      </c>
      <c r="EG189" s="2" t="s">
        <v>238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239</v>
      </c>
      <c r="EP189" s="2" t="s">
        <v>237</v>
      </c>
      <c r="EQ189" s="2" t="s">
        <v>601</v>
      </c>
      <c r="ER189" s="2" t="s">
        <v>1741</v>
      </c>
      <c r="ES189" s="2" t="s">
        <v>238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239</v>
      </c>
      <c r="FB189" s="2" t="s">
        <v>237</v>
      </c>
      <c r="FC189" s="2" t="s">
        <v>603</v>
      </c>
      <c r="FD189" s="2" t="s">
        <v>1180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237</v>
      </c>
      <c r="FO189" s="2" t="s">
        <v>631</v>
      </c>
      <c r="FP189" s="2" t="s">
        <v>614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252</v>
      </c>
      <c r="GL189" s="2" t="s">
        <v>237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239</v>
      </c>
      <c r="GX189" s="2" t="s">
        <v>223</v>
      </c>
      <c r="GY189" s="2" t="s">
        <v>607</v>
      </c>
      <c r="GZ189" s="2" t="s">
        <v>1724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252</v>
      </c>
      <c r="HJ189" s="2" t="s">
        <v>237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239</v>
      </c>
      <c r="HV189" s="2" t="s">
        <v>237</v>
      </c>
      <c r="HW189" s="2" t="s">
        <v>610</v>
      </c>
      <c r="HX189" s="2" t="s">
        <v>603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252</v>
      </c>
      <c r="IH189" s="2" t="s">
        <v>237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226</v>
      </c>
      <c r="IT189" s="2" t="s">
        <v>226</v>
      </c>
      <c r="IU189" s="2" t="s">
        <v>226</v>
      </c>
      <c r="IV189" s="2" t="s">
        <v>226</v>
      </c>
      <c r="IW189" s="2" t="s">
        <v>226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252</v>
      </c>
      <c r="JF189" s="2" t="s">
        <v>237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237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239</v>
      </c>
      <c r="KD189" s="2" t="s">
        <v>237</v>
      </c>
      <c r="KE189" s="2" t="s">
        <v>591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236</v>
      </c>
      <c r="KP189" s="2" t="s">
        <v>237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239</v>
      </c>
      <c r="LB189" s="2" t="s">
        <v>237</v>
      </c>
      <c r="LC189" s="2" t="s">
        <v>628</v>
      </c>
      <c r="LD189" s="2" t="s">
        <v>799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226</v>
      </c>
      <c r="LO189" s="2" t="s">
        <v>226</v>
      </c>
      <c r="LP189" s="2" t="s">
        <v>226</v>
      </c>
      <c r="LQ189" s="2" t="s">
        <v>226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252</v>
      </c>
      <c r="MX189" s="2" t="s">
        <v>237</v>
      </c>
      <c r="MY189" s="2" t="s">
        <v>226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239</v>
      </c>
      <c r="NJ189" s="2" t="s">
        <v>237</v>
      </c>
      <c r="NK189" s="2" t="s">
        <v>631</v>
      </c>
      <c r="NL189" s="2" t="s">
        <v>1267</v>
      </c>
      <c r="NM189" s="2" t="s">
        <v>238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236</v>
      </c>
      <c r="NV189" s="2" t="s">
        <v>237</v>
      </c>
      <c r="NW189" s="2" t="s">
        <v>226</v>
      </c>
      <c r="NX189" s="2" t="s">
        <v>226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266</v>
      </c>
      <c r="OH189" s="2" t="s">
        <v>237</v>
      </c>
      <c r="OI189" s="2" t="s">
        <v>226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252</v>
      </c>
      <c r="OT189" s="2" t="s">
        <v>237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237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236</v>
      </c>
      <c r="QP189" s="2" t="s">
        <v>237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266</v>
      </c>
      <c r="RB189" s="2" t="s">
        <v>237</v>
      </c>
      <c r="RC189" s="2" t="s">
        <v>226</v>
      </c>
      <c r="RD189" s="2" t="s">
        <v>226</v>
      </c>
      <c r="RE189" s="2" t="s">
        <v>238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226</v>
      </c>
      <c r="RN189" s="2" t="s">
        <v>226</v>
      </c>
      <c r="RO189" s="2" t="s">
        <v>226</v>
      </c>
      <c r="RP189" s="2" t="s">
        <v>226</v>
      </c>
      <c r="RQ189" s="2" t="s">
        <v>226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236</v>
      </c>
      <c r="RZ189" s="2" t="s">
        <v>237</v>
      </c>
      <c r="SA189" s="2" t="s">
        <v>226</v>
      </c>
      <c r="SB189" s="2" t="s">
        <v>226</v>
      </c>
      <c r="SC189" s="2" t="s">
        <v>238</v>
      </c>
      <c r="SD189" s="2" t="s">
        <v>226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</row>
    <row r="190">
      <c r="A190" s="2" t="s">
        <v>2498</v>
      </c>
      <c r="B190" s="2" t="s">
        <v>577</v>
      </c>
      <c r="C190" s="2" t="s">
        <v>558</v>
      </c>
      <c r="D190" s="2" t="s">
        <v>215</v>
      </c>
      <c r="E190" s="2" t="s">
        <v>216</v>
      </c>
      <c r="F190" s="2" t="s">
        <v>2499</v>
      </c>
      <c r="G190" s="2" t="s">
        <v>2500</v>
      </c>
      <c r="H190" s="2" t="s">
        <v>2501</v>
      </c>
      <c r="I190" s="2" t="s">
        <v>560</v>
      </c>
      <c r="J190" s="2" t="s">
        <v>221</v>
      </c>
      <c r="K190" s="2" t="s">
        <v>953</v>
      </c>
      <c r="L190" s="3">
        <v>33.6</v>
      </c>
      <c r="M190" s="3">
        <v>35.28</v>
      </c>
      <c r="N190" s="3">
        <v>69.99</v>
      </c>
      <c r="O190" s="2" t="s">
        <v>223</v>
      </c>
      <c r="P190" s="2" t="s">
        <v>284</v>
      </c>
      <c r="Q190" s="2" t="s">
        <v>225</v>
      </c>
      <c r="R190" s="2" t="s">
        <v>226</v>
      </c>
      <c r="S190" s="2" t="s">
        <v>226</v>
      </c>
      <c r="T190" s="2" t="s">
        <v>226</v>
      </c>
      <c r="U190" s="2" t="s">
        <v>229</v>
      </c>
      <c r="V190" s="2" t="s">
        <v>320</v>
      </c>
      <c r="W190" s="2" t="s">
        <v>231</v>
      </c>
      <c r="X190" s="2" t="s">
        <v>226</v>
      </c>
      <c r="Y190" s="2" t="s">
        <v>1353</v>
      </c>
      <c r="Z190" s="4"/>
      <c r="AA190" s="4">
        <f>=ROUNDDOWN({0},0)</f>
      </c>
      <c r="AB190" s="5"/>
      <c r="AC190" s="2" t="s">
        <v>226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226</v>
      </c>
      <c r="BM190" s="7"/>
      <c r="BN190" s="7"/>
      <c r="BO190" s="4"/>
      <c r="BP190" s="8"/>
      <c r="BQ190" s="4"/>
      <c r="BR190" s="8"/>
      <c r="BS190" s="7"/>
      <c r="BT190" s="7"/>
      <c r="BU190" s="2" t="s">
        <v>239</v>
      </c>
      <c r="BV190" s="2" t="s">
        <v>237</v>
      </c>
      <c r="BW190" s="2" t="s">
        <v>226</v>
      </c>
      <c r="BX190" s="2" t="s">
        <v>1685</v>
      </c>
      <c r="BY190" s="2" t="s">
        <v>238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239</v>
      </c>
      <c r="CH190" s="2" t="s">
        <v>237</v>
      </c>
      <c r="CI190" s="2" t="s">
        <v>1493</v>
      </c>
      <c r="CJ190" s="2" t="s">
        <v>1704</v>
      </c>
      <c r="CK190" s="2" t="s">
        <v>238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237</v>
      </c>
      <c r="CU190" s="2" t="s">
        <v>565</v>
      </c>
      <c r="CV190" s="2" t="s">
        <v>2181</v>
      </c>
      <c r="CW190" s="2" t="s">
        <v>238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252</v>
      </c>
      <c r="DF190" s="2" t="s">
        <v>237</v>
      </c>
      <c r="DG190" s="2" t="s">
        <v>226</v>
      </c>
      <c r="DH190" s="2" t="s">
        <v>226</v>
      </c>
      <c r="DI190" s="2" t="s">
        <v>238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239</v>
      </c>
      <c r="DR190" s="2" t="s">
        <v>237</v>
      </c>
      <c r="DS190" s="2" t="s">
        <v>565</v>
      </c>
      <c r="DT190" s="2" t="s">
        <v>2502</v>
      </c>
      <c r="DU190" s="2" t="s">
        <v>238</v>
      </c>
      <c r="DV190" s="2" t="s">
        <v>226</v>
      </c>
      <c r="DW190" s="4"/>
      <c r="DX190" s="8"/>
      <c r="DY190" s="4"/>
      <c r="DZ190" s="8"/>
      <c r="EA190" s="7"/>
      <c r="EB190" s="7"/>
      <c r="EC190" s="2" t="s">
        <v>239</v>
      </c>
      <c r="ED190" s="2" t="s">
        <v>237</v>
      </c>
      <c r="EE190" s="2" t="s">
        <v>565</v>
      </c>
      <c r="EF190" s="2" t="s">
        <v>2503</v>
      </c>
      <c r="EG190" s="2" t="s">
        <v>238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239</v>
      </c>
      <c r="EP190" s="2" t="s">
        <v>237</v>
      </c>
      <c r="EQ190" s="2" t="s">
        <v>565</v>
      </c>
      <c r="ER190" s="2" t="s">
        <v>2504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237</v>
      </c>
      <c r="FC190" s="2" t="s">
        <v>2488</v>
      </c>
      <c r="FD190" s="2" t="s">
        <v>2505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237</v>
      </c>
      <c r="FO190" s="2" t="s">
        <v>565</v>
      </c>
      <c r="FP190" s="2" t="s">
        <v>1687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252</v>
      </c>
      <c r="GL190" s="2" t="s">
        <v>237</v>
      </c>
      <c r="GM190" s="2" t="s">
        <v>226</v>
      </c>
      <c r="GN190" s="2" t="s">
        <v>226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266</v>
      </c>
      <c r="GX190" s="2" t="s">
        <v>237</v>
      </c>
      <c r="GY190" s="2" t="s">
        <v>226</v>
      </c>
      <c r="GZ190" s="2" t="s">
        <v>226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252</v>
      </c>
      <c r="HJ190" s="2" t="s">
        <v>223</v>
      </c>
      <c r="HK190" s="2" t="s">
        <v>226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239</v>
      </c>
      <c r="HV190" s="2" t="s">
        <v>237</v>
      </c>
      <c r="HW190" s="2" t="s">
        <v>1493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252</v>
      </c>
      <c r="IH190" s="2" t="s">
        <v>237</v>
      </c>
      <c r="II190" s="2" t="s">
        <v>226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226</v>
      </c>
      <c r="IT190" s="2" t="s">
        <v>226</v>
      </c>
      <c r="IU190" s="2" t="s">
        <v>226</v>
      </c>
      <c r="IV190" s="2" t="s">
        <v>226</v>
      </c>
      <c r="IW190" s="2" t="s">
        <v>226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226</v>
      </c>
      <c r="JG190" s="2" t="s">
        <v>226</v>
      </c>
      <c r="JH190" s="2" t="s">
        <v>226</v>
      </c>
      <c r="JI190" s="2" t="s">
        <v>226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252</v>
      </c>
      <c r="JR190" s="2" t="s">
        <v>223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252</v>
      </c>
      <c r="KD190" s="2" t="s">
        <v>237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237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252</v>
      </c>
      <c r="LN190" s="2" t="s">
        <v>223</v>
      </c>
      <c r="LO190" s="2" t="s">
        <v>226</v>
      </c>
      <c r="LP190" s="2" t="s">
        <v>226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239</v>
      </c>
      <c r="NJ190" s="2" t="s">
        <v>237</v>
      </c>
      <c r="NK190" s="2" t="s">
        <v>565</v>
      </c>
      <c r="NL190" s="2" t="s">
        <v>2506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252</v>
      </c>
      <c r="NV190" s="2" t="s">
        <v>237</v>
      </c>
      <c r="NW190" s="2" t="s">
        <v>226</v>
      </c>
      <c r="NX190" s="2" t="s">
        <v>226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252</v>
      </c>
      <c r="OH190" s="2" t="s">
        <v>237</v>
      </c>
      <c r="OI190" s="2" t="s">
        <v>226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237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223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226</v>
      </c>
      <c r="RO190" s="2" t="s">
        <v>226</v>
      </c>
      <c r="RP190" s="2" t="s">
        <v>226</v>
      </c>
      <c r="RQ190" s="2" t="s">
        <v>226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252</v>
      </c>
      <c r="RZ190" s="2" t="s">
        <v>237</v>
      </c>
      <c r="SA190" s="2" t="s">
        <v>226</v>
      </c>
      <c r="SB190" s="2" t="s">
        <v>226</v>
      </c>
      <c r="SC190" s="2" t="s">
        <v>238</v>
      </c>
      <c r="SD190" s="2" t="s">
        <v>226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</row>
    <row r="191">
      <c r="A191" s="2" t="s">
        <v>2507</v>
      </c>
      <c r="B191" s="2" t="s">
        <v>577</v>
      </c>
      <c r="C191" s="2" t="s">
        <v>558</v>
      </c>
      <c r="D191" s="2" t="s">
        <v>215</v>
      </c>
      <c r="E191" s="2" t="s">
        <v>216</v>
      </c>
      <c r="F191" s="2" t="s">
        <v>2508</v>
      </c>
      <c r="G191" s="2" t="s">
        <v>2509</v>
      </c>
      <c r="H191" s="2" t="s">
        <v>2510</v>
      </c>
      <c r="I191" s="2" t="s">
        <v>2511</v>
      </c>
      <c r="J191" s="2" t="s">
        <v>582</v>
      </c>
      <c r="K191" s="2" t="s">
        <v>2512</v>
      </c>
      <c r="L191" s="3">
        <v>28.57</v>
      </c>
      <c r="M191" s="3">
        <v>30</v>
      </c>
      <c r="N191" s="3">
        <v>59.99</v>
      </c>
      <c r="O191" s="2" t="s">
        <v>223</v>
      </c>
      <c r="P191" s="2" t="s">
        <v>284</v>
      </c>
      <c r="Q191" s="2" t="s">
        <v>225</v>
      </c>
      <c r="R191" s="2" t="s">
        <v>226</v>
      </c>
      <c r="S191" s="2" t="s">
        <v>2513</v>
      </c>
      <c r="T191" s="2" t="s">
        <v>969</v>
      </c>
      <c r="U191" s="2" t="s">
        <v>489</v>
      </c>
      <c r="V191" s="2" t="s">
        <v>1893</v>
      </c>
      <c r="W191" s="2" t="s">
        <v>1894</v>
      </c>
      <c r="X191" s="2" t="s">
        <v>1578</v>
      </c>
      <c r="Y191" s="2" t="s">
        <v>2514</v>
      </c>
      <c r="Z191" s="4"/>
      <c r="AA191" s="4">
        <f>=ROUNDDOWN({0},0)</f>
      </c>
      <c r="AB191" s="5"/>
      <c r="AC191" s="2" t="s">
        <v>226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>
        <v>28</v>
      </c>
      <c r="AS191" s="8">
        <v>859.5</v>
      </c>
      <c r="AT191" s="7">
        <v>-1</v>
      </c>
      <c r="AU191" s="7">
        <v>-1</v>
      </c>
      <c r="AV191" s="4" t="s">
        <v>226</v>
      </c>
      <c r="AW191" s="8" t="s">
        <v>226</v>
      </c>
      <c r="AX191" s="4">
        <v>94</v>
      </c>
      <c r="AY191" s="8">
        <v>3353</v>
      </c>
      <c r="AZ191" s="7" t="s">
        <v>226</v>
      </c>
      <c r="BA191" s="7" t="s">
        <v>226</v>
      </c>
      <c r="BB191" s="7"/>
      <c r="BC191" s="4" t="s">
        <v>226</v>
      </c>
      <c r="BD191" s="8" t="s">
        <v>226</v>
      </c>
      <c r="BE191" s="4">
        <v>94</v>
      </c>
      <c r="BF191" s="8">
        <v>3353</v>
      </c>
      <c r="BG191" s="7" t="s">
        <v>226</v>
      </c>
      <c r="BH191" s="7" t="s">
        <v>226</v>
      </c>
      <c r="BI191" s="7"/>
      <c r="BJ191" s="4"/>
      <c r="BK191" s="8"/>
      <c r="BL191" s="2" t="s">
        <v>2515</v>
      </c>
      <c r="BM191" s="7"/>
      <c r="BN191" s="7"/>
      <c r="BO191" s="4"/>
      <c r="BP191" s="8"/>
      <c r="BQ191" s="4"/>
      <c r="BR191" s="8"/>
      <c r="BS191" s="7"/>
      <c r="BT191" s="7"/>
      <c r="BU191" s="2" t="s">
        <v>337</v>
      </c>
      <c r="BV191" s="2" t="s">
        <v>237</v>
      </c>
      <c r="BW191" s="2" t="s">
        <v>226</v>
      </c>
      <c r="BX191" s="2" t="s">
        <v>226</v>
      </c>
      <c r="BY191" s="2" t="s">
        <v>238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239</v>
      </c>
      <c r="CH191" s="2" t="s">
        <v>237</v>
      </c>
      <c r="CI191" s="2" t="s">
        <v>1258</v>
      </c>
      <c r="CJ191" s="2" t="s">
        <v>2083</v>
      </c>
      <c r="CK191" s="2" t="s">
        <v>238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237</v>
      </c>
      <c r="CU191" s="2" t="s">
        <v>2516</v>
      </c>
      <c r="CV191" s="2" t="s">
        <v>387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239</v>
      </c>
      <c r="DF191" s="2" t="s">
        <v>237</v>
      </c>
      <c r="DG191" s="2" t="s">
        <v>376</v>
      </c>
      <c r="DH191" s="2" t="s">
        <v>890</v>
      </c>
      <c r="DI191" s="2" t="s">
        <v>291</v>
      </c>
      <c r="DJ191" s="2" t="s">
        <v>226</v>
      </c>
      <c r="DK191" s="4"/>
      <c r="DL191" s="8"/>
      <c r="DM191" s="4">
        <v>1</v>
      </c>
      <c r="DN191" s="8">
        <v>24</v>
      </c>
      <c r="DO191" s="7">
        <v>-1</v>
      </c>
      <c r="DP191" s="7">
        <v>-1</v>
      </c>
      <c r="DQ191" s="2" t="s">
        <v>239</v>
      </c>
      <c r="DR191" s="2" t="s">
        <v>237</v>
      </c>
      <c r="DS191" s="2" t="s">
        <v>399</v>
      </c>
      <c r="DT191" s="2" t="s">
        <v>2517</v>
      </c>
      <c r="DU191" s="2" t="s">
        <v>291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239</v>
      </c>
      <c r="ED191" s="2" t="s">
        <v>237</v>
      </c>
      <c r="EE191" s="2" t="s">
        <v>494</v>
      </c>
      <c r="EF191" s="2" t="s">
        <v>523</v>
      </c>
      <c r="EG191" s="2" t="s">
        <v>238</v>
      </c>
      <c r="EH191" s="2" t="s">
        <v>226</v>
      </c>
      <c r="EI191" s="4"/>
      <c r="EJ191" s="8"/>
      <c r="EK191" s="4">
        <v>8</v>
      </c>
      <c r="EL191" s="8">
        <v>259.2</v>
      </c>
      <c r="EM191" s="7">
        <v>-1</v>
      </c>
      <c r="EN191" s="7">
        <v>-1</v>
      </c>
      <c r="EO191" s="2" t="s">
        <v>239</v>
      </c>
      <c r="EP191" s="2" t="s">
        <v>237</v>
      </c>
      <c r="EQ191" s="2" t="s">
        <v>1754</v>
      </c>
      <c r="ER191" s="2" t="s">
        <v>2518</v>
      </c>
      <c r="ES191" s="2" t="s">
        <v>238</v>
      </c>
      <c r="ET191" s="2" t="s">
        <v>226</v>
      </c>
      <c r="EU191" s="4"/>
      <c r="EV191" s="8"/>
      <c r="EW191" s="4">
        <v>16</v>
      </c>
      <c r="EX191" s="8">
        <v>480</v>
      </c>
      <c r="EY191" s="7">
        <v>-1</v>
      </c>
      <c r="EZ191" s="7">
        <v>-1</v>
      </c>
      <c r="FA191" s="2" t="s">
        <v>239</v>
      </c>
      <c r="FB191" s="2" t="s">
        <v>237</v>
      </c>
      <c r="FC191" s="2" t="s">
        <v>1591</v>
      </c>
      <c r="FD191" s="2" t="s">
        <v>2519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237</v>
      </c>
      <c r="FO191" s="2" t="s">
        <v>2514</v>
      </c>
      <c r="FP191" s="2" t="s">
        <v>2520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448</v>
      </c>
      <c r="GL191" s="2" t="s">
        <v>237</v>
      </c>
      <c r="GM191" s="2" t="s">
        <v>226</v>
      </c>
      <c r="GN191" s="2" t="s">
        <v>226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266</v>
      </c>
      <c r="GX191" s="2" t="s">
        <v>237</v>
      </c>
      <c r="GY191" s="2" t="s">
        <v>226</v>
      </c>
      <c r="GZ191" s="2" t="s">
        <v>226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237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237</v>
      </c>
      <c r="HW191" s="2" t="s">
        <v>226</v>
      </c>
      <c r="HX191" s="2" t="s">
        <v>226</v>
      </c>
      <c r="HY191" s="2" t="s">
        <v>238</v>
      </c>
      <c r="HZ191" s="2" t="s">
        <v>291</v>
      </c>
      <c r="IA191" s="4"/>
      <c r="IB191" s="8"/>
      <c r="IC191" s="4"/>
      <c r="ID191" s="8"/>
      <c r="IE191" s="7"/>
      <c r="IF191" s="7"/>
      <c r="IG191" s="2" t="s">
        <v>252</v>
      </c>
      <c r="IH191" s="2" t="s">
        <v>237</v>
      </c>
      <c r="II191" s="2" t="s">
        <v>226</v>
      </c>
      <c r="IJ191" s="2" t="s">
        <v>226</v>
      </c>
      <c r="IK191" s="2" t="s">
        <v>238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237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252</v>
      </c>
      <c r="JF191" s="2" t="s">
        <v>237</v>
      </c>
      <c r="JG191" s="2" t="s">
        <v>226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237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237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252</v>
      </c>
      <c r="KP191" s="2" t="s">
        <v>237</v>
      </c>
      <c r="KQ191" s="2" t="s">
        <v>226</v>
      </c>
      <c r="KR191" s="2" t="s">
        <v>226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252</v>
      </c>
      <c r="LB191" s="2" t="s">
        <v>237</v>
      </c>
      <c r="LC191" s="2" t="s">
        <v>226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252</v>
      </c>
      <c r="LN191" s="2" t="s">
        <v>237</v>
      </c>
      <c r="LO191" s="2" t="s">
        <v>226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239</v>
      </c>
      <c r="MX191" s="2" t="s">
        <v>237</v>
      </c>
      <c r="MY191" s="2" t="s">
        <v>777</v>
      </c>
      <c r="MZ191" s="2" t="s">
        <v>226</v>
      </c>
      <c r="NA191" s="2" t="s">
        <v>238</v>
      </c>
      <c r="NB191" s="2" t="s">
        <v>226</v>
      </c>
      <c r="NC191" s="4"/>
      <c r="ND191" s="8"/>
      <c r="NE191" s="4">
        <v>3</v>
      </c>
      <c r="NF191" s="8">
        <v>96.3</v>
      </c>
      <c r="NG191" s="7">
        <v>-1</v>
      </c>
      <c r="NH191" s="7">
        <v>-1</v>
      </c>
      <c r="NI191" s="2" t="s">
        <v>239</v>
      </c>
      <c r="NJ191" s="2" t="s">
        <v>237</v>
      </c>
      <c r="NK191" s="2" t="s">
        <v>710</v>
      </c>
      <c r="NL191" s="2" t="s">
        <v>910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239</v>
      </c>
      <c r="NV191" s="2" t="s">
        <v>237</v>
      </c>
      <c r="NW191" s="2" t="s">
        <v>1755</v>
      </c>
      <c r="NX191" s="2" t="s">
        <v>277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239</v>
      </c>
      <c r="OH191" s="2" t="s">
        <v>237</v>
      </c>
      <c r="OI191" s="2" t="s">
        <v>671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252</v>
      </c>
      <c r="OT191" s="2" t="s">
        <v>237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239</v>
      </c>
      <c r="PF191" s="2" t="s">
        <v>237</v>
      </c>
      <c r="PG191" s="2" t="s">
        <v>226</v>
      </c>
      <c r="PH191" s="2" t="s">
        <v>226</v>
      </c>
      <c r="PI191" s="2" t="s">
        <v>238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266</v>
      </c>
      <c r="QD191" s="2" t="s">
        <v>237</v>
      </c>
      <c r="QE191" s="2" t="s">
        <v>226</v>
      </c>
      <c r="QF191" s="2" t="s">
        <v>226</v>
      </c>
      <c r="QG191" s="2" t="s">
        <v>238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252</v>
      </c>
      <c r="QP191" s="2" t="s">
        <v>237</v>
      </c>
      <c r="QQ191" s="2" t="s">
        <v>226</v>
      </c>
      <c r="QR191" s="2" t="s">
        <v>226</v>
      </c>
      <c r="QS191" s="2" t="s">
        <v>238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266</v>
      </c>
      <c r="RB191" s="2" t="s">
        <v>237</v>
      </c>
      <c r="RC191" s="2" t="s">
        <v>226</v>
      </c>
      <c r="RD191" s="2" t="s">
        <v>226</v>
      </c>
      <c r="RE191" s="2" t="s">
        <v>238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252</v>
      </c>
      <c r="RN191" s="2" t="s">
        <v>237</v>
      </c>
      <c r="RO191" s="2" t="s">
        <v>226</v>
      </c>
      <c r="RP191" s="2" t="s">
        <v>226</v>
      </c>
      <c r="RQ191" s="2" t="s">
        <v>238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252</v>
      </c>
      <c r="RZ191" s="2" t="s">
        <v>237</v>
      </c>
      <c r="SA191" s="2" t="s">
        <v>226</v>
      </c>
      <c r="SB191" s="2" t="s">
        <v>226</v>
      </c>
      <c r="SC191" s="2" t="s">
        <v>238</v>
      </c>
      <c r="SD191" s="2" t="s">
        <v>226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</row>
    <row r="192">
      <c r="A192" s="2" t="s">
        <v>2521</v>
      </c>
      <c r="B192" s="2" t="s">
        <v>577</v>
      </c>
      <c r="C192" s="2" t="s">
        <v>558</v>
      </c>
      <c r="D192" s="2" t="s">
        <v>215</v>
      </c>
      <c r="E192" s="2" t="s">
        <v>216</v>
      </c>
      <c r="F192" s="2" t="s">
        <v>2508</v>
      </c>
      <c r="G192" s="2" t="s">
        <v>2509</v>
      </c>
      <c r="H192" s="2" t="s">
        <v>2510</v>
      </c>
      <c r="I192" s="2" t="s">
        <v>2511</v>
      </c>
      <c r="J192" s="2" t="s">
        <v>221</v>
      </c>
      <c r="K192" s="2" t="s">
        <v>2512</v>
      </c>
      <c r="L192" s="3">
        <v>33.33</v>
      </c>
      <c r="M192" s="3">
        <v>35</v>
      </c>
      <c r="N192" s="3">
        <v>69.99</v>
      </c>
      <c r="O192" s="2" t="s">
        <v>302</v>
      </c>
      <c r="P192" s="2" t="s">
        <v>284</v>
      </c>
      <c r="Q192" s="2" t="s">
        <v>225</v>
      </c>
      <c r="R192" s="2" t="s">
        <v>226</v>
      </c>
      <c r="S192" s="2" t="s">
        <v>2513</v>
      </c>
      <c r="T192" s="2" t="s">
        <v>969</v>
      </c>
      <c r="U192" s="2" t="s">
        <v>371</v>
      </c>
      <c r="V192" s="2" t="s">
        <v>1893</v>
      </c>
      <c r="W192" s="2" t="s">
        <v>1894</v>
      </c>
      <c r="X192" s="2" t="s">
        <v>1578</v>
      </c>
      <c r="Y192" s="2" t="s">
        <v>2514</v>
      </c>
      <c r="Z192" s="4"/>
      <c r="AA192" s="4">
        <f>=ROUNDDOWN({0},0)</f>
      </c>
      <c r="AB192" s="5"/>
      <c r="AC192" s="2" t="s">
        <v>226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>
        <v>66</v>
      </c>
      <c r="AS192" s="8">
        <v>2493.5</v>
      </c>
      <c r="AT192" s="7">
        <v>-1</v>
      </c>
      <c r="AU192" s="7">
        <v>-1</v>
      </c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/>
      <c r="BJ192" s="4"/>
      <c r="BK192" s="8"/>
      <c r="BL192" s="2" t="s">
        <v>2522</v>
      </c>
      <c r="BM192" s="7"/>
      <c r="BN192" s="7"/>
      <c r="BO192" s="4"/>
      <c r="BP192" s="8"/>
      <c r="BQ192" s="4"/>
      <c r="BR192" s="8"/>
      <c r="BS192" s="7"/>
      <c r="BT192" s="7"/>
      <c r="BU192" s="2" t="s">
        <v>337</v>
      </c>
      <c r="BV192" s="2" t="s">
        <v>237</v>
      </c>
      <c r="BW192" s="2" t="s">
        <v>226</v>
      </c>
      <c r="BX192" s="2" t="s">
        <v>226</v>
      </c>
      <c r="BY192" s="2" t="s">
        <v>238</v>
      </c>
      <c r="BZ192" s="2" t="s">
        <v>226</v>
      </c>
      <c r="CA192" s="4"/>
      <c r="CB192" s="8"/>
      <c r="CC192" s="4">
        <v>28</v>
      </c>
      <c r="CD192" s="8">
        <v>1058.4</v>
      </c>
      <c r="CE192" s="7">
        <v>-1</v>
      </c>
      <c r="CF192" s="7">
        <v>-1</v>
      </c>
      <c r="CG192" s="2" t="s">
        <v>239</v>
      </c>
      <c r="CH192" s="2" t="s">
        <v>237</v>
      </c>
      <c r="CI192" s="2" t="s">
        <v>1258</v>
      </c>
      <c r="CJ192" s="2" t="s">
        <v>730</v>
      </c>
      <c r="CK192" s="2" t="s">
        <v>238</v>
      </c>
      <c r="CL192" s="2" t="s">
        <v>226</v>
      </c>
      <c r="CM192" s="4"/>
      <c r="CN192" s="8"/>
      <c r="CO192" s="4">
        <v>2</v>
      </c>
      <c r="CP192" s="8">
        <v>75.6</v>
      </c>
      <c r="CQ192" s="7">
        <v>-1</v>
      </c>
      <c r="CR192" s="7">
        <v>-1</v>
      </c>
      <c r="CS192" s="2" t="s">
        <v>239</v>
      </c>
      <c r="CT192" s="2" t="s">
        <v>237</v>
      </c>
      <c r="CU192" s="2" t="s">
        <v>2516</v>
      </c>
      <c r="CV192" s="2" t="s">
        <v>1979</v>
      </c>
      <c r="CW192" s="2" t="s">
        <v>238</v>
      </c>
      <c r="CX192" s="2" t="s">
        <v>226</v>
      </c>
      <c r="CY192" s="4"/>
      <c r="CZ192" s="8"/>
      <c r="DA192" s="4">
        <v>5</v>
      </c>
      <c r="DB192" s="8">
        <v>192.5</v>
      </c>
      <c r="DC192" s="7">
        <v>-1</v>
      </c>
      <c r="DD192" s="7">
        <v>-1</v>
      </c>
      <c r="DE192" s="2" t="s">
        <v>239</v>
      </c>
      <c r="DF192" s="2" t="s">
        <v>237</v>
      </c>
      <c r="DG192" s="2" t="s">
        <v>376</v>
      </c>
      <c r="DH192" s="2" t="s">
        <v>916</v>
      </c>
      <c r="DI192" s="2" t="s">
        <v>291</v>
      </c>
      <c r="DJ192" s="2" t="s">
        <v>226</v>
      </c>
      <c r="DK192" s="4"/>
      <c r="DL192" s="8"/>
      <c r="DM192" s="4">
        <v>3</v>
      </c>
      <c r="DN192" s="8">
        <v>98</v>
      </c>
      <c r="DO192" s="7">
        <v>-1</v>
      </c>
      <c r="DP192" s="7">
        <v>-1</v>
      </c>
      <c r="DQ192" s="2" t="s">
        <v>239</v>
      </c>
      <c r="DR192" s="2" t="s">
        <v>237</v>
      </c>
      <c r="DS192" s="2" t="s">
        <v>399</v>
      </c>
      <c r="DT192" s="2" t="s">
        <v>2090</v>
      </c>
      <c r="DU192" s="2" t="s">
        <v>291</v>
      </c>
      <c r="DV192" s="2" t="s">
        <v>226</v>
      </c>
      <c r="DW192" s="4"/>
      <c r="DX192" s="8"/>
      <c r="DY192" s="4">
        <v>8</v>
      </c>
      <c r="DZ192" s="8">
        <v>294</v>
      </c>
      <c r="EA192" s="7">
        <v>-1</v>
      </c>
      <c r="EB192" s="7">
        <v>-1</v>
      </c>
      <c r="EC192" s="2" t="s">
        <v>239</v>
      </c>
      <c r="ED192" s="2" t="s">
        <v>237</v>
      </c>
      <c r="EE192" s="2" t="s">
        <v>494</v>
      </c>
      <c r="EF192" s="2" t="s">
        <v>312</v>
      </c>
      <c r="EG192" s="2" t="s">
        <v>238</v>
      </c>
      <c r="EH192" s="2" t="s">
        <v>226</v>
      </c>
      <c r="EI192" s="4"/>
      <c r="EJ192" s="8"/>
      <c r="EK192" s="4">
        <v>12</v>
      </c>
      <c r="EL192" s="8">
        <v>453.6</v>
      </c>
      <c r="EM192" s="7">
        <v>-1</v>
      </c>
      <c r="EN192" s="7">
        <v>-1</v>
      </c>
      <c r="EO192" s="2" t="s">
        <v>239</v>
      </c>
      <c r="EP192" s="2" t="s">
        <v>237</v>
      </c>
      <c r="EQ192" s="2" t="s">
        <v>1754</v>
      </c>
      <c r="ER192" s="2" t="s">
        <v>256</v>
      </c>
      <c r="ES192" s="2" t="s">
        <v>238</v>
      </c>
      <c r="ET192" s="2" t="s">
        <v>226</v>
      </c>
      <c r="EU192" s="4"/>
      <c r="EV192" s="8"/>
      <c r="EW192" s="4">
        <v>5</v>
      </c>
      <c r="EX192" s="8">
        <v>211.5</v>
      </c>
      <c r="EY192" s="7">
        <v>-1</v>
      </c>
      <c r="EZ192" s="7">
        <v>-1</v>
      </c>
      <c r="FA192" s="2" t="s">
        <v>239</v>
      </c>
      <c r="FB192" s="2" t="s">
        <v>237</v>
      </c>
      <c r="FC192" s="2" t="s">
        <v>1591</v>
      </c>
      <c r="FD192" s="2" t="s">
        <v>913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237</v>
      </c>
      <c r="FO192" s="2" t="s">
        <v>382</v>
      </c>
      <c r="FP192" s="2" t="s">
        <v>429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448</v>
      </c>
      <c r="GL192" s="2" t="s">
        <v>237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266</v>
      </c>
      <c r="GX192" s="2" t="s">
        <v>237</v>
      </c>
      <c r="GY192" s="2" t="s">
        <v>226</v>
      </c>
      <c r="GZ192" s="2" t="s">
        <v>226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237</v>
      </c>
      <c r="HK192" s="2" t="s">
        <v>226</v>
      </c>
      <c r="HL192" s="2" t="s">
        <v>226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237</v>
      </c>
      <c r="HW192" s="2" t="s">
        <v>226</v>
      </c>
      <c r="HX192" s="2" t="s">
        <v>226</v>
      </c>
      <c r="HY192" s="2" t="s">
        <v>238</v>
      </c>
      <c r="HZ192" s="2" t="s">
        <v>291</v>
      </c>
      <c r="IA192" s="4"/>
      <c r="IB192" s="8"/>
      <c r="IC192" s="4"/>
      <c r="ID192" s="8"/>
      <c r="IE192" s="7"/>
      <c r="IF192" s="7"/>
      <c r="IG192" s="2" t="s">
        <v>252</v>
      </c>
      <c r="IH192" s="2" t="s">
        <v>237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237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237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237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237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252</v>
      </c>
      <c r="KP192" s="2" t="s">
        <v>237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252</v>
      </c>
      <c r="LB192" s="2" t="s">
        <v>237</v>
      </c>
      <c r="LC192" s="2" t="s">
        <v>226</v>
      </c>
      <c r="LD192" s="2" t="s">
        <v>226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252</v>
      </c>
      <c r="LN192" s="2" t="s">
        <v>237</v>
      </c>
      <c r="LO192" s="2" t="s">
        <v>226</v>
      </c>
      <c r="LP192" s="2" t="s">
        <v>226</v>
      </c>
      <c r="LQ192" s="2" t="s">
        <v>238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239</v>
      </c>
      <c r="MX192" s="2" t="s">
        <v>237</v>
      </c>
      <c r="MY192" s="2" t="s">
        <v>777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>
        <v>2</v>
      </c>
      <c r="NF192" s="8">
        <v>74.9</v>
      </c>
      <c r="NG192" s="7">
        <v>-1</v>
      </c>
      <c r="NH192" s="7">
        <v>-1</v>
      </c>
      <c r="NI192" s="2" t="s">
        <v>239</v>
      </c>
      <c r="NJ192" s="2" t="s">
        <v>261</v>
      </c>
      <c r="NK192" s="2" t="s">
        <v>710</v>
      </c>
      <c r="NL192" s="2" t="s">
        <v>2523</v>
      </c>
      <c r="NM192" s="2" t="s">
        <v>238</v>
      </c>
      <c r="NN192" s="2" t="s">
        <v>226</v>
      </c>
      <c r="NO192" s="4"/>
      <c r="NP192" s="8"/>
      <c r="NQ192" s="4">
        <v>1</v>
      </c>
      <c r="NR192" s="8">
        <v>35</v>
      </c>
      <c r="NS192" s="7">
        <v>-1</v>
      </c>
      <c r="NT192" s="7">
        <v>-1</v>
      </c>
      <c r="NU192" s="2" t="s">
        <v>239</v>
      </c>
      <c r="NV192" s="2" t="s">
        <v>237</v>
      </c>
      <c r="NW192" s="2" t="s">
        <v>1755</v>
      </c>
      <c r="NX192" s="2" t="s">
        <v>2524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239</v>
      </c>
      <c r="OH192" s="2" t="s">
        <v>237</v>
      </c>
      <c r="OI192" s="2" t="s">
        <v>671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252</v>
      </c>
      <c r="OT192" s="2" t="s">
        <v>237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239</v>
      </c>
      <c r="PF192" s="2" t="s">
        <v>237</v>
      </c>
      <c r="PG192" s="2" t="s">
        <v>226</v>
      </c>
      <c r="PH192" s="2" t="s">
        <v>226</v>
      </c>
      <c r="PI192" s="2" t="s">
        <v>238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237</v>
      </c>
      <c r="QE192" s="2" t="s">
        <v>226</v>
      </c>
      <c r="QF192" s="2" t="s">
        <v>226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252</v>
      </c>
      <c r="QP192" s="2" t="s">
        <v>237</v>
      </c>
      <c r="QQ192" s="2" t="s">
        <v>226</v>
      </c>
      <c r="QR192" s="2" t="s">
        <v>226</v>
      </c>
      <c r="QS192" s="2" t="s">
        <v>238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266</v>
      </c>
      <c r="RB192" s="2" t="s">
        <v>237</v>
      </c>
      <c r="RC192" s="2" t="s">
        <v>226</v>
      </c>
      <c r="RD192" s="2" t="s">
        <v>226</v>
      </c>
      <c r="RE192" s="2" t="s">
        <v>238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252</v>
      </c>
      <c r="RN192" s="2" t="s">
        <v>237</v>
      </c>
      <c r="RO192" s="2" t="s">
        <v>226</v>
      </c>
      <c r="RP192" s="2" t="s">
        <v>226</v>
      </c>
      <c r="RQ192" s="2" t="s">
        <v>238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252</v>
      </c>
      <c r="RZ192" s="2" t="s">
        <v>237</v>
      </c>
      <c r="SA192" s="2" t="s">
        <v>226</v>
      </c>
      <c r="SB192" s="2" t="s">
        <v>226</v>
      </c>
      <c r="SC192" s="2" t="s">
        <v>238</v>
      </c>
      <c r="SD192" s="2" t="s">
        <v>226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</row>
    <row r="193">
      <c r="A193" s="2" t="s">
        <v>2525</v>
      </c>
      <c r="B193" s="2" t="s">
        <v>577</v>
      </c>
      <c r="C193" s="2" t="s">
        <v>558</v>
      </c>
      <c r="D193" s="2" t="s">
        <v>215</v>
      </c>
      <c r="E193" s="2" t="s">
        <v>216</v>
      </c>
      <c r="F193" s="2" t="s">
        <v>2508</v>
      </c>
      <c r="G193" s="2" t="s">
        <v>2526</v>
      </c>
      <c r="H193" s="2" t="s">
        <v>2527</v>
      </c>
      <c r="I193" s="2" t="s">
        <v>560</v>
      </c>
      <c r="J193" s="2" t="s">
        <v>221</v>
      </c>
      <c r="K193" s="2" t="s">
        <v>1414</v>
      </c>
      <c r="L193" s="3">
        <v>33.6</v>
      </c>
      <c r="M193" s="3">
        <v>35.28</v>
      </c>
      <c r="N193" s="3">
        <v>69.99</v>
      </c>
      <c r="O193" s="2" t="s">
        <v>2393</v>
      </c>
      <c r="P193" s="2" t="s">
        <v>284</v>
      </c>
      <c r="Q193" s="2" t="s">
        <v>225</v>
      </c>
      <c r="R193" s="2" t="s">
        <v>226</v>
      </c>
      <c r="S193" s="2" t="s">
        <v>226</v>
      </c>
      <c r="T193" s="2" t="s">
        <v>226</v>
      </c>
      <c r="U193" s="2" t="s">
        <v>229</v>
      </c>
      <c r="V193" s="2" t="s">
        <v>563</v>
      </c>
      <c r="W193" s="2" t="s">
        <v>231</v>
      </c>
      <c r="X193" s="2" t="s">
        <v>226</v>
      </c>
      <c r="Y193" s="2" t="s">
        <v>2528</v>
      </c>
      <c r="Z193" s="4"/>
      <c r="AA193" s="4">
        <f>=ROUNDDOWN({0},0)</f>
      </c>
      <c r="AB193" s="5"/>
      <c r="AC193" s="2" t="s">
        <v>226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226</v>
      </c>
      <c r="BM193" s="7"/>
      <c r="BN193" s="7"/>
      <c r="BO193" s="4"/>
      <c r="BP193" s="8"/>
      <c r="BQ193" s="4"/>
      <c r="BR193" s="8"/>
      <c r="BS193" s="7"/>
      <c r="BT193" s="7"/>
      <c r="BU193" s="2" t="s">
        <v>239</v>
      </c>
      <c r="BV193" s="2" t="s">
        <v>237</v>
      </c>
      <c r="BW193" s="2" t="s">
        <v>226</v>
      </c>
      <c r="BX193" s="2" t="s">
        <v>1685</v>
      </c>
      <c r="BY193" s="2" t="s">
        <v>238</v>
      </c>
      <c r="BZ193" s="2" t="s">
        <v>226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237</v>
      </c>
      <c r="CI193" s="2" t="s">
        <v>1493</v>
      </c>
      <c r="CJ193" s="2" t="s">
        <v>1494</v>
      </c>
      <c r="CK193" s="2" t="s">
        <v>238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237</v>
      </c>
      <c r="CU193" s="2" t="s">
        <v>1357</v>
      </c>
      <c r="CV193" s="2" t="s">
        <v>2529</v>
      </c>
      <c r="CW193" s="2" t="s">
        <v>238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252</v>
      </c>
      <c r="DF193" s="2" t="s">
        <v>237</v>
      </c>
      <c r="DG193" s="2" t="s">
        <v>226</v>
      </c>
      <c r="DH193" s="2" t="s">
        <v>226</v>
      </c>
      <c r="DI193" s="2" t="s">
        <v>238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237</v>
      </c>
      <c r="DS193" s="2" t="s">
        <v>1357</v>
      </c>
      <c r="DT193" s="2" t="s">
        <v>2300</v>
      </c>
      <c r="DU193" s="2" t="s">
        <v>238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239</v>
      </c>
      <c r="ED193" s="2" t="s">
        <v>237</v>
      </c>
      <c r="EE193" s="2" t="s">
        <v>1357</v>
      </c>
      <c r="EF193" s="2" t="s">
        <v>568</v>
      </c>
      <c r="EG193" s="2" t="s">
        <v>238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237</v>
      </c>
      <c r="EQ193" s="2" t="s">
        <v>1357</v>
      </c>
      <c r="ER193" s="2" t="s">
        <v>1503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2488</v>
      </c>
      <c r="FD193" s="2" t="s">
        <v>2032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1357</v>
      </c>
      <c r="FP193" s="2" t="s">
        <v>2193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239</v>
      </c>
      <c r="GL193" s="2" t="s">
        <v>237</v>
      </c>
      <c r="GM193" s="2" t="s">
        <v>1357</v>
      </c>
      <c r="GN193" s="2" t="s">
        <v>2326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266</v>
      </c>
      <c r="GX193" s="2" t="s">
        <v>237</v>
      </c>
      <c r="GY193" s="2" t="s">
        <v>226</v>
      </c>
      <c r="GZ193" s="2" t="s">
        <v>226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226</v>
      </c>
      <c r="HJ193" s="2" t="s">
        <v>226</v>
      </c>
      <c r="HK193" s="2" t="s">
        <v>226</v>
      </c>
      <c r="HL193" s="2" t="s">
        <v>226</v>
      </c>
      <c r="HM193" s="2" t="s">
        <v>226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239</v>
      </c>
      <c r="HV193" s="2" t="s">
        <v>237</v>
      </c>
      <c r="HW193" s="2" t="s">
        <v>1493</v>
      </c>
      <c r="HX193" s="2" t="s">
        <v>2134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266</v>
      </c>
      <c r="IH193" s="2" t="s">
        <v>237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226</v>
      </c>
      <c r="IT193" s="2" t="s">
        <v>226</v>
      </c>
      <c r="IU193" s="2" t="s">
        <v>226</v>
      </c>
      <c r="IV193" s="2" t="s">
        <v>226</v>
      </c>
      <c r="IW193" s="2" t="s">
        <v>226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226</v>
      </c>
      <c r="JG193" s="2" t="s">
        <v>226</v>
      </c>
      <c r="JH193" s="2" t="s">
        <v>226</v>
      </c>
      <c r="JI193" s="2" t="s">
        <v>226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226</v>
      </c>
      <c r="JR193" s="2" t="s">
        <v>226</v>
      </c>
      <c r="JS193" s="2" t="s">
        <v>226</v>
      </c>
      <c r="JT193" s="2" t="s">
        <v>226</v>
      </c>
      <c r="JU193" s="2" t="s">
        <v>226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252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226</v>
      </c>
      <c r="KQ193" s="2" t="s">
        <v>226</v>
      </c>
      <c r="KR193" s="2" t="s">
        <v>226</v>
      </c>
      <c r="KS193" s="2" t="s">
        <v>226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236</v>
      </c>
      <c r="LB193" s="2" t="s">
        <v>237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226</v>
      </c>
      <c r="LO193" s="2" t="s">
        <v>226</v>
      </c>
      <c r="LP193" s="2" t="s">
        <v>226</v>
      </c>
      <c r="LQ193" s="2" t="s">
        <v>226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226</v>
      </c>
      <c r="MX193" s="2" t="s">
        <v>226</v>
      </c>
      <c r="MY193" s="2" t="s">
        <v>226</v>
      </c>
      <c r="MZ193" s="2" t="s">
        <v>226</v>
      </c>
      <c r="NA193" s="2" t="s">
        <v>226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239</v>
      </c>
      <c r="NJ193" s="2" t="s">
        <v>237</v>
      </c>
      <c r="NK193" s="2" t="s">
        <v>1375</v>
      </c>
      <c r="NL193" s="2" t="s">
        <v>2192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252</v>
      </c>
      <c r="NV193" s="2" t="s">
        <v>237</v>
      </c>
      <c r="NW193" s="2" t="s">
        <v>226</v>
      </c>
      <c r="NX193" s="2" t="s">
        <v>226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237</v>
      </c>
      <c r="OI193" s="2" t="s">
        <v>226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252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223</v>
      </c>
      <c r="RC193" s="2" t="s">
        <v>226</v>
      </c>
      <c r="RD193" s="2" t="s">
        <v>226</v>
      </c>
      <c r="RE193" s="2" t="s">
        <v>238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226</v>
      </c>
      <c r="RO193" s="2" t="s">
        <v>226</v>
      </c>
      <c r="RP193" s="2" t="s">
        <v>226</v>
      </c>
      <c r="RQ193" s="2" t="s">
        <v>226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252</v>
      </c>
      <c r="RZ193" s="2" t="s">
        <v>237</v>
      </c>
      <c r="SA193" s="2" t="s">
        <v>226</v>
      </c>
      <c r="SB193" s="2" t="s">
        <v>226</v>
      </c>
      <c r="SC193" s="2" t="s">
        <v>238</v>
      </c>
      <c r="SD193" s="2" t="s">
        <v>226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</row>
    <row r="194">
      <c r="A194" s="2" t="s">
        <v>2530</v>
      </c>
      <c r="B194" s="2" t="s">
        <v>577</v>
      </c>
      <c r="C194" s="2" t="s">
        <v>558</v>
      </c>
      <c r="D194" s="2" t="s">
        <v>215</v>
      </c>
      <c r="E194" s="2" t="s">
        <v>216</v>
      </c>
      <c r="F194" s="2" t="s">
        <v>2508</v>
      </c>
      <c r="G194" s="2" t="s">
        <v>2526</v>
      </c>
      <c r="H194" s="2" t="s">
        <v>2527</v>
      </c>
      <c r="I194" s="2" t="s">
        <v>560</v>
      </c>
      <c r="J194" s="2" t="s">
        <v>582</v>
      </c>
      <c r="K194" s="2" t="s">
        <v>1658</v>
      </c>
      <c r="L194" s="3">
        <v>28.8</v>
      </c>
      <c r="M194" s="3">
        <v>30.24</v>
      </c>
      <c r="N194" s="3">
        <v>59.99</v>
      </c>
      <c r="O194" s="2" t="s">
        <v>223</v>
      </c>
      <c r="P194" s="2" t="s">
        <v>284</v>
      </c>
      <c r="Q194" s="2" t="s">
        <v>225</v>
      </c>
      <c r="R194" s="2" t="s">
        <v>226</v>
      </c>
      <c r="S194" s="2" t="s">
        <v>226</v>
      </c>
      <c r="T194" s="2" t="s">
        <v>226</v>
      </c>
      <c r="U194" s="2" t="s">
        <v>371</v>
      </c>
      <c r="V194" s="2" t="s">
        <v>563</v>
      </c>
      <c r="W194" s="2" t="s">
        <v>231</v>
      </c>
      <c r="X194" s="2" t="s">
        <v>226</v>
      </c>
      <c r="Y194" s="2" t="s">
        <v>1353</v>
      </c>
      <c r="Z194" s="4"/>
      <c r="AA194" s="4">
        <f>=ROUNDDOWN({0},0)</f>
      </c>
      <c r="AB194" s="5"/>
      <c r="AC194" s="2" t="s">
        <v>226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/>
      <c r="BJ194" s="4"/>
      <c r="BK194" s="8"/>
      <c r="BL194" s="2" t="s">
        <v>226</v>
      </c>
      <c r="BM194" s="7"/>
      <c r="BN194" s="7"/>
      <c r="BO194" s="4"/>
      <c r="BP194" s="8"/>
      <c r="BQ194" s="4"/>
      <c r="BR194" s="8"/>
      <c r="BS194" s="7"/>
      <c r="BT194" s="7"/>
      <c r="BU194" s="2" t="s">
        <v>239</v>
      </c>
      <c r="BV194" s="2" t="s">
        <v>237</v>
      </c>
      <c r="BW194" s="2" t="s">
        <v>226</v>
      </c>
      <c r="BX194" s="2" t="s">
        <v>1685</v>
      </c>
      <c r="BY194" s="2" t="s">
        <v>238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239</v>
      </c>
      <c r="CH194" s="2" t="s">
        <v>237</v>
      </c>
      <c r="CI194" s="2" t="s">
        <v>1493</v>
      </c>
      <c r="CJ194" s="2" t="s">
        <v>1675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237</v>
      </c>
      <c r="CU194" s="2" t="s">
        <v>1357</v>
      </c>
      <c r="CV194" s="2" t="s">
        <v>2149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252</v>
      </c>
      <c r="DF194" s="2" t="s">
        <v>237</v>
      </c>
      <c r="DG194" s="2" t="s">
        <v>226</v>
      </c>
      <c r="DH194" s="2" t="s">
        <v>226</v>
      </c>
      <c r="DI194" s="2" t="s">
        <v>238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237</v>
      </c>
      <c r="DS194" s="2" t="s">
        <v>1357</v>
      </c>
      <c r="DT194" s="2" t="s">
        <v>2531</v>
      </c>
      <c r="DU194" s="2" t="s">
        <v>238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239</v>
      </c>
      <c r="ED194" s="2" t="s">
        <v>237</v>
      </c>
      <c r="EE194" s="2" t="s">
        <v>1357</v>
      </c>
      <c r="EF194" s="2" t="s">
        <v>2532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237</v>
      </c>
      <c r="EQ194" s="2" t="s">
        <v>1357</v>
      </c>
      <c r="ER194" s="2" t="s">
        <v>2193</v>
      </c>
      <c r="ES194" s="2" t="s">
        <v>238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237</v>
      </c>
      <c r="FC194" s="2" t="s">
        <v>2488</v>
      </c>
      <c r="FD194" s="2" t="s">
        <v>2505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237</v>
      </c>
      <c r="FO194" s="2" t="s">
        <v>1357</v>
      </c>
      <c r="FP194" s="2" t="s">
        <v>2533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239</v>
      </c>
      <c r="GL194" s="2" t="s">
        <v>237</v>
      </c>
      <c r="GM194" s="2" t="s">
        <v>2252</v>
      </c>
      <c r="GN194" s="2" t="s">
        <v>2487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266</v>
      </c>
      <c r="GX194" s="2" t="s">
        <v>237</v>
      </c>
      <c r="GY194" s="2" t="s">
        <v>226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252</v>
      </c>
      <c r="HJ194" s="2" t="s">
        <v>223</v>
      </c>
      <c r="HK194" s="2" t="s">
        <v>226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239</v>
      </c>
      <c r="HV194" s="2" t="s">
        <v>237</v>
      </c>
      <c r="HW194" s="2" t="s">
        <v>1493</v>
      </c>
      <c r="HX194" s="2" t="s">
        <v>2534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252</v>
      </c>
      <c r="IH194" s="2" t="s">
        <v>237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226</v>
      </c>
      <c r="IT194" s="2" t="s">
        <v>226</v>
      </c>
      <c r="IU194" s="2" t="s">
        <v>226</v>
      </c>
      <c r="IV194" s="2" t="s">
        <v>226</v>
      </c>
      <c r="IW194" s="2" t="s">
        <v>226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226</v>
      </c>
      <c r="JF194" s="2" t="s">
        <v>226</v>
      </c>
      <c r="JG194" s="2" t="s">
        <v>226</v>
      </c>
      <c r="JH194" s="2" t="s">
        <v>226</v>
      </c>
      <c r="JI194" s="2" t="s">
        <v>226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252</v>
      </c>
      <c r="KD194" s="2" t="s">
        <v>237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226</v>
      </c>
      <c r="KQ194" s="2" t="s">
        <v>226</v>
      </c>
      <c r="KR194" s="2" t="s">
        <v>226</v>
      </c>
      <c r="KS194" s="2" t="s">
        <v>226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236</v>
      </c>
      <c r="LB194" s="2" t="s">
        <v>237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223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226</v>
      </c>
      <c r="MY194" s="2" t="s">
        <v>226</v>
      </c>
      <c r="MZ194" s="2" t="s">
        <v>226</v>
      </c>
      <c r="NA194" s="2" t="s">
        <v>226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239</v>
      </c>
      <c r="NJ194" s="2" t="s">
        <v>237</v>
      </c>
      <c r="NK194" s="2" t="s">
        <v>1375</v>
      </c>
      <c r="NL194" s="2" t="s">
        <v>2535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252</v>
      </c>
      <c r="NV194" s="2" t="s">
        <v>237</v>
      </c>
      <c r="NW194" s="2" t="s">
        <v>226</v>
      </c>
      <c r="NX194" s="2" t="s">
        <v>226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252</v>
      </c>
      <c r="OH194" s="2" t="s">
        <v>237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252</v>
      </c>
      <c r="OT194" s="2" t="s">
        <v>237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223</v>
      </c>
      <c r="RC194" s="2" t="s">
        <v>226</v>
      </c>
      <c r="RD194" s="2" t="s">
        <v>226</v>
      </c>
      <c r="RE194" s="2" t="s">
        <v>238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226</v>
      </c>
      <c r="RO194" s="2" t="s">
        <v>226</v>
      </c>
      <c r="RP194" s="2" t="s">
        <v>226</v>
      </c>
      <c r="RQ194" s="2" t="s">
        <v>226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252</v>
      </c>
      <c r="RZ194" s="2" t="s">
        <v>237</v>
      </c>
      <c r="SA194" s="2" t="s">
        <v>226</v>
      </c>
      <c r="SB194" s="2" t="s">
        <v>226</v>
      </c>
      <c r="SC194" s="2" t="s">
        <v>238</v>
      </c>
      <c r="SD194" s="2" t="s">
        <v>226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</row>
    <row r="195">
      <c r="A195" s="2" t="s">
        <v>2536</v>
      </c>
      <c r="B195" s="2" t="s">
        <v>577</v>
      </c>
      <c r="C195" s="2" t="s">
        <v>558</v>
      </c>
      <c r="D195" s="2" t="s">
        <v>215</v>
      </c>
      <c r="E195" s="2" t="s">
        <v>216</v>
      </c>
      <c r="F195" s="2" t="s">
        <v>2537</v>
      </c>
      <c r="G195" s="2" t="s">
        <v>2538</v>
      </c>
      <c r="H195" s="2" t="s">
        <v>2539</v>
      </c>
      <c r="I195" s="2" t="s">
        <v>2540</v>
      </c>
      <c r="J195" s="2" t="s">
        <v>221</v>
      </c>
      <c r="K195" s="2" t="s">
        <v>405</v>
      </c>
      <c r="L195" s="3">
        <v>35</v>
      </c>
      <c r="M195" s="3">
        <v>36.75</v>
      </c>
      <c r="N195" s="3">
        <v>69.99</v>
      </c>
      <c r="O195" s="2" t="s">
        <v>283</v>
      </c>
      <c r="P195" s="2" t="s">
        <v>284</v>
      </c>
      <c r="Q195" s="2" t="s">
        <v>225</v>
      </c>
      <c r="R195" s="2" t="s">
        <v>226</v>
      </c>
      <c r="S195" s="2" t="s">
        <v>2541</v>
      </c>
      <c r="T195" s="2" t="s">
        <v>969</v>
      </c>
      <c r="U195" s="2" t="s">
        <v>371</v>
      </c>
      <c r="V195" s="2" t="s">
        <v>970</v>
      </c>
      <c r="W195" s="2" t="s">
        <v>971</v>
      </c>
      <c r="X195" s="2" t="s">
        <v>2542</v>
      </c>
      <c r="Y195" s="2" t="s">
        <v>1935</v>
      </c>
      <c r="Z195" s="4"/>
      <c r="AA195" s="4">
        <f>=ROUNDDOWN({0},0)</f>
      </c>
      <c r="AB195" s="5"/>
      <c r="AC195" s="2" t="s">
        <v>226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/>
      <c r="BJ195" s="4"/>
      <c r="BK195" s="8"/>
      <c r="BL195" s="2" t="s">
        <v>226</v>
      </c>
      <c r="BM195" s="7"/>
      <c r="BN195" s="7"/>
      <c r="BO195" s="4"/>
      <c r="BP195" s="8"/>
      <c r="BQ195" s="4"/>
      <c r="BR195" s="8"/>
      <c r="BS195" s="7"/>
      <c r="BT195" s="7"/>
      <c r="BU195" s="2" t="s">
        <v>236</v>
      </c>
      <c r="BV195" s="2" t="s">
        <v>237</v>
      </c>
      <c r="BW195" s="2" t="s">
        <v>226</v>
      </c>
      <c r="BX195" s="2" t="s">
        <v>226</v>
      </c>
      <c r="BY195" s="2" t="s">
        <v>238</v>
      </c>
      <c r="BZ195" s="2" t="s">
        <v>226</v>
      </c>
      <c r="CA195" s="4"/>
      <c r="CB195" s="8"/>
      <c r="CC195" s="4"/>
      <c r="CD195" s="8"/>
      <c r="CE195" s="7"/>
      <c r="CF195" s="7"/>
      <c r="CG195" s="2" t="s">
        <v>239</v>
      </c>
      <c r="CH195" s="2" t="s">
        <v>237</v>
      </c>
      <c r="CI195" s="2" t="s">
        <v>845</v>
      </c>
      <c r="CJ195" s="2" t="s">
        <v>2058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237</v>
      </c>
      <c r="CU195" s="2" t="s">
        <v>1935</v>
      </c>
      <c r="CV195" s="2" t="s">
        <v>779</v>
      </c>
      <c r="CW195" s="2" t="s">
        <v>238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239</v>
      </c>
      <c r="DF195" s="2" t="s">
        <v>237</v>
      </c>
      <c r="DG195" s="2" t="s">
        <v>848</v>
      </c>
      <c r="DH195" s="2" t="s">
        <v>1272</v>
      </c>
      <c r="DI195" s="2" t="s">
        <v>238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239</v>
      </c>
      <c r="DR195" s="2" t="s">
        <v>237</v>
      </c>
      <c r="DS195" s="2" t="s">
        <v>1226</v>
      </c>
      <c r="DT195" s="2" t="s">
        <v>1779</v>
      </c>
      <c r="DU195" s="2" t="s">
        <v>238</v>
      </c>
      <c r="DV195" s="2" t="s">
        <v>226</v>
      </c>
      <c r="DW195" s="4"/>
      <c r="DX195" s="8"/>
      <c r="DY195" s="4"/>
      <c r="DZ195" s="8"/>
      <c r="EA195" s="7"/>
      <c r="EB195" s="7"/>
      <c r="EC195" s="2" t="s">
        <v>236</v>
      </c>
      <c r="ED195" s="2" t="s">
        <v>237</v>
      </c>
      <c r="EE195" s="2" t="s">
        <v>226</v>
      </c>
      <c r="EF195" s="2" t="s">
        <v>226</v>
      </c>
      <c r="EG195" s="2" t="s">
        <v>238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237</v>
      </c>
      <c r="EQ195" s="2" t="s">
        <v>1785</v>
      </c>
      <c r="ER195" s="2" t="s">
        <v>757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237</v>
      </c>
      <c r="FC195" s="2" t="s">
        <v>856</v>
      </c>
      <c r="FD195" s="2" t="s">
        <v>226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223</v>
      </c>
      <c r="FO195" s="2" t="s">
        <v>1935</v>
      </c>
      <c r="FP195" s="2" t="s">
        <v>226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252</v>
      </c>
      <c r="GL195" s="2" t="s">
        <v>237</v>
      </c>
      <c r="GM195" s="2" t="s">
        <v>226</v>
      </c>
      <c r="GN195" s="2" t="s">
        <v>226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239</v>
      </c>
      <c r="GX195" s="2" t="s">
        <v>237</v>
      </c>
      <c r="GY195" s="2" t="s">
        <v>1942</v>
      </c>
      <c r="GZ195" s="2" t="s">
        <v>855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239</v>
      </c>
      <c r="HJ195" s="2" t="s">
        <v>237</v>
      </c>
      <c r="HK195" s="2" t="s">
        <v>1935</v>
      </c>
      <c r="HL195" s="2" t="s">
        <v>1265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239</v>
      </c>
      <c r="HV195" s="2" t="s">
        <v>237</v>
      </c>
      <c r="HW195" s="2" t="s">
        <v>1139</v>
      </c>
      <c r="HX195" s="2" t="s">
        <v>685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252</v>
      </c>
      <c r="IH195" s="2" t="s">
        <v>237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226</v>
      </c>
      <c r="IT195" s="2" t="s">
        <v>226</v>
      </c>
      <c r="IU195" s="2" t="s">
        <v>226</v>
      </c>
      <c r="IV195" s="2" t="s">
        <v>226</v>
      </c>
      <c r="IW195" s="2" t="s">
        <v>226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252</v>
      </c>
      <c r="JF195" s="2" t="s">
        <v>237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237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237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236</v>
      </c>
      <c r="KP195" s="2" t="s">
        <v>237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252</v>
      </c>
      <c r="LB195" s="2" t="s">
        <v>237</v>
      </c>
      <c r="LC195" s="2" t="s">
        <v>226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226</v>
      </c>
      <c r="LO195" s="2" t="s">
        <v>226</v>
      </c>
      <c r="LP195" s="2" t="s">
        <v>226</v>
      </c>
      <c r="LQ195" s="2" t="s">
        <v>226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252</v>
      </c>
      <c r="MX195" s="2" t="s">
        <v>237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239</v>
      </c>
      <c r="NJ195" s="2" t="s">
        <v>237</v>
      </c>
      <c r="NK195" s="2" t="s">
        <v>1077</v>
      </c>
      <c r="NL195" s="2" t="s">
        <v>2543</v>
      </c>
      <c r="NM195" s="2" t="s">
        <v>238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239</v>
      </c>
      <c r="NV195" s="2" t="s">
        <v>237</v>
      </c>
      <c r="NW195" s="2" t="s">
        <v>677</v>
      </c>
      <c r="NX195" s="2" t="s">
        <v>2544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252</v>
      </c>
      <c r="OH195" s="2" t="s">
        <v>237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252</v>
      </c>
      <c r="OT195" s="2" t="s">
        <v>237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237</v>
      </c>
      <c r="QE195" s="2" t="s">
        <v>226</v>
      </c>
      <c r="QF195" s="2" t="s">
        <v>226</v>
      </c>
      <c r="QG195" s="2" t="s">
        <v>238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252</v>
      </c>
      <c r="QP195" s="2" t="s">
        <v>237</v>
      </c>
      <c r="QQ195" s="2" t="s">
        <v>226</v>
      </c>
      <c r="QR195" s="2" t="s">
        <v>226</v>
      </c>
      <c r="QS195" s="2" t="s">
        <v>238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266</v>
      </c>
      <c r="RB195" s="2" t="s">
        <v>237</v>
      </c>
      <c r="RC195" s="2" t="s">
        <v>226</v>
      </c>
      <c r="RD195" s="2" t="s">
        <v>226</v>
      </c>
      <c r="RE195" s="2" t="s">
        <v>238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252</v>
      </c>
      <c r="RZ195" s="2" t="s">
        <v>237</v>
      </c>
      <c r="SA195" s="2" t="s">
        <v>226</v>
      </c>
      <c r="SB195" s="2" t="s">
        <v>226</v>
      </c>
      <c r="SC195" s="2" t="s">
        <v>238</v>
      </c>
      <c r="SD195" s="2" t="s">
        <v>226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</row>
    <row r="196">
      <c r="A196" s="2" t="s">
        <v>2545</v>
      </c>
      <c r="B196" s="2" t="s">
        <v>577</v>
      </c>
      <c r="C196" s="2" t="s">
        <v>558</v>
      </c>
      <c r="D196" s="2" t="s">
        <v>215</v>
      </c>
      <c r="E196" s="2" t="s">
        <v>216</v>
      </c>
      <c r="F196" s="2" t="s">
        <v>2537</v>
      </c>
      <c r="G196" s="2" t="s">
        <v>2546</v>
      </c>
      <c r="H196" s="2" t="s">
        <v>2547</v>
      </c>
      <c r="I196" s="2" t="s">
        <v>560</v>
      </c>
      <c r="J196" s="2" t="s">
        <v>582</v>
      </c>
      <c r="K196" s="2" t="s">
        <v>841</v>
      </c>
      <c r="L196" s="3">
        <v>28.8</v>
      </c>
      <c r="M196" s="3">
        <v>30.24</v>
      </c>
      <c r="N196" s="3">
        <v>59.99</v>
      </c>
      <c r="O196" s="2" t="s">
        <v>223</v>
      </c>
      <c r="P196" s="2" t="s">
        <v>284</v>
      </c>
      <c r="Q196" s="2" t="s">
        <v>225</v>
      </c>
      <c r="R196" s="2" t="s">
        <v>226</v>
      </c>
      <c r="S196" s="2" t="s">
        <v>2548</v>
      </c>
      <c r="T196" s="2" t="s">
        <v>226</v>
      </c>
      <c r="U196" s="2" t="s">
        <v>371</v>
      </c>
      <c r="V196" s="2" t="s">
        <v>2549</v>
      </c>
      <c r="W196" s="2" t="s">
        <v>1894</v>
      </c>
      <c r="X196" s="2" t="s">
        <v>226</v>
      </c>
      <c r="Y196" s="2" t="s">
        <v>1353</v>
      </c>
      <c r="Z196" s="4"/>
      <c r="AA196" s="4">
        <f>=ROUNDDOWN({0},0)</f>
      </c>
      <c r="AB196" s="5"/>
      <c r="AC196" s="2" t="s">
        <v>226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/>
      <c r="BJ196" s="4"/>
      <c r="BK196" s="8"/>
      <c r="BL196" s="2" t="s">
        <v>226</v>
      </c>
      <c r="BM196" s="7"/>
      <c r="BN196" s="7"/>
      <c r="BO196" s="4"/>
      <c r="BP196" s="8"/>
      <c r="BQ196" s="4"/>
      <c r="BR196" s="8"/>
      <c r="BS196" s="7"/>
      <c r="BT196" s="7"/>
      <c r="BU196" s="2" t="s">
        <v>252</v>
      </c>
      <c r="BV196" s="2" t="s">
        <v>237</v>
      </c>
      <c r="BW196" s="2" t="s">
        <v>226</v>
      </c>
      <c r="BX196" s="2" t="s">
        <v>226</v>
      </c>
      <c r="BY196" s="2" t="s">
        <v>238</v>
      </c>
      <c r="BZ196" s="2" t="s">
        <v>226</v>
      </c>
      <c r="CA196" s="4"/>
      <c r="CB196" s="8"/>
      <c r="CC196" s="4"/>
      <c r="CD196" s="8"/>
      <c r="CE196" s="7"/>
      <c r="CF196" s="7"/>
      <c r="CG196" s="2" t="s">
        <v>239</v>
      </c>
      <c r="CH196" s="2" t="s">
        <v>237</v>
      </c>
      <c r="CI196" s="2" t="s">
        <v>1917</v>
      </c>
      <c r="CJ196" s="2" t="s">
        <v>1912</v>
      </c>
      <c r="CK196" s="2" t="s">
        <v>238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239</v>
      </c>
      <c r="CT196" s="2" t="s">
        <v>237</v>
      </c>
      <c r="CU196" s="2" t="s">
        <v>1357</v>
      </c>
      <c r="CV196" s="2" t="s">
        <v>2324</v>
      </c>
      <c r="CW196" s="2" t="s">
        <v>238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252</v>
      </c>
      <c r="DF196" s="2" t="s">
        <v>237</v>
      </c>
      <c r="DG196" s="2" t="s">
        <v>226</v>
      </c>
      <c r="DH196" s="2" t="s">
        <v>226</v>
      </c>
      <c r="DI196" s="2" t="s">
        <v>238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239</v>
      </c>
      <c r="DR196" s="2" t="s">
        <v>237</v>
      </c>
      <c r="DS196" s="2" t="s">
        <v>2326</v>
      </c>
      <c r="DT196" s="2" t="s">
        <v>2550</v>
      </c>
      <c r="DU196" s="2" t="s">
        <v>238</v>
      </c>
      <c r="DV196" s="2" t="s">
        <v>226</v>
      </c>
      <c r="DW196" s="4"/>
      <c r="DX196" s="8"/>
      <c r="DY196" s="4"/>
      <c r="DZ196" s="8"/>
      <c r="EA196" s="7"/>
      <c r="EB196" s="7"/>
      <c r="EC196" s="2" t="s">
        <v>239</v>
      </c>
      <c r="ED196" s="2" t="s">
        <v>237</v>
      </c>
      <c r="EE196" s="2" t="s">
        <v>569</v>
      </c>
      <c r="EF196" s="2" t="s">
        <v>2384</v>
      </c>
      <c r="EG196" s="2" t="s">
        <v>238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239</v>
      </c>
      <c r="EP196" s="2" t="s">
        <v>237</v>
      </c>
      <c r="EQ196" s="2" t="s">
        <v>570</v>
      </c>
      <c r="ER196" s="2" t="s">
        <v>2551</v>
      </c>
      <c r="ES196" s="2" t="s">
        <v>238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239</v>
      </c>
      <c r="FB196" s="2" t="s">
        <v>237</v>
      </c>
      <c r="FC196" s="2" t="s">
        <v>1357</v>
      </c>
      <c r="FD196" s="2" t="s">
        <v>226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239</v>
      </c>
      <c r="FN196" s="2" t="s">
        <v>237</v>
      </c>
      <c r="FO196" s="2" t="s">
        <v>1357</v>
      </c>
      <c r="FP196" s="2" t="s">
        <v>2454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252</v>
      </c>
      <c r="GL196" s="2" t="s">
        <v>237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266</v>
      </c>
      <c r="GX196" s="2" t="s">
        <v>237</v>
      </c>
      <c r="GY196" s="2" t="s">
        <v>226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252</v>
      </c>
      <c r="HJ196" s="2" t="s">
        <v>223</v>
      </c>
      <c r="HK196" s="2" t="s">
        <v>226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239</v>
      </c>
      <c r="HV196" s="2" t="s">
        <v>237</v>
      </c>
      <c r="HW196" s="2" t="s">
        <v>574</v>
      </c>
      <c r="HX196" s="2" t="s">
        <v>1919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252</v>
      </c>
      <c r="IH196" s="2" t="s">
        <v>237</v>
      </c>
      <c r="II196" s="2" t="s">
        <v>226</v>
      </c>
      <c r="IJ196" s="2" t="s">
        <v>226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226</v>
      </c>
      <c r="IT196" s="2" t="s">
        <v>226</v>
      </c>
      <c r="IU196" s="2" t="s">
        <v>226</v>
      </c>
      <c r="IV196" s="2" t="s">
        <v>226</v>
      </c>
      <c r="IW196" s="2" t="s">
        <v>226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226</v>
      </c>
      <c r="JG196" s="2" t="s">
        <v>226</v>
      </c>
      <c r="JH196" s="2" t="s">
        <v>226</v>
      </c>
      <c r="JI196" s="2" t="s">
        <v>226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223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237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226</v>
      </c>
      <c r="KQ196" s="2" t="s">
        <v>226</v>
      </c>
      <c r="KR196" s="2" t="s">
        <v>226</v>
      </c>
      <c r="KS196" s="2" t="s">
        <v>226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239</v>
      </c>
      <c r="LB196" s="2" t="s">
        <v>237</v>
      </c>
      <c r="LC196" s="2" t="s">
        <v>2330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252</v>
      </c>
      <c r="LN196" s="2" t="s">
        <v>223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226</v>
      </c>
      <c r="MX196" s="2" t="s">
        <v>226</v>
      </c>
      <c r="MY196" s="2" t="s">
        <v>226</v>
      </c>
      <c r="MZ196" s="2" t="s">
        <v>226</v>
      </c>
      <c r="NA196" s="2" t="s">
        <v>226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239</v>
      </c>
      <c r="NJ196" s="2" t="s">
        <v>237</v>
      </c>
      <c r="NK196" s="2" t="s">
        <v>2331</v>
      </c>
      <c r="NL196" s="2" t="s">
        <v>2552</v>
      </c>
      <c r="NM196" s="2" t="s">
        <v>238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252</v>
      </c>
      <c r="NV196" s="2" t="s">
        <v>237</v>
      </c>
      <c r="NW196" s="2" t="s">
        <v>226</v>
      </c>
      <c r="NX196" s="2" t="s">
        <v>226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237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252</v>
      </c>
      <c r="OT196" s="2" t="s">
        <v>237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226</v>
      </c>
      <c r="QD196" s="2" t="s">
        <v>226</v>
      </c>
      <c r="QE196" s="2" t="s">
        <v>226</v>
      </c>
      <c r="QF196" s="2" t="s">
        <v>226</v>
      </c>
      <c r="QG196" s="2" t="s">
        <v>226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252</v>
      </c>
      <c r="QP196" s="2" t="s">
        <v>237</v>
      </c>
      <c r="QQ196" s="2" t="s">
        <v>226</v>
      </c>
      <c r="QR196" s="2" t="s">
        <v>226</v>
      </c>
      <c r="QS196" s="2" t="s">
        <v>238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223</v>
      </c>
      <c r="RC196" s="2" t="s">
        <v>226</v>
      </c>
      <c r="RD196" s="2" t="s">
        <v>226</v>
      </c>
      <c r="RE196" s="2" t="s">
        <v>238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448</v>
      </c>
      <c r="RZ196" s="2" t="s">
        <v>237</v>
      </c>
      <c r="SA196" s="2" t="s">
        <v>226</v>
      </c>
      <c r="SB196" s="2" t="s">
        <v>226</v>
      </c>
      <c r="SC196" s="2" t="s">
        <v>238</v>
      </c>
      <c r="SD196" s="2" t="s">
        <v>226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</row>
    <row r="197">
      <c r="A197" s="2" t="s">
        <v>2553</v>
      </c>
      <c r="B197" s="2" t="s">
        <v>577</v>
      </c>
      <c r="C197" s="2" t="s">
        <v>558</v>
      </c>
      <c r="D197" s="2" t="s">
        <v>215</v>
      </c>
      <c r="E197" s="2" t="s">
        <v>216</v>
      </c>
      <c r="F197" s="2" t="s">
        <v>2554</v>
      </c>
      <c r="G197" s="2" t="s">
        <v>2555</v>
      </c>
      <c r="H197" s="2" t="s">
        <v>2556</v>
      </c>
      <c r="I197" s="2" t="s">
        <v>560</v>
      </c>
      <c r="J197" s="2" t="s">
        <v>582</v>
      </c>
      <c r="K197" s="2" t="s">
        <v>405</v>
      </c>
      <c r="L197" s="3">
        <v>28.8</v>
      </c>
      <c r="M197" s="3">
        <v>30.24</v>
      </c>
      <c r="N197" s="3">
        <v>59.99</v>
      </c>
      <c r="O197" s="2" t="s">
        <v>223</v>
      </c>
      <c r="P197" s="2" t="s">
        <v>284</v>
      </c>
      <c r="Q197" s="2" t="s">
        <v>225</v>
      </c>
      <c r="R197" s="2" t="s">
        <v>226</v>
      </c>
      <c r="S197" s="2" t="s">
        <v>2557</v>
      </c>
      <c r="T197" s="2" t="s">
        <v>226</v>
      </c>
      <c r="U197" s="2" t="s">
        <v>371</v>
      </c>
      <c r="V197" s="2" t="s">
        <v>563</v>
      </c>
      <c r="W197" s="2" t="s">
        <v>231</v>
      </c>
      <c r="X197" s="2" t="s">
        <v>1352</v>
      </c>
      <c r="Y197" s="2" t="s">
        <v>2021</v>
      </c>
      <c r="Z197" s="4"/>
      <c r="AA197" s="4">
        <f>=ROUNDDOWN({0},0)</f>
      </c>
      <c r="AB197" s="5"/>
      <c r="AC197" s="2" t="s">
        <v>226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226</v>
      </c>
      <c r="BM197" s="7"/>
      <c r="BN197" s="7"/>
      <c r="BO197" s="4"/>
      <c r="BP197" s="8"/>
      <c r="BQ197" s="4"/>
      <c r="BR197" s="8"/>
      <c r="BS197" s="7"/>
      <c r="BT197" s="7"/>
      <c r="BU197" s="2" t="s">
        <v>239</v>
      </c>
      <c r="BV197" s="2" t="s">
        <v>237</v>
      </c>
      <c r="BW197" s="2" t="s">
        <v>226</v>
      </c>
      <c r="BX197" s="2" t="s">
        <v>1207</v>
      </c>
      <c r="BY197" s="2" t="s">
        <v>238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239</v>
      </c>
      <c r="CH197" s="2" t="s">
        <v>237</v>
      </c>
      <c r="CI197" s="2" t="s">
        <v>2558</v>
      </c>
      <c r="CJ197" s="2" t="s">
        <v>1058</v>
      </c>
      <c r="CK197" s="2" t="s">
        <v>238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237</v>
      </c>
      <c r="CU197" s="2" t="s">
        <v>983</v>
      </c>
      <c r="CV197" s="2" t="s">
        <v>996</v>
      </c>
      <c r="CW197" s="2" t="s">
        <v>238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252</v>
      </c>
      <c r="DF197" s="2" t="s">
        <v>237</v>
      </c>
      <c r="DG197" s="2" t="s">
        <v>226</v>
      </c>
      <c r="DH197" s="2" t="s">
        <v>226</v>
      </c>
      <c r="DI197" s="2" t="s">
        <v>238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239</v>
      </c>
      <c r="DR197" s="2" t="s">
        <v>237</v>
      </c>
      <c r="DS197" s="2" t="s">
        <v>1242</v>
      </c>
      <c r="DT197" s="2" t="s">
        <v>1360</v>
      </c>
      <c r="DU197" s="2" t="s">
        <v>238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239</v>
      </c>
      <c r="ED197" s="2" t="s">
        <v>237</v>
      </c>
      <c r="EE197" s="2" t="s">
        <v>1040</v>
      </c>
      <c r="EF197" s="2" t="s">
        <v>2344</v>
      </c>
      <c r="EG197" s="2" t="s">
        <v>238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239</v>
      </c>
      <c r="EP197" s="2" t="s">
        <v>237</v>
      </c>
      <c r="EQ197" s="2" t="s">
        <v>985</v>
      </c>
      <c r="ER197" s="2" t="s">
        <v>2559</v>
      </c>
      <c r="ES197" s="2" t="s">
        <v>238</v>
      </c>
      <c r="ET197" s="2" t="s">
        <v>226</v>
      </c>
      <c r="EU197" s="4"/>
      <c r="EV197" s="8"/>
      <c r="EW197" s="4"/>
      <c r="EX197" s="8"/>
      <c r="EY197" s="7"/>
      <c r="EZ197" s="7"/>
      <c r="FA197" s="2" t="s">
        <v>239</v>
      </c>
      <c r="FB197" s="2" t="s">
        <v>237</v>
      </c>
      <c r="FC197" s="2" t="s">
        <v>1989</v>
      </c>
      <c r="FD197" s="2" t="s">
        <v>226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239</v>
      </c>
      <c r="FN197" s="2" t="s">
        <v>237</v>
      </c>
      <c r="FO197" s="2" t="s">
        <v>2560</v>
      </c>
      <c r="FP197" s="2" t="s">
        <v>2325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252</v>
      </c>
      <c r="GL197" s="2" t="s">
        <v>237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237</v>
      </c>
      <c r="GY197" s="2" t="s">
        <v>226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252</v>
      </c>
      <c r="HJ197" s="2" t="s">
        <v>223</v>
      </c>
      <c r="HK197" s="2" t="s">
        <v>226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239</v>
      </c>
      <c r="HV197" s="2" t="s">
        <v>237</v>
      </c>
      <c r="HW197" s="2" t="s">
        <v>996</v>
      </c>
      <c r="HX197" s="2" t="s">
        <v>1402</v>
      </c>
      <c r="HY197" s="2" t="s">
        <v>238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252</v>
      </c>
      <c r="IH197" s="2" t="s">
        <v>237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226</v>
      </c>
      <c r="IT197" s="2" t="s">
        <v>226</v>
      </c>
      <c r="IU197" s="2" t="s">
        <v>226</v>
      </c>
      <c r="IV197" s="2" t="s">
        <v>226</v>
      </c>
      <c r="IW197" s="2" t="s">
        <v>226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252</v>
      </c>
      <c r="JF197" s="2" t="s">
        <v>223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252</v>
      </c>
      <c r="KD197" s="2" t="s">
        <v>237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226</v>
      </c>
      <c r="KQ197" s="2" t="s">
        <v>226</v>
      </c>
      <c r="KR197" s="2" t="s">
        <v>226</v>
      </c>
      <c r="KS197" s="2" t="s">
        <v>226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252</v>
      </c>
      <c r="LB197" s="2" t="s">
        <v>237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252</v>
      </c>
      <c r="LN197" s="2" t="s">
        <v>223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226</v>
      </c>
      <c r="MA197" s="2" t="s">
        <v>226</v>
      </c>
      <c r="MB197" s="2" t="s">
        <v>226</v>
      </c>
      <c r="MC197" s="2" t="s">
        <v>226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226</v>
      </c>
      <c r="MX197" s="2" t="s">
        <v>226</v>
      </c>
      <c r="MY197" s="2" t="s">
        <v>226</v>
      </c>
      <c r="MZ197" s="2" t="s">
        <v>226</v>
      </c>
      <c r="NA197" s="2" t="s">
        <v>226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239</v>
      </c>
      <c r="NJ197" s="2" t="s">
        <v>237</v>
      </c>
      <c r="NK197" s="2" t="s">
        <v>2561</v>
      </c>
      <c r="NL197" s="2" t="s">
        <v>1075</v>
      </c>
      <c r="NM197" s="2" t="s">
        <v>238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236</v>
      </c>
      <c r="NV197" s="2" t="s">
        <v>237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237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252</v>
      </c>
      <c r="OT197" s="2" t="s">
        <v>237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226</v>
      </c>
      <c r="QD197" s="2" t="s">
        <v>226</v>
      </c>
      <c r="QE197" s="2" t="s">
        <v>226</v>
      </c>
      <c r="QF197" s="2" t="s">
        <v>226</v>
      </c>
      <c r="QG197" s="2" t="s">
        <v>226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252</v>
      </c>
      <c r="QP197" s="2" t="s">
        <v>237</v>
      </c>
      <c r="QQ197" s="2" t="s">
        <v>226</v>
      </c>
      <c r="QR197" s="2" t="s">
        <v>226</v>
      </c>
      <c r="QS197" s="2" t="s">
        <v>238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237</v>
      </c>
      <c r="RC197" s="2" t="s">
        <v>226</v>
      </c>
      <c r="RD197" s="2" t="s">
        <v>226</v>
      </c>
      <c r="RE197" s="2" t="s">
        <v>238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226</v>
      </c>
      <c r="RO197" s="2" t="s">
        <v>226</v>
      </c>
      <c r="RP197" s="2" t="s">
        <v>226</v>
      </c>
      <c r="RQ197" s="2" t="s">
        <v>226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252</v>
      </c>
      <c r="RZ197" s="2" t="s">
        <v>237</v>
      </c>
      <c r="SA197" s="2" t="s">
        <v>226</v>
      </c>
      <c r="SB197" s="2" t="s">
        <v>226</v>
      </c>
      <c r="SC197" s="2" t="s">
        <v>238</v>
      </c>
      <c r="SD197" s="2" t="s">
        <v>226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</row>
    <row r="198">
      <c r="A198" s="2" t="s">
        <v>2562</v>
      </c>
      <c r="B198" s="2" t="s">
        <v>577</v>
      </c>
      <c r="C198" s="2" t="s">
        <v>558</v>
      </c>
      <c r="D198" s="2" t="s">
        <v>215</v>
      </c>
      <c r="E198" s="2" t="s">
        <v>216</v>
      </c>
      <c r="F198" s="2" t="s">
        <v>2563</v>
      </c>
      <c r="G198" s="2" t="s">
        <v>2564</v>
      </c>
      <c r="H198" s="2" t="s">
        <v>366</v>
      </c>
      <c r="I198" s="2" t="s">
        <v>1969</v>
      </c>
      <c r="J198" s="2" t="s">
        <v>582</v>
      </c>
      <c r="K198" s="2" t="s">
        <v>1414</v>
      </c>
      <c r="L198" s="3">
        <v>35</v>
      </c>
      <c r="M198" s="3">
        <v>36.75</v>
      </c>
      <c r="N198" s="3">
        <v>69.99</v>
      </c>
      <c r="O198" s="2" t="s">
        <v>302</v>
      </c>
      <c r="P198" s="2" t="s">
        <v>284</v>
      </c>
      <c r="Q198" s="2" t="s">
        <v>225</v>
      </c>
      <c r="R198" s="2" t="s">
        <v>226</v>
      </c>
      <c r="S198" s="2" t="s">
        <v>2565</v>
      </c>
      <c r="T198" s="2" t="s">
        <v>969</v>
      </c>
      <c r="U198" s="2" t="s">
        <v>489</v>
      </c>
      <c r="V198" s="2" t="s">
        <v>230</v>
      </c>
      <c r="W198" s="2" t="s">
        <v>971</v>
      </c>
      <c r="X198" s="2" t="s">
        <v>2210</v>
      </c>
      <c r="Y198" s="2" t="s">
        <v>2566</v>
      </c>
      <c r="Z198" s="4"/>
      <c r="AA198" s="4">
        <f>=ROUNDDOWN({0},0)</f>
      </c>
      <c r="AB198" s="5"/>
      <c r="AC198" s="2" t="s">
        <v>226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>
        <v>34</v>
      </c>
      <c r="AS198" s="8">
        <v>987.32</v>
      </c>
      <c r="AT198" s="7">
        <v>-1</v>
      </c>
      <c r="AU198" s="7">
        <v>-1</v>
      </c>
      <c r="AV198" s="4" t="s">
        <v>226</v>
      </c>
      <c r="AW198" s="8" t="s">
        <v>226</v>
      </c>
      <c r="AX198" s="4">
        <v>107</v>
      </c>
      <c r="AY198" s="8">
        <v>3957.13</v>
      </c>
      <c r="AZ198" s="7" t="s">
        <v>226</v>
      </c>
      <c r="BA198" s="7" t="s">
        <v>226</v>
      </c>
      <c r="BB198" s="7"/>
      <c r="BC198" s="4" t="s">
        <v>226</v>
      </c>
      <c r="BD198" s="8" t="s">
        <v>226</v>
      </c>
      <c r="BE198" s="4">
        <v>149</v>
      </c>
      <c r="BF198" s="8">
        <v>5745.69</v>
      </c>
      <c r="BG198" s="7" t="s">
        <v>226</v>
      </c>
      <c r="BH198" s="7" t="s">
        <v>226</v>
      </c>
      <c r="BI198" s="7"/>
      <c r="BJ198" s="4"/>
      <c r="BK198" s="8"/>
      <c r="BL198" s="2" t="s">
        <v>2567</v>
      </c>
      <c r="BM198" s="7"/>
      <c r="BN198" s="7"/>
      <c r="BO198" s="4"/>
      <c r="BP198" s="8"/>
      <c r="BQ198" s="4"/>
      <c r="BR198" s="8"/>
      <c r="BS198" s="7"/>
      <c r="BT198" s="7"/>
      <c r="BU198" s="2" t="s">
        <v>287</v>
      </c>
      <c r="BV198" s="2" t="s">
        <v>237</v>
      </c>
      <c r="BW198" s="2" t="s">
        <v>226</v>
      </c>
      <c r="BX198" s="2" t="s">
        <v>226</v>
      </c>
      <c r="BY198" s="2" t="s">
        <v>238</v>
      </c>
      <c r="BZ198" s="2" t="s">
        <v>226</v>
      </c>
      <c r="CA198" s="4"/>
      <c r="CB198" s="8"/>
      <c r="CC198" s="4">
        <v>8</v>
      </c>
      <c r="CD198" s="8">
        <v>317.52</v>
      </c>
      <c r="CE198" s="7">
        <v>-1</v>
      </c>
      <c r="CF198" s="7">
        <v>-1</v>
      </c>
      <c r="CG198" s="2" t="s">
        <v>239</v>
      </c>
      <c r="CH198" s="2" t="s">
        <v>237</v>
      </c>
      <c r="CI198" s="2" t="s">
        <v>327</v>
      </c>
      <c r="CJ198" s="2" t="s">
        <v>2568</v>
      </c>
      <c r="CK198" s="2" t="s">
        <v>238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237</v>
      </c>
      <c r="CU198" s="2" t="s">
        <v>463</v>
      </c>
      <c r="CV198" s="2" t="s">
        <v>2569</v>
      </c>
      <c r="CW198" s="2" t="s">
        <v>238</v>
      </c>
      <c r="CX198" s="2" t="s">
        <v>226</v>
      </c>
      <c r="CY198" s="4"/>
      <c r="CZ198" s="8"/>
      <c r="DA198" s="4">
        <v>1</v>
      </c>
      <c r="DB198" s="8">
        <v>24.26</v>
      </c>
      <c r="DC198" s="7">
        <v>-1</v>
      </c>
      <c r="DD198" s="7">
        <v>-1</v>
      </c>
      <c r="DE198" s="2" t="s">
        <v>239</v>
      </c>
      <c r="DF198" s="2" t="s">
        <v>237</v>
      </c>
      <c r="DG198" s="2" t="s">
        <v>376</v>
      </c>
      <c r="DH198" s="2" t="s">
        <v>2570</v>
      </c>
      <c r="DI198" s="2" t="s">
        <v>291</v>
      </c>
      <c r="DJ198" s="2" t="s">
        <v>226</v>
      </c>
      <c r="DK198" s="4"/>
      <c r="DL198" s="8"/>
      <c r="DM198" s="4">
        <v>18</v>
      </c>
      <c r="DN198" s="8">
        <v>419.71</v>
      </c>
      <c r="DO198" s="7">
        <v>-1</v>
      </c>
      <c r="DP198" s="7">
        <v>-1</v>
      </c>
      <c r="DQ198" s="2" t="s">
        <v>239</v>
      </c>
      <c r="DR198" s="2" t="s">
        <v>237</v>
      </c>
      <c r="DS198" s="2" t="s">
        <v>299</v>
      </c>
      <c r="DT198" s="2" t="s">
        <v>2571</v>
      </c>
      <c r="DU198" s="2" t="s">
        <v>291</v>
      </c>
      <c r="DV198" s="2" t="s">
        <v>226</v>
      </c>
      <c r="DW198" s="4"/>
      <c r="DX198" s="8"/>
      <c r="DY198" s="4">
        <v>1</v>
      </c>
      <c r="DZ198" s="8">
        <v>38.59</v>
      </c>
      <c r="EA198" s="7">
        <v>-1</v>
      </c>
      <c r="EB198" s="7">
        <v>-1</v>
      </c>
      <c r="EC198" s="2" t="s">
        <v>239</v>
      </c>
      <c r="ED198" s="2" t="s">
        <v>237</v>
      </c>
      <c r="EE198" s="2" t="s">
        <v>494</v>
      </c>
      <c r="EF198" s="2" t="s">
        <v>2572</v>
      </c>
      <c r="EG198" s="2" t="s">
        <v>238</v>
      </c>
      <c r="EH198" s="2" t="s">
        <v>226</v>
      </c>
      <c r="EI198" s="4"/>
      <c r="EJ198" s="8"/>
      <c r="EK198" s="4">
        <v>2</v>
      </c>
      <c r="EL198" s="8">
        <v>77</v>
      </c>
      <c r="EM198" s="7">
        <v>-1</v>
      </c>
      <c r="EN198" s="7">
        <v>-1</v>
      </c>
      <c r="EO198" s="2" t="s">
        <v>239</v>
      </c>
      <c r="EP198" s="2" t="s">
        <v>237</v>
      </c>
      <c r="EQ198" s="2" t="s">
        <v>299</v>
      </c>
      <c r="ER198" s="2" t="s">
        <v>2573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239</v>
      </c>
      <c r="FB198" s="2" t="s">
        <v>237</v>
      </c>
      <c r="FC198" s="2" t="s">
        <v>2574</v>
      </c>
      <c r="FD198" s="2" t="s">
        <v>642</v>
      </c>
      <c r="FE198" s="2" t="s">
        <v>238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237</v>
      </c>
      <c r="FO198" s="2" t="s">
        <v>299</v>
      </c>
      <c r="FP198" s="2" t="s">
        <v>826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252</v>
      </c>
      <c r="GL198" s="2" t="s">
        <v>237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237</v>
      </c>
      <c r="GY198" s="2" t="s">
        <v>226</v>
      </c>
      <c r="GZ198" s="2" t="s">
        <v>226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252</v>
      </c>
      <c r="HJ198" s="2" t="s">
        <v>237</v>
      </c>
      <c r="HK198" s="2" t="s">
        <v>226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236</v>
      </c>
      <c r="HV198" s="2" t="s">
        <v>237</v>
      </c>
      <c r="HW198" s="2" t="s">
        <v>226</v>
      </c>
      <c r="HX198" s="2" t="s">
        <v>226</v>
      </c>
      <c r="HY198" s="2" t="s">
        <v>238</v>
      </c>
      <c r="HZ198" s="2" t="s">
        <v>291</v>
      </c>
      <c r="IA198" s="4"/>
      <c r="IB198" s="8"/>
      <c r="IC198" s="4"/>
      <c r="ID198" s="8"/>
      <c r="IE198" s="7"/>
      <c r="IF198" s="7"/>
      <c r="IG198" s="2" t="s">
        <v>252</v>
      </c>
      <c r="IH198" s="2" t="s">
        <v>237</v>
      </c>
      <c r="II198" s="2" t="s">
        <v>226</v>
      </c>
      <c r="IJ198" s="2" t="s">
        <v>226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237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252</v>
      </c>
      <c r="JF198" s="2" t="s">
        <v>237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237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237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252</v>
      </c>
      <c r="KP198" s="2" t="s">
        <v>237</v>
      </c>
      <c r="KQ198" s="2" t="s">
        <v>226</v>
      </c>
      <c r="KR198" s="2" t="s">
        <v>226</v>
      </c>
      <c r="KS198" s="2" t="s">
        <v>238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252</v>
      </c>
      <c r="LB198" s="2" t="s">
        <v>237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252</v>
      </c>
      <c r="LN198" s="2" t="s">
        <v>237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226</v>
      </c>
      <c r="MA198" s="2" t="s">
        <v>226</v>
      </c>
      <c r="MB198" s="2" t="s">
        <v>226</v>
      </c>
      <c r="MC198" s="2" t="s">
        <v>226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237</v>
      </c>
      <c r="MY198" s="2" t="s">
        <v>226</v>
      </c>
      <c r="MZ198" s="2" t="s">
        <v>226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239</v>
      </c>
      <c r="NJ198" s="2" t="s">
        <v>237</v>
      </c>
      <c r="NK198" s="2" t="s">
        <v>550</v>
      </c>
      <c r="NL198" s="2" t="s">
        <v>259</v>
      </c>
      <c r="NM198" s="2" t="s">
        <v>291</v>
      </c>
      <c r="NN198" s="2" t="s">
        <v>226</v>
      </c>
      <c r="NO198" s="4"/>
      <c r="NP198" s="8"/>
      <c r="NQ198" s="4">
        <v>4</v>
      </c>
      <c r="NR198" s="8">
        <v>110.24</v>
      </c>
      <c r="NS198" s="7">
        <v>-1</v>
      </c>
      <c r="NT198" s="7">
        <v>-1</v>
      </c>
      <c r="NU198" s="2" t="s">
        <v>239</v>
      </c>
      <c r="NV198" s="2" t="s">
        <v>237</v>
      </c>
      <c r="NW198" s="2" t="s">
        <v>2575</v>
      </c>
      <c r="NX198" s="2" t="s">
        <v>2576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252</v>
      </c>
      <c r="OH198" s="2" t="s">
        <v>237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252</v>
      </c>
      <c r="OT198" s="2" t="s">
        <v>237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266</v>
      </c>
      <c r="QD198" s="2" t="s">
        <v>237</v>
      </c>
      <c r="QE198" s="2" t="s">
        <v>226</v>
      </c>
      <c r="QF198" s="2" t="s">
        <v>226</v>
      </c>
      <c r="QG198" s="2" t="s">
        <v>238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252</v>
      </c>
      <c r="QP198" s="2" t="s">
        <v>237</v>
      </c>
      <c r="QQ198" s="2" t="s">
        <v>226</v>
      </c>
      <c r="QR198" s="2" t="s">
        <v>226</v>
      </c>
      <c r="QS198" s="2" t="s">
        <v>238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237</v>
      </c>
      <c r="RC198" s="2" t="s">
        <v>226</v>
      </c>
      <c r="RD198" s="2" t="s">
        <v>226</v>
      </c>
      <c r="RE198" s="2" t="s">
        <v>238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226</v>
      </c>
      <c r="RO198" s="2" t="s">
        <v>226</v>
      </c>
      <c r="RP198" s="2" t="s">
        <v>226</v>
      </c>
      <c r="RQ198" s="2" t="s">
        <v>226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252</v>
      </c>
      <c r="RZ198" s="2" t="s">
        <v>237</v>
      </c>
      <c r="SA198" s="2" t="s">
        <v>226</v>
      </c>
      <c r="SB198" s="2" t="s">
        <v>226</v>
      </c>
      <c r="SC198" s="2" t="s">
        <v>238</v>
      </c>
      <c r="SD198" s="2" t="s">
        <v>226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</row>
    <row r="199">
      <c r="A199" s="2" t="s">
        <v>2577</v>
      </c>
      <c r="B199" s="2" t="s">
        <v>577</v>
      </c>
      <c r="C199" s="2" t="s">
        <v>558</v>
      </c>
      <c r="D199" s="2" t="s">
        <v>215</v>
      </c>
      <c r="E199" s="2" t="s">
        <v>216</v>
      </c>
      <c r="F199" s="2" t="s">
        <v>2563</v>
      </c>
      <c r="G199" s="2" t="s">
        <v>2564</v>
      </c>
      <c r="H199" s="2" t="s">
        <v>366</v>
      </c>
      <c r="I199" s="2" t="s">
        <v>1969</v>
      </c>
      <c r="J199" s="2" t="s">
        <v>221</v>
      </c>
      <c r="K199" s="2" t="s">
        <v>1414</v>
      </c>
      <c r="L199" s="3">
        <v>41.59</v>
      </c>
      <c r="M199" s="3">
        <v>43.67</v>
      </c>
      <c r="N199" s="3">
        <v>79.99</v>
      </c>
      <c r="O199" s="2" t="s">
        <v>302</v>
      </c>
      <c r="P199" s="2" t="s">
        <v>284</v>
      </c>
      <c r="Q199" s="2" t="s">
        <v>225</v>
      </c>
      <c r="R199" s="2" t="s">
        <v>226</v>
      </c>
      <c r="S199" s="2" t="s">
        <v>2565</v>
      </c>
      <c r="T199" s="2" t="s">
        <v>969</v>
      </c>
      <c r="U199" s="2" t="s">
        <v>371</v>
      </c>
      <c r="V199" s="2" t="s">
        <v>230</v>
      </c>
      <c r="W199" s="2" t="s">
        <v>971</v>
      </c>
      <c r="X199" s="2" t="s">
        <v>2210</v>
      </c>
      <c r="Y199" s="2" t="s">
        <v>2566</v>
      </c>
      <c r="Z199" s="4"/>
      <c r="AA199" s="4">
        <f>=ROUNDDOWN({0},0)</f>
      </c>
      <c r="AB199" s="5"/>
      <c r="AC199" s="2" t="s">
        <v>226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>
        <v>73</v>
      </c>
      <c r="AS199" s="8">
        <v>2969.81</v>
      </c>
      <c r="AT199" s="7">
        <v>-1</v>
      </c>
      <c r="AU199" s="7">
        <v>-1</v>
      </c>
      <c r="AV199" s="4" t="s">
        <v>226</v>
      </c>
      <c r="AW199" s="8" t="s">
        <v>226</v>
      </c>
      <c r="AX199" s="4" t="s">
        <v>226</v>
      </c>
      <c r="AY199" s="8" t="s">
        <v>226</v>
      </c>
      <c r="AZ199" s="7" t="s">
        <v>226</v>
      </c>
      <c r="BA199" s="7" t="s">
        <v>226</v>
      </c>
      <c r="BB199" s="7"/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/>
      <c r="BJ199" s="4"/>
      <c r="BK199" s="8"/>
      <c r="BL199" s="2" t="s">
        <v>2578</v>
      </c>
      <c r="BM199" s="7"/>
      <c r="BN199" s="7"/>
      <c r="BO199" s="4"/>
      <c r="BP199" s="8"/>
      <c r="BQ199" s="4"/>
      <c r="BR199" s="8"/>
      <c r="BS199" s="7"/>
      <c r="BT199" s="7"/>
      <c r="BU199" s="2" t="s">
        <v>287</v>
      </c>
      <c r="BV199" s="2" t="s">
        <v>237</v>
      </c>
      <c r="BW199" s="2" t="s">
        <v>226</v>
      </c>
      <c r="BX199" s="2" t="s">
        <v>226</v>
      </c>
      <c r="BY199" s="2" t="s">
        <v>238</v>
      </c>
      <c r="BZ199" s="2" t="s">
        <v>226</v>
      </c>
      <c r="CA199" s="4"/>
      <c r="CB199" s="8"/>
      <c r="CC199" s="4">
        <v>19</v>
      </c>
      <c r="CD199" s="8">
        <v>896.04</v>
      </c>
      <c r="CE199" s="7">
        <v>-1</v>
      </c>
      <c r="CF199" s="7">
        <v>-1</v>
      </c>
      <c r="CG199" s="2" t="s">
        <v>239</v>
      </c>
      <c r="CH199" s="2" t="s">
        <v>237</v>
      </c>
      <c r="CI199" s="2" t="s">
        <v>327</v>
      </c>
      <c r="CJ199" s="2" t="s">
        <v>410</v>
      </c>
      <c r="CK199" s="2" t="s">
        <v>238</v>
      </c>
      <c r="CL199" s="2" t="s">
        <v>226</v>
      </c>
      <c r="CM199" s="4"/>
      <c r="CN199" s="8"/>
      <c r="CO199" s="4">
        <v>3</v>
      </c>
      <c r="CP199" s="8">
        <v>84.9</v>
      </c>
      <c r="CQ199" s="7">
        <v>-1</v>
      </c>
      <c r="CR199" s="7">
        <v>-1</v>
      </c>
      <c r="CS199" s="2" t="s">
        <v>239</v>
      </c>
      <c r="CT199" s="2" t="s">
        <v>237</v>
      </c>
      <c r="CU199" s="2" t="s">
        <v>463</v>
      </c>
      <c r="CV199" s="2" t="s">
        <v>2579</v>
      </c>
      <c r="CW199" s="2" t="s">
        <v>238</v>
      </c>
      <c r="CX199" s="2" t="s">
        <v>226</v>
      </c>
      <c r="CY199" s="4"/>
      <c r="CZ199" s="8"/>
      <c r="DA199" s="4">
        <v>3</v>
      </c>
      <c r="DB199" s="8">
        <v>86.46</v>
      </c>
      <c r="DC199" s="7">
        <v>-1</v>
      </c>
      <c r="DD199" s="7">
        <v>-1</v>
      </c>
      <c r="DE199" s="2" t="s">
        <v>239</v>
      </c>
      <c r="DF199" s="2" t="s">
        <v>237</v>
      </c>
      <c r="DG199" s="2" t="s">
        <v>376</v>
      </c>
      <c r="DH199" s="2" t="s">
        <v>2580</v>
      </c>
      <c r="DI199" s="2" t="s">
        <v>291</v>
      </c>
      <c r="DJ199" s="2" t="s">
        <v>226</v>
      </c>
      <c r="DK199" s="4"/>
      <c r="DL199" s="8"/>
      <c r="DM199" s="4">
        <v>15</v>
      </c>
      <c r="DN199" s="8">
        <v>403.49</v>
      </c>
      <c r="DO199" s="7">
        <v>-1</v>
      </c>
      <c r="DP199" s="7">
        <v>-1</v>
      </c>
      <c r="DQ199" s="2" t="s">
        <v>239</v>
      </c>
      <c r="DR199" s="2" t="s">
        <v>237</v>
      </c>
      <c r="DS199" s="2" t="s">
        <v>299</v>
      </c>
      <c r="DT199" s="2" t="s">
        <v>444</v>
      </c>
      <c r="DU199" s="2" t="s">
        <v>291</v>
      </c>
      <c r="DV199" s="2" t="s">
        <v>226</v>
      </c>
      <c r="DW199" s="4"/>
      <c r="DX199" s="8"/>
      <c r="DY199" s="4">
        <v>23</v>
      </c>
      <c r="DZ199" s="8">
        <v>1054.55</v>
      </c>
      <c r="EA199" s="7">
        <v>-1</v>
      </c>
      <c r="EB199" s="7">
        <v>-1</v>
      </c>
      <c r="EC199" s="2" t="s">
        <v>239</v>
      </c>
      <c r="ED199" s="2" t="s">
        <v>237</v>
      </c>
      <c r="EE199" s="2" t="s">
        <v>494</v>
      </c>
      <c r="EF199" s="2" t="s">
        <v>2090</v>
      </c>
      <c r="EG199" s="2" t="s">
        <v>238</v>
      </c>
      <c r="EH199" s="2" t="s">
        <v>226</v>
      </c>
      <c r="EI199" s="4"/>
      <c r="EJ199" s="8"/>
      <c r="EK199" s="4">
        <v>4</v>
      </c>
      <c r="EL199" s="8">
        <v>183</v>
      </c>
      <c r="EM199" s="7">
        <v>-1</v>
      </c>
      <c r="EN199" s="7">
        <v>-1</v>
      </c>
      <c r="EO199" s="2" t="s">
        <v>239</v>
      </c>
      <c r="EP199" s="2" t="s">
        <v>237</v>
      </c>
      <c r="EQ199" s="2" t="s">
        <v>2566</v>
      </c>
      <c r="ER199" s="2" t="s">
        <v>454</v>
      </c>
      <c r="ES199" s="2" t="s">
        <v>238</v>
      </c>
      <c r="ET199" s="2" t="s">
        <v>226</v>
      </c>
      <c r="EU199" s="4"/>
      <c r="EV199" s="8"/>
      <c r="EW199" s="4">
        <v>4</v>
      </c>
      <c r="EX199" s="8">
        <v>174.68</v>
      </c>
      <c r="EY199" s="7">
        <v>-1</v>
      </c>
      <c r="EZ199" s="7">
        <v>-1</v>
      </c>
      <c r="FA199" s="2" t="s">
        <v>239</v>
      </c>
      <c r="FB199" s="2" t="s">
        <v>237</v>
      </c>
      <c r="FC199" s="2" t="s">
        <v>2574</v>
      </c>
      <c r="FD199" s="2" t="s">
        <v>642</v>
      </c>
      <c r="FE199" s="2" t="s">
        <v>238</v>
      </c>
      <c r="FF199" s="2" t="s">
        <v>226</v>
      </c>
      <c r="FG199" s="4"/>
      <c r="FH199" s="8"/>
      <c r="FI199" s="4">
        <v>1</v>
      </c>
      <c r="FJ199" s="8">
        <v>53.94</v>
      </c>
      <c r="FK199" s="7">
        <v>-1</v>
      </c>
      <c r="FL199" s="7">
        <v>-1</v>
      </c>
      <c r="FM199" s="2" t="s">
        <v>239</v>
      </c>
      <c r="FN199" s="2" t="s">
        <v>237</v>
      </c>
      <c r="FO199" s="2" t="s">
        <v>2566</v>
      </c>
      <c r="FP199" s="2" t="s">
        <v>2062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252</v>
      </c>
      <c r="GL199" s="2" t="s">
        <v>237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266</v>
      </c>
      <c r="GX199" s="2" t="s">
        <v>237</v>
      </c>
      <c r="GY199" s="2" t="s">
        <v>226</v>
      </c>
      <c r="GZ199" s="2" t="s">
        <v>226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252</v>
      </c>
      <c r="HJ199" s="2" t="s">
        <v>237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236</v>
      </c>
      <c r="HV199" s="2" t="s">
        <v>237</v>
      </c>
      <c r="HW199" s="2" t="s">
        <v>226</v>
      </c>
      <c r="HX199" s="2" t="s">
        <v>226</v>
      </c>
      <c r="HY199" s="2" t="s">
        <v>238</v>
      </c>
      <c r="HZ199" s="2" t="s">
        <v>291</v>
      </c>
      <c r="IA199" s="4"/>
      <c r="IB199" s="8"/>
      <c r="IC199" s="4"/>
      <c r="ID199" s="8"/>
      <c r="IE199" s="7"/>
      <c r="IF199" s="7"/>
      <c r="IG199" s="2" t="s">
        <v>252</v>
      </c>
      <c r="IH199" s="2" t="s">
        <v>237</v>
      </c>
      <c r="II199" s="2" t="s">
        <v>226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237</v>
      </c>
      <c r="IU199" s="2" t="s">
        <v>226</v>
      </c>
      <c r="IV199" s="2" t="s">
        <v>226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252</v>
      </c>
      <c r="JF199" s="2" t="s">
        <v>237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237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237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252</v>
      </c>
      <c r="KP199" s="2" t="s">
        <v>237</v>
      </c>
      <c r="KQ199" s="2" t="s">
        <v>226</v>
      </c>
      <c r="KR199" s="2" t="s">
        <v>226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252</v>
      </c>
      <c r="LB199" s="2" t="s">
        <v>237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252</v>
      </c>
      <c r="LN199" s="2" t="s">
        <v>237</v>
      </c>
      <c r="LO199" s="2" t="s">
        <v>226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237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239</v>
      </c>
      <c r="NJ199" s="2" t="s">
        <v>261</v>
      </c>
      <c r="NK199" s="2" t="s">
        <v>550</v>
      </c>
      <c r="NL199" s="2" t="s">
        <v>758</v>
      </c>
      <c r="NM199" s="2" t="s">
        <v>291</v>
      </c>
      <c r="NN199" s="2" t="s">
        <v>226</v>
      </c>
      <c r="NO199" s="4"/>
      <c r="NP199" s="8"/>
      <c r="NQ199" s="4">
        <v>1</v>
      </c>
      <c r="NR199" s="8">
        <v>32.75</v>
      </c>
      <c r="NS199" s="7">
        <v>-1</v>
      </c>
      <c r="NT199" s="7">
        <v>-1</v>
      </c>
      <c r="NU199" s="2" t="s">
        <v>239</v>
      </c>
      <c r="NV199" s="2" t="s">
        <v>237</v>
      </c>
      <c r="NW199" s="2" t="s">
        <v>2575</v>
      </c>
      <c r="NX199" s="2" t="s">
        <v>1750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252</v>
      </c>
      <c r="OH199" s="2" t="s">
        <v>237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252</v>
      </c>
      <c r="OT199" s="2" t="s">
        <v>237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237</v>
      </c>
      <c r="QE199" s="2" t="s">
        <v>226</v>
      </c>
      <c r="QF199" s="2" t="s">
        <v>226</v>
      </c>
      <c r="QG199" s="2" t="s">
        <v>238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252</v>
      </c>
      <c r="QP199" s="2" t="s">
        <v>237</v>
      </c>
      <c r="QQ199" s="2" t="s">
        <v>226</v>
      </c>
      <c r="QR199" s="2" t="s">
        <v>226</v>
      </c>
      <c r="QS199" s="2" t="s">
        <v>238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237</v>
      </c>
      <c r="RC199" s="2" t="s">
        <v>226</v>
      </c>
      <c r="RD199" s="2" t="s">
        <v>226</v>
      </c>
      <c r="RE199" s="2" t="s">
        <v>238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252</v>
      </c>
      <c r="RZ199" s="2" t="s">
        <v>237</v>
      </c>
      <c r="SA199" s="2" t="s">
        <v>226</v>
      </c>
      <c r="SB199" s="2" t="s">
        <v>226</v>
      </c>
      <c r="SC199" s="2" t="s">
        <v>238</v>
      </c>
      <c r="SD199" s="2" t="s">
        <v>226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</row>
    <row r="200">
      <c r="A200" s="2" t="s">
        <v>2581</v>
      </c>
      <c r="B200" s="2" t="s">
        <v>577</v>
      </c>
      <c r="C200" s="2" t="s">
        <v>558</v>
      </c>
      <c r="D200" s="2" t="s">
        <v>215</v>
      </c>
      <c r="E200" s="2" t="s">
        <v>216</v>
      </c>
      <c r="F200" s="2" t="s">
        <v>2563</v>
      </c>
      <c r="G200" s="2" t="s">
        <v>2564</v>
      </c>
      <c r="H200" s="2" t="s">
        <v>366</v>
      </c>
      <c r="I200" s="2" t="s">
        <v>1969</v>
      </c>
      <c r="J200" s="2" t="s">
        <v>221</v>
      </c>
      <c r="K200" s="2" t="s">
        <v>468</v>
      </c>
      <c r="L200" s="3">
        <v>41.59</v>
      </c>
      <c r="M200" s="3">
        <v>43.67</v>
      </c>
      <c r="N200" s="3">
        <v>79.99</v>
      </c>
      <c r="O200" s="2" t="s">
        <v>302</v>
      </c>
      <c r="P200" s="2" t="s">
        <v>284</v>
      </c>
      <c r="Q200" s="2" t="s">
        <v>225</v>
      </c>
      <c r="R200" s="2" t="s">
        <v>226</v>
      </c>
      <c r="S200" s="2" t="s">
        <v>2582</v>
      </c>
      <c r="T200" s="2" t="s">
        <v>969</v>
      </c>
      <c r="U200" s="2" t="s">
        <v>371</v>
      </c>
      <c r="V200" s="2" t="s">
        <v>230</v>
      </c>
      <c r="W200" s="2" t="s">
        <v>971</v>
      </c>
      <c r="X200" s="2" t="s">
        <v>2210</v>
      </c>
      <c r="Y200" s="2" t="s">
        <v>2566</v>
      </c>
      <c r="Z200" s="4"/>
      <c r="AA200" s="4">
        <f>=ROUNDDOWN({0},0)</f>
      </c>
      <c r="AB200" s="5"/>
      <c r="AC200" s="2" t="s">
        <v>226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/>
      <c r="AQ200" s="8"/>
      <c r="AR200" s="4">
        <v>42</v>
      </c>
      <c r="AS200" s="8">
        <v>1788.56</v>
      </c>
      <c r="AT200" s="7">
        <v>-1</v>
      </c>
      <c r="AU200" s="7">
        <v>-1</v>
      </c>
      <c r="AV200" s="4"/>
      <c r="AW200" s="8"/>
      <c r="AX200" s="4">
        <v>42</v>
      </c>
      <c r="AY200" s="8">
        <v>1788.56</v>
      </c>
      <c r="AZ200" s="7">
        <v>-1</v>
      </c>
      <c r="BA200" s="7">
        <v>-1</v>
      </c>
      <c r="BB200" s="7"/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/>
      <c r="BJ200" s="4"/>
      <c r="BK200" s="8"/>
      <c r="BL200" s="2" t="s">
        <v>2583</v>
      </c>
      <c r="BM200" s="7"/>
      <c r="BN200" s="7"/>
      <c r="BO200" s="4"/>
      <c r="BP200" s="8"/>
      <c r="BQ200" s="4"/>
      <c r="BR200" s="8"/>
      <c r="BS200" s="7"/>
      <c r="BT200" s="7"/>
      <c r="BU200" s="2" t="s">
        <v>287</v>
      </c>
      <c r="BV200" s="2" t="s">
        <v>237</v>
      </c>
      <c r="BW200" s="2" t="s">
        <v>226</v>
      </c>
      <c r="BX200" s="2" t="s">
        <v>226</v>
      </c>
      <c r="BY200" s="2" t="s">
        <v>238</v>
      </c>
      <c r="BZ200" s="2" t="s">
        <v>226</v>
      </c>
      <c r="CA200" s="4"/>
      <c r="CB200" s="8"/>
      <c r="CC200" s="4">
        <v>6</v>
      </c>
      <c r="CD200" s="8">
        <v>282.96</v>
      </c>
      <c r="CE200" s="7">
        <v>-1</v>
      </c>
      <c r="CF200" s="7">
        <v>-1</v>
      </c>
      <c r="CG200" s="2" t="s">
        <v>239</v>
      </c>
      <c r="CH200" s="2" t="s">
        <v>237</v>
      </c>
      <c r="CI200" s="2" t="s">
        <v>327</v>
      </c>
      <c r="CJ200" s="2" t="s">
        <v>391</v>
      </c>
      <c r="CK200" s="2" t="s">
        <v>238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239</v>
      </c>
      <c r="CT200" s="2" t="s">
        <v>237</v>
      </c>
      <c r="CU200" s="2" t="s">
        <v>463</v>
      </c>
      <c r="CV200" s="2" t="s">
        <v>355</v>
      </c>
      <c r="CW200" s="2" t="s">
        <v>238</v>
      </c>
      <c r="CX200" s="2" t="s">
        <v>226</v>
      </c>
      <c r="CY200" s="4"/>
      <c r="CZ200" s="8"/>
      <c r="DA200" s="4">
        <v>1</v>
      </c>
      <c r="DB200" s="8">
        <v>28.82</v>
      </c>
      <c r="DC200" s="7">
        <v>-1</v>
      </c>
      <c r="DD200" s="7">
        <v>-1</v>
      </c>
      <c r="DE200" s="2" t="s">
        <v>239</v>
      </c>
      <c r="DF200" s="2" t="s">
        <v>237</v>
      </c>
      <c r="DG200" s="2" t="s">
        <v>376</v>
      </c>
      <c r="DH200" s="2" t="s">
        <v>2584</v>
      </c>
      <c r="DI200" s="2" t="s">
        <v>291</v>
      </c>
      <c r="DJ200" s="2" t="s">
        <v>226</v>
      </c>
      <c r="DK200" s="4"/>
      <c r="DL200" s="8"/>
      <c r="DM200" s="4">
        <v>7</v>
      </c>
      <c r="DN200" s="8">
        <v>192.14</v>
      </c>
      <c r="DO200" s="7">
        <v>-1</v>
      </c>
      <c r="DP200" s="7">
        <v>-1</v>
      </c>
      <c r="DQ200" s="2" t="s">
        <v>239</v>
      </c>
      <c r="DR200" s="2" t="s">
        <v>237</v>
      </c>
      <c r="DS200" s="2" t="s">
        <v>299</v>
      </c>
      <c r="DT200" s="2" t="s">
        <v>444</v>
      </c>
      <c r="DU200" s="2" t="s">
        <v>291</v>
      </c>
      <c r="DV200" s="2" t="s">
        <v>226</v>
      </c>
      <c r="DW200" s="4"/>
      <c r="DX200" s="8"/>
      <c r="DY200" s="4">
        <v>19</v>
      </c>
      <c r="DZ200" s="8">
        <v>871.15</v>
      </c>
      <c r="EA200" s="7">
        <v>-1</v>
      </c>
      <c r="EB200" s="7">
        <v>-1</v>
      </c>
      <c r="EC200" s="2" t="s">
        <v>239</v>
      </c>
      <c r="ED200" s="2" t="s">
        <v>237</v>
      </c>
      <c r="EE200" s="2" t="s">
        <v>494</v>
      </c>
      <c r="EF200" s="2" t="s">
        <v>2585</v>
      </c>
      <c r="EG200" s="2" t="s">
        <v>238</v>
      </c>
      <c r="EH200" s="2" t="s">
        <v>226</v>
      </c>
      <c r="EI200" s="4"/>
      <c r="EJ200" s="8"/>
      <c r="EK200" s="4">
        <v>7</v>
      </c>
      <c r="EL200" s="8">
        <v>320.25</v>
      </c>
      <c r="EM200" s="7">
        <v>-1</v>
      </c>
      <c r="EN200" s="7">
        <v>-1</v>
      </c>
      <c r="EO200" s="2" t="s">
        <v>239</v>
      </c>
      <c r="EP200" s="2" t="s">
        <v>237</v>
      </c>
      <c r="EQ200" s="2" t="s">
        <v>299</v>
      </c>
      <c r="ER200" s="2" t="s">
        <v>2214</v>
      </c>
      <c r="ES200" s="2" t="s">
        <v>238</v>
      </c>
      <c r="ET200" s="2" t="s">
        <v>226</v>
      </c>
      <c r="EU200" s="4"/>
      <c r="EV200" s="8"/>
      <c r="EW200" s="4">
        <v>1</v>
      </c>
      <c r="EX200" s="8">
        <v>39.3</v>
      </c>
      <c r="EY200" s="7">
        <v>-1</v>
      </c>
      <c r="EZ200" s="7">
        <v>-1</v>
      </c>
      <c r="FA200" s="2" t="s">
        <v>239</v>
      </c>
      <c r="FB200" s="2" t="s">
        <v>237</v>
      </c>
      <c r="FC200" s="2" t="s">
        <v>2574</v>
      </c>
      <c r="FD200" s="2" t="s">
        <v>2516</v>
      </c>
      <c r="FE200" s="2" t="s">
        <v>238</v>
      </c>
      <c r="FF200" s="2" t="s">
        <v>226</v>
      </c>
      <c r="FG200" s="4"/>
      <c r="FH200" s="8"/>
      <c r="FI200" s="4">
        <v>1</v>
      </c>
      <c r="FJ200" s="8">
        <v>53.94</v>
      </c>
      <c r="FK200" s="7">
        <v>-1</v>
      </c>
      <c r="FL200" s="7">
        <v>-1</v>
      </c>
      <c r="FM200" s="2" t="s">
        <v>239</v>
      </c>
      <c r="FN200" s="2" t="s">
        <v>237</v>
      </c>
      <c r="FO200" s="2" t="s">
        <v>299</v>
      </c>
      <c r="FP200" s="2" t="s">
        <v>2062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252</v>
      </c>
      <c r="GL200" s="2" t="s">
        <v>237</v>
      </c>
      <c r="GM200" s="2" t="s">
        <v>226</v>
      </c>
      <c r="GN200" s="2" t="s">
        <v>226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266</v>
      </c>
      <c r="GX200" s="2" t="s">
        <v>237</v>
      </c>
      <c r="GY200" s="2" t="s">
        <v>226</v>
      </c>
      <c r="GZ200" s="2" t="s">
        <v>226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252</v>
      </c>
      <c r="HJ200" s="2" t="s">
        <v>237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236</v>
      </c>
      <c r="HV200" s="2" t="s">
        <v>237</v>
      </c>
      <c r="HW200" s="2" t="s">
        <v>226</v>
      </c>
      <c r="HX200" s="2" t="s">
        <v>226</v>
      </c>
      <c r="HY200" s="2" t="s">
        <v>238</v>
      </c>
      <c r="HZ200" s="2" t="s">
        <v>291</v>
      </c>
      <c r="IA200" s="4"/>
      <c r="IB200" s="8"/>
      <c r="IC200" s="4"/>
      <c r="ID200" s="8"/>
      <c r="IE200" s="7"/>
      <c r="IF200" s="7"/>
      <c r="IG200" s="2" t="s">
        <v>252</v>
      </c>
      <c r="IH200" s="2" t="s">
        <v>237</v>
      </c>
      <c r="II200" s="2" t="s">
        <v>226</v>
      </c>
      <c r="IJ200" s="2" t="s">
        <v>226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237</v>
      </c>
      <c r="IU200" s="2" t="s">
        <v>226</v>
      </c>
      <c r="IV200" s="2" t="s">
        <v>226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252</v>
      </c>
      <c r="JF200" s="2" t="s">
        <v>237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237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237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252</v>
      </c>
      <c r="KP200" s="2" t="s">
        <v>237</v>
      </c>
      <c r="KQ200" s="2" t="s">
        <v>226</v>
      </c>
      <c r="KR200" s="2" t="s">
        <v>226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252</v>
      </c>
      <c r="LB200" s="2" t="s">
        <v>237</v>
      </c>
      <c r="LC200" s="2" t="s">
        <v>226</v>
      </c>
      <c r="LD200" s="2" t="s">
        <v>226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252</v>
      </c>
      <c r="LN200" s="2" t="s">
        <v>237</v>
      </c>
      <c r="LO200" s="2" t="s">
        <v>226</v>
      </c>
      <c r="LP200" s="2" t="s">
        <v>226</v>
      </c>
      <c r="LQ200" s="2" t="s">
        <v>238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237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239</v>
      </c>
      <c r="NJ200" s="2" t="s">
        <v>237</v>
      </c>
      <c r="NK200" s="2" t="s">
        <v>550</v>
      </c>
      <c r="NL200" s="2" t="s">
        <v>484</v>
      </c>
      <c r="NM200" s="2" t="s">
        <v>291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239</v>
      </c>
      <c r="NV200" s="2" t="s">
        <v>237</v>
      </c>
      <c r="NW200" s="2" t="s">
        <v>2575</v>
      </c>
      <c r="NX200" s="2" t="s">
        <v>1292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252</v>
      </c>
      <c r="OH200" s="2" t="s">
        <v>237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252</v>
      </c>
      <c r="OT200" s="2" t="s">
        <v>237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237</v>
      </c>
      <c r="QE200" s="2" t="s">
        <v>226</v>
      </c>
      <c r="QF200" s="2" t="s">
        <v>226</v>
      </c>
      <c r="QG200" s="2" t="s">
        <v>238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252</v>
      </c>
      <c r="QP200" s="2" t="s">
        <v>237</v>
      </c>
      <c r="QQ200" s="2" t="s">
        <v>226</v>
      </c>
      <c r="QR200" s="2" t="s">
        <v>226</v>
      </c>
      <c r="QS200" s="2" t="s">
        <v>238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237</v>
      </c>
      <c r="RC200" s="2" t="s">
        <v>226</v>
      </c>
      <c r="RD200" s="2" t="s">
        <v>226</v>
      </c>
      <c r="RE200" s="2" t="s">
        <v>238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252</v>
      </c>
      <c r="RZ200" s="2" t="s">
        <v>237</v>
      </c>
      <c r="SA200" s="2" t="s">
        <v>226</v>
      </c>
      <c r="SB200" s="2" t="s">
        <v>226</v>
      </c>
      <c r="SC200" s="2" t="s">
        <v>238</v>
      </c>
      <c r="SD200" s="2" t="s">
        <v>226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</row>
    <row r="201">
      <c r="A201" s="2" t="s">
        <v>2586</v>
      </c>
      <c r="B201" s="2" t="s">
        <v>577</v>
      </c>
      <c r="C201" s="2" t="s">
        <v>558</v>
      </c>
      <c r="D201" s="2" t="s">
        <v>215</v>
      </c>
      <c r="E201" s="2" t="s">
        <v>216</v>
      </c>
      <c r="F201" s="2" t="s">
        <v>2493</v>
      </c>
      <c r="G201" s="2" t="s">
        <v>315</v>
      </c>
      <c r="H201" s="2" t="s">
        <v>2587</v>
      </c>
      <c r="I201" s="2" t="s">
        <v>560</v>
      </c>
      <c r="J201" s="2" t="s">
        <v>221</v>
      </c>
      <c r="K201" s="2" t="s">
        <v>795</v>
      </c>
      <c r="L201" s="3">
        <v>33.6</v>
      </c>
      <c r="M201" s="3">
        <v>35.28</v>
      </c>
      <c r="N201" s="3">
        <v>69.99</v>
      </c>
      <c r="O201" s="2" t="s">
        <v>283</v>
      </c>
      <c r="P201" s="2" t="s">
        <v>562</v>
      </c>
      <c r="Q201" s="2" t="s">
        <v>225</v>
      </c>
      <c r="R201" s="2" t="s">
        <v>226</v>
      </c>
      <c r="S201" s="2" t="s">
        <v>226</v>
      </c>
      <c r="T201" s="2" t="s">
        <v>226</v>
      </c>
      <c r="U201" s="2" t="s">
        <v>229</v>
      </c>
      <c r="V201" s="2" t="s">
        <v>2429</v>
      </c>
      <c r="W201" s="2" t="s">
        <v>231</v>
      </c>
      <c r="X201" s="2" t="s">
        <v>226</v>
      </c>
      <c r="Y201" s="2" t="s">
        <v>1353</v>
      </c>
      <c r="Z201" s="4"/>
      <c r="AA201" s="4">
        <f>=ROUNDDOWN({0},0)</f>
      </c>
      <c r="AB201" s="5"/>
      <c r="AC201" s="2" t="s">
        <v>226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226</v>
      </c>
      <c r="BM201" s="7"/>
      <c r="BN201" s="7"/>
      <c r="BO201" s="4"/>
      <c r="BP201" s="8"/>
      <c r="BQ201" s="4"/>
      <c r="BR201" s="8"/>
      <c r="BS201" s="7"/>
      <c r="BT201" s="7"/>
      <c r="BU201" s="2" t="s">
        <v>252</v>
      </c>
      <c r="BV201" s="2" t="s">
        <v>237</v>
      </c>
      <c r="BW201" s="2" t="s">
        <v>226</v>
      </c>
      <c r="BX201" s="2" t="s">
        <v>226</v>
      </c>
      <c r="BY201" s="2" t="s">
        <v>238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667</v>
      </c>
      <c r="CH201" s="2" t="s">
        <v>237</v>
      </c>
      <c r="CI201" s="2" t="s">
        <v>226</v>
      </c>
      <c r="CJ201" s="2" t="s">
        <v>226</v>
      </c>
      <c r="CK201" s="2" t="s">
        <v>238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239</v>
      </c>
      <c r="CT201" s="2" t="s">
        <v>237</v>
      </c>
      <c r="CU201" s="2" t="s">
        <v>2588</v>
      </c>
      <c r="CV201" s="2" t="s">
        <v>1535</v>
      </c>
      <c r="CW201" s="2" t="s">
        <v>238</v>
      </c>
      <c r="CX201" s="2" t="s">
        <v>226</v>
      </c>
      <c r="CY201" s="4"/>
      <c r="CZ201" s="8"/>
      <c r="DA201" s="4"/>
      <c r="DB201" s="8"/>
      <c r="DC201" s="7"/>
      <c r="DD201" s="7"/>
      <c r="DE201" s="2" t="s">
        <v>252</v>
      </c>
      <c r="DF201" s="2" t="s">
        <v>237</v>
      </c>
      <c r="DG201" s="2" t="s">
        <v>226</v>
      </c>
      <c r="DH201" s="2" t="s">
        <v>226</v>
      </c>
      <c r="DI201" s="2" t="s">
        <v>238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239</v>
      </c>
      <c r="DR201" s="2" t="s">
        <v>237</v>
      </c>
      <c r="DS201" s="2" t="s">
        <v>2033</v>
      </c>
      <c r="DT201" s="2" t="s">
        <v>2589</v>
      </c>
      <c r="DU201" s="2" t="s">
        <v>238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337</v>
      </c>
      <c r="ED201" s="2" t="s">
        <v>237</v>
      </c>
      <c r="EE201" s="2" t="s">
        <v>226</v>
      </c>
      <c r="EF201" s="2" t="s">
        <v>226</v>
      </c>
      <c r="EG201" s="2" t="s">
        <v>238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239</v>
      </c>
      <c r="EP201" s="2" t="s">
        <v>237</v>
      </c>
      <c r="EQ201" s="2" t="s">
        <v>570</v>
      </c>
      <c r="ER201" s="2" t="s">
        <v>2590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226</v>
      </c>
      <c r="FC201" s="2" t="s">
        <v>226</v>
      </c>
      <c r="FD201" s="2" t="s">
        <v>226</v>
      </c>
      <c r="FE201" s="2" t="s">
        <v>226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237</v>
      </c>
      <c r="FO201" s="2" t="s">
        <v>2591</v>
      </c>
      <c r="FP201" s="2" t="s">
        <v>2294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252</v>
      </c>
      <c r="GL201" s="2" t="s">
        <v>237</v>
      </c>
      <c r="GM201" s="2" t="s">
        <v>226</v>
      </c>
      <c r="GN201" s="2" t="s">
        <v>226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252</v>
      </c>
      <c r="GX201" s="2" t="s">
        <v>237</v>
      </c>
      <c r="GY201" s="2" t="s">
        <v>226</v>
      </c>
      <c r="GZ201" s="2" t="s">
        <v>226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252</v>
      </c>
      <c r="HJ201" s="2" t="s">
        <v>223</v>
      </c>
      <c r="HK201" s="2" t="s">
        <v>226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239</v>
      </c>
      <c r="HV201" s="2" t="s">
        <v>237</v>
      </c>
      <c r="HW201" s="2" t="s">
        <v>574</v>
      </c>
      <c r="HX201" s="2" t="s">
        <v>2592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252</v>
      </c>
      <c r="IH201" s="2" t="s">
        <v>237</v>
      </c>
      <c r="II201" s="2" t="s">
        <v>226</v>
      </c>
      <c r="IJ201" s="2" t="s">
        <v>226</v>
      </c>
      <c r="IK201" s="2" t="s">
        <v>238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226</v>
      </c>
      <c r="IT201" s="2" t="s">
        <v>226</v>
      </c>
      <c r="IU201" s="2" t="s">
        <v>226</v>
      </c>
      <c r="IV201" s="2" t="s">
        <v>226</v>
      </c>
      <c r="IW201" s="2" t="s">
        <v>226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252</v>
      </c>
      <c r="JF201" s="2" t="s">
        <v>223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252</v>
      </c>
      <c r="KD201" s="2" t="s">
        <v>237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226</v>
      </c>
      <c r="KQ201" s="2" t="s">
        <v>226</v>
      </c>
      <c r="KR201" s="2" t="s">
        <v>226</v>
      </c>
      <c r="KS201" s="2" t="s">
        <v>226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236</v>
      </c>
      <c r="LB201" s="2" t="s">
        <v>237</v>
      </c>
      <c r="LC201" s="2" t="s">
        <v>226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252</v>
      </c>
      <c r="LN201" s="2" t="s">
        <v>223</v>
      </c>
      <c r="LO201" s="2" t="s">
        <v>226</v>
      </c>
      <c r="LP201" s="2" t="s">
        <v>226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667</v>
      </c>
      <c r="NJ201" s="2" t="s">
        <v>237</v>
      </c>
      <c r="NK201" s="2" t="s">
        <v>226</v>
      </c>
      <c r="NL201" s="2" t="s">
        <v>226</v>
      </c>
      <c r="NM201" s="2" t="s">
        <v>238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252</v>
      </c>
      <c r="NV201" s="2" t="s">
        <v>237</v>
      </c>
      <c r="NW201" s="2" t="s">
        <v>226</v>
      </c>
      <c r="NX201" s="2" t="s">
        <v>226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252</v>
      </c>
      <c r="OH201" s="2" t="s">
        <v>237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252</v>
      </c>
      <c r="OT201" s="2" t="s">
        <v>237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266</v>
      </c>
      <c r="RB201" s="2" t="s">
        <v>237</v>
      </c>
      <c r="RC201" s="2" t="s">
        <v>226</v>
      </c>
      <c r="RD201" s="2" t="s">
        <v>226</v>
      </c>
      <c r="RE201" s="2" t="s">
        <v>238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252</v>
      </c>
      <c r="RZ201" s="2" t="s">
        <v>237</v>
      </c>
      <c r="SA201" s="2" t="s">
        <v>226</v>
      </c>
      <c r="SB201" s="2" t="s">
        <v>226</v>
      </c>
      <c r="SC201" s="2" t="s">
        <v>238</v>
      </c>
      <c r="SD201" s="2" t="s">
        <v>226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</row>
    <row r="202">
      <c r="A202" s="2" t="s">
        <v>2593</v>
      </c>
      <c r="B202" s="2" t="s">
        <v>577</v>
      </c>
      <c r="C202" s="2" t="s">
        <v>558</v>
      </c>
      <c r="D202" s="2" t="s">
        <v>215</v>
      </c>
      <c r="E202" s="2" t="s">
        <v>216</v>
      </c>
      <c r="F202" s="2" t="s">
        <v>2594</v>
      </c>
      <c r="G202" s="2" t="s">
        <v>2595</v>
      </c>
      <c r="H202" s="2" t="s">
        <v>2596</v>
      </c>
      <c r="I202" s="2" t="s">
        <v>2597</v>
      </c>
      <c r="J202" s="2" t="s">
        <v>582</v>
      </c>
      <c r="K202" s="2" t="s">
        <v>1414</v>
      </c>
      <c r="L202" s="3">
        <v>45.04</v>
      </c>
      <c r="M202" s="3">
        <v>47.29</v>
      </c>
      <c r="N202" s="3">
        <v>84.99</v>
      </c>
      <c r="O202" s="2" t="s">
        <v>283</v>
      </c>
      <c r="P202" s="2" t="s">
        <v>284</v>
      </c>
      <c r="Q202" s="2" t="s">
        <v>225</v>
      </c>
      <c r="R202" s="2" t="s">
        <v>226</v>
      </c>
      <c r="S202" s="2" t="s">
        <v>2598</v>
      </c>
      <c r="T202" s="2" t="s">
        <v>969</v>
      </c>
      <c r="U202" s="2" t="s">
        <v>371</v>
      </c>
      <c r="V202" s="2" t="s">
        <v>1285</v>
      </c>
      <c r="W202" s="2" t="s">
        <v>231</v>
      </c>
      <c r="X202" s="2" t="s">
        <v>971</v>
      </c>
      <c r="Y202" s="2" t="s">
        <v>1645</v>
      </c>
      <c r="Z202" s="4"/>
      <c r="AA202" s="4">
        <f>=ROUNDDOWN({0},0)</f>
      </c>
      <c r="AB202" s="5"/>
      <c r="AC202" s="2" t="s">
        <v>226</v>
      </c>
      <c r="AD202" s="4"/>
      <c r="AE202" s="4"/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9</v>
      </c>
      <c r="AS202" s="8">
        <v>401.05</v>
      </c>
      <c r="AT202" s="7">
        <v>-1</v>
      </c>
      <c r="AU202" s="7">
        <v>-1</v>
      </c>
      <c r="AV202" s="4" t="s">
        <v>226</v>
      </c>
      <c r="AW202" s="8" t="s">
        <v>226</v>
      </c>
      <c r="AX202" s="4">
        <v>63</v>
      </c>
      <c r="AY202" s="8">
        <v>3114.47</v>
      </c>
      <c r="AZ202" s="7" t="s">
        <v>226</v>
      </c>
      <c r="BA202" s="7" t="s">
        <v>226</v>
      </c>
      <c r="BB202" s="7"/>
      <c r="BC202" s="4" t="s">
        <v>226</v>
      </c>
      <c r="BD202" s="8" t="s">
        <v>226</v>
      </c>
      <c r="BE202" s="4">
        <v>63</v>
      </c>
      <c r="BF202" s="8">
        <v>3114.47</v>
      </c>
      <c r="BG202" s="7" t="s">
        <v>226</v>
      </c>
      <c r="BH202" s="7" t="s">
        <v>226</v>
      </c>
      <c r="BI202" s="7"/>
      <c r="BJ202" s="4"/>
      <c r="BK202" s="8"/>
      <c r="BL202" s="2" t="s">
        <v>2599</v>
      </c>
      <c r="BM202" s="7"/>
      <c r="BN202" s="7"/>
      <c r="BO202" s="4"/>
      <c r="BP202" s="8"/>
      <c r="BQ202" s="4"/>
      <c r="BR202" s="8"/>
      <c r="BS202" s="7"/>
      <c r="BT202" s="7"/>
      <c r="BU202" s="2" t="s">
        <v>337</v>
      </c>
      <c r="BV202" s="2" t="s">
        <v>237</v>
      </c>
      <c r="BW202" s="2" t="s">
        <v>226</v>
      </c>
      <c r="BX202" s="2" t="s">
        <v>226</v>
      </c>
      <c r="BY202" s="2" t="s">
        <v>238</v>
      </c>
      <c r="BZ202" s="2" t="s">
        <v>226</v>
      </c>
      <c r="CA202" s="4"/>
      <c r="CB202" s="8"/>
      <c r="CC202" s="4">
        <v>1</v>
      </c>
      <c r="CD202" s="8">
        <v>51.08</v>
      </c>
      <c r="CE202" s="7">
        <v>-1</v>
      </c>
      <c r="CF202" s="7">
        <v>-1</v>
      </c>
      <c r="CG202" s="2" t="s">
        <v>239</v>
      </c>
      <c r="CH202" s="2" t="s">
        <v>237</v>
      </c>
      <c r="CI202" s="2" t="s">
        <v>327</v>
      </c>
      <c r="CJ202" s="2" t="s">
        <v>444</v>
      </c>
      <c r="CK202" s="2" t="s">
        <v>238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239</v>
      </c>
      <c r="CT202" s="2" t="s">
        <v>237</v>
      </c>
      <c r="CU202" s="2" t="s">
        <v>2600</v>
      </c>
      <c r="CV202" s="2" t="s">
        <v>1213</v>
      </c>
      <c r="CW202" s="2" t="s">
        <v>238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239</v>
      </c>
      <c r="DF202" s="2" t="s">
        <v>237</v>
      </c>
      <c r="DG202" s="2" t="s">
        <v>376</v>
      </c>
      <c r="DH202" s="2" t="s">
        <v>1859</v>
      </c>
      <c r="DI202" s="2" t="s">
        <v>291</v>
      </c>
      <c r="DJ202" s="2" t="s">
        <v>226</v>
      </c>
      <c r="DK202" s="4"/>
      <c r="DL202" s="8"/>
      <c r="DM202" s="4">
        <v>2</v>
      </c>
      <c r="DN202" s="8">
        <v>56.74</v>
      </c>
      <c r="DO202" s="7">
        <v>-1</v>
      </c>
      <c r="DP202" s="7">
        <v>-1</v>
      </c>
      <c r="DQ202" s="2" t="s">
        <v>239</v>
      </c>
      <c r="DR202" s="2" t="s">
        <v>237</v>
      </c>
      <c r="DS202" s="2" t="s">
        <v>1645</v>
      </c>
      <c r="DT202" s="2" t="s">
        <v>458</v>
      </c>
      <c r="DU202" s="2" t="s">
        <v>291</v>
      </c>
      <c r="DV202" s="2" t="s">
        <v>226</v>
      </c>
      <c r="DW202" s="4"/>
      <c r="DX202" s="8"/>
      <c r="DY202" s="4">
        <v>5</v>
      </c>
      <c r="DZ202" s="8">
        <v>248.3</v>
      </c>
      <c r="EA202" s="7">
        <v>-1</v>
      </c>
      <c r="EB202" s="7">
        <v>-1</v>
      </c>
      <c r="EC202" s="2" t="s">
        <v>239</v>
      </c>
      <c r="ED202" s="2" t="s">
        <v>237</v>
      </c>
      <c r="EE202" s="2" t="s">
        <v>494</v>
      </c>
      <c r="EF202" s="2" t="s">
        <v>1292</v>
      </c>
      <c r="EG202" s="2" t="s">
        <v>238</v>
      </c>
      <c r="EH202" s="2" t="s">
        <v>226</v>
      </c>
      <c r="EI202" s="4"/>
      <c r="EJ202" s="8"/>
      <c r="EK202" s="4"/>
      <c r="EL202" s="8"/>
      <c r="EM202" s="7"/>
      <c r="EN202" s="7"/>
      <c r="EO202" s="2" t="s">
        <v>239</v>
      </c>
      <c r="EP202" s="2" t="s">
        <v>237</v>
      </c>
      <c r="EQ202" s="2" t="s">
        <v>790</v>
      </c>
      <c r="ER202" s="2" t="s">
        <v>2601</v>
      </c>
      <c r="ES202" s="2" t="s">
        <v>238</v>
      </c>
      <c r="ET202" s="2" t="s">
        <v>226</v>
      </c>
      <c r="EU202" s="4"/>
      <c r="EV202" s="8"/>
      <c r="EW202" s="4">
        <v>1</v>
      </c>
      <c r="EX202" s="8">
        <v>44.93</v>
      </c>
      <c r="EY202" s="7">
        <v>-1</v>
      </c>
      <c r="EZ202" s="7">
        <v>-1</v>
      </c>
      <c r="FA202" s="2" t="s">
        <v>239</v>
      </c>
      <c r="FB202" s="2" t="s">
        <v>237</v>
      </c>
      <c r="FC202" s="2" t="s">
        <v>375</v>
      </c>
      <c r="FD202" s="2" t="s">
        <v>2602</v>
      </c>
      <c r="FE202" s="2" t="s">
        <v>238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237</v>
      </c>
      <c r="FO202" s="2" t="s">
        <v>790</v>
      </c>
      <c r="FP202" s="2" t="s">
        <v>2603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252</v>
      </c>
      <c r="GL202" s="2" t="s">
        <v>237</v>
      </c>
      <c r="GM202" s="2" t="s">
        <v>226</v>
      </c>
      <c r="GN202" s="2" t="s">
        <v>226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266</v>
      </c>
      <c r="GX202" s="2" t="s">
        <v>237</v>
      </c>
      <c r="GY202" s="2" t="s">
        <v>226</v>
      </c>
      <c r="GZ202" s="2" t="s">
        <v>226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252</v>
      </c>
      <c r="HJ202" s="2" t="s">
        <v>237</v>
      </c>
      <c r="HK202" s="2" t="s">
        <v>226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237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252</v>
      </c>
      <c r="IH202" s="2" t="s">
        <v>237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237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252</v>
      </c>
      <c r="JF202" s="2" t="s">
        <v>237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237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237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252</v>
      </c>
      <c r="KP202" s="2" t="s">
        <v>237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252</v>
      </c>
      <c r="LB202" s="2" t="s">
        <v>237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252</v>
      </c>
      <c r="LN202" s="2" t="s">
        <v>237</v>
      </c>
      <c r="LO202" s="2" t="s">
        <v>226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252</v>
      </c>
      <c r="MX202" s="2" t="s">
        <v>237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239</v>
      </c>
      <c r="NJ202" s="2" t="s">
        <v>261</v>
      </c>
      <c r="NK202" s="2" t="s">
        <v>550</v>
      </c>
      <c r="NL202" s="2" t="s">
        <v>2604</v>
      </c>
      <c r="NM202" s="2" t="s">
        <v>291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239</v>
      </c>
      <c r="NV202" s="2" t="s">
        <v>237</v>
      </c>
      <c r="NW202" s="2" t="s">
        <v>733</v>
      </c>
      <c r="NX202" s="2" t="s">
        <v>226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237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252</v>
      </c>
      <c r="OT202" s="2" t="s">
        <v>237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237</v>
      </c>
      <c r="QE202" s="2" t="s">
        <v>226</v>
      </c>
      <c r="QF202" s="2" t="s">
        <v>226</v>
      </c>
      <c r="QG202" s="2" t="s">
        <v>238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252</v>
      </c>
      <c r="QP202" s="2" t="s">
        <v>237</v>
      </c>
      <c r="QQ202" s="2" t="s">
        <v>226</v>
      </c>
      <c r="QR202" s="2" t="s">
        <v>226</v>
      </c>
      <c r="QS202" s="2" t="s">
        <v>238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237</v>
      </c>
      <c r="RC202" s="2" t="s">
        <v>226</v>
      </c>
      <c r="RD202" s="2" t="s">
        <v>226</v>
      </c>
      <c r="RE202" s="2" t="s">
        <v>238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252</v>
      </c>
      <c r="RZ202" s="2" t="s">
        <v>237</v>
      </c>
      <c r="SA202" s="2" t="s">
        <v>226</v>
      </c>
      <c r="SB202" s="2" t="s">
        <v>226</v>
      </c>
      <c r="SC202" s="2" t="s">
        <v>238</v>
      </c>
      <c r="SD202" s="2" t="s">
        <v>226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</row>
    <row r="203">
      <c r="A203" s="2" t="s">
        <v>2605</v>
      </c>
      <c r="B203" s="2" t="s">
        <v>577</v>
      </c>
      <c r="C203" s="2" t="s">
        <v>558</v>
      </c>
      <c r="D203" s="2" t="s">
        <v>215</v>
      </c>
      <c r="E203" s="2" t="s">
        <v>216</v>
      </c>
      <c r="F203" s="2" t="s">
        <v>2594</v>
      </c>
      <c r="G203" s="2" t="s">
        <v>2595</v>
      </c>
      <c r="H203" s="2" t="s">
        <v>2596</v>
      </c>
      <c r="I203" s="2" t="s">
        <v>2597</v>
      </c>
      <c r="J203" s="2" t="s">
        <v>221</v>
      </c>
      <c r="K203" s="2" t="s">
        <v>1414</v>
      </c>
      <c r="L203" s="3">
        <v>50.34</v>
      </c>
      <c r="M203" s="3">
        <v>52.86</v>
      </c>
      <c r="N203" s="3">
        <v>94.99</v>
      </c>
      <c r="O203" s="2" t="s">
        <v>283</v>
      </c>
      <c r="P203" s="2" t="s">
        <v>284</v>
      </c>
      <c r="Q203" s="2" t="s">
        <v>225</v>
      </c>
      <c r="R203" s="2" t="s">
        <v>226</v>
      </c>
      <c r="S203" s="2" t="s">
        <v>2598</v>
      </c>
      <c r="T203" s="2" t="s">
        <v>969</v>
      </c>
      <c r="U203" s="2" t="s">
        <v>229</v>
      </c>
      <c r="V203" s="2" t="s">
        <v>1285</v>
      </c>
      <c r="W203" s="2" t="s">
        <v>231</v>
      </c>
      <c r="X203" s="2" t="s">
        <v>971</v>
      </c>
      <c r="Y203" s="2" t="s">
        <v>1645</v>
      </c>
      <c r="Z203" s="4"/>
      <c r="AA203" s="4">
        <f>=ROUNDDOWN({0},0)</f>
      </c>
      <c r="AB203" s="5"/>
      <c r="AC203" s="2" t="s">
        <v>226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>
        <v>54</v>
      </c>
      <c r="AS203" s="8">
        <v>2713.42</v>
      </c>
      <c r="AT203" s="7">
        <v>-1</v>
      </c>
      <c r="AU203" s="7">
        <v>-1</v>
      </c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2606</v>
      </c>
      <c r="BM203" s="7"/>
      <c r="BN203" s="7"/>
      <c r="BO203" s="4"/>
      <c r="BP203" s="8"/>
      <c r="BQ203" s="4"/>
      <c r="BR203" s="8"/>
      <c r="BS203" s="7"/>
      <c r="BT203" s="7"/>
      <c r="BU203" s="2" t="s">
        <v>337</v>
      </c>
      <c r="BV203" s="2" t="s">
        <v>237</v>
      </c>
      <c r="BW203" s="2" t="s">
        <v>226</v>
      </c>
      <c r="BX203" s="2" t="s">
        <v>226</v>
      </c>
      <c r="BY203" s="2" t="s">
        <v>238</v>
      </c>
      <c r="BZ203" s="2" t="s">
        <v>226</v>
      </c>
      <c r="CA203" s="4"/>
      <c r="CB203" s="8"/>
      <c r="CC203" s="4">
        <v>7</v>
      </c>
      <c r="CD203" s="8">
        <v>399.63</v>
      </c>
      <c r="CE203" s="7">
        <v>-1</v>
      </c>
      <c r="CF203" s="7">
        <v>-1</v>
      </c>
      <c r="CG203" s="2" t="s">
        <v>239</v>
      </c>
      <c r="CH203" s="2" t="s">
        <v>237</v>
      </c>
      <c r="CI203" s="2" t="s">
        <v>327</v>
      </c>
      <c r="CJ203" s="2" t="s">
        <v>414</v>
      </c>
      <c r="CK203" s="2" t="s">
        <v>238</v>
      </c>
      <c r="CL203" s="2" t="s">
        <v>226</v>
      </c>
      <c r="CM203" s="4"/>
      <c r="CN203" s="8"/>
      <c r="CO203" s="4">
        <v>4</v>
      </c>
      <c r="CP203" s="8">
        <v>137</v>
      </c>
      <c r="CQ203" s="7">
        <v>-1</v>
      </c>
      <c r="CR203" s="7">
        <v>-1</v>
      </c>
      <c r="CS203" s="2" t="s">
        <v>239</v>
      </c>
      <c r="CT203" s="2" t="s">
        <v>237</v>
      </c>
      <c r="CU203" s="2" t="s">
        <v>2600</v>
      </c>
      <c r="CV203" s="2" t="s">
        <v>2607</v>
      </c>
      <c r="CW203" s="2" t="s">
        <v>238</v>
      </c>
      <c r="CX203" s="2" t="s">
        <v>226</v>
      </c>
      <c r="CY203" s="4"/>
      <c r="CZ203" s="8"/>
      <c r="DA203" s="4">
        <v>4</v>
      </c>
      <c r="DB203" s="8">
        <v>139.52</v>
      </c>
      <c r="DC203" s="7">
        <v>-1</v>
      </c>
      <c r="DD203" s="7">
        <v>-1</v>
      </c>
      <c r="DE203" s="2" t="s">
        <v>239</v>
      </c>
      <c r="DF203" s="2" t="s">
        <v>237</v>
      </c>
      <c r="DG203" s="2" t="s">
        <v>376</v>
      </c>
      <c r="DH203" s="2" t="s">
        <v>2608</v>
      </c>
      <c r="DI203" s="2" t="s">
        <v>291</v>
      </c>
      <c r="DJ203" s="2" t="s">
        <v>226</v>
      </c>
      <c r="DK203" s="4"/>
      <c r="DL203" s="8"/>
      <c r="DM203" s="4">
        <v>5</v>
      </c>
      <c r="DN203" s="8">
        <v>169.16</v>
      </c>
      <c r="DO203" s="7">
        <v>-1</v>
      </c>
      <c r="DP203" s="7">
        <v>-1</v>
      </c>
      <c r="DQ203" s="2" t="s">
        <v>239</v>
      </c>
      <c r="DR203" s="2" t="s">
        <v>237</v>
      </c>
      <c r="DS203" s="2" t="s">
        <v>1645</v>
      </c>
      <c r="DT203" s="2" t="s">
        <v>446</v>
      </c>
      <c r="DU203" s="2" t="s">
        <v>291</v>
      </c>
      <c r="DV203" s="2" t="s">
        <v>226</v>
      </c>
      <c r="DW203" s="4"/>
      <c r="DX203" s="8"/>
      <c r="DY203" s="4">
        <v>30</v>
      </c>
      <c r="DZ203" s="8">
        <v>1665</v>
      </c>
      <c r="EA203" s="7">
        <v>-1</v>
      </c>
      <c r="EB203" s="7">
        <v>-1</v>
      </c>
      <c r="EC203" s="2" t="s">
        <v>239</v>
      </c>
      <c r="ED203" s="2" t="s">
        <v>237</v>
      </c>
      <c r="EE203" s="2" t="s">
        <v>494</v>
      </c>
      <c r="EF203" s="2" t="s">
        <v>2219</v>
      </c>
      <c r="EG203" s="2" t="s">
        <v>238</v>
      </c>
      <c r="EH203" s="2" t="s">
        <v>226</v>
      </c>
      <c r="EI203" s="4"/>
      <c r="EJ203" s="8"/>
      <c r="EK203" s="4">
        <v>3</v>
      </c>
      <c r="EL203" s="8">
        <v>166.11</v>
      </c>
      <c r="EM203" s="7">
        <v>-1</v>
      </c>
      <c r="EN203" s="7">
        <v>-1</v>
      </c>
      <c r="EO203" s="2" t="s">
        <v>239</v>
      </c>
      <c r="EP203" s="2" t="s">
        <v>237</v>
      </c>
      <c r="EQ203" s="2" t="s">
        <v>790</v>
      </c>
      <c r="ER203" s="2" t="s">
        <v>374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237</v>
      </c>
      <c r="FC203" s="2" t="s">
        <v>375</v>
      </c>
      <c r="FD203" s="2" t="s">
        <v>226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237</v>
      </c>
      <c r="FO203" s="2" t="s">
        <v>790</v>
      </c>
      <c r="FP203" s="2" t="s">
        <v>500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252</v>
      </c>
      <c r="GL203" s="2" t="s">
        <v>237</v>
      </c>
      <c r="GM203" s="2" t="s">
        <v>226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266</v>
      </c>
      <c r="GX203" s="2" t="s">
        <v>237</v>
      </c>
      <c r="GY203" s="2" t="s">
        <v>226</v>
      </c>
      <c r="GZ203" s="2" t="s">
        <v>226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252</v>
      </c>
      <c r="HJ203" s="2" t="s">
        <v>237</v>
      </c>
      <c r="HK203" s="2" t="s">
        <v>226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237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252</v>
      </c>
      <c r="IH203" s="2" t="s">
        <v>237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237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237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237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237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252</v>
      </c>
      <c r="KP203" s="2" t="s">
        <v>237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252</v>
      </c>
      <c r="LB203" s="2" t="s">
        <v>237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252</v>
      </c>
      <c r="LN203" s="2" t="s">
        <v>237</v>
      </c>
      <c r="LO203" s="2" t="s">
        <v>226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226</v>
      </c>
      <c r="MA203" s="2" t="s">
        <v>226</v>
      </c>
      <c r="MB203" s="2" t="s">
        <v>226</v>
      </c>
      <c r="MC203" s="2" t="s">
        <v>226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252</v>
      </c>
      <c r="MX203" s="2" t="s">
        <v>237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239</v>
      </c>
      <c r="NJ203" s="2" t="s">
        <v>261</v>
      </c>
      <c r="NK203" s="2" t="s">
        <v>550</v>
      </c>
      <c r="NL203" s="2" t="s">
        <v>1760</v>
      </c>
      <c r="NM203" s="2" t="s">
        <v>291</v>
      </c>
      <c r="NN203" s="2" t="s">
        <v>226</v>
      </c>
      <c r="NO203" s="4"/>
      <c r="NP203" s="8"/>
      <c r="NQ203" s="4">
        <v>1</v>
      </c>
      <c r="NR203" s="8">
        <v>37</v>
      </c>
      <c r="NS203" s="7">
        <v>-1</v>
      </c>
      <c r="NT203" s="7">
        <v>-1</v>
      </c>
      <c r="NU203" s="2" t="s">
        <v>239</v>
      </c>
      <c r="NV203" s="2" t="s">
        <v>237</v>
      </c>
      <c r="NW203" s="2" t="s">
        <v>733</v>
      </c>
      <c r="NX203" s="2" t="s">
        <v>466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237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252</v>
      </c>
      <c r="OT203" s="2" t="s">
        <v>237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266</v>
      </c>
      <c r="QD203" s="2" t="s">
        <v>237</v>
      </c>
      <c r="QE203" s="2" t="s">
        <v>226</v>
      </c>
      <c r="QF203" s="2" t="s">
        <v>226</v>
      </c>
      <c r="QG203" s="2" t="s">
        <v>238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252</v>
      </c>
      <c r="QP203" s="2" t="s">
        <v>237</v>
      </c>
      <c r="QQ203" s="2" t="s">
        <v>226</v>
      </c>
      <c r="QR203" s="2" t="s">
        <v>226</v>
      </c>
      <c r="QS203" s="2" t="s">
        <v>238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237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226</v>
      </c>
      <c r="RO203" s="2" t="s">
        <v>226</v>
      </c>
      <c r="RP203" s="2" t="s">
        <v>226</v>
      </c>
      <c r="RQ203" s="2" t="s">
        <v>226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252</v>
      </c>
      <c r="RZ203" s="2" t="s">
        <v>237</v>
      </c>
      <c r="SA203" s="2" t="s">
        <v>226</v>
      </c>
      <c r="SB203" s="2" t="s">
        <v>226</v>
      </c>
      <c r="SC203" s="2" t="s">
        <v>238</v>
      </c>
      <c r="SD203" s="2" t="s">
        <v>226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</row>
    <row r="204">
      <c r="A204" s="2" t="s">
        <v>2609</v>
      </c>
      <c r="B204" s="2" t="s">
        <v>577</v>
      </c>
      <c r="C204" s="2" t="s">
        <v>558</v>
      </c>
      <c r="D204" s="2" t="s">
        <v>215</v>
      </c>
      <c r="E204" s="2" t="s">
        <v>216</v>
      </c>
      <c r="F204" s="2" t="s">
        <v>2610</v>
      </c>
      <c r="G204" s="2" t="s">
        <v>2611</v>
      </c>
      <c r="H204" s="2" t="s">
        <v>2612</v>
      </c>
      <c r="I204" s="2" t="s">
        <v>560</v>
      </c>
      <c r="J204" s="2" t="s">
        <v>582</v>
      </c>
      <c r="K204" s="2" t="s">
        <v>1283</v>
      </c>
      <c r="L204" s="3">
        <v>28.8</v>
      </c>
      <c r="M204" s="3">
        <v>30.24</v>
      </c>
      <c r="N204" s="3">
        <v>59.99</v>
      </c>
      <c r="O204" s="2" t="s">
        <v>223</v>
      </c>
      <c r="P204" s="2" t="s">
        <v>284</v>
      </c>
      <c r="Q204" s="2" t="s">
        <v>225</v>
      </c>
      <c r="R204" s="2" t="s">
        <v>226</v>
      </c>
      <c r="S204" s="2" t="s">
        <v>2613</v>
      </c>
      <c r="T204" s="2" t="s">
        <v>226</v>
      </c>
      <c r="U204" s="2" t="s">
        <v>371</v>
      </c>
      <c r="V204" s="2" t="s">
        <v>970</v>
      </c>
      <c r="W204" s="2" t="s">
        <v>971</v>
      </c>
      <c r="X204" s="2" t="s">
        <v>231</v>
      </c>
      <c r="Y204" s="2" t="s">
        <v>1353</v>
      </c>
      <c r="Z204" s="4"/>
      <c r="AA204" s="4">
        <f>=ROUNDDOWN({0},0)</f>
      </c>
      <c r="AB204" s="5"/>
      <c r="AC204" s="2" t="s">
        <v>226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239</v>
      </c>
      <c r="BV204" s="2" t="s">
        <v>237</v>
      </c>
      <c r="BW204" s="2" t="s">
        <v>226</v>
      </c>
      <c r="BX204" s="2" t="s">
        <v>1492</v>
      </c>
      <c r="BY204" s="2" t="s">
        <v>238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239</v>
      </c>
      <c r="CH204" s="2" t="s">
        <v>237</v>
      </c>
      <c r="CI204" s="2" t="s">
        <v>1493</v>
      </c>
      <c r="CJ204" s="2" t="s">
        <v>1494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239</v>
      </c>
      <c r="CT204" s="2" t="s">
        <v>237</v>
      </c>
      <c r="CU204" s="2" t="s">
        <v>1357</v>
      </c>
      <c r="CV204" s="2" t="s">
        <v>2614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237</v>
      </c>
      <c r="DG204" s="2" t="s">
        <v>980</v>
      </c>
      <c r="DH204" s="2" t="s">
        <v>1989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239</v>
      </c>
      <c r="DR204" s="2" t="s">
        <v>237</v>
      </c>
      <c r="DS204" s="2" t="s">
        <v>1357</v>
      </c>
      <c r="DT204" s="2" t="s">
        <v>2615</v>
      </c>
      <c r="DU204" s="2" t="s">
        <v>238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239</v>
      </c>
      <c r="ED204" s="2" t="s">
        <v>237</v>
      </c>
      <c r="EE204" s="2" t="s">
        <v>1357</v>
      </c>
      <c r="EF204" s="2" t="s">
        <v>1565</v>
      </c>
      <c r="EG204" s="2" t="s">
        <v>238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239</v>
      </c>
      <c r="EP204" s="2" t="s">
        <v>237</v>
      </c>
      <c r="EQ204" s="2" t="s">
        <v>1357</v>
      </c>
      <c r="ER204" s="2" t="s">
        <v>2371</v>
      </c>
      <c r="ES204" s="2" t="s">
        <v>238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239</v>
      </c>
      <c r="FB204" s="2" t="s">
        <v>237</v>
      </c>
      <c r="FC204" s="2" t="s">
        <v>1357</v>
      </c>
      <c r="FD204" s="2" t="s">
        <v>2616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237</v>
      </c>
      <c r="FO204" s="2" t="s">
        <v>1357</v>
      </c>
      <c r="FP204" s="2" t="s">
        <v>1565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239</v>
      </c>
      <c r="GL204" s="2" t="s">
        <v>237</v>
      </c>
      <c r="GM204" s="2" t="s">
        <v>2252</v>
      </c>
      <c r="GN204" s="2" t="s">
        <v>2323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266</v>
      </c>
      <c r="GX204" s="2" t="s">
        <v>237</v>
      </c>
      <c r="GY204" s="2" t="s">
        <v>226</v>
      </c>
      <c r="GZ204" s="2" t="s">
        <v>226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252</v>
      </c>
      <c r="HJ204" s="2" t="s">
        <v>223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239</v>
      </c>
      <c r="HV204" s="2" t="s">
        <v>237</v>
      </c>
      <c r="HW204" s="2" t="s">
        <v>1493</v>
      </c>
      <c r="HX204" s="2" t="s">
        <v>2617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252</v>
      </c>
      <c r="IH204" s="2" t="s">
        <v>237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226</v>
      </c>
      <c r="IT204" s="2" t="s">
        <v>226</v>
      </c>
      <c r="IU204" s="2" t="s">
        <v>226</v>
      </c>
      <c r="IV204" s="2" t="s">
        <v>226</v>
      </c>
      <c r="IW204" s="2" t="s">
        <v>226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252</v>
      </c>
      <c r="JF204" s="2" t="s">
        <v>237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223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237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223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239</v>
      </c>
      <c r="LB204" s="2" t="s">
        <v>237</v>
      </c>
      <c r="LC204" s="2" t="s">
        <v>1357</v>
      </c>
      <c r="LD204" s="2" t="s">
        <v>1654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252</v>
      </c>
      <c r="LN204" s="2" t="s">
        <v>223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226</v>
      </c>
      <c r="MA204" s="2" t="s">
        <v>226</v>
      </c>
      <c r="MB204" s="2" t="s">
        <v>226</v>
      </c>
      <c r="MC204" s="2" t="s">
        <v>226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226</v>
      </c>
      <c r="MX204" s="2" t="s">
        <v>226</v>
      </c>
      <c r="MY204" s="2" t="s">
        <v>226</v>
      </c>
      <c r="MZ204" s="2" t="s">
        <v>226</v>
      </c>
      <c r="NA204" s="2" t="s">
        <v>226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239</v>
      </c>
      <c r="NJ204" s="2" t="s">
        <v>237</v>
      </c>
      <c r="NK204" s="2" t="s">
        <v>1375</v>
      </c>
      <c r="NL204" s="2" t="s">
        <v>1533</v>
      </c>
      <c r="NM204" s="2" t="s">
        <v>238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239</v>
      </c>
      <c r="NV204" s="2" t="s">
        <v>237</v>
      </c>
      <c r="NW204" s="2" t="s">
        <v>1377</v>
      </c>
      <c r="NX204" s="2" t="s">
        <v>1545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252</v>
      </c>
      <c r="OH204" s="2" t="s">
        <v>237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252</v>
      </c>
      <c r="OT204" s="2" t="s">
        <v>237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226</v>
      </c>
      <c r="QE204" s="2" t="s">
        <v>226</v>
      </c>
      <c r="QF204" s="2" t="s">
        <v>226</v>
      </c>
      <c r="QG204" s="2" t="s">
        <v>226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239</v>
      </c>
      <c r="QP204" s="2" t="s">
        <v>237</v>
      </c>
      <c r="QQ204" s="2" t="s">
        <v>1379</v>
      </c>
      <c r="QR204" s="2" t="s">
        <v>1396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237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226</v>
      </c>
      <c r="RN204" s="2" t="s">
        <v>226</v>
      </c>
      <c r="RO204" s="2" t="s">
        <v>226</v>
      </c>
      <c r="RP204" s="2" t="s">
        <v>226</v>
      </c>
      <c r="RQ204" s="2" t="s">
        <v>226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252</v>
      </c>
      <c r="RZ204" s="2" t="s">
        <v>237</v>
      </c>
      <c r="SA204" s="2" t="s">
        <v>226</v>
      </c>
      <c r="SB204" s="2" t="s">
        <v>226</v>
      </c>
      <c r="SC204" s="2" t="s">
        <v>238</v>
      </c>
      <c r="SD204" s="2" t="s">
        <v>226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</row>
    <row r="205">
      <c r="A205" s="2" t="s">
        <v>2618</v>
      </c>
      <c r="B205" s="2" t="s">
        <v>577</v>
      </c>
      <c r="C205" s="2" t="s">
        <v>558</v>
      </c>
      <c r="D205" s="2" t="s">
        <v>215</v>
      </c>
      <c r="E205" s="2" t="s">
        <v>216</v>
      </c>
      <c r="F205" s="2" t="s">
        <v>2619</v>
      </c>
      <c r="G205" s="2" t="s">
        <v>2620</v>
      </c>
      <c r="H205" s="2" t="s">
        <v>2621</v>
      </c>
      <c r="I205" s="2" t="s">
        <v>2622</v>
      </c>
      <c r="J205" s="2" t="s">
        <v>582</v>
      </c>
      <c r="K205" s="2" t="s">
        <v>2623</v>
      </c>
      <c r="L205" s="3">
        <v>30</v>
      </c>
      <c r="M205" s="3">
        <v>31.5</v>
      </c>
      <c r="N205" s="3">
        <v>59.99</v>
      </c>
      <c r="O205" s="2" t="s">
        <v>283</v>
      </c>
      <c r="P205" s="2" t="s">
        <v>284</v>
      </c>
      <c r="Q205" s="2" t="s">
        <v>225</v>
      </c>
      <c r="R205" s="2" t="s">
        <v>226</v>
      </c>
      <c r="S205" s="2" t="s">
        <v>2624</v>
      </c>
      <c r="T205" s="2" t="s">
        <v>226</v>
      </c>
      <c r="U205" s="2" t="s">
        <v>489</v>
      </c>
      <c r="V205" s="2" t="s">
        <v>1285</v>
      </c>
      <c r="W205" s="2" t="s">
        <v>971</v>
      </c>
      <c r="X205" s="2" t="s">
        <v>2080</v>
      </c>
      <c r="Y205" s="2" t="s">
        <v>2625</v>
      </c>
      <c r="Z205" s="4"/>
      <c r="AA205" s="4">
        <f>=ROUNDDOWN({0},0)</f>
      </c>
      <c r="AB205" s="5"/>
      <c r="AC205" s="2" t="s">
        <v>226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>
        <v>87</v>
      </c>
      <c r="AS205" s="8">
        <v>2431.3</v>
      </c>
      <c r="AT205" s="7">
        <v>-1</v>
      </c>
      <c r="AU205" s="7">
        <v>-1</v>
      </c>
      <c r="AV205" s="4" t="s">
        <v>226</v>
      </c>
      <c r="AW205" s="8" t="s">
        <v>226</v>
      </c>
      <c r="AX205" s="4">
        <v>245</v>
      </c>
      <c r="AY205" s="8">
        <v>7400.02</v>
      </c>
      <c r="AZ205" s="7" t="s">
        <v>226</v>
      </c>
      <c r="BA205" s="7" t="s">
        <v>226</v>
      </c>
      <c r="BB205" s="7"/>
      <c r="BC205" s="4" t="s">
        <v>226</v>
      </c>
      <c r="BD205" s="8" t="s">
        <v>226</v>
      </c>
      <c r="BE205" s="4">
        <v>245</v>
      </c>
      <c r="BF205" s="8">
        <v>7400.02</v>
      </c>
      <c r="BG205" s="7" t="s">
        <v>226</v>
      </c>
      <c r="BH205" s="7" t="s">
        <v>226</v>
      </c>
      <c r="BI205" s="7"/>
      <c r="BJ205" s="4"/>
      <c r="BK205" s="8"/>
      <c r="BL205" s="2" t="s">
        <v>2626</v>
      </c>
      <c r="BM205" s="7"/>
      <c r="BN205" s="7"/>
      <c r="BO205" s="4"/>
      <c r="BP205" s="8"/>
      <c r="BQ205" s="4"/>
      <c r="BR205" s="8"/>
      <c r="BS205" s="7"/>
      <c r="BT205" s="7"/>
      <c r="BU205" s="2" t="s">
        <v>337</v>
      </c>
      <c r="BV205" s="2" t="s">
        <v>237</v>
      </c>
      <c r="BW205" s="2" t="s">
        <v>226</v>
      </c>
      <c r="BX205" s="2" t="s">
        <v>226</v>
      </c>
      <c r="BY205" s="2" t="s">
        <v>238</v>
      </c>
      <c r="BZ205" s="2" t="s">
        <v>226</v>
      </c>
      <c r="CA205" s="4"/>
      <c r="CB205" s="8"/>
      <c r="CC205" s="4">
        <v>13</v>
      </c>
      <c r="CD205" s="8">
        <v>442.26</v>
      </c>
      <c r="CE205" s="7">
        <v>-1</v>
      </c>
      <c r="CF205" s="7">
        <v>-1</v>
      </c>
      <c r="CG205" s="2" t="s">
        <v>239</v>
      </c>
      <c r="CH205" s="2" t="s">
        <v>237</v>
      </c>
      <c r="CI205" s="2" t="s">
        <v>327</v>
      </c>
      <c r="CJ205" s="2" t="s">
        <v>408</v>
      </c>
      <c r="CK205" s="2" t="s">
        <v>238</v>
      </c>
      <c r="CL205" s="2" t="s">
        <v>226</v>
      </c>
      <c r="CM205" s="4"/>
      <c r="CN205" s="8"/>
      <c r="CO205" s="4">
        <v>2</v>
      </c>
      <c r="CP205" s="8">
        <v>40.82</v>
      </c>
      <c r="CQ205" s="7">
        <v>-1</v>
      </c>
      <c r="CR205" s="7">
        <v>-1</v>
      </c>
      <c r="CS205" s="2" t="s">
        <v>239</v>
      </c>
      <c r="CT205" s="2" t="s">
        <v>237</v>
      </c>
      <c r="CU205" s="2" t="s">
        <v>1290</v>
      </c>
      <c r="CV205" s="2" t="s">
        <v>408</v>
      </c>
      <c r="CW205" s="2" t="s">
        <v>238</v>
      </c>
      <c r="CX205" s="2" t="s">
        <v>226</v>
      </c>
      <c r="CY205" s="4"/>
      <c r="CZ205" s="8"/>
      <c r="DA205" s="4">
        <v>23</v>
      </c>
      <c r="DB205" s="8">
        <v>533.61</v>
      </c>
      <c r="DC205" s="7">
        <v>-1</v>
      </c>
      <c r="DD205" s="7">
        <v>-1</v>
      </c>
      <c r="DE205" s="2" t="s">
        <v>239</v>
      </c>
      <c r="DF205" s="2" t="s">
        <v>237</v>
      </c>
      <c r="DG205" s="2" t="s">
        <v>376</v>
      </c>
      <c r="DH205" s="2" t="s">
        <v>2570</v>
      </c>
      <c r="DI205" s="2" t="s">
        <v>291</v>
      </c>
      <c r="DJ205" s="2" t="s">
        <v>226</v>
      </c>
      <c r="DK205" s="4"/>
      <c r="DL205" s="8"/>
      <c r="DM205" s="4">
        <v>15</v>
      </c>
      <c r="DN205" s="8">
        <v>290.74</v>
      </c>
      <c r="DO205" s="7">
        <v>-1</v>
      </c>
      <c r="DP205" s="7">
        <v>-1</v>
      </c>
      <c r="DQ205" s="2" t="s">
        <v>239</v>
      </c>
      <c r="DR205" s="2" t="s">
        <v>237</v>
      </c>
      <c r="DS205" s="2" t="s">
        <v>2627</v>
      </c>
      <c r="DT205" s="2" t="s">
        <v>392</v>
      </c>
      <c r="DU205" s="2" t="s">
        <v>291</v>
      </c>
      <c r="DV205" s="2" t="s">
        <v>226</v>
      </c>
      <c r="DW205" s="4"/>
      <c r="DX205" s="8"/>
      <c r="DY205" s="4">
        <v>28</v>
      </c>
      <c r="DZ205" s="8">
        <v>926.24</v>
      </c>
      <c r="EA205" s="7">
        <v>-1</v>
      </c>
      <c r="EB205" s="7">
        <v>-1</v>
      </c>
      <c r="EC205" s="2" t="s">
        <v>239</v>
      </c>
      <c r="ED205" s="2" t="s">
        <v>237</v>
      </c>
      <c r="EE205" s="2" t="s">
        <v>494</v>
      </c>
      <c r="EF205" s="2" t="s">
        <v>280</v>
      </c>
      <c r="EG205" s="2" t="s">
        <v>238</v>
      </c>
      <c r="EH205" s="2" t="s">
        <v>226</v>
      </c>
      <c r="EI205" s="4"/>
      <c r="EJ205" s="8"/>
      <c r="EK205" s="4">
        <v>4</v>
      </c>
      <c r="EL205" s="8">
        <v>132</v>
      </c>
      <c r="EM205" s="7">
        <v>-1</v>
      </c>
      <c r="EN205" s="7">
        <v>-1</v>
      </c>
      <c r="EO205" s="2" t="s">
        <v>239</v>
      </c>
      <c r="EP205" s="2" t="s">
        <v>237</v>
      </c>
      <c r="EQ205" s="2" t="s">
        <v>1298</v>
      </c>
      <c r="ER205" s="2" t="s">
        <v>523</v>
      </c>
      <c r="ES205" s="2" t="s">
        <v>238</v>
      </c>
      <c r="ET205" s="2" t="s">
        <v>226</v>
      </c>
      <c r="EU205" s="4"/>
      <c r="EV205" s="8"/>
      <c r="EW205" s="4">
        <v>1</v>
      </c>
      <c r="EX205" s="8">
        <v>42</v>
      </c>
      <c r="EY205" s="7">
        <v>-1</v>
      </c>
      <c r="EZ205" s="7">
        <v>-1</v>
      </c>
      <c r="FA205" s="2" t="s">
        <v>239</v>
      </c>
      <c r="FB205" s="2" t="s">
        <v>237</v>
      </c>
      <c r="FC205" s="2" t="s">
        <v>1751</v>
      </c>
      <c r="FD205" s="2" t="s">
        <v>513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237</v>
      </c>
      <c r="FO205" s="2" t="s">
        <v>2625</v>
      </c>
      <c r="FP205" s="2" t="s">
        <v>226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252</v>
      </c>
      <c r="GL205" s="2" t="s">
        <v>237</v>
      </c>
      <c r="GM205" s="2" t="s">
        <v>226</v>
      </c>
      <c r="GN205" s="2" t="s">
        <v>226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237</v>
      </c>
      <c r="GY205" s="2" t="s">
        <v>226</v>
      </c>
      <c r="GZ205" s="2" t="s">
        <v>226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252</v>
      </c>
      <c r="HJ205" s="2" t="s">
        <v>237</v>
      </c>
      <c r="HK205" s="2" t="s">
        <v>226</v>
      </c>
      <c r="HL205" s="2" t="s">
        <v>226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237</v>
      </c>
      <c r="HW205" s="2" t="s">
        <v>226</v>
      </c>
      <c r="HX205" s="2" t="s">
        <v>226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252</v>
      </c>
      <c r="IH205" s="2" t="s">
        <v>237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237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252</v>
      </c>
      <c r="JF205" s="2" t="s">
        <v>237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237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237</v>
      </c>
      <c r="KE205" s="2" t="s">
        <v>226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252</v>
      </c>
      <c r="KP205" s="2" t="s">
        <v>237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252</v>
      </c>
      <c r="LB205" s="2" t="s">
        <v>237</v>
      </c>
      <c r="LC205" s="2" t="s">
        <v>226</v>
      </c>
      <c r="LD205" s="2" t="s">
        <v>226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252</v>
      </c>
      <c r="LN205" s="2" t="s">
        <v>237</v>
      </c>
      <c r="LO205" s="2" t="s">
        <v>226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237</v>
      </c>
      <c r="MY205" s="2" t="s">
        <v>226</v>
      </c>
      <c r="MZ205" s="2" t="s">
        <v>226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239</v>
      </c>
      <c r="NJ205" s="2" t="s">
        <v>237</v>
      </c>
      <c r="NK205" s="2" t="s">
        <v>550</v>
      </c>
      <c r="NL205" s="2" t="s">
        <v>484</v>
      </c>
      <c r="NM205" s="2" t="s">
        <v>291</v>
      </c>
      <c r="NN205" s="2" t="s">
        <v>226</v>
      </c>
      <c r="NO205" s="4"/>
      <c r="NP205" s="8"/>
      <c r="NQ205" s="4">
        <v>1</v>
      </c>
      <c r="NR205" s="8">
        <v>23.63</v>
      </c>
      <c r="NS205" s="7">
        <v>-1</v>
      </c>
      <c r="NT205" s="7">
        <v>-1</v>
      </c>
      <c r="NU205" s="2" t="s">
        <v>239</v>
      </c>
      <c r="NV205" s="2" t="s">
        <v>237</v>
      </c>
      <c r="NW205" s="2" t="s">
        <v>494</v>
      </c>
      <c r="NX205" s="2" t="s">
        <v>1302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252</v>
      </c>
      <c r="OH205" s="2" t="s">
        <v>237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252</v>
      </c>
      <c r="OT205" s="2" t="s">
        <v>237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266</v>
      </c>
      <c r="QD205" s="2" t="s">
        <v>237</v>
      </c>
      <c r="QE205" s="2" t="s">
        <v>226</v>
      </c>
      <c r="QF205" s="2" t="s">
        <v>226</v>
      </c>
      <c r="QG205" s="2" t="s">
        <v>238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252</v>
      </c>
      <c r="QP205" s="2" t="s">
        <v>237</v>
      </c>
      <c r="QQ205" s="2" t="s">
        <v>226</v>
      </c>
      <c r="QR205" s="2" t="s">
        <v>226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237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226</v>
      </c>
      <c r="RN205" s="2" t="s">
        <v>226</v>
      </c>
      <c r="RO205" s="2" t="s">
        <v>226</v>
      </c>
      <c r="RP205" s="2" t="s">
        <v>226</v>
      </c>
      <c r="RQ205" s="2" t="s">
        <v>226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252</v>
      </c>
      <c r="RZ205" s="2" t="s">
        <v>237</v>
      </c>
      <c r="SA205" s="2" t="s">
        <v>226</v>
      </c>
      <c r="SB205" s="2" t="s">
        <v>226</v>
      </c>
      <c r="SC205" s="2" t="s">
        <v>238</v>
      </c>
      <c r="SD205" s="2" t="s">
        <v>226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</row>
    <row r="206">
      <c r="A206" s="2" t="s">
        <v>2628</v>
      </c>
      <c r="B206" s="2" t="s">
        <v>577</v>
      </c>
      <c r="C206" s="2" t="s">
        <v>558</v>
      </c>
      <c r="D206" s="2" t="s">
        <v>215</v>
      </c>
      <c r="E206" s="2" t="s">
        <v>216</v>
      </c>
      <c r="F206" s="2" t="s">
        <v>2619</v>
      </c>
      <c r="G206" s="2" t="s">
        <v>2620</v>
      </c>
      <c r="H206" s="2" t="s">
        <v>2621</v>
      </c>
      <c r="I206" s="2" t="s">
        <v>2622</v>
      </c>
      <c r="J206" s="2" t="s">
        <v>221</v>
      </c>
      <c r="K206" s="2" t="s">
        <v>2623</v>
      </c>
      <c r="L206" s="3">
        <v>35</v>
      </c>
      <c r="M206" s="3">
        <v>36.75</v>
      </c>
      <c r="N206" s="3">
        <v>69.99</v>
      </c>
      <c r="O206" s="2" t="s">
        <v>302</v>
      </c>
      <c r="P206" s="2" t="s">
        <v>284</v>
      </c>
      <c r="Q206" s="2" t="s">
        <v>225</v>
      </c>
      <c r="R206" s="2" t="s">
        <v>226</v>
      </c>
      <c r="S206" s="2" t="s">
        <v>2624</v>
      </c>
      <c r="T206" s="2" t="s">
        <v>226</v>
      </c>
      <c r="U206" s="2" t="s">
        <v>371</v>
      </c>
      <c r="V206" s="2" t="s">
        <v>1285</v>
      </c>
      <c r="W206" s="2" t="s">
        <v>971</v>
      </c>
      <c r="X206" s="2" t="s">
        <v>2080</v>
      </c>
      <c r="Y206" s="2" t="s">
        <v>2625</v>
      </c>
      <c r="Z206" s="4"/>
      <c r="AA206" s="4">
        <f>=ROUNDDOWN({0},0)</f>
      </c>
      <c r="AB206" s="5"/>
      <c r="AC206" s="2" t="s">
        <v>226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>
        <v>158</v>
      </c>
      <c r="AS206" s="8">
        <v>4968.72</v>
      </c>
      <c r="AT206" s="7">
        <v>-1</v>
      </c>
      <c r="AU206" s="7">
        <v>-1</v>
      </c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/>
      <c r="BJ206" s="4"/>
      <c r="BK206" s="8"/>
      <c r="BL206" s="2" t="s">
        <v>2606</v>
      </c>
      <c r="BM206" s="7"/>
      <c r="BN206" s="7"/>
      <c r="BO206" s="4"/>
      <c r="BP206" s="8"/>
      <c r="BQ206" s="4"/>
      <c r="BR206" s="8"/>
      <c r="BS206" s="7"/>
      <c r="BT206" s="7"/>
      <c r="BU206" s="2" t="s">
        <v>337</v>
      </c>
      <c r="BV206" s="2" t="s">
        <v>237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>
        <v>16</v>
      </c>
      <c r="CD206" s="8">
        <v>635.04</v>
      </c>
      <c r="CE206" s="7">
        <v>-1</v>
      </c>
      <c r="CF206" s="7">
        <v>-1</v>
      </c>
      <c r="CG206" s="2" t="s">
        <v>239</v>
      </c>
      <c r="CH206" s="2" t="s">
        <v>237</v>
      </c>
      <c r="CI206" s="2" t="s">
        <v>327</v>
      </c>
      <c r="CJ206" s="2" t="s">
        <v>391</v>
      </c>
      <c r="CK206" s="2" t="s">
        <v>238</v>
      </c>
      <c r="CL206" s="2" t="s">
        <v>226</v>
      </c>
      <c r="CM206" s="4"/>
      <c r="CN206" s="8"/>
      <c r="CO206" s="4">
        <v>3</v>
      </c>
      <c r="CP206" s="8">
        <v>71.43</v>
      </c>
      <c r="CQ206" s="7">
        <v>-1</v>
      </c>
      <c r="CR206" s="7">
        <v>-1</v>
      </c>
      <c r="CS206" s="2" t="s">
        <v>239</v>
      </c>
      <c r="CT206" s="2" t="s">
        <v>237</v>
      </c>
      <c r="CU206" s="2" t="s">
        <v>1290</v>
      </c>
      <c r="CV206" s="2" t="s">
        <v>2090</v>
      </c>
      <c r="CW206" s="2" t="s">
        <v>238</v>
      </c>
      <c r="CX206" s="2" t="s">
        <v>226</v>
      </c>
      <c r="CY206" s="4"/>
      <c r="CZ206" s="8"/>
      <c r="DA206" s="4">
        <v>58</v>
      </c>
      <c r="DB206" s="8">
        <v>1423.25</v>
      </c>
      <c r="DC206" s="7">
        <v>-1</v>
      </c>
      <c r="DD206" s="7">
        <v>-1</v>
      </c>
      <c r="DE206" s="2" t="s">
        <v>239</v>
      </c>
      <c r="DF206" s="2" t="s">
        <v>237</v>
      </c>
      <c r="DG206" s="2" t="s">
        <v>376</v>
      </c>
      <c r="DH206" s="2" t="s">
        <v>548</v>
      </c>
      <c r="DI206" s="2" t="s">
        <v>291</v>
      </c>
      <c r="DJ206" s="2" t="s">
        <v>226</v>
      </c>
      <c r="DK206" s="4"/>
      <c r="DL206" s="8"/>
      <c r="DM206" s="4">
        <v>16</v>
      </c>
      <c r="DN206" s="8">
        <v>352.8</v>
      </c>
      <c r="DO206" s="7">
        <v>-1</v>
      </c>
      <c r="DP206" s="7">
        <v>-1</v>
      </c>
      <c r="DQ206" s="2" t="s">
        <v>239</v>
      </c>
      <c r="DR206" s="2" t="s">
        <v>237</v>
      </c>
      <c r="DS206" s="2" t="s">
        <v>2627</v>
      </c>
      <c r="DT206" s="2" t="s">
        <v>408</v>
      </c>
      <c r="DU206" s="2" t="s">
        <v>291</v>
      </c>
      <c r="DV206" s="2" t="s">
        <v>226</v>
      </c>
      <c r="DW206" s="4"/>
      <c r="DX206" s="8"/>
      <c r="DY206" s="4">
        <v>62</v>
      </c>
      <c r="DZ206" s="8">
        <v>2392.58</v>
      </c>
      <c r="EA206" s="7">
        <v>-1</v>
      </c>
      <c r="EB206" s="7">
        <v>-1</v>
      </c>
      <c r="EC206" s="2" t="s">
        <v>239</v>
      </c>
      <c r="ED206" s="2" t="s">
        <v>237</v>
      </c>
      <c r="EE206" s="2" t="s">
        <v>494</v>
      </c>
      <c r="EF206" s="2" t="s">
        <v>2214</v>
      </c>
      <c r="EG206" s="2" t="s">
        <v>238</v>
      </c>
      <c r="EH206" s="2" t="s">
        <v>226</v>
      </c>
      <c r="EI206" s="4"/>
      <c r="EJ206" s="8"/>
      <c r="EK206" s="4">
        <v>1</v>
      </c>
      <c r="EL206" s="8">
        <v>38.5</v>
      </c>
      <c r="EM206" s="7">
        <v>-1</v>
      </c>
      <c r="EN206" s="7">
        <v>-1</v>
      </c>
      <c r="EO206" s="2" t="s">
        <v>239</v>
      </c>
      <c r="EP206" s="2" t="s">
        <v>237</v>
      </c>
      <c r="EQ206" s="2" t="s">
        <v>1298</v>
      </c>
      <c r="ER206" s="2" t="s">
        <v>1751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237</v>
      </c>
      <c r="FC206" s="2" t="s">
        <v>510</v>
      </c>
      <c r="FD206" s="2" t="s">
        <v>513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237</v>
      </c>
      <c r="FO206" s="2" t="s">
        <v>2625</v>
      </c>
      <c r="FP206" s="2" t="s">
        <v>226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237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266</v>
      </c>
      <c r="GX206" s="2" t="s">
        <v>237</v>
      </c>
      <c r="GY206" s="2" t="s">
        <v>226</v>
      </c>
      <c r="GZ206" s="2" t="s">
        <v>226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252</v>
      </c>
      <c r="HJ206" s="2" t="s">
        <v>237</v>
      </c>
      <c r="HK206" s="2" t="s">
        <v>226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237</v>
      </c>
      <c r="HW206" s="2" t="s">
        <v>226</v>
      </c>
      <c r="HX206" s="2" t="s">
        <v>226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252</v>
      </c>
      <c r="IH206" s="2" t="s">
        <v>237</v>
      </c>
      <c r="II206" s="2" t="s">
        <v>226</v>
      </c>
      <c r="IJ206" s="2" t="s">
        <v>226</v>
      </c>
      <c r="IK206" s="2" t="s">
        <v>238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237</v>
      </c>
      <c r="IU206" s="2" t="s">
        <v>226</v>
      </c>
      <c r="IV206" s="2" t="s">
        <v>226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237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237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237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252</v>
      </c>
      <c r="KP206" s="2" t="s">
        <v>237</v>
      </c>
      <c r="KQ206" s="2" t="s">
        <v>226</v>
      </c>
      <c r="KR206" s="2" t="s">
        <v>226</v>
      </c>
      <c r="KS206" s="2" t="s">
        <v>238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252</v>
      </c>
      <c r="LB206" s="2" t="s">
        <v>237</v>
      </c>
      <c r="LC206" s="2" t="s">
        <v>226</v>
      </c>
      <c r="LD206" s="2" t="s">
        <v>226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252</v>
      </c>
      <c r="LN206" s="2" t="s">
        <v>237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237</v>
      </c>
      <c r="MY206" s="2" t="s">
        <v>226</v>
      </c>
      <c r="MZ206" s="2" t="s">
        <v>226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239</v>
      </c>
      <c r="NJ206" s="2" t="s">
        <v>237</v>
      </c>
      <c r="NK206" s="2" t="s">
        <v>550</v>
      </c>
      <c r="NL206" s="2" t="s">
        <v>1424</v>
      </c>
      <c r="NM206" s="2" t="s">
        <v>291</v>
      </c>
      <c r="NN206" s="2" t="s">
        <v>226</v>
      </c>
      <c r="NO206" s="4"/>
      <c r="NP206" s="8"/>
      <c r="NQ206" s="4">
        <v>2</v>
      </c>
      <c r="NR206" s="8">
        <v>55.12</v>
      </c>
      <c r="NS206" s="7">
        <v>-1</v>
      </c>
      <c r="NT206" s="7">
        <v>-1</v>
      </c>
      <c r="NU206" s="2" t="s">
        <v>239</v>
      </c>
      <c r="NV206" s="2" t="s">
        <v>237</v>
      </c>
      <c r="NW206" s="2" t="s">
        <v>494</v>
      </c>
      <c r="NX206" s="2" t="s">
        <v>523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252</v>
      </c>
      <c r="OH206" s="2" t="s">
        <v>237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252</v>
      </c>
      <c r="OT206" s="2" t="s">
        <v>237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266</v>
      </c>
      <c r="QD206" s="2" t="s">
        <v>237</v>
      </c>
      <c r="QE206" s="2" t="s">
        <v>226</v>
      </c>
      <c r="QF206" s="2" t="s">
        <v>226</v>
      </c>
      <c r="QG206" s="2" t="s">
        <v>238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252</v>
      </c>
      <c r="QP206" s="2" t="s">
        <v>237</v>
      </c>
      <c r="QQ206" s="2" t="s">
        <v>226</v>
      </c>
      <c r="QR206" s="2" t="s">
        <v>226</v>
      </c>
      <c r="QS206" s="2" t="s">
        <v>238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237</v>
      </c>
      <c r="RC206" s="2" t="s">
        <v>226</v>
      </c>
      <c r="RD206" s="2" t="s">
        <v>226</v>
      </c>
      <c r="RE206" s="2" t="s">
        <v>238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226</v>
      </c>
      <c r="RN206" s="2" t="s">
        <v>226</v>
      </c>
      <c r="RO206" s="2" t="s">
        <v>226</v>
      </c>
      <c r="RP206" s="2" t="s">
        <v>226</v>
      </c>
      <c r="RQ206" s="2" t="s">
        <v>226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252</v>
      </c>
      <c r="RZ206" s="2" t="s">
        <v>237</v>
      </c>
      <c r="SA206" s="2" t="s">
        <v>226</v>
      </c>
      <c r="SB206" s="2" t="s">
        <v>226</v>
      </c>
      <c r="SC206" s="2" t="s">
        <v>238</v>
      </c>
      <c r="SD206" s="2" t="s">
        <v>226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</row>
    <row r="207">
      <c r="A207" s="2" t="s">
        <v>2629</v>
      </c>
      <c r="B207" s="2" t="s">
        <v>577</v>
      </c>
      <c r="C207" s="2" t="s">
        <v>558</v>
      </c>
      <c r="D207" s="2" t="s">
        <v>215</v>
      </c>
      <c r="E207" s="2" t="s">
        <v>216</v>
      </c>
      <c r="F207" s="2" t="s">
        <v>2630</v>
      </c>
      <c r="G207" s="2" t="s">
        <v>2631</v>
      </c>
      <c r="H207" s="2" t="s">
        <v>2632</v>
      </c>
      <c r="I207" s="2" t="s">
        <v>2633</v>
      </c>
      <c r="J207" s="2" t="s">
        <v>582</v>
      </c>
      <c r="K207" s="2" t="s">
        <v>2634</v>
      </c>
      <c r="L207" s="3">
        <v>36.67</v>
      </c>
      <c r="M207" s="3">
        <v>38.5</v>
      </c>
      <c r="N207" s="3">
        <v>79.99</v>
      </c>
      <c r="O207" s="2" t="s">
        <v>283</v>
      </c>
      <c r="P207" s="2" t="s">
        <v>284</v>
      </c>
      <c r="Q207" s="2" t="s">
        <v>225</v>
      </c>
      <c r="R207" s="2" t="s">
        <v>226</v>
      </c>
      <c r="S207" s="2" t="s">
        <v>2635</v>
      </c>
      <c r="T207" s="2" t="s">
        <v>969</v>
      </c>
      <c r="U207" s="2" t="s">
        <v>489</v>
      </c>
      <c r="V207" s="2" t="s">
        <v>563</v>
      </c>
      <c r="W207" s="2" t="s">
        <v>971</v>
      </c>
      <c r="X207" s="2" t="s">
        <v>231</v>
      </c>
      <c r="Y207" s="2" t="s">
        <v>1960</v>
      </c>
      <c r="Z207" s="4"/>
      <c r="AA207" s="4">
        <f>=ROUNDDOWN({0},0)</f>
      </c>
      <c r="AB207" s="5"/>
      <c r="AC207" s="2" t="s">
        <v>226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>
        <v>18</v>
      </c>
      <c r="AS207" s="8">
        <v>529.36</v>
      </c>
      <c r="AT207" s="7">
        <v>-1</v>
      </c>
      <c r="AU207" s="7">
        <v>-1</v>
      </c>
      <c r="AV207" s="4"/>
      <c r="AW207" s="8"/>
      <c r="AX207" s="4">
        <v>18</v>
      </c>
      <c r="AY207" s="8">
        <v>529.36</v>
      </c>
      <c r="AZ207" s="7">
        <v>-1</v>
      </c>
      <c r="BA207" s="7">
        <v>-1</v>
      </c>
      <c r="BB207" s="7"/>
      <c r="BC207" s="4"/>
      <c r="BD207" s="8"/>
      <c r="BE207" s="4">
        <v>18</v>
      </c>
      <c r="BF207" s="8">
        <v>529.36</v>
      </c>
      <c r="BG207" s="7">
        <v>-1</v>
      </c>
      <c r="BH207" s="7">
        <v>-1</v>
      </c>
      <c r="BI207" s="7"/>
      <c r="BJ207" s="4"/>
      <c r="BK207" s="8"/>
      <c r="BL207" s="2" t="s">
        <v>2636</v>
      </c>
      <c r="BM207" s="7"/>
      <c r="BN207" s="7"/>
      <c r="BO207" s="4"/>
      <c r="BP207" s="8"/>
      <c r="BQ207" s="4"/>
      <c r="BR207" s="8"/>
      <c r="BS207" s="7"/>
      <c r="BT207" s="7"/>
      <c r="BU207" s="2" t="s">
        <v>337</v>
      </c>
      <c r="BV207" s="2" t="s">
        <v>237</v>
      </c>
      <c r="BW207" s="2" t="s">
        <v>226</v>
      </c>
      <c r="BX207" s="2" t="s">
        <v>226</v>
      </c>
      <c r="BY207" s="2" t="s">
        <v>238</v>
      </c>
      <c r="BZ207" s="2" t="s">
        <v>226</v>
      </c>
      <c r="CA207" s="4"/>
      <c r="CB207" s="8"/>
      <c r="CC207" s="4">
        <v>7</v>
      </c>
      <c r="CD207" s="8">
        <v>281.75</v>
      </c>
      <c r="CE207" s="7">
        <v>-1</v>
      </c>
      <c r="CF207" s="7">
        <v>-1</v>
      </c>
      <c r="CG207" s="2" t="s">
        <v>239</v>
      </c>
      <c r="CH207" s="2" t="s">
        <v>237</v>
      </c>
      <c r="CI207" s="2" t="s">
        <v>1959</v>
      </c>
      <c r="CJ207" s="2" t="s">
        <v>305</v>
      </c>
      <c r="CK207" s="2" t="s">
        <v>238</v>
      </c>
      <c r="CL207" s="2" t="s">
        <v>226</v>
      </c>
      <c r="CM207" s="4"/>
      <c r="CN207" s="8"/>
      <c r="CO207" s="4">
        <v>3</v>
      </c>
      <c r="CP207" s="8">
        <v>49.89</v>
      </c>
      <c r="CQ207" s="7">
        <v>-1</v>
      </c>
      <c r="CR207" s="7">
        <v>-1</v>
      </c>
      <c r="CS207" s="2" t="s">
        <v>239</v>
      </c>
      <c r="CT207" s="2" t="s">
        <v>237</v>
      </c>
      <c r="CU207" s="2" t="s">
        <v>1960</v>
      </c>
      <c r="CV207" s="2" t="s">
        <v>280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237</v>
      </c>
      <c r="DG207" s="2" t="s">
        <v>1289</v>
      </c>
      <c r="DH207" s="2" t="s">
        <v>553</v>
      </c>
      <c r="DI207" s="2" t="s">
        <v>291</v>
      </c>
      <c r="DJ207" s="2" t="s">
        <v>226</v>
      </c>
      <c r="DK207" s="4"/>
      <c r="DL207" s="8"/>
      <c r="DM207" s="4">
        <v>2</v>
      </c>
      <c r="DN207" s="8">
        <v>32.34</v>
      </c>
      <c r="DO207" s="7">
        <v>-1</v>
      </c>
      <c r="DP207" s="7">
        <v>-1</v>
      </c>
      <c r="DQ207" s="2" t="s">
        <v>239</v>
      </c>
      <c r="DR207" s="2" t="s">
        <v>237</v>
      </c>
      <c r="DS207" s="2" t="s">
        <v>246</v>
      </c>
      <c r="DT207" s="2" t="s">
        <v>1961</v>
      </c>
      <c r="DU207" s="2" t="s">
        <v>291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237</v>
      </c>
      <c r="EE207" s="2" t="s">
        <v>705</v>
      </c>
      <c r="EF207" s="2" t="s">
        <v>277</v>
      </c>
      <c r="EG207" s="2" t="s">
        <v>238</v>
      </c>
      <c r="EH207" s="2" t="s">
        <v>226</v>
      </c>
      <c r="EI207" s="4"/>
      <c r="EJ207" s="8"/>
      <c r="EK207" s="4">
        <v>2</v>
      </c>
      <c r="EL207" s="8">
        <v>80.68</v>
      </c>
      <c r="EM207" s="7">
        <v>-1</v>
      </c>
      <c r="EN207" s="7">
        <v>-1</v>
      </c>
      <c r="EO207" s="2" t="s">
        <v>239</v>
      </c>
      <c r="EP207" s="2" t="s">
        <v>237</v>
      </c>
      <c r="EQ207" s="2" t="s">
        <v>349</v>
      </c>
      <c r="ER207" s="2" t="s">
        <v>1645</v>
      </c>
      <c r="ES207" s="2" t="s">
        <v>238</v>
      </c>
      <c r="ET207" s="2" t="s">
        <v>226</v>
      </c>
      <c r="EU207" s="4"/>
      <c r="EV207" s="8"/>
      <c r="EW207" s="4">
        <v>1</v>
      </c>
      <c r="EX207" s="8">
        <v>38.5</v>
      </c>
      <c r="EY207" s="7">
        <v>-1</v>
      </c>
      <c r="EZ207" s="7">
        <v>-1</v>
      </c>
      <c r="FA207" s="2" t="s">
        <v>239</v>
      </c>
      <c r="FB207" s="2" t="s">
        <v>237</v>
      </c>
      <c r="FC207" s="2" t="s">
        <v>2637</v>
      </c>
      <c r="FD207" s="2" t="s">
        <v>2638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237</v>
      </c>
      <c r="FO207" s="2" t="s">
        <v>1960</v>
      </c>
      <c r="FP207" s="2" t="s">
        <v>226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239</v>
      </c>
      <c r="GL207" s="2" t="s">
        <v>237</v>
      </c>
      <c r="GM207" s="2" t="s">
        <v>721</v>
      </c>
      <c r="GN207" s="2" t="s">
        <v>763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237</v>
      </c>
      <c r="GY207" s="2" t="s">
        <v>226</v>
      </c>
      <c r="GZ207" s="2" t="s">
        <v>226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252</v>
      </c>
      <c r="HJ207" s="2" t="s">
        <v>237</v>
      </c>
      <c r="HK207" s="2" t="s">
        <v>226</v>
      </c>
      <c r="HL207" s="2" t="s">
        <v>226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237</v>
      </c>
      <c r="HW207" s="2" t="s">
        <v>226</v>
      </c>
      <c r="HX207" s="2" t="s">
        <v>226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252</v>
      </c>
      <c r="IH207" s="2" t="s">
        <v>237</v>
      </c>
      <c r="II207" s="2" t="s">
        <v>226</v>
      </c>
      <c r="IJ207" s="2" t="s">
        <v>226</v>
      </c>
      <c r="IK207" s="2" t="s">
        <v>238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237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252</v>
      </c>
      <c r="JF207" s="2" t="s">
        <v>237</v>
      </c>
      <c r="JG207" s="2" t="s">
        <v>226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237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237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252</v>
      </c>
      <c r="KP207" s="2" t="s">
        <v>237</v>
      </c>
      <c r="KQ207" s="2" t="s">
        <v>226</v>
      </c>
      <c r="KR207" s="2" t="s">
        <v>226</v>
      </c>
      <c r="KS207" s="2" t="s">
        <v>238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252</v>
      </c>
      <c r="LB207" s="2" t="s">
        <v>237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252</v>
      </c>
      <c r="LN207" s="2" t="s">
        <v>237</v>
      </c>
      <c r="LO207" s="2" t="s">
        <v>226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252</v>
      </c>
      <c r="MX207" s="2" t="s">
        <v>237</v>
      </c>
      <c r="MY207" s="2" t="s">
        <v>226</v>
      </c>
      <c r="MZ207" s="2" t="s">
        <v>226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239</v>
      </c>
      <c r="NJ207" s="2" t="s">
        <v>237</v>
      </c>
      <c r="NK207" s="2" t="s">
        <v>520</v>
      </c>
      <c r="NL207" s="2" t="s">
        <v>1802</v>
      </c>
      <c r="NM207" s="2" t="s">
        <v>291</v>
      </c>
      <c r="NN207" s="2" t="s">
        <v>226</v>
      </c>
      <c r="NO207" s="4"/>
      <c r="NP207" s="8"/>
      <c r="NQ207" s="4">
        <v>3</v>
      </c>
      <c r="NR207" s="8">
        <v>46.2</v>
      </c>
      <c r="NS207" s="7">
        <v>-1</v>
      </c>
      <c r="NT207" s="7">
        <v>-1</v>
      </c>
      <c r="NU207" s="2" t="s">
        <v>239</v>
      </c>
      <c r="NV207" s="2" t="s">
        <v>237</v>
      </c>
      <c r="NW207" s="2" t="s">
        <v>350</v>
      </c>
      <c r="NX207" s="2" t="s">
        <v>381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237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252</v>
      </c>
      <c r="OT207" s="2" t="s">
        <v>237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266</v>
      </c>
      <c r="QD207" s="2" t="s">
        <v>237</v>
      </c>
      <c r="QE207" s="2" t="s">
        <v>226</v>
      </c>
      <c r="QF207" s="2" t="s">
        <v>226</v>
      </c>
      <c r="QG207" s="2" t="s">
        <v>238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252</v>
      </c>
      <c r="QP207" s="2" t="s">
        <v>237</v>
      </c>
      <c r="QQ207" s="2" t="s">
        <v>226</v>
      </c>
      <c r="QR207" s="2" t="s">
        <v>226</v>
      </c>
      <c r="QS207" s="2" t="s">
        <v>238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237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226</v>
      </c>
      <c r="RO207" s="2" t="s">
        <v>226</v>
      </c>
      <c r="RP207" s="2" t="s">
        <v>226</v>
      </c>
      <c r="RQ207" s="2" t="s">
        <v>226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252</v>
      </c>
      <c r="RZ207" s="2" t="s">
        <v>237</v>
      </c>
      <c r="SA207" s="2" t="s">
        <v>226</v>
      </c>
      <c r="SB207" s="2" t="s">
        <v>226</v>
      </c>
      <c r="SC207" s="2" t="s">
        <v>238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</row>
    <row r="208">
      <c r="A208" s="2" t="s">
        <v>2639</v>
      </c>
      <c r="B208" s="2" t="s">
        <v>577</v>
      </c>
      <c r="C208" s="2" t="s">
        <v>558</v>
      </c>
      <c r="D208" s="2" t="s">
        <v>215</v>
      </c>
      <c r="E208" s="2" t="s">
        <v>216</v>
      </c>
      <c r="F208" s="2" t="s">
        <v>2640</v>
      </c>
      <c r="G208" s="2" t="s">
        <v>2641</v>
      </c>
      <c r="H208" s="2" t="s">
        <v>2642</v>
      </c>
      <c r="I208" s="2" t="s">
        <v>560</v>
      </c>
      <c r="J208" s="2" t="s">
        <v>221</v>
      </c>
      <c r="K208" s="2" t="s">
        <v>2643</v>
      </c>
      <c r="L208" s="3">
        <v>37.6</v>
      </c>
      <c r="M208" s="3">
        <v>39.48</v>
      </c>
      <c r="N208" s="3">
        <v>79.99</v>
      </c>
      <c r="O208" s="2" t="s">
        <v>283</v>
      </c>
      <c r="P208" s="2" t="s">
        <v>284</v>
      </c>
      <c r="Q208" s="2" t="s">
        <v>225</v>
      </c>
      <c r="R208" s="2" t="s">
        <v>226</v>
      </c>
      <c r="S208" s="2" t="s">
        <v>2644</v>
      </c>
      <c r="T208" s="2" t="s">
        <v>969</v>
      </c>
      <c r="U208" s="2" t="s">
        <v>229</v>
      </c>
      <c r="V208" s="2" t="s">
        <v>563</v>
      </c>
      <c r="W208" s="2" t="s">
        <v>231</v>
      </c>
      <c r="X208" s="2" t="s">
        <v>1352</v>
      </c>
      <c r="Y208" s="2" t="s">
        <v>1353</v>
      </c>
      <c r="Z208" s="4"/>
      <c r="AA208" s="4">
        <f>=ROUNDDOWN({0},0)</f>
      </c>
      <c r="AB208" s="5">
        <v>0.5</v>
      </c>
      <c r="AC208" s="2" t="s">
        <v>226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>
        <v>205</v>
      </c>
      <c r="AS208" s="8">
        <v>6096.74</v>
      </c>
      <c r="AT208" s="7">
        <v>-1</v>
      </c>
      <c r="AU208" s="7">
        <v>-1</v>
      </c>
      <c r="AV208" s="4"/>
      <c r="AW208" s="8"/>
      <c r="AX208" s="4">
        <v>205</v>
      </c>
      <c r="AY208" s="8">
        <v>6096.74</v>
      </c>
      <c r="AZ208" s="7">
        <v>-1</v>
      </c>
      <c r="BA208" s="7">
        <v>-1</v>
      </c>
      <c r="BB208" s="7"/>
      <c r="BC208" s="4"/>
      <c r="BD208" s="8"/>
      <c r="BE208" s="4">
        <v>205</v>
      </c>
      <c r="BF208" s="8">
        <v>6096.74</v>
      </c>
      <c r="BG208" s="7">
        <v>-1</v>
      </c>
      <c r="BH208" s="7">
        <v>-1</v>
      </c>
      <c r="BI208" s="7"/>
      <c r="BJ208" s="4"/>
      <c r="BK208" s="8"/>
      <c r="BL208" s="2" t="s">
        <v>2645</v>
      </c>
      <c r="BM208" s="7"/>
      <c r="BN208" s="7"/>
      <c r="BO208" s="4"/>
      <c r="BP208" s="8"/>
      <c r="BQ208" s="4">
        <v>45</v>
      </c>
      <c r="BR208" s="8">
        <v>1813.05</v>
      </c>
      <c r="BS208" s="7">
        <v>-1</v>
      </c>
      <c r="BT208" s="7">
        <v>-1</v>
      </c>
      <c r="BU208" s="2" t="s">
        <v>239</v>
      </c>
      <c r="BV208" s="2" t="s">
        <v>237</v>
      </c>
      <c r="BW208" s="2" t="s">
        <v>226</v>
      </c>
      <c r="BX208" s="2" t="s">
        <v>1685</v>
      </c>
      <c r="BY208" s="2" t="s">
        <v>238</v>
      </c>
      <c r="BZ208" s="2" t="s">
        <v>226</v>
      </c>
      <c r="CA208" s="4"/>
      <c r="CB208" s="8"/>
      <c r="CC208" s="4">
        <v>14</v>
      </c>
      <c r="CD208" s="8">
        <v>540.82</v>
      </c>
      <c r="CE208" s="7">
        <v>-1</v>
      </c>
      <c r="CF208" s="7">
        <v>-1</v>
      </c>
      <c r="CG208" s="2" t="s">
        <v>239</v>
      </c>
      <c r="CH208" s="2" t="s">
        <v>237</v>
      </c>
      <c r="CI208" s="2" t="s">
        <v>1493</v>
      </c>
      <c r="CJ208" s="2" t="s">
        <v>1494</v>
      </c>
      <c r="CK208" s="2" t="s">
        <v>238</v>
      </c>
      <c r="CL208" s="2" t="s">
        <v>226</v>
      </c>
      <c r="CM208" s="4"/>
      <c r="CN208" s="8"/>
      <c r="CO208" s="4">
        <v>18</v>
      </c>
      <c r="CP208" s="8">
        <v>460.44</v>
      </c>
      <c r="CQ208" s="7">
        <v>-1</v>
      </c>
      <c r="CR208" s="7">
        <v>-1</v>
      </c>
      <c r="CS208" s="2" t="s">
        <v>239</v>
      </c>
      <c r="CT208" s="2" t="s">
        <v>237</v>
      </c>
      <c r="CU208" s="2" t="s">
        <v>1357</v>
      </c>
      <c r="CV208" s="2" t="s">
        <v>2140</v>
      </c>
      <c r="CW208" s="2" t="s">
        <v>238</v>
      </c>
      <c r="CX208" s="2" t="s">
        <v>226</v>
      </c>
      <c r="CY208" s="4"/>
      <c r="CZ208" s="8"/>
      <c r="DA208" s="4">
        <v>20</v>
      </c>
      <c r="DB208" s="8">
        <v>560</v>
      </c>
      <c r="DC208" s="7">
        <v>-1</v>
      </c>
      <c r="DD208" s="7">
        <v>-1</v>
      </c>
      <c r="DE208" s="2" t="s">
        <v>239</v>
      </c>
      <c r="DF208" s="2" t="s">
        <v>237</v>
      </c>
      <c r="DG208" s="2" t="s">
        <v>980</v>
      </c>
      <c r="DH208" s="2" t="s">
        <v>1989</v>
      </c>
      <c r="DI208" s="2" t="s">
        <v>291</v>
      </c>
      <c r="DJ208" s="2" t="s">
        <v>226</v>
      </c>
      <c r="DK208" s="4"/>
      <c r="DL208" s="8"/>
      <c r="DM208" s="4">
        <v>66</v>
      </c>
      <c r="DN208" s="8">
        <v>1452.08</v>
      </c>
      <c r="DO208" s="7">
        <v>-1</v>
      </c>
      <c r="DP208" s="7">
        <v>-1</v>
      </c>
      <c r="DQ208" s="2" t="s">
        <v>239</v>
      </c>
      <c r="DR208" s="2" t="s">
        <v>237</v>
      </c>
      <c r="DS208" s="2" t="s">
        <v>1357</v>
      </c>
      <c r="DT208" s="2" t="s">
        <v>2293</v>
      </c>
      <c r="DU208" s="2" t="s">
        <v>291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237</v>
      </c>
      <c r="EE208" s="2" t="s">
        <v>1357</v>
      </c>
      <c r="EF208" s="2" t="s">
        <v>2181</v>
      </c>
      <c r="EG208" s="2" t="s">
        <v>238</v>
      </c>
      <c r="EH208" s="2" t="s">
        <v>226</v>
      </c>
      <c r="EI208" s="4"/>
      <c r="EJ208" s="8"/>
      <c r="EK208" s="4">
        <v>6</v>
      </c>
      <c r="EL208" s="8">
        <v>218.76</v>
      </c>
      <c r="EM208" s="7">
        <v>-1</v>
      </c>
      <c r="EN208" s="7">
        <v>-1</v>
      </c>
      <c r="EO208" s="2" t="s">
        <v>239</v>
      </c>
      <c r="EP208" s="2" t="s">
        <v>237</v>
      </c>
      <c r="EQ208" s="2" t="s">
        <v>1357</v>
      </c>
      <c r="ER208" s="2" t="s">
        <v>2295</v>
      </c>
      <c r="ES208" s="2" t="s">
        <v>238</v>
      </c>
      <c r="ET208" s="2" t="s">
        <v>226</v>
      </c>
      <c r="EU208" s="4"/>
      <c r="EV208" s="8"/>
      <c r="EW208" s="4">
        <v>1</v>
      </c>
      <c r="EX208" s="8">
        <v>39.47</v>
      </c>
      <c r="EY208" s="7">
        <v>-1</v>
      </c>
      <c r="EZ208" s="7">
        <v>-1</v>
      </c>
      <c r="FA208" s="2" t="s">
        <v>239</v>
      </c>
      <c r="FB208" s="2" t="s">
        <v>237</v>
      </c>
      <c r="FC208" s="2" t="s">
        <v>1357</v>
      </c>
      <c r="FD208" s="2" t="s">
        <v>2646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237</v>
      </c>
      <c r="FO208" s="2" t="s">
        <v>1357</v>
      </c>
      <c r="FP208" s="2" t="s">
        <v>1687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239</v>
      </c>
      <c r="GL208" s="2" t="s">
        <v>237</v>
      </c>
      <c r="GM208" s="2" t="s">
        <v>1357</v>
      </c>
      <c r="GN208" s="2" t="s">
        <v>1368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239</v>
      </c>
      <c r="GX208" s="2" t="s">
        <v>237</v>
      </c>
      <c r="GY208" s="2" t="s">
        <v>993</v>
      </c>
      <c r="GZ208" s="2" t="s">
        <v>1024</v>
      </c>
      <c r="HA208" s="2" t="s">
        <v>238</v>
      </c>
      <c r="HB208" s="2" t="s">
        <v>226</v>
      </c>
      <c r="HC208" s="4"/>
      <c r="HD208" s="8"/>
      <c r="HE208" s="4">
        <v>34</v>
      </c>
      <c r="HF208" s="8">
        <v>980.54</v>
      </c>
      <c r="HG208" s="7">
        <v>-1</v>
      </c>
      <c r="HH208" s="7">
        <v>-1</v>
      </c>
      <c r="HI208" s="2" t="s">
        <v>239</v>
      </c>
      <c r="HJ208" s="2" t="s">
        <v>237</v>
      </c>
      <c r="HK208" s="2" t="s">
        <v>994</v>
      </c>
      <c r="HL208" s="2" t="s">
        <v>2647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237</v>
      </c>
      <c r="HW208" s="2" t="s">
        <v>1493</v>
      </c>
      <c r="HX208" s="2" t="s">
        <v>1502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252</v>
      </c>
      <c r="IH208" s="2" t="s">
        <v>237</v>
      </c>
      <c r="II208" s="2" t="s">
        <v>226</v>
      </c>
      <c r="IJ208" s="2" t="s">
        <v>226</v>
      </c>
      <c r="IK208" s="2" t="s">
        <v>238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226</v>
      </c>
      <c r="IT208" s="2" t="s">
        <v>226</v>
      </c>
      <c r="IU208" s="2" t="s">
        <v>226</v>
      </c>
      <c r="IV208" s="2" t="s">
        <v>226</v>
      </c>
      <c r="IW208" s="2" t="s">
        <v>226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252</v>
      </c>
      <c r="JF208" s="2" t="s">
        <v>237</v>
      </c>
      <c r="JG208" s="2" t="s">
        <v>226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237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237</v>
      </c>
      <c r="KE208" s="2" t="s">
        <v>591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236</v>
      </c>
      <c r="KP208" s="2" t="s">
        <v>237</v>
      </c>
      <c r="KQ208" s="2" t="s">
        <v>226</v>
      </c>
      <c r="KR208" s="2" t="s">
        <v>226</v>
      </c>
      <c r="KS208" s="2" t="s">
        <v>238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239</v>
      </c>
      <c r="LB208" s="2" t="s">
        <v>237</v>
      </c>
      <c r="LC208" s="2" t="s">
        <v>1004</v>
      </c>
      <c r="LD208" s="2" t="s">
        <v>604</v>
      </c>
      <c r="LE208" s="2" t="s">
        <v>238</v>
      </c>
      <c r="LF208" s="2" t="s">
        <v>226</v>
      </c>
      <c r="LG208" s="4"/>
      <c r="LH208" s="8"/>
      <c r="LI208" s="4">
        <v>1</v>
      </c>
      <c r="LJ208" s="8">
        <v>31.58</v>
      </c>
      <c r="LK208" s="7">
        <v>-1</v>
      </c>
      <c r="LL208" s="7">
        <v>-1</v>
      </c>
      <c r="LM208" s="2" t="s">
        <v>239</v>
      </c>
      <c r="LN208" s="2" t="s">
        <v>237</v>
      </c>
      <c r="LO208" s="2" t="s">
        <v>321</v>
      </c>
      <c r="LP208" s="2" t="s">
        <v>1664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239</v>
      </c>
      <c r="MX208" s="2" t="s">
        <v>237</v>
      </c>
      <c r="MY208" s="2" t="s">
        <v>1105</v>
      </c>
      <c r="MZ208" s="2" t="s">
        <v>1837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239</v>
      </c>
      <c r="NJ208" s="2" t="s">
        <v>237</v>
      </c>
      <c r="NK208" s="2" t="s">
        <v>1375</v>
      </c>
      <c r="NL208" s="2" t="s">
        <v>2137</v>
      </c>
      <c r="NM208" s="2" t="s">
        <v>291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239</v>
      </c>
      <c r="NV208" s="2" t="s">
        <v>237</v>
      </c>
      <c r="NW208" s="2" t="s">
        <v>1094</v>
      </c>
      <c r="NX208" s="2" t="s">
        <v>1989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337</v>
      </c>
      <c r="OH208" s="2" t="s">
        <v>237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252</v>
      </c>
      <c r="OT208" s="2" t="s">
        <v>237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237</v>
      </c>
      <c r="QQ208" s="2" t="s">
        <v>1379</v>
      </c>
      <c r="QR208" s="2" t="s">
        <v>1395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237</v>
      </c>
      <c r="RC208" s="2" t="s">
        <v>226</v>
      </c>
      <c r="RD208" s="2" t="s">
        <v>226</v>
      </c>
      <c r="RE208" s="2" t="s">
        <v>238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226</v>
      </c>
      <c r="RO208" s="2" t="s">
        <v>226</v>
      </c>
      <c r="RP208" s="2" t="s">
        <v>226</v>
      </c>
      <c r="RQ208" s="2" t="s">
        <v>226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237</v>
      </c>
      <c r="SA208" s="2" t="s">
        <v>621</v>
      </c>
      <c r="SB208" s="2" t="s">
        <v>2648</v>
      </c>
      <c r="SC208" s="2" t="s">
        <v>238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</row>
    <row r="209">
      <c r="A209" s="2" t="s">
        <v>2649</v>
      </c>
      <c r="B209" s="2" t="s">
        <v>577</v>
      </c>
      <c r="C209" s="2" t="s">
        <v>558</v>
      </c>
      <c r="D209" s="2" t="s">
        <v>215</v>
      </c>
      <c r="E209" s="2" t="s">
        <v>216</v>
      </c>
      <c r="F209" s="2" t="s">
        <v>2650</v>
      </c>
      <c r="G209" s="2" t="s">
        <v>2651</v>
      </c>
      <c r="H209" s="2" t="s">
        <v>2652</v>
      </c>
      <c r="I209" s="2" t="s">
        <v>560</v>
      </c>
      <c r="J209" s="2" t="s">
        <v>582</v>
      </c>
      <c r="K209" s="2" t="s">
        <v>1283</v>
      </c>
      <c r="L209" s="3">
        <v>28.8</v>
      </c>
      <c r="M209" s="3">
        <v>30.24</v>
      </c>
      <c r="N209" s="3">
        <v>59.99</v>
      </c>
      <c r="O209" s="2" t="s">
        <v>283</v>
      </c>
      <c r="P209" s="2" t="s">
        <v>562</v>
      </c>
      <c r="Q209" s="2" t="s">
        <v>225</v>
      </c>
      <c r="R209" s="2" t="s">
        <v>226</v>
      </c>
      <c r="S209" s="2" t="s">
        <v>226</v>
      </c>
      <c r="T209" s="2" t="s">
        <v>226</v>
      </c>
      <c r="U209" s="2" t="s">
        <v>371</v>
      </c>
      <c r="V209" s="2" t="s">
        <v>1459</v>
      </c>
      <c r="W209" s="2" t="s">
        <v>231</v>
      </c>
      <c r="X209" s="2" t="s">
        <v>226</v>
      </c>
      <c r="Y209" s="2" t="s">
        <v>1353</v>
      </c>
      <c r="Z209" s="4"/>
      <c r="AA209" s="4">
        <f>=ROUNDDOWN({0},0)</f>
      </c>
      <c r="AB209" s="5"/>
      <c r="AC209" s="2" t="s">
        <v>226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226</v>
      </c>
      <c r="BM209" s="7"/>
      <c r="BN209" s="7"/>
      <c r="BO209" s="4"/>
      <c r="BP209" s="8"/>
      <c r="BQ209" s="4"/>
      <c r="BR209" s="8"/>
      <c r="BS209" s="7"/>
      <c r="BT209" s="7"/>
      <c r="BU209" s="2" t="s">
        <v>252</v>
      </c>
      <c r="BV209" s="2" t="s">
        <v>237</v>
      </c>
      <c r="BW209" s="2" t="s">
        <v>226</v>
      </c>
      <c r="BX209" s="2" t="s">
        <v>226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237</v>
      </c>
      <c r="CI209" s="2" t="s">
        <v>1917</v>
      </c>
      <c r="CJ209" s="2" t="s">
        <v>2323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237</v>
      </c>
      <c r="CU209" s="2" t="s">
        <v>2617</v>
      </c>
      <c r="CV209" s="2" t="s">
        <v>2653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252</v>
      </c>
      <c r="DF209" s="2" t="s">
        <v>237</v>
      </c>
      <c r="DG209" s="2" t="s">
        <v>226</v>
      </c>
      <c r="DH209" s="2" t="s">
        <v>226</v>
      </c>
      <c r="DI209" s="2" t="s">
        <v>238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239</v>
      </c>
      <c r="DR209" s="2" t="s">
        <v>237</v>
      </c>
      <c r="DS209" s="2" t="s">
        <v>2030</v>
      </c>
      <c r="DT209" s="2" t="s">
        <v>2654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237</v>
      </c>
      <c r="EE209" s="2" t="s">
        <v>1529</v>
      </c>
      <c r="EF209" s="2" t="s">
        <v>226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237</v>
      </c>
      <c r="EQ209" s="2" t="s">
        <v>1905</v>
      </c>
      <c r="ER209" s="2" t="s">
        <v>1900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237</v>
      </c>
      <c r="FC209" s="2" t="s">
        <v>226</v>
      </c>
      <c r="FD209" s="2" t="s">
        <v>226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266</v>
      </c>
      <c r="FN209" s="2" t="s">
        <v>237</v>
      </c>
      <c r="FO209" s="2" t="s">
        <v>1907</v>
      </c>
      <c r="FP209" s="2" t="s">
        <v>2655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226</v>
      </c>
      <c r="GA209" s="2" t="s">
        <v>226</v>
      </c>
      <c r="GB209" s="2" t="s">
        <v>226</v>
      </c>
      <c r="GC209" s="2" t="s">
        <v>226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252</v>
      </c>
      <c r="GL209" s="2" t="s">
        <v>237</v>
      </c>
      <c r="GM209" s="2" t="s">
        <v>226</v>
      </c>
      <c r="GN209" s="2" t="s">
        <v>226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237</v>
      </c>
      <c r="GY209" s="2" t="s">
        <v>226</v>
      </c>
      <c r="GZ209" s="2" t="s">
        <v>226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252</v>
      </c>
      <c r="HJ209" s="2" t="s">
        <v>223</v>
      </c>
      <c r="HK209" s="2" t="s">
        <v>226</v>
      </c>
      <c r="HL209" s="2" t="s">
        <v>226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239</v>
      </c>
      <c r="HV209" s="2" t="s">
        <v>237</v>
      </c>
      <c r="HW209" s="2" t="s">
        <v>1909</v>
      </c>
      <c r="HX209" s="2" t="s">
        <v>1483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252</v>
      </c>
      <c r="IH209" s="2" t="s">
        <v>237</v>
      </c>
      <c r="II209" s="2" t="s">
        <v>226</v>
      </c>
      <c r="IJ209" s="2" t="s">
        <v>226</v>
      </c>
      <c r="IK209" s="2" t="s">
        <v>238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226</v>
      </c>
      <c r="IT209" s="2" t="s">
        <v>226</v>
      </c>
      <c r="IU209" s="2" t="s">
        <v>226</v>
      </c>
      <c r="IV209" s="2" t="s">
        <v>226</v>
      </c>
      <c r="IW209" s="2" t="s">
        <v>226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252</v>
      </c>
      <c r="JF209" s="2" t="s">
        <v>223</v>
      </c>
      <c r="JG209" s="2" t="s">
        <v>226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223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237</v>
      </c>
      <c r="KE209" s="2" t="s">
        <v>226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226</v>
      </c>
      <c r="KP209" s="2" t="s">
        <v>226</v>
      </c>
      <c r="KQ209" s="2" t="s">
        <v>226</v>
      </c>
      <c r="KR209" s="2" t="s">
        <v>226</v>
      </c>
      <c r="KS209" s="2" t="s">
        <v>226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237</v>
      </c>
      <c r="LC209" s="2" t="s">
        <v>226</v>
      </c>
      <c r="LD209" s="2" t="s">
        <v>226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252</v>
      </c>
      <c r="LN209" s="2" t="s">
        <v>223</v>
      </c>
      <c r="LO209" s="2" t="s">
        <v>226</v>
      </c>
      <c r="LP209" s="2" t="s">
        <v>226</v>
      </c>
      <c r="LQ209" s="2" t="s">
        <v>238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226</v>
      </c>
      <c r="MX209" s="2" t="s">
        <v>226</v>
      </c>
      <c r="MY209" s="2" t="s">
        <v>226</v>
      </c>
      <c r="MZ209" s="2" t="s">
        <v>226</v>
      </c>
      <c r="NA209" s="2" t="s">
        <v>226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667</v>
      </c>
      <c r="NJ209" s="2" t="s">
        <v>237</v>
      </c>
      <c r="NK209" s="2" t="s">
        <v>226</v>
      </c>
      <c r="NL209" s="2" t="s">
        <v>226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252</v>
      </c>
      <c r="NV209" s="2" t="s">
        <v>237</v>
      </c>
      <c r="NW209" s="2" t="s">
        <v>226</v>
      </c>
      <c r="NX209" s="2" t="s">
        <v>226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237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252</v>
      </c>
      <c r="OT209" s="2" t="s">
        <v>237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226</v>
      </c>
      <c r="QQ209" s="2" t="s">
        <v>226</v>
      </c>
      <c r="QR209" s="2" t="s">
        <v>226</v>
      </c>
      <c r="QS209" s="2" t="s">
        <v>226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223</v>
      </c>
      <c r="RC209" s="2" t="s">
        <v>226</v>
      </c>
      <c r="RD209" s="2" t="s">
        <v>226</v>
      </c>
      <c r="RE209" s="2" t="s">
        <v>238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226</v>
      </c>
      <c r="RN209" s="2" t="s">
        <v>226</v>
      </c>
      <c r="RO209" s="2" t="s">
        <v>226</v>
      </c>
      <c r="RP209" s="2" t="s">
        <v>226</v>
      </c>
      <c r="RQ209" s="2" t="s">
        <v>226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448</v>
      </c>
      <c r="RZ209" s="2" t="s">
        <v>237</v>
      </c>
      <c r="SA209" s="2" t="s">
        <v>226</v>
      </c>
      <c r="SB209" s="2" t="s">
        <v>226</v>
      </c>
      <c r="SC209" s="2" t="s">
        <v>238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</row>
    <row r="210">
      <c r="A210" s="2" t="s">
        <v>2656</v>
      </c>
      <c r="B210" s="2" t="s">
        <v>577</v>
      </c>
      <c r="C210" s="2" t="s">
        <v>558</v>
      </c>
      <c r="D210" s="2" t="s">
        <v>215</v>
      </c>
      <c r="E210" s="2" t="s">
        <v>216</v>
      </c>
      <c r="F210" s="2" t="s">
        <v>2657</v>
      </c>
      <c r="G210" s="2" t="s">
        <v>2658</v>
      </c>
      <c r="H210" s="2" t="s">
        <v>2659</v>
      </c>
      <c r="I210" s="2" t="s">
        <v>2660</v>
      </c>
      <c r="J210" s="2" t="s">
        <v>582</v>
      </c>
      <c r="K210" s="2" t="s">
        <v>1576</v>
      </c>
      <c r="L210" s="3">
        <v>23.8</v>
      </c>
      <c r="M210" s="3">
        <v>24.99</v>
      </c>
      <c r="N210" s="3">
        <v>49.99</v>
      </c>
      <c r="O210" s="2" t="s">
        <v>223</v>
      </c>
      <c r="P210" s="2" t="s">
        <v>2226</v>
      </c>
      <c r="Q210" s="2" t="s">
        <v>225</v>
      </c>
      <c r="R210" s="2" t="s">
        <v>226</v>
      </c>
      <c r="S210" s="2" t="s">
        <v>2661</v>
      </c>
      <c r="T210" s="2" t="s">
        <v>969</v>
      </c>
      <c r="U210" s="2" t="s">
        <v>371</v>
      </c>
      <c r="V210" s="2" t="s">
        <v>970</v>
      </c>
      <c r="W210" s="2" t="s">
        <v>971</v>
      </c>
      <c r="X210" s="2" t="s">
        <v>226</v>
      </c>
      <c r="Y210" s="2" t="s">
        <v>1316</v>
      </c>
      <c r="Z210" s="4">
        <v>119</v>
      </c>
      <c r="AA210" s="4">
        <f>=ROUNDDOWN({0},0)</f>
      </c>
      <c r="AB210" s="5"/>
      <c r="AC210" s="2" t="s">
        <v>973</v>
      </c>
      <c r="AD210" s="4">
        <v>120</v>
      </c>
      <c r="AE210" s="4">
        <v>120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226</v>
      </c>
      <c r="AW210" s="8" t="s">
        <v>226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/>
      <c r="BJ210" s="4"/>
      <c r="BK210" s="8"/>
      <c r="BL210" s="2" t="s">
        <v>226</v>
      </c>
      <c r="BM210" s="7"/>
      <c r="BN210" s="7"/>
      <c r="BO210" s="4"/>
      <c r="BP210" s="8"/>
      <c r="BQ210" s="4"/>
      <c r="BR210" s="8"/>
      <c r="BS210" s="7"/>
      <c r="BT210" s="7"/>
      <c r="BU210" s="2" t="s">
        <v>949</v>
      </c>
      <c r="BV210" s="2" t="s">
        <v>223</v>
      </c>
      <c r="BW210" s="2" t="s">
        <v>226</v>
      </c>
      <c r="BX210" s="2" t="s">
        <v>226</v>
      </c>
      <c r="BY210" s="2" t="s">
        <v>238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448</v>
      </c>
      <c r="CH210" s="2" t="s">
        <v>223</v>
      </c>
      <c r="CI210" s="2" t="s">
        <v>226</v>
      </c>
      <c r="CJ210" s="2" t="s">
        <v>226</v>
      </c>
      <c r="CK210" s="2" t="s">
        <v>238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239</v>
      </c>
      <c r="CT210" s="2" t="s">
        <v>223</v>
      </c>
      <c r="CU210" s="2" t="s">
        <v>1241</v>
      </c>
      <c r="CV210" s="2" t="s">
        <v>226</v>
      </c>
      <c r="CW210" s="2" t="s">
        <v>238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236</v>
      </c>
      <c r="DF210" s="2" t="s">
        <v>223</v>
      </c>
      <c r="DG210" s="2" t="s">
        <v>226</v>
      </c>
      <c r="DH210" s="2" t="s">
        <v>226</v>
      </c>
      <c r="DI210" s="2" t="s">
        <v>238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239</v>
      </c>
      <c r="DR210" s="2" t="s">
        <v>223</v>
      </c>
      <c r="DS210" s="2" t="s">
        <v>1797</v>
      </c>
      <c r="DT210" s="2" t="s">
        <v>226</v>
      </c>
      <c r="DU210" s="2" t="s">
        <v>238</v>
      </c>
      <c r="DV210" s="2" t="s">
        <v>226</v>
      </c>
      <c r="DW210" s="4"/>
      <c r="DX210" s="8"/>
      <c r="DY210" s="4"/>
      <c r="DZ210" s="8"/>
      <c r="EA210" s="7"/>
      <c r="EB210" s="7"/>
      <c r="EC210" s="2" t="s">
        <v>667</v>
      </c>
      <c r="ED210" s="2" t="s">
        <v>223</v>
      </c>
      <c r="EE210" s="2" t="s">
        <v>226</v>
      </c>
      <c r="EF210" s="2" t="s">
        <v>226</v>
      </c>
      <c r="EG210" s="2" t="s">
        <v>238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239</v>
      </c>
      <c r="EP210" s="2" t="s">
        <v>223</v>
      </c>
      <c r="EQ210" s="2" t="s">
        <v>2230</v>
      </c>
      <c r="ER210" s="2" t="s">
        <v>226</v>
      </c>
      <c r="ES210" s="2" t="s">
        <v>238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223</v>
      </c>
      <c r="FC210" s="2" t="s">
        <v>1333</v>
      </c>
      <c r="FD210" s="2" t="s">
        <v>226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223</v>
      </c>
      <c r="FO210" s="2" t="s">
        <v>1333</v>
      </c>
      <c r="FP210" s="2" t="s">
        <v>226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239</v>
      </c>
      <c r="FZ210" s="2" t="s">
        <v>223</v>
      </c>
      <c r="GA210" s="2" t="s">
        <v>1333</v>
      </c>
      <c r="GB210" s="2" t="s">
        <v>226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252</v>
      </c>
      <c r="GL210" s="2" t="s">
        <v>223</v>
      </c>
      <c r="GM210" s="2" t="s">
        <v>226</v>
      </c>
      <c r="GN210" s="2" t="s">
        <v>226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223</v>
      </c>
      <c r="GY210" s="2" t="s">
        <v>1314</v>
      </c>
      <c r="GZ210" s="2" t="s">
        <v>226</v>
      </c>
      <c r="HA210" s="2" t="s">
        <v>238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223</v>
      </c>
      <c r="HK210" s="2" t="s">
        <v>226</v>
      </c>
      <c r="HL210" s="2" t="s">
        <v>226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223</v>
      </c>
      <c r="HW210" s="2" t="s">
        <v>226</v>
      </c>
      <c r="HX210" s="2" t="s">
        <v>226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252</v>
      </c>
      <c r="IH210" s="2" t="s">
        <v>223</v>
      </c>
      <c r="II210" s="2" t="s">
        <v>226</v>
      </c>
      <c r="IJ210" s="2" t="s">
        <v>226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448</v>
      </c>
      <c r="IT210" s="2" t="s">
        <v>223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949</v>
      </c>
      <c r="JF210" s="2" t="s">
        <v>223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223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223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252</v>
      </c>
      <c r="KP210" s="2" t="s">
        <v>223</v>
      </c>
      <c r="KQ210" s="2" t="s">
        <v>226</v>
      </c>
      <c r="KR210" s="2" t="s">
        <v>226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252</v>
      </c>
      <c r="LB210" s="2" t="s">
        <v>223</v>
      </c>
      <c r="LC210" s="2" t="s">
        <v>226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252</v>
      </c>
      <c r="LN210" s="2" t="s">
        <v>223</v>
      </c>
      <c r="LO210" s="2" t="s">
        <v>226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252</v>
      </c>
      <c r="LZ210" s="2" t="s">
        <v>223</v>
      </c>
      <c r="MA210" s="2" t="s">
        <v>226</v>
      </c>
      <c r="MB210" s="2" t="s">
        <v>226</v>
      </c>
      <c r="MC210" s="2" t="s">
        <v>238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252</v>
      </c>
      <c r="ML210" s="2" t="s">
        <v>223</v>
      </c>
      <c r="MM210" s="2" t="s">
        <v>226</v>
      </c>
      <c r="MN210" s="2" t="s">
        <v>226</v>
      </c>
      <c r="MO210" s="2" t="s">
        <v>238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223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226</v>
      </c>
      <c r="NJ210" s="2" t="s">
        <v>226</v>
      </c>
      <c r="NK210" s="2" t="s">
        <v>226</v>
      </c>
      <c r="NL210" s="2" t="s">
        <v>226</v>
      </c>
      <c r="NM210" s="2" t="s">
        <v>226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949</v>
      </c>
      <c r="NV210" s="2" t="s">
        <v>223</v>
      </c>
      <c r="NW210" s="2" t="s">
        <v>226</v>
      </c>
      <c r="NX210" s="2" t="s">
        <v>226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252</v>
      </c>
      <c r="OH210" s="2" t="s">
        <v>223</v>
      </c>
      <c r="OI210" s="2" t="s">
        <v>226</v>
      </c>
      <c r="OJ210" s="2" t="s">
        <v>226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252</v>
      </c>
      <c r="OT210" s="2" t="s">
        <v>223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252</v>
      </c>
      <c r="PF210" s="2" t="s">
        <v>223</v>
      </c>
      <c r="PG210" s="2" t="s">
        <v>226</v>
      </c>
      <c r="PH210" s="2" t="s">
        <v>226</v>
      </c>
      <c r="PI210" s="2" t="s">
        <v>238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252</v>
      </c>
      <c r="QP210" s="2" t="s">
        <v>223</v>
      </c>
      <c r="QQ210" s="2" t="s">
        <v>226</v>
      </c>
      <c r="QR210" s="2" t="s">
        <v>226</v>
      </c>
      <c r="QS210" s="2" t="s">
        <v>238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223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252</v>
      </c>
      <c r="RN210" s="2" t="s">
        <v>223</v>
      </c>
      <c r="RO210" s="2" t="s">
        <v>226</v>
      </c>
      <c r="RP210" s="2" t="s">
        <v>226</v>
      </c>
      <c r="RQ210" s="2" t="s">
        <v>238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226</v>
      </c>
      <c r="RZ210" s="2" t="s">
        <v>226</v>
      </c>
      <c r="SA210" s="2" t="s">
        <v>226</v>
      </c>
      <c r="SB210" s="2" t="s">
        <v>226</v>
      </c>
      <c r="SC210" s="2" t="s">
        <v>226</v>
      </c>
      <c r="SD210" s="2" t="s">
        <v>226</v>
      </c>
      <c r="SE210" s="4">
        <v>119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>
        <v>120</v>
      </c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</row>
    <row r="211">
      <c r="A211" s="2" t="s">
        <v>2662</v>
      </c>
      <c r="B211" s="2" t="s">
        <v>577</v>
      </c>
      <c r="C211" s="2" t="s">
        <v>558</v>
      </c>
      <c r="D211" s="2" t="s">
        <v>215</v>
      </c>
      <c r="E211" s="2" t="s">
        <v>216</v>
      </c>
      <c r="F211" s="2" t="s">
        <v>2657</v>
      </c>
      <c r="G211" s="2" t="s">
        <v>2658</v>
      </c>
      <c r="H211" s="2" t="s">
        <v>2659</v>
      </c>
      <c r="I211" s="2" t="s">
        <v>2660</v>
      </c>
      <c r="J211" s="2" t="s">
        <v>221</v>
      </c>
      <c r="K211" s="2" t="s">
        <v>1576</v>
      </c>
      <c r="L211" s="3">
        <v>28.57</v>
      </c>
      <c r="M211" s="3">
        <v>30</v>
      </c>
      <c r="N211" s="3">
        <v>59.99</v>
      </c>
      <c r="O211" s="2" t="s">
        <v>223</v>
      </c>
      <c r="P211" s="2" t="s">
        <v>2226</v>
      </c>
      <c r="Q211" s="2" t="s">
        <v>225</v>
      </c>
      <c r="R211" s="2" t="s">
        <v>226</v>
      </c>
      <c r="S211" s="2" t="s">
        <v>2661</v>
      </c>
      <c r="T211" s="2" t="s">
        <v>969</v>
      </c>
      <c r="U211" s="2" t="s">
        <v>229</v>
      </c>
      <c r="V211" s="2" t="s">
        <v>970</v>
      </c>
      <c r="W211" s="2" t="s">
        <v>971</v>
      </c>
      <c r="X211" s="2" t="s">
        <v>226</v>
      </c>
      <c r="Y211" s="2" t="s">
        <v>1316</v>
      </c>
      <c r="Z211" s="4">
        <v>180</v>
      </c>
      <c r="AA211" s="4">
        <f>=ROUNDDOWN({0},0)</f>
      </c>
      <c r="AB211" s="5"/>
      <c r="AC211" s="2" t="s">
        <v>973</v>
      </c>
      <c r="AD211" s="4">
        <v>180</v>
      </c>
      <c r="AE211" s="4">
        <v>180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/>
      <c r="BJ211" s="4"/>
      <c r="BK211" s="8"/>
      <c r="BL211" s="2" t="s">
        <v>226</v>
      </c>
      <c r="BM211" s="7"/>
      <c r="BN211" s="7"/>
      <c r="BO211" s="4"/>
      <c r="BP211" s="8"/>
      <c r="BQ211" s="4"/>
      <c r="BR211" s="8"/>
      <c r="BS211" s="7"/>
      <c r="BT211" s="7"/>
      <c r="BU211" s="2" t="s">
        <v>949</v>
      </c>
      <c r="BV211" s="2" t="s">
        <v>223</v>
      </c>
      <c r="BW211" s="2" t="s">
        <v>226</v>
      </c>
      <c r="BX211" s="2" t="s">
        <v>226</v>
      </c>
      <c r="BY211" s="2" t="s">
        <v>238</v>
      </c>
      <c r="BZ211" s="2" t="s">
        <v>226</v>
      </c>
      <c r="CA211" s="4"/>
      <c r="CB211" s="8"/>
      <c r="CC211" s="4"/>
      <c r="CD211" s="8"/>
      <c r="CE211" s="7"/>
      <c r="CF211" s="7"/>
      <c r="CG211" s="2" t="s">
        <v>448</v>
      </c>
      <c r="CH211" s="2" t="s">
        <v>223</v>
      </c>
      <c r="CI211" s="2" t="s">
        <v>226</v>
      </c>
      <c r="CJ211" s="2" t="s">
        <v>226</v>
      </c>
      <c r="CK211" s="2" t="s">
        <v>238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239</v>
      </c>
      <c r="CT211" s="2" t="s">
        <v>223</v>
      </c>
      <c r="CU211" s="2" t="s">
        <v>1241</v>
      </c>
      <c r="CV211" s="2" t="s">
        <v>226</v>
      </c>
      <c r="CW211" s="2" t="s">
        <v>238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223</v>
      </c>
      <c r="DG211" s="2" t="s">
        <v>226</v>
      </c>
      <c r="DH211" s="2" t="s">
        <v>226</v>
      </c>
      <c r="DI211" s="2" t="s">
        <v>238</v>
      </c>
      <c r="DJ211" s="2" t="s">
        <v>226</v>
      </c>
      <c r="DK211" s="4"/>
      <c r="DL211" s="8"/>
      <c r="DM211" s="4"/>
      <c r="DN211" s="8"/>
      <c r="DO211" s="7"/>
      <c r="DP211" s="7"/>
      <c r="DQ211" s="2" t="s">
        <v>239</v>
      </c>
      <c r="DR211" s="2" t="s">
        <v>223</v>
      </c>
      <c r="DS211" s="2" t="s">
        <v>1797</v>
      </c>
      <c r="DT211" s="2" t="s">
        <v>226</v>
      </c>
      <c r="DU211" s="2" t="s">
        <v>238</v>
      </c>
      <c r="DV211" s="2" t="s">
        <v>226</v>
      </c>
      <c r="DW211" s="4"/>
      <c r="DX211" s="8"/>
      <c r="DY211" s="4"/>
      <c r="DZ211" s="8"/>
      <c r="EA211" s="7"/>
      <c r="EB211" s="7"/>
      <c r="EC211" s="2" t="s">
        <v>667</v>
      </c>
      <c r="ED211" s="2" t="s">
        <v>223</v>
      </c>
      <c r="EE211" s="2" t="s">
        <v>226</v>
      </c>
      <c r="EF211" s="2" t="s">
        <v>226</v>
      </c>
      <c r="EG211" s="2" t="s">
        <v>238</v>
      </c>
      <c r="EH211" s="2" t="s">
        <v>226</v>
      </c>
      <c r="EI211" s="4"/>
      <c r="EJ211" s="8"/>
      <c r="EK211" s="4"/>
      <c r="EL211" s="8"/>
      <c r="EM211" s="7"/>
      <c r="EN211" s="7"/>
      <c r="EO211" s="2" t="s">
        <v>239</v>
      </c>
      <c r="EP211" s="2" t="s">
        <v>223</v>
      </c>
      <c r="EQ211" s="2" t="s">
        <v>2230</v>
      </c>
      <c r="ER211" s="2" t="s">
        <v>226</v>
      </c>
      <c r="ES211" s="2" t="s">
        <v>238</v>
      </c>
      <c r="ET211" s="2" t="s">
        <v>226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223</v>
      </c>
      <c r="FC211" s="2" t="s">
        <v>1333</v>
      </c>
      <c r="FD211" s="2" t="s">
        <v>226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223</v>
      </c>
      <c r="FO211" s="2" t="s">
        <v>1333</v>
      </c>
      <c r="FP211" s="2" t="s">
        <v>226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239</v>
      </c>
      <c r="FZ211" s="2" t="s">
        <v>223</v>
      </c>
      <c r="GA211" s="2" t="s">
        <v>1333</v>
      </c>
      <c r="GB211" s="2" t="s">
        <v>226</v>
      </c>
      <c r="GC211" s="2" t="s">
        <v>238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252</v>
      </c>
      <c r="GL211" s="2" t="s">
        <v>223</v>
      </c>
      <c r="GM211" s="2" t="s">
        <v>226</v>
      </c>
      <c r="GN211" s="2" t="s">
        <v>226</v>
      </c>
      <c r="GO211" s="2" t="s">
        <v>238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239</v>
      </c>
      <c r="GX211" s="2" t="s">
        <v>223</v>
      </c>
      <c r="GY211" s="2" t="s">
        <v>1314</v>
      </c>
      <c r="GZ211" s="2" t="s">
        <v>226</v>
      </c>
      <c r="HA211" s="2" t="s">
        <v>238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223</v>
      </c>
      <c r="HK211" s="2" t="s">
        <v>226</v>
      </c>
      <c r="HL211" s="2" t="s">
        <v>226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236</v>
      </c>
      <c r="HV211" s="2" t="s">
        <v>223</v>
      </c>
      <c r="HW211" s="2" t="s">
        <v>226</v>
      </c>
      <c r="HX211" s="2" t="s">
        <v>226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252</v>
      </c>
      <c r="IH211" s="2" t="s">
        <v>223</v>
      </c>
      <c r="II211" s="2" t="s">
        <v>226</v>
      </c>
      <c r="IJ211" s="2" t="s">
        <v>226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448</v>
      </c>
      <c r="IT211" s="2" t="s">
        <v>223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949</v>
      </c>
      <c r="JF211" s="2" t="s">
        <v>223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252</v>
      </c>
      <c r="KP211" s="2" t="s">
        <v>223</v>
      </c>
      <c r="KQ211" s="2" t="s">
        <v>226</v>
      </c>
      <c r="KR211" s="2" t="s">
        <v>226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252</v>
      </c>
      <c r="LB211" s="2" t="s">
        <v>223</v>
      </c>
      <c r="LC211" s="2" t="s">
        <v>226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252</v>
      </c>
      <c r="LN211" s="2" t="s">
        <v>223</v>
      </c>
      <c r="LO211" s="2" t="s">
        <v>226</v>
      </c>
      <c r="LP211" s="2" t="s">
        <v>226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252</v>
      </c>
      <c r="LZ211" s="2" t="s">
        <v>223</v>
      </c>
      <c r="MA211" s="2" t="s">
        <v>226</v>
      </c>
      <c r="MB211" s="2" t="s">
        <v>226</v>
      </c>
      <c r="MC211" s="2" t="s">
        <v>238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252</v>
      </c>
      <c r="ML211" s="2" t="s">
        <v>223</v>
      </c>
      <c r="MM211" s="2" t="s">
        <v>226</v>
      </c>
      <c r="MN211" s="2" t="s">
        <v>226</v>
      </c>
      <c r="MO211" s="2" t="s">
        <v>238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236</v>
      </c>
      <c r="MX211" s="2" t="s">
        <v>223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226</v>
      </c>
      <c r="NJ211" s="2" t="s">
        <v>226</v>
      </c>
      <c r="NK211" s="2" t="s">
        <v>226</v>
      </c>
      <c r="NL211" s="2" t="s">
        <v>226</v>
      </c>
      <c r="NM211" s="2" t="s">
        <v>226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949</v>
      </c>
      <c r="NV211" s="2" t="s">
        <v>223</v>
      </c>
      <c r="NW211" s="2" t="s">
        <v>226</v>
      </c>
      <c r="NX211" s="2" t="s">
        <v>226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252</v>
      </c>
      <c r="OH211" s="2" t="s">
        <v>223</v>
      </c>
      <c r="OI211" s="2" t="s">
        <v>226</v>
      </c>
      <c r="OJ211" s="2" t="s">
        <v>226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252</v>
      </c>
      <c r="OT211" s="2" t="s">
        <v>223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252</v>
      </c>
      <c r="PF211" s="2" t="s">
        <v>223</v>
      </c>
      <c r="PG211" s="2" t="s">
        <v>226</v>
      </c>
      <c r="PH211" s="2" t="s">
        <v>226</v>
      </c>
      <c r="PI211" s="2" t="s">
        <v>238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252</v>
      </c>
      <c r="QP211" s="2" t="s">
        <v>223</v>
      </c>
      <c r="QQ211" s="2" t="s">
        <v>226</v>
      </c>
      <c r="QR211" s="2" t="s">
        <v>226</v>
      </c>
      <c r="QS211" s="2" t="s">
        <v>238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223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252</v>
      </c>
      <c r="RN211" s="2" t="s">
        <v>223</v>
      </c>
      <c r="RO211" s="2" t="s">
        <v>226</v>
      </c>
      <c r="RP211" s="2" t="s">
        <v>226</v>
      </c>
      <c r="RQ211" s="2" t="s">
        <v>238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226</v>
      </c>
      <c r="RZ211" s="2" t="s">
        <v>226</v>
      </c>
      <c r="SA211" s="2" t="s">
        <v>226</v>
      </c>
      <c r="SB211" s="2" t="s">
        <v>226</v>
      </c>
      <c r="SC211" s="2" t="s">
        <v>226</v>
      </c>
      <c r="SD211" s="2" t="s">
        <v>226</v>
      </c>
      <c r="SE211" s="4">
        <v>180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>
        <v>180</v>
      </c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</row>
    <row r="212">
      <c r="A212" s="2" t="s">
        <v>2663</v>
      </c>
      <c r="B212" s="2" t="s">
        <v>577</v>
      </c>
      <c r="C212" s="2" t="s">
        <v>558</v>
      </c>
      <c r="D212" s="2" t="s">
        <v>215</v>
      </c>
      <c r="E212" s="2" t="s">
        <v>216</v>
      </c>
      <c r="F212" s="2" t="s">
        <v>2664</v>
      </c>
      <c r="G212" s="2" t="s">
        <v>963</v>
      </c>
      <c r="H212" s="2" t="s">
        <v>2665</v>
      </c>
      <c r="I212" s="2" t="s">
        <v>560</v>
      </c>
      <c r="J212" s="2" t="s">
        <v>582</v>
      </c>
      <c r="K212" s="2" t="s">
        <v>405</v>
      </c>
      <c r="L212" s="3">
        <v>28.8</v>
      </c>
      <c r="M212" s="3">
        <v>30.24</v>
      </c>
      <c r="N212" s="3">
        <v>59.99</v>
      </c>
      <c r="O212" s="2" t="s">
        <v>223</v>
      </c>
      <c r="P212" s="2" t="s">
        <v>284</v>
      </c>
      <c r="Q212" s="2" t="s">
        <v>225</v>
      </c>
      <c r="R212" s="2" t="s">
        <v>226</v>
      </c>
      <c r="S212" s="2" t="s">
        <v>2666</v>
      </c>
      <c r="T212" s="2" t="s">
        <v>226</v>
      </c>
      <c r="U212" s="2" t="s">
        <v>371</v>
      </c>
      <c r="V212" s="2" t="s">
        <v>2549</v>
      </c>
      <c r="W212" s="2" t="s">
        <v>231</v>
      </c>
      <c r="X212" s="2" t="s">
        <v>226</v>
      </c>
      <c r="Y212" s="2" t="s">
        <v>1353</v>
      </c>
      <c r="Z212" s="4"/>
      <c r="AA212" s="4">
        <f>=ROUNDDOWN({0},0)</f>
      </c>
      <c r="AB212" s="5"/>
      <c r="AC212" s="2" t="s">
        <v>226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/>
      <c r="BJ212" s="4"/>
      <c r="BK212" s="8"/>
      <c r="BL212" s="2" t="s">
        <v>226</v>
      </c>
      <c r="BM212" s="7"/>
      <c r="BN212" s="7"/>
      <c r="BO212" s="4"/>
      <c r="BP212" s="8"/>
      <c r="BQ212" s="4"/>
      <c r="BR212" s="8"/>
      <c r="BS212" s="7"/>
      <c r="BT212" s="7"/>
      <c r="BU212" s="2" t="s">
        <v>252</v>
      </c>
      <c r="BV212" s="2" t="s">
        <v>237</v>
      </c>
      <c r="BW212" s="2" t="s">
        <v>226</v>
      </c>
      <c r="BX212" s="2" t="s">
        <v>226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237</v>
      </c>
      <c r="CI212" s="2" t="s">
        <v>1917</v>
      </c>
      <c r="CJ212" s="2" t="s">
        <v>2667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237</v>
      </c>
      <c r="CU212" s="2" t="s">
        <v>2668</v>
      </c>
      <c r="CV212" s="2" t="s">
        <v>2043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237</v>
      </c>
      <c r="DG212" s="2" t="s">
        <v>226</v>
      </c>
      <c r="DH212" s="2" t="s">
        <v>226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239</v>
      </c>
      <c r="DR212" s="2" t="s">
        <v>237</v>
      </c>
      <c r="DS212" s="2" t="s">
        <v>2669</v>
      </c>
      <c r="DT212" s="2" t="s">
        <v>2670</v>
      </c>
      <c r="DU212" s="2" t="s">
        <v>238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239</v>
      </c>
      <c r="ED212" s="2" t="s">
        <v>237</v>
      </c>
      <c r="EE212" s="2" t="s">
        <v>2451</v>
      </c>
      <c r="EF212" s="2" t="s">
        <v>2323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237</v>
      </c>
      <c r="EQ212" s="2" t="s">
        <v>570</v>
      </c>
      <c r="ER212" s="2" t="s">
        <v>2413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237</v>
      </c>
      <c r="FC212" s="2" t="s">
        <v>226</v>
      </c>
      <c r="FD212" s="2" t="s">
        <v>226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237</v>
      </c>
      <c r="FO212" s="2" t="s">
        <v>2490</v>
      </c>
      <c r="FP212" s="2" t="s">
        <v>1900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226</v>
      </c>
      <c r="FZ212" s="2" t="s">
        <v>226</v>
      </c>
      <c r="GA212" s="2" t="s">
        <v>226</v>
      </c>
      <c r="GB212" s="2" t="s">
        <v>226</v>
      </c>
      <c r="GC212" s="2" t="s">
        <v>226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252</v>
      </c>
      <c r="GL212" s="2" t="s">
        <v>237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266</v>
      </c>
      <c r="GX212" s="2" t="s">
        <v>237</v>
      </c>
      <c r="GY212" s="2" t="s">
        <v>226</v>
      </c>
      <c r="GZ212" s="2" t="s">
        <v>226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252</v>
      </c>
      <c r="HJ212" s="2" t="s">
        <v>223</v>
      </c>
      <c r="HK212" s="2" t="s">
        <v>226</v>
      </c>
      <c r="HL212" s="2" t="s">
        <v>226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237</v>
      </c>
      <c r="HW212" s="2" t="s">
        <v>1909</v>
      </c>
      <c r="HX212" s="2" t="s">
        <v>2551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252</v>
      </c>
      <c r="IH212" s="2" t="s">
        <v>237</v>
      </c>
      <c r="II212" s="2" t="s">
        <v>226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226</v>
      </c>
      <c r="IT212" s="2" t="s">
        <v>226</v>
      </c>
      <c r="IU212" s="2" t="s">
        <v>226</v>
      </c>
      <c r="IV212" s="2" t="s">
        <v>226</v>
      </c>
      <c r="IW212" s="2" t="s">
        <v>226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226</v>
      </c>
      <c r="JF212" s="2" t="s">
        <v>226</v>
      </c>
      <c r="JG212" s="2" t="s">
        <v>226</v>
      </c>
      <c r="JH212" s="2" t="s">
        <v>226</v>
      </c>
      <c r="JI212" s="2" t="s">
        <v>226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237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226</v>
      </c>
      <c r="KP212" s="2" t="s">
        <v>226</v>
      </c>
      <c r="KQ212" s="2" t="s">
        <v>226</v>
      </c>
      <c r="KR212" s="2" t="s">
        <v>226</v>
      </c>
      <c r="KS212" s="2" t="s">
        <v>226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236</v>
      </c>
      <c r="LB212" s="2" t="s">
        <v>237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252</v>
      </c>
      <c r="LN212" s="2" t="s">
        <v>223</v>
      </c>
      <c r="LO212" s="2" t="s">
        <v>226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226</v>
      </c>
      <c r="MA212" s="2" t="s">
        <v>226</v>
      </c>
      <c r="MB212" s="2" t="s">
        <v>226</v>
      </c>
      <c r="MC212" s="2" t="s">
        <v>226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226</v>
      </c>
      <c r="ML212" s="2" t="s">
        <v>226</v>
      </c>
      <c r="MM212" s="2" t="s">
        <v>226</v>
      </c>
      <c r="MN212" s="2" t="s">
        <v>226</v>
      </c>
      <c r="MO212" s="2" t="s">
        <v>226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226</v>
      </c>
      <c r="MX212" s="2" t="s">
        <v>226</v>
      </c>
      <c r="MY212" s="2" t="s">
        <v>226</v>
      </c>
      <c r="MZ212" s="2" t="s">
        <v>226</v>
      </c>
      <c r="NA212" s="2" t="s">
        <v>226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239</v>
      </c>
      <c r="NJ212" s="2" t="s">
        <v>237</v>
      </c>
      <c r="NK212" s="2" t="s">
        <v>2671</v>
      </c>
      <c r="NL212" s="2" t="s">
        <v>2654</v>
      </c>
      <c r="NM212" s="2" t="s">
        <v>238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252</v>
      </c>
      <c r="NV212" s="2" t="s">
        <v>237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237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252</v>
      </c>
      <c r="OT212" s="2" t="s">
        <v>237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226</v>
      </c>
      <c r="QQ212" s="2" t="s">
        <v>226</v>
      </c>
      <c r="QR212" s="2" t="s">
        <v>226</v>
      </c>
      <c r="QS212" s="2" t="s">
        <v>226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223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226</v>
      </c>
      <c r="RN212" s="2" t="s">
        <v>226</v>
      </c>
      <c r="RO212" s="2" t="s">
        <v>226</v>
      </c>
      <c r="RP212" s="2" t="s">
        <v>226</v>
      </c>
      <c r="RQ212" s="2" t="s">
        <v>226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239</v>
      </c>
      <c r="RZ212" s="2" t="s">
        <v>237</v>
      </c>
      <c r="SA212" s="2" t="s">
        <v>1082</v>
      </c>
      <c r="SB212" s="2" t="s">
        <v>226</v>
      </c>
      <c r="SC212" s="2" t="s">
        <v>238</v>
      </c>
      <c r="SD212" s="2" t="s">
        <v>226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</row>
    <row r="213">
      <c r="A213" s="2" t="s">
        <v>2672</v>
      </c>
      <c r="B213" s="2" t="s">
        <v>577</v>
      </c>
      <c r="C213" s="2" t="s">
        <v>558</v>
      </c>
      <c r="D213" s="2" t="s">
        <v>215</v>
      </c>
      <c r="E213" s="2" t="s">
        <v>216</v>
      </c>
      <c r="F213" s="2" t="s">
        <v>2664</v>
      </c>
      <c r="G213" s="2" t="s">
        <v>963</v>
      </c>
      <c r="H213" s="2" t="s">
        <v>2665</v>
      </c>
      <c r="I213" s="2" t="s">
        <v>560</v>
      </c>
      <c r="J213" s="2" t="s">
        <v>582</v>
      </c>
      <c r="K213" s="2" t="s">
        <v>1457</v>
      </c>
      <c r="L213" s="3">
        <v>28.8</v>
      </c>
      <c r="M213" s="3">
        <v>30.24</v>
      </c>
      <c r="N213" s="3">
        <v>59.99</v>
      </c>
      <c r="O213" s="2" t="s">
        <v>2393</v>
      </c>
      <c r="P213" s="2" t="s">
        <v>284</v>
      </c>
      <c r="Q213" s="2" t="s">
        <v>225</v>
      </c>
      <c r="R213" s="2" t="s">
        <v>226</v>
      </c>
      <c r="S213" s="2" t="s">
        <v>2673</v>
      </c>
      <c r="T213" s="2" t="s">
        <v>226</v>
      </c>
      <c r="U213" s="2" t="s">
        <v>371</v>
      </c>
      <c r="V213" s="2" t="s">
        <v>2549</v>
      </c>
      <c r="W213" s="2" t="s">
        <v>1894</v>
      </c>
      <c r="X213" s="2" t="s">
        <v>971</v>
      </c>
      <c r="Y213" s="2" t="s">
        <v>1353</v>
      </c>
      <c r="Z213" s="4"/>
      <c r="AA213" s="4">
        <f>=ROUNDDOWN({0},0)</f>
      </c>
      <c r="AB213" s="5"/>
      <c r="AC213" s="2" t="s">
        <v>226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/>
      <c r="BJ213" s="4"/>
      <c r="BK213" s="8"/>
      <c r="BL213" s="2" t="s">
        <v>226</v>
      </c>
      <c r="BM213" s="7"/>
      <c r="BN213" s="7"/>
      <c r="BO213" s="4"/>
      <c r="BP213" s="8"/>
      <c r="BQ213" s="4"/>
      <c r="BR213" s="8"/>
      <c r="BS213" s="7"/>
      <c r="BT213" s="7"/>
      <c r="BU213" s="2" t="s">
        <v>239</v>
      </c>
      <c r="BV213" s="2" t="s">
        <v>237</v>
      </c>
      <c r="BW213" s="2" t="s">
        <v>226</v>
      </c>
      <c r="BX213" s="2" t="s">
        <v>1685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239</v>
      </c>
      <c r="CH213" s="2" t="s">
        <v>237</v>
      </c>
      <c r="CI213" s="2" t="s">
        <v>1493</v>
      </c>
      <c r="CJ213" s="2" t="s">
        <v>2145</v>
      </c>
      <c r="CK213" s="2" t="s">
        <v>238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237</v>
      </c>
      <c r="CU213" s="2" t="s">
        <v>1357</v>
      </c>
      <c r="CV213" s="2" t="s">
        <v>2674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237</v>
      </c>
      <c r="DG213" s="2" t="s">
        <v>980</v>
      </c>
      <c r="DH213" s="2" t="s">
        <v>2675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237</v>
      </c>
      <c r="DS213" s="2" t="s">
        <v>1357</v>
      </c>
      <c r="DT213" s="2" t="s">
        <v>1699</v>
      </c>
      <c r="DU213" s="2" t="s">
        <v>238</v>
      </c>
      <c r="DV213" s="2" t="s">
        <v>226</v>
      </c>
      <c r="DW213" s="4"/>
      <c r="DX213" s="8"/>
      <c r="DY213" s="4"/>
      <c r="DZ213" s="8"/>
      <c r="EA213" s="7"/>
      <c r="EB213" s="7"/>
      <c r="EC213" s="2" t="s">
        <v>239</v>
      </c>
      <c r="ED213" s="2" t="s">
        <v>237</v>
      </c>
      <c r="EE213" s="2" t="s">
        <v>1357</v>
      </c>
      <c r="EF213" s="2" t="s">
        <v>2676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237</v>
      </c>
      <c r="EQ213" s="2" t="s">
        <v>1357</v>
      </c>
      <c r="ER213" s="2" t="s">
        <v>1699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237</v>
      </c>
      <c r="FC213" s="2" t="s">
        <v>1357</v>
      </c>
      <c r="FD213" s="2" t="s">
        <v>1704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237</v>
      </c>
      <c r="FO213" s="2" t="s">
        <v>1357</v>
      </c>
      <c r="FP213" s="2" t="s">
        <v>2295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226</v>
      </c>
      <c r="FZ213" s="2" t="s">
        <v>226</v>
      </c>
      <c r="GA213" s="2" t="s">
        <v>226</v>
      </c>
      <c r="GB213" s="2" t="s">
        <v>226</v>
      </c>
      <c r="GC213" s="2" t="s">
        <v>226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239</v>
      </c>
      <c r="GL213" s="2" t="s">
        <v>237</v>
      </c>
      <c r="GM213" s="2" t="s">
        <v>1357</v>
      </c>
      <c r="GN213" s="2" t="s">
        <v>1702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266</v>
      </c>
      <c r="GX213" s="2" t="s">
        <v>237</v>
      </c>
      <c r="GY213" s="2" t="s">
        <v>226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252</v>
      </c>
      <c r="HJ213" s="2" t="s">
        <v>223</v>
      </c>
      <c r="HK213" s="2" t="s">
        <v>226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239</v>
      </c>
      <c r="HV213" s="2" t="s">
        <v>237</v>
      </c>
      <c r="HW213" s="2" t="s">
        <v>1493</v>
      </c>
      <c r="HX213" s="2" t="s">
        <v>1907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266</v>
      </c>
      <c r="IH213" s="2" t="s">
        <v>237</v>
      </c>
      <c r="II213" s="2" t="s">
        <v>226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226</v>
      </c>
      <c r="IT213" s="2" t="s">
        <v>226</v>
      </c>
      <c r="IU213" s="2" t="s">
        <v>226</v>
      </c>
      <c r="IV213" s="2" t="s">
        <v>226</v>
      </c>
      <c r="IW213" s="2" t="s">
        <v>226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252</v>
      </c>
      <c r="JF213" s="2" t="s">
        <v>223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223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237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226</v>
      </c>
      <c r="KP213" s="2" t="s">
        <v>226</v>
      </c>
      <c r="KQ213" s="2" t="s">
        <v>226</v>
      </c>
      <c r="KR213" s="2" t="s">
        <v>226</v>
      </c>
      <c r="KS213" s="2" t="s">
        <v>226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239</v>
      </c>
      <c r="LB213" s="2" t="s">
        <v>237</v>
      </c>
      <c r="LC213" s="2" t="s">
        <v>1004</v>
      </c>
      <c r="LD213" s="2" t="s">
        <v>1046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226</v>
      </c>
      <c r="LO213" s="2" t="s">
        <v>226</v>
      </c>
      <c r="LP213" s="2" t="s">
        <v>226</v>
      </c>
      <c r="LQ213" s="2" t="s">
        <v>226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226</v>
      </c>
      <c r="MA213" s="2" t="s">
        <v>226</v>
      </c>
      <c r="MB213" s="2" t="s">
        <v>226</v>
      </c>
      <c r="MC213" s="2" t="s">
        <v>226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226</v>
      </c>
      <c r="MM213" s="2" t="s">
        <v>226</v>
      </c>
      <c r="MN213" s="2" t="s">
        <v>226</v>
      </c>
      <c r="MO213" s="2" t="s">
        <v>226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226</v>
      </c>
      <c r="MX213" s="2" t="s">
        <v>226</v>
      </c>
      <c r="MY213" s="2" t="s">
        <v>226</v>
      </c>
      <c r="MZ213" s="2" t="s">
        <v>226</v>
      </c>
      <c r="NA213" s="2" t="s">
        <v>226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239</v>
      </c>
      <c r="NJ213" s="2" t="s">
        <v>237</v>
      </c>
      <c r="NK213" s="2" t="s">
        <v>1375</v>
      </c>
      <c r="NL213" s="2" t="s">
        <v>2677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239</v>
      </c>
      <c r="NV213" s="2" t="s">
        <v>237</v>
      </c>
      <c r="NW213" s="2" t="s">
        <v>1054</v>
      </c>
      <c r="NX213" s="2" t="s">
        <v>226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237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252</v>
      </c>
      <c r="OT213" s="2" t="s">
        <v>237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239</v>
      </c>
      <c r="QP213" s="2" t="s">
        <v>237</v>
      </c>
      <c r="QQ213" s="2" t="s">
        <v>1379</v>
      </c>
      <c r="QR213" s="2" t="s">
        <v>1627</v>
      </c>
      <c r="QS213" s="2" t="s">
        <v>238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237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226</v>
      </c>
      <c r="RN213" s="2" t="s">
        <v>226</v>
      </c>
      <c r="RO213" s="2" t="s">
        <v>226</v>
      </c>
      <c r="RP213" s="2" t="s">
        <v>226</v>
      </c>
      <c r="RQ213" s="2" t="s">
        <v>226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239</v>
      </c>
      <c r="RZ213" s="2" t="s">
        <v>237</v>
      </c>
      <c r="SA213" s="2" t="s">
        <v>1082</v>
      </c>
      <c r="SB213" s="2" t="s">
        <v>226</v>
      </c>
      <c r="SC213" s="2" t="s">
        <v>238</v>
      </c>
      <c r="SD213" s="2" t="s">
        <v>226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</row>
    <row r="214">
      <c r="A214" s="2" t="s">
        <v>2678</v>
      </c>
      <c r="B214" s="2" t="s">
        <v>577</v>
      </c>
      <c r="C214" s="2" t="s">
        <v>558</v>
      </c>
      <c r="D214" s="2" t="s">
        <v>215</v>
      </c>
      <c r="E214" s="2" t="s">
        <v>216</v>
      </c>
      <c r="F214" s="2" t="s">
        <v>2679</v>
      </c>
      <c r="G214" s="2" t="s">
        <v>2680</v>
      </c>
      <c r="H214" s="2" t="s">
        <v>2681</v>
      </c>
      <c r="I214" s="2" t="s">
        <v>2682</v>
      </c>
      <c r="J214" s="2" t="s">
        <v>582</v>
      </c>
      <c r="K214" s="2" t="s">
        <v>2683</v>
      </c>
      <c r="L214" s="3">
        <v>32.2</v>
      </c>
      <c r="M214" s="3">
        <v>33.81</v>
      </c>
      <c r="N214" s="3">
        <v>69.99</v>
      </c>
      <c r="O214" s="2" t="s">
        <v>283</v>
      </c>
      <c r="P214" s="2" t="s">
        <v>284</v>
      </c>
      <c r="Q214" s="2" t="s">
        <v>225</v>
      </c>
      <c r="R214" s="2" t="s">
        <v>226</v>
      </c>
      <c r="S214" s="2" t="s">
        <v>2684</v>
      </c>
      <c r="T214" s="2" t="s">
        <v>969</v>
      </c>
      <c r="U214" s="2" t="s">
        <v>371</v>
      </c>
      <c r="V214" s="2" t="s">
        <v>2685</v>
      </c>
      <c r="W214" s="2" t="s">
        <v>1894</v>
      </c>
      <c r="X214" s="2" t="s">
        <v>971</v>
      </c>
      <c r="Y214" s="2" t="s">
        <v>2686</v>
      </c>
      <c r="Z214" s="4"/>
      <c r="AA214" s="4">
        <f>=ROUNDDOWN({0},0)</f>
      </c>
      <c r="AB214" s="5"/>
      <c r="AC214" s="2" t="s">
        <v>226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>
        <v>5</v>
      </c>
      <c r="AS214" s="8">
        <v>162.05</v>
      </c>
      <c r="AT214" s="7">
        <v>-1</v>
      </c>
      <c r="AU214" s="7">
        <v>-1</v>
      </c>
      <c r="AV214" s="4"/>
      <c r="AW214" s="8"/>
      <c r="AX214" s="4">
        <v>5</v>
      </c>
      <c r="AY214" s="8">
        <v>162.05</v>
      </c>
      <c r="AZ214" s="7">
        <v>-1</v>
      </c>
      <c r="BA214" s="7">
        <v>-1</v>
      </c>
      <c r="BB214" s="7"/>
      <c r="BC214" s="4"/>
      <c r="BD214" s="8"/>
      <c r="BE214" s="4">
        <v>5</v>
      </c>
      <c r="BF214" s="8">
        <v>162.05</v>
      </c>
      <c r="BG214" s="7">
        <v>-1</v>
      </c>
      <c r="BH214" s="7">
        <v>-1</v>
      </c>
      <c r="BI214" s="7"/>
      <c r="BJ214" s="4"/>
      <c r="BK214" s="8"/>
      <c r="BL214" s="2" t="s">
        <v>2687</v>
      </c>
      <c r="BM214" s="7"/>
      <c r="BN214" s="7"/>
      <c r="BO214" s="4"/>
      <c r="BP214" s="8"/>
      <c r="BQ214" s="4">
        <v>3</v>
      </c>
      <c r="BR214" s="8">
        <v>108.3</v>
      </c>
      <c r="BS214" s="7">
        <v>-1</v>
      </c>
      <c r="BT214" s="7">
        <v>-1</v>
      </c>
      <c r="BU214" s="2" t="s">
        <v>239</v>
      </c>
      <c r="BV214" s="2" t="s">
        <v>237</v>
      </c>
      <c r="BW214" s="2" t="s">
        <v>226</v>
      </c>
      <c r="BX214" s="2" t="s">
        <v>1588</v>
      </c>
      <c r="BY214" s="2" t="s">
        <v>238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237</v>
      </c>
      <c r="CI214" s="2" t="s">
        <v>2688</v>
      </c>
      <c r="CJ214" s="2" t="s">
        <v>2689</v>
      </c>
      <c r="CK214" s="2" t="s">
        <v>238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237</v>
      </c>
      <c r="CU214" s="2" t="s">
        <v>1131</v>
      </c>
      <c r="CV214" s="2" t="s">
        <v>2690</v>
      </c>
      <c r="CW214" s="2" t="s">
        <v>238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239</v>
      </c>
      <c r="DF214" s="2" t="s">
        <v>237</v>
      </c>
      <c r="DG214" s="2" t="s">
        <v>1143</v>
      </c>
      <c r="DH214" s="2" t="s">
        <v>2691</v>
      </c>
      <c r="DI214" s="2" t="s">
        <v>238</v>
      </c>
      <c r="DJ214" s="2" t="s">
        <v>226</v>
      </c>
      <c r="DK214" s="4"/>
      <c r="DL214" s="8"/>
      <c r="DM214" s="4">
        <v>1</v>
      </c>
      <c r="DN214" s="8">
        <v>20.94</v>
      </c>
      <c r="DO214" s="7">
        <v>-1</v>
      </c>
      <c r="DP214" s="7">
        <v>-1</v>
      </c>
      <c r="DQ214" s="2" t="s">
        <v>239</v>
      </c>
      <c r="DR214" s="2" t="s">
        <v>237</v>
      </c>
      <c r="DS214" s="2" t="s">
        <v>2692</v>
      </c>
      <c r="DT214" s="2" t="s">
        <v>2693</v>
      </c>
      <c r="DU214" s="2" t="s">
        <v>238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239</v>
      </c>
      <c r="ED214" s="2" t="s">
        <v>237</v>
      </c>
      <c r="EE214" s="2" t="s">
        <v>1389</v>
      </c>
      <c r="EF214" s="2" t="s">
        <v>1211</v>
      </c>
      <c r="EG214" s="2" t="s">
        <v>238</v>
      </c>
      <c r="EH214" s="2" t="s">
        <v>226</v>
      </c>
      <c r="EI214" s="4"/>
      <c r="EJ214" s="8"/>
      <c r="EK214" s="4">
        <v>1</v>
      </c>
      <c r="EL214" s="8">
        <v>32.81</v>
      </c>
      <c r="EM214" s="7">
        <v>-1</v>
      </c>
      <c r="EN214" s="7">
        <v>-1</v>
      </c>
      <c r="EO214" s="2" t="s">
        <v>239</v>
      </c>
      <c r="EP214" s="2" t="s">
        <v>237</v>
      </c>
      <c r="EQ214" s="2" t="s">
        <v>994</v>
      </c>
      <c r="ER214" s="2" t="s">
        <v>991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237</v>
      </c>
      <c r="FC214" s="2" t="s">
        <v>1867</v>
      </c>
      <c r="FD214" s="2" t="s">
        <v>1035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237</v>
      </c>
      <c r="FO214" s="2" t="s">
        <v>1216</v>
      </c>
      <c r="FP214" s="2" t="s">
        <v>1025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226</v>
      </c>
      <c r="FZ214" s="2" t="s">
        <v>226</v>
      </c>
      <c r="GA214" s="2" t="s">
        <v>226</v>
      </c>
      <c r="GB214" s="2" t="s">
        <v>226</v>
      </c>
      <c r="GC214" s="2" t="s">
        <v>226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667</v>
      </c>
      <c r="GL214" s="2" t="s">
        <v>237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239</v>
      </c>
      <c r="GX214" s="2" t="s">
        <v>237</v>
      </c>
      <c r="GY214" s="2" t="s">
        <v>607</v>
      </c>
      <c r="GZ214" s="2" t="s">
        <v>1518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252</v>
      </c>
      <c r="HJ214" s="2" t="s">
        <v>237</v>
      </c>
      <c r="HK214" s="2" t="s">
        <v>226</v>
      </c>
      <c r="HL214" s="2" t="s">
        <v>226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239</v>
      </c>
      <c r="HV214" s="2" t="s">
        <v>237</v>
      </c>
      <c r="HW214" s="2" t="s">
        <v>610</v>
      </c>
      <c r="HX214" s="2" t="s">
        <v>2694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252</v>
      </c>
      <c r="IH214" s="2" t="s">
        <v>237</v>
      </c>
      <c r="II214" s="2" t="s">
        <v>226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226</v>
      </c>
      <c r="IT214" s="2" t="s">
        <v>226</v>
      </c>
      <c r="IU214" s="2" t="s">
        <v>226</v>
      </c>
      <c r="IV214" s="2" t="s">
        <v>226</v>
      </c>
      <c r="IW214" s="2" t="s">
        <v>226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239</v>
      </c>
      <c r="JF214" s="2" t="s">
        <v>237</v>
      </c>
      <c r="JG214" s="2" t="s">
        <v>1257</v>
      </c>
      <c r="JH214" s="2" t="s">
        <v>292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237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237</v>
      </c>
      <c r="KE214" s="2" t="s">
        <v>591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236</v>
      </c>
      <c r="KP214" s="2" t="s">
        <v>237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239</v>
      </c>
      <c r="LB214" s="2" t="s">
        <v>237</v>
      </c>
      <c r="LC214" s="2" t="s">
        <v>1823</v>
      </c>
      <c r="LD214" s="2" t="s">
        <v>588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239</v>
      </c>
      <c r="LN214" s="2" t="s">
        <v>237</v>
      </c>
      <c r="LO214" s="2" t="s">
        <v>2695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226</v>
      </c>
      <c r="MA214" s="2" t="s">
        <v>226</v>
      </c>
      <c r="MB214" s="2" t="s">
        <v>226</v>
      </c>
      <c r="MC214" s="2" t="s">
        <v>226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252</v>
      </c>
      <c r="MX214" s="2" t="s">
        <v>237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239</v>
      </c>
      <c r="NJ214" s="2" t="s">
        <v>237</v>
      </c>
      <c r="NK214" s="2" t="s">
        <v>1598</v>
      </c>
      <c r="NL214" s="2" t="s">
        <v>1025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239</v>
      </c>
      <c r="NV214" s="2" t="s">
        <v>237</v>
      </c>
      <c r="NW214" s="2" t="s">
        <v>820</v>
      </c>
      <c r="NX214" s="2" t="s">
        <v>245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252</v>
      </c>
      <c r="OH214" s="2" t="s">
        <v>237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252</v>
      </c>
      <c r="OT214" s="2" t="s">
        <v>237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236</v>
      </c>
      <c r="QP214" s="2" t="s">
        <v>237</v>
      </c>
      <c r="QQ214" s="2" t="s">
        <v>226</v>
      </c>
      <c r="QR214" s="2" t="s">
        <v>226</v>
      </c>
      <c r="QS214" s="2" t="s">
        <v>238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266</v>
      </c>
      <c r="RB214" s="2" t="s">
        <v>237</v>
      </c>
      <c r="RC214" s="2" t="s">
        <v>226</v>
      </c>
      <c r="RD214" s="2" t="s">
        <v>226</v>
      </c>
      <c r="RE214" s="2" t="s">
        <v>238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226</v>
      </c>
      <c r="RN214" s="2" t="s">
        <v>226</v>
      </c>
      <c r="RO214" s="2" t="s">
        <v>226</v>
      </c>
      <c r="RP214" s="2" t="s">
        <v>226</v>
      </c>
      <c r="RQ214" s="2" t="s">
        <v>226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239</v>
      </c>
      <c r="RZ214" s="2" t="s">
        <v>237</v>
      </c>
      <c r="SA214" s="2" t="s">
        <v>630</v>
      </c>
      <c r="SB214" s="2" t="s">
        <v>810</v>
      </c>
      <c r="SC214" s="2" t="s">
        <v>238</v>
      </c>
      <c r="SD214" s="2" t="s">
        <v>226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</row>
    <row r="215">
      <c r="A215" s="2" t="s">
        <v>2696</v>
      </c>
      <c r="B215" s="2" t="s">
        <v>577</v>
      </c>
      <c r="C215" s="2" t="s">
        <v>558</v>
      </c>
      <c r="D215" s="2" t="s">
        <v>215</v>
      </c>
      <c r="E215" s="2" t="s">
        <v>216</v>
      </c>
      <c r="F215" s="2" t="s">
        <v>2697</v>
      </c>
      <c r="G215" s="2" t="s">
        <v>1349</v>
      </c>
      <c r="H215" s="2" t="s">
        <v>2698</v>
      </c>
      <c r="I215" s="2" t="s">
        <v>2511</v>
      </c>
      <c r="J215" s="2" t="s">
        <v>582</v>
      </c>
      <c r="K215" s="2" t="s">
        <v>405</v>
      </c>
      <c r="L215" s="3">
        <v>32.2</v>
      </c>
      <c r="M215" s="3">
        <v>33.81</v>
      </c>
      <c r="N215" s="3">
        <v>69.99</v>
      </c>
      <c r="O215" s="2" t="s">
        <v>302</v>
      </c>
      <c r="P215" s="2" t="s">
        <v>284</v>
      </c>
      <c r="Q215" s="2" t="s">
        <v>225</v>
      </c>
      <c r="R215" s="2" t="s">
        <v>226</v>
      </c>
      <c r="S215" s="2" t="s">
        <v>2699</v>
      </c>
      <c r="T215" s="2" t="s">
        <v>969</v>
      </c>
      <c r="U215" s="2" t="s">
        <v>371</v>
      </c>
      <c r="V215" s="2" t="s">
        <v>1893</v>
      </c>
      <c r="W215" s="2" t="s">
        <v>1894</v>
      </c>
      <c r="X215" s="2" t="s">
        <v>231</v>
      </c>
      <c r="Y215" s="2" t="s">
        <v>1809</v>
      </c>
      <c r="Z215" s="4"/>
      <c r="AA215" s="4">
        <f>=ROUNDDOWN({0},0)</f>
      </c>
      <c r="AB215" s="5">
        <v>0.2</v>
      </c>
      <c r="AC215" s="2" t="s">
        <v>226</v>
      </c>
      <c r="AD215" s="4"/>
      <c r="AE215" s="4"/>
      <c r="AF215" s="6">
        <v>64</v>
      </c>
      <c r="AG215" s="6">
        <v>72</v>
      </c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>
        <v>117</v>
      </c>
      <c r="AS215" s="8">
        <v>3917.97</v>
      </c>
      <c r="AT215" s="7">
        <v>-1</v>
      </c>
      <c r="AU215" s="7">
        <v>-1</v>
      </c>
      <c r="AV215" s="4" t="s">
        <v>226</v>
      </c>
      <c r="AW215" s="8" t="s">
        <v>226</v>
      </c>
      <c r="AX215" s="4">
        <v>415</v>
      </c>
      <c r="AY215" s="8">
        <v>15021.59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>
        <v>415</v>
      </c>
      <c r="BF215" s="8">
        <v>15021.59</v>
      </c>
      <c r="BG215" s="7" t="s">
        <v>226</v>
      </c>
      <c r="BH215" s="7" t="s">
        <v>226</v>
      </c>
      <c r="BI215" s="7"/>
      <c r="BJ215" s="4"/>
      <c r="BK215" s="8"/>
      <c r="BL215" s="2" t="s">
        <v>2700</v>
      </c>
      <c r="BM215" s="7"/>
      <c r="BN215" s="7"/>
      <c r="BO215" s="4"/>
      <c r="BP215" s="8"/>
      <c r="BQ215" s="4">
        <v>7</v>
      </c>
      <c r="BR215" s="8">
        <v>234.96</v>
      </c>
      <c r="BS215" s="7">
        <v>-1</v>
      </c>
      <c r="BT215" s="7">
        <v>-1</v>
      </c>
      <c r="BU215" s="2" t="s">
        <v>239</v>
      </c>
      <c r="BV215" s="2" t="s">
        <v>237</v>
      </c>
      <c r="BW215" s="2" t="s">
        <v>226</v>
      </c>
      <c r="BX215" s="2" t="s">
        <v>629</v>
      </c>
      <c r="BY215" s="2" t="s">
        <v>238</v>
      </c>
      <c r="BZ215" s="2" t="s">
        <v>226</v>
      </c>
      <c r="CA215" s="4"/>
      <c r="CB215" s="8"/>
      <c r="CC215" s="4">
        <v>14</v>
      </c>
      <c r="CD215" s="8">
        <v>500.64</v>
      </c>
      <c r="CE215" s="7">
        <v>-1</v>
      </c>
      <c r="CF215" s="7">
        <v>-1</v>
      </c>
      <c r="CG215" s="2" t="s">
        <v>239</v>
      </c>
      <c r="CH215" s="2" t="s">
        <v>237</v>
      </c>
      <c r="CI215" s="2" t="s">
        <v>1064</v>
      </c>
      <c r="CJ215" s="2" t="s">
        <v>1812</v>
      </c>
      <c r="CK215" s="2" t="s">
        <v>238</v>
      </c>
      <c r="CL215" s="2" t="s">
        <v>226</v>
      </c>
      <c r="CM215" s="4"/>
      <c r="CN215" s="8"/>
      <c r="CO215" s="4">
        <v>3</v>
      </c>
      <c r="CP215" s="8">
        <v>65.73</v>
      </c>
      <c r="CQ215" s="7">
        <v>-1</v>
      </c>
      <c r="CR215" s="7">
        <v>-1</v>
      </c>
      <c r="CS215" s="2" t="s">
        <v>239</v>
      </c>
      <c r="CT215" s="2" t="s">
        <v>237</v>
      </c>
      <c r="CU215" s="2" t="s">
        <v>1452</v>
      </c>
      <c r="CV215" s="2" t="s">
        <v>2370</v>
      </c>
      <c r="CW215" s="2" t="s">
        <v>238</v>
      </c>
      <c r="CX215" s="2" t="s">
        <v>226</v>
      </c>
      <c r="CY215" s="4"/>
      <c r="CZ215" s="8"/>
      <c r="DA215" s="4">
        <v>4</v>
      </c>
      <c r="DB215" s="8">
        <v>85.64</v>
      </c>
      <c r="DC215" s="7">
        <v>-1</v>
      </c>
      <c r="DD215" s="7">
        <v>-1</v>
      </c>
      <c r="DE215" s="2" t="s">
        <v>239</v>
      </c>
      <c r="DF215" s="2" t="s">
        <v>237</v>
      </c>
      <c r="DG215" s="2" t="s">
        <v>1812</v>
      </c>
      <c r="DH215" s="2" t="s">
        <v>1044</v>
      </c>
      <c r="DI215" s="2" t="s">
        <v>291</v>
      </c>
      <c r="DJ215" s="2" t="s">
        <v>226</v>
      </c>
      <c r="DK215" s="4"/>
      <c r="DL215" s="8"/>
      <c r="DM215" s="4">
        <v>9</v>
      </c>
      <c r="DN215" s="8">
        <v>205.53</v>
      </c>
      <c r="DO215" s="7">
        <v>-1</v>
      </c>
      <c r="DP215" s="7">
        <v>-1</v>
      </c>
      <c r="DQ215" s="2" t="s">
        <v>239</v>
      </c>
      <c r="DR215" s="2" t="s">
        <v>237</v>
      </c>
      <c r="DS215" s="2" t="s">
        <v>2701</v>
      </c>
      <c r="DT215" s="2" t="s">
        <v>2313</v>
      </c>
      <c r="DU215" s="2" t="s">
        <v>291</v>
      </c>
      <c r="DV215" s="2" t="s">
        <v>226</v>
      </c>
      <c r="DW215" s="4"/>
      <c r="DX215" s="8"/>
      <c r="DY215" s="4">
        <v>72</v>
      </c>
      <c r="DZ215" s="8">
        <v>2556</v>
      </c>
      <c r="EA215" s="7">
        <v>-1</v>
      </c>
      <c r="EB215" s="7">
        <v>-1</v>
      </c>
      <c r="EC215" s="2" t="s">
        <v>239</v>
      </c>
      <c r="ED215" s="2" t="s">
        <v>237</v>
      </c>
      <c r="EE215" s="2" t="s">
        <v>2313</v>
      </c>
      <c r="EF215" s="2" t="s">
        <v>2055</v>
      </c>
      <c r="EG215" s="2" t="s">
        <v>238</v>
      </c>
      <c r="EH215" s="2" t="s">
        <v>226</v>
      </c>
      <c r="EI215" s="4"/>
      <c r="EJ215" s="8"/>
      <c r="EK215" s="4">
        <v>1</v>
      </c>
      <c r="EL215" s="8">
        <v>32.81</v>
      </c>
      <c r="EM215" s="7">
        <v>-1</v>
      </c>
      <c r="EN215" s="7">
        <v>-1</v>
      </c>
      <c r="EO215" s="2" t="s">
        <v>239</v>
      </c>
      <c r="EP215" s="2" t="s">
        <v>237</v>
      </c>
      <c r="EQ215" s="2" t="s">
        <v>1815</v>
      </c>
      <c r="ER215" s="2" t="s">
        <v>2370</v>
      </c>
      <c r="ES215" s="2" t="s">
        <v>238</v>
      </c>
      <c r="ET215" s="2" t="s">
        <v>226</v>
      </c>
      <c r="EU215" s="4"/>
      <c r="EV215" s="8"/>
      <c r="EW215" s="4">
        <v>1</v>
      </c>
      <c r="EX215" s="8">
        <v>33.8</v>
      </c>
      <c r="EY215" s="7">
        <v>-1</v>
      </c>
      <c r="EZ215" s="7">
        <v>-1</v>
      </c>
      <c r="FA215" s="2" t="s">
        <v>239</v>
      </c>
      <c r="FB215" s="2" t="s">
        <v>237</v>
      </c>
      <c r="FC215" s="2" t="s">
        <v>1115</v>
      </c>
      <c r="FD215" s="2" t="s">
        <v>2057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237</v>
      </c>
      <c r="FO215" s="2" t="s">
        <v>1818</v>
      </c>
      <c r="FP215" s="2" t="s">
        <v>1028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226</v>
      </c>
      <c r="FZ215" s="2" t="s">
        <v>226</v>
      </c>
      <c r="GA215" s="2" t="s">
        <v>226</v>
      </c>
      <c r="GB215" s="2" t="s">
        <v>226</v>
      </c>
      <c r="GC215" s="2" t="s">
        <v>226</v>
      </c>
      <c r="GD215" s="2" t="s">
        <v>226</v>
      </c>
      <c r="GE215" s="4"/>
      <c r="GF215" s="8"/>
      <c r="GG215" s="4">
        <v>3</v>
      </c>
      <c r="GH215" s="8">
        <v>101.43</v>
      </c>
      <c r="GI215" s="7">
        <v>-1</v>
      </c>
      <c r="GJ215" s="7">
        <v>-1</v>
      </c>
      <c r="GK215" s="2" t="s">
        <v>1002</v>
      </c>
      <c r="GL215" s="2" t="s">
        <v>237</v>
      </c>
      <c r="GM215" s="2" t="s">
        <v>991</v>
      </c>
      <c r="GN215" s="2" t="s">
        <v>1091</v>
      </c>
      <c r="GO215" s="2" t="s">
        <v>238</v>
      </c>
      <c r="GP215" s="2" t="s">
        <v>226</v>
      </c>
      <c r="GQ215" s="4"/>
      <c r="GR215" s="8"/>
      <c r="GS215" s="4">
        <v>3</v>
      </c>
      <c r="GT215" s="8">
        <v>101.43</v>
      </c>
      <c r="GU215" s="7">
        <v>-1</v>
      </c>
      <c r="GV215" s="7">
        <v>-1</v>
      </c>
      <c r="GW215" s="2" t="s">
        <v>239</v>
      </c>
      <c r="GX215" s="2" t="s">
        <v>237</v>
      </c>
      <c r="GY215" s="2" t="s">
        <v>993</v>
      </c>
      <c r="GZ215" s="2" t="s">
        <v>1057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239</v>
      </c>
      <c r="HJ215" s="2" t="s">
        <v>237</v>
      </c>
      <c r="HK215" s="2" t="s">
        <v>994</v>
      </c>
      <c r="HL215" s="2" t="s">
        <v>1672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239</v>
      </c>
      <c r="HV215" s="2" t="s">
        <v>237</v>
      </c>
      <c r="HW215" s="2" t="s">
        <v>998</v>
      </c>
      <c r="HX215" s="2" t="s">
        <v>1025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252</v>
      </c>
      <c r="IH215" s="2" t="s">
        <v>237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226</v>
      </c>
      <c r="IT215" s="2" t="s">
        <v>226</v>
      </c>
      <c r="IU215" s="2" t="s">
        <v>226</v>
      </c>
      <c r="IV215" s="2" t="s">
        <v>226</v>
      </c>
      <c r="IW215" s="2" t="s">
        <v>226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237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237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237</v>
      </c>
      <c r="KE215" s="2" t="s">
        <v>591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239</v>
      </c>
      <c r="KP215" s="2" t="s">
        <v>237</v>
      </c>
      <c r="KQ215" s="2" t="s">
        <v>1830</v>
      </c>
      <c r="KR215" s="2" t="s">
        <v>684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239</v>
      </c>
      <c r="LB215" s="2" t="s">
        <v>237</v>
      </c>
      <c r="LC215" s="2" t="s">
        <v>1823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239</v>
      </c>
      <c r="LN215" s="2" t="s">
        <v>237</v>
      </c>
      <c r="LO215" s="2" t="s">
        <v>321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226</v>
      </c>
      <c r="MA215" s="2" t="s">
        <v>226</v>
      </c>
      <c r="MB215" s="2" t="s">
        <v>226</v>
      </c>
      <c r="MC215" s="2" t="s">
        <v>226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226</v>
      </c>
      <c r="ML215" s="2" t="s">
        <v>226</v>
      </c>
      <c r="MM215" s="2" t="s">
        <v>226</v>
      </c>
      <c r="MN215" s="2" t="s">
        <v>226</v>
      </c>
      <c r="MO215" s="2" t="s">
        <v>226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252</v>
      </c>
      <c r="MX215" s="2" t="s">
        <v>237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239</v>
      </c>
      <c r="NJ215" s="2" t="s">
        <v>261</v>
      </c>
      <c r="NK215" s="2" t="s">
        <v>1471</v>
      </c>
      <c r="NL215" s="2" t="s">
        <v>1590</v>
      </c>
      <c r="NM215" s="2" t="s">
        <v>291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239</v>
      </c>
      <c r="NV215" s="2" t="s">
        <v>237</v>
      </c>
      <c r="NW215" s="2" t="s">
        <v>1114</v>
      </c>
      <c r="NX215" s="2" t="s">
        <v>1025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239</v>
      </c>
      <c r="OH215" s="2" t="s">
        <v>237</v>
      </c>
      <c r="OI215" s="2" t="s">
        <v>813</v>
      </c>
      <c r="OJ215" s="2" t="s">
        <v>1081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252</v>
      </c>
      <c r="OT215" s="2" t="s">
        <v>237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226</v>
      </c>
      <c r="PG215" s="2" t="s">
        <v>226</v>
      </c>
      <c r="PH215" s="2" t="s">
        <v>226</v>
      </c>
      <c r="PI215" s="2" t="s">
        <v>226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239</v>
      </c>
      <c r="QP215" s="2" t="s">
        <v>237</v>
      </c>
      <c r="QQ215" s="2" t="s">
        <v>1388</v>
      </c>
      <c r="QR215" s="2" t="s">
        <v>226</v>
      </c>
      <c r="QS215" s="2" t="s">
        <v>238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237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226</v>
      </c>
      <c r="RN215" s="2" t="s">
        <v>226</v>
      </c>
      <c r="RO215" s="2" t="s">
        <v>226</v>
      </c>
      <c r="RP215" s="2" t="s">
        <v>226</v>
      </c>
      <c r="RQ215" s="2" t="s">
        <v>226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239</v>
      </c>
      <c r="RZ215" s="2" t="s">
        <v>237</v>
      </c>
      <c r="SA215" s="2" t="s">
        <v>1153</v>
      </c>
      <c r="SB215" s="2" t="s">
        <v>1025</v>
      </c>
      <c r="SC215" s="2" t="s">
        <v>238</v>
      </c>
      <c r="SD215" s="2" t="s">
        <v>226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</row>
    <row r="216">
      <c r="A216" s="2" t="s">
        <v>2702</v>
      </c>
      <c r="B216" s="2" t="s">
        <v>577</v>
      </c>
      <c r="C216" s="2" t="s">
        <v>558</v>
      </c>
      <c r="D216" s="2" t="s">
        <v>215</v>
      </c>
      <c r="E216" s="2" t="s">
        <v>216</v>
      </c>
      <c r="F216" s="2" t="s">
        <v>2697</v>
      </c>
      <c r="G216" s="2" t="s">
        <v>1349</v>
      </c>
      <c r="H216" s="2" t="s">
        <v>2698</v>
      </c>
      <c r="I216" s="2" t="s">
        <v>2511</v>
      </c>
      <c r="J216" s="2" t="s">
        <v>221</v>
      </c>
      <c r="K216" s="2" t="s">
        <v>405</v>
      </c>
      <c r="L216" s="3">
        <v>36.8</v>
      </c>
      <c r="M216" s="3">
        <v>38.64</v>
      </c>
      <c r="N216" s="3">
        <v>79.99</v>
      </c>
      <c r="O216" s="2" t="s">
        <v>302</v>
      </c>
      <c r="P216" s="2" t="s">
        <v>284</v>
      </c>
      <c r="Q216" s="2" t="s">
        <v>225</v>
      </c>
      <c r="R216" s="2" t="s">
        <v>226</v>
      </c>
      <c r="S216" s="2" t="s">
        <v>2699</v>
      </c>
      <c r="T216" s="2" t="s">
        <v>969</v>
      </c>
      <c r="U216" s="2" t="s">
        <v>229</v>
      </c>
      <c r="V216" s="2" t="s">
        <v>1893</v>
      </c>
      <c r="W216" s="2" t="s">
        <v>1894</v>
      </c>
      <c r="X216" s="2" t="s">
        <v>231</v>
      </c>
      <c r="Y216" s="2" t="s">
        <v>1809</v>
      </c>
      <c r="Z216" s="4"/>
      <c r="AA216" s="4">
        <f>=ROUNDDOWN({0},0)</f>
      </c>
      <c r="AB216" s="5">
        <v>0.2</v>
      </c>
      <c r="AC216" s="2" t="s">
        <v>226</v>
      </c>
      <c r="AD216" s="4"/>
      <c r="AE216" s="4"/>
      <c r="AF216" s="6">
        <v>64</v>
      </c>
      <c r="AG216" s="6">
        <v>72</v>
      </c>
      <c r="AH216" s="7">
        <v>0.2024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>
        <v>298</v>
      </c>
      <c r="AS216" s="8">
        <v>11103.62</v>
      </c>
      <c r="AT216" s="7">
        <v>-1</v>
      </c>
      <c r="AU216" s="7">
        <v>-1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/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/>
      <c r="BJ216" s="4"/>
      <c r="BK216" s="8"/>
      <c r="BL216" s="2" t="s">
        <v>2703</v>
      </c>
      <c r="BM216" s="7"/>
      <c r="BN216" s="7"/>
      <c r="BO216" s="4"/>
      <c r="BP216" s="8"/>
      <c r="BQ216" s="4">
        <v>11</v>
      </c>
      <c r="BR216" s="8">
        <v>433.85</v>
      </c>
      <c r="BS216" s="7">
        <v>-1</v>
      </c>
      <c r="BT216" s="7">
        <v>-1</v>
      </c>
      <c r="BU216" s="2" t="s">
        <v>239</v>
      </c>
      <c r="BV216" s="2" t="s">
        <v>237</v>
      </c>
      <c r="BW216" s="2" t="s">
        <v>226</v>
      </c>
      <c r="BX216" s="2" t="s">
        <v>2704</v>
      </c>
      <c r="BY216" s="2" t="s">
        <v>238</v>
      </c>
      <c r="BZ216" s="2" t="s">
        <v>226</v>
      </c>
      <c r="CA216" s="4"/>
      <c r="CB216" s="8"/>
      <c r="CC216" s="4">
        <v>63</v>
      </c>
      <c r="CD216" s="8">
        <v>2628.36</v>
      </c>
      <c r="CE216" s="7">
        <v>-1</v>
      </c>
      <c r="CF216" s="7">
        <v>-1</v>
      </c>
      <c r="CG216" s="2" t="s">
        <v>239</v>
      </c>
      <c r="CH216" s="2" t="s">
        <v>237</v>
      </c>
      <c r="CI216" s="2" t="s">
        <v>1064</v>
      </c>
      <c r="CJ216" s="2" t="s">
        <v>2705</v>
      </c>
      <c r="CK216" s="2" t="s">
        <v>238</v>
      </c>
      <c r="CL216" s="2" t="s">
        <v>226</v>
      </c>
      <c r="CM216" s="4"/>
      <c r="CN216" s="8"/>
      <c r="CO216" s="4">
        <v>19</v>
      </c>
      <c r="CP216" s="8">
        <v>475.76</v>
      </c>
      <c r="CQ216" s="7">
        <v>-1</v>
      </c>
      <c r="CR216" s="7">
        <v>-1</v>
      </c>
      <c r="CS216" s="2" t="s">
        <v>239</v>
      </c>
      <c r="CT216" s="2" t="s">
        <v>237</v>
      </c>
      <c r="CU216" s="2" t="s">
        <v>1452</v>
      </c>
      <c r="CV216" s="2" t="s">
        <v>1028</v>
      </c>
      <c r="CW216" s="2" t="s">
        <v>238</v>
      </c>
      <c r="CX216" s="2" t="s">
        <v>226</v>
      </c>
      <c r="CY216" s="4"/>
      <c r="CZ216" s="8"/>
      <c r="DA216" s="4">
        <v>4</v>
      </c>
      <c r="DB216" s="8">
        <v>101.72</v>
      </c>
      <c r="DC216" s="7">
        <v>-1</v>
      </c>
      <c r="DD216" s="7">
        <v>-1</v>
      </c>
      <c r="DE216" s="2" t="s">
        <v>239</v>
      </c>
      <c r="DF216" s="2" t="s">
        <v>237</v>
      </c>
      <c r="DG216" s="2" t="s">
        <v>1812</v>
      </c>
      <c r="DH216" s="2" t="s">
        <v>1103</v>
      </c>
      <c r="DI216" s="2" t="s">
        <v>291</v>
      </c>
      <c r="DJ216" s="2" t="s">
        <v>226</v>
      </c>
      <c r="DK216" s="4"/>
      <c r="DL216" s="8"/>
      <c r="DM216" s="4">
        <v>13</v>
      </c>
      <c r="DN216" s="8">
        <v>328.6</v>
      </c>
      <c r="DO216" s="7">
        <v>-1</v>
      </c>
      <c r="DP216" s="7">
        <v>-1</v>
      </c>
      <c r="DQ216" s="2" t="s">
        <v>239</v>
      </c>
      <c r="DR216" s="2" t="s">
        <v>237</v>
      </c>
      <c r="DS216" s="2" t="s">
        <v>2701</v>
      </c>
      <c r="DT216" s="2" t="s">
        <v>2055</v>
      </c>
      <c r="DU216" s="2" t="s">
        <v>291</v>
      </c>
      <c r="DV216" s="2" t="s">
        <v>226</v>
      </c>
      <c r="DW216" s="4"/>
      <c r="DX216" s="8"/>
      <c r="DY216" s="4">
        <v>155</v>
      </c>
      <c r="DZ216" s="8">
        <v>5823.35</v>
      </c>
      <c r="EA216" s="7">
        <v>-1</v>
      </c>
      <c r="EB216" s="7">
        <v>-1</v>
      </c>
      <c r="EC216" s="2" t="s">
        <v>239</v>
      </c>
      <c r="ED216" s="2" t="s">
        <v>237</v>
      </c>
      <c r="EE216" s="2" t="s">
        <v>2313</v>
      </c>
      <c r="EF216" s="2" t="s">
        <v>1044</v>
      </c>
      <c r="EG216" s="2" t="s">
        <v>238</v>
      </c>
      <c r="EH216" s="2" t="s">
        <v>226</v>
      </c>
      <c r="EI216" s="4"/>
      <c r="EJ216" s="8"/>
      <c r="EK216" s="4">
        <v>11</v>
      </c>
      <c r="EL216" s="8">
        <v>421.08</v>
      </c>
      <c r="EM216" s="7">
        <v>-1</v>
      </c>
      <c r="EN216" s="7">
        <v>-1</v>
      </c>
      <c r="EO216" s="2" t="s">
        <v>239</v>
      </c>
      <c r="EP216" s="2" t="s">
        <v>237</v>
      </c>
      <c r="EQ216" s="2" t="s">
        <v>1815</v>
      </c>
      <c r="ER216" s="2" t="s">
        <v>2706</v>
      </c>
      <c r="ES216" s="2" t="s">
        <v>238</v>
      </c>
      <c r="ET216" s="2" t="s">
        <v>226</v>
      </c>
      <c r="EU216" s="4"/>
      <c r="EV216" s="8"/>
      <c r="EW216" s="4">
        <v>3</v>
      </c>
      <c r="EX216" s="8">
        <v>115.89</v>
      </c>
      <c r="EY216" s="7">
        <v>-1</v>
      </c>
      <c r="EZ216" s="7">
        <v>-1</v>
      </c>
      <c r="FA216" s="2" t="s">
        <v>239</v>
      </c>
      <c r="FB216" s="2" t="s">
        <v>237</v>
      </c>
      <c r="FC216" s="2" t="s">
        <v>1115</v>
      </c>
      <c r="FD216" s="2" t="s">
        <v>1589</v>
      </c>
      <c r="FE216" s="2" t="s">
        <v>238</v>
      </c>
      <c r="FF216" s="2" t="s">
        <v>226</v>
      </c>
      <c r="FG216" s="4"/>
      <c r="FH216" s="8"/>
      <c r="FI216" s="4">
        <v>2</v>
      </c>
      <c r="FJ216" s="8">
        <v>102.88</v>
      </c>
      <c r="FK216" s="7">
        <v>-1</v>
      </c>
      <c r="FL216" s="7">
        <v>-1</v>
      </c>
      <c r="FM216" s="2" t="s">
        <v>239</v>
      </c>
      <c r="FN216" s="2" t="s">
        <v>237</v>
      </c>
      <c r="FO216" s="2" t="s">
        <v>1818</v>
      </c>
      <c r="FP216" s="2" t="s">
        <v>1028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226</v>
      </c>
      <c r="FZ216" s="2" t="s">
        <v>226</v>
      </c>
      <c r="GA216" s="2" t="s">
        <v>226</v>
      </c>
      <c r="GB216" s="2" t="s">
        <v>226</v>
      </c>
      <c r="GC216" s="2" t="s">
        <v>226</v>
      </c>
      <c r="GD216" s="2" t="s">
        <v>226</v>
      </c>
      <c r="GE216" s="4"/>
      <c r="GF216" s="8"/>
      <c r="GG216" s="4">
        <v>14</v>
      </c>
      <c r="GH216" s="8">
        <v>552.3</v>
      </c>
      <c r="GI216" s="7">
        <v>-1</v>
      </c>
      <c r="GJ216" s="7">
        <v>-1</v>
      </c>
      <c r="GK216" s="2" t="s">
        <v>239</v>
      </c>
      <c r="GL216" s="2" t="s">
        <v>237</v>
      </c>
      <c r="GM216" s="2" t="s">
        <v>991</v>
      </c>
      <c r="GN216" s="2" t="s">
        <v>1923</v>
      </c>
      <c r="GO216" s="2" t="s">
        <v>238</v>
      </c>
      <c r="GP216" s="2" t="s">
        <v>226</v>
      </c>
      <c r="GQ216" s="4"/>
      <c r="GR216" s="8"/>
      <c r="GS216" s="4">
        <v>1</v>
      </c>
      <c r="GT216" s="8">
        <v>39.45</v>
      </c>
      <c r="GU216" s="7">
        <v>-1</v>
      </c>
      <c r="GV216" s="7">
        <v>-1</v>
      </c>
      <c r="GW216" s="2" t="s">
        <v>239</v>
      </c>
      <c r="GX216" s="2" t="s">
        <v>237</v>
      </c>
      <c r="GY216" s="2" t="s">
        <v>993</v>
      </c>
      <c r="GZ216" s="2" t="s">
        <v>2707</v>
      </c>
      <c r="HA216" s="2" t="s">
        <v>238</v>
      </c>
      <c r="HB216" s="2" t="s">
        <v>226</v>
      </c>
      <c r="HC216" s="4"/>
      <c r="HD216" s="8"/>
      <c r="HE216" s="4">
        <v>2</v>
      </c>
      <c r="HF216" s="8">
        <v>80.38</v>
      </c>
      <c r="HG216" s="7">
        <v>-1</v>
      </c>
      <c r="HH216" s="7">
        <v>-1</v>
      </c>
      <c r="HI216" s="2" t="s">
        <v>239</v>
      </c>
      <c r="HJ216" s="2" t="s">
        <v>237</v>
      </c>
      <c r="HK216" s="2" t="s">
        <v>994</v>
      </c>
      <c r="HL216" s="2" t="s">
        <v>1152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239</v>
      </c>
      <c r="HV216" s="2" t="s">
        <v>237</v>
      </c>
      <c r="HW216" s="2" t="s">
        <v>998</v>
      </c>
      <c r="HX216" s="2" t="s">
        <v>2063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252</v>
      </c>
      <c r="IH216" s="2" t="s">
        <v>237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226</v>
      </c>
      <c r="IT216" s="2" t="s">
        <v>226</v>
      </c>
      <c r="IU216" s="2" t="s">
        <v>226</v>
      </c>
      <c r="IV216" s="2" t="s">
        <v>226</v>
      </c>
      <c r="IW216" s="2" t="s">
        <v>226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237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237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237</v>
      </c>
      <c r="KE216" s="2" t="s">
        <v>591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239</v>
      </c>
      <c r="KP216" s="2" t="s">
        <v>237</v>
      </c>
      <c r="KQ216" s="2" t="s">
        <v>1830</v>
      </c>
      <c r="KR216" s="2" t="s">
        <v>2201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239</v>
      </c>
      <c r="LB216" s="2" t="s">
        <v>237</v>
      </c>
      <c r="LC216" s="2" t="s">
        <v>1823</v>
      </c>
      <c r="LD216" s="2" t="s">
        <v>1086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239</v>
      </c>
      <c r="LN216" s="2" t="s">
        <v>237</v>
      </c>
      <c r="LO216" s="2" t="s">
        <v>321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226</v>
      </c>
      <c r="MA216" s="2" t="s">
        <v>226</v>
      </c>
      <c r="MB216" s="2" t="s">
        <v>226</v>
      </c>
      <c r="MC216" s="2" t="s">
        <v>226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226</v>
      </c>
      <c r="MM216" s="2" t="s">
        <v>226</v>
      </c>
      <c r="MN216" s="2" t="s">
        <v>226</v>
      </c>
      <c r="MO216" s="2" t="s">
        <v>226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252</v>
      </c>
      <c r="MX216" s="2" t="s">
        <v>237</v>
      </c>
      <c r="MY216" s="2" t="s">
        <v>226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239</v>
      </c>
      <c r="NJ216" s="2" t="s">
        <v>237</v>
      </c>
      <c r="NK216" s="2" t="s">
        <v>1471</v>
      </c>
      <c r="NL216" s="2" t="s">
        <v>1579</v>
      </c>
      <c r="NM216" s="2" t="s">
        <v>291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239</v>
      </c>
      <c r="NV216" s="2" t="s">
        <v>237</v>
      </c>
      <c r="NW216" s="2" t="s">
        <v>1114</v>
      </c>
      <c r="NX216" s="2" t="s">
        <v>1025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239</v>
      </c>
      <c r="OH216" s="2" t="s">
        <v>237</v>
      </c>
      <c r="OI216" s="2" t="s">
        <v>813</v>
      </c>
      <c r="OJ216" s="2" t="s">
        <v>2575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252</v>
      </c>
      <c r="OT216" s="2" t="s">
        <v>237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239</v>
      </c>
      <c r="QP216" s="2" t="s">
        <v>237</v>
      </c>
      <c r="QQ216" s="2" t="s">
        <v>1388</v>
      </c>
      <c r="QR216" s="2" t="s">
        <v>226</v>
      </c>
      <c r="QS216" s="2" t="s">
        <v>238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237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226</v>
      </c>
      <c r="RN216" s="2" t="s">
        <v>226</v>
      </c>
      <c r="RO216" s="2" t="s">
        <v>226</v>
      </c>
      <c r="RP216" s="2" t="s">
        <v>226</v>
      </c>
      <c r="RQ216" s="2" t="s">
        <v>226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239</v>
      </c>
      <c r="RZ216" s="2" t="s">
        <v>237</v>
      </c>
      <c r="SA216" s="2" t="s">
        <v>1153</v>
      </c>
      <c r="SB216" s="2" t="s">
        <v>2199</v>
      </c>
      <c r="SC216" s="2" t="s">
        <v>238</v>
      </c>
      <c r="SD216" s="2" t="s">
        <v>226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</row>
    <row r="217">
      <c r="A217" s="2" t="s">
        <v>2708</v>
      </c>
      <c r="B217" s="2" t="s">
        <v>577</v>
      </c>
      <c r="C217" s="2" t="s">
        <v>558</v>
      </c>
      <c r="D217" s="2" t="s">
        <v>215</v>
      </c>
      <c r="E217" s="2" t="s">
        <v>216</v>
      </c>
      <c r="F217" s="2" t="s">
        <v>2709</v>
      </c>
      <c r="G217" s="2" t="s">
        <v>2710</v>
      </c>
      <c r="H217" s="2" t="s">
        <v>2711</v>
      </c>
      <c r="I217" s="2" t="s">
        <v>2712</v>
      </c>
      <c r="J217" s="2" t="s">
        <v>582</v>
      </c>
      <c r="K217" s="2" t="s">
        <v>1414</v>
      </c>
      <c r="L217" s="3">
        <v>23.8</v>
      </c>
      <c r="M217" s="3">
        <v>24.99</v>
      </c>
      <c r="N217" s="3">
        <v>49.99</v>
      </c>
      <c r="O217" s="2" t="s">
        <v>223</v>
      </c>
      <c r="P217" s="2" t="s">
        <v>2226</v>
      </c>
      <c r="Q217" s="2" t="s">
        <v>225</v>
      </c>
      <c r="R217" s="2" t="s">
        <v>226</v>
      </c>
      <c r="S217" s="2" t="s">
        <v>2713</v>
      </c>
      <c r="T217" s="2" t="s">
        <v>969</v>
      </c>
      <c r="U217" s="2" t="s">
        <v>371</v>
      </c>
      <c r="V217" s="2" t="s">
        <v>2404</v>
      </c>
      <c r="W217" s="2" t="s">
        <v>2405</v>
      </c>
      <c r="X217" s="2" t="s">
        <v>226</v>
      </c>
      <c r="Y217" s="2" t="s">
        <v>260</v>
      </c>
      <c r="Z217" s="4">
        <v>120</v>
      </c>
      <c r="AA217" s="4">
        <f>=ROUNDDOWN({0},0)</f>
      </c>
      <c r="AB217" s="5"/>
      <c r="AC217" s="2" t="s">
        <v>624</v>
      </c>
      <c r="AD217" s="4">
        <v>110</v>
      </c>
      <c r="AE217" s="4">
        <v>110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/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/>
      <c r="BJ217" s="4"/>
      <c r="BK217" s="8"/>
      <c r="BL217" s="2" t="s">
        <v>226</v>
      </c>
      <c r="BM217" s="7"/>
      <c r="BN217" s="7"/>
      <c r="BO217" s="4"/>
      <c r="BP217" s="8"/>
      <c r="BQ217" s="4"/>
      <c r="BR217" s="8"/>
      <c r="BS217" s="7"/>
      <c r="BT217" s="7"/>
      <c r="BU217" s="2" t="s">
        <v>949</v>
      </c>
      <c r="BV217" s="2" t="s">
        <v>223</v>
      </c>
      <c r="BW217" s="2" t="s">
        <v>226</v>
      </c>
      <c r="BX217" s="2" t="s">
        <v>226</v>
      </c>
      <c r="BY217" s="2" t="s">
        <v>238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448</v>
      </c>
      <c r="CH217" s="2" t="s">
        <v>223</v>
      </c>
      <c r="CI217" s="2" t="s">
        <v>226</v>
      </c>
      <c r="CJ217" s="2" t="s">
        <v>226</v>
      </c>
      <c r="CK217" s="2" t="s">
        <v>238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239</v>
      </c>
      <c r="CT217" s="2" t="s">
        <v>223</v>
      </c>
      <c r="CU217" s="2" t="s">
        <v>1797</v>
      </c>
      <c r="CV217" s="2" t="s">
        <v>226</v>
      </c>
      <c r="CW217" s="2" t="s">
        <v>238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236</v>
      </c>
      <c r="DF217" s="2" t="s">
        <v>223</v>
      </c>
      <c r="DG217" s="2" t="s">
        <v>226</v>
      </c>
      <c r="DH217" s="2" t="s">
        <v>226</v>
      </c>
      <c r="DI217" s="2" t="s">
        <v>238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239</v>
      </c>
      <c r="DR217" s="2" t="s">
        <v>223</v>
      </c>
      <c r="DS217" s="2" t="s">
        <v>1797</v>
      </c>
      <c r="DT217" s="2" t="s">
        <v>226</v>
      </c>
      <c r="DU217" s="2" t="s">
        <v>238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667</v>
      </c>
      <c r="ED217" s="2" t="s">
        <v>223</v>
      </c>
      <c r="EE217" s="2" t="s">
        <v>226</v>
      </c>
      <c r="EF217" s="2" t="s">
        <v>226</v>
      </c>
      <c r="EG217" s="2" t="s">
        <v>238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239</v>
      </c>
      <c r="EP217" s="2" t="s">
        <v>223</v>
      </c>
      <c r="EQ217" s="2" t="s">
        <v>2230</v>
      </c>
      <c r="ER217" s="2" t="s">
        <v>226</v>
      </c>
      <c r="ES217" s="2" t="s">
        <v>238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223</v>
      </c>
      <c r="FC217" s="2" t="s">
        <v>2229</v>
      </c>
      <c r="FD217" s="2" t="s">
        <v>226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223</v>
      </c>
      <c r="FO217" s="2" t="s">
        <v>2229</v>
      </c>
      <c r="FP217" s="2" t="s">
        <v>226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239</v>
      </c>
      <c r="FZ217" s="2" t="s">
        <v>223</v>
      </c>
      <c r="GA217" s="2" t="s">
        <v>2229</v>
      </c>
      <c r="GB217" s="2" t="s">
        <v>226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252</v>
      </c>
      <c r="GL217" s="2" t="s">
        <v>223</v>
      </c>
      <c r="GM217" s="2" t="s">
        <v>226</v>
      </c>
      <c r="GN217" s="2" t="s">
        <v>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223</v>
      </c>
      <c r="GY217" s="2" t="s">
        <v>2229</v>
      </c>
      <c r="GZ217" s="2" t="s">
        <v>226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223</v>
      </c>
      <c r="HK217" s="2" t="s">
        <v>226</v>
      </c>
      <c r="HL217" s="2" t="s">
        <v>226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223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252</v>
      </c>
      <c r="IH217" s="2" t="s">
        <v>223</v>
      </c>
      <c r="II217" s="2" t="s">
        <v>226</v>
      </c>
      <c r="IJ217" s="2" t="s">
        <v>226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448</v>
      </c>
      <c r="IT217" s="2" t="s">
        <v>223</v>
      </c>
      <c r="IU217" s="2" t="s">
        <v>226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949</v>
      </c>
      <c r="JF217" s="2" t="s">
        <v>223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223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252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252</v>
      </c>
      <c r="LB217" s="2" t="s">
        <v>223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252</v>
      </c>
      <c r="LN217" s="2" t="s">
        <v>223</v>
      </c>
      <c r="LO217" s="2" t="s">
        <v>226</v>
      </c>
      <c r="LP217" s="2" t="s">
        <v>226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252</v>
      </c>
      <c r="LZ217" s="2" t="s">
        <v>223</v>
      </c>
      <c r="MA217" s="2" t="s">
        <v>226</v>
      </c>
      <c r="MB217" s="2" t="s">
        <v>226</v>
      </c>
      <c r="MC217" s="2" t="s">
        <v>238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252</v>
      </c>
      <c r="ML217" s="2" t="s">
        <v>223</v>
      </c>
      <c r="MM217" s="2" t="s">
        <v>226</v>
      </c>
      <c r="MN217" s="2" t="s">
        <v>226</v>
      </c>
      <c r="MO217" s="2" t="s">
        <v>238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223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226</v>
      </c>
      <c r="NK217" s="2" t="s">
        <v>226</v>
      </c>
      <c r="NL217" s="2" t="s">
        <v>226</v>
      </c>
      <c r="NM217" s="2" t="s">
        <v>226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949</v>
      </c>
      <c r="NV217" s="2" t="s">
        <v>223</v>
      </c>
      <c r="NW217" s="2" t="s">
        <v>226</v>
      </c>
      <c r="NX217" s="2" t="s">
        <v>226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252</v>
      </c>
      <c r="OH217" s="2" t="s">
        <v>223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252</v>
      </c>
      <c r="OT217" s="2" t="s">
        <v>223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252</v>
      </c>
      <c r="PF217" s="2" t="s">
        <v>223</v>
      </c>
      <c r="PG217" s="2" t="s">
        <v>226</v>
      </c>
      <c r="PH217" s="2" t="s">
        <v>226</v>
      </c>
      <c r="PI217" s="2" t="s">
        <v>238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252</v>
      </c>
      <c r="QP217" s="2" t="s">
        <v>223</v>
      </c>
      <c r="QQ217" s="2" t="s">
        <v>226</v>
      </c>
      <c r="QR217" s="2" t="s">
        <v>226</v>
      </c>
      <c r="QS217" s="2" t="s">
        <v>238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223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252</v>
      </c>
      <c r="RN217" s="2" t="s">
        <v>223</v>
      </c>
      <c r="RO217" s="2" t="s">
        <v>226</v>
      </c>
      <c r="RP217" s="2" t="s">
        <v>226</v>
      </c>
      <c r="RQ217" s="2" t="s">
        <v>238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226</v>
      </c>
      <c r="RZ217" s="2" t="s">
        <v>226</v>
      </c>
      <c r="SA217" s="2" t="s">
        <v>226</v>
      </c>
      <c r="SB217" s="2" t="s">
        <v>226</v>
      </c>
      <c r="SC217" s="2" t="s">
        <v>226</v>
      </c>
      <c r="SD217" s="2" t="s">
        <v>226</v>
      </c>
      <c r="SE217" s="4">
        <v>120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>
        <v>110</v>
      </c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</row>
    <row r="218">
      <c r="A218" s="2" t="s">
        <v>2714</v>
      </c>
      <c r="B218" s="2" t="s">
        <v>577</v>
      </c>
      <c r="C218" s="2" t="s">
        <v>558</v>
      </c>
      <c r="D218" s="2" t="s">
        <v>215</v>
      </c>
      <c r="E218" s="2" t="s">
        <v>216</v>
      </c>
      <c r="F218" s="2" t="s">
        <v>2709</v>
      </c>
      <c r="G218" s="2" t="s">
        <v>2710</v>
      </c>
      <c r="H218" s="2" t="s">
        <v>2711</v>
      </c>
      <c r="I218" s="2" t="s">
        <v>2712</v>
      </c>
      <c r="J218" s="2" t="s">
        <v>221</v>
      </c>
      <c r="K218" s="2" t="s">
        <v>1414</v>
      </c>
      <c r="L218" s="3">
        <v>28.57</v>
      </c>
      <c r="M218" s="3">
        <v>30</v>
      </c>
      <c r="N218" s="3">
        <v>59.99</v>
      </c>
      <c r="O218" s="2" t="s">
        <v>223</v>
      </c>
      <c r="P218" s="2" t="s">
        <v>2226</v>
      </c>
      <c r="Q218" s="2" t="s">
        <v>225</v>
      </c>
      <c r="R218" s="2" t="s">
        <v>226</v>
      </c>
      <c r="S218" s="2" t="s">
        <v>2713</v>
      </c>
      <c r="T218" s="2" t="s">
        <v>969</v>
      </c>
      <c r="U218" s="2" t="s">
        <v>229</v>
      </c>
      <c r="V218" s="2" t="s">
        <v>2404</v>
      </c>
      <c r="W218" s="2" t="s">
        <v>2405</v>
      </c>
      <c r="X218" s="2" t="s">
        <v>226</v>
      </c>
      <c r="Y218" s="2" t="s">
        <v>260</v>
      </c>
      <c r="Z218" s="4">
        <v>180</v>
      </c>
      <c r="AA218" s="4">
        <f>=ROUNDDOWN({0},0)</f>
      </c>
      <c r="AB218" s="5"/>
      <c r="AC218" s="2" t="s">
        <v>624</v>
      </c>
      <c r="AD218" s="4">
        <v>170</v>
      </c>
      <c r="AE218" s="4">
        <v>170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/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/>
      <c r="BJ218" s="4"/>
      <c r="BK218" s="8"/>
      <c r="BL218" s="2" t="s">
        <v>226</v>
      </c>
      <c r="BM218" s="7"/>
      <c r="BN218" s="7"/>
      <c r="BO218" s="4"/>
      <c r="BP218" s="8"/>
      <c r="BQ218" s="4"/>
      <c r="BR218" s="8"/>
      <c r="BS218" s="7"/>
      <c r="BT218" s="7"/>
      <c r="BU218" s="2" t="s">
        <v>949</v>
      </c>
      <c r="BV218" s="2" t="s">
        <v>223</v>
      </c>
      <c r="BW218" s="2" t="s">
        <v>226</v>
      </c>
      <c r="BX218" s="2" t="s">
        <v>226</v>
      </c>
      <c r="BY218" s="2" t="s">
        <v>238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448</v>
      </c>
      <c r="CH218" s="2" t="s">
        <v>223</v>
      </c>
      <c r="CI218" s="2" t="s">
        <v>226</v>
      </c>
      <c r="CJ218" s="2" t="s">
        <v>226</v>
      </c>
      <c r="CK218" s="2" t="s">
        <v>238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223</v>
      </c>
      <c r="CU218" s="2" t="s">
        <v>1797</v>
      </c>
      <c r="CV218" s="2" t="s">
        <v>226</v>
      </c>
      <c r="CW218" s="2" t="s">
        <v>238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236</v>
      </c>
      <c r="DF218" s="2" t="s">
        <v>223</v>
      </c>
      <c r="DG218" s="2" t="s">
        <v>226</v>
      </c>
      <c r="DH218" s="2" t="s">
        <v>226</v>
      </c>
      <c r="DI218" s="2" t="s">
        <v>238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239</v>
      </c>
      <c r="DR218" s="2" t="s">
        <v>223</v>
      </c>
      <c r="DS218" s="2" t="s">
        <v>1797</v>
      </c>
      <c r="DT218" s="2" t="s">
        <v>226</v>
      </c>
      <c r="DU218" s="2" t="s">
        <v>238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667</v>
      </c>
      <c r="ED218" s="2" t="s">
        <v>223</v>
      </c>
      <c r="EE218" s="2" t="s">
        <v>226</v>
      </c>
      <c r="EF218" s="2" t="s">
        <v>226</v>
      </c>
      <c r="EG218" s="2" t="s">
        <v>238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239</v>
      </c>
      <c r="EP218" s="2" t="s">
        <v>223</v>
      </c>
      <c r="EQ218" s="2" t="s">
        <v>2230</v>
      </c>
      <c r="ER218" s="2" t="s">
        <v>226</v>
      </c>
      <c r="ES218" s="2" t="s">
        <v>238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223</v>
      </c>
      <c r="FC218" s="2" t="s">
        <v>2229</v>
      </c>
      <c r="FD218" s="2" t="s">
        <v>226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223</v>
      </c>
      <c r="FO218" s="2" t="s">
        <v>2229</v>
      </c>
      <c r="FP218" s="2" t="s">
        <v>226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239</v>
      </c>
      <c r="FZ218" s="2" t="s">
        <v>223</v>
      </c>
      <c r="GA218" s="2" t="s">
        <v>2229</v>
      </c>
      <c r="GB218" s="2" t="s">
        <v>226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252</v>
      </c>
      <c r="GL218" s="2" t="s">
        <v>223</v>
      </c>
      <c r="GM218" s="2" t="s">
        <v>226</v>
      </c>
      <c r="GN218" s="2" t="s">
        <v>226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239</v>
      </c>
      <c r="GX218" s="2" t="s">
        <v>223</v>
      </c>
      <c r="GY218" s="2" t="s">
        <v>2229</v>
      </c>
      <c r="GZ218" s="2" t="s">
        <v>226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223</v>
      </c>
      <c r="HK218" s="2" t="s">
        <v>226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223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252</v>
      </c>
      <c r="IH218" s="2" t="s">
        <v>223</v>
      </c>
      <c r="II218" s="2" t="s">
        <v>226</v>
      </c>
      <c r="IJ218" s="2" t="s">
        <v>226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448</v>
      </c>
      <c r="IT218" s="2" t="s">
        <v>223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949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223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252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252</v>
      </c>
      <c r="LB218" s="2" t="s">
        <v>223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252</v>
      </c>
      <c r="LN218" s="2" t="s">
        <v>223</v>
      </c>
      <c r="LO218" s="2" t="s">
        <v>226</v>
      </c>
      <c r="LP218" s="2" t="s">
        <v>226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252</v>
      </c>
      <c r="LZ218" s="2" t="s">
        <v>223</v>
      </c>
      <c r="MA218" s="2" t="s">
        <v>226</v>
      </c>
      <c r="MB218" s="2" t="s">
        <v>226</v>
      </c>
      <c r="MC218" s="2" t="s">
        <v>238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252</v>
      </c>
      <c r="ML218" s="2" t="s">
        <v>223</v>
      </c>
      <c r="MM218" s="2" t="s">
        <v>226</v>
      </c>
      <c r="MN218" s="2" t="s">
        <v>226</v>
      </c>
      <c r="MO218" s="2" t="s">
        <v>238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223</v>
      </c>
      <c r="MY218" s="2" t="s">
        <v>226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226</v>
      </c>
      <c r="NJ218" s="2" t="s">
        <v>226</v>
      </c>
      <c r="NK218" s="2" t="s">
        <v>226</v>
      </c>
      <c r="NL218" s="2" t="s">
        <v>226</v>
      </c>
      <c r="NM218" s="2" t="s">
        <v>226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949</v>
      </c>
      <c r="NV218" s="2" t="s">
        <v>223</v>
      </c>
      <c r="NW218" s="2" t="s">
        <v>226</v>
      </c>
      <c r="NX218" s="2" t="s">
        <v>226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252</v>
      </c>
      <c r="OH218" s="2" t="s">
        <v>223</v>
      </c>
      <c r="OI218" s="2" t="s">
        <v>226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252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252</v>
      </c>
      <c r="PF218" s="2" t="s">
        <v>223</v>
      </c>
      <c r="PG218" s="2" t="s">
        <v>226</v>
      </c>
      <c r="PH218" s="2" t="s">
        <v>226</v>
      </c>
      <c r="PI218" s="2" t="s">
        <v>238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252</v>
      </c>
      <c r="QP218" s="2" t="s">
        <v>223</v>
      </c>
      <c r="QQ218" s="2" t="s">
        <v>226</v>
      </c>
      <c r="QR218" s="2" t="s">
        <v>226</v>
      </c>
      <c r="QS218" s="2" t="s">
        <v>238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223</v>
      </c>
      <c r="RC218" s="2" t="s">
        <v>226</v>
      </c>
      <c r="RD218" s="2" t="s">
        <v>226</v>
      </c>
      <c r="RE218" s="2" t="s">
        <v>238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252</v>
      </c>
      <c r="RN218" s="2" t="s">
        <v>223</v>
      </c>
      <c r="RO218" s="2" t="s">
        <v>226</v>
      </c>
      <c r="RP218" s="2" t="s">
        <v>226</v>
      </c>
      <c r="RQ218" s="2" t="s">
        <v>238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226</v>
      </c>
      <c r="RZ218" s="2" t="s">
        <v>226</v>
      </c>
      <c r="SA218" s="2" t="s">
        <v>226</v>
      </c>
      <c r="SB218" s="2" t="s">
        <v>226</v>
      </c>
      <c r="SC218" s="2" t="s">
        <v>226</v>
      </c>
      <c r="SD218" s="2" t="s">
        <v>226</v>
      </c>
      <c r="SE218" s="4">
        <v>180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>
        <v>170</v>
      </c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</row>
    <row r="219">
      <c r="A219" s="2" t="s">
        <v>2715</v>
      </c>
      <c r="B219" s="2" t="s">
        <v>577</v>
      </c>
      <c r="C219" s="2" t="s">
        <v>558</v>
      </c>
      <c r="D219" s="2" t="s">
        <v>215</v>
      </c>
      <c r="E219" s="2" t="s">
        <v>216</v>
      </c>
      <c r="F219" s="2" t="s">
        <v>2716</v>
      </c>
      <c r="G219" s="2" t="s">
        <v>2717</v>
      </c>
      <c r="H219" s="2" t="s">
        <v>2718</v>
      </c>
      <c r="I219" s="2" t="s">
        <v>2719</v>
      </c>
      <c r="J219" s="2" t="s">
        <v>582</v>
      </c>
      <c r="K219" s="2" t="s">
        <v>438</v>
      </c>
      <c r="L219" s="3">
        <v>23.8</v>
      </c>
      <c r="M219" s="3">
        <v>24.99</v>
      </c>
      <c r="N219" s="3">
        <v>49.99</v>
      </c>
      <c r="O219" s="2" t="s">
        <v>223</v>
      </c>
      <c r="P219" s="2" t="s">
        <v>2226</v>
      </c>
      <c r="Q219" s="2" t="s">
        <v>225</v>
      </c>
      <c r="R219" s="2" t="s">
        <v>226</v>
      </c>
      <c r="S219" s="2" t="s">
        <v>2720</v>
      </c>
      <c r="T219" s="2" t="s">
        <v>2721</v>
      </c>
      <c r="U219" s="2" t="s">
        <v>489</v>
      </c>
      <c r="V219" s="2" t="s">
        <v>230</v>
      </c>
      <c r="W219" s="2" t="s">
        <v>971</v>
      </c>
      <c r="X219" s="2" t="s">
        <v>231</v>
      </c>
      <c r="Y219" s="2" t="s">
        <v>2173</v>
      </c>
      <c r="Z219" s="4">
        <v>140</v>
      </c>
      <c r="AA219" s="4">
        <f>=ROUNDDOWN({0},0)</f>
      </c>
      <c r="AB219" s="5"/>
      <c r="AC219" s="2" t="s">
        <v>1219</v>
      </c>
      <c r="AD219" s="4">
        <v>130</v>
      </c>
      <c r="AE219" s="4">
        <v>130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/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/>
      <c r="BJ219" s="4"/>
      <c r="BK219" s="8"/>
      <c r="BL219" s="2" t="s">
        <v>226</v>
      </c>
      <c r="BM219" s="7"/>
      <c r="BN219" s="7"/>
      <c r="BO219" s="4"/>
      <c r="BP219" s="8"/>
      <c r="BQ219" s="4"/>
      <c r="BR219" s="8"/>
      <c r="BS219" s="7"/>
      <c r="BT219" s="7"/>
      <c r="BU219" s="2" t="s">
        <v>949</v>
      </c>
      <c r="BV219" s="2" t="s">
        <v>223</v>
      </c>
      <c r="BW219" s="2" t="s">
        <v>226</v>
      </c>
      <c r="BX219" s="2" t="s">
        <v>226</v>
      </c>
      <c r="BY219" s="2" t="s">
        <v>238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239</v>
      </c>
      <c r="CH219" s="2" t="s">
        <v>223</v>
      </c>
      <c r="CI219" s="2" t="s">
        <v>1314</v>
      </c>
      <c r="CJ219" s="2" t="s">
        <v>226</v>
      </c>
      <c r="CK219" s="2" t="s">
        <v>238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239</v>
      </c>
      <c r="CT219" s="2" t="s">
        <v>223</v>
      </c>
      <c r="CU219" s="2" t="s">
        <v>2722</v>
      </c>
      <c r="CV219" s="2" t="s">
        <v>226</v>
      </c>
      <c r="CW219" s="2" t="s">
        <v>238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236</v>
      </c>
      <c r="DF219" s="2" t="s">
        <v>223</v>
      </c>
      <c r="DG219" s="2" t="s">
        <v>226</v>
      </c>
      <c r="DH219" s="2" t="s">
        <v>226</v>
      </c>
      <c r="DI219" s="2" t="s">
        <v>238</v>
      </c>
      <c r="DJ219" s="2" t="s">
        <v>226</v>
      </c>
      <c r="DK219" s="4"/>
      <c r="DL219" s="8"/>
      <c r="DM219" s="4"/>
      <c r="DN219" s="8"/>
      <c r="DO219" s="7"/>
      <c r="DP219" s="7"/>
      <c r="DQ219" s="2" t="s">
        <v>236</v>
      </c>
      <c r="DR219" s="2" t="s">
        <v>223</v>
      </c>
      <c r="DS219" s="2" t="s">
        <v>226</v>
      </c>
      <c r="DT219" s="2" t="s">
        <v>226</v>
      </c>
      <c r="DU219" s="2" t="s">
        <v>238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667</v>
      </c>
      <c r="ED219" s="2" t="s">
        <v>223</v>
      </c>
      <c r="EE219" s="2" t="s">
        <v>226</v>
      </c>
      <c r="EF219" s="2" t="s">
        <v>226</v>
      </c>
      <c r="EG219" s="2" t="s">
        <v>238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239</v>
      </c>
      <c r="EP219" s="2" t="s">
        <v>223</v>
      </c>
      <c r="EQ219" s="2" t="s">
        <v>2230</v>
      </c>
      <c r="ER219" s="2" t="s">
        <v>226</v>
      </c>
      <c r="ES219" s="2" t="s">
        <v>238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223</v>
      </c>
      <c r="FC219" s="2" t="s">
        <v>1314</v>
      </c>
      <c r="FD219" s="2" t="s">
        <v>226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223</v>
      </c>
      <c r="FO219" s="2" t="s">
        <v>1314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223</v>
      </c>
      <c r="GA219" s="2" t="s">
        <v>1314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252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239</v>
      </c>
      <c r="GX219" s="2" t="s">
        <v>223</v>
      </c>
      <c r="GY219" s="2" t="s">
        <v>1314</v>
      </c>
      <c r="GZ219" s="2" t="s">
        <v>226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223</v>
      </c>
      <c r="HK219" s="2" t="s">
        <v>226</v>
      </c>
      <c r="HL219" s="2" t="s">
        <v>226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252</v>
      </c>
      <c r="IH219" s="2" t="s">
        <v>223</v>
      </c>
      <c r="II219" s="2" t="s">
        <v>226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223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949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252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252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252</v>
      </c>
      <c r="LN219" s="2" t="s">
        <v>223</v>
      </c>
      <c r="LO219" s="2" t="s">
        <v>226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252</v>
      </c>
      <c r="LZ219" s="2" t="s">
        <v>223</v>
      </c>
      <c r="MA219" s="2" t="s">
        <v>226</v>
      </c>
      <c r="MB219" s="2" t="s">
        <v>226</v>
      </c>
      <c r="MC219" s="2" t="s">
        <v>238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252</v>
      </c>
      <c r="ML219" s="2" t="s">
        <v>223</v>
      </c>
      <c r="MM219" s="2" t="s">
        <v>226</v>
      </c>
      <c r="MN219" s="2" t="s">
        <v>226</v>
      </c>
      <c r="MO219" s="2" t="s">
        <v>238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223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226</v>
      </c>
      <c r="NJ219" s="2" t="s">
        <v>226</v>
      </c>
      <c r="NK219" s="2" t="s">
        <v>226</v>
      </c>
      <c r="NL219" s="2" t="s">
        <v>226</v>
      </c>
      <c r="NM219" s="2" t="s">
        <v>226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949</v>
      </c>
      <c r="NV219" s="2" t="s">
        <v>223</v>
      </c>
      <c r="NW219" s="2" t="s">
        <v>226</v>
      </c>
      <c r="NX219" s="2" t="s">
        <v>226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252</v>
      </c>
      <c r="OH219" s="2" t="s">
        <v>223</v>
      </c>
      <c r="OI219" s="2" t="s">
        <v>226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252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252</v>
      </c>
      <c r="PF219" s="2" t="s">
        <v>223</v>
      </c>
      <c r="PG219" s="2" t="s">
        <v>226</v>
      </c>
      <c r="PH219" s="2" t="s">
        <v>226</v>
      </c>
      <c r="PI219" s="2" t="s">
        <v>238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252</v>
      </c>
      <c r="QP219" s="2" t="s">
        <v>223</v>
      </c>
      <c r="QQ219" s="2" t="s">
        <v>226</v>
      </c>
      <c r="QR219" s="2" t="s">
        <v>226</v>
      </c>
      <c r="QS219" s="2" t="s">
        <v>238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223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252</v>
      </c>
      <c r="RN219" s="2" t="s">
        <v>223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226</v>
      </c>
      <c r="RZ219" s="2" t="s">
        <v>226</v>
      </c>
      <c r="SA219" s="2" t="s">
        <v>226</v>
      </c>
      <c r="SB219" s="2" t="s">
        <v>226</v>
      </c>
      <c r="SC219" s="2" t="s">
        <v>226</v>
      </c>
      <c r="SD219" s="2" t="s">
        <v>226</v>
      </c>
      <c r="SE219" s="4">
        <v>140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>
        <v>130</v>
      </c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</row>
    <row r="220">
      <c r="A220" s="2" t="s">
        <v>2723</v>
      </c>
      <c r="B220" s="2" t="s">
        <v>577</v>
      </c>
      <c r="C220" s="2" t="s">
        <v>558</v>
      </c>
      <c r="D220" s="2" t="s">
        <v>215</v>
      </c>
      <c r="E220" s="2" t="s">
        <v>216</v>
      </c>
      <c r="F220" s="2" t="s">
        <v>2716</v>
      </c>
      <c r="G220" s="2" t="s">
        <v>2717</v>
      </c>
      <c r="H220" s="2" t="s">
        <v>2718</v>
      </c>
      <c r="I220" s="2" t="s">
        <v>2719</v>
      </c>
      <c r="J220" s="2" t="s">
        <v>221</v>
      </c>
      <c r="K220" s="2" t="s">
        <v>438</v>
      </c>
      <c r="L220" s="3">
        <v>28.57</v>
      </c>
      <c r="M220" s="3">
        <v>30</v>
      </c>
      <c r="N220" s="3">
        <v>59.99</v>
      </c>
      <c r="O220" s="2" t="s">
        <v>223</v>
      </c>
      <c r="P220" s="2" t="s">
        <v>2226</v>
      </c>
      <c r="Q220" s="2" t="s">
        <v>225</v>
      </c>
      <c r="R220" s="2" t="s">
        <v>226</v>
      </c>
      <c r="S220" s="2" t="s">
        <v>2720</v>
      </c>
      <c r="T220" s="2" t="s">
        <v>2721</v>
      </c>
      <c r="U220" s="2" t="s">
        <v>371</v>
      </c>
      <c r="V220" s="2" t="s">
        <v>230</v>
      </c>
      <c r="W220" s="2" t="s">
        <v>971</v>
      </c>
      <c r="X220" s="2" t="s">
        <v>231</v>
      </c>
      <c r="Y220" s="2" t="s">
        <v>2173</v>
      </c>
      <c r="Z220" s="4">
        <v>200</v>
      </c>
      <c r="AA220" s="4">
        <f>=ROUNDDOWN({0},0)</f>
      </c>
      <c r="AB220" s="5"/>
      <c r="AC220" s="2" t="s">
        <v>1219</v>
      </c>
      <c r="AD220" s="4">
        <v>200</v>
      </c>
      <c r="AE220" s="4">
        <v>200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/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/>
      <c r="BJ220" s="4"/>
      <c r="BK220" s="8"/>
      <c r="BL220" s="2" t="s">
        <v>226</v>
      </c>
      <c r="BM220" s="7"/>
      <c r="BN220" s="7"/>
      <c r="BO220" s="4"/>
      <c r="BP220" s="8"/>
      <c r="BQ220" s="4"/>
      <c r="BR220" s="8"/>
      <c r="BS220" s="7"/>
      <c r="BT220" s="7"/>
      <c r="BU220" s="2" t="s">
        <v>949</v>
      </c>
      <c r="BV220" s="2" t="s">
        <v>223</v>
      </c>
      <c r="BW220" s="2" t="s">
        <v>226</v>
      </c>
      <c r="BX220" s="2" t="s">
        <v>226</v>
      </c>
      <c r="BY220" s="2" t="s">
        <v>238</v>
      </c>
      <c r="BZ220" s="2" t="s">
        <v>226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223</v>
      </c>
      <c r="CI220" s="2" t="s">
        <v>1314</v>
      </c>
      <c r="CJ220" s="2" t="s">
        <v>226</v>
      </c>
      <c r="CK220" s="2" t="s">
        <v>238</v>
      </c>
      <c r="CL220" s="2" t="s">
        <v>226</v>
      </c>
      <c r="CM220" s="4"/>
      <c r="CN220" s="8"/>
      <c r="CO220" s="4"/>
      <c r="CP220" s="8"/>
      <c r="CQ220" s="7"/>
      <c r="CR220" s="7"/>
      <c r="CS220" s="2" t="s">
        <v>239</v>
      </c>
      <c r="CT220" s="2" t="s">
        <v>223</v>
      </c>
      <c r="CU220" s="2" t="s">
        <v>2722</v>
      </c>
      <c r="CV220" s="2" t="s">
        <v>226</v>
      </c>
      <c r="CW220" s="2" t="s">
        <v>238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236</v>
      </c>
      <c r="DF220" s="2" t="s">
        <v>223</v>
      </c>
      <c r="DG220" s="2" t="s">
        <v>226</v>
      </c>
      <c r="DH220" s="2" t="s">
        <v>226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236</v>
      </c>
      <c r="DR220" s="2" t="s">
        <v>223</v>
      </c>
      <c r="DS220" s="2" t="s">
        <v>226</v>
      </c>
      <c r="DT220" s="2" t="s">
        <v>226</v>
      </c>
      <c r="DU220" s="2" t="s">
        <v>238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667</v>
      </c>
      <c r="ED220" s="2" t="s">
        <v>223</v>
      </c>
      <c r="EE220" s="2" t="s">
        <v>226</v>
      </c>
      <c r="EF220" s="2" t="s">
        <v>226</v>
      </c>
      <c r="EG220" s="2" t="s">
        <v>238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223</v>
      </c>
      <c r="EQ220" s="2" t="s">
        <v>2230</v>
      </c>
      <c r="ER220" s="2" t="s">
        <v>226</v>
      </c>
      <c r="ES220" s="2" t="s">
        <v>238</v>
      </c>
      <c r="ET220" s="2" t="s">
        <v>226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223</v>
      </c>
      <c r="FC220" s="2" t="s">
        <v>1314</v>
      </c>
      <c r="FD220" s="2" t="s">
        <v>226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223</v>
      </c>
      <c r="FO220" s="2" t="s">
        <v>1314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223</v>
      </c>
      <c r="GA220" s="2" t="s">
        <v>1314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223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223</v>
      </c>
      <c r="GY220" s="2" t="s">
        <v>1314</v>
      </c>
      <c r="GZ220" s="2" t="s">
        <v>226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223</v>
      </c>
      <c r="HK220" s="2" t="s">
        <v>226</v>
      </c>
      <c r="HL220" s="2" t="s">
        <v>226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236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252</v>
      </c>
      <c r="IH220" s="2" t="s">
        <v>223</v>
      </c>
      <c r="II220" s="2" t="s">
        <v>226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949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252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252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252</v>
      </c>
      <c r="LN220" s="2" t="s">
        <v>223</v>
      </c>
      <c r="LO220" s="2" t="s">
        <v>226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252</v>
      </c>
      <c r="LZ220" s="2" t="s">
        <v>223</v>
      </c>
      <c r="MA220" s="2" t="s">
        <v>226</v>
      </c>
      <c r="MB220" s="2" t="s">
        <v>226</v>
      </c>
      <c r="MC220" s="2" t="s">
        <v>238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252</v>
      </c>
      <c r="ML220" s="2" t="s">
        <v>223</v>
      </c>
      <c r="MM220" s="2" t="s">
        <v>226</v>
      </c>
      <c r="MN220" s="2" t="s">
        <v>226</v>
      </c>
      <c r="MO220" s="2" t="s">
        <v>238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223</v>
      </c>
      <c r="MY220" s="2" t="s">
        <v>226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226</v>
      </c>
      <c r="NK220" s="2" t="s">
        <v>226</v>
      </c>
      <c r="NL220" s="2" t="s">
        <v>226</v>
      </c>
      <c r="NM220" s="2" t="s">
        <v>226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949</v>
      </c>
      <c r="NV220" s="2" t="s">
        <v>223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252</v>
      </c>
      <c r="OH220" s="2" t="s">
        <v>223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252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252</v>
      </c>
      <c r="PF220" s="2" t="s">
        <v>223</v>
      </c>
      <c r="PG220" s="2" t="s">
        <v>226</v>
      </c>
      <c r="PH220" s="2" t="s">
        <v>226</v>
      </c>
      <c r="PI220" s="2" t="s">
        <v>238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252</v>
      </c>
      <c r="QP220" s="2" t="s">
        <v>223</v>
      </c>
      <c r="QQ220" s="2" t="s">
        <v>226</v>
      </c>
      <c r="QR220" s="2" t="s">
        <v>226</v>
      </c>
      <c r="QS220" s="2" t="s">
        <v>238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223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252</v>
      </c>
      <c r="RN220" s="2" t="s">
        <v>223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226</v>
      </c>
      <c r="RZ220" s="2" t="s">
        <v>226</v>
      </c>
      <c r="SA220" s="2" t="s">
        <v>226</v>
      </c>
      <c r="SB220" s="2" t="s">
        <v>226</v>
      </c>
      <c r="SC220" s="2" t="s">
        <v>226</v>
      </c>
      <c r="SD220" s="2" t="s">
        <v>226</v>
      </c>
      <c r="SE220" s="4">
        <v>200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>
        <v>200</v>
      </c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</row>
    <row r="221">
      <c r="A221" s="2" t="s">
        <v>2724</v>
      </c>
      <c r="B221" s="2" t="s">
        <v>577</v>
      </c>
      <c r="C221" s="2" t="s">
        <v>558</v>
      </c>
      <c r="D221" s="2" t="s">
        <v>215</v>
      </c>
      <c r="E221" s="2" t="s">
        <v>216</v>
      </c>
      <c r="F221" s="2" t="s">
        <v>2725</v>
      </c>
      <c r="G221" s="2" t="s">
        <v>2726</v>
      </c>
      <c r="H221" s="2" t="s">
        <v>2727</v>
      </c>
      <c r="I221" s="2" t="s">
        <v>560</v>
      </c>
      <c r="J221" s="2" t="s">
        <v>221</v>
      </c>
      <c r="K221" s="2" t="s">
        <v>880</v>
      </c>
      <c r="L221" s="3">
        <v>36.8</v>
      </c>
      <c r="M221" s="3">
        <v>38.64</v>
      </c>
      <c r="N221" s="3">
        <v>79.99</v>
      </c>
      <c r="O221" s="2" t="s">
        <v>283</v>
      </c>
      <c r="P221" s="2" t="s">
        <v>284</v>
      </c>
      <c r="Q221" s="2" t="s">
        <v>225</v>
      </c>
      <c r="R221" s="2" t="s">
        <v>226</v>
      </c>
      <c r="S221" s="2" t="s">
        <v>2728</v>
      </c>
      <c r="T221" s="2" t="s">
        <v>969</v>
      </c>
      <c r="U221" s="2" t="s">
        <v>229</v>
      </c>
      <c r="V221" s="2" t="s">
        <v>320</v>
      </c>
      <c r="W221" s="2" t="s">
        <v>231</v>
      </c>
      <c r="X221" s="2" t="s">
        <v>226</v>
      </c>
      <c r="Y221" s="2" t="s">
        <v>1353</v>
      </c>
      <c r="Z221" s="4"/>
      <c r="AA221" s="4">
        <f>=ROUNDDOWN({0},0)</f>
      </c>
      <c r="AB221" s="5">
        <v>1</v>
      </c>
      <c r="AC221" s="2" t="s">
        <v>226</v>
      </c>
      <c r="AD221" s="4"/>
      <c r="AE221" s="4"/>
      <c r="AF221" s="6">
        <v>64</v>
      </c>
      <c r="AG221" s="6">
        <v>47</v>
      </c>
      <c r="AH221" s="7">
        <v>0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/>
      <c r="AQ221" s="8"/>
      <c r="AR221" s="4">
        <v>1</v>
      </c>
      <c r="AS221" s="8">
        <v>37.95</v>
      </c>
      <c r="AT221" s="7">
        <v>-1</v>
      </c>
      <c r="AU221" s="7">
        <v>-1</v>
      </c>
      <c r="AV221" s="4"/>
      <c r="AW221" s="8"/>
      <c r="AX221" s="4">
        <v>1</v>
      </c>
      <c r="AY221" s="8">
        <v>37.95</v>
      </c>
      <c r="AZ221" s="7">
        <v>-1</v>
      </c>
      <c r="BA221" s="7">
        <v>-1</v>
      </c>
      <c r="BB221" s="7"/>
      <c r="BC221" s="4"/>
      <c r="BD221" s="8"/>
      <c r="BE221" s="4">
        <v>1</v>
      </c>
      <c r="BF221" s="8">
        <v>37.95</v>
      </c>
      <c r="BG221" s="7">
        <v>-1</v>
      </c>
      <c r="BH221" s="7">
        <v>-1</v>
      </c>
      <c r="BI221" s="7"/>
      <c r="BJ221" s="4"/>
      <c r="BK221" s="8"/>
      <c r="BL221" s="2" t="s">
        <v>24</v>
      </c>
      <c r="BM221" s="7"/>
      <c r="BN221" s="7"/>
      <c r="BO221" s="4"/>
      <c r="BP221" s="8"/>
      <c r="BQ221" s="4"/>
      <c r="BR221" s="8"/>
      <c r="BS221" s="7"/>
      <c r="BT221" s="7"/>
      <c r="BU221" s="2" t="s">
        <v>1002</v>
      </c>
      <c r="BV221" s="2" t="s">
        <v>237</v>
      </c>
      <c r="BW221" s="2" t="s">
        <v>226</v>
      </c>
      <c r="BX221" s="2" t="s">
        <v>2677</v>
      </c>
      <c r="BY221" s="2" t="s">
        <v>238</v>
      </c>
      <c r="BZ221" s="2" t="s">
        <v>226</v>
      </c>
      <c r="CA221" s="4"/>
      <c r="CB221" s="8"/>
      <c r="CC221" s="4"/>
      <c r="CD221" s="8"/>
      <c r="CE221" s="7"/>
      <c r="CF221" s="7"/>
      <c r="CG221" s="2" t="s">
        <v>239</v>
      </c>
      <c r="CH221" s="2" t="s">
        <v>237</v>
      </c>
      <c r="CI221" s="2" t="s">
        <v>1493</v>
      </c>
      <c r="CJ221" s="2" t="s">
        <v>2490</v>
      </c>
      <c r="CK221" s="2" t="s">
        <v>238</v>
      </c>
      <c r="CL221" s="2" t="s">
        <v>226</v>
      </c>
      <c r="CM221" s="4"/>
      <c r="CN221" s="8"/>
      <c r="CO221" s="4"/>
      <c r="CP221" s="8"/>
      <c r="CQ221" s="7"/>
      <c r="CR221" s="7"/>
      <c r="CS221" s="2" t="s">
        <v>239</v>
      </c>
      <c r="CT221" s="2" t="s">
        <v>237</v>
      </c>
      <c r="CU221" s="2" t="s">
        <v>1357</v>
      </c>
      <c r="CV221" s="2" t="s">
        <v>2372</v>
      </c>
      <c r="CW221" s="2" t="s">
        <v>238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239</v>
      </c>
      <c r="DF221" s="2" t="s">
        <v>237</v>
      </c>
      <c r="DG221" s="2" t="s">
        <v>980</v>
      </c>
      <c r="DH221" s="2" t="s">
        <v>1232</v>
      </c>
      <c r="DI221" s="2" t="s">
        <v>291</v>
      </c>
      <c r="DJ221" s="2" t="s">
        <v>226</v>
      </c>
      <c r="DK221" s="4"/>
      <c r="DL221" s="8"/>
      <c r="DM221" s="4"/>
      <c r="DN221" s="8"/>
      <c r="DO221" s="7"/>
      <c r="DP221" s="7"/>
      <c r="DQ221" s="2" t="s">
        <v>239</v>
      </c>
      <c r="DR221" s="2" t="s">
        <v>237</v>
      </c>
      <c r="DS221" s="2" t="s">
        <v>1357</v>
      </c>
      <c r="DT221" s="2" t="s">
        <v>2729</v>
      </c>
      <c r="DU221" s="2" t="s">
        <v>291</v>
      </c>
      <c r="DV221" s="2" t="s">
        <v>226</v>
      </c>
      <c r="DW221" s="4"/>
      <c r="DX221" s="8"/>
      <c r="DY221" s="4"/>
      <c r="DZ221" s="8"/>
      <c r="EA221" s="7"/>
      <c r="EB221" s="7"/>
      <c r="EC221" s="2" t="s">
        <v>239</v>
      </c>
      <c r="ED221" s="2" t="s">
        <v>237</v>
      </c>
      <c r="EE221" s="2" t="s">
        <v>1357</v>
      </c>
      <c r="EF221" s="2" t="s">
        <v>1496</v>
      </c>
      <c r="EG221" s="2" t="s">
        <v>238</v>
      </c>
      <c r="EH221" s="2" t="s">
        <v>226</v>
      </c>
      <c r="EI221" s="4"/>
      <c r="EJ221" s="8"/>
      <c r="EK221" s="4"/>
      <c r="EL221" s="8"/>
      <c r="EM221" s="7"/>
      <c r="EN221" s="7"/>
      <c r="EO221" s="2" t="s">
        <v>239</v>
      </c>
      <c r="EP221" s="2" t="s">
        <v>237</v>
      </c>
      <c r="EQ221" s="2" t="s">
        <v>1357</v>
      </c>
      <c r="ER221" s="2" t="s">
        <v>1497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237</v>
      </c>
      <c r="FC221" s="2" t="s">
        <v>1357</v>
      </c>
      <c r="FD221" s="2" t="s">
        <v>2148</v>
      </c>
      <c r="FE221" s="2" t="s">
        <v>238</v>
      </c>
      <c r="FF221" s="2" t="s">
        <v>226</v>
      </c>
      <c r="FG221" s="4"/>
      <c r="FH221" s="8"/>
      <c r="FI221" s="4">
        <v>1</v>
      </c>
      <c r="FJ221" s="8">
        <v>37.95</v>
      </c>
      <c r="FK221" s="7">
        <v>-1</v>
      </c>
      <c r="FL221" s="7">
        <v>-1</v>
      </c>
      <c r="FM221" s="2" t="s">
        <v>239</v>
      </c>
      <c r="FN221" s="2" t="s">
        <v>237</v>
      </c>
      <c r="FO221" s="2" t="s">
        <v>1357</v>
      </c>
      <c r="FP221" s="2" t="s">
        <v>1499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226</v>
      </c>
      <c r="FZ221" s="2" t="s">
        <v>226</v>
      </c>
      <c r="GA221" s="2" t="s">
        <v>226</v>
      </c>
      <c r="GB221" s="2" t="s">
        <v>226</v>
      </c>
      <c r="GC221" s="2" t="s">
        <v>226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239</v>
      </c>
      <c r="GL221" s="2" t="s">
        <v>237</v>
      </c>
      <c r="GM221" s="2" t="s">
        <v>1357</v>
      </c>
      <c r="GN221" s="2" t="s">
        <v>1387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237</v>
      </c>
      <c r="GY221" s="2" t="s">
        <v>993</v>
      </c>
      <c r="GZ221" s="2" t="s">
        <v>1923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239</v>
      </c>
      <c r="HJ221" s="2" t="s">
        <v>237</v>
      </c>
      <c r="HK221" s="2" t="s">
        <v>994</v>
      </c>
      <c r="HL221" s="2" t="s">
        <v>596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239</v>
      </c>
      <c r="HV221" s="2" t="s">
        <v>237</v>
      </c>
      <c r="HW221" s="2" t="s">
        <v>1493</v>
      </c>
      <c r="HX221" s="2" t="s">
        <v>2592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239</v>
      </c>
      <c r="IH221" s="2" t="s">
        <v>237</v>
      </c>
      <c r="II221" s="2" t="s">
        <v>1027</v>
      </c>
      <c r="IJ221" s="2" t="s">
        <v>2358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226</v>
      </c>
      <c r="IT221" s="2" t="s">
        <v>226</v>
      </c>
      <c r="IU221" s="2" t="s">
        <v>226</v>
      </c>
      <c r="IV221" s="2" t="s">
        <v>226</v>
      </c>
      <c r="IW221" s="2" t="s">
        <v>226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237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237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237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236</v>
      </c>
      <c r="KP221" s="2" t="s">
        <v>237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239</v>
      </c>
      <c r="LB221" s="2" t="s">
        <v>237</v>
      </c>
      <c r="LC221" s="2" t="s">
        <v>1357</v>
      </c>
      <c r="LD221" s="2" t="s">
        <v>1567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239</v>
      </c>
      <c r="LN221" s="2" t="s">
        <v>237</v>
      </c>
      <c r="LO221" s="2" t="s">
        <v>321</v>
      </c>
      <c r="LP221" s="2" t="s">
        <v>2730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226</v>
      </c>
      <c r="ML221" s="2" t="s">
        <v>226</v>
      </c>
      <c r="MM221" s="2" t="s">
        <v>226</v>
      </c>
      <c r="MN221" s="2" t="s">
        <v>226</v>
      </c>
      <c r="MO221" s="2" t="s">
        <v>226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239</v>
      </c>
      <c r="MX221" s="2" t="s">
        <v>237</v>
      </c>
      <c r="MY221" s="2" t="s">
        <v>1105</v>
      </c>
      <c r="MZ221" s="2" t="s">
        <v>2731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239</v>
      </c>
      <c r="NJ221" s="2" t="s">
        <v>237</v>
      </c>
      <c r="NK221" s="2" t="s">
        <v>1375</v>
      </c>
      <c r="NL221" s="2" t="s">
        <v>1531</v>
      </c>
      <c r="NM221" s="2" t="s">
        <v>291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239</v>
      </c>
      <c r="NV221" s="2" t="s">
        <v>237</v>
      </c>
      <c r="NW221" s="2" t="s">
        <v>1377</v>
      </c>
      <c r="NX221" s="2" t="s">
        <v>1426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252</v>
      </c>
      <c r="OH221" s="2" t="s">
        <v>237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252</v>
      </c>
      <c r="OT221" s="2" t="s">
        <v>237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226</v>
      </c>
      <c r="PF221" s="2" t="s">
        <v>226</v>
      </c>
      <c r="PG221" s="2" t="s">
        <v>226</v>
      </c>
      <c r="PH221" s="2" t="s">
        <v>226</v>
      </c>
      <c r="PI221" s="2" t="s">
        <v>226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239</v>
      </c>
      <c r="QP221" s="2" t="s">
        <v>237</v>
      </c>
      <c r="QQ221" s="2" t="s">
        <v>1379</v>
      </c>
      <c r="QR221" s="2" t="s">
        <v>1648</v>
      </c>
      <c r="QS221" s="2" t="s">
        <v>238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237</v>
      </c>
      <c r="RC221" s="2" t="s">
        <v>226</v>
      </c>
      <c r="RD221" s="2" t="s">
        <v>226</v>
      </c>
      <c r="RE221" s="2" t="s">
        <v>238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226</v>
      </c>
      <c r="RN221" s="2" t="s">
        <v>226</v>
      </c>
      <c r="RO221" s="2" t="s">
        <v>226</v>
      </c>
      <c r="RP221" s="2" t="s">
        <v>226</v>
      </c>
      <c r="RQ221" s="2" t="s">
        <v>226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239</v>
      </c>
      <c r="RZ221" s="2" t="s">
        <v>237</v>
      </c>
      <c r="SA221" s="2" t="s">
        <v>1082</v>
      </c>
      <c r="SB221" s="2" t="s">
        <v>2021</v>
      </c>
      <c r="SC221" s="2" t="s">
        <v>238</v>
      </c>
      <c r="SD221" s="2" t="s">
        <v>226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</row>
    <row r="222">
      <c r="A222" s="2" t="s">
        <v>2732</v>
      </c>
      <c r="B222" s="2" t="s">
        <v>577</v>
      </c>
      <c r="C222" s="2" t="s">
        <v>558</v>
      </c>
      <c r="D222" s="2" t="s">
        <v>215</v>
      </c>
      <c r="E222" s="2" t="s">
        <v>216</v>
      </c>
      <c r="F222" s="2" t="s">
        <v>2733</v>
      </c>
      <c r="G222" s="2" t="s">
        <v>2734</v>
      </c>
      <c r="H222" s="2" t="s">
        <v>2735</v>
      </c>
      <c r="I222" s="2" t="s">
        <v>560</v>
      </c>
      <c r="J222" s="2" t="s">
        <v>221</v>
      </c>
      <c r="K222" s="2" t="s">
        <v>880</v>
      </c>
      <c r="L222" s="3">
        <v>33.6</v>
      </c>
      <c r="M222" s="3">
        <v>35.28</v>
      </c>
      <c r="N222" s="3">
        <v>69.99</v>
      </c>
      <c r="O222" s="2" t="s">
        <v>223</v>
      </c>
      <c r="P222" s="2" t="s">
        <v>284</v>
      </c>
      <c r="Q222" s="2" t="s">
        <v>225</v>
      </c>
      <c r="R222" s="2" t="s">
        <v>226</v>
      </c>
      <c r="S222" s="2" t="s">
        <v>2736</v>
      </c>
      <c r="T222" s="2" t="s">
        <v>226</v>
      </c>
      <c r="U222" s="2" t="s">
        <v>229</v>
      </c>
      <c r="V222" s="2" t="s">
        <v>320</v>
      </c>
      <c r="W222" s="2" t="s">
        <v>231</v>
      </c>
      <c r="X222" s="2" t="s">
        <v>226</v>
      </c>
      <c r="Y222" s="2" t="s">
        <v>1353</v>
      </c>
      <c r="Z222" s="4"/>
      <c r="AA222" s="4">
        <f>=ROUNDDOWN({0},0)</f>
      </c>
      <c r="AB222" s="5"/>
      <c r="AC222" s="2" t="s">
        <v>226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226</v>
      </c>
      <c r="BM222" s="7"/>
      <c r="BN222" s="7"/>
      <c r="BO222" s="4"/>
      <c r="BP222" s="8"/>
      <c r="BQ222" s="4"/>
      <c r="BR222" s="8"/>
      <c r="BS222" s="7"/>
      <c r="BT222" s="7"/>
      <c r="BU222" s="2" t="s">
        <v>239</v>
      </c>
      <c r="BV222" s="2" t="s">
        <v>237</v>
      </c>
      <c r="BW222" s="2" t="s">
        <v>226</v>
      </c>
      <c r="BX222" s="2" t="s">
        <v>1693</v>
      </c>
      <c r="BY222" s="2" t="s">
        <v>238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239</v>
      </c>
      <c r="CH222" s="2" t="s">
        <v>237</v>
      </c>
      <c r="CI222" s="2" t="s">
        <v>1493</v>
      </c>
      <c r="CJ222" s="2" t="s">
        <v>1494</v>
      </c>
      <c r="CK222" s="2" t="s">
        <v>238</v>
      </c>
      <c r="CL222" s="2" t="s">
        <v>226</v>
      </c>
      <c r="CM222" s="4"/>
      <c r="CN222" s="8"/>
      <c r="CO222" s="4"/>
      <c r="CP222" s="8"/>
      <c r="CQ222" s="7"/>
      <c r="CR222" s="7"/>
      <c r="CS222" s="2" t="s">
        <v>239</v>
      </c>
      <c r="CT222" s="2" t="s">
        <v>237</v>
      </c>
      <c r="CU222" s="2" t="s">
        <v>1357</v>
      </c>
      <c r="CV222" s="2" t="s">
        <v>2737</v>
      </c>
      <c r="CW222" s="2" t="s">
        <v>238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239</v>
      </c>
      <c r="DF222" s="2" t="s">
        <v>237</v>
      </c>
      <c r="DG222" s="2" t="s">
        <v>980</v>
      </c>
      <c r="DH222" s="2" t="s">
        <v>2147</v>
      </c>
      <c r="DI222" s="2" t="s">
        <v>238</v>
      </c>
      <c r="DJ222" s="2" t="s">
        <v>226</v>
      </c>
      <c r="DK222" s="4"/>
      <c r="DL222" s="8"/>
      <c r="DM222" s="4"/>
      <c r="DN222" s="8"/>
      <c r="DO222" s="7"/>
      <c r="DP222" s="7"/>
      <c r="DQ222" s="2" t="s">
        <v>239</v>
      </c>
      <c r="DR222" s="2" t="s">
        <v>237</v>
      </c>
      <c r="DS222" s="2" t="s">
        <v>1357</v>
      </c>
      <c r="DT222" s="2" t="s">
        <v>2011</v>
      </c>
      <c r="DU222" s="2" t="s">
        <v>238</v>
      </c>
      <c r="DV222" s="2" t="s">
        <v>226</v>
      </c>
      <c r="DW222" s="4"/>
      <c r="DX222" s="8"/>
      <c r="DY222" s="4"/>
      <c r="DZ222" s="8"/>
      <c r="EA222" s="7"/>
      <c r="EB222" s="7"/>
      <c r="EC222" s="2" t="s">
        <v>239</v>
      </c>
      <c r="ED222" s="2" t="s">
        <v>237</v>
      </c>
      <c r="EE222" s="2" t="s">
        <v>1357</v>
      </c>
      <c r="EF222" s="2" t="s">
        <v>2105</v>
      </c>
      <c r="EG222" s="2" t="s">
        <v>238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239</v>
      </c>
      <c r="EP222" s="2" t="s">
        <v>237</v>
      </c>
      <c r="EQ222" s="2" t="s">
        <v>1357</v>
      </c>
      <c r="ER222" s="2" t="s">
        <v>2105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237</v>
      </c>
      <c r="FC222" s="2" t="s">
        <v>1357</v>
      </c>
      <c r="FD222" s="2" t="s">
        <v>1399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237</v>
      </c>
      <c r="FO222" s="2" t="s">
        <v>1357</v>
      </c>
      <c r="FP222" s="2" t="s">
        <v>2738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226</v>
      </c>
      <c r="FZ222" s="2" t="s">
        <v>226</v>
      </c>
      <c r="GA222" s="2" t="s">
        <v>226</v>
      </c>
      <c r="GB222" s="2" t="s">
        <v>226</v>
      </c>
      <c r="GC222" s="2" t="s">
        <v>226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239</v>
      </c>
      <c r="GL222" s="2" t="s">
        <v>237</v>
      </c>
      <c r="GM222" s="2" t="s">
        <v>1357</v>
      </c>
      <c r="GN222" s="2" t="s">
        <v>1387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266</v>
      </c>
      <c r="GX222" s="2" t="s">
        <v>237</v>
      </c>
      <c r="GY222" s="2" t="s">
        <v>226</v>
      </c>
      <c r="GZ222" s="2" t="s">
        <v>226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252</v>
      </c>
      <c r="HJ222" s="2" t="s">
        <v>237</v>
      </c>
      <c r="HK222" s="2" t="s">
        <v>226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239</v>
      </c>
      <c r="HV222" s="2" t="s">
        <v>237</v>
      </c>
      <c r="HW222" s="2" t="s">
        <v>1357</v>
      </c>
      <c r="HX222" s="2" t="s">
        <v>1498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237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226</v>
      </c>
      <c r="IT222" s="2" t="s">
        <v>226</v>
      </c>
      <c r="IU222" s="2" t="s">
        <v>226</v>
      </c>
      <c r="IV222" s="2" t="s">
        <v>226</v>
      </c>
      <c r="IW222" s="2" t="s">
        <v>226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252</v>
      </c>
      <c r="JF222" s="2" t="s">
        <v>237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237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252</v>
      </c>
      <c r="KP222" s="2" t="s">
        <v>237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239</v>
      </c>
      <c r="LB222" s="2" t="s">
        <v>237</v>
      </c>
      <c r="LC222" s="2" t="s">
        <v>1357</v>
      </c>
      <c r="LD222" s="2" t="s">
        <v>2739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252</v>
      </c>
      <c r="LN222" s="2" t="s">
        <v>223</v>
      </c>
      <c r="LO222" s="2" t="s">
        <v>226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226</v>
      </c>
      <c r="MM222" s="2" t="s">
        <v>226</v>
      </c>
      <c r="MN222" s="2" t="s">
        <v>226</v>
      </c>
      <c r="MO222" s="2" t="s">
        <v>226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252</v>
      </c>
      <c r="MX222" s="2" t="s">
        <v>237</v>
      </c>
      <c r="MY222" s="2" t="s">
        <v>2740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239</v>
      </c>
      <c r="NJ222" s="2" t="s">
        <v>237</v>
      </c>
      <c r="NK222" s="2" t="s">
        <v>1375</v>
      </c>
      <c r="NL222" s="2" t="s">
        <v>2741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239</v>
      </c>
      <c r="NV222" s="2" t="s">
        <v>237</v>
      </c>
      <c r="NW222" s="2" t="s">
        <v>1377</v>
      </c>
      <c r="NX222" s="2" t="s">
        <v>1636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266</v>
      </c>
      <c r="OH222" s="2" t="s">
        <v>237</v>
      </c>
      <c r="OI222" s="2" t="s">
        <v>226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252</v>
      </c>
      <c r="OT222" s="2" t="s">
        <v>237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226</v>
      </c>
      <c r="PF222" s="2" t="s">
        <v>226</v>
      </c>
      <c r="PG222" s="2" t="s">
        <v>226</v>
      </c>
      <c r="PH222" s="2" t="s">
        <v>226</v>
      </c>
      <c r="PI222" s="2" t="s">
        <v>226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239</v>
      </c>
      <c r="QP222" s="2" t="s">
        <v>237</v>
      </c>
      <c r="QQ222" s="2" t="s">
        <v>1379</v>
      </c>
      <c r="QR222" s="2" t="s">
        <v>2742</v>
      </c>
      <c r="QS222" s="2" t="s">
        <v>238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237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226</v>
      </c>
      <c r="RN222" s="2" t="s">
        <v>226</v>
      </c>
      <c r="RO222" s="2" t="s">
        <v>226</v>
      </c>
      <c r="RP222" s="2" t="s">
        <v>226</v>
      </c>
      <c r="RQ222" s="2" t="s">
        <v>226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239</v>
      </c>
      <c r="RZ222" s="2" t="s">
        <v>237</v>
      </c>
      <c r="SA222" s="2" t="s">
        <v>1082</v>
      </c>
      <c r="SB222" s="2" t="s">
        <v>1505</v>
      </c>
      <c r="SC222" s="2" t="s">
        <v>238</v>
      </c>
      <c r="SD222" s="2" t="s">
        <v>226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</row>
    <row r="223">
      <c r="A223" s="2" t="s">
        <v>2743</v>
      </c>
      <c r="B223" s="2" t="s">
        <v>577</v>
      </c>
      <c r="C223" s="2" t="s">
        <v>558</v>
      </c>
      <c r="D223" s="2" t="s">
        <v>215</v>
      </c>
      <c r="E223" s="2" t="s">
        <v>216</v>
      </c>
      <c r="F223" s="2" t="s">
        <v>2744</v>
      </c>
      <c r="G223" s="2" t="s">
        <v>2745</v>
      </c>
      <c r="H223" s="2" t="s">
        <v>2746</v>
      </c>
      <c r="I223" s="2" t="s">
        <v>560</v>
      </c>
      <c r="J223" s="2" t="s">
        <v>582</v>
      </c>
      <c r="K223" s="2" t="s">
        <v>1283</v>
      </c>
      <c r="L223" s="3">
        <v>28.8</v>
      </c>
      <c r="M223" s="3">
        <v>30.24</v>
      </c>
      <c r="N223" s="3">
        <v>59.99</v>
      </c>
      <c r="O223" s="2" t="s">
        <v>283</v>
      </c>
      <c r="P223" s="2" t="s">
        <v>369</v>
      </c>
      <c r="Q223" s="2" t="s">
        <v>225</v>
      </c>
      <c r="R223" s="2" t="s">
        <v>226</v>
      </c>
      <c r="S223" s="2" t="s">
        <v>2747</v>
      </c>
      <c r="T223" s="2" t="s">
        <v>226</v>
      </c>
      <c r="U223" s="2" t="s">
        <v>371</v>
      </c>
      <c r="V223" s="2" t="s">
        <v>2549</v>
      </c>
      <c r="W223" s="2" t="s">
        <v>1894</v>
      </c>
      <c r="X223" s="2" t="s">
        <v>1578</v>
      </c>
      <c r="Y223" s="2" t="s">
        <v>1353</v>
      </c>
      <c r="Z223" s="4"/>
      <c r="AA223" s="4">
        <f>=ROUNDDOWN({0},0)</f>
      </c>
      <c r="AB223" s="5"/>
      <c r="AC223" s="2" t="s">
        <v>226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226</v>
      </c>
      <c r="BM223" s="7"/>
      <c r="BN223" s="7"/>
      <c r="BO223" s="4"/>
      <c r="BP223" s="8"/>
      <c r="BQ223" s="4"/>
      <c r="BR223" s="8"/>
      <c r="BS223" s="7"/>
      <c r="BT223" s="7"/>
      <c r="BU223" s="2" t="s">
        <v>239</v>
      </c>
      <c r="BV223" s="2" t="s">
        <v>223</v>
      </c>
      <c r="BW223" s="2" t="s">
        <v>226</v>
      </c>
      <c r="BX223" s="2" t="s">
        <v>1492</v>
      </c>
      <c r="BY223" s="2" t="s">
        <v>238</v>
      </c>
      <c r="BZ223" s="2" t="s">
        <v>226</v>
      </c>
      <c r="CA223" s="4"/>
      <c r="CB223" s="8"/>
      <c r="CC223" s="4"/>
      <c r="CD223" s="8"/>
      <c r="CE223" s="7"/>
      <c r="CF223" s="7"/>
      <c r="CG223" s="2" t="s">
        <v>239</v>
      </c>
      <c r="CH223" s="2" t="s">
        <v>237</v>
      </c>
      <c r="CI223" s="2" t="s">
        <v>1493</v>
      </c>
      <c r="CJ223" s="2" t="s">
        <v>574</v>
      </c>
      <c r="CK223" s="2" t="s">
        <v>238</v>
      </c>
      <c r="CL223" s="2" t="s">
        <v>226</v>
      </c>
      <c r="CM223" s="4"/>
      <c r="CN223" s="8"/>
      <c r="CO223" s="4"/>
      <c r="CP223" s="8"/>
      <c r="CQ223" s="7"/>
      <c r="CR223" s="7"/>
      <c r="CS223" s="2" t="s">
        <v>239</v>
      </c>
      <c r="CT223" s="2" t="s">
        <v>223</v>
      </c>
      <c r="CU223" s="2" t="s">
        <v>1357</v>
      </c>
      <c r="CV223" s="2" t="s">
        <v>2291</v>
      </c>
      <c r="CW223" s="2" t="s">
        <v>238</v>
      </c>
      <c r="CX223" s="2" t="s">
        <v>226</v>
      </c>
      <c r="CY223" s="4"/>
      <c r="CZ223" s="8"/>
      <c r="DA223" s="4"/>
      <c r="DB223" s="8"/>
      <c r="DC223" s="7"/>
      <c r="DD223" s="7"/>
      <c r="DE223" s="2" t="s">
        <v>239</v>
      </c>
      <c r="DF223" s="2" t="s">
        <v>237</v>
      </c>
      <c r="DG223" s="2" t="s">
        <v>980</v>
      </c>
      <c r="DH223" s="2" t="s">
        <v>1109</v>
      </c>
      <c r="DI223" s="2" t="s">
        <v>238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239</v>
      </c>
      <c r="DR223" s="2" t="s">
        <v>237</v>
      </c>
      <c r="DS223" s="2" t="s">
        <v>1357</v>
      </c>
      <c r="DT223" s="2" t="s">
        <v>2533</v>
      </c>
      <c r="DU223" s="2" t="s">
        <v>238</v>
      </c>
      <c r="DV223" s="2" t="s">
        <v>226</v>
      </c>
      <c r="DW223" s="4"/>
      <c r="DX223" s="8"/>
      <c r="DY223" s="4"/>
      <c r="DZ223" s="8"/>
      <c r="EA223" s="7"/>
      <c r="EB223" s="7"/>
      <c r="EC223" s="2" t="s">
        <v>239</v>
      </c>
      <c r="ED223" s="2" t="s">
        <v>237</v>
      </c>
      <c r="EE223" s="2" t="s">
        <v>569</v>
      </c>
      <c r="EF223" s="2" t="s">
        <v>2748</v>
      </c>
      <c r="EG223" s="2" t="s">
        <v>238</v>
      </c>
      <c r="EH223" s="2" t="s">
        <v>226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223</v>
      </c>
      <c r="EQ223" s="2" t="s">
        <v>2197</v>
      </c>
      <c r="ER223" s="2" t="s">
        <v>2195</v>
      </c>
      <c r="ES223" s="2" t="s">
        <v>238</v>
      </c>
      <c r="ET223" s="2" t="s">
        <v>226</v>
      </c>
      <c r="EU223" s="4"/>
      <c r="EV223" s="8"/>
      <c r="EW223" s="4"/>
      <c r="EX223" s="8"/>
      <c r="EY223" s="7"/>
      <c r="EZ223" s="7"/>
      <c r="FA223" s="2" t="s">
        <v>239</v>
      </c>
      <c r="FB223" s="2" t="s">
        <v>237</v>
      </c>
      <c r="FC223" s="2" t="s">
        <v>1357</v>
      </c>
      <c r="FD223" s="2" t="s">
        <v>1899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237</v>
      </c>
      <c r="FO223" s="2" t="s">
        <v>1357</v>
      </c>
      <c r="FP223" s="2" t="s">
        <v>2146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226</v>
      </c>
      <c r="FZ223" s="2" t="s">
        <v>226</v>
      </c>
      <c r="GA223" s="2" t="s">
        <v>226</v>
      </c>
      <c r="GB223" s="2" t="s">
        <v>226</v>
      </c>
      <c r="GC223" s="2" t="s">
        <v>226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239</v>
      </c>
      <c r="GL223" s="2" t="s">
        <v>237</v>
      </c>
      <c r="GM223" s="2" t="s">
        <v>1357</v>
      </c>
      <c r="GN223" s="2" t="s">
        <v>1387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223</v>
      </c>
      <c r="GY223" s="2" t="s">
        <v>1025</v>
      </c>
      <c r="GZ223" s="2" t="s">
        <v>1226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239</v>
      </c>
      <c r="HJ223" s="2" t="s">
        <v>223</v>
      </c>
      <c r="HK223" s="2" t="s">
        <v>994</v>
      </c>
      <c r="HL223" s="2" t="s">
        <v>738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239</v>
      </c>
      <c r="HV223" s="2" t="s">
        <v>223</v>
      </c>
      <c r="HW223" s="2" t="s">
        <v>1493</v>
      </c>
      <c r="HX223" s="2" t="s">
        <v>2032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252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226</v>
      </c>
      <c r="IT223" s="2" t="s">
        <v>226</v>
      </c>
      <c r="IU223" s="2" t="s">
        <v>226</v>
      </c>
      <c r="IV223" s="2" t="s">
        <v>226</v>
      </c>
      <c r="IW223" s="2" t="s">
        <v>226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252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237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252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239</v>
      </c>
      <c r="LB223" s="2" t="s">
        <v>223</v>
      </c>
      <c r="LC223" s="2" t="s">
        <v>1004</v>
      </c>
      <c r="LD223" s="2" t="s">
        <v>2749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226</v>
      </c>
      <c r="LO223" s="2" t="s">
        <v>226</v>
      </c>
      <c r="LP223" s="2" t="s">
        <v>226</v>
      </c>
      <c r="LQ223" s="2" t="s">
        <v>226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226</v>
      </c>
      <c r="MM223" s="2" t="s">
        <v>226</v>
      </c>
      <c r="MN223" s="2" t="s">
        <v>226</v>
      </c>
      <c r="MO223" s="2" t="s">
        <v>226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266</v>
      </c>
      <c r="MX223" s="2" t="s">
        <v>237</v>
      </c>
      <c r="MY223" s="2" t="s">
        <v>1105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239</v>
      </c>
      <c r="NJ223" s="2" t="s">
        <v>261</v>
      </c>
      <c r="NK223" s="2" t="s">
        <v>1375</v>
      </c>
      <c r="NL223" s="2" t="s">
        <v>2250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239</v>
      </c>
      <c r="NV223" s="2" t="s">
        <v>237</v>
      </c>
      <c r="NW223" s="2" t="s">
        <v>1541</v>
      </c>
      <c r="NX223" s="2" t="s">
        <v>2750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252</v>
      </c>
      <c r="OH223" s="2" t="s">
        <v>223</v>
      </c>
      <c r="OI223" s="2" t="s">
        <v>226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252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226</v>
      </c>
      <c r="PF223" s="2" t="s">
        <v>226</v>
      </c>
      <c r="PG223" s="2" t="s">
        <v>226</v>
      </c>
      <c r="PH223" s="2" t="s">
        <v>226</v>
      </c>
      <c r="PI223" s="2" t="s">
        <v>226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239</v>
      </c>
      <c r="QP223" s="2" t="s">
        <v>237</v>
      </c>
      <c r="QQ223" s="2" t="s">
        <v>1379</v>
      </c>
      <c r="QR223" s="2" t="s">
        <v>1021</v>
      </c>
      <c r="QS223" s="2" t="s">
        <v>238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223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226</v>
      </c>
      <c r="RN223" s="2" t="s">
        <v>226</v>
      </c>
      <c r="RO223" s="2" t="s">
        <v>226</v>
      </c>
      <c r="RP223" s="2" t="s">
        <v>226</v>
      </c>
      <c r="RQ223" s="2" t="s">
        <v>226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239</v>
      </c>
      <c r="RZ223" s="2" t="s">
        <v>237</v>
      </c>
      <c r="SA223" s="2" t="s">
        <v>1082</v>
      </c>
      <c r="SB223" s="2" t="s">
        <v>2751</v>
      </c>
      <c r="SC223" s="2" t="s">
        <v>238</v>
      </c>
      <c r="SD223" s="2" t="s">
        <v>226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</row>
    <row r="224">
      <c r="A224" s="2" t="s">
        <v>2752</v>
      </c>
      <c r="B224" s="2" t="s">
        <v>577</v>
      </c>
      <c r="C224" s="2" t="s">
        <v>558</v>
      </c>
      <c r="D224" s="2" t="s">
        <v>215</v>
      </c>
      <c r="E224" s="2" t="s">
        <v>363</v>
      </c>
      <c r="F224" s="2" t="s">
        <v>2526</v>
      </c>
      <c r="G224" s="2" t="s">
        <v>2642</v>
      </c>
      <c r="H224" s="2" t="s">
        <v>2753</v>
      </c>
      <c r="I224" s="2" t="s">
        <v>2754</v>
      </c>
      <c r="J224" s="2" t="s">
        <v>582</v>
      </c>
      <c r="K224" s="2" t="s">
        <v>1414</v>
      </c>
      <c r="L224" s="3">
        <v>33.33</v>
      </c>
      <c r="M224" s="3">
        <v>35</v>
      </c>
      <c r="N224" s="3">
        <v>69.99</v>
      </c>
      <c r="O224" s="2" t="s">
        <v>223</v>
      </c>
      <c r="P224" s="2" t="s">
        <v>736</v>
      </c>
      <c r="Q224" s="2" t="s">
        <v>225</v>
      </c>
      <c r="R224" s="2" t="s">
        <v>226</v>
      </c>
      <c r="S224" s="2" t="s">
        <v>2755</v>
      </c>
      <c r="T224" s="2" t="s">
        <v>2721</v>
      </c>
      <c r="U224" s="2" t="s">
        <v>2756</v>
      </c>
      <c r="V224" s="2" t="s">
        <v>230</v>
      </c>
      <c r="W224" s="2" t="s">
        <v>971</v>
      </c>
      <c r="X224" s="2" t="s">
        <v>231</v>
      </c>
      <c r="Y224" s="2" t="s">
        <v>938</v>
      </c>
      <c r="Z224" s="4">
        <v>670</v>
      </c>
      <c r="AA224" s="4">
        <f>=ROUNDDOWN(29.1304347826087,0)</f>
      </c>
      <c r="AB224" s="5">
        <v>23</v>
      </c>
      <c r="AC224" s="2" t="s">
        <v>2757</v>
      </c>
      <c r="AD224" s="4">
        <v>440</v>
      </c>
      <c r="AE224" s="4">
        <v>640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227</v>
      </c>
      <c r="AQ224" s="8">
        <v>8409.41</v>
      </c>
      <c r="AR224" s="4">
        <v>71</v>
      </c>
      <c r="AS224" s="8">
        <v>2626.05</v>
      </c>
      <c r="AT224" s="7">
        <v>2.1972</v>
      </c>
      <c r="AU224" s="7">
        <v>2.2023</v>
      </c>
      <c r="AV224" s="4">
        <v>615</v>
      </c>
      <c r="AW224" s="8">
        <v>25019.89</v>
      </c>
      <c r="AX224" s="4">
        <v>228</v>
      </c>
      <c r="AY224" s="8">
        <v>9213.36</v>
      </c>
      <c r="AZ224" s="7">
        <v>1.6974</v>
      </c>
      <c r="BA224" s="7">
        <v>1.7156</v>
      </c>
      <c r="BB224" s="7">
        <v>0.3361</v>
      </c>
      <c r="BC224" s="4">
        <v>1439</v>
      </c>
      <c r="BD224" s="8">
        <v>59675.89</v>
      </c>
      <c r="BE224" s="4">
        <v>369</v>
      </c>
      <c r="BF224" s="8">
        <v>14681.15</v>
      </c>
      <c r="BG224" s="7">
        <v>2.8997</v>
      </c>
      <c r="BH224" s="7">
        <v>3.0648</v>
      </c>
      <c r="BI224" s="7">
        <v>0.4193</v>
      </c>
      <c r="BJ224" s="4">
        <v>227</v>
      </c>
      <c r="BK224" s="8">
        <v>8409.41</v>
      </c>
      <c r="BL224" s="2" t="s">
        <v>2758</v>
      </c>
      <c r="BM224" s="7">
        <v>1</v>
      </c>
      <c r="BN224" s="7">
        <v>1</v>
      </c>
      <c r="BO224" s="4">
        <v>8</v>
      </c>
      <c r="BP224" s="8">
        <v>306.64</v>
      </c>
      <c r="BQ224" s="4"/>
      <c r="BR224" s="8"/>
      <c r="BS224" s="7"/>
      <c r="BT224" s="7"/>
      <c r="BU224" s="2" t="s">
        <v>239</v>
      </c>
      <c r="BV224" s="2" t="s">
        <v>223</v>
      </c>
      <c r="BW224" s="2" t="s">
        <v>226</v>
      </c>
      <c r="BX224" s="2" t="s">
        <v>1749</v>
      </c>
      <c r="BY224" s="2" t="s">
        <v>238</v>
      </c>
      <c r="BZ224" s="2" t="s">
        <v>226</v>
      </c>
      <c r="CA224" s="4">
        <v>134</v>
      </c>
      <c r="CB224" s="8">
        <v>5065.2</v>
      </c>
      <c r="CC224" s="4">
        <v>45</v>
      </c>
      <c r="CD224" s="8">
        <v>1701</v>
      </c>
      <c r="CE224" s="7">
        <v>1.9778</v>
      </c>
      <c r="CF224" s="7">
        <v>1.9778</v>
      </c>
      <c r="CG224" s="2" t="s">
        <v>239</v>
      </c>
      <c r="CH224" s="2" t="s">
        <v>223</v>
      </c>
      <c r="CI224" s="2" t="s">
        <v>503</v>
      </c>
      <c r="CJ224" s="2" t="s">
        <v>2759</v>
      </c>
      <c r="CK224" s="2" t="s">
        <v>238</v>
      </c>
      <c r="CL224" s="2" t="s">
        <v>226</v>
      </c>
      <c r="CM224" s="4">
        <v>25</v>
      </c>
      <c r="CN224" s="8">
        <v>945</v>
      </c>
      <c r="CO224" s="4"/>
      <c r="CP224" s="8"/>
      <c r="CQ224" s="7"/>
      <c r="CR224" s="7"/>
      <c r="CS224" s="2" t="s">
        <v>239</v>
      </c>
      <c r="CT224" s="2" t="s">
        <v>223</v>
      </c>
      <c r="CU224" s="2" t="s">
        <v>411</v>
      </c>
      <c r="CV224" s="2" t="s">
        <v>2760</v>
      </c>
      <c r="CW224" s="2" t="s">
        <v>238</v>
      </c>
      <c r="CX224" s="2" t="s">
        <v>226</v>
      </c>
      <c r="CY224" s="4">
        <v>12</v>
      </c>
      <c r="CZ224" s="8">
        <v>453.6</v>
      </c>
      <c r="DA224" s="4"/>
      <c r="DB224" s="8"/>
      <c r="DC224" s="7"/>
      <c r="DD224" s="7"/>
      <c r="DE224" s="2" t="s">
        <v>239</v>
      </c>
      <c r="DF224" s="2" t="s">
        <v>223</v>
      </c>
      <c r="DG224" s="2" t="s">
        <v>914</v>
      </c>
      <c r="DH224" s="2" t="s">
        <v>2761</v>
      </c>
      <c r="DI224" s="2" t="s">
        <v>238</v>
      </c>
      <c r="DJ224" s="2" t="s">
        <v>226</v>
      </c>
      <c r="DK224" s="4">
        <v>28</v>
      </c>
      <c r="DL224" s="8">
        <v>897.75</v>
      </c>
      <c r="DM224" s="4">
        <v>9</v>
      </c>
      <c r="DN224" s="8">
        <v>290.5</v>
      </c>
      <c r="DO224" s="7">
        <v>2.1111</v>
      </c>
      <c r="DP224" s="7">
        <v>2.0904</v>
      </c>
      <c r="DQ224" s="2" t="s">
        <v>239</v>
      </c>
      <c r="DR224" s="2" t="s">
        <v>223</v>
      </c>
      <c r="DS224" s="2" t="s">
        <v>933</v>
      </c>
      <c r="DT224" s="2" t="s">
        <v>2762</v>
      </c>
      <c r="DU224" s="2" t="s">
        <v>238</v>
      </c>
      <c r="DV224" s="2" t="s">
        <v>226</v>
      </c>
      <c r="DW224" s="4">
        <v>8</v>
      </c>
      <c r="DX224" s="8">
        <v>294</v>
      </c>
      <c r="DY224" s="4">
        <v>1</v>
      </c>
      <c r="DZ224" s="8">
        <v>36.75</v>
      </c>
      <c r="EA224" s="7">
        <v>7</v>
      </c>
      <c r="EB224" s="7">
        <v>7</v>
      </c>
      <c r="EC224" s="2" t="s">
        <v>239</v>
      </c>
      <c r="ED224" s="2" t="s">
        <v>223</v>
      </c>
      <c r="EE224" s="2" t="s">
        <v>2218</v>
      </c>
      <c r="EF224" s="2" t="s">
        <v>2763</v>
      </c>
      <c r="EG224" s="2" t="s">
        <v>238</v>
      </c>
      <c r="EH224" s="2" t="s">
        <v>226</v>
      </c>
      <c r="EI224" s="4">
        <v>3</v>
      </c>
      <c r="EJ224" s="8">
        <v>113.4</v>
      </c>
      <c r="EK224" s="4">
        <v>10</v>
      </c>
      <c r="EL224" s="8">
        <v>378</v>
      </c>
      <c r="EM224" s="7">
        <v>-0.7</v>
      </c>
      <c r="EN224" s="7">
        <v>-0.7</v>
      </c>
      <c r="EO224" s="2" t="s">
        <v>239</v>
      </c>
      <c r="EP224" s="2" t="s">
        <v>223</v>
      </c>
      <c r="EQ224" s="2" t="s">
        <v>309</v>
      </c>
      <c r="ER224" s="2" t="s">
        <v>415</v>
      </c>
      <c r="ES224" s="2" t="s">
        <v>238</v>
      </c>
      <c r="ET224" s="2" t="s">
        <v>226</v>
      </c>
      <c r="EU224" s="4"/>
      <c r="EV224" s="8"/>
      <c r="EW224" s="4">
        <v>2</v>
      </c>
      <c r="EX224" s="8">
        <v>70</v>
      </c>
      <c r="EY224" s="7">
        <v>-1</v>
      </c>
      <c r="EZ224" s="7">
        <v>-1</v>
      </c>
      <c r="FA224" s="2" t="s">
        <v>239</v>
      </c>
      <c r="FB224" s="2" t="s">
        <v>223</v>
      </c>
      <c r="FC224" s="2" t="s">
        <v>1925</v>
      </c>
      <c r="FD224" s="2" t="s">
        <v>1664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223</v>
      </c>
      <c r="FO224" s="2" t="s">
        <v>309</v>
      </c>
      <c r="FP224" s="2" t="s">
        <v>226</v>
      </c>
      <c r="FQ224" s="2" t="s">
        <v>238</v>
      </c>
      <c r="FR224" s="2" t="s">
        <v>226</v>
      </c>
      <c r="FS224" s="4">
        <v>1</v>
      </c>
      <c r="FT224" s="8">
        <v>43.39</v>
      </c>
      <c r="FU224" s="4"/>
      <c r="FV224" s="8"/>
      <c r="FW224" s="7"/>
      <c r="FX224" s="7"/>
      <c r="FY224" s="2" t="s">
        <v>239</v>
      </c>
      <c r="FZ224" s="2" t="s">
        <v>223</v>
      </c>
      <c r="GA224" s="2" t="s">
        <v>661</v>
      </c>
      <c r="GB224" s="2" t="s">
        <v>1149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252</v>
      </c>
      <c r="GL224" s="2" t="s">
        <v>223</v>
      </c>
      <c r="GM224" s="2" t="s">
        <v>226</v>
      </c>
      <c r="GN224" s="2" t="s">
        <v>226</v>
      </c>
      <c r="GO224" s="2" t="s">
        <v>238</v>
      </c>
      <c r="GP224" s="2" t="s">
        <v>226</v>
      </c>
      <c r="GQ224" s="4">
        <v>3</v>
      </c>
      <c r="GR224" s="8">
        <v>110.25</v>
      </c>
      <c r="GS224" s="4"/>
      <c r="GT224" s="8"/>
      <c r="GU224" s="7"/>
      <c r="GV224" s="7"/>
      <c r="GW224" s="2" t="s">
        <v>239</v>
      </c>
      <c r="GX224" s="2" t="s">
        <v>223</v>
      </c>
      <c r="GY224" s="2" t="s">
        <v>921</v>
      </c>
      <c r="GZ224" s="2" t="s">
        <v>839</v>
      </c>
      <c r="HA224" s="2" t="s">
        <v>238</v>
      </c>
      <c r="HB224" s="2" t="s">
        <v>226</v>
      </c>
      <c r="HC224" s="4">
        <v>5</v>
      </c>
      <c r="HD224" s="8">
        <v>180.18</v>
      </c>
      <c r="HE224" s="4"/>
      <c r="HF224" s="8"/>
      <c r="HG224" s="7"/>
      <c r="HH224" s="7"/>
      <c r="HI224" s="2" t="s">
        <v>239</v>
      </c>
      <c r="HJ224" s="2" t="s">
        <v>223</v>
      </c>
      <c r="HK224" s="2" t="s">
        <v>2764</v>
      </c>
      <c r="HL224" s="2" t="s">
        <v>734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252</v>
      </c>
      <c r="IH224" s="2" t="s">
        <v>223</v>
      </c>
      <c r="II224" s="2" t="s">
        <v>226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448</v>
      </c>
      <c r="IT224" s="2" t="s">
        <v>223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448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667</v>
      </c>
      <c r="KP224" s="2" t="s">
        <v>223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252</v>
      </c>
      <c r="LB224" s="2" t="s">
        <v>223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252</v>
      </c>
      <c r="LN224" s="2" t="s">
        <v>223</v>
      </c>
      <c r="LO224" s="2" t="s">
        <v>226</v>
      </c>
      <c r="LP224" s="2" t="s">
        <v>226</v>
      </c>
      <c r="LQ224" s="2" t="s">
        <v>238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226</v>
      </c>
      <c r="MM224" s="2" t="s">
        <v>226</v>
      </c>
      <c r="MN224" s="2" t="s">
        <v>226</v>
      </c>
      <c r="MO224" s="2" t="s">
        <v>226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239</v>
      </c>
      <c r="MX224" s="2" t="s">
        <v>223</v>
      </c>
      <c r="MY224" s="2" t="s">
        <v>1005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>
        <v>4</v>
      </c>
      <c r="NF224" s="8">
        <v>149.8</v>
      </c>
      <c r="NG224" s="7">
        <v>-1</v>
      </c>
      <c r="NH224" s="7">
        <v>-1</v>
      </c>
      <c r="NI224" s="2" t="s">
        <v>239</v>
      </c>
      <c r="NJ224" s="2" t="s">
        <v>261</v>
      </c>
      <c r="NK224" s="2" t="s">
        <v>309</v>
      </c>
      <c r="NL224" s="2" t="s">
        <v>472</v>
      </c>
      <c r="NM224" s="2" t="s">
        <v>238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239</v>
      </c>
      <c r="NV224" s="2" t="s">
        <v>237</v>
      </c>
      <c r="NW224" s="2" t="s">
        <v>2765</v>
      </c>
      <c r="NX224" s="2" t="s">
        <v>2766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239</v>
      </c>
      <c r="OH224" s="2" t="s">
        <v>237</v>
      </c>
      <c r="OI224" s="2" t="s">
        <v>2767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252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239</v>
      </c>
      <c r="PF224" s="2" t="s">
        <v>223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223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223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226</v>
      </c>
      <c r="RZ224" s="2" t="s">
        <v>226</v>
      </c>
      <c r="SA224" s="2" t="s">
        <v>226</v>
      </c>
      <c r="SB224" s="2" t="s">
        <v>226</v>
      </c>
      <c r="SC224" s="2" t="s">
        <v>226</v>
      </c>
      <c r="SD224" s="2" t="s">
        <v>226</v>
      </c>
      <c r="SE224" s="4">
        <v>670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>
        <v>440</v>
      </c>
      <c r="UN224" s="4"/>
      <c r="UO224" s="4"/>
      <c r="UP224" s="4"/>
      <c r="UQ224" s="4"/>
      <c r="UR224" s="4"/>
      <c r="US224" s="4"/>
      <c r="UT224" s="4"/>
      <c r="UU224" s="4"/>
      <c r="UV224" s="4"/>
      <c r="UW224" s="4">
        <v>200</v>
      </c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</row>
    <row r="225">
      <c r="A225" s="2" t="s">
        <v>2768</v>
      </c>
      <c r="B225" s="2" t="s">
        <v>577</v>
      </c>
      <c r="C225" s="2" t="s">
        <v>558</v>
      </c>
      <c r="D225" s="2" t="s">
        <v>215</v>
      </c>
      <c r="E225" s="2" t="s">
        <v>363</v>
      </c>
      <c r="F225" s="2" t="s">
        <v>2526</v>
      </c>
      <c r="G225" s="2" t="s">
        <v>2642</v>
      </c>
      <c r="H225" s="2" t="s">
        <v>2753</v>
      </c>
      <c r="I225" s="2" t="s">
        <v>2754</v>
      </c>
      <c r="J225" s="2" t="s">
        <v>221</v>
      </c>
      <c r="K225" s="2" t="s">
        <v>1414</v>
      </c>
      <c r="L225" s="3">
        <v>38.09</v>
      </c>
      <c r="M225" s="3">
        <v>40</v>
      </c>
      <c r="N225" s="3">
        <v>79.99</v>
      </c>
      <c r="O225" s="2" t="s">
        <v>223</v>
      </c>
      <c r="P225" s="2" t="s">
        <v>736</v>
      </c>
      <c r="Q225" s="2" t="s">
        <v>225</v>
      </c>
      <c r="R225" s="2" t="s">
        <v>226</v>
      </c>
      <c r="S225" s="2" t="s">
        <v>2755</v>
      </c>
      <c r="T225" s="2" t="s">
        <v>2721</v>
      </c>
      <c r="U225" s="2" t="s">
        <v>489</v>
      </c>
      <c r="V225" s="2" t="s">
        <v>230</v>
      </c>
      <c r="W225" s="2" t="s">
        <v>971</v>
      </c>
      <c r="X225" s="2" t="s">
        <v>231</v>
      </c>
      <c r="Y225" s="2" t="s">
        <v>938</v>
      </c>
      <c r="Z225" s="4">
        <v>1073</v>
      </c>
      <c r="AA225" s="4">
        <f>=ROUNDDOWN(31.5588235294118,0)</f>
      </c>
      <c r="AB225" s="5">
        <v>34</v>
      </c>
      <c r="AC225" s="2" t="s">
        <v>2769</v>
      </c>
      <c r="AD225" s="4">
        <v>530</v>
      </c>
      <c r="AE225" s="4">
        <v>530</v>
      </c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343</v>
      </c>
      <c r="AQ225" s="8">
        <v>14570.72</v>
      </c>
      <c r="AR225" s="4">
        <v>157</v>
      </c>
      <c r="AS225" s="8">
        <v>6587.31</v>
      </c>
      <c r="AT225" s="7">
        <v>1.1847</v>
      </c>
      <c r="AU225" s="7">
        <v>1.2119</v>
      </c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0.5824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343</v>
      </c>
      <c r="BK225" s="8">
        <v>14570.72</v>
      </c>
      <c r="BL225" s="2" t="s">
        <v>2770</v>
      </c>
      <c r="BM225" s="7">
        <v>1</v>
      </c>
      <c r="BN225" s="7">
        <v>1</v>
      </c>
      <c r="BO225" s="4">
        <v>14</v>
      </c>
      <c r="BP225" s="8">
        <v>613.2</v>
      </c>
      <c r="BQ225" s="4"/>
      <c r="BR225" s="8"/>
      <c r="BS225" s="7"/>
      <c r="BT225" s="7"/>
      <c r="BU225" s="2" t="s">
        <v>239</v>
      </c>
      <c r="BV225" s="2" t="s">
        <v>223</v>
      </c>
      <c r="BW225" s="2" t="s">
        <v>226</v>
      </c>
      <c r="BX225" s="2" t="s">
        <v>1749</v>
      </c>
      <c r="BY225" s="2" t="s">
        <v>238</v>
      </c>
      <c r="BZ225" s="2" t="s">
        <v>226</v>
      </c>
      <c r="CA225" s="4">
        <v>156</v>
      </c>
      <c r="CB225" s="8">
        <v>6737.64</v>
      </c>
      <c r="CC225" s="4">
        <v>94</v>
      </c>
      <c r="CD225" s="8">
        <v>4059.86</v>
      </c>
      <c r="CE225" s="7">
        <v>0.6596</v>
      </c>
      <c r="CF225" s="7">
        <v>0.6596</v>
      </c>
      <c r="CG225" s="2" t="s">
        <v>239</v>
      </c>
      <c r="CH225" s="2" t="s">
        <v>223</v>
      </c>
      <c r="CI225" s="2" t="s">
        <v>503</v>
      </c>
      <c r="CJ225" s="2" t="s">
        <v>415</v>
      </c>
      <c r="CK225" s="2" t="s">
        <v>238</v>
      </c>
      <c r="CL225" s="2" t="s">
        <v>226</v>
      </c>
      <c r="CM225" s="4">
        <v>44</v>
      </c>
      <c r="CN225" s="8">
        <v>1900.36</v>
      </c>
      <c r="CO225" s="4">
        <v>2</v>
      </c>
      <c r="CP225" s="8">
        <v>86.38</v>
      </c>
      <c r="CQ225" s="7">
        <v>21</v>
      </c>
      <c r="CR225" s="7">
        <v>21</v>
      </c>
      <c r="CS225" s="2" t="s">
        <v>239</v>
      </c>
      <c r="CT225" s="2" t="s">
        <v>223</v>
      </c>
      <c r="CU225" s="2" t="s">
        <v>411</v>
      </c>
      <c r="CV225" s="2" t="s">
        <v>2771</v>
      </c>
      <c r="CW225" s="2" t="s">
        <v>238</v>
      </c>
      <c r="CX225" s="2" t="s">
        <v>226</v>
      </c>
      <c r="CY225" s="4">
        <v>29</v>
      </c>
      <c r="CZ225" s="8">
        <v>1252.51</v>
      </c>
      <c r="DA225" s="4"/>
      <c r="DB225" s="8"/>
      <c r="DC225" s="7"/>
      <c r="DD225" s="7"/>
      <c r="DE225" s="2" t="s">
        <v>239</v>
      </c>
      <c r="DF225" s="2" t="s">
        <v>223</v>
      </c>
      <c r="DG225" s="2" t="s">
        <v>914</v>
      </c>
      <c r="DH225" s="2" t="s">
        <v>2772</v>
      </c>
      <c r="DI225" s="2" t="s">
        <v>238</v>
      </c>
      <c r="DJ225" s="2" t="s">
        <v>226</v>
      </c>
      <c r="DK225" s="4">
        <v>46</v>
      </c>
      <c r="DL225" s="8">
        <v>1795.54</v>
      </c>
      <c r="DM225" s="4">
        <v>20</v>
      </c>
      <c r="DN225" s="8">
        <v>711.8</v>
      </c>
      <c r="DO225" s="7">
        <v>1.3</v>
      </c>
      <c r="DP225" s="7">
        <v>1.5225</v>
      </c>
      <c r="DQ225" s="2" t="s">
        <v>239</v>
      </c>
      <c r="DR225" s="2" t="s">
        <v>223</v>
      </c>
      <c r="DS225" s="2" t="s">
        <v>933</v>
      </c>
      <c r="DT225" s="2" t="s">
        <v>465</v>
      </c>
      <c r="DU225" s="2" t="s">
        <v>238</v>
      </c>
      <c r="DV225" s="2" t="s">
        <v>226</v>
      </c>
      <c r="DW225" s="4">
        <v>27</v>
      </c>
      <c r="DX225" s="8">
        <v>1133.73</v>
      </c>
      <c r="DY225" s="4">
        <v>13</v>
      </c>
      <c r="DZ225" s="8">
        <v>545.87</v>
      </c>
      <c r="EA225" s="7">
        <v>1.0769</v>
      </c>
      <c r="EB225" s="7">
        <v>1.0769</v>
      </c>
      <c r="EC225" s="2" t="s">
        <v>239</v>
      </c>
      <c r="ED225" s="2" t="s">
        <v>223</v>
      </c>
      <c r="EE225" s="2" t="s">
        <v>2218</v>
      </c>
      <c r="EF225" s="2" t="s">
        <v>2773</v>
      </c>
      <c r="EG225" s="2" t="s">
        <v>238</v>
      </c>
      <c r="EH225" s="2" t="s">
        <v>226</v>
      </c>
      <c r="EI225" s="4">
        <v>13</v>
      </c>
      <c r="EJ225" s="8">
        <v>561.47</v>
      </c>
      <c r="EK225" s="4">
        <v>19</v>
      </c>
      <c r="EL225" s="8">
        <v>820.61</v>
      </c>
      <c r="EM225" s="7">
        <v>-0.3158</v>
      </c>
      <c r="EN225" s="7">
        <v>-0.3158</v>
      </c>
      <c r="EO225" s="2" t="s">
        <v>239</v>
      </c>
      <c r="EP225" s="2" t="s">
        <v>223</v>
      </c>
      <c r="EQ225" s="2" t="s">
        <v>309</v>
      </c>
      <c r="ER225" s="2" t="s">
        <v>504</v>
      </c>
      <c r="ES225" s="2" t="s">
        <v>238</v>
      </c>
      <c r="ET225" s="2" t="s">
        <v>226</v>
      </c>
      <c r="EU225" s="4">
        <v>6</v>
      </c>
      <c r="EV225" s="8">
        <v>258.52</v>
      </c>
      <c r="EW225" s="4">
        <v>8</v>
      </c>
      <c r="EX225" s="8">
        <v>320</v>
      </c>
      <c r="EY225" s="7">
        <v>-0.25</v>
      </c>
      <c r="EZ225" s="7">
        <v>-0.1921</v>
      </c>
      <c r="FA225" s="2" t="s">
        <v>239</v>
      </c>
      <c r="FB225" s="2" t="s">
        <v>223</v>
      </c>
      <c r="FC225" s="2" t="s">
        <v>1925</v>
      </c>
      <c r="FD225" s="2" t="s">
        <v>1946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223</v>
      </c>
      <c r="FO225" s="2" t="s">
        <v>309</v>
      </c>
      <c r="FP225" s="2" t="s">
        <v>2774</v>
      </c>
      <c r="FQ225" s="2" t="s">
        <v>238</v>
      </c>
      <c r="FR225" s="2" t="s">
        <v>226</v>
      </c>
      <c r="FS225" s="4">
        <v>4</v>
      </c>
      <c r="FT225" s="8">
        <v>147.79</v>
      </c>
      <c r="FU225" s="4"/>
      <c r="FV225" s="8"/>
      <c r="FW225" s="7"/>
      <c r="FX225" s="7"/>
      <c r="FY225" s="2" t="s">
        <v>239</v>
      </c>
      <c r="FZ225" s="2" t="s">
        <v>223</v>
      </c>
      <c r="GA225" s="2" t="s">
        <v>661</v>
      </c>
      <c r="GB225" s="2" t="s">
        <v>1328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252</v>
      </c>
      <c r="GL225" s="2" t="s">
        <v>223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>
        <v>3</v>
      </c>
      <c r="GR225" s="8">
        <v>125.97</v>
      </c>
      <c r="GS225" s="4"/>
      <c r="GT225" s="8"/>
      <c r="GU225" s="7"/>
      <c r="GV225" s="7"/>
      <c r="GW225" s="2" t="s">
        <v>239</v>
      </c>
      <c r="GX225" s="2" t="s">
        <v>223</v>
      </c>
      <c r="GY225" s="2" t="s">
        <v>921</v>
      </c>
      <c r="GZ225" s="2" t="s">
        <v>2775</v>
      </c>
      <c r="HA225" s="2" t="s">
        <v>238</v>
      </c>
      <c r="HB225" s="2" t="s">
        <v>226</v>
      </c>
      <c r="HC225" s="4">
        <v>1</v>
      </c>
      <c r="HD225" s="8">
        <v>43.99</v>
      </c>
      <c r="HE225" s="4"/>
      <c r="HF225" s="8"/>
      <c r="HG225" s="7"/>
      <c r="HH225" s="7"/>
      <c r="HI225" s="2" t="s">
        <v>239</v>
      </c>
      <c r="HJ225" s="2" t="s">
        <v>223</v>
      </c>
      <c r="HK225" s="2" t="s">
        <v>2764</v>
      </c>
      <c r="HL225" s="2" t="s">
        <v>919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252</v>
      </c>
      <c r="IH225" s="2" t="s">
        <v>223</v>
      </c>
      <c r="II225" s="2" t="s">
        <v>226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448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448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667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252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252</v>
      </c>
      <c r="LN225" s="2" t="s">
        <v>223</v>
      </c>
      <c r="LO225" s="2" t="s">
        <v>226</v>
      </c>
      <c r="LP225" s="2" t="s">
        <v>226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226</v>
      </c>
      <c r="MM225" s="2" t="s">
        <v>226</v>
      </c>
      <c r="MN225" s="2" t="s">
        <v>226</v>
      </c>
      <c r="MO225" s="2" t="s">
        <v>226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239</v>
      </c>
      <c r="MX225" s="2" t="s">
        <v>223</v>
      </c>
      <c r="MY225" s="2" t="s">
        <v>1005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>
        <v>1</v>
      </c>
      <c r="NF225" s="8">
        <v>42.79</v>
      </c>
      <c r="NG225" s="7">
        <v>-1</v>
      </c>
      <c r="NH225" s="7">
        <v>-1</v>
      </c>
      <c r="NI225" s="2" t="s">
        <v>239</v>
      </c>
      <c r="NJ225" s="2" t="s">
        <v>261</v>
      </c>
      <c r="NK225" s="2" t="s">
        <v>309</v>
      </c>
      <c r="NL225" s="2" t="s">
        <v>2776</v>
      </c>
      <c r="NM225" s="2" t="s">
        <v>238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239</v>
      </c>
      <c r="NV225" s="2" t="s">
        <v>237</v>
      </c>
      <c r="NW225" s="2" t="s">
        <v>2765</v>
      </c>
      <c r="NX225" s="2" t="s">
        <v>2766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239</v>
      </c>
      <c r="OH225" s="2" t="s">
        <v>237</v>
      </c>
      <c r="OI225" s="2" t="s">
        <v>671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252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239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223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252</v>
      </c>
      <c r="RN225" s="2" t="s">
        <v>223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226</v>
      </c>
      <c r="RZ225" s="2" t="s">
        <v>226</v>
      </c>
      <c r="SA225" s="2" t="s">
        <v>226</v>
      </c>
      <c r="SB225" s="2" t="s">
        <v>226</v>
      </c>
      <c r="SC225" s="2" t="s">
        <v>226</v>
      </c>
      <c r="SD225" s="2" t="s">
        <v>226</v>
      </c>
      <c r="SE225" s="4">
        <v>1073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>
        <v>530</v>
      </c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</row>
    <row r="226">
      <c r="A226" s="2" t="s">
        <v>2777</v>
      </c>
      <c r="B226" s="2" t="s">
        <v>577</v>
      </c>
      <c r="C226" s="2" t="s">
        <v>558</v>
      </c>
      <c r="D226" s="2" t="s">
        <v>215</v>
      </c>
      <c r="E226" s="2" t="s">
        <v>363</v>
      </c>
      <c r="F226" s="2" t="s">
        <v>2526</v>
      </c>
      <c r="G226" s="2" t="s">
        <v>2642</v>
      </c>
      <c r="H226" s="2" t="s">
        <v>2753</v>
      </c>
      <c r="I226" s="2" t="s">
        <v>2754</v>
      </c>
      <c r="J226" s="2" t="s">
        <v>268</v>
      </c>
      <c r="K226" s="2" t="s">
        <v>1414</v>
      </c>
      <c r="L226" s="3">
        <v>42.85</v>
      </c>
      <c r="M226" s="3">
        <v>44.99</v>
      </c>
      <c r="N226" s="3">
        <v>89.99</v>
      </c>
      <c r="O226" s="2" t="s">
        <v>223</v>
      </c>
      <c r="P226" s="2" t="s">
        <v>736</v>
      </c>
      <c r="Q226" s="2" t="s">
        <v>225</v>
      </c>
      <c r="R226" s="2" t="s">
        <v>226</v>
      </c>
      <c r="S226" s="2" t="s">
        <v>2755</v>
      </c>
      <c r="T226" s="2" t="s">
        <v>2721</v>
      </c>
      <c r="U226" s="2" t="s">
        <v>489</v>
      </c>
      <c r="V226" s="2" t="s">
        <v>230</v>
      </c>
      <c r="W226" s="2" t="s">
        <v>971</v>
      </c>
      <c r="X226" s="2" t="s">
        <v>231</v>
      </c>
      <c r="Y226" s="2" t="s">
        <v>1618</v>
      </c>
      <c r="Z226" s="4">
        <v>351</v>
      </c>
      <c r="AA226" s="4">
        <f>=ROUNDDOWN(58.5,0)</f>
      </c>
      <c r="AB226" s="5">
        <v>6</v>
      </c>
      <c r="AC226" s="2" t="s">
        <v>226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45</v>
      </c>
      <c r="AQ226" s="8">
        <v>2039.76</v>
      </c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0.0815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45</v>
      </c>
      <c r="BK226" s="8">
        <v>2039.76</v>
      </c>
      <c r="BL226" s="2" t="s">
        <v>2778</v>
      </c>
      <c r="BM226" s="7">
        <v>1</v>
      </c>
      <c r="BN226" s="7">
        <v>1</v>
      </c>
      <c r="BO226" s="4">
        <v>3</v>
      </c>
      <c r="BP226" s="8">
        <v>147.84</v>
      </c>
      <c r="BQ226" s="4"/>
      <c r="BR226" s="8"/>
      <c r="BS226" s="7"/>
      <c r="BT226" s="7"/>
      <c r="BU226" s="2" t="s">
        <v>239</v>
      </c>
      <c r="BV226" s="2" t="s">
        <v>223</v>
      </c>
      <c r="BW226" s="2" t="s">
        <v>226</v>
      </c>
      <c r="BX226" s="2" t="s">
        <v>711</v>
      </c>
      <c r="BY226" s="2" t="s">
        <v>238</v>
      </c>
      <c r="BZ226" s="2" t="s">
        <v>226</v>
      </c>
      <c r="CA226" s="4">
        <v>7</v>
      </c>
      <c r="CB226" s="8">
        <v>340.13</v>
      </c>
      <c r="CC226" s="4"/>
      <c r="CD226" s="8"/>
      <c r="CE226" s="7"/>
      <c r="CF226" s="7"/>
      <c r="CG226" s="2" t="s">
        <v>239</v>
      </c>
      <c r="CH226" s="2" t="s">
        <v>223</v>
      </c>
      <c r="CI226" s="2" t="s">
        <v>1437</v>
      </c>
      <c r="CJ226" s="2" t="s">
        <v>863</v>
      </c>
      <c r="CK226" s="2" t="s">
        <v>238</v>
      </c>
      <c r="CL226" s="2" t="s">
        <v>226</v>
      </c>
      <c r="CM226" s="4">
        <v>4</v>
      </c>
      <c r="CN226" s="8">
        <v>194.36</v>
      </c>
      <c r="CO226" s="4"/>
      <c r="CP226" s="8"/>
      <c r="CQ226" s="7"/>
      <c r="CR226" s="7"/>
      <c r="CS226" s="2" t="s">
        <v>239</v>
      </c>
      <c r="CT226" s="2" t="s">
        <v>223</v>
      </c>
      <c r="CU226" s="2" t="s">
        <v>839</v>
      </c>
      <c r="CV226" s="2" t="s">
        <v>661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667</v>
      </c>
      <c r="DF226" s="2" t="s">
        <v>223</v>
      </c>
      <c r="DG226" s="2" t="s">
        <v>226</v>
      </c>
      <c r="DH226" s="2" t="s">
        <v>226</v>
      </c>
      <c r="DI226" s="2" t="s">
        <v>238</v>
      </c>
      <c r="DJ226" s="2" t="s">
        <v>226</v>
      </c>
      <c r="DK226" s="4">
        <v>18</v>
      </c>
      <c r="DL226" s="8">
        <v>749.07</v>
      </c>
      <c r="DM226" s="4"/>
      <c r="DN226" s="8"/>
      <c r="DO226" s="7"/>
      <c r="DP226" s="7"/>
      <c r="DQ226" s="2" t="s">
        <v>239</v>
      </c>
      <c r="DR226" s="2" t="s">
        <v>223</v>
      </c>
      <c r="DS226" s="2" t="s">
        <v>919</v>
      </c>
      <c r="DT226" s="2" t="s">
        <v>2779</v>
      </c>
      <c r="DU226" s="2" t="s">
        <v>238</v>
      </c>
      <c r="DV226" s="2" t="s">
        <v>226</v>
      </c>
      <c r="DW226" s="4">
        <v>2</v>
      </c>
      <c r="DX226" s="8">
        <v>94.48</v>
      </c>
      <c r="DY226" s="4"/>
      <c r="DZ226" s="8"/>
      <c r="EA226" s="7"/>
      <c r="EB226" s="7"/>
      <c r="EC226" s="2" t="s">
        <v>239</v>
      </c>
      <c r="ED226" s="2" t="s">
        <v>223</v>
      </c>
      <c r="EE226" s="2" t="s">
        <v>1189</v>
      </c>
      <c r="EF226" s="2" t="s">
        <v>906</v>
      </c>
      <c r="EG226" s="2" t="s">
        <v>238</v>
      </c>
      <c r="EH226" s="2" t="s">
        <v>226</v>
      </c>
      <c r="EI226" s="4">
        <v>8</v>
      </c>
      <c r="EJ226" s="8">
        <v>388.72</v>
      </c>
      <c r="EK226" s="4"/>
      <c r="EL226" s="8"/>
      <c r="EM226" s="7"/>
      <c r="EN226" s="7"/>
      <c r="EO226" s="2" t="s">
        <v>239</v>
      </c>
      <c r="EP226" s="2" t="s">
        <v>223</v>
      </c>
      <c r="EQ226" s="2" t="s">
        <v>1437</v>
      </c>
      <c r="ER226" s="2" t="s">
        <v>900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223</v>
      </c>
      <c r="FC226" s="2" t="s">
        <v>1437</v>
      </c>
      <c r="FD226" s="2" t="s">
        <v>226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223</v>
      </c>
      <c r="FO226" s="2" t="s">
        <v>1437</v>
      </c>
      <c r="FP226" s="2" t="s">
        <v>226</v>
      </c>
      <c r="FQ226" s="2" t="s">
        <v>238</v>
      </c>
      <c r="FR226" s="2" t="s">
        <v>226</v>
      </c>
      <c r="FS226" s="4">
        <v>3</v>
      </c>
      <c r="FT226" s="8">
        <v>125.16</v>
      </c>
      <c r="FU226" s="4"/>
      <c r="FV226" s="8"/>
      <c r="FW226" s="7"/>
      <c r="FX226" s="7"/>
      <c r="FY226" s="2" t="s">
        <v>239</v>
      </c>
      <c r="FZ226" s="2" t="s">
        <v>223</v>
      </c>
      <c r="GA226" s="2" t="s">
        <v>661</v>
      </c>
      <c r="GB226" s="2" t="s">
        <v>2780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239</v>
      </c>
      <c r="GX226" s="2" t="s">
        <v>223</v>
      </c>
      <c r="GY226" s="2" t="s">
        <v>1437</v>
      </c>
      <c r="GZ226" s="2" t="s">
        <v>226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223</v>
      </c>
      <c r="HK226" s="2" t="s">
        <v>1316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252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448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949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667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252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252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226</v>
      </c>
      <c r="LZ226" s="2" t="s">
        <v>226</v>
      </c>
      <c r="MA226" s="2" t="s">
        <v>226</v>
      </c>
      <c r="MB226" s="2" t="s">
        <v>226</v>
      </c>
      <c r="MC226" s="2" t="s">
        <v>226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223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252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252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226</v>
      </c>
      <c r="QD226" s="2" t="s">
        <v>226</v>
      </c>
      <c r="QE226" s="2" t="s">
        <v>226</v>
      </c>
      <c r="QF226" s="2" t="s">
        <v>226</v>
      </c>
      <c r="QG226" s="2" t="s">
        <v>226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252</v>
      </c>
      <c r="RN226" s="2" t="s">
        <v>223</v>
      </c>
      <c r="RO226" s="2" t="s">
        <v>226</v>
      </c>
      <c r="RP226" s="2" t="s">
        <v>226</v>
      </c>
      <c r="RQ226" s="2" t="s">
        <v>238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226</v>
      </c>
      <c r="RZ226" s="2" t="s">
        <v>226</v>
      </c>
      <c r="SA226" s="2" t="s">
        <v>226</v>
      </c>
      <c r="SB226" s="2" t="s">
        <v>226</v>
      </c>
      <c r="SC226" s="2" t="s">
        <v>226</v>
      </c>
      <c r="SD226" s="2" t="s">
        <v>226</v>
      </c>
      <c r="SE226" s="4">
        <v>351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</row>
    <row r="227">
      <c r="A227" s="2" t="s">
        <v>2781</v>
      </c>
      <c r="B227" s="2" t="s">
        <v>577</v>
      </c>
      <c r="C227" s="2" t="s">
        <v>558</v>
      </c>
      <c r="D227" s="2" t="s">
        <v>215</v>
      </c>
      <c r="E227" s="2" t="s">
        <v>363</v>
      </c>
      <c r="F227" s="2" t="s">
        <v>2526</v>
      </c>
      <c r="G227" s="2" t="s">
        <v>2642</v>
      </c>
      <c r="H227" s="2" t="s">
        <v>2753</v>
      </c>
      <c r="I227" s="2" t="s">
        <v>2754</v>
      </c>
      <c r="J227" s="2" t="s">
        <v>582</v>
      </c>
      <c r="K227" s="2" t="s">
        <v>2782</v>
      </c>
      <c r="L227" s="3">
        <v>33.33</v>
      </c>
      <c r="M227" s="3">
        <v>35</v>
      </c>
      <c r="N227" s="3">
        <v>69.99</v>
      </c>
      <c r="O227" s="2" t="s">
        <v>223</v>
      </c>
      <c r="P227" s="2" t="s">
        <v>796</v>
      </c>
      <c r="Q227" s="2" t="s">
        <v>225</v>
      </c>
      <c r="R227" s="2" t="s">
        <v>226</v>
      </c>
      <c r="S227" s="2" t="s">
        <v>2783</v>
      </c>
      <c r="T227" s="2" t="s">
        <v>2721</v>
      </c>
      <c r="U227" s="2" t="s">
        <v>2756</v>
      </c>
      <c r="V227" s="2" t="s">
        <v>230</v>
      </c>
      <c r="W227" s="2" t="s">
        <v>971</v>
      </c>
      <c r="X227" s="2" t="s">
        <v>231</v>
      </c>
      <c r="Y227" s="2" t="s">
        <v>938</v>
      </c>
      <c r="Z227" s="4">
        <v>937</v>
      </c>
      <c r="AA227" s="4">
        <f>=ROUNDDOWN(93.7,0)</f>
      </c>
      <c r="AB227" s="5">
        <v>10</v>
      </c>
      <c r="AC227" s="2" t="s">
        <v>226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120</v>
      </c>
      <c r="AQ227" s="8">
        <v>4454.59</v>
      </c>
      <c r="AR227" s="4">
        <v>72</v>
      </c>
      <c r="AS227" s="8">
        <v>2590</v>
      </c>
      <c r="AT227" s="7">
        <v>0.6667</v>
      </c>
      <c r="AU227" s="7">
        <v>0.7199</v>
      </c>
      <c r="AV227" s="4">
        <v>386</v>
      </c>
      <c r="AW227" s="8">
        <v>15855.54</v>
      </c>
      <c r="AX227" s="4">
        <v>141</v>
      </c>
      <c r="AY227" s="8">
        <v>5467.79</v>
      </c>
      <c r="AZ227" s="7">
        <v>1.7376</v>
      </c>
      <c r="BA227" s="7">
        <v>1.8998</v>
      </c>
      <c r="BB227" s="7">
        <v>0.2809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0.2657</v>
      </c>
      <c r="BJ227" s="4">
        <v>120</v>
      </c>
      <c r="BK227" s="8">
        <v>4454.59</v>
      </c>
      <c r="BL227" s="2" t="s">
        <v>2784</v>
      </c>
      <c r="BM227" s="7">
        <v>1</v>
      </c>
      <c r="BN227" s="7">
        <v>1</v>
      </c>
      <c r="BO227" s="4">
        <v>7</v>
      </c>
      <c r="BP227" s="8">
        <v>268.31</v>
      </c>
      <c r="BQ227" s="4"/>
      <c r="BR227" s="8"/>
      <c r="BS227" s="7"/>
      <c r="BT227" s="7"/>
      <c r="BU227" s="2" t="s">
        <v>239</v>
      </c>
      <c r="BV227" s="2" t="s">
        <v>223</v>
      </c>
      <c r="BW227" s="2" t="s">
        <v>226</v>
      </c>
      <c r="BX227" s="2" t="s">
        <v>1749</v>
      </c>
      <c r="BY227" s="2" t="s">
        <v>238</v>
      </c>
      <c r="BZ227" s="2" t="s">
        <v>226</v>
      </c>
      <c r="CA227" s="4">
        <v>75</v>
      </c>
      <c r="CB227" s="8">
        <v>2835</v>
      </c>
      <c r="CC227" s="4">
        <v>39</v>
      </c>
      <c r="CD227" s="8">
        <v>1474.2</v>
      </c>
      <c r="CE227" s="7">
        <v>0.9231</v>
      </c>
      <c r="CF227" s="7">
        <v>0.9231</v>
      </c>
      <c r="CG227" s="2" t="s">
        <v>239</v>
      </c>
      <c r="CH227" s="2" t="s">
        <v>223</v>
      </c>
      <c r="CI227" s="2" t="s">
        <v>503</v>
      </c>
      <c r="CJ227" s="2" t="s">
        <v>2785</v>
      </c>
      <c r="CK227" s="2" t="s">
        <v>238</v>
      </c>
      <c r="CL227" s="2" t="s">
        <v>226</v>
      </c>
      <c r="CM227" s="4">
        <v>12</v>
      </c>
      <c r="CN227" s="8">
        <v>453.6</v>
      </c>
      <c r="CO227" s="4"/>
      <c r="CP227" s="8"/>
      <c r="CQ227" s="7"/>
      <c r="CR227" s="7"/>
      <c r="CS227" s="2" t="s">
        <v>239</v>
      </c>
      <c r="CT227" s="2" t="s">
        <v>223</v>
      </c>
      <c r="CU227" s="2" t="s">
        <v>411</v>
      </c>
      <c r="CV227" s="2" t="s">
        <v>2786</v>
      </c>
      <c r="CW227" s="2" t="s">
        <v>238</v>
      </c>
      <c r="CX227" s="2" t="s">
        <v>226</v>
      </c>
      <c r="CY227" s="4">
        <v>4</v>
      </c>
      <c r="CZ227" s="8">
        <v>151.2</v>
      </c>
      <c r="DA227" s="4">
        <v>2</v>
      </c>
      <c r="DB227" s="8">
        <v>75.6</v>
      </c>
      <c r="DC227" s="7">
        <v>1</v>
      </c>
      <c r="DD227" s="7">
        <v>1</v>
      </c>
      <c r="DE227" s="2" t="s">
        <v>239</v>
      </c>
      <c r="DF227" s="2" t="s">
        <v>223</v>
      </c>
      <c r="DG227" s="2" t="s">
        <v>914</v>
      </c>
      <c r="DH227" s="2" t="s">
        <v>928</v>
      </c>
      <c r="DI227" s="2" t="s">
        <v>238</v>
      </c>
      <c r="DJ227" s="2" t="s">
        <v>226</v>
      </c>
      <c r="DK227" s="4">
        <v>11</v>
      </c>
      <c r="DL227" s="8">
        <v>337.22</v>
      </c>
      <c r="DM227" s="4">
        <v>17</v>
      </c>
      <c r="DN227" s="8">
        <v>518</v>
      </c>
      <c r="DO227" s="7">
        <v>-0.3529</v>
      </c>
      <c r="DP227" s="7">
        <v>-0.349</v>
      </c>
      <c r="DQ227" s="2" t="s">
        <v>239</v>
      </c>
      <c r="DR227" s="2" t="s">
        <v>223</v>
      </c>
      <c r="DS227" s="2" t="s">
        <v>933</v>
      </c>
      <c r="DT227" s="2" t="s">
        <v>2787</v>
      </c>
      <c r="DU227" s="2" t="s">
        <v>238</v>
      </c>
      <c r="DV227" s="2" t="s">
        <v>226</v>
      </c>
      <c r="DW227" s="4">
        <v>2</v>
      </c>
      <c r="DX227" s="8">
        <v>73.5</v>
      </c>
      <c r="DY227" s="4">
        <v>1</v>
      </c>
      <c r="DZ227" s="8">
        <v>36.75</v>
      </c>
      <c r="EA227" s="7">
        <v>1</v>
      </c>
      <c r="EB227" s="7">
        <v>1</v>
      </c>
      <c r="EC227" s="2" t="s">
        <v>239</v>
      </c>
      <c r="ED227" s="2" t="s">
        <v>223</v>
      </c>
      <c r="EE227" s="2" t="s">
        <v>2218</v>
      </c>
      <c r="EF227" s="2" t="s">
        <v>918</v>
      </c>
      <c r="EG227" s="2" t="s">
        <v>238</v>
      </c>
      <c r="EH227" s="2" t="s">
        <v>226</v>
      </c>
      <c r="EI227" s="4">
        <v>6</v>
      </c>
      <c r="EJ227" s="8">
        <v>226.8</v>
      </c>
      <c r="EK227" s="4">
        <v>10</v>
      </c>
      <c r="EL227" s="8">
        <v>378</v>
      </c>
      <c r="EM227" s="7">
        <v>-0.4</v>
      </c>
      <c r="EN227" s="7">
        <v>-0.4</v>
      </c>
      <c r="EO227" s="2" t="s">
        <v>239</v>
      </c>
      <c r="EP227" s="2" t="s">
        <v>223</v>
      </c>
      <c r="EQ227" s="2" t="s">
        <v>309</v>
      </c>
      <c r="ER227" s="2" t="s">
        <v>504</v>
      </c>
      <c r="ES227" s="2" t="s">
        <v>238</v>
      </c>
      <c r="ET227" s="2" t="s">
        <v>226</v>
      </c>
      <c r="EU227" s="4"/>
      <c r="EV227" s="8"/>
      <c r="EW227" s="4">
        <v>2</v>
      </c>
      <c r="EX227" s="8">
        <v>70</v>
      </c>
      <c r="EY227" s="7">
        <v>-1</v>
      </c>
      <c r="EZ227" s="7">
        <v>-1</v>
      </c>
      <c r="FA227" s="2" t="s">
        <v>239</v>
      </c>
      <c r="FB227" s="2" t="s">
        <v>223</v>
      </c>
      <c r="FC227" s="2" t="s">
        <v>2788</v>
      </c>
      <c r="FD227" s="2" t="s">
        <v>2765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223</v>
      </c>
      <c r="FO227" s="2" t="s">
        <v>309</v>
      </c>
      <c r="FP227" s="2" t="s">
        <v>2789</v>
      </c>
      <c r="FQ227" s="2" t="s">
        <v>238</v>
      </c>
      <c r="FR227" s="2" t="s">
        <v>226</v>
      </c>
      <c r="FS227" s="4">
        <v>2</v>
      </c>
      <c r="FT227" s="8">
        <v>82.78</v>
      </c>
      <c r="FU227" s="4"/>
      <c r="FV227" s="8"/>
      <c r="FW227" s="7"/>
      <c r="FX227" s="7"/>
      <c r="FY227" s="2" t="s">
        <v>239</v>
      </c>
      <c r="FZ227" s="2" t="s">
        <v>223</v>
      </c>
      <c r="GA227" s="2" t="s">
        <v>661</v>
      </c>
      <c r="GB227" s="2" t="s">
        <v>2790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223</v>
      </c>
      <c r="GY227" s="2" t="s">
        <v>921</v>
      </c>
      <c r="GZ227" s="2" t="s">
        <v>226</v>
      </c>
      <c r="HA227" s="2" t="s">
        <v>238</v>
      </c>
      <c r="HB227" s="2" t="s">
        <v>226</v>
      </c>
      <c r="HC227" s="4">
        <v>1</v>
      </c>
      <c r="HD227" s="8">
        <v>26.18</v>
      </c>
      <c r="HE227" s="4"/>
      <c r="HF227" s="8"/>
      <c r="HG227" s="7"/>
      <c r="HH227" s="7"/>
      <c r="HI227" s="2" t="s">
        <v>239</v>
      </c>
      <c r="HJ227" s="2" t="s">
        <v>223</v>
      </c>
      <c r="HK227" s="2" t="s">
        <v>2085</v>
      </c>
      <c r="HL227" s="2" t="s">
        <v>2791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252</v>
      </c>
      <c r="IH227" s="2" t="s">
        <v>223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448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667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252</v>
      </c>
      <c r="LN227" s="2" t="s">
        <v>223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226</v>
      </c>
      <c r="LZ227" s="2" t="s">
        <v>226</v>
      </c>
      <c r="MA227" s="2" t="s">
        <v>226</v>
      </c>
      <c r="MB227" s="2" t="s">
        <v>226</v>
      </c>
      <c r="MC227" s="2" t="s">
        <v>226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226</v>
      </c>
      <c r="MM227" s="2" t="s">
        <v>226</v>
      </c>
      <c r="MN227" s="2" t="s">
        <v>226</v>
      </c>
      <c r="MO227" s="2" t="s">
        <v>226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>
        <v>1</v>
      </c>
      <c r="NF227" s="8">
        <v>37.45</v>
      </c>
      <c r="NG227" s="7">
        <v>-1</v>
      </c>
      <c r="NH227" s="7">
        <v>-1</v>
      </c>
      <c r="NI227" s="2" t="s">
        <v>239</v>
      </c>
      <c r="NJ227" s="2" t="s">
        <v>261</v>
      </c>
      <c r="NK227" s="2" t="s">
        <v>309</v>
      </c>
      <c r="NL227" s="2" t="s">
        <v>425</v>
      </c>
      <c r="NM227" s="2" t="s">
        <v>238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239</v>
      </c>
      <c r="NV227" s="2" t="s">
        <v>237</v>
      </c>
      <c r="NW227" s="2" t="s">
        <v>2765</v>
      </c>
      <c r="NX227" s="2" t="s">
        <v>2791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239</v>
      </c>
      <c r="OH227" s="2" t="s">
        <v>237</v>
      </c>
      <c r="OI227" s="2" t="s">
        <v>2792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252</v>
      </c>
      <c r="OT227" s="2" t="s">
        <v>223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239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226</v>
      </c>
      <c r="QD227" s="2" t="s">
        <v>226</v>
      </c>
      <c r="QE227" s="2" t="s">
        <v>226</v>
      </c>
      <c r="QF227" s="2" t="s">
        <v>226</v>
      </c>
      <c r="QG227" s="2" t="s">
        <v>226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252</v>
      </c>
      <c r="RN227" s="2" t="s">
        <v>223</v>
      </c>
      <c r="RO227" s="2" t="s">
        <v>226</v>
      </c>
      <c r="RP227" s="2" t="s">
        <v>226</v>
      </c>
      <c r="RQ227" s="2" t="s">
        <v>238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226</v>
      </c>
      <c r="RZ227" s="2" t="s">
        <v>226</v>
      </c>
      <c r="SA227" s="2" t="s">
        <v>226</v>
      </c>
      <c r="SB227" s="2" t="s">
        <v>226</v>
      </c>
      <c r="SC227" s="2" t="s">
        <v>226</v>
      </c>
      <c r="SD227" s="2" t="s">
        <v>226</v>
      </c>
      <c r="SE227" s="4">
        <v>937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</row>
    <row r="228">
      <c r="A228" s="2" t="s">
        <v>2793</v>
      </c>
      <c r="B228" s="2" t="s">
        <v>577</v>
      </c>
      <c r="C228" s="2" t="s">
        <v>558</v>
      </c>
      <c r="D228" s="2" t="s">
        <v>215</v>
      </c>
      <c r="E228" s="2" t="s">
        <v>363</v>
      </c>
      <c r="F228" s="2" t="s">
        <v>2526</v>
      </c>
      <c r="G228" s="2" t="s">
        <v>2642</v>
      </c>
      <c r="H228" s="2" t="s">
        <v>2753</v>
      </c>
      <c r="I228" s="2" t="s">
        <v>2754</v>
      </c>
      <c r="J228" s="2" t="s">
        <v>221</v>
      </c>
      <c r="K228" s="2" t="s">
        <v>2782</v>
      </c>
      <c r="L228" s="3">
        <v>38.09</v>
      </c>
      <c r="M228" s="3">
        <v>40</v>
      </c>
      <c r="N228" s="3">
        <v>79.99</v>
      </c>
      <c r="O228" s="2" t="s">
        <v>223</v>
      </c>
      <c r="P228" s="2" t="s">
        <v>796</v>
      </c>
      <c r="Q228" s="2" t="s">
        <v>225</v>
      </c>
      <c r="R228" s="2" t="s">
        <v>226</v>
      </c>
      <c r="S228" s="2" t="s">
        <v>2783</v>
      </c>
      <c r="T228" s="2" t="s">
        <v>2721</v>
      </c>
      <c r="U228" s="2" t="s">
        <v>489</v>
      </c>
      <c r="V228" s="2" t="s">
        <v>230</v>
      </c>
      <c r="W228" s="2" t="s">
        <v>971</v>
      </c>
      <c r="X228" s="2" t="s">
        <v>231</v>
      </c>
      <c r="Y228" s="2" t="s">
        <v>938</v>
      </c>
      <c r="Z228" s="4">
        <v>954</v>
      </c>
      <c r="AA228" s="4">
        <f>=ROUNDDOWN(41.4782608695652,0)</f>
      </c>
      <c r="AB228" s="5">
        <v>23</v>
      </c>
      <c r="AC228" s="2" t="s">
        <v>226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220</v>
      </c>
      <c r="AQ228" s="8">
        <v>9240.93</v>
      </c>
      <c r="AR228" s="4">
        <v>69</v>
      </c>
      <c r="AS228" s="8">
        <v>2877.79</v>
      </c>
      <c r="AT228" s="7">
        <v>2.1884</v>
      </c>
      <c r="AU228" s="7">
        <v>2.2111</v>
      </c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0.5828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220</v>
      </c>
      <c r="BK228" s="8">
        <v>9240.93</v>
      </c>
      <c r="BL228" s="2" t="s">
        <v>2794</v>
      </c>
      <c r="BM228" s="7">
        <v>1</v>
      </c>
      <c r="BN228" s="7">
        <v>1</v>
      </c>
      <c r="BO228" s="4">
        <v>11</v>
      </c>
      <c r="BP228" s="8">
        <v>481.8</v>
      </c>
      <c r="BQ228" s="4"/>
      <c r="BR228" s="8"/>
      <c r="BS228" s="7"/>
      <c r="BT228" s="7"/>
      <c r="BU228" s="2" t="s">
        <v>239</v>
      </c>
      <c r="BV228" s="2" t="s">
        <v>223</v>
      </c>
      <c r="BW228" s="2" t="s">
        <v>226</v>
      </c>
      <c r="BX228" s="2" t="s">
        <v>1749</v>
      </c>
      <c r="BY228" s="2" t="s">
        <v>238</v>
      </c>
      <c r="BZ228" s="2" t="s">
        <v>226</v>
      </c>
      <c r="CA228" s="4">
        <v>102</v>
      </c>
      <c r="CB228" s="8">
        <v>4405.38</v>
      </c>
      <c r="CC228" s="4">
        <v>29</v>
      </c>
      <c r="CD228" s="8">
        <v>1252.51</v>
      </c>
      <c r="CE228" s="7">
        <v>2.5172</v>
      </c>
      <c r="CF228" s="7">
        <v>2.5172</v>
      </c>
      <c r="CG228" s="2" t="s">
        <v>239</v>
      </c>
      <c r="CH228" s="2" t="s">
        <v>223</v>
      </c>
      <c r="CI228" s="2" t="s">
        <v>503</v>
      </c>
      <c r="CJ228" s="2" t="s">
        <v>2795</v>
      </c>
      <c r="CK228" s="2" t="s">
        <v>238</v>
      </c>
      <c r="CL228" s="2" t="s">
        <v>226</v>
      </c>
      <c r="CM228" s="4">
        <v>30</v>
      </c>
      <c r="CN228" s="8">
        <v>1295.7</v>
      </c>
      <c r="CO228" s="4">
        <v>1</v>
      </c>
      <c r="CP228" s="8">
        <v>43.19</v>
      </c>
      <c r="CQ228" s="7">
        <v>29</v>
      </c>
      <c r="CR228" s="7">
        <v>29</v>
      </c>
      <c r="CS228" s="2" t="s">
        <v>239</v>
      </c>
      <c r="CT228" s="2" t="s">
        <v>223</v>
      </c>
      <c r="CU228" s="2" t="s">
        <v>411</v>
      </c>
      <c r="CV228" s="2" t="s">
        <v>2796</v>
      </c>
      <c r="CW228" s="2" t="s">
        <v>238</v>
      </c>
      <c r="CX228" s="2" t="s">
        <v>226</v>
      </c>
      <c r="CY228" s="4">
        <v>7</v>
      </c>
      <c r="CZ228" s="8">
        <v>302.33</v>
      </c>
      <c r="DA228" s="4"/>
      <c r="DB228" s="8"/>
      <c r="DC228" s="7"/>
      <c r="DD228" s="7"/>
      <c r="DE228" s="2" t="s">
        <v>239</v>
      </c>
      <c r="DF228" s="2" t="s">
        <v>223</v>
      </c>
      <c r="DG228" s="2" t="s">
        <v>914</v>
      </c>
      <c r="DH228" s="2" t="s">
        <v>2797</v>
      </c>
      <c r="DI228" s="2" t="s">
        <v>238</v>
      </c>
      <c r="DJ228" s="2" t="s">
        <v>226</v>
      </c>
      <c r="DK228" s="4">
        <v>32</v>
      </c>
      <c r="DL228" s="8">
        <v>1149.88</v>
      </c>
      <c r="DM228" s="4">
        <v>14</v>
      </c>
      <c r="DN228" s="8">
        <v>535.86</v>
      </c>
      <c r="DO228" s="7">
        <v>1.2857</v>
      </c>
      <c r="DP228" s="7">
        <v>1.1459</v>
      </c>
      <c r="DQ228" s="2" t="s">
        <v>239</v>
      </c>
      <c r="DR228" s="2" t="s">
        <v>223</v>
      </c>
      <c r="DS228" s="2" t="s">
        <v>933</v>
      </c>
      <c r="DT228" s="2" t="s">
        <v>2798</v>
      </c>
      <c r="DU228" s="2" t="s">
        <v>238</v>
      </c>
      <c r="DV228" s="2" t="s">
        <v>226</v>
      </c>
      <c r="DW228" s="4">
        <v>7</v>
      </c>
      <c r="DX228" s="8">
        <v>293.93</v>
      </c>
      <c r="DY228" s="4">
        <v>6</v>
      </c>
      <c r="DZ228" s="8">
        <v>251.94</v>
      </c>
      <c r="EA228" s="7">
        <v>0.1667</v>
      </c>
      <c r="EB228" s="7">
        <v>0.1667</v>
      </c>
      <c r="EC228" s="2" t="s">
        <v>239</v>
      </c>
      <c r="ED228" s="2" t="s">
        <v>223</v>
      </c>
      <c r="EE228" s="2" t="s">
        <v>2218</v>
      </c>
      <c r="EF228" s="2" t="s">
        <v>2799</v>
      </c>
      <c r="EG228" s="2" t="s">
        <v>238</v>
      </c>
      <c r="EH228" s="2" t="s">
        <v>226</v>
      </c>
      <c r="EI228" s="4">
        <v>18</v>
      </c>
      <c r="EJ228" s="8">
        <v>777.42</v>
      </c>
      <c r="EK228" s="4">
        <v>9</v>
      </c>
      <c r="EL228" s="8">
        <v>388.71</v>
      </c>
      <c r="EM228" s="7">
        <v>1</v>
      </c>
      <c r="EN228" s="7">
        <v>1</v>
      </c>
      <c r="EO228" s="2" t="s">
        <v>239</v>
      </c>
      <c r="EP228" s="2" t="s">
        <v>223</v>
      </c>
      <c r="EQ228" s="2" t="s">
        <v>309</v>
      </c>
      <c r="ER228" s="2" t="s">
        <v>503</v>
      </c>
      <c r="ES228" s="2" t="s">
        <v>238</v>
      </c>
      <c r="ET228" s="2" t="s">
        <v>226</v>
      </c>
      <c r="EU228" s="4">
        <v>9</v>
      </c>
      <c r="EV228" s="8">
        <v>373.33</v>
      </c>
      <c r="EW228" s="4">
        <v>8</v>
      </c>
      <c r="EX228" s="8">
        <v>320</v>
      </c>
      <c r="EY228" s="7">
        <v>0.125</v>
      </c>
      <c r="EZ228" s="7">
        <v>0.1667</v>
      </c>
      <c r="FA228" s="2" t="s">
        <v>239</v>
      </c>
      <c r="FB228" s="2" t="s">
        <v>223</v>
      </c>
      <c r="FC228" s="2" t="s">
        <v>2788</v>
      </c>
      <c r="FD228" s="2" t="s">
        <v>1946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223</v>
      </c>
      <c r="FO228" s="2" t="s">
        <v>309</v>
      </c>
      <c r="FP228" s="2" t="s">
        <v>226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223</v>
      </c>
      <c r="GA228" s="2" t="s">
        <v>661</v>
      </c>
      <c r="GB228" s="2" t="s">
        <v>226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252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>
        <v>3</v>
      </c>
      <c r="GR228" s="8">
        <v>125.97</v>
      </c>
      <c r="GS228" s="4"/>
      <c r="GT228" s="8"/>
      <c r="GU228" s="7"/>
      <c r="GV228" s="7"/>
      <c r="GW228" s="2" t="s">
        <v>239</v>
      </c>
      <c r="GX228" s="2" t="s">
        <v>223</v>
      </c>
      <c r="GY228" s="2" t="s">
        <v>921</v>
      </c>
      <c r="GZ228" s="2" t="s">
        <v>906</v>
      </c>
      <c r="HA228" s="2" t="s">
        <v>238</v>
      </c>
      <c r="HB228" s="2" t="s">
        <v>226</v>
      </c>
      <c r="HC228" s="4">
        <v>1</v>
      </c>
      <c r="HD228" s="8">
        <v>35.19</v>
      </c>
      <c r="HE228" s="4"/>
      <c r="HF228" s="8"/>
      <c r="HG228" s="7"/>
      <c r="HH228" s="7"/>
      <c r="HI228" s="2" t="s">
        <v>239</v>
      </c>
      <c r="HJ228" s="2" t="s">
        <v>223</v>
      </c>
      <c r="HK228" s="2" t="s">
        <v>2085</v>
      </c>
      <c r="HL228" s="2" t="s">
        <v>839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236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252</v>
      </c>
      <c r="IH228" s="2" t="s">
        <v>223</v>
      </c>
      <c r="II228" s="2" t="s">
        <v>226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448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667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252</v>
      </c>
      <c r="LN228" s="2" t="s">
        <v>223</v>
      </c>
      <c r="LO228" s="2" t="s">
        <v>226</v>
      </c>
      <c r="LP228" s="2" t="s">
        <v>226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226</v>
      </c>
      <c r="MM228" s="2" t="s">
        <v>226</v>
      </c>
      <c r="MN228" s="2" t="s">
        <v>226</v>
      </c>
      <c r="MO228" s="2" t="s">
        <v>226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>
        <v>2</v>
      </c>
      <c r="NF228" s="8">
        <v>85.58</v>
      </c>
      <c r="NG228" s="7">
        <v>-1</v>
      </c>
      <c r="NH228" s="7">
        <v>-1</v>
      </c>
      <c r="NI228" s="2" t="s">
        <v>239</v>
      </c>
      <c r="NJ228" s="2" t="s">
        <v>261</v>
      </c>
      <c r="NK228" s="2" t="s">
        <v>309</v>
      </c>
      <c r="NL228" s="2" t="s">
        <v>2267</v>
      </c>
      <c r="NM228" s="2" t="s">
        <v>238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239</v>
      </c>
      <c r="NV228" s="2" t="s">
        <v>237</v>
      </c>
      <c r="NW228" s="2" t="s">
        <v>2765</v>
      </c>
      <c r="NX228" s="2" t="s">
        <v>2800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239</v>
      </c>
      <c r="OH228" s="2" t="s">
        <v>237</v>
      </c>
      <c r="OI228" s="2" t="s">
        <v>671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252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239</v>
      </c>
      <c r="PF228" s="2" t="s">
        <v>223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223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223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226</v>
      </c>
      <c r="RZ228" s="2" t="s">
        <v>226</v>
      </c>
      <c r="SA228" s="2" t="s">
        <v>226</v>
      </c>
      <c r="SB228" s="2" t="s">
        <v>226</v>
      </c>
      <c r="SC228" s="2" t="s">
        <v>226</v>
      </c>
      <c r="SD228" s="2" t="s">
        <v>226</v>
      </c>
      <c r="SE228" s="4">
        <v>954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</row>
    <row r="229">
      <c r="A229" s="2" t="s">
        <v>2801</v>
      </c>
      <c r="B229" s="2" t="s">
        <v>577</v>
      </c>
      <c r="C229" s="2" t="s">
        <v>558</v>
      </c>
      <c r="D229" s="2" t="s">
        <v>215</v>
      </c>
      <c r="E229" s="2" t="s">
        <v>363</v>
      </c>
      <c r="F229" s="2" t="s">
        <v>2526</v>
      </c>
      <c r="G229" s="2" t="s">
        <v>2642</v>
      </c>
      <c r="H229" s="2" t="s">
        <v>2753</v>
      </c>
      <c r="I229" s="2" t="s">
        <v>2754</v>
      </c>
      <c r="J229" s="2" t="s">
        <v>268</v>
      </c>
      <c r="K229" s="2" t="s">
        <v>2782</v>
      </c>
      <c r="L229" s="3">
        <v>42.85</v>
      </c>
      <c r="M229" s="3">
        <v>44.99</v>
      </c>
      <c r="N229" s="3">
        <v>89.99</v>
      </c>
      <c r="O229" s="2" t="s">
        <v>223</v>
      </c>
      <c r="P229" s="2" t="s">
        <v>796</v>
      </c>
      <c r="Q229" s="2" t="s">
        <v>225</v>
      </c>
      <c r="R229" s="2" t="s">
        <v>226</v>
      </c>
      <c r="S229" s="2" t="s">
        <v>2783</v>
      </c>
      <c r="T229" s="2" t="s">
        <v>2721</v>
      </c>
      <c r="U229" s="2" t="s">
        <v>489</v>
      </c>
      <c r="V229" s="2" t="s">
        <v>230</v>
      </c>
      <c r="W229" s="2" t="s">
        <v>971</v>
      </c>
      <c r="X229" s="2" t="s">
        <v>231</v>
      </c>
      <c r="Y229" s="2" t="s">
        <v>1189</v>
      </c>
      <c r="Z229" s="4">
        <v>490</v>
      </c>
      <c r="AA229" s="4">
        <f>=ROUNDDOWN(70,0)</f>
      </c>
      <c r="AB229" s="5">
        <v>7</v>
      </c>
      <c r="AC229" s="2" t="s">
        <v>226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46</v>
      </c>
      <c r="AQ229" s="8">
        <v>2160.02</v>
      </c>
      <c r="AR229" s="4"/>
      <c r="AS229" s="8"/>
      <c r="AT229" s="7"/>
      <c r="AU229" s="7"/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0.1362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46</v>
      </c>
      <c r="BK229" s="8">
        <v>2160.02</v>
      </c>
      <c r="BL229" s="2" t="s">
        <v>1321</v>
      </c>
      <c r="BM229" s="7">
        <v>1</v>
      </c>
      <c r="BN229" s="7">
        <v>1</v>
      </c>
      <c r="BO229" s="4">
        <v>2</v>
      </c>
      <c r="BP229" s="8">
        <v>98.56</v>
      </c>
      <c r="BQ229" s="4"/>
      <c r="BR229" s="8"/>
      <c r="BS229" s="7"/>
      <c r="BT229" s="7"/>
      <c r="BU229" s="2" t="s">
        <v>239</v>
      </c>
      <c r="BV229" s="2" t="s">
        <v>223</v>
      </c>
      <c r="BW229" s="2" t="s">
        <v>226</v>
      </c>
      <c r="BX229" s="2" t="s">
        <v>711</v>
      </c>
      <c r="BY229" s="2" t="s">
        <v>238</v>
      </c>
      <c r="BZ229" s="2" t="s">
        <v>226</v>
      </c>
      <c r="CA229" s="4">
        <v>11</v>
      </c>
      <c r="CB229" s="8">
        <v>534.49</v>
      </c>
      <c r="CC229" s="4"/>
      <c r="CD229" s="8"/>
      <c r="CE229" s="7"/>
      <c r="CF229" s="7"/>
      <c r="CG229" s="2" t="s">
        <v>239</v>
      </c>
      <c r="CH229" s="2" t="s">
        <v>223</v>
      </c>
      <c r="CI229" s="2" t="s">
        <v>876</v>
      </c>
      <c r="CJ229" s="2" t="s">
        <v>2802</v>
      </c>
      <c r="CK229" s="2" t="s">
        <v>238</v>
      </c>
      <c r="CL229" s="2" t="s">
        <v>226</v>
      </c>
      <c r="CM229" s="4">
        <v>7</v>
      </c>
      <c r="CN229" s="8">
        <v>340.13</v>
      </c>
      <c r="CO229" s="4"/>
      <c r="CP229" s="8"/>
      <c r="CQ229" s="7"/>
      <c r="CR229" s="7"/>
      <c r="CS229" s="2" t="s">
        <v>239</v>
      </c>
      <c r="CT229" s="2" t="s">
        <v>223</v>
      </c>
      <c r="CU229" s="2" t="s">
        <v>839</v>
      </c>
      <c r="CV229" s="2" t="s">
        <v>942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667</v>
      </c>
      <c r="DF229" s="2" t="s">
        <v>223</v>
      </c>
      <c r="DG229" s="2" t="s">
        <v>226</v>
      </c>
      <c r="DH229" s="2" t="s">
        <v>226</v>
      </c>
      <c r="DI229" s="2" t="s">
        <v>238</v>
      </c>
      <c r="DJ229" s="2" t="s">
        <v>226</v>
      </c>
      <c r="DK229" s="4">
        <v>13</v>
      </c>
      <c r="DL229" s="8">
        <v>566.87</v>
      </c>
      <c r="DM229" s="4"/>
      <c r="DN229" s="8"/>
      <c r="DO229" s="7"/>
      <c r="DP229" s="7"/>
      <c r="DQ229" s="2" t="s">
        <v>239</v>
      </c>
      <c r="DR229" s="2" t="s">
        <v>223</v>
      </c>
      <c r="DS229" s="2" t="s">
        <v>1749</v>
      </c>
      <c r="DT229" s="2" t="s">
        <v>2803</v>
      </c>
      <c r="DU229" s="2" t="s">
        <v>238</v>
      </c>
      <c r="DV229" s="2" t="s">
        <v>226</v>
      </c>
      <c r="DW229" s="4">
        <v>6</v>
      </c>
      <c r="DX229" s="8">
        <v>283.44</v>
      </c>
      <c r="DY229" s="4"/>
      <c r="DZ229" s="8"/>
      <c r="EA229" s="7"/>
      <c r="EB229" s="7"/>
      <c r="EC229" s="2" t="s">
        <v>239</v>
      </c>
      <c r="ED229" s="2" t="s">
        <v>223</v>
      </c>
      <c r="EE229" s="2" t="s">
        <v>1189</v>
      </c>
      <c r="EF229" s="2" t="s">
        <v>1436</v>
      </c>
      <c r="EG229" s="2" t="s">
        <v>238</v>
      </c>
      <c r="EH229" s="2" t="s">
        <v>226</v>
      </c>
      <c r="EI229" s="4">
        <v>6</v>
      </c>
      <c r="EJ229" s="8">
        <v>291.54</v>
      </c>
      <c r="EK229" s="4"/>
      <c r="EL229" s="8"/>
      <c r="EM229" s="7"/>
      <c r="EN229" s="7"/>
      <c r="EO229" s="2" t="s">
        <v>239</v>
      </c>
      <c r="EP229" s="2" t="s">
        <v>223</v>
      </c>
      <c r="EQ229" s="2" t="s">
        <v>876</v>
      </c>
      <c r="ER229" s="2" t="s">
        <v>1287</v>
      </c>
      <c r="ES229" s="2" t="s">
        <v>238</v>
      </c>
      <c r="ET229" s="2" t="s">
        <v>226</v>
      </c>
      <c r="EU229" s="4">
        <v>1</v>
      </c>
      <c r="EV229" s="8">
        <v>44.99</v>
      </c>
      <c r="EW229" s="4"/>
      <c r="EX229" s="8"/>
      <c r="EY229" s="7"/>
      <c r="EZ229" s="7"/>
      <c r="FA229" s="2" t="s">
        <v>239</v>
      </c>
      <c r="FB229" s="2" t="s">
        <v>223</v>
      </c>
      <c r="FC229" s="2" t="s">
        <v>876</v>
      </c>
      <c r="FD229" s="2" t="s">
        <v>2804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223</v>
      </c>
      <c r="FO229" s="2" t="s">
        <v>876</v>
      </c>
      <c r="FP229" s="2" t="s">
        <v>226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223</v>
      </c>
      <c r="GA229" s="2" t="s">
        <v>661</v>
      </c>
      <c r="GB229" s="2" t="s">
        <v>226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223</v>
      </c>
      <c r="GY229" s="2" t="s">
        <v>876</v>
      </c>
      <c r="GZ229" s="2" t="s">
        <v>2805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239</v>
      </c>
      <c r="HJ229" s="2" t="s">
        <v>223</v>
      </c>
      <c r="HK229" s="2" t="s">
        <v>1316</v>
      </c>
      <c r="HL229" s="2" t="s">
        <v>226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236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252</v>
      </c>
      <c r="IH229" s="2" t="s">
        <v>223</v>
      </c>
      <c r="II229" s="2" t="s">
        <v>226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949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667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252</v>
      </c>
      <c r="LN229" s="2" t="s">
        <v>223</v>
      </c>
      <c r="LO229" s="2" t="s">
        <v>226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226</v>
      </c>
      <c r="LZ229" s="2" t="s">
        <v>226</v>
      </c>
      <c r="MA229" s="2" t="s">
        <v>226</v>
      </c>
      <c r="MB229" s="2" t="s">
        <v>226</v>
      </c>
      <c r="MC229" s="2" t="s">
        <v>226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252</v>
      </c>
      <c r="ML229" s="2" t="s">
        <v>223</v>
      </c>
      <c r="MM229" s="2" t="s">
        <v>226</v>
      </c>
      <c r="MN229" s="2" t="s">
        <v>226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949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252</v>
      </c>
      <c r="OT229" s="2" t="s">
        <v>223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223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223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226</v>
      </c>
      <c r="RZ229" s="2" t="s">
        <v>226</v>
      </c>
      <c r="SA229" s="2" t="s">
        <v>226</v>
      </c>
      <c r="SB229" s="2" t="s">
        <v>226</v>
      </c>
      <c r="SC229" s="2" t="s">
        <v>226</v>
      </c>
      <c r="SD229" s="2" t="s">
        <v>226</v>
      </c>
      <c r="SE229" s="4">
        <v>490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</row>
    <row r="230">
      <c r="A230" s="2" t="s">
        <v>2806</v>
      </c>
      <c r="B230" s="2" t="s">
        <v>577</v>
      </c>
      <c r="C230" s="2" t="s">
        <v>558</v>
      </c>
      <c r="D230" s="2" t="s">
        <v>215</v>
      </c>
      <c r="E230" s="2" t="s">
        <v>363</v>
      </c>
      <c r="F230" s="2" t="s">
        <v>2526</v>
      </c>
      <c r="G230" s="2" t="s">
        <v>2642</v>
      </c>
      <c r="H230" s="2" t="s">
        <v>2753</v>
      </c>
      <c r="I230" s="2" t="s">
        <v>2754</v>
      </c>
      <c r="J230" s="2" t="s">
        <v>582</v>
      </c>
      <c r="K230" s="2" t="s">
        <v>958</v>
      </c>
      <c r="L230" s="3">
        <v>33.33</v>
      </c>
      <c r="M230" s="3">
        <v>35</v>
      </c>
      <c r="N230" s="3">
        <v>69.99</v>
      </c>
      <c r="O230" s="2" t="s">
        <v>223</v>
      </c>
      <c r="P230" s="2" t="s">
        <v>224</v>
      </c>
      <c r="Q230" s="2" t="s">
        <v>225</v>
      </c>
      <c r="R230" s="2" t="s">
        <v>226</v>
      </c>
      <c r="S230" s="2" t="s">
        <v>2807</v>
      </c>
      <c r="T230" s="2" t="s">
        <v>2721</v>
      </c>
      <c r="U230" s="2" t="s">
        <v>2756</v>
      </c>
      <c r="V230" s="2" t="s">
        <v>230</v>
      </c>
      <c r="W230" s="2" t="s">
        <v>971</v>
      </c>
      <c r="X230" s="2" t="s">
        <v>231</v>
      </c>
      <c r="Y230" s="2" t="s">
        <v>1618</v>
      </c>
      <c r="Z230" s="4">
        <v>185</v>
      </c>
      <c r="AA230" s="4">
        <f>=ROUNDDOWN(46.25,0)</f>
      </c>
      <c r="AB230" s="5">
        <v>4</v>
      </c>
      <c r="AC230" s="2" t="s">
        <v>678</v>
      </c>
      <c r="AD230" s="4">
        <v>260</v>
      </c>
      <c r="AE230" s="4">
        <v>260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27</v>
      </c>
      <c r="AQ230" s="8">
        <v>981.93</v>
      </c>
      <c r="AR230" s="4"/>
      <c r="AS230" s="8"/>
      <c r="AT230" s="7"/>
      <c r="AU230" s="7"/>
      <c r="AV230" s="4">
        <v>190</v>
      </c>
      <c r="AW230" s="8">
        <v>8220.58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>
        <v>0.1194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>
        <v>0.1378</v>
      </c>
      <c r="BJ230" s="4">
        <v>27</v>
      </c>
      <c r="BK230" s="8">
        <v>981.93</v>
      </c>
      <c r="BL230" s="2" t="s">
        <v>2808</v>
      </c>
      <c r="BM230" s="7">
        <v>1</v>
      </c>
      <c r="BN230" s="7">
        <v>1</v>
      </c>
      <c r="BO230" s="4">
        <v>1</v>
      </c>
      <c r="BP230" s="8">
        <v>38.33</v>
      </c>
      <c r="BQ230" s="4"/>
      <c r="BR230" s="8"/>
      <c r="BS230" s="7"/>
      <c r="BT230" s="7"/>
      <c r="BU230" s="2" t="s">
        <v>239</v>
      </c>
      <c r="BV230" s="2" t="s">
        <v>223</v>
      </c>
      <c r="BW230" s="2" t="s">
        <v>226</v>
      </c>
      <c r="BX230" s="2" t="s">
        <v>711</v>
      </c>
      <c r="BY230" s="2" t="s">
        <v>238</v>
      </c>
      <c r="BZ230" s="2" t="s">
        <v>226</v>
      </c>
      <c r="CA230" s="4">
        <v>9</v>
      </c>
      <c r="CB230" s="8">
        <v>340.2</v>
      </c>
      <c r="CC230" s="4"/>
      <c r="CD230" s="8"/>
      <c r="CE230" s="7"/>
      <c r="CF230" s="7"/>
      <c r="CG230" s="2" t="s">
        <v>239</v>
      </c>
      <c r="CH230" s="2" t="s">
        <v>223</v>
      </c>
      <c r="CI230" s="2" t="s">
        <v>1437</v>
      </c>
      <c r="CJ230" s="2" t="s">
        <v>1189</v>
      </c>
      <c r="CK230" s="2" t="s">
        <v>238</v>
      </c>
      <c r="CL230" s="2" t="s">
        <v>226</v>
      </c>
      <c r="CM230" s="4">
        <v>7</v>
      </c>
      <c r="CN230" s="8">
        <v>264.6</v>
      </c>
      <c r="CO230" s="4"/>
      <c r="CP230" s="8"/>
      <c r="CQ230" s="7"/>
      <c r="CR230" s="7"/>
      <c r="CS230" s="2" t="s">
        <v>239</v>
      </c>
      <c r="CT230" s="2" t="s">
        <v>223</v>
      </c>
      <c r="CU230" s="2" t="s">
        <v>839</v>
      </c>
      <c r="CV230" s="2" t="s">
        <v>2809</v>
      </c>
      <c r="CW230" s="2" t="s">
        <v>238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667</v>
      </c>
      <c r="DF230" s="2" t="s">
        <v>223</v>
      </c>
      <c r="DG230" s="2" t="s">
        <v>226</v>
      </c>
      <c r="DH230" s="2" t="s">
        <v>226</v>
      </c>
      <c r="DI230" s="2" t="s">
        <v>238</v>
      </c>
      <c r="DJ230" s="2" t="s">
        <v>226</v>
      </c>
      <c r="DK230" s="4">
        <v>7</v>
      </c>
      <c r="DL230" s="8">
        <v>227.5</v>
      </c>
      <c r="DM230" s="4"/>
      <c r="DN230" s="8"/>
      <c r="DO230" s="7"/>
      <c r="DP230" s="7"/>
      <c r="DQ230" s="2" t="s">
        <v>239</v>
      </c>
      <c r="DR230" s="2" t="s">
        <v>223</v>
      </c>
      <c r="DS230" s="2" t="s">
        <v>919</v>
      </c>
      <c r="DT230" s="2" t="s">
        <v>2810</v>
      </c>
      <c r="DU230" s="2" t="s">
        <v>238</v>
      </c>
      <c r="DV230" s="2" t="s">
        <v>226</v>
      </c>
      <c r="DW230" s="4">
        <v>2</v>
      </c>
      <c r="DX230" s="8">
        <v>73.5</v>
      </c>
      <c r="DY230" s="4"/>
      <c r="DZ230" s="8"/>
      <c r="EA230" s="7"/>
      <c r="EB230" s="7"/>
      <c r="EC230" s="2" t="s">
        <v>239</v>
      </c>
      <c r="ED230" s="2" t="s">
        <v>223</v>
      </c>
      <c r="EE230" s="2" t="s">
        <v>2811</v>
      </c>
      <c r="EF230" s="2" t="s">
        <v>255</v>
      </c>
      <c r="EG230" s="2" t="s">
        <v>238</v>
      </c>
      <c r="EH230" s="2" t="s">
        <v>226</v>
      </c>
      <c r="EI230" s="4">
        <v>1</v>
      </c>
      <c r="EJ230" s="8">
        <v>37.8</v>
      </c>
      <c r="EK230" s="4"/>
      <c r="EL230" s="8"/>
      <c r="EM230" s="7"/>
      <c r="EN230" s="7"/>
      <c r="EO230" s="2" t="s">
        <v>239</v>
      </c>
      <c r="EP230" s="2" t="s">
        <v>223</v>
      </c>
      <c r="EQ230" s="2" t="s">
        <v>1437</v>
      </c>
      <c r="ER230" s="2" t="s">
        <v>2812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223</v>
      </c>
      <c r="FC230" s="2" t="s">
        <v>1437</v>
      </c>
      <c r="FD230" s="2" t="s">
        <v>1432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223</v>
      </c>
      <c r="FO230" s="2" t="s">
        <v>1437</v>
      </c>
      <c r="FP230" s="2" t="s">
        <v>226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223</v>
      </c>
      <c r="GA230" s="2" t="s">
        <v>661</v>
      </c>
      <c r="GB230" s="2" t="s">
        <v>226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252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239</v>
      </c>
      <c r="GX230" s="2" t="s">
        <v>223</v>
      </c>
      <c r="GY230" s="2" t="s">
        <v>1314</v>
      </c>
      <c r="GZ230" s="2" t="s">
        <v>226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223</v>
      </c>
      <c r="HK230" s="2" t="s">
        <v>1316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236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252</v>
      </c>
      <c r="IH230" s="2" t="s">
        <v>223</v>
      </c>
      <c r="II230" s="2" t="s">
        <v>226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949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667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252</v>
      </c>
      <c r="LN230" s="2" t="s">
        <v>223</v>
      </c>
      <c r="LO230" s="2" t="s">
        <v>226</v>
      </c>
      <c r="LP230" s="2" t="s">
        <v>226</v>
      </c>
      <c r="LQ230" s="2" t="s">
        <v>238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226</v>
      </c>
      <c r="LZ230" s="2" t="s">
        <v>226</v>
      </c>
      <c r="MA230" s="2" t="s">
        <v>226</v>
      </c>
      <c r="MB230" s="2" t="s">
        <v>226</v>
      </c>
      <c r="MC230" s="2" t="s">
        <v>226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252</v>
      </c>
      <c r="ML230" s="2" t="s">
        <v>223</v>
      </c>
      <c r="MM230" s="2" t="s">
        <v>226</v>
      </c>
      <c r="MN230" s="2" t="s">
        <v>226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252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252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252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223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223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226</v>
      </c>
      <c r="RZ230" s="2" t="s">
        <v>226</v>
      </c>
      <c r="SA230" s="2" t="s">
        <v>226</v>
      </c>
      <c r="SB230" s="2" t="s">
        <v>226</v>
      </c>
      <c r="SC230" s="2" t="s">
        <v>226</v>
      </c>
      <c r="SD230" s="2" t="s">
        <v>226</v>
      </c>
      <c r="SE230" s="4">
        <v>185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>
        <v>260</v>
      </c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</row>
    <row r="231">
      <c r="A231" s="2" t="s">
        <v>2813</v>
      </c>
      <c r="B231" s="2" t="s">
        <v>577</v>
      </c>
      <c r="C231" s="2" t="s">
        <v>558</v>
      </c>
      <c r="D231" s="2" t="s">
        <v>215</v>
      </c>
      <c r="E231" s="2" t="s">
        <v>363</v>
      </c>
      <c r="F231" s="2" t="s">
        <v>2526</v>
      </c>
      <c r="G231" s="2" t="s">
        <v>2642</v>
      </c>
      <c r="H231" s="2" t="s">
        <v>2753</v>
      </c>
      <c r="I231" s="2" t="s">
        <v>2754</v>
      </c>
      <c r="J231" s="2" t="s">
        <v>221</v>
      </c>
      <c r="K231" s="2" t="s">
        <v>958</v>
      </c>
      <c r="L231" s="3">
        <v>38.09</v>
      </c>
      <c r="M231" s="3">
        <v>40</v>
      </c>
      <c r="N231" s="3">
        <v>79.99</v>
      </c>
      <c r="O231" s="2" t="s">
        <v>223</v>
      </c>
      <c r="P231" s="2" t="s">
        <v>224</v>
      </c>
      <c r="Q231" s="2" t="s">
        <v>225</v>
      </c>
      <c r="R231" s="2" t="s">
        <v>226</v>
      </c>
      <c r="S231" s="2" t="s">
        <v>2807</v>
      </c>
      <c r="T231" s="2" t="s">
        <v>2721</v>
      </c>
      <c r="U231" s="2" t="s">
        <v>489</v>
      </c>
      <c r="V231" s="2" t="s">
        <v>230</v>
      </c>
      <c r="W231" s="2" t="s">
        <v>971</v>
      </c>
      <c r="X231" s="2" t="s">
        <v>231</v>
      </c>
      <c r="Y231" s="2" t="s">
        <v>1618</v>
      </c>
      <c r="Z231" s="4">
        <v>383</v>
      </c>
      <c r="AA231" s="4">
        <f>=ROUNDDOWN(31.9166666666667,0)</f>
      </c>
      <c r="AB231" s="5">
        <v>12</v>
      </c>
      <c r="AC231" s="2" t="s">
        <v>678</v>
      </c>
      <c r="AD231" s="4">
        <v>450</v>
      </c>
      <c r="AE231" s="4">
        <v>450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92</v>
      </c>
      <c r="AQ231" s="8">
        <v>3900.28</v>
      </c>
      <c r="AR231" s="4"/>
      <c r="AS231" s="8"/>
      <c r="AT231" s="7"/>
      <c r="AU231" s="7"/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0.4745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>
        <v>92</v>
      </c>
      <c r="BK231" s="8">
        <v>3900.28</v>
      </c>
      <c r="BL231" s="2" t="s">
        <v>2814</v>
      </c>
      <c r="BM231" s="7">
        <v>1</v>
      </c>
      <c r="BN231" s="7">
        <v>1</v>
      </c>
      <c r="BO231" s="4">
        <v>2</v>
      </c>
      <c r="BP231" s="8">
        <v>87.6</v>
      </c>
      <c r="BQ231" s="4"/>
      <c r="BR231" s="8"/>
      <c r="BS231" s="7"/>
      <c r="BT231" s="7"/>
      <c r="BU231" s="2" t="s">
        <v>239</v>
      </c>
      <c r="BV231" s="2" t="s">
        <v>223</v>
      </c>
      <c r="BW231" s="2" t="s">
        <v>226</v>
      </c>
      <c r="BX231" s="2" t="s">
        <v>711</v>
      </c>
      <c r="BY231" s="2" t="s">
        <v>238</v>
      </c>
      <c r="BZ231" s="2" t="s">
        <v>226</v>
      </c>
      <c r="CA231" s="4">
        <v>22</v>
      </c>
      <c r="CB231" s="8">
        <v>950.18</v>
      </c>
      <c r="CC231" s="4"/>
      <c r="CD231" s="8"/>
      <c r="CE231" s="7"/>
      <c r="CF231" s="7"/>
      <c r="CG231" s="2" t="s">
        <v>239</v>
      </c>
      <c r="CH231" s="2" t="s">
        <v>223</v>
      </c>
      <c r="CI231" s="2" t="s">
        <v>1437</v>
      </c>
      <c r="CJ231" s="2" t="s">
        <v>876</v>
      </c>
      <c r="CK231" s="2" t="s">
        <v>238</v>
      </c>
      <c r="CL231" s="2" t="s">
        <v>226</v>
      </c>
      <c r="CM231" s="4">
        <v>17</v>
      </c>
      <c r="CN231" s="8">
        <v>734.23</v>
      </c>
      <c r="CO231" s="4"/>
      <c r="CP231" s="8"/>
      <c r="CQ231" s="7"/>
      <c r="CR231" s="7"/>
      <c r="CS231" s="2" t="s">
        <v>239</v>
      </c>
      <c r="CT231" s="2" t="s">
        <v>223</v>
      </c>
      <c r="CU231" s="2" t="s">
        <v>839</v>
      </c>
      <c r="CV231" s="2" t="s">
        <v>906</v>
      </c>
      <c r="CW231" s="2" t="s">
        <v>238</v>
      </c>
      <c r="CX231" s="2" t="s">
        <v>226</v>
      </c>
      <c r="CY231" s="4"/>
      <c r="CZ231" s="8"/>
      <c r="DA231" s="4"/>
      <c r="DB231" s="8"/>
      <c r="DC231" s="7"/>
      <c r="DD231" s="7"/>
      <c r="DE231" s="2" t="s">
        <v>667</v>
      </c>
      <c r="DF231" s="2" t="s">
        <v>223</v>
      </c>
      <c r="DG231" s="2" t="s">
        <v>226</v>
      </c>
      <c r="DH231" s="2" t="s">
        <v>226</v>
      </c>
      <c r="DI231" s="2" t="s">
        <v>238</v>
      </c>
      <c r="DJ231" s="2" t="s">
        <v>226</v>
      </c>
      <c r="DK231" s="4">
        <v>7</v>
      </c>
      <c r="DL231" s="8">
        <v>271.93</v>
      </c>
      <c r="DM231" s="4"/>
      <c r="DN231" s="8"/>
      <c r="DO231" s="7"/>
      <c r="DP231" s="7"/>
      <c r="DQ231" s="2" t="s">
        <v>239</v>
      </c>
      <c r="DR231" s="2" t="s">
        <v>223</v>
      </c>
      <c r="DS231" s="2" t="s">
        <v>919</v>
      </c>
      <c r="DT231" s="2" t="s">
        <v>1189</v>
      </c>
      <c r="DU231" s="2" t="s">
        <v>238</v>
      </c>
      <c r="DV231" s="2" t="s">
        <v>226</v>
      </c>
      <c r="DW231" s="4">
        <v>6</v>
      </c>
      <c r="DX231" s="8">
        <v>251.94</v>
      </c>
      <c r="DY231" s="4"/>
      <c r="DZ231" s="8"/>
      <c r="EA231" s="7"/>
      <c r="EB231" s="7"/>
      <c r="EC231" s="2" t="s">
        <v>239</v>
      </c>
      <c r="ED231" s="2" t="s">
        <v>223</v>
      </c>
      <c r="EE231" s="2" t="s">
        <v>2811</v>
      </c>
      <c r="EF231" s="2" t="s">
        <v>729</v>
      </c>
      <c r="EG231" s="2" t="s">
        <v>238</v>
      </c>
      <c r="EH231" s="2" t="s">
        <v>226</v>
      </c>
      <c r="EI231" s="4">
        <v>18</v>
      </c>
      <c r="EJ231" s="8">
        <v>777.42</v>
      </c>
      <c r="EK231" s="4"/>
      <c r="EL231" s="8"/>
      <c r="EM231" s="7"/>
      <c r="EN231" s="7"/>
      <c r="EO231" s="2" t="s">
        <v>239</v>
      </c>
      <c r="EP231" s="2" t="s">
        <v>223</v>
      </c>
      <c r="EQ231" s="2" t="s">
        <v>1437</v>
      </c>
      <c r="ER231" s="2" t="s">
        <v>2791</v>
      </c>
      <c r="ES231" s="2" t="s">
        <v>238</v>
      </c>
      <c r="ET231" s="2" t="s">
        <v>226</v>
      </c>
      <c r="EU231" s="4">
        <v>18</v>
      </c>
      <c r="EV231" s="8">
        <v>720</v>
      </c>
      <c r="EW231" s="4"/>
      <c r="EX231" s="8"/>
      <c r="EY231" s="7"/>
      <c r="EZ231" s="7"/>
      <c r="FA231" s="2" t="s">
        <v>239</v>
      </c>
      <c r="FB231" s="2" t="s">
        <v>223</v>
      </c>
      <c r="FC231" s="2" t="s">
        <v>1437</v>
      </c>
      <c r="FD231" s="2" t="s">
        <v>1305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223</v>
      </c>
      <c r="FO231" s="2" t="s">
        <v>1437</v>
      </c>
      <c r="FP231" s="2" t="s">
        <v>226</v>
      </c>
      <c r="FQ231" s="2" t="s">
        <v>238</v>
      </c>
      <c r="FR231" s="2" t="s">
        <v>226</v>
      </c>
      <c r="FS231" s="4">
        <v>2</v>
      </c>
      <c r="FT231" s="8">
        <v>106.98</v>
      </c>
      <c r="FU231" s="4"/>
      <c r="FV231" s="8"/>
      <c r="FW231" s="7"/>
      <c r="FX231" s="7"/>
      <c r="FY231" s="2" t="s">
        <v>239</v>
      </c>
      <c r="FZ231" s="2" t="s">
        <v>223</v>
      </c>
      <c r="GA231" s="2" t="s">
        <v>661</v>
      </c>
      <c r="GB231" s="2" t="s">
        <v>1323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252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223</v>
      </c>
      <c r="GY231" s="2" t="s">
        <v>1314</v>
      </c>
      <c r="GZ231" s="2" t="s">
        <v>226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239</v>
      </c>
      <c r="HJ231" s="2" t="s">
        <v>223</v>
      </c>
      <c r="HK231" s="2" t="s">
        <v>1316</v>
      </c>
      <c r="HL231" s="2" t="s">
        <v>226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252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223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949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667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252</v>
      </c>
      <c r="LN231" s="2" t="s">
        <v>223</v>
      </c>
      <c r="LO231" s="2" t="s">
        <v>226</v>
      </c>
      <c r="LP231" s="2" t="s">
        <v>226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226</v>
      </c>
      <c r="MA231" s="2" t="s">
        <v>226</v>
      </c>
      <c r="MB231" s="2" t="s">
        <v>226</v>
      </c>
      <c r="MC231" s="2" t="s">
        <v>226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252</v>
      </c>
      <c r="ML231" s="2" t="s">
        <v>223</v>
      </c>
      <c r="MM231" s="2" t="s">
        <v>226</v>
      </c>
      <c r="MN231" s="2" t="s">
        <v>226</v>
      </c>
      <c r="MO231" s="2" t="s">
        <v>238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252</v>
      </c>
      <c r="NV231" s="2" t="s">
        <v>223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252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252</v>
      </c>
      <c r="PF231" s="2" t="s">
        <v>223</v>
      </c>
      <c r="PG231" s="2" t="s">
        <v>226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223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252</v>
      </c>
      <c r="RN231" s="2" t="s">
        <v>223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226</v>
      </c>
      <c r="RZ231" s="2" t="s">
        <v>226</v>
      </c>
      <c r="SA231" s="2" t="s">
        <v>226</v>
      </c>
      <c r="SB231" s="2" t="s">
        <v>226</v>
      </c>
      <c r="SC231" s="2" t="s">
        <v>226</v>
      </c>
      <c r="SD231" s="2" t="s">
        <v>226</v>
      </c>
      <c r="SE231" s="4">
        <v>383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>
        <v>450</v>
      </c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</row>
    <row r="232">
      <c r="A232" s="2" t="s">
        <v>2815</v>
      </c>
      <c r="B232" s="2" t="s">
        <v>577</v>
      </c>
      <c r="C232" s="2" t="s">
        <v>558</v>
      </c>
      <c r="D232" s="2" t="s">
        <v>215</v>
      </c>
      <c r="E232" s="2" t="s">
        <v>363</v>
      </c>
      <c r="F232" s="2" t="s">
        <v>2526</v>
      </c>
      <c r="G232" s="2" t="s">
        <v>2642</v>
      </c>
      <c r="H232" s="2" t="s">
        <v>2753</v>
      </c>
      <c r="I232" s="2" t="s">
        <v>2754</v>
      </c>
      <c r="J232" s="2" t="s">
        <v>268</v>
      </c>
      <c r="K232" s="2" t="s">
        <v>958</v>
      </c>
      <c r="L232" s="3">
        <v>42.85</v>
      </c>
      <c r="M232" s="3">
        <v>44.99</v>
      </c>
      <c r="N232" s="3">
        <v>89.99</v>
      </c>
      <c r="O232" s="2" t="s">
        <v>223</v>
      </c>
      <c r="P232" s="2" t="s">
        <v>224</v>
      </c>
      <c r="Q232" s="2" t="s">
        <v>225</v>
      </c>
      <c r="R232" s="2" t="s">
        <v>226</v>
      </c>
      <c r="S232" s="2" t="s">
        <v>2807</v>
      </c>
      <c r="T232" s="2" t="s">
        <v>2721</v>
      </c>
      <c r="U232" s="2" t="s">
        <v>489</v>
      </c>
      <c r="V232" s="2" t="s">
        <v>230</v>
      </c>
      <c r="W232" s="2" t="s">
        <v>971</v>
      </c>
      <c r="X232" s="2" t="s">
        <v>231</v>
      </c>
      <c r="Y232" s="2" t="s">
        <v>1618</v>
      </c>
      <c r="Z232" s="4">
        <v>103</v>
      </c>
      <c r="AA232" s="4">
        <f>=ROUNDDOWN(11.4444444444444,0)</f>
      </c>
      <c r="AB232" s="5">
        <v>9</v>
      </c>
      <c r="AC232" s="2" t="s">
        <v>678</v>
      </c>
      <c r="AD232" s="4">
        <v>269</v>
      </c>
      <c r="AE232" s="4">
        <v>300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71</v>
      </c>
      <c r="AQ232" s="8">
        <v>3338.37</v>
      </c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0.4061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71</v>
      </c>
      <c r="BK232" s="8">
        <v>3338.37</v>
      </c>
      <c r="BL232" s="2" t="s">
        <v>2814</v>
      </c>
      <c r="BM232" s="7">
        <v>1</v>
      </c>
      <c r="BN232" s="7">
        <v>1</v>
      </c>
      <c r="BO232" s="4">
        <v>1</v>
      </c>
      <c r="BP232" s="8">
        <v>49.28</v>
      </c>
      <c r="BQ232" s="4"/>
      <c r="BR232" s="8"/>
      <c r="BS232" s="7"/>
      <c r="BT232" s="7"/>
      <c r="BU232" s="2" t="s">
        <v>239</v>
      </c>
      <c r="BV232" s="2" t="s">
        <v>223</v>
      </c>
      <c r="BW232" s="2" t="s">
        <v>226</v>
      </c>
      <c r="BX232" s="2" t="s">
        <v>711</v>
      </c>
      <c r="BY232" s="2" t="s">
        <v>238</v>
      </c>
      <c r="BZ232" s="2" t="s">
        <v>226</v>
      </c>
      <c r="CA232" s="4">
        <v>15</v>
      </c>
      <c r="CB232" s="8">
        <v>728.85</v>
      </c>
      <c r="CC232" s="4"/>
      <c r="CD232" s="8"/>
      <c r="CE232" s="7"/>
      <c r="CF232" s="7"/>
      <c r="CG232" s="2" t="s">
        <v>239</v>
      </c>
      <c r="CH232" s="2" t="s">
        <v>223</v>
      </c>
      <c r="CI232" s="2" t="s">
        <v>1618</v>
      </c>
      <c r="CJ232" s="2" t="s">
        <v>2812</v>
      </c>
      <c r="CK232" s="2" t="s">
        <v>238</v>
      </c>
      <c r="CL232" s="2" t="s">
        <v>226</v>
      </c>
      <c r="CM232" s="4">
        <v>8</v>
      </c>
      <c r="CN232" s="8">
        <v>388.72</v>
      </c>
      <c r="CO232" s="4"/>
      <c r="CP232" s="8"/>
      <c r="CQ232" s="7"/>
      <c r="CR232" s="7"/>
      <c r="CS232" s="2" t="s">
        <v>239</v>
      </c>
      <c r="CT232" s="2" t="s">
        <v>223</v>
      </c>
      <c r="CU232" s="2" t="s">
        <v>839</v>
      </c>
      <c r="CV232" s="2" t="s">
        <v>906</v>
      </c>
      <c r="CW232" s="2" t="s">
        <v>238</v>
      </c>
      <c r="CX232" s="2" t="s">
        <v>226</v>
      </c>
      <c r="CY232" s="4"/>
      <c r="CZ232" s="8"/>
      <c r="DA232" s="4"/>
      <c r="DB232" s="8"/>
      <c r="DC232" s="7"/>
      <c r="DD232" s="7"/>
      <c r="DE232" s="2" t="s">
        <v>667</v>
      </c>
      <c r="DF232" s="2" t="s">
        <v>223</v>
      </c>
      <c r="DG232" s="2" t="s">
        <v>226</v>
      </c>
      <c r="DH232" s="2" t="s">
        <v>226</v>
      </c>
      <c r="DI232" s="2" t="s">
        <v>238</v>
      </c>
      <c r="DJ232" s="2" t="s">
        <v>226</v>
      </c>
      <c r="DK232" s="4">
        <v>19</v>
      </c>
      <c r="DL232" s="8">
        <v>818.81</v>
      </c>
      <c r="DM232" s="4"/>
      <c r="DN232" s="8"/>
      <c r="DO232" s="7"/>
      <c r="DP232" s="7"/>
      <c r="DQ232" s="2" t="s">
        <v>239</v>
      </c>
      <c r="DR232" s="2" t="s">
        <v>223</v>
      </c>
      <c r="DS232" s="2" t="s">
        <v>919</v>
      </c>
      <c r="DT232" s="2" t="s">
        <v>896</v>
      </c>
      <c r="DU232" s="2" t="s">
        <v>238</v>
      </c>
      <c r="DV232" s="2" t="s">
        <v>226</v>
      </c>
      <c r="DW232" s="4">
        <v>5</v>
      </c>
      <c r="DX232" s="8">
        <v>236.2</v>
      </c>
      <c r="DY232" s="4"/>
      <c r="DZ232" s="8"/>
      <c r="EA232" s="7"/>
      <c r="EB232" s="7"/>
      <c r="EC232" s="2" t="s">
        <v>239</v>
      </c>
      <c r="ED232" s="2" t="s">
        <v>223</v>
      </c>
      <c r="EE232" s="2" t="s">
        <v>1189</v>
      </c>
      <c r="EF232" s="2" t="s">
        <v>2805</v>
      </c>
      <c r="EG232" s="2" t="s">
        <v>238</v>
      </c>
      <c r="EH232" s="2" t="s">
        <v>226</v>
      </c>
      <c r="EI232" s="4">
        <v>15</v>
      </c>
      <c r="EJ232" s="8">
        <v>728.85</v>
      </c>
      <c r="EK232" s="4"/>
      <c r="EL232" s="8"/>
      <c r="EM232" s="7"/>
      <c r="EN232" s="7"/>
      <c r="EO232" s="2" t="s">
        <v>239</v>
      </c>
      <c r="EP232" s="2" t="s">
        <v>223</v>
      </c>
      <c r="EQ232" s="2" t="s">
        <v>1618</v>
      </c>
      <c r="ER232" s="2" t="s">
        <v>2791</v>
      </c>
      <c r="ES232" s="2" t="s">
        <v>238</v>
      </c>
      <c r="ET232" s="2" t="s">
        <v>226</v>
      </c>
      <c r="EU232" s="4">
        <v>7</v>
      </c>
      <c r="EV232" s="8">
        <v>336.67</v>
      </c>
      <c r="EW232" s="4"/>
      <c r="EX232" s="8"/>
      <c r="EY232" s="7"/>
      <c r="EZ232" s="7"/>
      <c r="FA232" s="2" t="s">
        <v>239</v>
      </c>
      <c r="FB232" s="2" t="s">
        <v>223</v>
      </c>
      <c r="FC232" s="2" t="s">
        <v>1437</v>
      </c>
      <c r="FD232" s="2" t="s">
        <v>1305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1618</v>
      </c>
      <c r="FP232" s="2" t="s">
        <v>226</v>
      </c>
      <c r="FQ232" s="2" t="s">
        <v>238</v>
      </c>
      <c r="FR232" s="2" t="s">
        <v>226</v>
      </c>
      <c r="FS232" s="4">
        <v>1</v>
      </c>
      <c r="FT232" s="8">
        <v>50.99</v>
      </c>
      <c r="FU232" s="4"/>
      <c r="FV232" s="8"/>
      <c r="FW232" s="7"/>
      <c r="FX232" s="7"/>
      <c r="FY232" s="2" t="s">
        <v>239</v>
      </c>
      <c r="FZ232" s="2" t="s">
        <v>223</v>
      </c>
      <c r="GA232" s="2" t="s">
        <v>1955</v>
      </c>
      <c r="GB232" s="2" t="s">
        <v>2816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239</v>
      </c>
      <c r="GX232" s="2" t="s">
        <v>223</v>
      </c>
      <c r="GY232" s="2" t="s">
        <v>1314</v>
      </c>
      <c r="GZ232" s="2" t="s">
        <v>226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239</v>
      </c>
      <c r="HJ232" s="2" t="s">
        <v>223</v>
      </c>
      <c r="HK232" s="2" t="s">
        <v>1316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236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252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949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667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226</v>
      </c>
      <c r="MA232" s="2" t="s">
        <v>226</v>
      </c>
      <c r="MB232" s="2" t="s">
        <v>226</v>
      </c>
      <c r="MC232" s="2" t="s">
        <v>226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252</v>
      </c>
      <c r="ML232" s="2" t="s">
        <v>223</v>
      </c>
      <c r="MM232" s="2" t="s">
        <v>226</v>
      </c>
      <c r="MN232" s="2" t="s">
        <v>226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252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252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226</v>
      </c>
      <c r="QD232" s="2" t="s">
        <v>226</v>
      </c>
      <c r="QE232" s="2" t="s">
        <v>226</v>
      </c>
      <c r="QF232" s="2" t="s">
        <v>226</v>
      </c>
      <c r="QG232" s="2" t="s">
        <v>226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252</v>
      </c>
      <c r="RN232" s="2" t="s">
        <v>223</v>
      </c>
      <c r="RO232" s="2" t="s">
        <v>226</v>
      </c>
      <c r="RP232" s="2" t="s">
        <v>226</v>
      </c>
      <c r="RQ232" s="2" t="s">
        <v>238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226</v>
      </c>
      <c r="RZ232" s="2" t="s">
        <v>226</v>
      </c>
      <c r="SA232" s="2" t="s">
        <v>226</v>
      </c>
      <c r="SB232" s="2" t="s">
        <v>226</v>
      </c>
      <c r="SC232" s="2" t="s">
        <v>226</v>
      </c>
      <c r="SD232" s="2" t="s">
        <v>226</v>
      </c>
      <c r="SE232" s="4">
        <v>103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269</v>
      </c>
      <c r="TN232" s="4"/>
      <c r="TO232" s="4"/>
      <c r="TP232" s="4"/>
      <c r="TQ232" s="4"/>
      <c r="TR232" s="4"/>
      <c r="TS232" s="4">
        <v>31</v>
      </c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</row>
    <row r="233">
      <c r="A233" s="2" t="s">
        <v>2817</v>
      </c>
      <c r="B233" s="2" t="s">
        <v>577</v>
      </c>
      <c r="C233" s="2" t="s">
        <v>558</v>
      </c>
      <c r="D233" s="2" t="s">
        <v>215</v>
      </c>
      <c r="E233" s="2" t="s">
        <v>363</v>
      </c>
      <c r="F233" s="2" t="s">
        <v>2526</v>
      </c>
      <c r="G233" s="2" t="s">
        <v>2642</v>
      </c>
      <c r="H233" s="2" t="s">
        <v>2753</v>
      </c>
      <c r="I233" s="2" t="s">
        <v>2754</v>
      </c>
      <c r="J233" s="2" t="s">
        <v>582</v>
      </c>
      <c r="K233" s="2" t="s">
        <v>795</v>
      </c>
      <c r="L233" s="3">
        <v>33.33</v>
      </c>
      <c r="M233" s="3">
        <v>35</v>
      </c>
      <c r="N233" s="3">
        <v>69.99</v>
      </c>
      <c r="O233" s="2" t="s">
        <v>223</v>
      </c>
      <c r="P233" s="2" t="s">
        <v>224</v>
      </c>
      <c r="Q233" s="2" t="s">
        <v>225</v>
      </c>
      <c r="R233" s="2" t="s">
        <v>226</v>
      </c>
      <c r="S233" s="2" t="s">
        <v>2818</v>
      </c>
      <c r="T233" s="2" t="s">
        <v>2721</v>
      </c>
      <c r="U233" s="2" t="s">
        <v>2756</v>
      </c>
      <c r="V233" s="2" t="s">
        <v>230</v>
      </c>
      <c r="W233" s="2" t="s">
        <v>971</v>
      </c>
      <c r="X233" s="2" t="s">
        <v>231</v>
      </c>
      <c r="Y233" s="2" t="s">
        <v>1618</v>
      </c>
      <c r="Z233" s="4">
        <v>204</v>
      </c>
      <c r="AA233" s="4">
        <f>=ROUNDDOWN(40.8,0)</f>
      </c>
      <c r="AB233" s="5">
        <v>5</v>
      </c>
      <c r="AC233" s="2" t="s">
        <v>678</v>
      </c>
      <c r="AD233" s="4">
        <v>250</v>
      </c>
      <c r="AE233" s="4">
        <v>250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33</v>
      </c>
      <c r="AQ233" s="8">
        <v>1206.47</v>
      </c>
      <c r="AR233" s="4"/>
      <c r="AS233" s="8"/>
      <c r="AT233" s="7"/>
      <c r="AU233" s="7"/>
      <c r="AV233" s="4">
        <v>176</v>
      </c>
      <c r="AW233" s="8">
        <v>7508.91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0.1607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>
        <v>0.1258</v>
      </c>
      <c r="BJ233" s="4">
        <v>33</v>
      </c>
      <c r="BK233" s="8">
        <v>1206.47</v>
      </c>
      <c r="BL233" s="2" t="s">
        <v>2819</v>
      </c>
      <c r="BM233" s="7">
        <v>1</v>
      </c>
      <c r="BN233" s="7">
        <v>1</v>
      </c>
      <c r="BO233" s="4">
        <v>4</v>
      </c>
      <c r="BP233" s="8">
        <v>153.32</v>
      </c>
      <c r="BQ233" s="4"/>
      <c r="BR233" s="8"/>
      <c r="BS233" s="7"/>
      <c r="BT233" s="7"/>
      <c r="BU233" s="2" t="s">
        <v>239</v>
      </c>
      <c r="BV233" s="2" t="s">
        <v>223</v>
      </c>
      <c r="BW233" s="2" t="s">
        <v>226</v>
      </c>
      <c r="BX233" s="2" t="s">
        <v>711</v>
      </c>
      <c r="BY233" s="2" t="s">
        <v>238</v>
      </c>
      <c r="BZ233" s="2" t="s">
        <v>226</v>
      </c>
      <c r="CA233" s="4">
        <v>16</v>
      </c>
      <c r="CB233" s="8">
        <v>604.8</v>
      </c>
      <c r="CC233" s="4"/>
      <c r="CD233" s="8"/>
      <c r="CE233" s="7"/>
      <c r="CF233" s="7"/>
      <c r="CG233" s="2" t="s">
        <v>239</v>
      </c>
      <c r="CH233" s="2" t="s">
        <v>223</v>
      </c>
      <c r="CI233" s="2" t="s">
        <v>1437</v>
      </c>
      <c r="CJ233" s="2" t="s">
        <v>868</v>
      </c>
      <c r="CK233" s="2" t="s">
        <v>238</v>
      </c>
      <c r="CL233" s="2" t="s">
        <v>226</v>
      </c>
      <c r="CM233" s="4">
        <v>2</v>
      </c>
      <c r="CN233" s="8">
        <v>75.6</v>
      </c>
      <c r="CO233" s="4"/>
      <c r="CP233" s="8"/>
      <c r="CQ233" s="7"/>
      <c r="CR233" s="7"/>
      <c r="CS233" s="2" t="s">
        <v>239</v>
      </c>
      <c r="CT233" s="2" t="s">
        <v>223</v>
      </c>
      <c r="CU233" s="2" t="s">
        <v>839</v>
      </c>
      <c r="CV233" s="2" t="s">
        <v>1432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667</v>
      </c>
      <c r="DF233" s="2" t="s">
        <v>223</v>
      </c>
      <c r="DG233" s="2" t="s">
        <v>226</v>
      </c>
      <c r="DH233" s="2" t="s">
        <v>226</v>
      </c>
      <c r="DI233" s="2" t="s">
        <v>238</v>
      </c>
      <c r="DJ233" s="2" t="s">
        <v>226</v>
      </c>
      <c r="DK233" s="4">
        <v>6</v>
      </c>
      <c r="DL233" s="8">
        <v>183.75</v>
      </c>
      <c r="DM233" s="4"/>
      <c r="DN233" s="8"/>
      <c r="DO233" s="7"/>
      <c r="DP233" s="7"/>
      <c r="DQ233" s="2" t="s">
        <v>239</v>
      </c>
      <c r="DR233" s="2" t="s">
        <v>223</v>
      </c>
      <c r="DS233" s="2" t="s">
        <v>919</v>
      </c>
      <c r="DT233" s="2" t="s">
        <v>839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239</v>
      </c>
      <c r="ED233" s="2" t="s">
        <v>223</v>
      </c>
      <c r="EE233" s="2" t="s">
        <v>2811</v>
      </c>
      <c r="EF233" s="2" t="s">
        <v>2809</v>
      </c>
      <c r="EG233" s="2" t="s">
        <v>238</v>
      </c>
      <c r="EH233" s="2" t="s">
        <v>226</v>
      </c>
      <c r="EI233" s="4">
        <v>5</v>
      </c>
      <c r="EJ233" s="8">
        <v>189</v>
      </c>
      <c r="EK233" s="4"/>
      <c r="EL233" s="8"/>
      <c r="EM233" s="7"/>
      <c r="EN233" s="7"/>
      <c r="EO233" s="2" t="s">
        <v>239</v>
      </c>
      <c r="EP233" s="2" t="s">
        <v>223</v>
      </c>
      <c r="EQ233" s="2" t="s">
        <v>1437</v>
      </c>
      <c r="ER233" s="2" t="s">
        <v>934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223</v>
      </c>
      <c r="FC233" s="2" t="s">
        <v>1437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223</v>
      </c>
      <c r="FO233" s="2" t="s">
        <v>1437</v>
      </c>
      <c r="FP233" s="2" t="s">
        <v>226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239</v>
      </c>
      <c r="FZ233" s="2" t="s">
        <v>223</v>
      </c>
      <c r="GA233" s="2" t="s">
        <v>661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239</v>
      </c>
      <c r="GX233" s="2" t="s">
        <v>223</v>
      </c>
      <c r="GY233" s="2" t="s">
        <v>1314</v>
      </c>
      <c r="GZ233" s="2" t="s">
        <v>226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239</v>
      </c>
      <c r="HJ233" s="2" t="s">
        <v>223</v>
      </c>
      <c r="HK233" s="2" t="s">
        <v>1316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236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252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448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949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667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226</v>
      </c>
      <c r="LZ233" s="2" t="s">
        <v>226</v>
      </c>
      <c r="MA233" s="2" t="s">
        <v>226</v>
      </c>
      <c r="MB233" s="2" t="s">
        <v>226</v>
      </c>
      <c r="MC233" s="2" t="s">
        <v>226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236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252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252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252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226</v>
      </c>
      <c r="QE233" s="2" t="s">
        <v>226</v>
      </c>
      <c r="QF233" s="2" t="s">
        <v>226</v>
      </c>
      <c r="QG233" s="2" t="s">
        <v>226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252</v>
      </c>
      <c r="RN233" s="2" t="s">
        <v>223</v>
      </c>
      <c r="RO233" s="2" t="s">
        <v>226</v>
      </c>
      <c r="RP233" s="2" t="s">
        <v>226</v>
      </c>
      <c r="RQ233" s="2" t="s">
        <v>238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226</v>
      </c>
      <c r="RZ233" s="2" t="s">
        <v>226</v>
      </c>
      <c r="SA233" s="2" t="s">
        <v>226</v>
      </c>
      <c r="SB233" s="2" t="s">
        <v>226</v>
      </c>
      <c r="SC233" s="2" t="s">
        <v>226</v>
      </c>
      <c r="SD233" s="2" t="s">
        <v>226</v>
      </c>
      <c r="SE233" s="4">
        <v>204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250</v>
      </c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</row>
    <row r="234">
      <c r="A234" s="2" t="s">
        <v>2820</v>
      </c>
      <c r="B234" s="2" t="s">
        <v>577</v>
      </c>
      <c r="C234" s="2" t="s">
        <v>558</v>
      </c>
      <c r="D234" s="2" t="s">
        <v>215</v>
      </c>
      <c r="E234" s="2" t="s">
        <v>363</v>
      </c>
      <c r="F234" s="2" t="s">
        <v>2526</v>
      </c>
      <c r="G234" s="2" t="s">
        <v>2642</v>
      </c>
      <c r="H234" s="2" t="s">
        <v>2753</v>
      </c>
      <c r="I234" s="2" t="s">
        <v>2754</v>
      </c>
      <c r="J234" s="2" t="s">
        <v>221</v>
      </c>
      <c r="K234" s="2" t="s">
        <v>795</v>
      </c>
      <c r="L234" s="3">
        <v>38.09</v>
      </c>
      <c r="M234" s="3">
        <v>40</v>
      </c>
      <c r="N234" s="3">
        <v>79.99</v>
      </c>
      <c r="O234" s="2" t="s">
        <v>223</v>
      </c>
      <c r="P234" s="2" t="s">
        <v>224</v>
      </c>
      <c r="Q234" s="2" t="s">
        <v>225</v>
      </c>
      <c r="R234" s="2" t="s">
        <v>226</v>
      </c>
      <c r="S234" s="2" t="s">
        <v>2818</v>
      </c>
      <c r="T234" s="2" t="s">
        <v>2721</v>
      </c>
      <c r="U234" s="2" t="s">
        <v>489</v>
      </c>
      <c r="V234" s="2" t="s">
        <v>230</v>
      </c>
      <c r="W234" s="2" t="s">
        <v>971</v>
      </c>
      <c r="X234" s="2" t="s">
        <v>231</v>
      </c>
      <c r="Y234" s="2" t="s">
        <v>919</v>
      </c>
      <c r="Z234" s="4">
        <v>473</v>
      </c>
      <c r="AA234" s="4">
        <f>=ROUNDDOWN(52.5555555555556,0)</f>
      </c>
      <c r="AB234" s="5">
        <v>9</v>
      </c>
      <c r="AC234" s="2" t="s">
        <v>678</v>
      </c>
      <c r="AD234" s="4">
        <v>420</v>
      </c>
      <c r="AE234" s="4">
        <v>420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64</v>
      </c>
      <c r="AQ234" s="8">
        <v>2648.81</v>
      </c>
      <c r="AR234" s="4"/>
      <c r="AS234" s="8"/>
      <c r="AT234" s="7"/>
      <c r="AU234" s="7"/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>
        <v>0.3528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>
        <v>64</v>
      </c>
      <c r="BK234" s="8">
        <v>2648.81</v>
      </c>
      <c r="BL234" s="2" t="s">
        <v>2821</v>
      </c>
      <c r="BM234" s="7">
        <v>1</v>
      </c>
      <c r="BN234" s="7">
        <v>1</v>
      </c>
      <c r="BO234" s="4">
        <v>5</v>
      </c>
      <c r="BP234" s="8">
        <v>219</v>
      </c>
      <c r="BQ234" s="4"/>
      <c r="BR234" s="8"/>
      <c r="BS234" s="7"/>
      <c r="BT234" s="7"/>
      <c r="BU234" s="2" t="s">
        <v>239</v>
      </c>
      <c r="BV234" s="2" t="s">
        <v>223</v>
      </c>
      <c r="BW234" s="2" t="s">
        <v>226</v>
      </c>
      <c r="BX234" s="2" t="s">
        <v>2822</v>
      </c>
      <c r="BY234" s="2" t="s">
        <v>238</v>
      </c>
      <c r="BZ234" s="2" t="s">
        <v>226</v>
      </c>
      <c r="CA234" s="4">
        <v>8</v>
      </c>
      <c r="CB234" s="8">
        <v>345.52</v>
      </c>
      <c r="CC234" s="4"/>
      <c r="CD234" s="8"/>
      <c r="CE234" s="7"/>
      <c r="CF234" s="7"/>
      <c r="CG234" s="2" t="s">
        <v>239</v>
      </c>
      <c r="CH234" s="2" t="s">
        <v>223</v>
      </c>
      <c r="CI234" s="2" t="s">
        <v>1618</v>
      </c>
      <c r="CJ234" s="2" t="s">
        <v>868</v>
      </c>
      <c r="CK234" s="2" t="s">
        <v>238</v>
      </c>
      <c r="CL234" s="2" t="s">
        <v>226</v>
      </c>
      <c r="CM234" s="4">
        <v>17</v>
      </c>
      <c r="CN234" s="8">
        <v>734.23</v>
      </c>
      <c r="CO234" s="4"/>
      <c r="CP234" s="8"/>
      <c r="CQ234" s="7"/>
      <c r="CR234" s="7"/>
      <c r="CS234" s="2" t="s">
        <v>239</v>
      </c>
      <c r="CT234" s="2" t="s">
        <v>223</v>
      </c>
      <c r="CU234" s="2" t="s">
        <v>839</v>
      </c>
      <c r="CV234" s="2" t="s">
        <v>2779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667</v>
      </c>
      <c r="DF234" s="2" t="s">
        <v>223</v>
      </c>
      <c r="DG234" s="2" t="s">
        <v>226</v>
      </c>
      <c r="DH234" s="2" t="s">
        <v>226</v>
      </c>
      <c r="DI234" s="2" t="s">
        <v>238</v>
      </c>
      <c r="DJ234" s="2" t="s">
        <v>226</v>
      </c>
      <c r="DK234" s="4">
        <v>20</v>
      </c>
      <c r="DL234" s="8">
        <v>753.8</v>
      </c>
      <c r="DM234" s="4"/>
      <c r="DN234" s="8"/>
      <c r="DO234" s="7"/>
      <c r="DP234" s="7"/>
      <c r="DQ234" s="2" t="s">
        <v>239</v>
      </c>
      <c r="DR234" s="2" t="s">
        <v>223</v>
      </c>
      <c r="DS234" s="2" t="s">
        <v>919</v>
      </c>
      <c r="DT234" s="2" t="s">
        <v>900</v>
      </c>
      <c r="DU234" s="2" t="s">
        <v>238</v>
      </c>
      <c r="DV234" s="2" t="s">
        <v>226</v>
      </c>
      <c r="DW234" s="4">
        <v>7</v>
      </c>
      <c r="DX234" s="8">
        <v>293.93</v>
      </c>
      <c r="DY234" s="4"/>
      <c r="DZ234" s="8"/>
      <c r="EA234" s="7"/>
      <c r="EB234" s="7"/>
      <c r="EC234" s="2" t="s">
        <v>239</v>
      </c>
      <c r="ED234" s="2" t="s">
        <v>223</v>
      </c>
      <c r="EE234" s="2" t="s">
        <v>2811</v>
      </c>
      <c r="EF234" s="2" t="s">
        <v>1287</v>
      </c>
      <c r="EG234" s="2" t="s">
        <v>238</v>
      </c>
      <c r="EH234" s="2" t="s">
        <v>226</v>
      </c>
      <c r="EI234" s="4">
        <v>7</v>
      </c>
      <c r="EJ234" s="8">
        <v>302.33</v>
      </c>
      <c r="EK234" s="4"/>
      <c r="EL234" s="8"/>
      <c r="EM234" s="7"/>
      <c r="EN234" s="7"/>
      <c r="EO234" s="2" t="s">
        <v>239</v>
      </c>
      <c r="EP234" s="2" t="s">
        <v>223</v>
      </c>
      <c r="EQ234" s="2" t="s">
        <v>1618</v>
      </c>
      <c r="ER234" s="2" t="s">
        <v>896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223</v>
      </c>
      <c r="FC234" s="2" t="s">
        <v>1618</v>
      </c>
      <c r="FD234" s="2" t="s">
        <v>990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223</v>
      </c>
      <c r="FO234" s="2" t="s">
        <v>1618</v>
      </c>
      <c r="FP234" s="2" t="s">
        <v>226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223</v>
      </c>
      <c r="GA234" s="2" t="s">
        <v>661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223</v>
      </c>
      <c r="GY234" s="2" t="s">
        <v>1314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223</v>
      </c>
      <c r="HK234" s="2" t="s">
        <v>1316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236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252</v>
      </c>
      <c r="IH234" s="2" t="s">
        <v>223</v>
      </c>
      <c r="II234" s="2" t="s">
        <v>226</v>
      </c>
      <c r="IJ234" s="2" t="s">
        <v>226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448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949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667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252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252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226</v>
      </c>
      <c r="LZ234" s="2" t="s">
        <v>226</v>
      </c>
      <c r="MA234" s="2" t="s">
        <v>226</v>
      </c>
      <c r="MB234" s="2" t="s">
        <v>226</v>
      </c>
      <c r="MC234" s="2" t="s">
        <v>226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252</v>
      </c>
      <c r="ML234" s="2" t="s">
        <v>223</v>
      </c>
      <c r="MM234" s="2" t="s">
        <v>226</v>
      </c>
      <c r="MN234" s="2" t="s">
        <v>226</v>
      </c>
      <c r="MO234" s="2" t="s">
        <v>238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252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252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252</v>
      </c>
      <c r="PF234" s="2" t="s">
        <v>223</v>
      </c>
      <c r="PG234" s="2" t="s">
        <v>226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223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223</v>
      </c>
      <c r="RO234" s="2" t="s">
        <v>226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226</v>
      </c>
      <c r="RZ234" s="2" t="s">
        <v>226</v>
      </c>
      <c r="SA234" s="2" t="s">
        <v>226</v>
      </c>
      <c r="SB234" s="2" t="s">
        <v>226</v>
      </c>
      <c r="SC234" s="2" t="s">
        <v>226</v>
      </c>
      <c r="SD234" s="2" t="s">
        <v>226</v>
      </c>
      <c r="SE234" s="4">
        <v>473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>
        <v>420</v>
      </c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</row>
    <row r="235">
      <c r="A235" s="2" t="s">
        <v>2823</v>
      </c>
      <c r="B235" s="2" t="s">
        <v>577</v>
      </c>
      <c r="C235" s="2" t="s">
        <v>558</v>
      </c>
      <c r="D235" s="2" t="s">
        <v>215</v>
      </c>
      <c r="E235" s="2" t="s">
        <v>363</v>
      </c>
      <c r="F235" s="2" t="s">
        <v>2526</v>
      </c>
      <c r="G235" s="2" t="s">
        <v>2642</v>
      </c>
      <c r="H235" s="2" t="s">
        <v>2753</v>
      </c>
      <c r="I235" s="2" t="s">
        <v>2754</v>
      </c>
      <c r="J235" s="2" t="s">
        <v>268</v>
      </c>
      <c r="K235" s="2" t="s">
        <v>795</v>
      </c>
      <c r="L235" s="3">
        <v>42.85</v>
      </c>
      <c r="M235" s="3">
        <v>44.99</v>
      </c>
      <c r="N235" s="3">
        <v>89.99</v>
      </c>
      <c r="O235" s="2" t="s">
        <v>223</v>
      </c>
      <c r="P235" s="2" t="s">
        <v>224</v>
      </c>
      <c r="Q235" s="2" t="s">
        <v>225</v>
      </c>
      <c r="R235" s="2" t="s">
        <v>226</v>
      </c>
      <c r="S235" s="2" t="s">
        <v>2818</v>
      </c>
      <c r="T235" s="2" t="s">
        <v>2721</v>
      </c>
      <c r="U235" s="2" t="s">
        <v>489</v>
      </c>
      <c r="V235" s="2" t="s">
        <v>230</v>
      </c>
      <c r="W235" s="2" t="s">
        <v>971</v>
      </c>
      <c r="X235" s="2" t="s">
        <v>231</v>
      </c>
      <c r="Y235" s="2" t="s">
        <v>919</v>
      </c>
      <c r="Z235" s="4">
        <v>108</v>
      </c>
      <c r="AA235" s="4">
        <f>=ROUNDDOWN(13.5,0)</f>
      </c>
      <c r="AB235" s="5">
        <v>8</v>
      </c>
      <c r="AC235" s="2" t="s">
        <v>678</v>
      </c>
      <c r="AD235" s="4">
        <v>290</v>
      </c>
      <c r="AE235" s="4">
        <v>290</v>
      </c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79</v>
      </c>
      <c r="AQ235" s="8">
        <v>3653.63</v>
      </c>
      <c r="AR235" s="4"/>
      <c r="AS235" s="8"/>
      <c r="AT235" s="7"/>
      <c r="AU235" s="7"/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>
        <v>0.4866</v>
      </c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>
        <v>79</v>
      </c>
      <c r="BK235" s="8">
        <v>3653.63</v>
      </c>
      <c r="BL235" s="2" t="s">
        <v>2824</v>
      </c>
      <c r="BM235" s="7">
        <v>1</v>
      </c>
      <c r="BN235" s="7">
        <v>1</v>
      </c>
      <c r="BO235" s="4">
        <v>3</v>
      </c>
      <c r="BP235" s="8">
        <v>147.84</v>
      </c>
      <c r="BQ235" s="4"/>
      <c r="BR235" s="8"/>
      <c r="BS235" s="7"/>
      <c r="BT235" s="7"/>
      <c r="BU235" s="2" t="s">
        <v>239</v>
      </c>
      <c r="BV235" s="2" t="s">
        <v>223</v>
      </c>
      <c r="BW235" s="2" t="s">
        <v>226</v>
      </c>
      <c r="BX235" s="2" t="s">
        <v>711</v>
      </c>
      <c r="BY235" s="2" t="s">
        <v>238</v>
      </c>
      <c r="BZ235" s="2" t="s">
        <v>226</v>
      </c>
      <c r="CA235" s="4">
        <v>6</v>
      </c>
      <c r="CB235" s="8">
        <v>291.54</v>
      </c>
      <c r="CC235" s="4"/>
      <c r="CD235" s="8"/>
      <c r="CE235" s="7"/>
      <c r="CF235" s="7"/>
      <c r="CG235" s="2" t="s">
        <v>239</v>
      </c>
      <c r="CH235" s="2" t="s">
        <v>223</v>
      </c>
      <c r="CI235" s="2" t="s">
        <v>1618</v>
      </c>
      <c r="CJ235" s="2" t="s">
        <v>1749</v>
      </c>
      <c r="CK235" s="2" t="s">
        <v>238</v>
      </c>
      <c r="CL235" s="2" t="s">
        <v>226</v>
      </c>
      <c r="CM235" s="4">
        <v>7</v>
      </c>
      <c r="CN235" s="8">
        <v>340.13</v>
      </c>
      <c r="CO235" s="4"/>
      <c r="CP235" s="8"/>
      <c r="CQ235" s="7"/>
      <c r="CR235" s="7"/>
      <c r="CS235" s="2" t="s">
        <v>239</v>
      </c>
      <c r="CT235" s="2" t="s">
        <v>223</v>
      </c>
      <c r="CU235" s="2" t="s">
        <v>839</v>
      </c>
      <c r="CV235" s="2" t="s">
        <v>906</v>
      </c>
      <c r="CW235" s="2" t="s">
        <v>238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667</v>
      </c>
      <c r="DF235" s="2" t="s">
        <v>223</v>
      </c>
      <c r="DG235" s="2" t="s">
        <v>226</v>
      </c>
      <c r="DH235" s="2" t="s">
        <v>226</v>
      </c>
      <c r="DI235" s="2" t="s">
        <v>238</v>
      </c>
      <c r="DJ235" s="2" t="s">
        <v>226</v>
      </c>
      <c r="DK235" s="4">
        <v>38</v>
      </c>
      <c r="DL235" s="8">
        <v>1664.62</v>
      </c>
      <c r="DM235" s="4"/>
      <c r="DN235" s="8"/>
      <c r="DO235" s="7"/>
      <c r="DP235" s="7"/>
      <c r="DQ235" s="2" t="s">
        <v>239</v>
      </c>
      <c r="DR235" s="2" t="s">
        <v>223</v>
      </c>
      <c r="DS235" s="2" t="s">
        <v>919</v>
      </c>
      <c r="DT235" s="2" t="s">
        <v>863</v>
      </c>
      <c r="DU235" s="2" t="s">
        <v>238</v>
      </c>
      <c r="DV235" s="2" t="s">
        <v>226</v>
      </c>
      <c r="DW235" s="4">
        <v>7</v>
      </c>
      <c r="DX235" s="8">
        <v>330.68</v>
      </c>
      <c r="DY235" s="4"/>
      <c r="DZ235" s="8"/>
      <c r="EA235" s="7"/>
      <c r="EB235" s="7"/>
      <c r="EC235" s="2" t="s">
        <v>239</v>
      </c>
      <c r="ED235" s="2" t="s">
        <v>223</v>
      </c>
      <c r="EE235" s="2" t="s">
        <v>1189</v>
      </c>
      <c r="EF235" s="2" t="s">
        <v>906</v>
      </c>
      <c r="EG235" s="2" t="s">
        <v>238</v>
      </c>
      <c r="EH235" s="2" t="s">
        <v>226</v>
      </c>
      <c r="EI235" s="4">
        <v>15</v>
      </c>
      <c r="EJ235" s="8">
        <v>728.85</v>
      </c>
      <c r="EK235" s="4"/>
      <c r="EL235" s="8"/>
      <c r="EM235" s="7"/>
      <c r="EN235" s="7"/>
      <c r="EO235" s="2" t="s">
        <v>239</v>
      </c>
      <c r="EP235" s="2" t="s">
        <v>223</v>
      </c>
      <c r="EQ235" s="2" t="s">
        <v>1618</v>
      </c>
      <c r="ER235" s="2" t="s">
        <v>868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223</v>
      </c>
      <c r="FC235" s="2" t="s">
        <v>1618</v>
      </c>
      <c r="FD235" s="2" t="s">
        <v>226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223</v>
      </c>
      <c r="FO235" s="2" t="s">
        <v>1618</v>
      </c>
      <c r="FP235" s="2" t="s">
        <v>226</v>
      </c>
      <c r="FQ235" s="2" t="s">
        <v>238</v>
      </c>
      <c r="FR235" s="2" t="s">
        <v>226</v>
      </c>
      <c r="FS235" s="4">
        <v>1</v>
      </c>
      <c r="FT235" s="8">
        <v>50.99</v>
      </c>
      <c r="FU235" s="4"/>
      <c r="FV235" s="8"/>
      <c r="FW235" s="7"/>
      <c r="FX235" s="7"/>
      <c r="FY235" s="2" t="s">
        <v>239</v>
      </c>
      <c r="FZ235" s="2" t="s">
        <v>223</v>
      </c>
      <c r="GA235" s="2" t="s">
        <v>661</v>
      </c>
      <c r="GB235" s="2" t="s">
        <v>1305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252</v>
      </c>
      <c r="GL235" s="2" t="s">
        <v>223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223</v>
      </c>
      <c r="GY235" s="2" t="s">
        <v>1314</v>
      </c>
      <c r="GZ235" s="2" t="s">
        <v>226</v>
      </c>
      <c r="HA235" s="2" t="s">
        <v>238</v>
      </c>
      <c r="HB235" s="2" t="s">
        <v>226</v>
      </c>
      <c r="HC235" s="4">
        <v>2</v>
      </c>
      <c r="HD235" s="8">
        <v>98.98</v>
      </c>
      <c r="HE235" s="4"/>
      <c r="HF235" s="8"/>
      <c r="HG235" s="7"/>
      <c r="HH235" s="7"/>
      <c r="HI235" s="2" t="s">
        <v>239</v>
      </c>
      <c r="HJ235" s="2" t="s">
        <v>223</v>
      </c>
      <c r="HK235" s="2" t="s">
        <v>1316</v>
      </c>
      <c r="HL235" s="2" t="s">
        <v>2231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236</v>
      </c>
      <c r="HV235" s="2" t="s">
        <v>223</v>
      </c>
      <c r="HW235" s="2" t="s">
        <v>226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252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448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949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252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667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252</v>
      </c>
      <c r="LB235" s="2" t="s">
        <v>223</v>
      </c>
      <c r="LC235" s="2" t="s">
        <v>226</v>
      </c>
      <c r="LD235" s="2" t="s">
        <v>226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252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226</v>
      </c>
      <c r="MA235" s="2" t="s">
        <v>226</v>
      </c>
      <c r="MB235" s="2" t="s">
        <v>226</v>
      </c>
      <c r="MC235" s="2" t="s">
        <v>226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252</v>
      </c>
      <c r="ML235" s="2" t="s">
        <v>223</v>
      </c>
      <c r="MM235" s="2" t="s">
        <v>226</v>
      </c>
      <c r="MN235" s="2" t="s">
        <v>226</v>
      </c>
      <c r="MO235" s="2" t="s">
        <v>238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223</v>
      </c>
      <c r="MY235" s="2" t="s">
        <v>226</v>
      </c>
      <c r="MZ235" s="2" t="s">
        <v>226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252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223</v>
      </c>
      <c r="OI235" s="2" t="s">
        <v>226</v>
      </c>
      <c r="OJ235" s="2" t="s">
        <v>226</v>
      </c>
      <c r="OK235" s="2" t="s">
        <v>238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252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223</v>
      </c>
      <c r="PG235" s="2" t="s">
        <v>226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226</v>
      </c>
      <c r="QQ235" s="2" t="s">
        <v>226</v>
      </c>
      <c r="QR235" s="2" t="s">
        <v>226</v>
      </c>
      <c r="QS235" s="2" t="s">
        <v>226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223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223</v>
      </c>
      <c r="RO235" s="2" t="s">
        <v>226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226</v>
      </c>
      <c r="RZ235" s="2" t="s">
        <v>226</v>
      </c>
      <c r="SA235" s="2" t="s">
        <v>226</v>
      </c>
      <c r="SB235" s="2" t="s">
        <v>226</v>
      </c>
      <c r="SC235" s="2" t="s">
        <v>226</v>
      </c>
      <c r="SD235" s="2" t="s">
        <v>226</v>
      </c>
      <c r="SE235" s="4">
        <v>108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>
        <v>290</v>
      </c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</row>
    <row r="236">
      <c r="A236" s="2" t="s">
        <v>2825</v>
      </c>
      <c r="B236" s="2" t="s">
        <v>577</v>
      </c>
      <c r="C236" s="2" t="s">
        <v>558</v>
      </c>
      <c r="D236" s="2" t="s">
        <v>215</v>
      </c>
      <c r="E236" s="2" t="s">
        <v>363</v>
      </c>
      <c r="F236" s="2" t="s">
        <v>2526</v>
      </c>
      <c r="G236" s="2" t="s">
        <v>2642</v>
      </c>
      <c r="H236" s="2" t="s">
        <v>2753</v>
      </c>
      <c r="I236" s="2" t="s">
        <v>2754</v>
      </c>
      <c r="J236" s="2" t="s">
        <v>582</v>
      </c>
      <c r="K236" s="2" t="s">
        <v>282</v>
      </c>
      <c r="L236" s="3">
        <v>33.33</v>
      </c>
      <c r="M236" s="3">
        <v>35</v>
      </c>
      <c r="N236" s="3">
        <v>69.99</v>
      </c>
      <c r="O236" s="2" t="s">
        <v>223</v>
      </c>
      <c r="P236" s="2" t="s">
        <v>224</v>
      </c>
      <c r="Q236" s="2" t="s">
        <v>225</v>
      </c>
      <c r="R236" s="2" t="s">
        <v>226</v>
      </c>
      <c r="S236" s="2" t="s">
        <v>2826</v>
      </c>
      <c r="T236" s="2" t="s">
        <v>2721</v>
      </c>
      <c r="U236" s="2" t="s">
        <v>2756</v>
      </c>
      <c r="V236" s="2" t="s">
        <v>230</v>
      </c>
      <c r="W236" s="2" t="s">
        <v>971</v>
      </c>
      <c r="X236" s="2" t="s">
        <v>231</v>
      </c>
      <c r="Y236" s="2" t="s">
        <v>1618</v>
      </c>
      <c r="Z236" s="4">
        <v>268</v>
      </c>
      <c r="AA236" s="4">
        <f>=ROUNDDOWN(53.6,0)</f>
      </c>
      <c r="AB236" s="5">
        <v>5</v>
      </c>
      <c r="AC236" s="2" t="s">
        <v>2757</v>
      </c>
      <c r="AD236" s="4">
        <v>200</v>
      </c>
      <c r="AE236" s="4">
        <v>200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16</v>
      </c>
      <c r="AQ236" s="8">
        <v>582.23</v>
      </c>
      <c r="AR236" s="4"/>
      <c r="AS236" s="8"/>
      <c r="AT236" s="7"/>
      <c r="AU236" s="7"/>
      <c r="AV236" s="4">
        <v>72</v>
      </c>
      <c r="AW236" s="8">
        <v>3070.97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>
        <v>0.1896</v>
      </c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>
        <v>0.0515</v>
      </c>
      <c r="BJ236" s="4">
        <v>16</v>
      </c>
      <c r="BK236" s="8">
        <v>582.23</v>
      </c>
      <c r="BL236" s="2" t="s">
        <v>2808</v>
      </c>
      <c r="BM236" s="7">
        <v>1</v>
      </c>
      <c r="BN236" s="7">
        <v>1</v>
      </c>
      <c r="BO236" s="4">
        <v>1</v>
      </c>
      <c r="BP236" s="8">
        <v>38.33</v>
      </c>
      <c r="BQ236" s="4"/>
      <c r="BR236" s="8"/>
      <c r="BS236" s="7"/>
      <c r="BT236" s="7"/>
      <c r="BU236" s="2" t="s">
        <v>239</v>
      </c>
      <c r="BV236" s="2" t="s">
        <v>223</v>
      </c>
      <c r="BW236" s="2" t="s">
        <v>226</v>
      </c>
      <c r="BX236" s="2" t="s">
        <v>711</v>
      </c>
      <c r="BY236" s="2" t="s">
        <v>238</v>
      </c>
      <c r="BZ236" s="2" t="s">
        <v>226</v>
      </c>
      <c r="CA236" s="4">
        <v>2</v>
      </c>
      <c r="CB236" s="8">
        <v>75.6</v>
      </c>
      <c r="CC236" s="4"/>
      <c r="CD236" s="8"/>
      <c r="CE236" s="7"/>
      <c r="CF236" s="7"/>
      <c r="CG236" s="2" t="s">
        <v>239</v>
      </c>
      <c r="CH236" s="2" t="s">
        <v>223</v>
      </c>
      <c r="CI236" s="2" t="s">
        <v>1437</v>
      </c>
      <c r="CJ236" s="2" t="s">
        <v>919</v>
      </c>
      <c r="CK236" s="2" t="s">
        <v>238</v>
      </c>
      <c r="CL236" s="2" t="s">
        <v>226</v>
      </c>
      <c r="CM236" s="4">
        <v>1</v>
      </c>
      <c r="CN236" s="8">
        <v>37.8</v>
      </c>
      <c r="CO236" s="4"/>
      <c r="CP236" s="8"/>
      <c r="CQ236" s="7"/>
      <c r="CR236" s="7"/>
      <c r="CS236" s="2" t="s">
        <v>239</v>
      </c>
      <c r="CT236" s="2" t="s">
        <v>223</v>
      </c>
      <c r="CU236" s="2" t="s">
        <v>839</v>
      </c>
      <c r="CV236" s="2" t="s">
        <v>920</v>
      </c>
      <c r="CW236" s="2" t="s">
        <v>238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667</v>
      </c>
      <c r="DF236" s="2" t="s">
        <v>223</v>
      </c>
      <c r="DG236" s="2" t="s">
        <v>226</v>
      </c>
      <c r="DH236" s="2" t="s">
        <v>226</v>
      </c>
      <c r="DI236" s="2" t="s">
        <v>238</v>
      </c>
      <c r="DJ236" s="2" t="s">
        <v>226</v>
      </c>
      <c r="DK236" s="4">
        <v>5</v>
      </c>
      <c r="DL236" s="8">
        <v>168</v>
      </c>
      <c r="DM236" s="4"/>
      <c r="DN236" s="8"/>
      <c r="DO236" s="7"/>
      <c r="DP236" s="7"/>
      <c r="DQ236" s="2" t="s">
        <v>239</v>
      </c>
      <c r="DR236" s="2" t="s">
        <v>223</v>
      </c>
      <c r="DS236" s="2" t="s">
        <v>919</v>
      </c>
      <c r="DT236" s="2" t="s">
        <v>711</v>
      </c>
      <c r="DU236" s="2" t="s">
        <v>238</v>
      </c>
      <c r="DV236" s="2" t="s">
        <v>226</v>
      </c>
      <c r="DW236" s="4">
        <v>2</v>
      </c>
      <c r="DX236" s="8">
        <v>73.5</v>
      </c>
      <c r="DY236" s="4"/>
      <c r="DZ236" s="8"/>
      <c r="EA236" s="7"/>
      <c r="EB236" s="7"/>
      <c r="EC236" s="2" t="s">
        <v>239</v>
      </c>
      <c r="ED236" s="2" t="s">
        <v>223</v>
      </c>
      <c r="EE236" s="2" t="s">
        <v>2811</v>
      </c>
      <c r="EF236" s="2" t="s">
        <v>729</v>
      </c>
      <c r="EG236" s="2" t="s">
        <v>238</v>
      </c>
      <c r="EH236" s="2" t="s">
        <v>226</v>
      </c>
      <c r="EI236" s="4">
        <v>5</v>
      </c>
      <c r="EJ236" s="8">
        <v>189</v>
      </c>
      <c r="EK236" s="4"/>
      <c r="EL236" s="8"/>
      <c r="EM236" s="7"/>
      <c r="EN236" s="7"/>
      <c r="EO236" s="2" t="s">
        <v>239</v>
      </c>
      <c r="EP236" s="2" t="s">
        <v>223</v>
      </c>
      <c r="EQ236" s="2" t="s">
        <v>1437</v>
      </c>
      <c r="ER236" s="2" t="s">
        <v>2791</v>
      </c>
      <c r="ES236" s="2" t="s">
        <v>238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239</v>
      </c>
      <c r="FB236" s="2" t="s">
        <v>223</v>
      </c>
      <c r="FC236" s="2" t="s">
        <v>1437</v>
      </c>
      <c r="FD236" s="2" t="s">
        <v>226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239</v>
      </c>
      <c r="FN236" s="2" t="s">
        <v>223</v>
      </c>
      <c r="FO236" s="2" t="s">
        <v>1437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239</v>
      </c>
      <c r="FZ236" s="2" t="s">
        <v>223</v>
      </c>
      <c r="GA236" s="2" t="s">
        <v>661</v>
      </c>
      <c r="GB236" s="2" t="s">
        <v>226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223</v>
      </c>
      <c r="GY236" s="2" t="s">
        <v>1314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239</v>
      </c>
      <c r="HJ236" s="2" t="s">
        <v>223</v>
      </c>
      <c r="HK236" s="2" t="s">
        <v>1316</v>
      </c>
      <c r="HL236" s="2" t="s">
        <v>226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236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252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949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667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252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252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252</v>
      </c>
      <c r="ML236" s="2" t="s">
        <v>223</v>
      </c>
      <c r="MM236" s="2" t="s">
        <v>226</v>
      </c>
      <c r="MN236" s="2" t="s">
        <v>226</v>
      </c>
      <c r="MO236" s="2" t="s">
        <v>238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223</v>
      </c>
      <c r="MY236" s="2" t="s">
        <v>226</v>
      </c>
      <c r="MZ236" s="2" t="s">
        <v>226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252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252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266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223</v>
      </c>
      <c r="RO236" s="2" t="s">
        <v>226</v>
      </c>
      <c r="RP236" s="2" t="s">
        <v>226</v>
      </c>
      <c r="RQ236" s="2" t="s">
        <v>238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226</v>
      </c>
      <c r="RZ236" s="2" t="s">
        <v>226</v>
      </c>
      <c r="SA236" s="2" t="s">
        <v>226</v>
      </c>
      <c r="SB236" s="2" t="s">
        <v>226</v>
      </c>
      <c r="SC236" s="2" t="s">
        <v>226</v>
      </c>
      <c r="SD236" s="2" t="s">
        <v>226</v>
      </c>
      <c r="SE236" s="4">
        <v>268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>
        <v>200</v>
      </c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</row>
    <row r="237">
      <c r="A237" s="2" t="s">
        <v>2827</v>
      </c>
      <c r="B237" s="2" t="s">
        <v>577</v>
      </c>
      <c r="C237" s="2" t="s">
        <v>558</v>
      </c>
      <c r="D237" s="2" t="s">
        <v>215</v>
      </c>
      <c r="E237" s="2" t="s">
        <v>363</v>
      </c>
      <c r="F237" s="2" t="s">
        <v>2526</v>
      </c>
      <c r="G237" s="2" t="s">
        <v>2642</v>
      </c>
      <c r="H237" s="2" t="s">
        <v>2753</v>
      </c>
      <c r="I237" s="2" t="s">
        <v>2754</v>
      </c>
      <c r="J237" s="2" t="s">
        <v>221</v>
      </c>
      <c r="K237" s="2" t="s">
        <v>282</v>
      </c>
      <c r="L237" s="3">
        <v>38.09</v>
      </c>
      <c r="M237" s="3">
        <v>40</v>
      </c>
      <c r="N237" s="3">
        <v>79.99</v>
      </c>
      <c r="O237" s="2" t="s">
        <v>223</v>
      </c>
      <c r="P237" s="2" t="s">
        <v>224</v>
      </c>
      <c r="Q237" s="2" t="s">
        <v>225</v>
      </c>
      <c r="R237" s="2" t="s">
        <v>226</v>
      </c>
      <c r="S237" s="2" t="s">
        <v>2826</v>
      </c>
      <c r="T237" s="2" t="s">
        <v>2721</v>
      </c>
      <c r="U237" s="2" t="s">
        <v>489</v>
      </c>
      <c r="V237" s="2" t="s">
        <v>230</v>
      </c>
      <c r="W237" s="2" t="s">
        <v>971</v>
      </c>
      <c r="X237" s="2" t="s">
        <v>231</v>
      </c>
      <c r="Y237" s="2" t="s">
        <v>1618</v>
      </c>
      <c r="Z237" s="4">
        <v>645</v>
      </c>
      <c r="AA237" s="4">
        <f>=ROUNDDOWN(80.625,0)</f>
      </c>
      <c r="AB237" s="5">
        <v>8</v>
      </c>
      <c r="AC237" s="2" t="s">
        <v>226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23</v>
      </c>
      <c r="AQ237" s="8">
        <v>952.18</v>
      </c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>
        <v>0.3101</v>
      </c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>
        <v>23</v>
      </c>
      <c r="BK237" s="8">
        <v>952.18</v>
      </c>
      <c r="BL237" s="2" t="s">
        <v>347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239</v>
      </c>
      <c r="BV237" s="2" t="s">
        <v>223</v>
      </c>
      <c r="BW237" s="2" t="s">
        <v>226</v>
      </c>
      <c r="BX237" s="2" t="s">
        <v>711</v>
      </c>
      <c r="BY237" s="2" t="s">
        <v>238</v>
      </c>
      <c r="BZ237" s="2" t="s">
        <v>226</v>
      </c>
      <c r="CA237" s="4">
        <v>5</v>
      </c>
      <c r="CB237" s="8">
        <v>215.95</v>
      </c>
      <c r="CC237" s="4"/>
      <c r="CD237" s="8"/>
      <c r="CE237" s="7"/>
      <c r="CF237" s="7"/>
      <c r="CG237" s="2" t="s">
        <v>239</v>
      </c>
      <c r="CH237" s="2" t="s">
        <v>223</v>
      </c>
      <c r="CI237" s="2" t="s">
        <v>1437</v>
      </c>
      <c r="CJ237" s="2" t="s">
        <v>2812</v>
      </c>
      <c r="CK237" s="2" t="s">
        <v>238</v>
      </c>
      <c r="CL237" s="2" t="s">
        <v>226</v>
      </c>
      <c r="CM237" s="4">
        <v>1</v>
      </c>
      <c r="CN237" s="8">
        <v>43.19</v>
      </c>
      <c r="CO237" s="4"/>
      <c r="CP237" s="8"/>
      <c r="CQ237" s="7"/>
      <c r="CR237" s="7"/>
      <c r="CS237" s="2" t="s">
        <v>239</v>
      </c>
      <c r="CT237" s="2" t="s">
        <v>223</v>
      </c>
      <c r="CU237" s="2" t="s">
        <v>839</v>
      </c>
      <c r="CV237" s="2" t="s">
        <v>906</v>
      </c>
      <c r="CW237" s="2" t="s">
        <v>238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667</v>
      </c>
      <c r="DF237" s="2" t="s">
        <v>223</v>
      </c>
      <c r="DG237" s="2" t="s">
        <v>226</v>
      </c>
      <c r="DH237" s="2" t="s">
        <v>226</v>
      </c>
      <c r="DI237" s="2" t="s">
        <v>238</v>
      </c>
      <c r="DJ237" s="2" t="s">
        <v>226</v>
      </c>
      <c r="DK237" s="4">
        <v>8</v>
      </c>
      <c r="DL237" s="8">
        <v>309.92</v>
      </c>
      <c r="DM237" s="4"/>
      <c r="DN237" s="8"/>
      <c r="DO237" s="7"/>
      <c r="DP237" s="7"/>
      <c r="DQ237" s="2" t="s">
        <v>239</v>
      </c>
      <c r="DR237" s="2" t="s">
        <v>223</v>
      </c>
      <c r="DS237" s="2" t="s">
        <v>919</v>
      </c>
      <c r="DT237" s="2" t="s">
        <v>2791</v>
      </c>
      <c r="DU237" s="2" t="s">
        <v>238</v>
      </c>
      <c r="DV237" s="2" t="s">
        <v>226</v>
      </c>
      <c r="DW237" s="4">
        <v>2</v>
      </c>
      <c r="DX237" s="8">
        <v>83.98</v>
      </c>
      <c r="DY237" s="4"/>
      <c r="DZ237" s="8"/>
      <c r="EA237" s="7"/>
      <c r="EB237" s="7"/>
      <c r="EC237" s="2" t="s">
        <v>239</v>
      </c>
      <c r="ED237" s="2" t="s">
        <v>223</v>
      </c>
      <c r="EE237" s="2" t="s">
        <v>2811</v>
      </c>
      <c r="EF237" s="2" t="s">
        <v>729</v>
      </c>
      <c r="EG237" s="2" t="s">
        <v>238</v>
      </c>
      <c r="EH237" s="2" t="s">
        <v>226</v>
      </c>
      <c r="EI237" s="4">
        <v>6</v>
      </c>
      <c r="EJ237" s="8">
        <v>259.14</v>
      </c>
      <c r="EK237" s="4"/>
      <c r="EL237" s="8"/>
      <c r="EM237" s="7"/>
      <c r="EN237" s="7"/>
      <c r="EO237" s="2" t="s">
        <v>239</v>
      </c>
      <c r="EP237" s="2" t="s">
        <v>223</v>
      </c>
      <c r="EQ237" s="2" t="s">
        <v>1437</v>
      </c>
      <c r="ER237" s="2" t="s">
        <v>868</v>
      </c>
      <c r="ES237" s="2" t="s">
        <v>238</v>
      </c>
      <c r="ET237" s="2" t="s">
        <v>226</v>
      </c>
      <c r="EU237" s="4">
        <v>1</v>
      </c>
      <c r="EV237" s="8">
        <v>40</v>
      </c>
      <c r="EW237" s="4"/>
      <c r="EX237" s="8"/>
      <c r="EY237" s="7"/>
      <c r="EZ237" s="7"/>
      <c r="FA237" s="2" t="s">
        <v>239</v>
      </c>
      <c r="FB237" s="2" t="s">
        <v>223</v>
      </c>
      <c r="FC237" s="2" t="s">
        <v>1437</v>
      </c>
      <c r="FD237" s="2" t="s">
        <v>2240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223</v>
      </c>
      <c r="FO237" s="2" t="s">
        <v>1437</v>
      </c>
      <c r="FP237" s="2" t="s">
        <v>226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239</v>
      </c>
      <c r="FZ237" s="2" t="s">
        <v>223</v>
      </c>
      <c r="GA237" s="2" t="s">
        <v>661</v>
      </c>
      <c r="GB237" s="2" t="s">
        <v>226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239</v>
      </c>
      <c r="GX237" s="2" t="s">
        <v>223</v>
      </c>
      <c r="GY237" s="2" t="s">
        <v>1314</v>
      </c>
      <c r="GZ237" s="2" t="s">
        <v>226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239</v>
      </c>
      <c r="HJ237" s="2" t="s">
        <v>223</v>
      </c>
      <c r="HK237" s="2" t="s">
        <v>1316</v>
      </c>
      <c r="HL237" s="2" t="s">
        <v>226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236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252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949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667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226</v>
      </c>
      <c r="MA237" s="2" t="s">
        <v>226</v>
      </c>
      <c r="MB237" s="2" t="s">
        <v>226</v>
      </c>
      <c r="MC237" s="2" t="s">
        <v>226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252</v>
      </c>
      <c r="ML237" s="2" t="s">
        <v>223</v>
      </c>
      <c r="MM237" s="2" t="s">
        <v>226</v>
      </c>
      <c r="MN237" s="2" t="s">
        <v>226</v>
      </c>
      <c r="MO237" s="2" t="s">
        <v>238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223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226</v>
      </c>
      <c r="NK237" s="2" t="s">
        <v>226</v>
      </c>
      <c r="NL237" s="2" t="s">
        <v>226</v>
      </c>
      <c r="NM237" s="2" t="s">
        <v>226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252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252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252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223</v>
      </c>
      <c r="RO237" s="2" t="s">
        <v>226</v>
      </c>
      <c r="RP237" s="2" t="s">
        <v>226</v>
      </c>
      <c r="RQ237" s="2" t="s">
        <v>238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226</v>
      </c>
      <c r="RZ237" s="2" t="s">
        <v>226</v>
      </c>
      <c r="SA237" s="2" t="s">
        <v>226</v>
      </c>
      <c r="SB237" s="2" t="s">
        <v>226</v>
      </c>
      <c r="SC237" s="2" t="s">
        <v>226</v>
      </c>
      <c r="SD237" s="2" t="s">
        <v>226</v>
      </c>
      <c r="SE237" s="4">
        <v>645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</row>
    <row r="238">
      <c r="A238" s="2" t="s">
        <v>2828</v>
      </c>
      <c r="B238" s="2" t="s">
        <v>577</v>
      </c>
      <c r="C238" s="2" t="s">
        <v>558</v>
      </c>
      <c r="D238" s="2" t="s">
        <v>215</v>
      </c>
      <c r="E238" s="2" t="s">
        <v>363</v>
      </c>
      <c r="F238" s="2" t="s">
        <v>2526</v>
      </c>
      <c r="G238" s="2" t="s">
        <v>2642</v>
      </c>
      <c r="H238" s="2" t="s">
        <v>2753</v>
      </c>
      <c r="I238" s="2" t="s">
        <v>2754</v>
      </c>
      <c r="J238" s="2" t="s">
        <v>268</v>
      </c>
      <c r="K238" s="2" t="s">
        <v>282</v>
      </c>
      <c r="L238" s="3">
        <v>42.85</v>
      </c>
      <c r="M238" s="3">
        <v>44.99</v>
      </c>
      <c r="N238" s="3">
        <v>89.99</v>
      </c>
      <c r="O238" s="2" t="s">
        <v>223</v>
      </c>
      <c r="P238" s="2" t="s">
        <v>224</v>
      </c>
      <c r="Q238" s="2" t="s">
        <v>225</v>
      </c>
      <c r="R238" s="2" t="s">
        <v>226</v>
      </c>
      <c r="S238" s="2" t="s">
        <v>2826</v>
      </c>
      <c r="T238" s="2" t="s">
        <v>2721</v>
      </c>
      <c r="U238" s="2" t="s">
        <v>489</v>
      </c>
      <c r="V238" s="2" t="s">
        <v>230</v>
      </c>
      <c r="W238" s="2" t="s">
        <v>971</v>
      </c>
      <c r="X238" s="2" t="s">
        <v>231</v>
      </c>
      <c r="Y238" s="2" t="s">
        <v>919</v>
      </c>
      <c r="Z238" s="4">
        <v>287</v>
      </c>
      <c r="AA238" s="4">
        <f>=ROUNDDOWN(71.75,0)</f>
      </c>
      <c r="AB238" s="5">
        <v>4</v>
      </c>
      <c r="AC238" s="2" t="s">
        <v>226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33</v>
      </c>
      <c r="AQ238" s="8">
        <v>1536.56</v>
      </c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>
        <v>0.5004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>
        <v>33</v>
      </c>
      <c r="BK238" s="8">
        <v>1536.56</v>
      </c>
      <c r="BL238" s="2" t="s">
        <v>2829</v>
      </c>
      <c r="BM238" s="7">
        <v>1</v>
      </c>
      <c r="BN238" s="7">
        <v>1</v>
      </c>
      <c r="BO238" s="4">
        <v>1</v>
      </c>
      <c r="BP238" s="8">
        <v>49.28</v>
      </c>
      <c r="BQ238" s="4"/>
      <c r="BR238" s="8"/>
      <c r="BS238" s="7"/>
      <c r="BT238" s="7"/>
      <c r="BU238" s="2" t="s">
        <v>239</v>
      </c>
      <c r="BV238" s="2" t="s">
        <v>223</v>
      </c>
      <c r="BW238" s="2" t="s">
        <v>226</v>
      </c>
      <c r="BX238" s="2" t="s">
        <v>711</v>
      </c>
      <c r="BY238" s="2" t="s">
        <v>238</v>
      </c>
      <c r="BZ238" s="2" t="s">
        <v>226</v>
      </c>
      <c r="CA238" s="4">
        <v>3</v>
      </c>
      <c r="CB238" s="8">
        <v>145.77</v>
      </c>
      <c r="CC238" s="4"/>
      <c r="CD238" s="8"/>
      <c r="CE238" s="7"/>
      <c r="CF238" s="7"/>
      <c r="CG238" s="2" t="s">
        <v>239</v>
      </c>
      <c r="CH238" s="2" t="s">
        <v>223</v>
      </c>
      <c r="CI238" s="2" t="s">
        <v>1618</v>
      </c>
      <c r="CJ238" s="2" t="s">
        <v>1605</v>
      </c>
      <c r="CK238" s="2" t="s">
        <v>238</v>
      </c>
      <c r="CL238" s="2" t="s">
        <v>226</v>
      </c>
      <c r="CM238" s="4">
        <v>4</v>
      </c>
      <c r="CN238" s="8">
        <v>194.36</v>
      </c>
      <c r="CO238" s="4"/>
      <c r="CP238" s="8"/>
      <c r="CQ238" s="7"/>
      <c r="CR238" s="7"/>
      <c r="CS238" s="2" t="s">
        <v>239</v>
      </c>
      <c r="CT238" s="2" t="s">
        <v>223</v>
      </c>
      <c r="CU238" s="2" t="s">
        <v>839</v>
      </c>
      <c r="CV238" s="2" t="s">
        <v>1337</v>
      </c>
      <c r="CW238" s="2" t="s">
        <v>238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667</v>
      </c>
      <c r="DF238" s="2" t="s">
        <v>223</v>
      </c>
      <c r="DG238" s="2" t="s">
        <v>226</v>
      </c>
      <c r="DH238" s="2" t="s">
        <v>226</v>
      </c>
      <c r="DI238" s="2" t="s">
        <v>238</v>
      </c>
      <c r="DJ238" s="2" t="s">
        <v>226</v>
      </c>
      <c r="DK238" s="4">
        <v>13</v>
      </c>
      <c r="DL238" s="8">
        <v>566.87</v>
      </c>
      <c r="DM238" s="4"/>
      <c r="DN238" s="8"/>
      <c r="DO238" s="7"/>
      <c r="DP238" s="7"/>
      <c r="DQ238" s="2" t="s">
        <v>239</v>
      </c>
      <c r="DR238" s="2" t="s">
        <v>223</v>
      </c>
      <c r="DS238" s="2" t="s">
        <v>919</v>
      </c>
      <c r="DT238" s="2" t="s">
        <v>1749</v>
      </c>
      <c r="DU238" s="2" t="s">
        <v>238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239</v>
      </c>
      <c r="ED238" s="2" t="s">
        <v>223</v>
      </c>
      <c r="EE238" s="2" t="s">
        <v>1189</v>
      </c>
      <c r="EF238" s="2" t="s">
        <v>906</v>
      </c>
      <c r="EG238" s="2" t="s">
        <v>238</v>
      </c>
      <c r="EH238" s="2" t="s">
        <v>226</v>
      </c>
      <c r="EI238" s="4">
        <v>9</v>
      </c>
      <c r="EJ238" s="8">
        <v>437.31</v>
      </c>
      <c r="EK238" s="4"/>
      <c r="EL238" s="8"/>
      <c r="EM238" s="7"/>
      <c r="EN238" s="7"/>
      <c r="EO238" s="2" t="s">
        <v>239</v>
      </c>
      <c r="EP238" s="2" t="s">
        <v>223</v>
      </c>
      <c r="EQ238" s="2" t="s">
        <v>1618</v>
      </c>
      <c r="ER238" s="2" t="s">
        <v>1189</v>
      </c>
      <c r="ES238" s="2" t="s">
        <v>238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223</v>
      </c>
      <c r="FC238" s="2" t="s">
        <v>1618</v>
      </c>
      <c r="FD238" s="2" t="s">
        <v>226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223</v>
      </c>
      <c r="FO238" s="2" t="s">
        <v>1618</v>
      </c>
      <c r="FP238" s="2" t="s">
        <v>226</v>
      </c>
      <c r="FQ238" s="2" t="s">
        <v>238</v>
      </c>
      <c r="FR238" s="2" t="s">
        <v>226</v>
      </c>
      <c r="FS238" s="4">
        <v>3</v>
      </c>
      <c r="FT238" s="8">
        <v>142.97</v>
      </c>
      <c r="FU238" s="4"/>
      <c r="FV238" s="8"/>
      <c r="FW238" s="7"/>
      <c r="FX238" s="7"/>
      <c r="FY238" s="2" t="s">
        <v>239</v>
      </c>
      <c r="FZ238" s="2" t="s">
        <v>223</v>
      </c>
      <c r="GA238" s="2" t="s">
        <v>661</v>
      </c>
      <c r="GB238" s="2" t="s">
        <v>1314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223</v>
      </c>
      <c r="GY238" s="2" t="s">
        <v>1314</v>
      </c>
      <c r="GZ238" s="2" t="s">
        <v>226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239</v>
      </c>
      <c r="HJ238" s="2" t="s">
        <v>223</v>
      </c>
      <c r="HK238" s="2" t="s">
        <v>1316</v>
      </c>
      <c r="HL238" s="2" t="s">
        <v>226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236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252</v>
      </c>
      <c r="IH238" s="2" t="s">
        <v>223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949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667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252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226</v>
      </c>
      <c r="MA238" s="2" t="s">
        <v>226</v>
      </c>
      <c r="MB238" s="2" t="s">
        <v>226</v>
      </c>
      <c r="MC238" s="2" t="s">
        <v>226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223</v>
      </c>
      <c r="MM238" s="2" t="s">
        <v>226</v>
      </c>
      <c r="MN238" s="2" t="s">
        <v>226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223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252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223</v>
      </c>
      <c r="OI238" s="2" t="s">
        <v>226</v>
      </c>
      <c r="OJ238" s="2" t="s">
        <v>226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252</v>
      </c>
      <c r="OT238" s="2" t="s">
        <v>223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226</v>
      </c>
      <c r="QQ238" s="2" t="s">
        <v>226</v>
      </c>
      <c r="QR238" s="2" t="s">
        <v>226</v>
      </c>
      <c r="QS238" s="2" t="s">
        <v>226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266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252</v>
      </c>
      <c r="RN238" s="2" t="s">
        <v>223</v>
      </c>
      <c r="RO238" s="2" t="s">
        <v>226</v>
      </c>
      <c r="RP238" s="2" t="s">
        <v>226</v>
      </c>
      <c r="RQ238" s="2" t="s">
        <v>238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226</v>
      </c>
      <c r="RZ238" s="2" t="s">
        <v>226</v>
      </c>
      <c r="SA238" s="2" t="s">
        <v>226</v>
      </c>
      <c r="SB238" s="2" t="s">
        <v>226</v>
      </c>
      <c r="SC238" s="2" t="s">
        <v>226</v>
      </c>
      <c r="SD238" s="2" t="s">
        <v>226</v>
      </c>
      <c r="SE238" s="4">
        <v>287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</row>
    <row r="239">
      <c r="A239" s="2" t="s">
        <v>2830</v>
      </c>
      <c r="B239" s="2" t="s">
        <v>577</v>
      </c>
      <c r="C239" s="2" t="s">
        <v>558</v>
      </c>
      <c r="D239" s="2" t="s">
        <v>215</v>
      </c>
      <c r="E239" s="2" t="s">
        <v>363</v>
      </c>
      <c r="F239" s="2" t="s">
        <v>2526</v>
      </c>
      <c r="G239" s="2" t="s">
        <v>2642</v>
      </c>
      <c r="H239" s="2" t="s">
        <v>2753</v>
      </c>
      <c r="I239" s="2" t="s">
        <v>2754</v>
      </c>
      <c r="J239" s="2" t="s">
        <v>582</v>
      </c>
      <c r="K239" s="2" t="s">
        <v>674</v>
      </c>
      <c r="L239" s="3">
        <v>33.33</v>
      </c>
      <c r="M239" s="3">
        <v>35</v>
      </c>
      <c r="N239" s="3">
        <v>69.99</v>
      </c>
      <c r="O239" s="2" t="s">
        <v>223</v>
      </c>
      <c r="P239" s="2" t="s">
        <v>224</v>
      </c>
      <c r="Q239" s="2" t="s">
        <v>225</v>
      </c>
      <c r="R239" s="2" t="s">
        <v>226</v>
      </c>
      <c r="S239" s="2" t="s">
        <v>2831</v>
      </c>
      <c r="T239" s="2" t="s">
        <v>2721</v>
      </c>
      <c r="U239" s="2" t="s">
        <v>2756</v>
      </c>
      <c r="V239" s="2" t="s">
        <v>230</v>
      </c>
      <c r="W239" s="2" t="s">
        <v>971</v>
      </c>
      <c r="X239" s="2" t="s">
        <v>231</v>
      </c>
      <c r="Y239" s="2" t="s">
        <v>226</v>
      </c>
      <c r="Z239" s="4"/>
      <c r="AA239" s="4">
        <f>=ROUNDDOWN({0},0)</f>
      </c>
      <c r="AB239" s="5"/>
      <c r="AC239" s="2" t="s">
        <v>2757</v>
      </c>
      <c r="AD239" s="4">
        <v>150</v>
      </c>
      <c r="AE239" s="4">
        <v>300</v>
      </c>
      <c r="AF239" s="6">
        <v>66</v>
      </c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226</v>
      </c>
      <c r="AW239" s="8" t="s">
        <v>226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/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 t="s">
        <v>226</v>
      </c>
      <c r="BJ239" s="4"/>
      <c r="BK239" s="8"/>
      <c r="BL239" s="2" t="s">
        <v>226</v>
      </c>
      <c r="BM239" s="7"/>
      <c r="BN239" s="7"/>
      <c r="BO239" s="4"/>
      <c r="BP239" s="8"/>
      <c r="BQ239" s="4"/>
      <c r="BR239" s="8"/>
      <c r="BS239" s="7"/>
      <c r="BT239" s="7"/>
      <c r="BU239" s="2" t="s">
        <v>252</v>
      </c>
      <c r="BV239" s="2" t="s">
        <v>223</v>
      </c>
      <c r="BW239" s="2" t="s">
        <v>226</v>
      </c>
      <c r="BX239" s="2" t="s">
        <v>226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448</v>
      </c>
      <c r="CH239" s="2" t="s">
        <v>223</v>
      </c>
      <c r="CI239" s="2" t="s">
        <v>226</v>
      </c>
      <c r="CJ239" s="2" t="s">
        <v>226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252</v>
      </c>
      <c r="CT239" s="2" t="s">
        <v>223</v>
      </c>
      <c r="CU239" s="2" t="s">
        <v>226</v>
      </c>
      <c r="CV239" s="2" t="s">
        <v>226</v>
      </c>
      <c r="CW239" s="2" t="s">
        <v>238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252</v>
      </c>
      <c r="DF239" s="2" t="s">
        <v>223</v>
      </c>
      <c r="DG239" s="2" t="s">
        <v>226</v>
      </c>
      <c r="DH239" s="2" t="s">
        <v>226</v>
      </c>
      <c r="DI239" s="2" t="s">
        <v>238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252</v>
      </c>
      <c r="DR239" s="2" t="s">
        <v>223</v>
      </c>
      <c r="DS239" s="2" t="s">
        <v>226</v>
      </c>
      <c r="DT239" s="2" t="s">
        <v>226</v>
      </c>
      <c r="DU239" s="2" t="s">
        <v>238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252</v>
      </c>
      <c r="ED239" s="2" t="s">
        <v>223</v>
      </c>
      <c r="EE239" s="2" t="s">
        <v>226</v>
      </c>
      <c r="EF239" s="2" t="s">
        <v>226</v>
      </c>
      <c r="EG239" s="2" t="s">
        <v>238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448</v>
      </c>
      <c r="EP239" s="2" t="s">
        <v>223</v>
      </c>
      <c r="EQ239" s="2" t="s">
        <v>226</v>
      </c>
      <c r="ER239" s="2" t="s">
        <v>226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239</v>
      </c>
      <c r="FB239" s="2" t="s">
        <v>223</v>
      </c>
      <c r="FC239" s="2" t="s">
        <v>226</v>
      </c>
      <c r="FD239" s="2" t="s">
        <v>226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223</v>
      </c>
      <c r="FO239" s="2" t="s">
        <v>226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239</v>
      </c>
      <c r="FZ239" s="2" t="s">
        <v>223</v>
      </c>
      <c r="GA239" s="2" t="s">
        <v>226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239</v>
      </c>
      <c r="GX239" s="2" t="s">
        <v>223</v>
      </c>
      <c r="GY239" s="2" t="s">
        <v>226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239</v>
      </c>
      <c r="HJ239" s="2" t="s">
        <v>223</v>
      </c>
      <c r="HK239" s="2" t="s">
        <v>226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252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252</v>
      </c>
      <c r="IH239" s="2" t="s">
        <v>223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949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252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667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252</v>
      </c>
      <c r="LN239" s="2" t="s">
        <v>223</v>
      </c>
      <c r="LO239" s="2" t="s">
        <v>226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223</v>
      </c>
      <c r="MA239" s="2" t="s">
        <v>226</v>
      </c>
      <c r="MB239" s="2" t="s">
        <v>226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252</v>
      </c>
      <c r="ML239" s="2" t="s">
        <v>223</v>
      </c>
      <c r="MM239" s="2" t="s">
        <v>226</v>
      </c>
      <c r="MN239" s="2" t="s">
        <v>226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252</v>
      </c>
      <c r="MX239" s="2" t="s">
        <v>223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949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223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252</v>
      </c>
      <c r="OT239" s="2" t="s">
        <v>223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252</v>
      </c>
      <c r="QP239" s="2" t="s">
        <v>223</v>
      </c>
      <c r="QQ239" s="2" t="s">
        <v>226</v>
      </c>
      <c r="QR239" s="2" t="s">
        <v>226</v>
      </c>
      <c r="QS239" s="2" t="s">
        <v>238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252</v>
      </c>
      <c r="RN239" s="2" t="s">
        <v>223</v>
      </c>
      <c r="RO239" s="2" t="s">
        <v>226</v>
      </c>
      <c r="RP239" s="2" t="s">
        <v>226</v>
      </c>
      <c r="RQ239" s="2" t="s">
        <v>238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226</v>
      </c>
      <c r="RZ239" s="2" t="s">
        <v>226</v>
      </c>
      <c r="SA239" s="2" t="s">
        <v>226</v>
      </c>
      <c r="SB239" s="2" t="s">
        <v>226</v>
      </c>
      <c r="SC239" s="2" t="s">
        <v>226</v>
      </c>
      <c r="SD239" s="2" t="s">
        <v>226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>
        <v>150</v>
      </c>
      <c r="UN239" s="4"/>
      <c r="UO239" s="4"/>
      <c r="UP239" s="4"/>
      <c r="UQ239" s="4"/>
      <c r="UR239" s="4"/>
      <c r="US239" s="4"/>
      <c r="UT239" s="4"/>
      <c r="UU239" s="4">
        <v>150</v>
      </c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</row>
    <row r="240">
      <c r="A240" s="2" t="s">
        <v>2832</v>
      </c>
      <c r="B240" s="2" t="s">
        <v>577</v>
      </c>
      <c r="C240" s="2" t="s">
        <v>558</v>
      </c>
      <c r="D240" s="2" t="s">
        <v>215</v>
      </c>
      <c r="E240" s="2" t="s">
        <v>363</v>
      </c>
      <c r="F240" s="2" t="s">
        <v>2526</v>
      </c>
      <c r="G240" s="2" t="s">
        <v>2642</v>
      </c>
      <c r="H240" s="2" t="s">
        <v>2753</v>
      </c>
      <c r="I240" s="2" t="s">
        <v>2754</v>
      </c>
      <c r="J240" s="2" t="s">
        <v>221</v>
      </c>
      <c r="K240" s="2" t="s">
        <v>674</v>
      </c>
      <c r="L240" s="3">
        <v>38.09</v>
      </c>
      <c r="M240" s="3">
        <v>40</v>
      </c>
      <c r="N240" s="3">
        <v>79.99</v>
      </c>
      <c r="O240" s="2" t="s">
        <v>223</v>
      </c>
      <c r="P240" s="2" t="s">
        <v>224</v>
      </c>
      <c r="Q240" s="2" t="s">
        <v>225</v>
      </c>
      <c r="R240" s="2" t="s">
        <v>226</v>
      </c>
      <c r="S240" s="2" t="s">
        <v>2831</v>
      </c>
      <c r="T240" s="2" t="s">
        <v>2721</v>
      </c>
      <c r="U240" s="2" t="s">
        <v>489</v>
      </c>
      <c r="V240" s="2" t="s">
        <v>230</v>
      </c>
      <c r="W240" s="2" t="s">
        <v>971</v>
      </c>
      <c r="X240" s="2" t="s">
        <v>231</v>
      </c>
      <c r="Y240" s="2" t="s">
        <v>226</v>
      </c>
      <c r="Z240" s="4"/>
      <c r="AA240" s="4">
        <f>=ROUNDDOWN({0},0)</f>
      </c>
      <c r="AB240" s="5"/>
      <c r="AC240" s="2" t="s">
        <v>2757</v>
      </c>
      <c r="AD240" s="4">
        <v>160</v>
      </c>
      <c r="AE240" s="4">
        <v>320</v>
      </c>
      <c r="AF240" s="6">
        <v>66</v>
      </c>
      <c r="AG240" s="6"/>
      <c r="AH240" s="7">
        <v>0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/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 t="s">
        <v>226</v>
      </c>
      <c r="BJ240" s="4"/>
      <c r="BK240" s="8"/>
      <c r="BL240" s="2" t="s">
        <v>226</v>
      </c>
      <c r="BM240" s="7"/>
      <c r="BN240" s="7"/>
      <c r="BO240" s="4"/>
      <c r="BP240" s="8"/>
      <c r="BQ240" s="4"/>
      <c r="BR240" s="8"/>
      <c r="BS240" s="7"/>
      <c r="BT240" s="7"/>
      <c r="BU240" s="2" t="s">
        <v>252</v>
      </c>
      <c r="BV240" s="2" t="s">
        <v>223</v>
      </c>
      <c r="BW240" s="2" t="s">
        <v>226</v>
      </c>
      <c r="BX240" s="2" t="s">
        <v>226</v>
      </c>
      <c r="BY240" s="2" t="s">
        <v>238</v>
      </c>
      <c r="BZ240" s="2" t="s">
        <v>226</v>
      </c>
      <c r="CA240" s="4"/>
      <c r="CB240" s="8"/>
      <c r="CC240" s="4"/>
      <c r="CD240" s="8"/>
      <c r="CE240" s="7"/>
      <c r="CF240" s="7"/>
      <c r="CG240" s="2" t="s">
        <v>448</v>
      </c>
      <c r="CH240" s="2" t="s">
        <v>223</v>
      </c>
      <c r="CI240" s="2" t="s">
        <v>226</v>
      </c>
      <c r="CJ240" s="2" t="s">
        <v>226</v>
      </c>
      <c r="CK240" s="2" t="s">
        <v>238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252</v>
      </c>
      <c r="CT240" s="2" t="s">
        <v>223</v>
      </c>
      <c r="CU240" s="2" t="s">
        <v>226</v>
      </c>
      <c r="CV240" s="2" t="s">
        <v>226</v>
      </c>
      <c r="CW240" s="2" t="s">
        <v>238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252</v>
      </c>
      <c r="DF240" s="2" t="s">
        <v>223</v>
      </c>
      <c r="DG240" s="2" t="s">
        <v>226</v>
      </c>
      <c r="DH240" s="2" t="s">
        <v>226</v>
      </c>
      <c r="DI240" s="2" t="s">
        <v>238</v>
      </c>
      <c r="DJ240" s="2" t="s">
        <v>226</v>
      </c>
      <c r="DK240" s="4"/>
      <c r="DL240" s="8"/>
      <c r="DM240" s="4"/>
      <c r="DN240" s="8"/>
      <c r="DO240" s="7"/>
      <c r="DP240" s="7"/>
      <c r="DQ240" s="2" t="s">
        <v>252</v>
      </c>
      <c r="DR240" s="2" t="s">
        <v>223</v>
      </c>
      <c r="DS240" s="2" t="s">
        <v>226</v>
      </c>
      <c r="DT240" s="2" t="s">
        <v>226</v>
      </c>
      <c r="DU240" s="2" t="s">
        <v>238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252</v>
      </c>
      <c r="ED240" s="2" t="s">
        <v>223</v>
      </c>
      <c r="EE240" s="2" t="s">
        <v>226</v>
      </c>
      <c r="EF240" s="2" t="s">
        <v>226</v>
      </c>
      <c r="EG240" s="2" t="s">
        <v>238</v>
      </c>
      <c r="EH240" s="2" t="s">
        <v>226</v>
      </c>
      <c r="EI240" s="4"/>
      <c r="EJ240" s="8"/>
      <c r="EK240" s="4"/>
      <c r="EL240" s="8"/>
      <c r="EM240" s="7"/>
      <c r="EN240" s="7"/>
      <c r="EO240" s="2" t="s">
        <v>448</v>
      </c>
      <c r="EP240" s="2" t="s">
        <v>223</v>
      </c>
      <c r="EQ240" s="2" t="s">
        <v>226</v>
      </c>
      <c r="ER240" s="2" t="s">
        <v>226</v>
      </c>
      <c r="ES240" s="2" t="s">
        <v>238</v>
      </c>
      <c r="ET240" s="2" t="s">
        <v>226</v>
      </c>
      <c r="EU240" s="4"/>
      <c r="EV240" s="8"/>
      <c r="EW240" s="4"/>
      <c r="EX240" s="8"/>
      <c r="EY240" s="7"/>
      <c r="EZ240" s="7"/>
      <c r="FA240" s="2" t="s">
        <v>239</v>
      </c>
      <c r="FB240" s="2" t="s">
        <v>223</v>
      </c>
      <c r="FC240" s="2" t="s">
        <v>226</v>
      </c>
      <c r="FD240" s="2" t="s">
        <v>226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223</v>
      </c>
      <c r="FO240" s="2" t="s">
        <v>226</v>
      </c>
      <c r="FP240" s="2" t="s">
        <v>226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223</v>
      </c>
      <c r="GA240" s="2" t="s">
        <v>226</v>
      </c>
      <c r="GB240" s="2" t="s">
        <v>226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252</v>
      </c>
      <c r="GL240" s="2" t="s">
        <v>223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223</v>
      </c>
      <c r="GY240" s="2" t="s">
        <v>226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239</v>
      </c>
      <c r="HJ240" s="2" t="s">
        <v>223</v>
      </c>
      <c r="HK240" s="2" t="s">
        <v>226</v>
      </c>
      <c r="HL240" s="2" t="s">
        <v>226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252</v>
      </c>
      <c r="HV240" s="2" t="s">
        <v>223</v>
      </c>
      <c r="HW240" s="2" t="s">
        <v>226</v>
      </c>
      <c r="HX240" s="2" t="s">
        <v>226</v>
      </c>
      <c r="HY240" s="2" t="s">
        <v>238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252</v>
      </c>
      <c r="IH240" s="2" t="s">
        <v>223</v>
      </c>
      <c r="II240" s="2" t="s">
        <v>226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223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949</v>
      </c>
      <c r="JF240" s="2" t="s">
        <v>223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223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252</v>
      </c>
      <c r="KD240" s="2" t="s">
        <v>223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667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223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252</v>
      </c>
      <c r="LN240" s="2" t="s">
        <v>223</v>
      </c>
      <c r="LO240" s="2" t="s">
        <v>226</v>
      </c>
      <c r="LP240" s="2" t="s">
        <v>226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252</v>
      </c>
      <c r="LZ240" s="2" t="s">
        <v>223</v>
      </c>
      <c r="MA240" s="2" t="s">
        <v>226</v>
      </c>
      <c r="MB240" s="2" t="s">
        <v>226</v>
      </c>
      <c r="MC240" s="2" t="s">
        <v>238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252</v>
      </c>
      <c r="ML240" s="2" t="s">
        <v>223</v>
      </c>
      <c r="MM240" s="2" t="s">
        <v>226</v>
      </c>
      <c r="MN240" s="2" t="s">
        <v>226</v>
      </c>
      <c r="MO240" s="2" t="s">
        <v>238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252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226</v>
      </c>
      <c r="NK240" s="2" t="s">
        <v>226</v>
      </c>
      <c r="NL240" s="2" t="s">
        <v>226</v>
      </c>
      <c r="NM240" s="2" t="s">
        <v>226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949</v>
      </c>
      <c r="NV240" s="2" t="s">
        <v>223</v>
      </c>
      <c r="NW240" s="2" t="s">
        <v>226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223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252</v>
      </c>
      <c r="OT240" s="2" t="s">
        <v>223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223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252</v>
      </c>
      <c r="QP240" s="2" t="s">
        <v>223</v>
      </c>
      <c r="QQ240" s="2" t="s">
        <v>226</v>
      </c>
      <c r="QR240" s="2" t="s">
        <v>226</v>
      </c>
      <c r="QS240" s="2" t="s">
        <v>238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223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252</v>
      </c>
      <c r="RN240" s="2" t="s">
        <v>223</v>
      </c>
      <c r="RO240" s="2" t="s">
        <v>226</v>
      </c>
      <c r="RP240" s="2" t="s">
        <v>226</v>
      </c>
      <c r="RQ240" s="2" t="s">
        <v>238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226</v>
      </c>
      <c r="RZ240" s="2" t="s">
        <v>226</v>
      </c>
      <c r="SA240" s="2" t="s">
        <v>226</v>
      </c>
      <c r="SB240" s="2" t="s">
        <v>226</v>
      </c>
      <c r="SC240" s="2" t="s">
        <v>226</v>
      </c>
      <c r="SD240" s="2" t="s">
        <v>226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>
        <v>160</v>
      </c>
      <c r="UN240" s="4"/>
      <c r="UO240" s="4"/>
      <c r="UP240" s="4"/>
      <c r="UQ240" s="4"/>
      <c r="UR240" s="4"/>
      <c r="US240" s="4"/>
      <c r="UT240" s="4"/>
      <c r="UU240" s="4">
        <v>160</v>
      </c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</row>
    <row r="241">
      <c r="A241" s="2" t="s">
        <v>2833</v>
      </c>
      <c r="B241" s="2" t="s">
        <v>577</v>
      </c>
      <c r="C241" s="2" t="s">
        <v>558</v>
      </c>
      <c r="D241" s="2" t="s">
        <v>215</v>
      </c>
      <c r="E241" s="2" t="s">
        <v>363</v>
      </c>
      <c r="F241" s="2" t="s">
        <v>2526</v>
      </c>
      <c r="G241" s="2" t="s">
        <v>2642</v>
      </c>
      <c r="H241" s="2" t="s">
        <v>2753</v>
      </c>
      <c r="I241" s="2" t="s">
        <v>2754</v>
      </c>
      <c r="J241" s="2" t="s">
        <v>268</v>
      </c>
      <c r="K241" s="2" t="s">
        <v>674</v>
      </c>
      <c r="L241" s="3">
        <v>42.85</v>
      </c>
      <c r="M241" s="3">
        <v>44.99</v>
      </c>
      <c r="N241" s="3">
        <v>89.99</v>
      </c>
      <c r="O241" s="2" t="s">
        <v>223</v>
      </c>
      <c r="P241" s="2" t="s">
        <v>224</v>
      </c>
      <c r="Q241" s="2" t="s">
        <v>225</v>
      </c>
      <c r="R241" s="2" t="s">
        <v>226</v>
      </c>
      <c r="S241" s="2" t="s">
        <v>2831</v>
      </c>
      <c r="T241" s="2" t="s">
        <v>2721</v>
      </c>
      <c r="U241" s="2" t="s">
        <v>489</v>
      </c>
      <c r="V241" s="2" t="s">
        <v>230</v>
      </c>
      <c r="W241" s="2" t="s">
        <v>971</v>
      </c>
      <c r="X241" s="2" t="s">
        <v>231</v>
      </c>
      <c r="Y241" s="2" t="s">
        <v>226</v>
      </c>
      <c r="Z241" s="4"/>
      <c r="AA241" s="4">
        <f>=ROUNDDOWN({0},0)</f>
      </c>
      <c r="AB241" s="5"/>
      <c r="AC241" s="2" t="s">
        <v>2757</v>
      </c>
      <c r="AD241" s="4">
        <v>90</v>
      </c>
      <c r="AE241" s="4">
        <v>180</v>
      </c>
      <c r="AF241" s="6">
        <v>66</v>
      </c>
      <c r="AG241" s="6"/>
      <c r="AH241" s="7">
        <v>0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/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/>
      <c r="BK241" s="8"/>
      <c r="BL241" s="2" t="s">
        <v>226</v>
      </c>
      <c r="BM241" s="7"/>
      <c r="BN241" s="7"/>
      <c r="BO241" s="4"/>
      <c r="BP241" s="8"/>
      <c r="BQ241" s="4"/>
      <c r="BR241" s="8"/>
      <c r="BS241" s="7"/>
      <c r="BT241" s="7"/>
      <c r="BU241" s="2" t="s">
        <v>252</v>
      </c>
      <c r="BV241" s="2" t="s">
        <v>223</v>
      </c>
      <c r="BW241" s="2" t="s">
        <v>226</v>
      </c>
      <c r="BX241" s="2" t="s">
        <v>226</v>
      </c>
      <c r="BY241" s="2" t="s">
        <v>238</v>
      </c>
      <c r="BZ241" s="2" t="s">
        <v>226</v>
      </c>
      <c r="CA241" s="4"/>
      <c r="CB241" s="8"/>
      <c r="CC241" s="4"/>
      <c r="CD241" s="8"/>
      <c r="CE241" s="7"/>
      <c r="CF241" s="7"/>
      <c r="CG241" s="2" t="s">
        <v>448</v>
      </c>
      <c r="CH241" s="2" t="s">
        <v>223</v>
      </c>
      <c r="CI241" s="2" t="s">
        <v>226</v>
      </c>
      <c r="CJ241" s="2" t="s">
        <v>226</v>
      </c>
      <c r="CK241" s="2" t="s">
        <v>238</v>
      </c>
      <c r="CL241" s="2" t="s">
        <v>226</v>
      </c>
      <c r="CM241" s="4"/>
      <c r="CN241" s="8"/>
      <c r="CO241" s="4"/>
      <c r="CP241" s="8"/>
      <c r="CQ241" s="7"/>
      <c r="CR241" s="7"/>
      <c r="CS241" s="2" t="s">
        <v>252</v>
      </c>
      <c r="CT241" s="2" t="s">
        <v>223</v>
      </c>
      <c r="CU241" s="2" t="s">
        <v>226</v>
      </c>
      <c r="CV241" s="2" t="s">
        <v>226</v>
      </c>
      <c r="CW241" s="2" t="s">
        <v>238</v>
      </c>
      <c r="CX241" s="2" t="s">
        <v>226</v>
      </c>
      <c r="CY241" s="4"/>
      <c r="CZ241" s="8"/>
      <c r="DA241" s="4"/>
      <c r="DB241" s="8"/>
      <c r="DC241" s="7"/>
      <c r="DD241" s="7"/>
      <c r="DE241" s="2" t="s">
        <v>252</v>
      </c>
      <c r="DF241" s="2" t="s">
        <v>223</v>
      </c>
      <c r="DG241" s="2" t="s">
        <v>226</v>
      </c>
      <c r="DH241" s="2" t="s">
        <v>226</v>
      </c>
      <c r="DI241" s="2" t="s">
        <v>238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252</v>
      </c>
      <c r="DR241" s="2" t="s">
        <v>223</v>
      </c>
      <c r="DS241" s="2" t="s">
        <v>226</v>
      </c>
      <c r="DT241" s="2" t="s">
        <v>226</v>
      </c>
      <c r="DU241" s="2" t="s">
        <v>238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252</v>
      </c>
      <c r="ED241" s="2" t="s">
        <v>223</v>
      </c>
      <c r="EE241" s="2" t="s">
        <v>226</v>
      </c>
      <c r="EF241" s="2" t="s">
        <v>226</v>
      </c>
      <c r="EG241" s="2" t="s">
        <v>238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448</v>
      </c>
      <c r="EP241" s="2" t="s">
        <v>223</v>
      </c>
      <c r="EQ241" s="2" t="s">
        <v>226</v>
      </c>
      <c r="ER241" s="2" t="s">
        <v>226</v>
      </c>
      <c r="ES241" s="2" t="s">
        <v>238</v>
      </c>
      <c r="ET241" s="2" t="s">
        <v>226</v>
      </c>
      <c r="EU241" s="4"/>
      <c r="EV241" s="8"/>
      <c r="EW241" s="4"/>
      <c r="EX241" s="8"/>
      <c r="EY241" s="7"/>
      <c r="EZ241" s="7"/>
      <c r="FA241" s="2" t="s">
        <v>239</v>
      </c>
      <c r="FB241" s="2" t="s">
        <v>223</v>
      </c>
      <c r="FC241" s="2" t="s">
        <v>226</v>
      </c>
      <c r="FD241" s="2" t="s">
        <v>226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223</v>
      </c>
      <c r="FO241" s="2" t="s">
        <v>226</v>
      </c>
      <c r="FP241" s="2" t="s">
        <v>226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223</v>
      </c>
      <c r="GA241" s="2" t="s">
        <v>226</v>
      </c>
      <c r="GB241" s="2" t="s">
        <v>226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252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223</v>
      </c>
      <c r="GY241" s="2" t="s">
        <v>226</v>
      </c>
      <c r="GZ241" s="2" t="s">
        <v>226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239</v>
      </c>
      <c r="HJ241" s="2" t="s">
        <v>223</v>
      </c>
      <c r="HK241" s="2" t="s">
        <v>226</v>
      </c>
      <c r="HL241" s="2" t="s">
        <v>226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252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252</v>
      </c>
      <c r="IH241" s="2" t="s">
        <v>223</v>
      </c>
      <c r="II241" s="2" t="s">
        <v>226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949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252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667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252</v>
      </c>
      <c r="LB241" s="2" t="s">
        <v>223</v>
      </c>
      <c r="LC241" s="2" t="s">
        <v>226</v>
      </c>
      <c r="LD241" s="2" t="s">
        <v>226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252</v>
      </c>
      <c r="LN241" s="2" t="s">
        <v>223</v>
      </c>
      <c r="LO241" s="2" t="s">
        <v>226</v>
      </c>
      <c r="LP241" s="2" t="s">
        <v>226</v>
      </c>
      <c r="LQ241" s="2" t="s">
        <v>238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252</v>
      </c>
      <c r="LZ241" s="2" t="s">
        <v>223</v>
      </c>
      <c r="MA241" s="2" t="s">
        <v>226</v>
      </c>
      <c r="MB241" s="2" t="s">
        <v>226</v>
      </c>
      <c r="MC241" s="2" t="s">
        <v>238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252</v>
      </c>
      <c r="ML241" s="2" t="s">
        <v>223</v>
      </c>
      <c r="MM241" s="2" t="s">
        <v>226</v>
      </c>
      <c r="MN241" s="2" t="s">
        <v>226</v>
      </c>
      <c r="MO241" s="2" t="s">
        <v>238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252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226</v>
      </c>
      <c r="NJ241" s="2" t="s">
        <v>226</v>
      </c>
      <c r="NK241" s="2" t="s">
        <v>226</v>
      </c>
      <c r="NL241" s="2" t="s">
        <v>226</v>
      </c>
      <c r="NM241" s="2" t="s">
        <v>226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949</v>
      </c>
      <c r="NV241" s="2" t="s">
        <v>223</v>
      </c>
      <c r="NW241" s="2" t="s">
        <v>226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252</v>
      </c>
      <c r="OH241" s="2" t="s">
        <v>223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252</v>
      </c>
      <c r="OT241" s="2" t="s">
        <v>223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252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252</v>
      </c>
      <c r="QP241" s="2" t="s">
        <v>223</v>
      </c>
      <c r="QQ241" s="2" t="s">
        <v>226</v>
      </c>
      <c r="QR241" s="2" t="s">
        <v>226</v>
      </c>
      <c r="QS241" s="2" t="s">
        <v>238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266</v>
      </c>
      <c r="RB241" s="2" t="s">
        <v>223</v>
      </c>
      <c r="RC241" s="2" t="s">
        <v>226</v>
      </c>
      <c r="RD241" s="2" t="s">
        <v>226</v>
      </c>
      <c r="RE241" s="2" t="s">
        <v>238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252</v>
      </c>
      <c r="RN241" s="2" t="s">
        <v>223</v>
      </c>
      <c r="RO241" s="2" t="s">
        <v>226</v>
      </c>
      <c r="RP241" s="2" t="s">
        <v>226</v>
      </c>
      <c r="RQ241" s="2" t="s">
        <v>238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226</v>
      </c>
      <c r="RZ241" s="2" t="s">
        <v>226</v>
      </c>
      <c r="SA241" s="2" t="s">
        <v>226</v>
      </c>
      <c r="SB241" s="2" t="s">
        <v>226</v>
      </c>
      <c r="SC241" s="2" t="s">
        <v>226</v>
      </c>
      <c r="SD241" s="2" t="s">
        <v>226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>
        <v>90</v>
      </c>
      <c r="UN241" s="4"/>
      <c r="UO241" s="4"/>
      <c r="UP241" s="4"/>
      <c r="UQ241" s="4"/>
      <c r="UR241" s="4"/>
      <c r="US241" s="4"/>
      <c r="UT241" s="4"/>
      <c r="UU241" s="4">
        <v>90</v>
      </c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</row>
    <row r="242">
      <c r="A242" s="2" t="s">
        <v>2834</v>
      </c>
      <c r="B242" s="2" t="s">
        <v>577</v>
      </c>
      <c r="C242" s="2" t="s">
        <v>558</v>
      </c>
      <c r="D242" s="2" t="s">
        <v>215</v>
      </c>
      <c r="E242" s="2" t="s">
        <v>363</v>
      </c>
      <c r="F242" s="2" t="s">
        <v>2526</v>
      </c>
      <c r="G242" s="2" t="s">
        <v>2642</v>
      </c>
      <c r="H242" s="2" t="s">
        <v>2753</v>
      </c>
      <c r="I242" s="2" t="s">
        <v>2754</v>
      </c>
      <c r="J242" s="2" t="s">
        <v>582</v>
      </c>
      <c r="K242" s="2" t="s">
        <v>405</v>
      </c>
      <c r="L242" s="3">
        <v>33.33</v>
      </c>
      <c r="M242" s="3">
        <v>35</v>
      </c>
      <c r="N242" s="3">
        <v>69.99</v>
      </c>
      <c r="O242" s="2" t="s">
        <v>223</v>
      </c>
      <c r="P242" s="2" t="s">
        <v>224</v>
      </c>
      <c r="Q242" s="2" t="s">
        <v>225</v>
      </c>
      <c r="R242" s="2" t="s">
        <v>226</v>
      </c>
      <c r="S242" s="2" t="s">
        <v>2835</v>
      </c>
      <c r="T242" s="2" t="s">
        <v>2721</v>
      </c>
      <c r="U242" s="2" t="s">
        <v>2756</v>
      </c>
      <c r="V242" s="2" t="s">
        <v>230</v>
      </c>
      <c r="W242" s="2" t="s">
        <v>971</v>
      </c>
      <c r="X242" s="2" t="s">
        <v>231</v>
      </c>
      <c r="Y242" s="2" t="s">
        <v>226</v>
      </c>
      <c r="Z242" s="4"/>
      <c r="AA242" s="4">
        <f>=ROUNDDOWN({0},0)</f>
      </c>
      <c r="AB242" s="5"/>
      <c r="AC242" s="2" t="s">
        <v>2757</v>
      </c>
      <c r="AD242" s="4">
        <v>145</v>
      </c>
      <c r="AE242" s="4">
        <v>290</v>
      </c>
      <c r="AF242" s="6">
        <v>66</v>
      </c>
      <c r="AG242" s="6"/>
      <c r="AH242" s="7">
        <v>0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226</v>
      </c>
      <c r="AW242" s="8" t="s">
        <v>226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/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 t="s">
        <v>226</v>
      </c>
      <c r="BJ242" s="4"/>
      <c r="BK242" s="8"/>
      <c r="BL242" s="2" t="s">
        <v>226</v>
      </c>
      <c r="BM242" s="7"/>
      <c r="BN242" s="7"/>
      <c r="BO242" s="4"/>
      <c r="BP242" s="8"/>
      <c r="BQ242" s="4"/>
      <c r="BR242" s="8"/>
      <c r="BS242" s="7"/>
      <c r="BT242" s="7"/>
      <c r="BU242" s="2" t="s">
        <v>252</v>
      </c>
      <c r="BV242" s="2" t="s">
        <v>223</v>
      </c>
      <c r="BW242" s="2" t="s">
        <v>226</v>
      </c>
      <c r="BX242" s="2" t="s">
        <v>226</v>
      </c>
      <c r="BY242" s="2" t="s">
        <v>238</v>
      </c>
      <c r="BZ242" s="2" t="s">
        <v>226</v>
      </c>
      <c r="CA242" s="4"/>
      <c r="CB242" s="8"/>
      <c r="CC242" s="4"/>
      <c r="CD242" s="8"/>
      <c r="CE242" s="7"/>
      <c r="CF242" s="7"/>
      <c r="CG242" s="2" t="s">
        <v>448</v>
      </c>
      <c r="CH242" s="2" t="s">
        <v>223</v>
      </c>
      <c r="CI242" s="2" t="s">
        <v>226</v>
      </c>
      <c r="CJ242" s="2" t="s">
        <v>226</v>
      </c>
      <c r="CK242" s="2" t="s">
        <v>238</v>
      </c>
      <c r="CL242" s="2" t="s">
        <v>226</v>
      </c>
      <c r="CM242" s="4"/>
      <c r="CN242" s="8"/>
      <c r="CO242" s="4"/>
      <c r="CP242" s="8"/>
      <c r="CQ242" s="7"/>
      <c r="CR242" s="7"/>
      <c r="CS242" s="2" t="s">
        <v>252</v>
      </c>
      <c r="CT242" s="2" t="s">
        <v>223</v>
      </c>
      <c r="CU242" s="2" t="s">
        <v>226</v>
      </c>
      <c r="CV242" s="2" t="s">
        <v>226</v>
      </c>
      <c r="CW242" s="2" t="s">
        <v>238</v>
      </c>
      <c r="CX242" s="2" t="s">
        <v>226</v>
      </c>
      <c r="CY242" s="4"/>
      <c r="CZ242" s="8"/>
      <c r="DA242" s="4"/>
      <c r="DB242" s="8"/>
      <c r="DC242" s="7"/>
      <c r="DD242" s="7"/>
      <c r="DE242" s="2" t="s">
        <v>252</v>
      </c>
      <c r="DF242" s="2" t="s">
        <v>223</v>
      </c>
      <c r="DG242" s="2" t="s">
        <v>226</v>
      </c>
      <c r="DH242" s="2" t="s">
        <v>226</v>
      </c>
      <c r="DI242" s="2" t="s">
        <v>238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252</v>
      </c>
      <c r="DR242" s="2" t="s">
        <v>223</v>
      </c>
      <c r="DS242" s="2" t="s">
        <v>226</v>
      </c>
      <c r="DT242" s="2" t="s">
        <v>226</v>
      </c>
      <c r="DU242" s="2" t="s">
        <v>238</v>
      </c>
      <c r="DV242" s="2" t="s">
        <v>226</v>
      </c>
      <c r="DW242" s="4"/>
      <c r="DX242" s="8"/>
      <c r="DY242" s="4"/>
      <c r="DZ242" s="8"/>
      <c r="EA242" s="7"/>
      <c r="EB242" s="7"/>
      <c r="EC242" s="2" t="s">
        <v>252</v>
      </c>
      <c r="ED242" s="2" t="s">
        <v>223</v>
      </c>
      <c r="EE242" s="2" t="s">
        <v>226</v>
      </c>
      <c r="EF242" s="2" t="s">
        <v>226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448</v>
      </c>
      <c r="EP242" s="2" t="s">
        <v>223</v>
      </c>
      <c r="EQ242" s="2" t="s">
        <v>226</v>
      </c>
      <c r="ER242" s="2" t="s">
        <v>226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239</v>
      </c>
      <c r="FB242" s="2" t="s">
        <v>223</v>
      </c>
      <c r="FC242" s="2" t="s">
        <v>226</v>
      </c>
      <c r="FD242" s="2" t="s">
        <v>226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223</v>
      </c>
      <c r="FO242" s="2" t="s">
        <v>226</v>
      </c>
      <c r="FP242" s="2" t="s">
        <v>226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223</v>
      </c>
      <c r="GA242" s="2" t="s">
        <v>226</v>
      </c>
      <c r="GB242" s="2" t="s">
        <v>226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252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223</v>
      </c>
      <c r="GY242" s="2" t="s">
        <v>226</v>
      </c>
      <c r="GZ242" s="2" t="s">
        <v>226</v>
      </c>
      <c r="HA242" s="2" t="s">
        <v>238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239</v>
      </c>
      <c r="HJ242" s="2" t="s">
        <v>223</v>
      </c>
      <c r="HK242" s="2" t="s">
        <v>226</v>
      </c>
      <c r="HL242" s="2" t="s">
        <v>226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252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252</v>
      </c>
      <c r="IH242" s="2" t="s">
        <v>223</v>
      </c>
      <c r="II242" s="2" t="s">
        <v>226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949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252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667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223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252</v>
      </c>
      <c r="LZ242" s="2" t="s">
        <v>223</v>
      </c>
      <c r="MA242" s="2" t="s">
        <v>226</v>
      </c>
      <c r="MB242" s="2" t="s">
        <v>226</v>
      </c>
      <c r="MC242" s="2" t="s">
        <v>238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252</v>
      </c>
      <c r="ML242" s="2" t="s">
        <v>223</v>
      </c>
      <c r="MM242" s="2" t="s">
        <v>226</v>
      </c>
      <c r="MN242" s="2" t="s">
        <v>226</v>
      </c>
      <c r="MO242" s="2" t="s">
        <v>238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252</v>
      </c>
      <c r="MX242" s="2" t="s">
        <v>223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226</v>
      </c>
      <c r="NJ242" s="2" t="s">
        <v>226</v>
      </c>
      <c r="NK242" s="2" t="s">
        <v>226</v>
      </c>
      <c r="NL242" s="2" t="s">
        <v>226</v>
      </c>
      <c r="NM242" s="2" t="s">
        <v>226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949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252</v>
      </c>
      <c r="OH242" s="2" t="s">
        <v>223</v>
      </c>
      <c r="OI242" s="2" t="s">
        <v>226</v>
      </c>
      <c r="OJ242" s="2" t="s">
        <v>226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252</v>
      </c>
      <c r="OT242" s="2" t="s">
        <v>223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252</v>
      </c>
      <c r="QP242" s="2" t="s">
        <v>223</v>
      </c>
      <c r="QQ242" s="2" t="s">
        <v>226</v>
      </c>
      <c r="QR242" s="2" t="s">
        <v>226</v>
      </c>
      <c r="QS242" s="2" t="s">
        <v>238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252</v>
      </c>
      <c r="RN242" s="2" t="s">
        <v>223</v>
      </c>
      <c r="RO242" s="2" t="s">
        <v>226</v>
      </c>
      <c r="RP242" s="2" t="s">
        <v>226</v>
      </c>
      <c r="RQ242" s="2" t="s">
        <v>238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226</v>
      </c>
      <c r="RZ242" s="2" t="s">
        <v>226</v>
      </c>
      <c r="SA242" s="2" t="s">
        <v>226</v>
      </c>
      <c r="SB242" s="2" t="s">
        <v>226</v>
      </c>
      <c r="SC242" s="2" t="s">
        <v>226</v>
      </c>
      <c r="SD242" s="2" t="s">
        <v>226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>
        <v>145</v>
      </c>
      <c r="UN242" s="4"/>
      <c r="UO242" s="4"/>
      <c r="UP242" s="4"/>
      <c r="UQ242" s="4"/>
      <c r="UR242" s="4"/>
      <c r="US242" s="4"/>
      <c r="UT242" s="4"/>
      <c r="UU242" s="4">
        <v>145</v>
      </c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</row>
    <row r="243">
      <c r="A243" s="2" t="s">
        <v>2836</v>
      </c>
      <c r="B243" s="2" t="s">
        <v>577</v>
      </c>
      <c r="C243" s="2" t="s">
        <v>558</v>
      </c>
      <c r="D243" s="2" t="s">
        <v>215</v>
      </c>
      <c r="E243" s="2" t="s">
        <v>363</v>
      </c>
      <c r="F243" s="2" t="s">
        <v>2526</v>
      </c>
      <c r="G243" s="2" t="s">
        <v>2642</v>
      </c>
      <c r="H243" s="2" t="s">
        <v>2753</v>
      </c>
      <c r="I243" s="2" t="s">
        <v>2754</v>
      </c>
      <c r="J243" s="2" t="s">
        <v>221</v>
      </c>
      <c r="K243" s="2" t="s">
        <v>405</v>
      </c>
      <c r="L243" s="3">
        <v>38.09</v>
      </c>
      <c r="M243" s="3">
        <v>40</v>
      </c>
      <c r="N243" s="3">
        <v>79.99</v>
      </c>
      <c r="O243" s="2" t="s">
        <v>223</v>
      </c>
      <c r="P243" s="2" t="s">
        <v>224</v>
      </c>
      <c r="Q243" s="2" t="s">
        <v>225</v>
      </c>
      <c r="R243" s="2" t="s">
        <v>226</v>
      </c>
      <c r="S243" s="2" t="s">
        <v>2835</v>
      </c>
      <c r="T243" s="2" t="s">
        <v>2721</v>
      </c>
      <c r="U243" s="2" t="s">
        <v>489</v>
      </c>
      <c r="V243" s="2" t="s">
        <v>230</v>
      </c>
      <c r="W243" s="2" t="s">
        <v>971</v>
      </c>
      <c r="X243" s="2" t="s">
        <v>231</v>
      </c>
      <c r="Y243" s="2" t="s">
        <v>226</v>
      </c>
      <c r="Z243" s="4"/>
      <c r="AA243" s="4">
        <f>=ROUNDDOWN({0},0)</f>
      </c>
      <c r="AB243" s="5"/>
      <c r="AC243" s="2" t="s">
        <v>2757</v>
      </c>
      <c r="AD243" s="4">
        <v>150</v>
      </c>
      <c r="AE243" s="4">
        <v>300</v>
      </c>
      <c r="AF243" s="6">
        <v>66</v>
      </c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/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/>
      <c r="BK243" s="8"/>
      <c r="BL243" s="2" t="s">
        <v>226</v>
      </c>
      <c r="BM243" s="7"/>
      <c r="BN243" s="7"/>
      <c r="BO243" s="4"/>
      <c r="BP243" s="8"/>
      <c r="BQ243" s="4"/>
      <c r="BR243" s="8"/>
      <c r="BS243" s="7"/>
      <c r="BT243" s="7"/>
      <c r="BU243" s="2" t="s">
        <v>252</v>
      </c>
      <c r="BV243" s="2" t="s">
        <v>223</v>
      </c>
      <c r="BW243" s="2" t="s">
        <v>226</v>
      </c>
      <c r="BX243" s="2" t="s">
        <v>226</v>
      </c>
      <c r="BY243" s="2" t="s">
        <v>238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448</v>
      </c>
      <c r="CH243" s="2" t="s">
        <v>223</v>
      </c>
      <c r="CI243" s="2" t="s">
        <v>226</v>
      </c>
      <c r="CJ243" s="2" t="s">
        <v>226</v>
      </c>
      <c r="CK243" s="2" t="s">
        <v>238</v>
      </c>
      <c r="CL243" s="2" t="s">
        <v>226</v>
      </c>
      <c r="CM243" s="4"/>
      <c r="CN243" s="8"/>
      <c r="CO243" s="4"/>
      <c r="CP243" s="8"/>
      <c r="CQ243" s="7"/>
      <c r="CR243" s="7"/>
      <c r="CS243" s="2" t="s">
        <v>252</v>
      </c>
      <c r="CT243" s="2" t="s">
        <v>223</v>
      </c>
      <c r="CU243" s="2" t="s">
        <v>226</v>
      </c>
      <c r="CV243" s="2" t="s">
        <v>226</v>
      </c>
      <c r="CW243" s="2" t="s">
        <v>238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252</v>
      </c>
      <c r="DF243" s="2" t="s">
        <v>223</v>
      </c>
      <c r="DG243" s="2" t="s">
        <v>226</v>
      </c>
      <c r="DH243" s="2" t="s">
        <v>226</v>
      </c>
      <c r="DI243" s="2" t="s">
        <v>238</v>
      </c>
      <c r="DJ243" s="2" t="s">
        <v>226</v>
      </c>
      <c r="DK243" s="4"/>
      <c r="DL243" s="8"/>
      <c r="DM243" s="4"/>
      <c r="DN243" s="8"/>
      <c r="DO243" s="7"/>
      <c r="DP243" s="7"/>
      <c r="DQ243" s="2" t="s">
        <v>252</v>
      </c>
      <c r="DR243" s="2" t="s">
        <v>223</v>
      </c>
      <c r="DS243" s="2" t="s">
        <v>226</v>
      </c>
      <c r="DT243" s="2" t="s">
        <v>226</v>
      </c>
      <c r="DU243" s="2" t="s">
        <v>238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252</v>
      </c>
      <c r="ED243" s="2" t="s">
        <v>223</v>
      </c>
      <c r="EE243" s="2" t="s">
        <v>226</v>
      </c>
      <c r="EF243" s="2" t="s">
        <v>226</v>
      </c>
      <c r="EG243" s="2" t="s">
        <v>238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448</v>
      </c>
      <c r="EP243" s="2" t="s">
        <v>223</v>
      </c>
      <c r="EQ243" s="2" t="s">
        <v>226</v>
      </c>
      <c r="ER243" s="2" t="s">
        <v>226</v>
      </c>
      <c r="ES243" s="2" t="s">
        <v>238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223</v>
      </c>
      <c r="FC243" s="2" t="s">
        <v>226</v>
      </c>
      <c r="FD243" s="2" t="s">
        <v>226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223</v>
      </c>
      <c r="FO243" s="2" t="s">
        <v>226</v>
      </c>
      <c r="FP243" s="2" t="s">
        <v>226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239</v>
      </c>
      <c r="FZ243" s="2" t="s">
        <v>223</v>
      </c>
      <c r="GA243" s="2" t="s">
        <v>226</v>
      </c>
      <c r="GB243" s="2" t="s">
        <v>226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252</v>
      </c>
      <c r="GL243" s="2" t="s">
        <v>223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239</v>
      </c>
      <c r="GX243" s="2" t="s">
        <v>223</v>
      </c>
      <c r="GY243" s="2" t="s">
        <v>226</v>
      </c>
      <c r="GZ243" s="2" t="s">
        <v>226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239</v>
      </c>
      <c r="HJ243" s="2" t="s">
        <v>223</v>
      </c>
      <c r="HK243" s="2" t="s">
        <v>226</v>
      </c>
      <c r="HL243" s="2" t="s">
        <v>226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252</v>
      </c>
      <c r="HV243" s="2" t="s">
        <v>223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252</v>
      </c>
      <c r="IH243" s="2" t="s">
        <v>223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949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252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667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223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252</v>
      </c>
      <c r="LN243" s="2" t="s">
        <v>223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252</v>
      </c>
      <c r="LZ243" s="2" t="s">
        <v>223</v>
      </c>
      <c r="MA243" s="2" t="s">
        <v>226</v>
      </c>
      <c r="MB243" s="2" t="s">
        <v>226</v>
      </c>
      <c r="MC243" s="2" t="s">
        <v>238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252</v>
      </c>
      <c r="ML243" s="2" t="s">
        <v>223</v>
      </c>
      <c r="MM243" s="2" t="s">
        <v>226</v>
      </c>
      <c r="MN243" s="2" t="s">
        <v>226</v>
      </c>
      <c r="MO243" s="2" t="s">
        <v>238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252</v>
      </c>
      <c r="MX243" s="2" t="s">
        <v>223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226</v>
      </c>
      <c r="NJ243" s="2" t="s">
        <v>226</v>
      </c>
      <c r="NK243" s="2" t="s">
        <v>226</v>
      </c>
      <c r="NL243" s="2" t="s">
        <v>226</v>
      </c>
      <c r="NM243" s="2" t="s">
        <v>226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949</v>
      </c>
      <c r="NV243" s="2" t="s">
        <v>223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252</v>
      </c>
      <c r="OH243" s="2" t="s">
        <v>223</v>
      </c>
      <c r="OI243" s="2" t="s">
        <v>226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252</v>
      </c>
      <c r="OT243" s="2" t="s">
        <v>223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223</v>
      </c>
      <c r="PG243" s="2" t="s">
        <v>226</v>
      </c>
      <c r="PH243" s="2" t="s">
        <v>226</v>
      </c>
      <c r="PI243" s="2" t="s">
        <v>238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252</v>
      </c>
      <c r="QP243" s="2" t="s">
        <v>223</v>
      </c>
      <c r="QQ243" s="2" t="s">
        <v>226</v>
      </c>
      <c r="QR243" s="2" t="s">
        <v>226</v>
      </c>
      <c r="QS243" s="2" t="s">
        <v>238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266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252</v>
      </c>
      <c r="RN243" s="2" t="s">
        <v>223</v>
      </c>
      <c r="RO243" s="2" t="s">
        <v>226</v>
      </c>
      <c r="RP243" s="2" t="s">
        <v>226</v>
      </c>
      <c r="RQ243" s="2" t="s">
        <v>238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226</v>
      </c>
      <c r="RZ243" s="2" t="s">
        <v>226</v>
      </c>
      <c r="SA243" s="2" t="s">
        <v>226</v>
      </c>
      <c r="SB243" s="2" t="s">
        <v>226</v>
      </c>
      <c r="SC243" s="2" t="s">
        <v>226</v>
      </c>
      <c r="SD243" s="2" t="s">
        <v>226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>
        <v>150</v>
      </c>
      <c r="UN243" s="4"/>
      <c r="UO243" s="4"/>
      <c r="UP243" s="4"/>
      <c r="UQ243" s="4"/>
      <c r="UR243" s="4"/>
      <c r="US243" s="4"/>
      <c r="UT243" s="4"/>
      <c r="UU243" s="4">
        <v>150</v>
      </c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</row>
    <row r="244">
      <c r="A244" s="2" t="s">
        <v>2837</v>
      </c>
      <c r="B244" s="2" t="s">
        <v>577</v>
      </c>
      <c r="C244" s="2" t="s">
        <v>558</v>
      </c>
      <c r="D244" s="2" t="s">
        <v>215</v>
      </c>
      <c r="E244" s="2" t="s">
        <v>363</v>
      </c>
      <c r="F244" s="2" t="s">
        <v>2526</v>
      </c>
      <c r="G244" s="2" t="s">
        <v>2642</v>
      </c>
      <c r="H244" s="2" t="s">
        <v>2753</v>
      </c>
      <c r="I244" s="2" t="s">
        <v>2754</v>
      </c>
      <c r="J244" s="2" t="s">
        <v>268</v>
      </c>
      <c r="K244" s="2" t="s">
        <v>405</v>
      </c>
      <c r="L244" s="3">
        <v>42.85</v>
      </c>
      <c r="M244" s="3">
        <v>44.99</v>
      </c>
      <c r="N244" s="3">
        <v>89.99</v>
      </c>
      <c r="O244" s="2" t="s">
        <v>223</v>
      </c>
      <c r="P244" s="2" t="s">
        <v>224</v>
      </c>
      <c r="Q244" s="2" t="s">
        <v>225</v>
      </c>
      <c r="R244" s="2" t="s">
        <v>226</v>
      </c>
      <c r="S244" s="2" t="s">
        <v>2835</v>
      </c>
      <c r="T244" s="2" t="s">
        <v>2721</v>
      </c>
      <c r="U244" s="2" t="s">
        <v>489</v>
      </c>
      <c r="V244" s="2" t="s">
        <v>230</v>
      </c>
      <c r="W244" s="2" t="s">
        <v>971</v>
      </c>
      <c r="X244" s="2" t="s">
        <v>231</v>
      </c>
      <c r="Y244" s="2" t="s">
        <v>226</v>
      </c>
      <c r="Z244" s="4"/>
      <c r="AA244" s="4">
        <f>=ROUNDDOWN({0},0)</f>
      </c>
      <c r="AB244" s="5"/>
      <c r="AC244" s="2" t="s">
        <v>2757</v>
      </c>
      <c r="AD244" s="4">
        <v>85</v>
      </c>
      <c r="AE244" s="4">
        <v>170</v>
      </c>
      <c r="AF244" s="6">
        <v>66</v>
      </c>
      <c r="AG244" s="6"/>
      <c r="AH244" s="7">
        <v>0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/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/>
      <c r="BK244" s="8"/>
      <c r="BL244" s="2" t="s">
        <v>226</v>
      </c>
      <c r="BM244" s="7"/>
      <c r="BN244" s="7"/>
      <c r="BO244" s="4"/>
      <c r="BP244" s="8"/>
      <c r="BQ244" s="4"/>
      <c r="BR244" s="8"/>
      <c r="BS244" s="7"/>
      <c r="BT244" s="7"/>
      <c r="BU244" s="2" t="s">
        <v>252</v>
      </c>
      <c r="BV244" s="2" t="s">
        <v>223</v>
      </c>
      <c r="BW244" s="2" t="s">
        <v>226</v>
      </c>
      <c r="BX244" s="2" t="s">
        <v>226</v>
      </c>
      <c r="BY244" s="2" t="s">
        <v>238</v>
      </c>
      <c r="BZ244" s="2" t="s">
        <v>226</v>
      </c>
      <c r="CA244" s="4"/>
      <c r="CB244" s="8"/>
      <c r="CC244" s="4"/>
      <c r="CD244" s="8"/>
      <c r="CE244" s="7"/>
      <c r="CF244" s="7"/>
      <c r="CG244" s="2" t="s">
        <v>448</v>
      </c>
      <c r="CH244" s="2" t="s">
        <v>223</v>
      </c>
      <c r="CI244" s="2" t="s">
        <v>226</v>
      </c>
      <c r="CJ244" s="2" t="s">
        <v>226</v>
      </c>
      <c r="CK244" s="2" t="s">
        <v>238</v>
      </c>
      <c r="CL244" s="2" t="s">
        <v>226</v>
      </c>
      <c r="CM244" s="4"/>
      <c r="CN244" s="8"/>
      <c r="CO244" s="4"/>
      <c r="CP244" s="8"/>
      <c r="CQ244" s="7"/>
      <c r="CR244" s="7"/>
      <c r="CS244" s="2" t="s">
        <v>252</v>
      </c>
      <c r="CT244" s="2" t="s">
        <v>223</v>
      </c>
      <c r="CU244" s="2" t="s">
        <v>226</v>
      </c>
      <c r="CV244" s="2" t="s">
        <v>226</v>
      </c>
      <c r="CW244" s="2" t="s">
        <v>238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252</v>
      </c>
      <c r="DF244" s="2" t="s">
        <v>223</v>
      </c>
      <c r="DG244" s="2" t="s">
        <v>226</v>
      </c>
      <c r="DH244" s="2" t="s">
        <v>226</v>
      </c>
      <c r="DI244" s="2" t="s">
        <v>238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252</v>
      </c>
      <c r="DR244" s="2" t="s">
        <v>223</v>
      </c>
      <c r="DS244" s="2" t="s">
        <v>226</v>
      </c>
      <c r="DT244" s="2" t="s">
        <v>226</v>
      </c>
      <c r="DU244" s="2" t="s">
        <v>238</v>
      </c>
      <c r="DV244" s="2" t="s">
        <v>226</v>
      </c>
      <c r="DW244" s="4"/>
      <c r="DX244" s="8"/>
      <c r="DY244" s="4"/>
      <c r="DZ244" s="8"/>
      <c r="EA244" s="7"/>
      <c r="EB244" s="7"/>
      <c r="EC244" s="2" t="s">
        <v>252</v>
      </c>
      <c r="ED244" s="2" t="s">
        <v>223</v>
      </c>
      <c r="EE244" s="2" t="s">
        <v>226</v>
      </c>
      <c r="EF244" s="2" t="s">
        <v>226</v>
      </c>
      <c r="EG244" s="2" t="s">
        <v>238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448</v>
      </c>
      <c r="EP244" s="2" t="s">
        <v>223</v>
      </c>
      <c r="EQ244" s="2" t="s">
        <v>226</v>
      </c>
      <c r="ER244" s="2" t="s">
        <v>226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239</v>
      </c>
      <c r="FB244" s="2" t="s">
        <v>223</v>
      </c>
      <c r="FC244" s="2" t="s">
        <v>226</v>
      </c>
      <c r="FD244" s="2" t="s">
        <v>226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223</v>
      </c>
      <c r="FO244" s="2" t="s">
        <v>226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223</v>
      </c>
      <c r="GA244" s="2" t="s">
        <v>226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252</v>
      </c>
      <c r="GL244" s="2" t="s">
        <v>223</v>
      </c>
      <c r="GM244" s="2" t="s">
        <v>226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223</v>
      </c>
      <c r="GY244" s="2" t="s">
        <v>226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223</v>
      </c>
      <c r="HK244" s="2" t="s">
        <v>226</v>
      </c>
      <c r="HL244" s="2" t="s">
        <v>226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252</v>
      </c>
      <c r="HV244" s="2" t="s">
        <v>223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252</v>
      </c>
      <c r="IH244" s="2" t="s">
        <v>223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949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252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667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252</v>
      </c>
      <c r="LZ244" s="2" t="s">
        <v>223</v>
      </c>
      <c r="MA244" s="2" t="s">
        <v>226</v>
      </c>
      <c r="MB244" s="2" t="s">
        <v>226</v>
      </c>
      <c r="MC244" s="2" t="s">
        <v>238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252</v>
      </c>
      <c r="ML244" s="2" t="s">
        <v>223</v>
      </c>
      <c r="MM244" s="2" t="s">
        <v>226</v>
      </c>
      <c r="MN244" s="2" t="s">
        <v>226</v>
      </c>
      <c r="MO244" s="2" t="s">
        <v>238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252</v>
      </c>
      <c r="MX244" s="2" t="s">
        <v>223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226</v>
      </c>
      <c r="NJ244" s="2" t="s">
        <v>226</v>
      </c>
      <c r="NK244" s="2" t="s">
        <v>226</v>
      </c>
      <c r="NL244" s="2" t="s">
        <v>226</v>
      </c>
      <c r="NM244" s="2" t="s">
        <v>226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949</v>
      </c>
      <c r="NV244" s="2" t="s">
        <v>223</v>
      </c>
      <c r="NW244" s="2" t="s">
        <v>226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252</v>
      </c>
      <c r="OH244" s="2" t="s">
        <v>223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252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252</v>
      </c>
      <c r="PF244" s="2" t="s">
        <v>223</v>
      </c>
      <c r="PG244" s="2" t="s">
        <v>226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252</v>
      </c>
      <c r="QP244" s="2" t="s">
        <v>223</v>
      </c>
      <c r="QQ244" s="2" t="s">
        <v>226</v>
      </c>
      <c r="QR244" s="2" t="s">
        <v>226</v>
      </c>
      <c r="QS244" s="2" t="s">
        <v>238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252</v>
      </c>
      <c r="RN244" s="2" t="s">
        <v>223</v>
      </c>
      <c r="RO244" s="2" t="s">
        <v>226</v>
      </c>
      <c r="RP244" s="2" t="s">
        <v>226</v>
      </c>
      <c r="RQ244" s="2" t="s">
        <v>238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226</v>
      </c>
      <c r="RZ244" s="2" t="s">
        <v>226</v>
      </c>
      <c r="SA244" s="2" t="s">
        <v>226</v>
      </c>
      <c r="SB244" s="2" t="s">
        <v>226</v>
      </c>
      <c r="SC244" s="2" t="s">
        <v>226</v>
      </c>
      <c r="SD244" s="2" t="s">
        <v>226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>
        <v>85</v>
      </c>
      <c r="UN244" s="4"/>
      <c r="UO244" s="4"/>
      <c r="UP244" s="4"/>
      <c r="UQ244" s="4"/>
      <c r="UR244" s="4"/>
      <c r="US244" s="4"/>
      <c r="UT244" s="4"/>
      <c r="UU244" s="4">
        <v>85</v>
      </c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</row>
    <row r="245">
      <c r="A245" s="2" t="s">
        <v>2838</v>
      </c>
      <c r="B245" s="2" t="s">
        <v>577</v>
      </c>
      <c r="C245" s="2" t="s">
        <v>558</v>
      </c>
      <c r="D245" s="2" t="s">
        <v>215</v>
      </c>
      <c r="E245" s="2" t="s">
        <v>363</v>
      </c>
      <c r="F245" s="2" t="s">
        <v>2839</v>
      </c>
      <c r="G245" s="2" t="s">
        <v>2840</v>
      </c>
      <c r="H245" s="2" t="s">
        <v>2841</v>
      </c>
      <c r="I245" s="2" t="s">
        <v>2842</v>
      </c>
      <c r="J245" s="2" t="s">
        <v>582</v>
      </c>
      <c r="K245" s="2" t="s">
        <v>2843</v>
      </c>
      <c r="L245" s="3">
        <v>30.95</v>
      </c>
      <c r="M245" s="3">
        <v>32.5</v>
      </c>
      <c r="N245" s="3">
        <v>64.99</v>
      </c>
      <c r="O245" s="2" t="s">
        <v>223</v>
      </c>
      <c r="P245" s="2" t="s">
        <v>796</v>
      </c>
      <c r="Q245" s="2" t="s">
        <v>225</v>
      </c>
      <c r="R245" s="2" t="s">
        <v>226</v>
      </c>
      <c r="S245" s="2" t="s">
        <v>2844</v>
      </c>
      <c r="T245" s="2" t="s">
        <v>2845</v>
      </c>
      <c r="U245" s="2" t="s">
        <v>2756</v>
      </c>
      <c r="V245" s="2" t="s">
        <v>1285</v>
      </c>
      <c r="W245" s="2" t="s">
        <v>971</v>
      </c>
      <c r="X245" s="2" t="s">
        <v>226</v>
      </c>
      <c r="Y245" s="2" t="s">
        <v>2846</v>
      </c>
      <c r="Z245" s="4">
        <v>711</v>
      </c>
      <c r="AA245" s="4">
        <f>=ROUNDDOWN(59.25,0)</f>
      </c>
      <c r="AB245" s="5">
        <v>12</v>
      </c>
      <c r="AC245" s="2" t="s">
        <v>624</v>
      </c>
      <c r="AD245" s="4">
        <v>500</v>
      </c>
      <c r="AE245" s="4">
        <v>1020</v>
      </c>
      <c r="AF245" s="6">
        <v>64</v>
      </c>
      <c r="AG245" s="6"/>
      <c r="AH245" s="7">
        <v>0.7381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103</v>
      </c>
      <c r="AQ245" s="8">
        <v>3682.75</v>
      </c>
      <c r="AR245" s="4"/>
      <c r="AS245" s="8"/>
      <c r="AT245" s="7"/>
      <c r="AU245" s="7"/>
      <c r="AV245" s="4">
        <v>432</v>
      </c>
      <c r="AW245" s="8">
        <v>18633.69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0.1976</v>
      </c>
      <c r="BC245" s="4">
        <v>520</v>
      </c>
      <c r="BD245" s="8">
        <v>22426.69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>
        <v>0.8309</v>
      </c>
      <c r="BJ245" s="4">
        <v>103</v>
      </c>
      <c r="BK245" s="8">
        <v>3682.75</v>
      </c>
      <c r="BL245" s="2" t="s">
        <v>2847</v>
      </c>
      <c r="BM245" s="7">
        <v>1</v>
      </c>
      <c r="BN245" s="7">
        <v>1</v>
      </c>
      <c r="BO245" s="4">
        <v>30</v>
      </c>
      <c r="BP245" s="8">
        <v>1067.7</v>
      </c>
      <c r="BQ245" s="4"/>
      <c r="BR245" s="8"/>
      <c r="BS245" s="7"/>
      <c r="BT245" s="7"/>
      <c r="BU245" s="2" t="s">
        <v>239</v>
      </c>
      <c r="BV245" s="2" t="s">
        <v>223</v>
      </c>
      <c r="BW245" s="2" t="s">
        <v>226</v>
      </c>
      <c r="BX245" s="2" t="s">
        <v>1749</v>
      </c>
      <c r="BY245" s="2" t="s">
        <v>238</v>
      </c>
      <c r="BZ245" s="2" t="s">
        <v>226</v>
      </c>
      <c r="CA245" s="4">
        <v>18</v>
      </c>
      <c r="CB245" s="8">
        <v>631.8</v>
      </c>
      <c r="CC245" s="4"/>
      <c r="CD245" s="8"/>
      <c r="CE245" s="7"/>
      <c r="CF245" s="7"/>
      <c r="CG245" s="2" t="s">
        <v>239</v>
      </c>
      <c r="CH245" s="2" t="s">
        <v>223</v>
      </c>
      <c r="CI245" s="2" t="s">
        <v>2761</v>
      </c>
      <c r="CJ245" s="2" t="s">
        <v>2848</v>
      </c>
      <c r="CK245" s="2" t="s">
        <v>238</v>
      </c>
      <c r="CL245" s="2" t="s">
        <v>226</v>
      </c>
      <c r="CM245" s="4">
        <v>18</v>
      </c>
      <c r="CN245" s="8">
        <v>631.8</v>
      </c>
      <c r="CO245" s="4"/>
      <c r="CP245" s="8"/>
      <c r="CQ245" s="7"/>
      <c r="CR245" s="7"/>
      <c r="CS245" s="2" t="s">
        <v>239</v>
      </c>
      <c r="CT245" s="2" t="s">
        <v>223</v>
      </c>
      <c r="CU245" s="2" t="s">
        <v>2167</v>
      </c>
      <c r="CV245" s="2" t="s">
        <v>2849</v>
      </c>
      <c r="CW245" s="2" t="s">
        <v>238</v>
      </c>
      <c r="CX245" s="2" t="s">
        <v>226</v>
      </c>
      <c r="CY245" s="4">
        <v>4</v>
      </c>
      <c r="CZ245" s="8">
        <v>140.4</v>
      </c>
      <c r="DA245" s="4"/>
      <c r="DB245" s="8"/>
      <c r="DC245" s="7"/>
      <c r="DD245" s="7"/>
      <c r="DE245" s="2" t="s">
        <v>239</v>
      </c>
      <c r="DF245" s="2" t="s">
        <v>223</v>
      </c>
      <c r="DG245" s="2" t="s">
        <v>2850</v>
      </c>
      <c r="DH245" s="2" t="s">
        <v>934</v>
      </c>
      <c r="DI245" s="2" t="s">
        <v>238</v>
      </c>
      <c r="DJ245" s="2" t="s">
        <v>226</v>
      </c>
      <c r="DK245" s="4">
        <v>13</v>
      </c>
      <c r="DL245" s="8">
        <v>409.5</v>
      </c>
      <c r="DM245" s="4"/>
      <c r="DN245" s="8"/>
      <c r="DO245" s="7"/>
      <c r="DP245" s="7"/>
      <c r="DQ245" s="2" t="s">
        <v>239</v>
      </c>
      <c r="DR245" s="2" t="s">
        <v>223</v>
      </c>
      <c r="DS245" s="2" t="s">
        <v>2851</v>
      </c>
      <c r="DT245" s="2" t="s">
        <v>1005</v>
      </c>
      <c r="DU245" s="2" t="s">
        <v>238</v>
      </c>
      <c r="DV245" s="2" t="s">
        <v>226</v>
      </c>
      <c r="DW245" s="4">
        <v>2</v>
      </c>
      <c r="DX245" s="8">
        <v>68.24</v>
      </c>
      <c r="DY245" s="4"/>
      <c r="DZ245" s="8"/>
      <c r="EA245" s="7"/>
      <c r="EB245" s="7"/>
      <c r="EC245" s="2" t="s">
        <v>239</v>
      </c>
      <c r="ED245" s="2" t="s">
        <v>223</v>
      </c>
      <c r="EE245" s="2" t="s">
        <v>534</v>
      </c>
      <c r="EF245" s="2" t="s">
        <v>2852</v>
      </c>
      <c r="EG245" s="2" t="s">
        <v>238</v>
      </c>
      <c r="EH245" s="2" t="s">
        <v>226</v>
      </c>
      <c r="EI245" s="4">
        <v>4</v>
      </c>
      <c r="EJ245" s="8">
        <v>140.4</v>
      </c>
      <c r="EK245" s="4"/>
      <c r="EL245" s="8"/>
      <c r="EM245" s="7"/>
      <c r="EN245" s="7"/>
      <c r="EO245" s="2" t="s">
        <v>239</v>
      </c>
      <c r="EP245" s="2" t="s">
        <v>223</v>
      </c>
      <c r="EQ245" s="2" t="s">
        <v>2846</v>
      </c>
      <c r="ER245" s="2" t="s">
        <v>2853</v>
      </c>
      <c r="ES245" s="2" t="s">
        <v>238</v>
      </c>
      <c r="ET245" s="2" t="s">
        <v>226</v>
      </c>
      <c r="EU245" s="4">
        <v>1</v>
      </c>
      <c r="EV245" s="8">
        <v>32.5</v>
      </c>
      <c r="EW245" s="4"/>
      <c r="EX245" s="8"/>
      <c r="EY245" s="7"/>
      <c r="EZ245" s="7"/>
      <c r="FA245" s="2" t="s">
        <v>239</v>
      </c>
      <c r="FB245" s="2" t="s">
        <v>223</v>
      </c>
      <c r="FC245" s="2" t="s">
        <v>2854</v>
      </c>
      <c r="FD245" s="2" t="s">
        <v>2811</v>
      </c>
      <c r="FE245" s="2" t="s">
        <v>238</v>
      </c>
      <c r="FF245" s="2" t="s">
        <v>226</v>
      </c>
      <c r="FG245" s="4">
        <v>2</v>
      </c>
      <c r="FH245" s="8">
        <v>107.98</v>
      </c>
      <c r="FI245" s="4"/>
      <c r="FJ245" s="8"/>
      <c r="FK245" s="7"/>
      <c r="FL245" s="7"/>
      <c r="FM245" s="2" t="s">
        <v>239</v>
      </c>
      <c r="FN245" s="2" t="s">
        <v>223</v>
      </c>
      <c r="FO245" s="2" t="s">
        <v>2846</v>
      </c>
      <c r="FP245" s="2" t="s">
        <v>2855</v>
      </c>
      <c r="FQ245" s="2" t="s">
        <v>238</v>
      </c>
      <c r="FR245" s="2" t="s">
        <v>226</v>
      </c>
      <c r="FS245" s="4">
        <v>10</v>
      </c>
      <c r="FT245" s="8">
        <v>418.31</v>
      </c>
      <c r="FU245" s="4"/>
      <c r="FV245" s="8"/>
      <c r="FW245" s="7"/>
      <c r="FX245" s="7"/>
      <c r="FY245" s="2" t="s">
        <v>239</v>
      </c>
      <c r="FZ245" s="2" t="s">
        <v>223</v>
      </c>
      <c r="GA245" s="2" t="s">
        <v>661</v>
      </c>
      <c r="GB245" s="2" t="s">
        <v>990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238</v>
      </c>
      <c r="GP245" s="2" t="s">
        <v>226</v>
      </c>
      <c r="GQ245" s="4">
        <v>1</v>
      </c>
      <c r="GR245" s="8">
        <v>34.12</v>
      </c>
      <c r="GS245" s="4"/>
      <c r="GT245" s="8"/>
      <c r="GU245" s="7"/>
      <c r="GV245" s="7"/>
      <c r="GW245" s="2" t="s">
        <v>239</v>
      </c>
      <c r="GX245" s="2" t="s">
        <v>223</v>
      </c>
      <c r="GY245" s="2" t="s">
        <v>2856</v>
      </c>
      <c r="GZ245" s="2" t="s">
        <v>839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223</v>
      </c>
      <c r="HK245" s="2" t="s">
        <v>2085</v>
      </c>
      <c r="HL245" s="2" t="s">
        <v>2857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291</v>
      </c>
      <c r="IA245" s="4"/>
      <c r="IB245" s="8"/>
      <c r="IC245" s="4"/>
      <c r="ID245" s="8"/>
      <c r="IE245" s="7"/>
      <c r="IF245" s="7"/>
      <c r="IG245" s="2" t="s">
        <v>252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448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448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667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226</v>
      </c>
      <c r="MM245" s="2" t="s">
        <v>226</v>
      </c>
      <c r="MN245" s="2" t="s">
        <v>226</v>
      </c>
      <c r="MO245" s="2" t="s">
        <v>226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223</v>
      </c>
      <c r="NK245" s="2" t="s">
        <v>226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239</v>
      </c>
      <c r="NV245" s="2" t="s">
        <v>237</v>
      </c>
      <c r="NW245" s="2" t="s">
        <v>2760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252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239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252</v>
      </c>
      <c r="RN245" s="2" t="s">
        <v>223</v>
      </c>
      <c r="RO245" s="2" t="s">
        <v>226</v>
      </c>
      <c r="RP245" s="2" t="s">
        <v>226</v>
      </c>
      <c r="RQ245" s="2" t="s">
        <v>238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226</v>
      </c>
      <c r="RZ245" s="2" t="s">
        <v>226</v>
      </c>
      <c r="SA245" s="2" t="s">
        <v>226</v>
      </c>
      <c r="SB245" s="2" t="s">
        <v>226</v>
      </c>
      <c r="SC245" s="2" t="s">
        <v>226</v>
      </c>
      <c r="SD245" s="2" t="s">
        <v>226</v>
      </c>
      <c r="SE245" s="4">
        <v>711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>
        <v>500</v>
      </c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>
        <v>520</v>
      </c>
      <c r="VL245" s="4"/>
      <c r="VM245" s="4"/>
      <c r="VN245" s="4"/>
      <c r="VO245" s="4"/>
      <c r="VP245" s="4"/>
      <c r="VQ245" s="4"/>
    </row>
    <row r="246">
      <c r="A246" s="2" t="s">
        <v>2858</v>
      </c>
      <c r="B246" s="2" t="s">
        <v>577</v>
      </c>
      <c r="C246" s="2" t="s">
        <v>558</v>
      </c>
      <c r="D246" s="2" t="s">
        <v>215</v>
      </c>
      <c r="E246" s="2" t="s">
        <v>363</v>
      </c>
      <c r="F246" s="2" t="s">
        <v>2839</v>
      </c>
      <c r="G246" s="2" t="s">
        <v>2840</v>
      </c>
      <c r="H246" s="2" t="s">
        <v>2841</v>
      </c>
      <c r="I246" s="2" t="s">
        <v>2842</v>
      </c>
      <c r="J246" s="2" t="s">
        <v>221</v>
      </c>
      <c r="K246" s="2" t="s">
        <v>2843</v>
      </c>
      <c r="L246" s="3">
        <v>40.47</v>
      </c>
      <c r="M246" s="3">
        <v>42.49</v>
      </c>
      <c r="N246" s="3">
        <v>84.99</v>
      </c>
      <c r="O246" s="2" t="s">
        <v>223</v>
      </c>
      <c r="P246" s="2" t="s">
        <v>796</v>
      </c>
      <c r="Q246" s="2" t="s">
        <v>225</v>
      </c>
      <c r="R246" s="2" t="s">
        <v>226</v>
      </c>
      <c r="S246" s="2" t="s">
        <v>2844</v>
      </c>
      <c r="T246" s="2" t="s">
        <v>2845</v>
      </c>
      <c r="U246" s="2" t="s">
        <v>489</v>
      </c>
      <c r="V246" s="2" t="s">
        <v>1285</v>
      </c>
      <c r="W246" s="2" t="s">
        <v>971</v>
      </c>
      <c r="X246" s="2" t="s">
        <v>226</v>
      </c>
      <c r="Y246" s="2" t="s">
        <v>2846</v>
      </c>
      <c r="Z246" s="4">
        <v>1348</v>
      </c>
      <c r="AA246" s="4">
        <f>=ROUNDDOWN(31.3488372093023,0)</f>
      </c>
      <c r="AB246" s="5">
        <v>43</v>
      </c>
      <c r="AC246" s="2" t="s">
        <v>624</v>
      </c>
      <c r="AD246" s="4">
        <v>1776</v>
      </c>
      <c r="AE246" s="4">
        <v>2056</v>
      </c>
      <c r="AF246" s="6">
        <v>64</v>
      </c>
      <c r="AG246" s="6"/>
      <c r="AH246" s="7">
        <v>0.7381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326</v>
      </c>
      <c r="AQ246" s="8">
        <v>14797.54</v>
      </c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0.7941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326</v>
      </c>
      <c r="BK246" s="8">
        <v>14797.54</v>
      </c>
      <c r="BL246" s="2" t="s">
        <v>2859</v>
      </c>
      <c r="BM246" s="7">
        <v>1</v>
      </c>
      <c r="BN246" s="7">
        <v>1</v>
      </c>
      <c r="BO246" s="4">
        <v>97</v>
      </c>
      <c r="BP246" s="8">
        <v>4514.38</v>
      </c>
      <c r="BQ246" s="4"/>
      <c r="BR246" s="8"/>
      <c r="BS246" s="7"/>
      <c r="BT246" s="7"/>
      <c r="BU246" s="2" t="s">
        <v>239</v>
      </c>
      <c r="BV246" s="2" t="s">
        <v>223</v>
      </c>
      <c r="BW246" s="2" t="s">
        <v>226</v>
      </c>
      <c r="BX246" s="2" t="s">
        <v>1749</v>
      </c>
      <c r="BY246" s="2" t="s">
        <v>238</v>
      </c>
      <c r="BZ246" s="2" t="s">
        <v>226</v>
      </c>
      <c r="CA246" s="4">
        <v>61</v>
      </c>
      <c r="CB246" s="8">
        <v>2799.29</v>
      </c>
      <c r="CC246" s="4"/>
      <c r="CD246" s="8"/>
      <c r="CE246" s="7"/>
      <c r="CF246" s="7"/>
      <c r="CG246" s="2" t="s">
        <v>239</v>
      </c>
      <c r="CH246" s="2" t="s">
        <v>223</v>
      </c>
      <c r="CI246" s="2" t="s">
        <v>2761</v>
      </c>
      <c r="CJ246" s="2" t="s">
        <v>1592</v>
      </c>
      <c r="CK246" s="2" t="s">
        <v>238</v>
      </c>
      <c r="CL246" s="2" t="s">
        <v>226</v>
      </c>
      <c r="CM246" s="4">
        <v>68</v>
      </c>
      <c r="CN246" s="8">
        <v>3120.52</v>
      </c>
      <c r="CO246" s="4"/>
      <c r="CP246" s="8"/>
      <c r="CQ246" s="7"/>
      <c r="CR246" s="7"/>
      <c r="CS246" s="2" t="s">
        <v>239</v>
      </c>
      <c r="CT246" s="2" t="s">
        <v>223</v>
      </c>
      <c r="CU246" s="2" t="s">
        <v>2167</v>
      </c>
      <c r="CV246" s="2" t="s">
        <v>2860</v>
      </c>
      <c r="CW246" s="2" t="s">
        <v>238</v>
      </c>
      <c r="CX246" s="2" t="s">
        <v>226</v>
      </c>
      <c r="CY246" s="4">
        <v>13</v>
      </c>
      <c r="CZ246" s="8">
        <v>596.57</v>
      </c>
      <c r="DA246" s="4"/>
      <c r="DB246" s="8"/>
      <c r="DC246" s="7"/>
      <c r="DD246" s="7"/>
      <c r="DE246" s="2" t="s">
        <v>239</v>
      </c>
      <c r="DF246" s="2" t="s">
        <v>223</v>
      </c>
      <c r="DG246" s="2" t="s">
        <v>2850</v>
      </c>
      <c r="DH246" s="2" t="s">
        <v>2779</v>
      </c>
      <c r="DI246" s="2" t="s">
        <v>238</v>
      </c>
      <c r="DJ246" s="2" t="s">
        <v>226</v>
      </c>
      <c r="DK246" s="4">
        <v>31</v>
      </c>
      <c r="DL246" s="8">
        <v>1283.19</v>
      </c>
      <c r="DM246" s="4"/>
      <c r="DN246" s="8"/>
      <c r="DO246" s="7"/>
      <c r="DP246" s="7"/>
      <c r="DQ246" s="2" t="s">
        <v>239</v>
      </c>
      <c r="DR246" s="2" t="s">
        <v>223</v>
      </c>
      <c r="DS246" s="2" t="s">
        <v>2851</v>
      </c>
      <c r="DT246" s="2" t="s">
        <v>1859</v>
      </c>
      <c r="DU246" s="2" t="s">
        <v>238</v>
      </c>
      <c r="DV246" s="2" t="s">
        <v>226</v>
      </c>
      <c r="DW246" s="4">
        <v>12</v>
      </c>
      <c r="DX246" s="8">
        <v>535.44</v>
      </c>
      <c r="DY246" s="4"/>
      <c r="DZ246" s="8"/>
      <c r="EA246" s="7"/>
      <c r="EB246" s="7"/>
      <c r="EC246" s="2" t="s">
        <v>239</v>
      </c>
      <c r="ED246" s="2" t="s">
        <v>223</v>
      </c>
      <c r="EE246" s="2" t="s">
        <v>534</v>
      </c>
      <c r="EF246" s="2" t="s">
        <v>2800</v>
      </c>
      <c r="EG246" s="2" t="s">
        <v>238</v>
      </c>
      <c r="EH246" s="2" t="s">
        <v>226</v>
      </c>
      <c r="EI246" s="4">
        <v>19</v>
      </c>
      <c r="EJ246" s="8">
        <v>871.91</v>
      </c>
      <c r="EK246" s="4"/>
      <c r="EL246" s="8"/>
      <c r="EM246" s="7"/>
      <c r="EN246" s="7"/>
      <c r="EO246" s="2" t="s">
        <v>239</v>
      </c>
      <c r="EP246" s="2" t="s">
        <v>223</v>
      </c>
      <c r="EQ246" s="2" t="s">
        <v>2846</v>
      </c>
      <c r="ER246" s="2" t="s">
        <v>2861</v>
      </c>
      <c r="ES246" s="2" t="s">
        <v>238</v>
      </c>
      <c r="ET246" s="2" t="s">
        <v>226</v>
      </c>
      <c r="EU246" s="4">
        <v>9</v>
      </c>
      <c r="EV246" s="8">
        <v>382.41</v>
      </c>
      <c r="EW246" s="4"/>
      <c r="EX246" s="8"/>
      <c r="EY246" s="7"/>
      <c r="EZ246" s="7"/>
      <c r="FA246" s="2" t="s">
        <v>239</v>
      </c>
      <c r="FB246" s="2" t="s">
        <v>223</v>
      </c>
      <c r="FC246" s="2" t="s">
        <v>2854</v>
      </c>
      <c r="FD246" s="2" t="s">
        <v>2862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2846</v>
      </c>
      <c r="FP246" s="2" t="s">
        <v>2863</v>
      </c>
      <c r="FQ246" s="2" t="s">
        <v>238</v>
      </c>
      <c r="FR246" s="2" t="s">
        <v>226</v>
      </c>
      <c r="FS246" s="4">
        <v>4</v>
      </c>
      <c r="FT246" s="8">
        <v>202.64</v>
      </c>
      <c r="FU246" s="4"/>
      <c r="FV246" s="8"/>
      <c r="FW246" s="7"/>
      <c r="FX246" s="7"/>
      <c r="FY246" s="2" t="s">
        <v>239</v>
      </c>
      <c r="FZ246" s="2" t="s">
        <v>223</v>
      </c>
      <c r="GA246" s="2" t="s">
        <v>2864</v>
      </c>
      <c r="GB246" s="2" t="s">
        <v>1334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252</v>
      </c>
      <c r="GL246" s="2" t="s">
        <v>223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>
        <v>2</v>
      </c>
      <c r="GR246" s="8">
        <v>89.24</v>
      </c>
      <c r="GS246" s="4"/>
      <c r="GT246" s="8"/>
      <c r="GU246" s="7"/>
      <c r="GV246" s="7"/>
      <c r="GW246" s="2" t="s">
        <v>239</v>
      </c>
      <c r="GX246" s="2" t="s">
        <v>223</v>
      </c>
      <c r="GY246" s="2" t="s">
        <v>2856</v>
      </c>
      <c r="GZ246" s="2" t="s">
        <v>878</v>
      </c>
      <c r="HA246" s="2" t="s">
        <v>238</v>
      </c>
      <c r="HB246" s="2" t="s">
        <v>226</v>
      </c>
      <c r="HC246" s="4">
        <v>10</v>
      </c>
      <c r="HD246" s="8">
        <v>401.95</v>
      </c>
      <c r="HE246" s="4"/>
      <c r="HF246" s="8"/>
      <c r="HG246" s="7"/>
      <c r="HH246" s="7"/>
      <c r="HI246" s="2" t="s">
        <v>239</v>
      </c>
      <c r="HJ246" s="2" t="s">
        <v>223</v>
      </c>
      <c r="HK246" s="2" t="s">
        <v>2085</v>
      </c>
      <c r="HL246" s="2" t="s">
        <v>2857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291</v>
      </c>
      <c r="IA246" s="4"/>
      <c r="IB246" s="8"/>
      <c r="IC246" s="4"/>
      <c r="ID246" s="8"/>
      <c r="IE246" s="7"/>
      <c r="IF246" s="7"/>
      <c r="IG246" s="2" t="s">
        <v>252</v>
      </c>
      <c r="IH246" s="2" t="s">
        <v>223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448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448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667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226</v>
      </c>
      <c r="MM246" s="2" t="s">
        <v>226</v>
      </c>
      <c r="MN246" s="2" t="s">
        <v>226</v>
      </c>
      <c r="MO246" s="2" t="s">
        <v>226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236</v>
      </c>
      <c r="NJ246" s="2" t="s">
        <v>223</v>
      </c>
      <c r="NK246" s="2" t="s">
        <v>226</v>
      </c>
      <c r="NL246" s="2" t="s">
        <v>226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239</v>
      </c>
      <c r="NV246" s="2" t="s">
        <v>237</v>
      </c>
      <c r="NW246" s="2" t="s">
        <v>2760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252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239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266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252</v>
      </c>
      <c r="RN246" s="2" t="s">
        <v>223</v>
      </c>
      <c r="RO246" s="2" t="s">
        <v>226</v>
      </c>
      <c r="RP246" s="2" t="s">
        <v>226</v>
      </c>
      <c r="RQ246" s="2" t="s">
        <v>238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226</v>
      </c>
      <c r="RZ246" s="2" t="s">
        <v>226</v>
      </c>
      <c r="SA246" s="2" t="s">
        <v>226</v>
      </c>
      <c r="SB246" s="2" t="s">
        <v>226</v>
      </c>
      <c r="SC246" s="2" t="s">
        <v>226</v>
      </c>
      <c r="SD246" s="2" t="s">
        <v>226</v>
      </c>
      <c r="SE246" s="4">
        <v>1348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>
        <v>1776</v>
      </c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>
        <v>280</v>
      </c>
      <c r="VL246" s="4"/>
      <c r="VM246" s="4"/>
      <c r="VN246" s="4"/>
      <c r="VO246" s="4"/>
      <c r="VP246" s="4"/>
      <c r="VQ246" s="4"/>
    </row>
    <row r="247">
      <c r="A247" s="2" t="s">
        <v>2865</v>
      </c>
      <c r="B247" s="2" t="s">
        <v>577</v>
      </c>
      <c r="C247" s="2" t="s">
        <v>558</v>
      </c>
      <c r="D247" s="2" t="s">
        <v>215</v>
      </c>
      <c r="E247" s="2" t="s">
        <v>363</v>
      </c>
      <c r="F247" s="2" t="s">
        <v>2839</v>
      </c>
      <c r="G247" s="2" t="s">
        <v>2840</v>
      </c>
      <c r="H247" s="2" t="s">
        <v>2841</v>
      </c>
      <c r="I247" s="2" t="s">
        <v>2842</v>
      </c>
      <c r="J247" s="2" t="s">
        <v>268</v>
      </c>
      <c r="K247" s="2" t="s">
        <v>2843</v>
      </c>
      <c r="L247" s="3">
        <v>45.23</v>
      </c>
      <c r="M247" s="3">
        <v>47.49</v>
      </c>
      <c r="N247" s="3">
        <v>94.99</v>
      </c>
      <c r="O247" s="2" t="s">
        <v>223</v>
      </c>
      <c r="P247" s="2" t="s">
        <v>796</v>
      </c>
      <c r="Q247" s="2" t="s">
        <v>225</v>
      </c>
      <c r="R247" s="2" t="s">
        <v>226</v>
      </c>
      <c r="S247" s="2" t="s">
        <v>2844</v>
      </c>
      <c r="T247" s="2" t="s">
        <v>2845</v>
      </c>
      <c r="U247" s="2" t="s">
        <v>489</v>
      </c>
      <c r="V247" s="2" t="s">
        <v>1285</v>
      </c>
      <c r="W247" s="2" t="s">
        <v>971</v>
      </c>
      <c r="X247" s="2" t="s">
        <v>226</v>
      </c>
      <c r="Y247" s="2" t="s">
        <v>2229</v>
      </c>
      <c r="Z247" s="4">
        <v>246</v>
      </c>
      <c r="AA247" s="4">
        <f>=ROUNDDOWN(16.4,0)</f>
      </c>
      <c r="AB247" s="5">
        <v>15</v>
      </c>
      <c r="AC247" s="2" t="s">
        <v>739</v>
      </c>
      <c r="AD247" s="4">
        <v>250</v>
      </c>
      <c r="AE247" s="4">
        <v>250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3</v>
      </c>
      <c r="AQ247" s="8">
        <v>153.4</v>
      </c>
      <c r="AR247" s="4"/>
      <c r="AS247" s="8"/>
      <c r="AT247" s="7"/>
      <c r="AU247" s="7"/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0.0082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3</v>
      </c>
      <c r="BK247" s="8">
        <v>153.4</v>
      </c>
      <c r="BL247" s="2" t="s">
        <v>2866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252</v>
      </c>
      <c r="BV247" s="2" t="s">
        <v>223</v>
      </c>
      <c r="BW247" s="2" t="s">
        <v>226</v>
      </c>
      <c r="BX247" s="2" t="s">
        <v>226</v>
      </c>
      <c r="BY247" s="2" t="s">
        <v>238</v>
      </c>
      <c r="BZ247" s="2" t="s">
        <v>226</v>
      </c>
      <c r="CA247" s="4"/>
      <c r="CB247" s="8"/>
      <c r="CC247" s="4"/>
      <c r="CD247" s="8"/>
      <c r="CE247" s="7"/>
      <c r="CF247" s="7"/>
      <c r="CG247" s="2" t="s">
        <v>448</v>
      </c>
      <c r="CH247" s="2" t="s">
        <v>223</v>
      </c>
      <c r="CI247" s="2" t="s">
        <v>226</v>
      </c>
      <c r="CJ247" s="2" t="s">
        <v>226</v>
      </c>
      <c r="CK247" s="2" t="s">
        <v>238</v>
      </c>
      <c r="CL247" s="2" t="s">
        <v>226</v>
      </c>
      <c r="CM247" s="4">
        <v>1</v>
      </c>
      <c r="CN247" s="8">
        <v>51.29</v>
      </c>
      <c r="CO247" s="4"/>
      <c r="CP247" s="8"/>
      <c r="CQ247" s="7"/>
      <c r="CR247" s="7"/>
      <c r="CS247" s="2" t="s">
        <v>239</v>
      </c>
      <c r="CT247" s="2" t="s">
        <v>223</v>
      </c>
      <c r="CU247" s="2" t="s">
        <v>1797</v>
      </c>
      <c r="CV247" s="2" t="s">
        <v>853</v>
      </c>
      <c r="CW247" s="2" t="s">
        <v>238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236</v>
      </c>
      <c r="DF247" s="2" t="s">
        <v>223</v>
      </c>
      <c r="DG247" s="2" t="s">
        <v>226</v>
      </c>
      <c r="DH247" s="2" t="s">
        <v>226</v>
      </c>
      <c r="DI247" s="2" t="s">
        <v>238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239</v>
      </c>
      <c r="DR247" s="2" t="s">
        <v>223</v>
      </c>
      <c r="DS247" s="2" t="s">
        <v>1797</v>
      </c>
      <c r="DT247" s="2" t="s">
        <v>226</v>
      </c>
      <c r="DU247" s="2" t="s">
        <v>238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236</v>
      </c>
      <c r="ED247" s="2" t="s">
        <v>223</v>
      </c>
      <c r="EE247" s="2" t="s">
        <v>226</v>
      </c>
      <c r="EF247" s="2" t="s">
        <v>226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239</v>
      </c>
      <c r="EP247" s="2" t="s">
        <v>223</v>
      </c>
      <c r="EQ247" s="2" t="s">
        <v>2406</v>
      </c>
      <c r="ER247" s="2" t="s">
        <v>226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223</v>
      </c>
      <c r="FC247" s="2" t="s">
        <v>2231</v>
      </c>
      <c r="FD247" s="2" t="s">
        <v>226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223</v>
      </c>
      <c r="FO247" s="2" t="s">
        <v>2231</v>
      </c>
      <c r="FP247" s="2" t="s">
        <v>226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223</v>
      </c>
      <c r="GA247" s="2" t="s">
        <v>2231</v>
      </c>
      <c r="GB247" s="2" t="s">
        <v>226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252</v>
      </c>
      <c r="GL247" s="2" t="s">
        <v>223</v>
      </c>
      <c r="GM247" s="2" t="s">
        <v>226</v>
      </c>
      <c r="GN247" s="2" t="s">
        <v>226</v>
      </c>
      <c r="GO247" s="2" t="s">
        <v>238</v>
      </c>
      <c r="GP247" s="2" t="s">
        <v>226</v>
      </c>
      <c r="GQ247" s="4">
        <v>1</v>
      </c>
      <c r="GR247" s="8">
        <v>49.87</v>
      </c>
      <c r="GS247" s="4"/>
      <c r="GT247" s="8"/>
      <c r="GU247" s="7"/>
      <c r="GV247" s="7"/>
      <c r="GW247" s="2" t="s">
        <v>239</v>
      </c>
      <c r="GX247" s="2" t="s">
        <v>223</v>
      </c>
      <c r="GY247" s="2" t="s">
        <v>2231</v>
      </c>
      <c r="GZ247" s="2" t="s">
        <v>1178</v>
      </c>
      <c r="HA247" s="2" t="s">
        <v>238</v>
      </c>
      <c r="HB247" s="2" t="s">
        <v>226</v>
      </c>
      <c r="HC247" s="4">
        <v>1</v>
      </c>
      <c r="HD247" s="8">
        <v>52.24</v>
      </c>
      <c r="HE247" s="4"/>
      <c r="HF247" s="8"/>
      <c r="HG247" s="7"/>
      <c r="HH247" s="7"/>
      <c r="HI247" s="2" t="s">
        <v>239</v>
      </c>
      <c r="HJ247" s="2" t="s">
        <v>223</v>
      </c>
      <c r="HK247" s="2" t="s">
        <v>2231</v>
      </c>
      <c r="HL247" s="2" t="s">
        <v>1178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252</v>
      </c>
      <c r="HV247" s="2" t="s">
        <v>223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252</v>
      </c>
      <c r="IH247" s="2" t="s">
        <v>223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448</v>
      </c>
      <c r="IT247" s="2" t="s">
        <v>223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949</v>
      </c>
      <c r="JF247" s="2" t="s">
        <v>223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252</v>
      </c>
      <c r="KD247" s="2" t="s">
        <v>223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667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223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252</v>
      </c>
      <c r="LZ247" s="2" t="s">
        <v>223</v>
      </c>
      <c r="MA247" s="2" t="s">
        <v>226</v>
      </c>
      <c r="MB247" s="2" t="s">
        <v>226</v>
      </c>
      <c r="MC247" s="2" t="s">
        <v>238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252</v>
      </c>
      <c r="ML247" s="2" t="s">
        <v>223</v>
      </c>
      <c r="MM247" s="2" t="s">
        <v>226</v>
      </c>
      <c r="MN247" s="2" t="s">
        <v>226</v>
      </c>
      <c r="MO247" s="2" t="s">
        <v>238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252</v>
      </c>
      <c r="MX247" s="2" t="s">
        <v>223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226</v>
      </c>
      <c r="NJ247" s="2" t="s">
        <v>226</v>
      </c>
      <c r="NK247" s="2" t="s">
        <v>226</v>
      </c>
      <c r="NL247" s="2" t="s">
        <v>226</v>
      </c>
      <c r="NM247" s="2" t="s">
        <v>226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949</v>
      </c>
      <c r="NV247" s="2" t="s">
        <v>223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252</v>
      </c>
      <c r="OH247" s="2" t="s">
        <v>223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252</v>
      </c>
      <c r="OT247" s="2" t="s">
        <v>223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252</v>
      </c>
      <c r="PF247" s="2" t="s">
        <v>223</v>
      </c>
      <c r="PG247" s="2" t="s">
        <v>226</v>
      </c>
      <c r="PH247" s="2" t="s">
        <v>226</v>
      </c>
      <c r="PI247" s="2" t="s">
        <v>238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252</v>
      </c>
      <c r="QP247" s="2" t="s">
        <v>223</v>
      </c>
      <c r="QQ247" s="2" t="s">
        <v>226</v>
      </c>
      <c r="QR247" s="2" t="s">
        <v>226</v>
      </c>
      <c r="QS247" s="2" t="s">
        <v>238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266</v>
      </c>
      <c r="RB247" s="2" t="s">
        <v>223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252</v>
      </c>
      <c r="RN247" s="2" t="s">
        <v>223</v>
      </c>
      <c r="RO247" s="2" t="s">
        <v>226</v>
      </c>
      <c r="RP247" s="2" t="s">
        <v>226</v>
      </c>
      <c r="RQ247" s="2" t="s">
        <v>238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226</v>
      </c>
      <c r="RZ247" s="2" t="s">
        <v>226</v>
      </c>
      <c r="SA247" s="2" t="s">
        <v>226</v>
      </c>
      <c r="SB247" s="2" t="s">
        <v>226</v>
      </c>
      <c r="SC247" s="2" t="s">
        <v>226</v>
      </c>
      <c r="SD247" s="2" t="s">
        <v>226</v>
      </c>
      <c r="SE247" s="4">
        <v>246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>
        <v>250</v>
      </c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</row>
    <row r="248">
      <c r="A248" s="2" t="s">
        <v>2867</v>
      </c>
      <c r="B248" s="2" t="s">
        <v>577</v>
      </c>
      <c r="C248" s="2" t="s">
        <v>558</v>
      </c>
      <c r="D248" s="2" t="s">
        <v>215</v>
      </c>
      <c r="E248" s="2" t="s">
        <v>363</v>
      </c>
      <c r="F248" s="2" t="s">
        <v>2839</v>
      </c>
      <c r="G248" s="2" t="s">
        <v>2840</v>
      </c>
      <c r="H248" s="2" t="s">
        <v>2841</v>
      </c>
      <c r="I248" s="2" t="s">
        <v>2842</v>
      </c>
      <c r="J248" s="2" t="s">
        <v>582</v>
      </c>
      <c r="K248" s="2" t="s">
        <v>282</v>
      </c>
      <c r="L248" s="3">
        <v>30.95</v>
      </c>
      <c r="M248" s="3">
        <v>32.5</v>
      </c>
      <c r="N248" s="3">
        <v>64.99</v>
      </c>
      <c r="O248" s="2" t="s">
        <v>223</v>
      </c>
      <c r="P248" s="2" t="s">
        <v>224</v>
      </c>
      <c r="Q248" s="2" t="s">
        <v>225</v>
      </c>
      <c r="R248" s="2" t="s">
        <v>226</v>
      </c>
      <c r="S248" s="2" t="s">
        <v>2868</v>
      </c>
      <c r="T248" s="2" t="s">
        <v>2845</v>
      </c>
      <c r="U248" s="2" t="s">
        <v>2756</v>
      </c>
      <c r="V248" s="2" t="s">
        <v>1285</v>
      </c>
      <c r="W248" s="2" t="s">
        <v>971</v>
      </c>
      <c r="X248" s="2" t="s">
        <v>226</v>
      </c>
      <c r="Y248" s="2" t="s">
        <v>2869</v>
      </c>
      <c r="Z248" s="4">
        <v>161</v>
      </c>
      <c r="AA248" s="4">
        <f>=ROUNDDOWN(20.125,0)</f>
      </c>
      <c r="AB248" s="5">
        <v>8</v>
      </c>
      <c r="AC248" s="2" t="s">
        <v>2870</v>
      </c>
      <c r="AD248" s="4">
        <v>190</v>
      </c>
      <c r="AE248" s="4">
        <v>190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24</v>
      </c>
      <c r="AQ248" s="8">
        <v>848.13</v>
      </c>
      <c r="AR248" s="4"/>
      <c r="AS248" s="8"/>
      <c r="AT248" s="7"/>
      <c r="AU248" s="7"/>
      <c r="AV248" s="4">
        <v>88</v>
      </c>
      <c r="AW248" s="8">
        <v>3793</v>
      </c>
      <c r="AX248" s="4" t="s">
        <v>226</v>
      </c>
      <c r="AY248" s="8" t="s">
        <v>226</v>
      </c>
      <c r="AZ248" s="7" t="s">
        <v>226</v>
      </c>
      <c r="BA248" s="7" t="s">
        <v>226</v>
      </c>
      <c r="BB248" s="7">
        <v>0.2236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0.1691</v>
      </c>
      <c r="BJ248" s="4">
        <v>24</v>
      </c>
      <c r="BK248" s="8">
        <v>848.13</v>
      </c>
      <c r="BL248" s="2" t="s">
        <v>2871</v>
      </c>
      <c r="BM248" s="7">
        <v>1</v>
      </c>
      <c r="BN248" s="7">
        <v>1</v>
      </c>
      <c r="BO248" s="4">
        <v>17</v>
      </c>
      <c r="BP248" s="8">
        <v>605.03</v>
      </c>
      <c r="BQ248" s="4"/>
      <c r="BR248" s="8"/>
      <c r="BS248" s="7"/>
      <c r="BT248" s="7"/>
      <c r="BU248" s="2" t="s">
        <v>239</v>
      </c>
      <c r="BV248" s="2" t="s">
        <v>223</v>
      </c>
      <c r="BW248" s="2" t="s">
        <v>226</v>
      </c>
      <c r="BX248" s="2" t="s">
        <v>920</v>
      </c>
      <c r="BY248" s="2" t="s">
        <v>238</v>
      </c>
      <c r="BZ248" s="2" t="s">
        <v>226</v>
      </c>
      <c r="CA248" s="4"/>
      <c r="CB248" s="8"/>
      <c r="CC248" s="4"/>
      <c r="CD248" s="8"/>
      <c r="CE248" s="7"/>
      <c r="CF248" s="7"/>
      <c r="CG248" s="2" t="s">
        <v>239</v>
      </c>
      <c r="CH248" s="2" t="s">
        <v>223</v>
      </c>
      <c r="CI248" s="2" t="s">
        <v>1334</v>
      </c>
      <c r="CJ248" s="2" t="s">
        <v>226</v>
      </c>
      <c r="CK248" s="2" t="s">
        <v>238</v>
      </c>
      <c r="CL248" s="2" t="s">
        <v>226</v>
      </c>
      <c r="CM248" s="4">
        <v>5</v>
      </c>
      <c r="CN248" s="8">
        <v>175.5</v>
      </c>
      <c r="CO248" s="4"/>
      <c r="CP248" s="8"/>
      <c r="CQ248" s="7"/>
      <c r="CR248" s="7"/>
      <c r="CS248" s="2" t="s">
        <v>239</v>
      </c>
      <c r="CT248" s="2" t="s">
        <v>223</v>
      </c>
      <c r="CU248" s="2" t="s">
        <v>2790</v>
      </c>
      <c r="CV248" s="2" t="s">
        <v>2872</v>
      </c>
      <c r="CW248" s="2" t="s">
        <v>238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236</v>
      </c>
      <c r="DF248" s="2" t="s">
        <v>223</v>
      </c>
      <c r="DG248" s="2" t="s">
        <v>226</v>
      </c>
      <c r="DH248" s="2" t="s">
        <v>226</v>
      </c>
      <c r="DI248" s="2" t="s">
        <v>238</v>
      </c>
      <c r="DJ248" s="2" t="s">
        <v>226</v>
      </c>
      <c r="DK248" s="4">
        <v>1</v>
      </c>
      <c r="DL248" s="8">
        <v>32.5</v>
      </c>
      <c r="DM248" s="4"/>
      <c r="DN248" s="8"/>
      <c r="DO248" s="7"/>
      <c r="DP248" s="7"/>
      <c r="DQ248" s="2" t="s">
        <v>239</v>
      </c>
      <c r="DR248" s="2" t="s">
        <v>223</v>
      </c>
      <c r="DS248" s="2" t="s">
        <v>2240</v>
      </c>
      <c r="DT248" s="2" t="s">
        <v>1241</v>
      </c>
      <c r="DU248" s="2" t="s">
        <v>238</v>
      </c>
      <c r="DV248" s="2" t="s">
        <v>226</v>
      </c>
      <c r="DW248" s="4"/>
      <c r="DX248" s="8"/>
      <c r="DY248" s="4"/>
      <c r="DZ248" s="8"/>
      <c r="EA248" s="7"/>
      <c r="EB248" s="7"/>
      <c r="EC248" s="2" t="s">
        <v>236</v>
      </c>
      <c r="ED248" s="2" t="s">
        <v>223</v>
      </c>
      <c r="EE248" s="2" t="s">
        <v>226</v>
      </c>
      <c r="EF248" s="2" t="s">
        <v>226</v>
      </c>
      <c r="EG248" s="2" t="s">
        <v>238</v>
      </c>
      <c r="EH248" s="2" t="s">
        <v>226</v>
      </c>
      <c r="EI248" s="4">
        <v>1</v>
      </c>
      <c r="EJ248" s="8">
        <v>35.1</v>
      </c>
      <c r="EK248" s="4"/>
      <c r="EL248" s="8"/>
      <c r="EM248" s="7"/>
      <c r="EN248" s="7"/>
      <c r="EO248" s="2" t="s">
        <v>239</v>
      </c>
      <c r="EP248" s="2" t="s">
        <v>223</v>
      </c>
      <c r="EQ248" s="2" t="s">
        <v>1334</v>
      </c>
      <c r="ER248" s="2" t="s">
        <v>2240</v>
      </c>
      <c r="ES248" s="2" t="s">
        <v>238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223</v>
      </c>
      <c r="FC248" s="2" t="s">
        <v>1334</v>
      </c>
      <c r="FD248" s="2" t="s">
        <v>226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223</v>
      </c>
      <c r="FO248" s="2" t="s">
        <v>1334</v>
      </c>
      <c r="FP248" s="2" t="s">
        <v>226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223</v>
      </c>
      <c r="GA248" s="2" t="s">
        <v>1334</v>
      </c>
      <c r="GB248" s="2" t="s">
        <v>226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252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223</v>
      </c>
      <c r="GY248" s="2" t="s">
        <v>1314</v>
      </c>
      <c r="GZ248" s="2" t="s">
        <v>226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223</v>
      </c>
      <c r="HK248" s="2" t="s">
        <v>1316</v>
      </c>
      <c r="HL248" s="2" t="s">
        <v>226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223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252</v>
      </c>
      <c r="IH248" s="2" t="s">
        <v>223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448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949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667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252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252</v>
      </c>
      <c r="LZ248" s="2" t="s">
        <v>223</v>
      </c>
      <c r="MA248" s="2" t="s">
        <v>226</v>
      </c>
      <c r="MB248" s="2" t="s">
        <v>226</v>
      </c>
      <c r="MC248" s="2" t="s">
        <v>238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252</v>
      </c>
      <c r="ML248" s="2" t="s">
        <v>223</v>
      </c>
      <c r="MM248" s="2" t="s">
        <v>226</v>
      </c>
      <c r="MN248" s="2" t="s">
        <v>226</v>
      </c>
      <c r="MO248" s="2" t="s">
        <v>238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223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226</v>
      </c>
      <c r="NJ248" s="2" t="s">
        <v>226</v>
      </c>
      <c r="NK248" s="2" t="s">
        <v>226</v>
      </c>
      <c r="NL248" s="2" t="s">
        <v>226</v>
      </c>
      <c r="NM248" s="2" t="s">
        <v>226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949</v>
      </c>
      <c r="NV248" s="2" t="s">
        <v>223</v>
      </c>
      <c r="NW248" s="2" t="s">
        <v>226</v>
      </c>
      <c r="NX248" s="2" t="s">
        <v>226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252</v>
      </c>
      <c r="OH248" s="2" t="s">
        <v>223</v>
      </c>
      <c r="OI248" s="2" t="s">
        <v>226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252</v>
      </c>
      <c r="OT248" s="2" t="s">
        <v>223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252</v>
      </c>
      <c r="PF248" s="2" t="s">
        <v>223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226</v>
      </c>
      <c r="PS248" s="2" t="s">
        <v>226</v>
      </c>
      <c r="PT248" s="2" t="s">
        <v>226</v>
      </c>
      <c r="PU248" s="2" t="s">
        <v>226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226</v>
      </c>
      <c r="QE248" s="2" t="s">
        <v>226</v>
      </c>
      <c r="QF248" s="2" t="s">
        <v>226</v>
      </c>
      <c r="QG248" s="2" t="s">
        <v>226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266</v>
      </c>
      <c r="RB248" s="2" t="s">
        <v>223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252</v>
      </c>
      <c r="RN248" s="2" t="s">
        <v>223</v>
      </c>
      <c r="RO248" s="2" t="s">
        <v>226</v>
      </c>
      <c r="RP248" s="2" t="s">
        <v>226</v>
      </c>
      <c r="RQ248" s="2" t="s">
        <v>238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226</v>
      </c>
      <c r="RZ248" s="2" t="s">
        <v>226</v>
      </c>
      <c r="SA248" s="2" t="s">
        <v>226</v>
      </c>
      <c r="SB248" s="2" t="s">
        <v>226</v>
      </c>
      <c r="SC248" s="2" t="s">
        <v>226</v>
      </c>
      <c r="SD248" s="2" t="s">
        <v>226</v>
      </c>
      <c r="SE248" s="4">
        <v>161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>
        <v>190</v>
      </c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</row>
    <row r="249">
      <c r="A249" s="2" t="s">
        <v>2873</v>
      </c>
      <c r="B249" s="2" t="s">
        <v>577</v>
      </c>
      <c r="C249" s="2" t="s">
        <v>558</v>
      </c>
      <c r="D249" s="2" t="s">
        <v>215</v>
      </c>
      <c r="E249" s="2" t="s">
        <v>363</v>
      </c>
      <c r="F249" s="2" t="s">
        <v>2839</v>
      </c>
      <c r="G249" s="2" t="s">
        <v>2840</v>
      </c>
      <c r="H249" s="2" t="s">
        <v>2841</v>
      </c>
      <c r="I249" s="2" t="s">
        <v>2842</v>
      </c>
      <c r="J249" s="2" t="s">
        <v>221</v>
      </c>
      <c r="K249" s="2" t="s">
        <v>282</v>
      </c>
      <c r="L249" s="3">
        <v>40.47</v>
      </c>
      <c r="M249" s="3">
        <v>42.49</v>
      </c>
      <c r="N249" s="3">
        <v>84.99</v>
      </c>
      <c r="O249" s="2" t="s">
        <v>223</v>
      </c>
      <c r="P249" s="2" t="s">
        <v>224</v>
      </c>
      <c r="Q249" s="2" t="s">
        <v>225</v>
      </c>
      <c r="R249" s="2" t="s">
        <v>226</v>
      </c>
      <c r="S249" s="2" t="s">
        <v>2868</v>
      </c>
      <c r="T249" s="2" t="s">
        <v>2845</v>
      </c>
      <c r="U249" s="2" t="s">
        <v>489</v>
      </c>
      <c r="V249" s="2" t="s">
        <v>1285</v>
      </c>
      <c r="W249" s="2" t="s">
        <v>971</v>
      </c>
      <c r="X249" s="2" t="s">
        <v>226</v>
      </c>
      <c r="Y249" s="2" t="s">
        <v>2869</v>
      </c>
      <c r="Z249" s="4">
        <v>130</v>
      </c>
      <c r="AA249" s="4">
        <f>=ROUNDDOWN(4.48275862068965,0)</f>
      </c>
      <c r="AB249" s="5">
        <v>29</v>
      </c>
      <c r="AC249" s="2" t="s">
        <v>2870</v>
      </c>
      <c r="AD249" s="4">
        <v>210</v>
      </c>
      <c r="AE249" s="4">
        <v>210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64</v>
      </c>
      <c r="AQ249" s="8">
        <v>2944.87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0.7764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64</v>
      </c>
      <c r="BK249" s="8">
        <v>2944.87</v>
      </c>
      <c r="BL249" s="2" t="s">
        <v>2819</v>
      </c>
      <c r="BM249" s="7">
        <v>1</v>
      </c>
      <c r="BN249" s="7">
        <v>1</v>
      </c>
      <c r="BO249" s="4">
        <v>22</v>
      </c>
      <c r="BP249" s="8">
        <v>1023.88</v>
      </c>
      <c r="BQ249" s="4"/>
      <c r="BR249" s="8"/>
      <c r="BS249" s="7"/>
      <c r="BT249" s="7"/>
      <c r="BU249" s="2" t="s">
        <v>239</v>
      </c>
      <c r="BV249" s="2" t="s">
        <v>223</v>
      </c>
      <c r="BW249" s="2" t="s">
        <v>226</v>
      </c>
      <c r="BX249" s="2" t="s">
        <v>920</v>
      </c>
      <c r="BY249" s="2" t="s">
        <v>238</v>
      </c>
      <c r="BZ249" s="2" t="s">
        <v>226</v>
      </c>
      <c r="CA249" s="4">
        <v>11</v>
      </c>
      <c r="CB249" s="8">
        <v>504.79</v>
      </c>
      <c r="CC249" s="4"/>
      <c r="CD249" s="8"/>
      <c r="CE249" s="7"/>
      <c r="CF249" s="7"/>
      <c r="CG249" s="2" t="s">
        <v>239</v>
      </c>
      <c r="CH249" s="2" t="s">
        <v>223</v>
      </c>
      <c r="CI249" s="2" t="s">
        <v>1334</v>
      </c>
      <c r="CJ249" s="2" t="s">
        <v>1333</v>
      </c>
      <c r="CK249" s="2" t="s">
        <v>238</v>
      </c>
      <c r="CL249" s="2" t="s">
        <v>226</v>
      </c>
      <c r="CM249" s="4">
        <v>21</v>
      </c>
      <c r="CN249" s="8">
        <v>963.69</v>
      </c>
      <c r="CO249" s="4"/>
      <c r="CP249" s="8"/>
      <c r="CQ249" s="7"/>
      <c r="CR249" s="7"/>
      <c r="CS249" s="2" t="s">
        <v>239</v>
      </c>
      <c r="CT249" s="2" t="s">
        <v>223</v>
      </c>
      <c r="CU249" s="2" t="s">
        <v>2790</v>
      </c>
      <c r="CV249" s="2" t="s">
        <v>2804</v>
      </c>
      <c r="CW249" s="2" t="s">
        <v>238</v>
      </c>
      <c r="CX249" s="2" t="s">
        <v>226</v>
      </c>
      <c r="CY249" s="4"/>
      <c r="CZ249" s="8"/>
      <c r="DA249" s="4"/>
      <c r="DB249" s="8"/>
      <c r="DC249" s="7"/>
      <c r="DD249" s="7"/>
      <c r="DE249" s="2" t="s">
        <v>236</v>
      </c>
      <c r="DF249" s="2" t="s">
        <v>223</v>
      </c>
      <c r="DG249" s="2" t="s">
        <v>226</v>
      </c>
      <c r="DH249" s="2" t="s">
        <v>226</v>
      </c>
      <c r="DI249" s="2" t="s">
        <v>238</v>
      </c>
      <c r="DJ249" s="2" t="s">
        <v>226</v>
      </c>
      <c r="DK249" s="4">
        <v>2</v>
      </c>
      <c r="DL249" s="8">
        <v>85.39</v>
      </c>
      <c r="DM249" s="4"/>
      <c r="DN249" s="8"/>
      <c r="DO249" s="7"/>
      <c r="DP249" s="7"/>
      <c r="DQ249" s="2" t="s">
        <v>239</v>
      </c>
      <c r="DR249" s="2" t="s">
        <v>223</v>
      </c>
      <c r="DS249" s="2" t="s">
        <v>2240</v>
      </c>
      <c r="DT249" s="2" t="s">
        <v>2231</v>
      </c>
      <c r="DU249" s="2" t="s">
        <v>238</v>
      </c>
      <c r="DV249" s="2" t="s">
        <v>226</v>
      </c>
      <c r="DW249" s="4"/>
      <c r="DX249" s="8"/>
      <c r="DY249" s="4"/>
      <c r="DZ249" s="8"/>
      <c r="EA249" s="7"/>
      <c r="EB249" s="7"/>
      <c r="EC249" s="2" t="s">
        <v>236</v>
      </c>
      <c r="ED249" s="2" t="s">
        <v>223</v>
      </c>
      <c r="EE249" s="2" t="s">
        <v>226</v>
      </c>
      <c r="EF249" s="2" t="s">
        <v>226</v>
      </c>
      <c r="EG249" s="2" t="s">
        <v>238</v>
      </c>
      <c r="EH249" s="2" t="s">
        <v>226</v>
      </c>
      <c r="EI249" s="4">
        <v>8</v>
      </c>
      <c r="EJ249" s="8">
        <v>367.12</v>
      </c>
      <c r="EK249" s="4"/>
      <c r="EL249" s="8"/>
      <c r="EM249" s="7"/>
      <c r="EN249" s="7"/>
      <c r="EO249" s="2" t="s">
        <v>239</v>
      </c>
      <c r="EP249" s="2" t="s">
        <v>223</v>
      </c>
      <c r="EQ249" s="2" t="s">
        <v>1334</v>
      </c>
      <c r="ER249" s="2" t="s">
        <v>2874</v>
      </c>
      <c r="ES249" s="2" t="s">
        <v>238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239</v>
      </c>
      <c r="FB249" s="2" t="s">
        <v>223</v>
      </c>
      <c r="FC249" s="2" t="s">
        <v>1334</v>
      </c>
      <c r="FD249" s="2" t="s">
        <v>226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223</v>
      </c>
      <c r="FO249" s="2" t="s">
        <v>1334</v>
      </c>
      <c r="FP249" s="2" t="s">
        <v>226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223</v>
      </c>
      <c r="GA249" s="2" t="s">
        <v>1334</v>
      </c>
      <c r="GB249" s="2" t="s">
        <v>226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252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223</v>
      </c>
      <c r="GY249" s="2" t="s">
        <v>1314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223</v>
      </c>
      <c r="HK249" s="2" t="s">
        <v>1316</v>
      </c>
      <c r="HL249" s="2" t="s">
        <v>226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252</v>
      </c>
      <c r="IH249" s="2" t="s">
        <v>223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448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949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667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252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252</v>
      </c>
      <c r="LZ249" s="2" t="s">
        <v>223</v>
      </c>
      <c r="MA249" s="2" t="s">
        <v>226</v>
      </c>
      <c r="MB249" s="2" t="s">
        <v>226</v>
      </c>
      <c r="MC249" s="2" t="s">
        <v>238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252</v>
      </c>
      <c r="ML249" s="2" t="s">
        <v>223</v>
      </c>
      <c r="MM249" s="2" t="s">
        <v>226</v>
      </c>
      <c r="MN249" s="2" t="s">
        <v>226</v>
      </c>
      <c r="MO249" s="2" t="s">
        <v>238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226</v>
      </c>
      <c r="NJ249" s="2" t="s">
        <v>226</v>
      </c>
      <c r="NK249" s="2" t="s">
        <v>226</v>
      </c>
      <c r="NL249" s="2" t="s">
        <v>226</v>
      </c>
      <c r="NM249" s="2" t="s">
        <v>226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949</v>
      </c>
      <c r="NV249" s="2" t="s">
        <v>223</v>
      </c>
      <c r="NW249" s="2" t="s">
        <v>226</v>
      </c>
      <c r="NX249" s="2" t="s">
        <v>226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252</v>
      </c>
      <c r="OH249" s="2" t="s">
        <v>223</v>
      </c>
      <c r="OI249" s="2" t="s">
        <v>226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252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252</v>
      </c>
      <c r="PF249" s="2" t="s">
        <v>223</v>
      </c>
      <c r="PG249" s="2" t="s">
        <v>226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226</v>
      </c>
      <c r="QE249" s="2" t="s">
        <v>226</v>
      </c>
      <c r="QF249" s="2" t="s">
        <v>226</v>
      </c>
      <c r="QG249" s="2" t="s">
        <v>226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266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252</v>
      </c>
      <c r="RN249" s="2" t="s">
        <v>223</v>
      </c>
      <c r="RO249" s="2" t="s">
        <v>226</v>
      </c>
      <c r="RP249" s="2" t="s">
        <v>226</v>
      </c>
      <c r="RQ249" s="2" t="s">
        <v>238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226</v>
      </c>
      <c r="RZ249" s="2" t="s">
        <v>226</v>
      </c>
      <c r="SA249" s="2" t="s">
        <v>226</v>
      </c>
      <c r="SB249" s="2" t="s">
        <v>226</v>
      </c>
      <c r="SC249" s="2" t="s">
        <v>226</v>
      </c>
      <c r="SD249" s="2" t="s">
        <v>226</v>
      </c>
      <c r="SE249" s="4">
        <v>130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>
        <v>210</v>
      </c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</row>
    <row r="250">
      <c r="A250" s="2" t="s">
        <v>2875</v>
      </c>
      <c r="B250" s="2" t="s">
        <v>577</v>
      </c>
      <c r="C250" s="2" t="s">
        <v>558</v>
      </c>
      <c r="D250" s="2" t="s">
        <v>215</v>
      </c>
      <c r="E250" s="2" t="s">
        <v>363</v>
      </c>
      <c r="F250" s="2" t="s">
        <v>2621</v>
      </c>
      <c r="G250" s="2" t="s">
        <v>2876</v>
      </c>
      <c r="H250" s="2" t="s">
        <v>2877</v>
      </c>
      <c r="I250" s="2" t="s">
        <v>2878</v>
      </c>
      <c r="J250" s="2" t="s">
        <v>582</v>
      </c>
      <c r="K250" s="2" t="s">
        <v>2879</v>
      </c>
      <c r="L250" s="3">
        <v>30.95</v>
      </c>
      <c r="M250" s="3">
        <v>32.5</v>
      </c>
      <c r="N250" s="3">
        <v>64.99</v>
      </c>
      <c r="O250" s="2" t="s">
        <v>223</v>
      </c>
      <c r="P250" s="2" t="s">
        <v>224</v>
      </c>
      <c r="Q250" s="2" t="s">
        <v>225</v>
      </c>
      <c r="R250" s="2" t="s">
        <v>226</v>
      </c>
      <c r="S250" s="2" t="s">
        <v>2880</v>
      </c>
      <c r="T250" s="2" t="s">
        <v>2845</v>
      </c>
      <c r="U250" s="2" t="s">
        <v>2756</v>
      </c>
      <c r="V250" s="2" t="s">
        <v>230</v>
      </c>
      <c r="W250" s="2" t="s">
        <v>587</v>
      </c>
      <c r="X250" s="2" t="s">
        <v>1578</v>
      </c>
      <c r="Y250" s="2" t="s">
        <v>2881</v>
      </c>
      <c r="Z250" s="4">
        <v>133</v>
      </c>
      <c r="AA250" s="4">
        <f>=ROUNDDOWN(44.3333333333333,0)</f>
      </c>
      <c r="AB250" s="5">
        <v>3</v>
      </c>
      <c r="AC250" s="2" t="s">
        <v>1460</v>
      </c>
      <c r="AD250" s="4">
        <v>70</v>
      </c>
      <c r="AE250" s="4">
        <v>70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32</v>
      </c>
      <c r="AQ250" s="8">
        <v>1105.05</v>
      </c>
      <c r="AR250" s="4"/>
      <c r="AS250" s="8"/>
      <c r="AT250" s="7"/>
      <c r="AU250" s="7"/>
      <c r="AV250" s="4">
        <v>205</v>
      </c>
      <c r="AW250" s="8">
        <v>9390.52</v>
      </c>
      <c r="AX250" s="4" t="s">
        <v>226</v>
      </c>
      <c r="AY250" s="8" t="s">
        <v>226</v>
      </c>
      <c r="AZ250" s="7" t="s">
        <v>226</v>
      </c>
      <c r="BA250" s="7" t="s">
        <v>226</v>
      </c>
      <c r="BB250" s="7">
        <v>0.1177</v>
      </c>
      <c r="BC250" s="4">
        <v>392</v>
      </c>
      <c r="BD250" s="8">
        <v>17890.4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>
        <v>0.5249</v>
      </c>
      <c r="BJ250" s="4">
        <v>32</v>
      </c>
      <c r="BK250" s="8">
        <v>1105.05</v>
      </c>
      <c r="BL250" s="2" t="s">
        <v>2882</v>
      </c>
      <c r="BM250" s="7">
        <v>1</v>
      </c>
      <c r="BN250" s="7">
        <v>1</v>
      </c>
      <c r="BO250" s="4">
        <v>16</v>
      </c>
      <c r="BP250" s="8">
        <v>569.44</v>
      </c>
      <c r="BQ250" s="4"/>
      <c r="BR250" s="8"/>
      <c r="BS250" s="7"/>
      <c r="BT250" s="7"/>
      <c r="BU250" s="2" t="s">
        <v>239</v>
      </c>
      <c r="BV250" s="2" t="s">
        <v>223</v>
      </c>
      <c r="BW250" s="2" t="s">
        <v>226</v>
      </c>
      <c r="BX250" s="2" t="s">
        <v>661</v>
      </c>
      <c r="BY250" s="2" t="s">
        <v>238</v>
      </c>
      <c r="BZ250" s="2" t="s">
        <v>226</v>
      </c>
      <c r="CA250" s="4">
        <v>1</v>
      </c>
      <c r="CB250" s="8">
        <v>35.1</v>
      </c>
      <c r="CC250" s="4"/>
      <c r="CD250" s="8"/>
      <c r="CE250" s="7"/>
      <c r="CF250" s="7"/>
      <c r="CG250" s="2" t="s">
        <v>239</v>
      </c>
      <c r="CH250" s="2" t="s">
        <v>223</v>
      </c>
      <c r="CI250" s="2" t="s">
        <v>1310</v>
      </c>
      <c r="CJ250" s="2" t="s">
        <v>2229</v>
      </c>
      <c r="CK250" s="2" t="s">
        <v>238</v>
      </c>
      <c r="CL250" s="2" t="s">
        <v>226</v>
      </c>
      <c r="CM250" s="4">
        <v>2</v>
      </c>
      <c r="CN250" s="8">
        <v>70.2</v>
      </c>
      <c r="CO250" s="4"/>
      <c r="CP250" s="8"/>
      <c r="CQ250" s="7"/>
      <c r="CR250" s="7"/>
      <c r="CS250" s="2" t="s">
        <v>239</v>
      </c>
      <c r="CT250" s="2" t="s">
        <v>223</v>
      </c>
      <c r="CU250" s="2" t="s">
        <v>2883</v>
      </c>
      <c r="CV250" s="2" t="s">
        <v>1437</v>
      </c>
      <c r="CW250" s="2" t="s">
        <v>238</v>
      </c>
      <c r="CX250" s="2" t="s">
        <v>226</v>
      </c>
      <c r="CY250" s="4">
        <v>1</v>
      </c>
      <c r="CZ250" s="8">
        <v>35.1</v>
      </c>
      <c r="DA250" s="4"/>
      <c r="DB250" s="8"/>
      <c r="DC250" s="7"/>
      <c r="DD250" s="7"/>
      <c r="DE250" s="2" t="s">
        <v>239</v>
      </c>
      <c r="DF250" s="2" t="s">
        <v>223</v>
      </c>
      <c r="DG250" s="2" t="s">
        <v>2850</v>
      </c>
      <c r="DH250" s="2" t="s">
        <v>2809</v>
      </c>
      <c r="DI250" s="2" t="s">
        <v>238</v>
      </c>
      <c r="DJ250" s="2" t="s">
        <v>226</v>
      </c>
      <c r="DK250" s="4">
        <v>5</v>
      </c>
      <c r="DL250" s="8">
        <v>141.95</v>
      </c>
      <c r="DM250" s="4"/>
      <c r="DN250" s="8"/>
      <c r="DO250" s="7"/>
      <c r="DP250" s="7"/>
      <c r="DQ250" s="2" t="s">
        <v>239</v>
      </c>
      <c r="DR250" s="2" t="s">
        <v>223</v>
      </c>
      <c r="DS250" s="2" t="s">
        <v>2085</v>
      </c>
      <c r="DT250" s="2" t="s">
        <v>876</v>
      </c>
      <c r="DU250" s="2" t="s">
        <v>238</v>
      </c>
      <c r="DV250" s="2" t="s">
        <v>226</v>
      </c>
      <c r="DW250" s="4"/>
      <c r="DX250" s="8"/>
      <c r="DY250" s="4"/>
      <c r="DZ250" s="8"/>
      <c r="EA250" s="7"/>
      <c r="EB250" s="7"/>
      <c r="EC250" s="2" t="s">
        <v>239</v>
      </c>
      <c r="ED250" s="2" t="s">
        <v>223</v>
      </c>
      <c r="EE250" s="2" t="s">
        <v>1189</v>
      </c>
      <c r="EF250" s="2" t="s">
        <v>386</v>
      </c>
      <c r="EG250" s="2" t="s">
        <v>238</v>
      </c>
      <c r="EH250" s="2" t="s">
        <v>226</v>
      </c>
      <c r="EI250" s="4">
        <v>2</v>
      </c>
      <c r="EJ250" s="8">
        <v>70.2</v>
      </c>
      <c r="EK250" s="4"/>
      <c r="EL250" s="8"/>
      <c r="EM250" s="7"/>
      <c r="EN250" s="7"/>
      <c r="EO250" s="2" t="s">
        <v>239</v>
      </c>
      <c r="EP250" s="2" t="s">
        <v>223</v>
      </c>
      <c r="EQ250" s="2" t="s">
        <v>2884</v>
      </c>
      <c r="ER250" s="2" t="s">
        <v>2092</v>
      </c>
      <c r="ES250" s="2" t="s">
        <v>238</v>
      </c>
      <c r="ET250" s="2" t="s">
        <v>226</v>
      </c>
      <c r="EU250" s="4">
        <v>2</v>
      </c>
      <c r="EV250" s="8">
        <v>80.7</v>
      </c>
      <c r="EW250" s="4"/>
      <c r="EX250" s="8"/>
      <c r="EY250" s="7"/>
      <c r="EZ250" s="7"/>
      <c r="FA250" s="2" t="s">
        <v>239</v>
      </c>
      <c r="FB250" s="2" t="s">
        <v>223</v>
      </c>
      <c r="FC250" s="2" t="s">
        <v>2520</v>
      </c>
      <c r="FD250" s="2" t="s">
        <v>1940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223</v>
      </c>
      <c r="FO250" s="2" t="s">
        <v>2885</v>
      </c>
      <c r="FP250" s="2" t="s">
        <v>226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239</v>
      </c>
      <c r="FZ250" s="2" t="s">
        <v>223</v>
      </c>
      <c r="GA250" s="2" t="s">
        <v>661</v>
      </c>
      <c r="GB250" s="2" t="s">
        <v>226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252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>
        <v>3</v>
      </c>
      <c r="GR250" s="8">
        <v>102.36</v>
      </c>
      <c r="GS250" s="4"/>
      <c r="GT250" s="8"/>
      <c r="GU250" s="7"/>
      <c r="GV250" s="7"/>
      <c r="GW250" s="2" t="s">
        <v>239</v>
      </c>
      <c r="GX250" s="2" t="s">
        <v>223</v>
      </c>
      <c r="GY250" s="2" t="s">
        <v>921</v>
      </c>
      <c r="GZ250" s="2" t="s">
        <v>2809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239</v>
      </c>
      <c r="HJ250" s="2" t="s">
        <v>223</v>
      </c>
      <c r="HK250" s="2" t="s">
        <v>1316</v>
      </c>
      <c r="HL250" s="2" t="s">
        <v>226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252</v>
      </c>
      <c r="IH250" s="2" t="s">
        <v>223</v>
      </c>
      <c r="II250" s="2" t="s">
        <v>226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448</v>
      </c>
      <c r="IT250" s="2" t="s">
        <v>223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667</v>
      </c>
      <c r="KP250" s="2" t="s">
        <v>223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252</v>
      </c>
      <c r="LB250" s="2" t="s">
        <v>223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226</v>
      </c>
      <c r="ML250" s="2" t="s">
        <v>226</v>
      </c>
      <c r="MM250" s="2" t="s">
        <v>226</v>
      </c>
      <c r="MN250" s="2" t="s">
        <v>226</v>
      </c>
      <c r="MO250" s="2" t="s">
        <v>226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223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236</v>
      </c>
      <c r="NJ250" s="2" t="s">
        <v>223</v>
      </c>
      <c r="NK250" s="2" t="s">
        <v>226</v>
      </c>
      <c r="NL250" s="2" t="s">
        <v>226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252</v>
      </c>
      <c r="OH250" s="2" t="s">
        <v>223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252</v>
      </c>
      <c r="OT250" s="2" t="s">
        <v>223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223</v>
      </c>
      <c r="PG250" s="2" t="s">
        <v>226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226</v>
      </c>
      <c r="QE250" s="2" t="s">
        <v>226</v>
      </c>
      <c r="QF250" s="2" t="s">
        <v>226</v>
      </c>
      <c r="QG250" s="2" t="s">
        <v>226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266</v>
      </c>
      <c r="RB250" s="2" t="s">
        <v>223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252</v>
      </c>
      <c r="RN250" s="2" t="s">
        <v>223</v>
      </c>
      <c r="RO250" s="2" t="s">
        <v>226</v>
      </c>
      <c r="RP250" s="2" t="s">
        <v>226</v>
      </c>
      <c r="RQ250" s="2" t="s">
        <v>238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226</v>
      </c>
      <c r="RZ250" s="2" t="s">
        <v>226</v>
      </c>
      <c r="SA250" s="2" t="s">
        <v>226</v>
      </c>
      <c r="SB250" s="2" t="s">
        <v>226</v>
      </c>
      <c r="SC250" s="2" t="s">
        <v>226</v>
      </c>
      <c r="SD250" s="2" t="s">
        <v>226</v>
      </c>
      <c r="SE250" s="4">
        <v>133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>
        <v>70</v>
      </c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</row>
    <row r="251">
      <c r="A251" s="2" t="s">
        <v>2886</v>
      </c>
      <c r="B251" s="2" t="s">
        <v>577</v>
      </c>
      <c r="C251" s="2" t="s">
        <v>558</v>
      </c>
      <c r="D251" s="2" t="s">
        <v>215</v>
      </c>
      <c r="E251" s="2" t="s">
        <v>363</v>
      </c>
      <c r="F251" s="2" t="s">
        <v>2621</v>
      </c>
      <c r="G251" s="2" t="s">
        <v>2876</v>
      </c>
      <c r="H251" s="2" t="s">
        <v>2877</v>
      </c>
      <c r="I251" s="2" t="s">
        <v>2878</v>
      </c>
      <c r="J251" s="2" t="s">
        <v>221</v>
      </c>
      <c r="K251" s="2" t="s">
        <v>2879</v>
      </c>
      <c r="L251" s="3">
        <v>40.47</v>
      </c>
      <c r="M251" s="3">
        <v>42.49</v>
      </c>
      <c r="N251" s="3">
        <v>84.99</v>
      </c>
      <c r="O251" s="2" t="s">
        <v>223</v>
      </c>
      <c r="P251" s="2" t="s">
        <v>224</v>
      </c>
      <c r="Q251" s="2" t="s">
        <v>225</v>
      </c>
      <c r="R251" s="2" t="s">
        <v>226</v>
      </c>
      <c r="S251" s="2" t="s">
        <v>2880</v>
      </c>
      <c r="T251" s="2" t="s">
        <v>2845</v>
      </c>
      <c r="U251" s="2" t="s">
        <v>489</v>
      </c>
      <c r="V251" s="2" t="s">
        <v>230</v>
      </c>
      <c r="W251" s="2" t="s">
        <v>587</v>
      </c>
      <c r="X251" s="2" t="s">
        <v>1578</v>
      </c>
      <c r="Y251" s="2" t="s">
        <v>2881</v>
      </c>
      <c r="Z251" s="4">
        <v>43</v>
      </c>
      <c r="AA251" s="4">
        <f>=ROUNDDOWN(5.375,0)</f>
      </c>
      <c r="AB251" s="5">
        <v>8</v>
      </c>
      <c r="AC251" s="2" t="s">
        <v>1460</v>
      </c>
      <c r="AD251" s="4">
        <v>410</v>
      </c>
      <c r="AE251" s="4">
        <v>410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80</v>
      </c>
      <c r="AQ251" s="8">
        <v>3632.01</v>
      </c>
      <c r="AR251" s="4"/>
      <c r="AS251" s="8"/>
      <c r="AT251" s="7"/>
      <c r="AU251" s="7"/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0.3868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 t="s">
        <v>226</v>
      </c>
      <c r="BJ251" s="4">
        <v>80</v>
      </c>
      <c r="BK251" s="8">
        <v>3632.01</v>
      </c>
      <c r="BL251" s="2" t="s">
        <v>2887</v>
      </c>
      <c r="BM251" s="7">
        <v>1</v>
      </c>
      <c r="BN251" s="7">
        <v>1</v>
      </c>
      <c r="BO251" s="4">
        <v>40</v>
      </c>
      <c r="BP251" s="8">
        <v>1861.6</v>
      </c>
      <c r="BQ251" s="4"/>
      <c r="BR251" s="8"/>
      <c r="BS251" s="7"/>
      <c r="BT251" s="7"/>
      <c r="BU251" s="2" t="s">
        <v>239</v>
      </c>
      <c r="BV251" s="2" t="s">
        <v>223</v>
      </c>
      <c r="BW251" s="2" t="s">
        <v>226</v>
      </c>
      <c r="BX251" s="2" t="s">
        <v>661</v>
      </c>
      <c r="BY251" s="2" t="s">
        <v>238</v>
      </c>
      <c r="BZ251" s="2" t="s">
        <v>226</v>
      </c>
      <c r="CA251" s="4">
        <v>4</v>
      </c>
      <c r="CB251" s="8">
        <v>183.56</v>
      </c>
      <c r="CC251" s="4"/>
      <c r="CD251" s="8"/>
      <c r="CE251" s="7"/>
      <c r="CF251" s="7"/>
      <c r="CG251" s="2" t="s">
        <v>239</v>
      </c>
      <c r="CH251" s="2" t="s">
        <v>223</v>
      </c>
      <c r="CI251" s="2" t="s">
        <v>1310</v>
      </c>
      <c r="CJ251" s="2" t="s">
        <v>2229</v>
      </c>
      <c r="CK251" s="2" t="s">
        <v>238</v>
      </c>
      <c r="CL251" s="2" t="s">
        <v>226</v>
      </c>
      <c r="CM251" s="4">
        <v>10</v>
      </c>
      <c r="CN251" s="8">
        <v>458.9</v>
      </c>
      <c r="CO251" s="4"/>
      <c r="CP251" s="8"/>
      <c r="CQ251" s="7"/>
      <c r="CR251" s="7"/>
      <c r="CS251" s="2" t="s">
        <v>239</v>
      </c>
      <c r="CT251" s="2" t="s">
        <v>223</v>
      </c>
      <c r="CU251" s="2" t="s">
        <v>2883</v>
      </c>
      <c r="CV251" s="2" t="s">
        <v>921</v>
      </c>
      <c r="CW251" s="2" t="s">
        <v>238</v>
      </c>
      <c r="CX251" s="2" t="s">
        <v>226</v>
      </c>
      <c r="CY251" s="4">
        <v>1</v>
      </c>
      <c r="CZ251" s="8">
        <v>45.89</v>
      </c>
      <c r="DA251" s="4"/>
      <c r="DB251" s="8"/>
      <c r="DC251" s="7"/>
      <c r="DD251" s="7"/>
      <c r="DE251" s="2" t="s">
        <v>239</v>
      </c>
      <c r="DF251" s="2" t="s">
        <v>223</v>
      </c>
      <c r="DG251" s="2" t="s">
        <v>2850</v>
      </c>
      <c r="DH251" s="2" t="s">
        <v>386</v>
      </c>
      <c r="DI251" s="2" t="s">
        <v>238</v>
      </c>
      <c r="DJ251" s="2" t="s">
        <v>226</v>
      </c>
      <c r="DK251" s="4">
        <v>14</v>
      </c>
      <c r="DL251" s="8">
        <v>561.62</v>
      </c>
      <c r="DM251" s="4"/>
      <c r="DN251" s="8"/>
      <c r="DO251" s="7"/>
      <c r="DP251" s="7"/>
      <c r="DQ251" s="2" t="s">
        <v>239</v>
      </c>
      <c r="DR251" s="2" t="s">
        <v>223</v>
      </c>
      <c r="DS251" s="2" t="s">
        <v>2085</v>
      </c>
      <c r="DT251" s="2" t="s">
        <v>1313</v>
      </c>
      <c r="DU251" s="2" t="s">
        <v>238</v>
      </c>
      <c r="DV251" s="2" t="s">
        <v>226</v>
      </c>
      <c r="DW251" s="4">
        <v>2</v>
      </c>
      <c r="DX251" s="8">
        <v>89.24</v>
      </c>
      <c r="DY251" s="4"/>
      <c r="DZ251" s="8"/>
      <c r="EA251" s="7"/>
      <c r="EB251" s="7"/>
      <c r="EC251" s="2" t="s">
        <v>239</v>
      </c>
      <c r="ED251" s="2" t="s">
        <v>223</v>
      </c>
      <c r="EE251" s="2" t="s">
        <v>1189</v>
      </c>
      <c r="EF251" s="2" t="s">
        <v>1337</v>
      </c>
      <c r="EG251" s="2" t="s">
        <v>238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223</v>
      </c>
      <c r="EQ251" s="2" t="s">
        <v>2884</v>
      </c>
      <c r="ER251" s="2" t="s">
        <v>2092</v>
      </c>
      <c r="ES251" s="2" t="s">
        <v>238</v>
      </c>
      <c r="ET251" s="2" t="s">
        <v>226</v>
      </c>
      <c r="EU251" s="4">
        <v>6</v>
      </c>
      <c r="EV251" s="8">
        <v>283.26</v>
      </c>
      <c r="EW251" s="4"/>
      <c r="EX251" s="8"/>
      <c r="EY251" s="7"/>
      <c r="EZ251" s="7"/>
      <c r="FA251" s="2" t="s">
        <v>239</v>
      </c>
      <c r="FB251" s="2" t="s">
        <v>223</v>
      </c>
      <c r="FC251" s="2" t="s">
        <v>2520</v>
      </c>
      <c r="FD251" s="2" t="s">
        <v>2888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223</v>
      </c>
      <c r="FO251" s="2" t="s">
        <v>2885</v>
      </c>
      <c r="FP251" s="2" t="s">
        <v>226</v>
      </c>
      <c r="FQ251" s="2" t="s">
        <v>238</v>
      </c>
      <c r="FR251" s="2" t="s">
        <v>226</v>
      </c>
      <c r="FS251" s="4">
        <v>2</v>
      </c>
      <c r="FT251" s="8">
        <v>103.32</v>
      </c>
      <c r="FU251" s="4"/>
      <c r="FV251" s="8"/>
      <c r="FW251" s="7"/>
      <c r="FX251" s="7"/>
      <c r="FY251" s="2" t="s">
        <v>239</v>
      </c>
      <c r="FZ251" s="2" t="s">
        <v>223</v>
      </c>
      <c r="GA251" s="2" t="s">
        <v>661</v>
      </c>
      <c r="GB251" s="2" t="s">
        <v>1198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252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>
        <v>1</v>
      </c>
      <c r="GR251" s="8">
        <v>44.62</v>
      </c>
      <c r="GS251" s="4"/>
      <c r="GT251" s="8"/>
      <c r="GU251" s="7"/>
      <c r="GV251" s="7"/>
      <c r="GW251" s="2" t="s">
        <v>239</v>
      </c>
      <c r="GX251" s="2" t="s">
        <v>223</v>
      </c>
      <c r="GY251" s="2" t="s">
        <v>921</v>
      </c>
      <c r="GZ251" s="2" t="s">
        <v>2889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223</v>
      </c>
      <c r="HK251" s="2" t="s">
        <v>1316</v>
      </c>
      <c r="HL251" s="2" t="s">
        <v>226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252</v>
      </c>
      <c r="IH251" s="2" t="s">
        <v>223</v>
      </c>
      <c r="II251" s="2" t="s">
        <v>226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448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252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667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252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252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226</v>
      </c>
      <c r="ML251" s="2" t="s">
        <v>226</v>
      </c>
      <c r="MM251" s="2" t="s">
        <v>226</v>
      </c>
      <c r="MN251" s="2" t="s">
        <v>226</v>
      </c>
      <c r="MO251" s="2" t="s">
        <v>226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223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236</v>
      </c>
      <c r="NJ251" s="2" t="s">
        <v>223</v>
      </c>
      <c r="NK251" s="2" t="s">
        <v>226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252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252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223</v>
      </c>
      <c r="PG251" s="2" t="s">
        <v>226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226</v>
      </c>
      <c r="QD251" s="2" t="s">
        <v>226</v>
      </c>
      <c r="QE251" s="2" t="s">
        <v>226</v>
      </c>
      <c r="QF251" s="2" t="s">
        <v>226</v>
      </c>
      <c r="QG251" s="2" t="s">
        <v>226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223</v>
      </c>
      <c r="RO251" s="2" t="s">
        <v>226</v>
      </c>
      <c r="RP251" s="2" t="s">
        <v>226</v>
      </c>
      <c r="RQ251" s="2" t="s">
        <v>238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226</v>
      </c>
      <c r="RZ251" s="2" t="s">
        <v>226</v>
      </c>
      <c r="SA251" s="2" t="s">
        <v>226</v>
      </c>
      <c r="SB251" s="2" t="s">
        <v>226</v>
      </c>
      <c r="SC251" s="2" t="s">
        <v>226</v>
      </c>
      <c r="SD251" s="2" t="s">
        <v>226</v>
      </c>
      <c r="SE251" s="4">
        <v>43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>
        <v>410</v>
      </c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</row>
    <row r="252">
      <c r="A252" s="2" t="s">
        <v>2890</v>
      </c>
      <c r="B252" s="2" t="s">
        <v>577</v>
      </c>
      <c r="C252" s="2" t="s">
        <v>558</v>
      </c>
      <c r="D252" s="2" t="s">
        <v>215</v>
      </c>
      <c r="E252" s="2" t="s">
        <v>363</v>
      </c>
      <c r="F252" s="2" t="s">
        <v>2621</v>
      </c>
      <c r="G252" s="2" t="s">
        <v>2876</v>
      </c>
      <c r="H252" s="2" t="s">
        <v>2877</v>
      </c>
      <c r="I252" s="2" t="s">
        <v>2878</v>
      </c>
      <c r="J252" s="2" t="s">
        <v>268</v>
      </c>
      <c r="K252" s="2" t="s">
        <v>2879</v>
      </c>
      <c r="L252" s="3">
        <v>45.23</v>
      </c>
      <c r="M252" s="3">
        <v>47.49</v>
      </c>
      <c r="N252" s="3">
        <v>94.99</v>
      </c>
      <c r="O252" s="2" t="s">
        <v>223</v>
      </c>
      <c r="P252" s="2" t="s">
        <v>224</v>
      </c>
      <c r="Q252" s="2" t="s">
        <v>225</v>
      </c>
      <c r="R252" s="2" t="s">
        <v>226</v>
      </c>
      <c r="S252" s="2" t="s">
        <v>2880</v>
      </c>
      <c r="T252" s="2" t="s">
        <v>2845</v>
      </c>
      <c r="U252" s="2" t="s">
        <v>489</v>
      </c>
      <c r="V252" s="2" t="s">
        <v>230</v>
      </c>
      <c r="W252" s="2" t="s">
        <v>587</v>
      </c>
      <c r="X252" s="2" t="s">
        <v>1578</v>
      </c>
      <c r="Y252" s="2" t="s">
        <v>2891</v>
      </c>
      <c r="Z252" s="4">
        <v>29</v>
      </c>
      <c r="AA252" s="4">
        <f>=ROUNDDOWN(4.83333333333333,0)</f>
      </c>
      <c r="AB252" s="5">
        <v>6</v>
      </c>
      <c r="AC252" s="2" t="s">
        <v>1460</v>
      </c>
      <c r="AD252" s="4">
        <v>360</v>
      </c>
      <c r="AE252" s="4">
        <v>360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93</v>
      </c>
      <c r="AQ252" s="8">
        <v>4653.46</v>
      </c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>
        <v>0.4955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 t="s">
        <v>226</v>
      </c>
      <c r="BJ252" s="4">
        <v>93</v>
      </c>
      <c r="BK252" s="8">
        <v>4653.46</v>
      </c>
      <c r="BL252" s="2" t="s">
        <v>2892</v>
      </c>
      <c r="BM252" s="7">
        <v>1</v>
      </c>
      <c r="BN252" s="7">
        <v>1</v>
      </c>
      <c r="BO252" s="4">
        <v>44</v>
      </c>
      <c r="BP252" s="8">
        <v>2288.44</v>
      </c>
      <c r="BQ252" s="4"/>
      <c r="BR252" s="8"/>
      <c r="BS252" s="7"/>
      <c r="BT252" s="7"/>
      <c r="BU252" s="2" t="s">
        <v>239</v>
      </c>
      <c r="BV252" s="2" t="s">
        <v>223</v>
      </c>
      <c r="BW252" s="2" t="s">
        <v>226</v>
      </c>
      <c r="BX252" s="2" t="s">
        <v>2893</v>
      </c>
      <c r="BY252" s="2" t="s">
        <v>238</v>
      </c>
      <c r="BZ252" s="2" t="s">
        <v>226</v>
      </c>
      <c r="CA252" s="4">
        <v>2</v>
      </c>
      <c r="CB252" s="8">
        <v>102.58</v>
      </c>
      <c r="CC252" s="4"/>
      <c r="CD252" s="8"/>
      <c r="CE252" s="7"/>
      <c r="CF252" s="7"/>
      <c r="CG252" s="2" t="s">
        <v>239</v>
      </c>
      <c r="CH252" s="2" t="s">
        <v>223</v>
      </c>
      <c r="CI252" s="2" t="s">
        <v>1310</v>
      </c>
      <c r="CJ252" s="2" t="s">
        <v>2229</v>
      </c>
      <c r="CK252" s="2" t="s">
        <v>238</v>
      </c>
      <c r="CL252" s="2" t="s">
        <v>226</v>
      </c>
      <c r="CM252" s="4">
        <v>9</v>
      </c>
      <c r="CN252" s="8">
        <v>461.61</v>
      </c>
      <c r="CO252" s="4"/>
      <c r="CP252" s="8"/>
      <c r="CQ252" s="7"/>
      <c r="CR252" s="7"/>
      <c r="CS252" s="2" t="s">
        <v>239</v>
      </c>
      <c r="CT252" s="2" t="s">
        <v>223</v>
      </c>
      <c r="CU252" s="2" t="s">
        <v>2883</v>
      </c>
      <c r="CV252" s="2" t="s">
        <v>2894</v>
      </c>
      <c r="CW252" s="2" t="s">
        <v>238</v>
      </c>
      <c r="CX252" s="2" t="s">
        <v>226</v>
      </c>
      <c r="CY252" s="4">
        <v>5</v>
      </c>
      <c r="CZ252" s="8">
        <v>256.45</v>
      </c>
      <c r="DA252" s="4"/>
      <c r="DB252" s="8"/>
      <c r="DC252" s="7"/>
      <c r="DD252" s="7"/>
      <c r="DE252" s="2" t="s">
        <v>239</v>
      </c>
      <c r="DF252" s="2" t="s">
        <v>223</v>
      </c>
      <c r="DG252" s="2" t="s">
        <v>2850</v>
      </c>
      <c r="DH252" s="2" t="s">
        <v>2809</v>
      </c>
      <c r="DI252" s="2" t="s">
        <v>238</v>
      </c>
      <c r="DJ252" s="2" t="s">
        <v>226</v>
      </c>
      <c r="DK252" s="4">
        <v>13</v>
      </c>
      <c r="DL252" s="8">
        <v>546.95</v>
      </c>
      <c r="DM252" s="4"/>
      <c r="DN252" s="8"/>
      <c r="DO252" s="7"/>
      <c r="DP252" s="7"/>
      <c r="DQ252" s="2" t="s">
        <v>239</v>
      </c>
      <c r="DR252" s="2" t="s">
        <v>223</v>
      </c>
      <c r="DS252" s="2" t="s">
        <v>2085</v>
      </c>
      <c r="DT252" s="2" t="s">
        <v>2895</v>
      </c>
      <c r="DU252" s="2" t="s">
        <v>238</v>
      </c>
      <c r="DV252" s="2" t="s">
        <v>226</v>
      </c>
      <c r="DW252" s="4">
        <v>5</v>
      </c>
      <c r="DX252" s="8">
        <v>249.35</v>
      </c>
      <c r="DY252" s="4"/>
      <c r="DZ252" s="8"/>
      <c r="EA252" s="7"/>
      <c r="EB252" s="7"/>
      <c r="EC252" s="2" t="s">
        <v>239</v>
      </c>
      <c r="ED252" s="2" t="s">
        <v>223</v>
      </c>
      <c r="EE252" s="2" t="s">
        <v>1189</v>
      </c>
      <c r="EF252" s="2" t="s">
        <v>2809</v>
      </c>
      <c r="EG252" s="2" t="s">
        <v>238</v>
      </c>
      <c r="EH252" s="2" t="s">
        <v>226</v>
      </c>
      <c r="EI252" s="4">
        <v>4</v>
      </c>
      <c r="EJ252" s="8">
        <v>205.16</v>
      </c>
      <c r="EK252" s="4"/>
      <c r="EL252" s="8"/>
      <c r="EM252" s="7"/>
      <c r="EN252" s="7"/>
      <c r="EO252" s="2" t="s">
        <v>239</v>
      </c>
      <c r="EP252" s="2" t="s">
        <v>223</v>
      </c>
      <c r="EQ252" s="2" t="s">
        <v>2884</v>
      </c>
      <c r="ER252" s="2" t="s">
        <v>2850</v>
      </c>
      <c r="ES252" s="2" t="s">
        <v>238</v>
      </c>
      <c r="ET252" s="2" t="s">
        <v>226</v>
      </c>
      <c r="EU252" s="4">
        <v>9</v>
      </c>
      <c r="EV252" s="8">
        <v>472.54</v>
      </c>
      <c r="EW252" s="4"/>
      <c r="EX252" s="8"/>
      <c r="EY252" s="7"/>
      <c r="EZ252" s="7"/>
      <c r="FA252" s="2" t="s">
        <v>239</v>
      </c>
      <c r="FB252" s="2" t="s">
        <v>223</v>
      </c>
      <c r="FC252" s="2" t="s">
        <v>2520</v>
      </c>
      <c r="FD252" s="2" t="s">
        <v>2896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223</v>
      </c>
      <c r="FO252" s="2" t="s">
        <v>2881</v>
      </c>
      <c r="FP252" s="2" t="s">
        <v>1198</v>
      </c>
      <c r="FQ252" s="2" t="s">
        <v>238</v>
      </c>
      <c r="FR252" s="2" t="s">
        <v>226</v>
      </c>
      <c r="FS252" s="4">
        <v>1</v>
      </c>
      <c r="FT252" s="8">
        <v>20.51</v>
      </c>
      <c r="FU252" s="4"/>
      <c r="FV252" s="8"/>
      <c r="FW252" s="7"/>
      <c r="FX252" s="7"/>
      <c r="FY252" s="2" t="s">
        <v>239</v>
      </c>
      <c r="FZ252" s="2" t="s">
        <v>223</v>
      </c>
      <c r="GA252" s="2" t="s">
        <v>661</v>
      </c>
      <c r="GB252" s="2" t="s">
        <v>835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>
        <v>1</v>
      </c>
      <c r="GR252" s="8">
        <v>49.87</v>
      </c>
      <c r="GS252" s="4"/>
      <c r="GT252" s="8"/>
      <c r="GU252" s="7"/>
      <c r="GV252" s="7"/>
      <c r="GW252" s="2" t="s">
        <v>239</v>
      </c>
      <c r="GX252" s="2" t="s">
        <v>223</v>
      </c>
      <c r="GY252" s="2" t="s">
        <v>921</v>
      </c>
      <c r="GZ252" s="2" t="s">
        <v>2805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223</v>
      </c>
      <c r="HK252" s="2" t="s">
        <v>1316</v>
      </c>
      <c r="HL252" s="2" t="s">
        <v>226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252</v>
      </c>
      <c r="IH252" s="2" t="s">
        <v>223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448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252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667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226</v>
      </c>
      <c r="MM252" s="2" t="s">
        <v>226</v>
      </c>
      <c r="MN252" s="2" t="s">
        <v>226</v>
      </c>
      <c r="MO252" s="2" t="s">
        <v>226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223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236</v>
      </c>
      <c r="NJ252" s="2" t="s">
        <v>223</v>
      </c>
      <c r="NK252" s="2" t="s">
        <v>226</v>
      </c>
      <c r="NL252" s="2" t="s">
        <v>226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252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252</v>
      </c>
      <c r="OH252" s="2" t="s">
        <v>223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252</v>
      </c>
      <c r="OT252" s="2" t="s">
        <v>223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223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226</v>
      </c>
      <c r="QE252" s="2" t="s">
        <v>226</v>
      </c>
      <c r="QF252" s="2" t="s">
        <v>226</v>
      </c>
      <c r="QG252" s="2" t="s">
        <v>226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223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252</v>
      </c>
      <c r="RN252" s="2" t="s">
        <v>223</v>
      </c>
      <c r="RO252" s="2" t="s">
        <v>226</v>
      </c>
      <c r="RP252" s="2" t="s">
        <v>226</v>
      </c>
      <c r="RQ252" s="2" t="s">
        <v>238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226</v>
      </c>
      <c r="RZ252" s="2" t="s">
        <v>226</v>
      </c>
      <c r="SA252" s="2" t="s">
        <v>226</v>
      </c>
      <c r="SB252" s="2" t="s">
        <v>226</v>
      </c>
      <c r="SC252" s="2" t="s">
        <v>226</v>
      </c>
      <c r="SD252" s="2" t="s">
        <v>226</v>
      </c>
      <c r="SE252" s="4">
        <v>29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>
        <v>360</v>
      </c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</row>
    <row r="253">
      <c r="A253" s="2" t="s">
        <v>2897</v>
      </c>
      <c r="B253" s="2" t="s">
        <v>577</v>
      </c>
      <c r="C253" s="2" t="s">
        <v>558</v>
      </c>
      <c r="D253" s="2" t="s">
        <v>215</v>
      </c>
      <c r="E253" s="2" t="s">
        <v>363</v>
      </c>
      <c r="F253" s="2" t="s">
        <v>2621</v>
      </c>
      <c r="G253" s="2" t="s">
        <v>2876</v>
      </c>
      <c r="H253" s="2" t="s">
        <v>2877</v>
      </c>
      <c r="I253" s="2" t="s">
        <v>2878</v>
      </c>
      <c r="J253" s="2" t="s">
        <v>582</v>
      </c>
      <c r="K253" s="2" t="s">
        <v>2898</v>
      </c>
      <c r="L253" s="3">
        <v>30.95</v>
      </c>
      <c r="M253" s="3">
        <v>32.5</v>
      </c>
      <c r="N253" s="3">
        <v>64.99</v>
      </c>
      <c r="O253" s="2" t="s">
        <v>223</v>
      </c>
      <c r="P253" s="2" t="s">
        <v>224</v>
      </c>
      <c r="Q253" s="2" t="s">
        <v>225</v>
      </c>
      <c r="R253" s="2" t="s">
        <v>226</v>
      </c>
      <c r="S253" s="2" t="s">
        <v>2899</v>
      </c>
      <c r="T253" s="2" t="s">
        <v>2845</v>
      </c>
      <c r="U253" s="2" t="s">
        <v>2756</v>
      </c>
      <c r="V253" s="2" t="s">
        <v>230</v>
      </c>
      <c r="W253" s="2" t="s">
        <v>587</v>
      </c>
      <c r="X253" s="2" t="s">
        <v>1578</v>
      </c>
      <c r="Y253" s="2" t="s">
        <v>2881</v>
      </c>
      <c r="Z253" s="4">
        <v>134</v>
      </c>
      <c r="AA253" s="4">
        <f>=ROUNDDOWN(44.6666666666667,0)</f>
      </c>
      <c r="AB253" s="5">
        <v>3</v>
      </c>
      <c r="AC253" s="2" t="s">
        <v>1460</v>
      </c>
      <c r="AD253" s="4">
        <v>160</v>
      </c>
      <c r="AE253" s="4">
        <v>160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10</v>
      </c>
      <c r="AQ253" s="8">
        <v>315.16</v>
      </c>
      <c r="AR253" s="4"/>
      <c r="AS253" s="8"/>
      <c r="AT253" s="7"/>
      <c r="AU253" s="7"/>
      <c r="AV253" s="4">
        <v>140</v>
      </c>
      <c r="AW253" s="8">
        <v>6540.39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0.0482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>
        <v>0.3656</v>
      </c>
      <c r="BJ253" s="4">
        <v>10</v>
      </c>
      <c r="BK253" s="8">
        <v>315.16</v>
      </c>
      <c r="BL253" s="2" t="s">
        <v>2900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239</v>
      </c>
      <c r="BV253" s="2" t="s">
        <v>223</v>
      </c>
      <c r="BW253" s="2" t="s">
        <v>226</v>
      </c>
      <c r="BX253" s="2" t="s">
        <v>2893</v>
      </c>
      <c r="BY253" s="2" t="s">
        <v>238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239</v>
      </c>
      <c r="CH253" s="2" t="s">
        <v>223</v>
      </c>
      <c r="CI253" s="2" t="s">
        <v>1310</v>
      </c>
      <c r="CJ253" s="2" t="s">
        <v>226</v>
      </c>
      <c r="CK253" s="2" t="s">
        <v>238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223</v>
      </c>
      <c r="CU253" s="2" t="s">
        <v>2883</v>
      </c>
      <c r="CV253" s="2" t="s">
        <v>1312</v>
      </c>
      <c r="CW253" s="2" t="s">
        <v>238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239</v>
      </c>
      <c r="DF253" s="2" t="s">
        <v>223</v>
      </c>
      <c r="DG253" s="2" t="s">
        <v>2850</v>
      </c>
      <c r="DH253" s="2" t="s">
        <v>226</v>
      </c>
      <c r="DI253" s="2" t="s">
        <v>238</v>
      </c>
      <c r="DJ253" s="2" t="s">
        <v>226</v>
      </c>
      <c r="DK253" s="4">
        <v>7</v>
      </c>
      <c r="DL253" s="8">
        <v>211.82</v>
      </c>
      <c r="DM253" s="4"/>
      <c r="DN253" s="8"/>
      <c r="DO253" s="7"/>
      <c r="DP253" s="7"/>
      <c r="DQ253" s="2" t="s">
        <v>239</v>
      </c>
      <c r="DR253" s="2" t="s">
        <v>223</v>
      </c>
      <c r="DS253" s="2" t="s">
        <v>2085</v>
      </c>
      <c r="DT253" s="2" t="s">
        <v>934</v>
      </c>
      <c r="DU253" s="2" t="s">
        <v>238</v>
      </c>
      <c r="DV253" s="2" t="s">
        <v>226</v>
      </c>
      <c r="DW253" s="4">
        <v>2</v>
      </c>
      <c r="DX253" s="8">
        <v>68.24</v>
      </c>
      <c r="DY253" s="4"/>
      <c r="DZ253" s="8"/>
      <c r="EA253" s="7"/>
      <c r="EB253" s="7"/>
      <c r="EC253" s="2" t="s">
        <v>239</v>
      </c>
      <c r="ED253" s="2" t="s">
        <v>223</v>
      </c>
      <c r="EE253" s="2" t="s">
        <v>1189</v>
      </c>
      <c r="EF253" s="2" t="s">
        <v>2901</v>
      </c>
      <c r="EG253" s="2" t="s">
        <v>238</v>
      </c>
      <c r="EH253" s="2" t="s">
        <v>226</v>
      </c>
      <c r="EI253" s="4">
        <v>1</v>
      </c>
      <c r="EJ253" s="8">
        <v>35.1</v>
      </c>
      <c r="EK253" s="4"/>
      <c r="EL253" s="8"/>
      <c r="EM253" s="7"/>
      <c r="EN253" s="7"/>
      <c r="EO253" s="2" t="s">
        <v>239</v>
      </c>
      <c r="EP253" s="2" t="s">
        <v>223</v>
      </c>
      <c r="EQ253" s="2" t="s">
        <v>2884</v>
      </c>
      <c r="ER253" s="2" t="s">
        <v>2092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223</v>
      </c>
      <c r="FC253" s="2" t="s">
        <v>2520</v>
      </c>
      <c r="FD253" s="2" t="s">
        <v>226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223</v>
      </c>
      <c r="FO253" s="2" t="s">
        <v>2885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239</v>
      </c>
      <c r="FZ253" s="2" t="s">
        <v>223</v>
      </c>
      <c r="GA253" s="2" t="s">
        <v>661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223</v>
      </c>
      <c r="GY253" s="2" t="s">
        <v>921</v>
      </c>
      <c r="GZ253" s="2" t="s">
        <v>226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223</v>
      </c>
      <c r="HK253" s="2" t="s">
        <v>1316</v>
      </c>
      <c r="HL253" s="2" t="s">
        <v>226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252</v>
      </c>
      <c r="IH253" s="2" t="s">
        <v>223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448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252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667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252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252</v>
      </c>
      <c r="LN253" s="2" t="s">
        <v>223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226</v>
      </c>
      <c r="MM253" s="2" t="s">
        <v>226</v>
      </c>
      <c r="MN253" s="2" t="s">
        <v>226</v>
      </c>
      <c r="MO253" s="2" t="s">
        <v>226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223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236</v>
      </c>
      <c r="NJ253" s="2" t="s">
        <v>223</v>
      </c>
      <c r="NK253" s="2" t="s">
        <v>226</v>
      </c>
      <c r="NL253" s="2" t="s">
        <v>226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252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252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252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226</v>
      </c>
      <c r="QE253" s="2" t="s">
        <v>226</v>
      </c>
      <c r="QF253" s="2" t="s">
        <v>226</v>
      </c>
      <c r="QG253" s="2" t="s">
        <v>226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252</v>
      </c>
      <c r="RN253" s="2" t="s">
        <v>223</v>
      </c>
      <c r="RO253" s="2" t="s">
        <v>226</v>
      </c>
      <c r="RP253" s="2" t="s">
        <v>226</v>
      </c>
      <c r="RQ253" s="2" t="s">
        <v>238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226</v>
      </c>
      <c r="RZ253" s="2" t="s">
        <v>226</v>
      </c>
      <c r="SA253" s="2" t="s">
        <v>226</v>
      </c>
      <c r="SB253" s="2" t="s">
        <v>226</v>
      </c>
      <c r="SC253" s="2" t="s">
        <v>226</v>
      </c>
      <c r="SD253" s="2" t="s">
        <v>226</v>
      </c>
      <c r="SE253" s="4">
        <v>134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>
        <v>160</v>
      </c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</row>
    <row r="254">
      <c r="A254" s="2" t="s">
        <v>2902</v>
      </c>
      <c r="B254" s="2" t="s">
        <v>577</v>
      </c>
      <c r="C254" s="2" t="s">
        <v>558</v>
      </c>
      <c r="D254" s="2" t="s">
        <v>215</v>
      </c>
      <c r="E254" s="2" t="s">
        <v>363</v>
      </c>
      <c r="F254" s="2" t="s">
        <v>2621</v>
      </c>
      <c r="G254" s="2" t="s">
        <v>2876</v>
      </c>
      <c r="H254" s="2" t="s">
        <v>2877</v>
      </c>
      <c r="I254" s="2" t="s">
        <v>2878</v>
      </c>
      <c r="J254" s="2" t="s">
        <v>221</v>
      </c>
      <c r="K254" s="2" t="s">
        <v>2898</v>
      </c>
      <c r="L254" s="3">
        <v>40.47</v>
      </c>
      <c r="M254" s="3">
        <v>42.49</v>
      </c>
      <c r="N254" s="3">
        <v>84.99</v>
      </c>
      <c r="O254" s="2" t="s">
        <v>223</v>
      </c>
      <c r="P254" s="2" t="s">
        <v>224</v>
      </c>
      <c r="Q254" s="2" t="s">
        <v>225</v>
      </c>
      <c r="R254" s="2" t="s">
        <v>226</v>
      </c>
      <c r="S254" s="2" t="s">
        <v>2899</v>
      </c>
      <c r="T254" s="2" t="s">
        <v>2845</v>
      </c>
      <c r="U254" s="2" t="s">
        <v>489</v>
      </c>
      <c r="V254" s="2" t="s">
        <v>230</v>
      </c>
      <c r="W254" s="2" t="s">
        <v>587</v>
      </c>
      <c r="X254" s="2" t="s">
        <v>1578</v>
      </c>
      <c r="Y254" s="2" t="s">
        <v>2881</v>
      </c>
      <c r="Z254" s="4">
        <v>166</v>
      </c>
      <c r="AA254" s="4">
        <f>=ROUNDDOWN(33.2,0)</f>
      </c>
      <c r="AB254" s="5">
        <v>5</v>
      </c>
      <c r="AC254" s="2" t="s">
        <v>1460</v>
      </c>
      <c r="AD254" s="4">
        <v>250</v>
      </c>
      <c r="AE254" s="4">
        <v>250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36</v>
      </c>
      <c r="AQ254" s="8">
        <v>1553.31</v>
      </c>
      <c r="AR254" s="4"/>
      <c r="AS254" s="8"/>
      <c r="AT254" s="7"/>
      <c r="AU254" s="7"/>
      <c r="AV254" s="4" t="s">
        <v>226</v>
      </c>
      <c r="AW254" s="8" t="s">
        <v>226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>
        <v>0.2375</v>
      </c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 t="s">
        <v>226</v>
      </c>
      <c r="BJ254" s="4">
        <v>36</v>
      </c>
      <c r="BK254" s="8">
        <v>1553.31</v>
      </c>
      <c r="BL254" s="2" t="s">
        <v>2903</v>
      </c>
      <c r="BM254" s="7">
        <v>1</v>
      </c>
      <c r="BN254" s="7">
        <v>1</v>
      </c>
      <c r="BO254" s="4">
        <v>10</v>
      </c>
      <c r="BP254" s="8">
        <v>465.4</v>
      </c>
      <c r="BQ254" s="4"/>
      <c r="BR254" s="8"/>
      <c r="BS254" s="7"/>
      <c r="BT254" s="7"/>
      <c r="BU254" s="2" t="s">
        <v>239</v>
      </c>
      <c r="BV254" s="2" t="s">
        <v>223</v>
      </c>
      <c r="BW254" s="2" t="s">
        <v>226</v>
      </c>
      <c r="BX254" s="2" t="s">
        <v>661</v>
      </c>
      <c r="BY254" s="2" t="s">
        <v>238</v>
      </c>
      <c r="BZ254" s="2" t="s">
        <v>226</v>
      </c>
      <c r="CA254" s="4">
        <v>1</v>
      </c>
      <c r="CB254" s="8">
        <v>45.89</v>
      </c>
      <c r="CC254" s="4"/>
      <c r="CD254" s="8"/>
      <c r="CE254" s="7"/>
      <c r="CF254" s="7"/>
      <c r="CG254" s="2" t="s">
        <v>239</v>
      </c>
      <c r="CH254" s="2" t="s">
        <v>223</v>
      </c>
      <c r="CI254" s="2" t="s">
        <v>1310</v>
      </c>
      <c r="CJ254" s="2" t="s">
        <v>260</v>
      </c>
      <c r="CK254" s="2" t="s">
        <v>238</v>
      </c>
      <c r="CL254" s="2" t="s">
        <v>226</v>
      </c>
      <c r="CM254" s="4">
        <v>1</v>
      </c>
      <c r="CN254" s="8">
        <v>45.89</v>
      </c>
      <c r="CO254" s="4"/>
      <c r="CP254" s="8"/>
      <c r="CQ254" s="7"/>
      <c r="CR254" s="7"/>
      <c r="CS254" s="2" t="s">
        <v>239</v>
      </c>
      <c r="CT254" s="2" t="s">
        <v>223</v>
      </c>
      <c r="CU254" s="2" t="s">
        <v>2883</v>
      </c>
      <c r="CV254" s="2" t="s">
        <v>1030</v>
      </c>
      <c r="CW254" s="2" t="s">
        <v>238</v>
      </c>
      <c r="CX254" s="2" t="s">
        <v>226</v>
      </c>
      <c r="CY254" s="4">
        <v>1</v>
      </c>
      <c r="CZ254" s="8">
        <v>45.89</v>
      </c>
      <c r="DA254" s="4"/>
      <c r="DB254" s="8"/>
      <c r="DC254" s="7"/>
      <c r="DD254" s="7"/>
      <c r="DE254" s="2" t="s">
        <v>239</v>
      </c>
      <c r="DF254" s="2" t="s">
        <v>223</v>
      </c>
      <c r="DG254" s="2" t="s">
        <v>2850</v>
      </c>
      <c r="DH254" s="2" t="s">
        <v>1328</v>
      </c>
      <c r="DI254" s="2" t="s">
        <v>238</v>
      </c>
      <c r="DJ254" s="2" t="s">
        <v>226</v>
      </c>
      <c r="DK254" s="4">
        <v>16</v>
      </c>
      <c r="DL254" s="8">
        <v>626.73</v>
      </c>
      <c r="DM254" s="4"/>
      <c r="DN254" s="8"/>
      <c r="DO254" s="7"/>
      <c r="DP254" s="7"/>
      <c r="DQ254" s="2" t="s">
        <v>239</v>
      </c>
      <c r="DR254" s="2" t="s">
        <v>223</v>
      </c>
      <c r="DS254" s="2" t="s">
        <v>2085</v>
      </c>
      <c r="DT254" s="2" t="s">
        <v>714</v>
      </c>
      <c r="DU254" s="2" t="s">
        <v>238</v>
      </c>
      <c r="DV254" s="2" t="s">
        <v>226</v>
      </c>
      <c r="DW254" s="4">
        <v>4</v>
      </c>
      <c r="DX254" s="8">
        <v>178.48</v>
      </c>
      <c r="DY254" s="4"/>
      <c r="DZ254" s="8"/>
      <c r="EA254" s="7"/>
      <c r="EB254" s="7"/>
      <c r="EC254" s="2" t="s">
        <v>239</v>
      </c>
      <c r="ED254" s="2" t="s">
        <v>223</v>
      </c>
      <c r="EE254" s="2" t="s">
        <v>1189</v>
      </c>
      <c r="EF254" s="2" t="s">
        <v>906</v>
      </c>
      <c r="EG254" s="2" t="s">
        <v>238</v>
      </c>
      <c r="EH254" s="2" t="s">
        <v>226</v>
      </c>
      <c r="EI254" s="4">
        <v>1</v>
      </c>
      <c r="EJ254" s="8">
        <v>45.89</v>
      </c>
      <c r="EK254" s="4"/>
      <c r="EL254" s="8"/>
      <c r="EM254" s="7"/>
      <c r="EN254" s="7"/>
      <c r="EO254" s="2" t="s">
        <v>239</v>
      </c>
      <c r="EP254" s="2" t="s">
        <v>223</v>
      </c>
      <c r="EQ254" s="2" t="s">
        <v>2884</v>
      </c>
      <c r="ER254" s="2" t="s">
        <v>896</v>
      </c>
      <c r="ES254" s="2" t="s">
        <v>238</v>
      </c>
      <c r="ET254" s="2" t="s">
        <v>226</v>
      </c>
      <c r="EU254" s="4">
        <v>2</v>
      </c>
      <c r="EV254" s="8">
        <v>99.14</v>
      </c>
      <c r="EW254" s="4"/>
      <c r="EX254" s="8"/>
      <c r="EY254" s="7"/>
      <c r="EZ254" s="7"/>
      <c r="FA254" s="2" t="s">
        <v>239</v>
      </c>
      <c r="FB254" s="2" t="s">
        <v>223</v>
      </c>
      <c r="FC254" s="2" t="s">
        <v>2885</v>
      </c>
      <c r="FD254" s="2" t="s">
        <v>2804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2885</v>
      </c>
      <c r="FP254" s="2" t="s">
        <v>226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239</v>
      </c>
      <c r="FZ254" s="2" t="s">
        <v>223</v>
      </c>
      <c r="GA254" s="2" t="s">
        <v>661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223</v>
      </c>
      <c r="GY254" s="2" t="s">
        <v>921</v>
      </c>
      <c r="GZ254" s="2" t="s">
        <v>1749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239</v>
      </c>
      <c r="HJ254" s="2" t="s">
        <v>223</v>
      </c>
      <c r="HK254" s="2" t="s">
        <v>1316</v>
      </c>
      <c r="HL254" s="2" t="s">
        <v>226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236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252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448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252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667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226</v>
      </c>
      <c r="ML254" s="2" t="s">
        <v>226</v>
      </c>
      <c r="MM254" s="2" t="s">
        <v>226</v>
      </c>
      <c r="MN254" s="2" t="s">
        <v>226</v>
      </c>
      <c r="MO254" s="2" t="s">
        <v>226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236</v>
      </c>
      <c r="NJ254" s="2" t="s">
        <v>223</v>
      </c>
      <c r="NK254" s="2" t="s">
        <v>226</v>
      </c>
      <c r="NL254" s="2" t="s">
        <v>226</v>
      </c>
      <c r="NM254" s="2" t="s">
        <v>238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252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252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226</v>
      </c>
      <c r="QE254" s="2" t="s">
        <v>226</v>
      </c>
      <c r="QF254" s="2" t="s">
        <v>226</v>
      </c>
      <c r="QG254" s="2" t="s">
        <v>226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266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252</v>
      </c>
      <c r="RN254" s="2" t="s">
        <v>223</v>
      </c>
      <c r="RO254" s="2" t="s">
        <v>226</v>
      </c>
      <c r="RP254" s="2" t="s">
        <v>226</v>
      </c>
      <c r="RQ254" s="2" t="s">
        <v>238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226</v>
      </c>
      <c r="RZ254" s="2" t="s">
        <v>226</v>
      </c>
      <c r="SA254" s="2" t="s">
        <v>226</v>
      </c>
      <c r="SB254" s="2" t="s">
        <v>226</v>
      </c>
      <c r="SC254" s="2" t="s">
        <v>226</v>
      </c>
      <c r="SD254" s="2" t="s">
        <v>226</v>
      </c>
      <c r="SE254" s="4">
        <v>166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>
        <v>250</v>
      </c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</row>
    <row r="255">
      <c r="A255" s="2" t="s">
        <v>2904</v>
      </c>
      <c r="B255" s="2" t="s">
        <v>577</v>
      </c>
      <c r="C255" s="2" t="s">
        <v>558</v>
      </c>
      <c r="D255" s="2" t="s">
        <v>215</v>
      </c>
      <c r="E255" s="2" t="s">
        <v>363</v>
      </c>
      <c r="F255" s="2" t="s">
        <v>2621</v>
      </c>
      <c r="G255" s="2" t="s">
        <v>2876</v>
      </c>
      <c r="H255" s="2" t="s">
        <v>2877</v>
      </c>
      <c r="I255" s="2" t="s">
        <v>2878</v>
      </c>
      <c r="J255" s="2" t="s">
        <v>268</v>
      </c>
      <c r="K255" s="2" t="s">
        <v>2898</v>
      </c>
      <c r="L255" s="3">
        <v>45.23</v>
      </c>
      <c r="M255" s="3">
        <v>47.49</v>
      </c>
      <c r="N255" s="3">
        <v>94.99</v>
      </c>
      <c r="O255" s="2" t="s">
        <v>223</v>
      </c>
      <c r="P255" s="2" t="s">
        <v>224</v>
      </c>
      <c r="Q255" s="2" t="s">
        <v>225</v>
      </c>
      <c r="R255" s="2" t="s">
        <v>226</v>
      </c>
      <c r="S255" s="2" t="s">
        <v>2899</v>
      </c>
      <c r="T255" s="2" t="s">
        <v>2845</v>
      </c>
      <c r="U255" s="2" t="s">
        <v>489</v>
      </c>
      <c r="V255" s="2" t="s">
        <v>230</v>
      </c>
      <c r="W255" s="2" t="s">
        <v>587</v>
      </c>
      <c r="X255" s="2" t="s">
        <v>1578</v>
      </c>
      <c r="Y255" s="2" t="s">
        <v>2881</v>
      </c>
      <c r="Z255" s="4">
        <v>100</v>
      </c>
      <c r="AA255" s="4">
        <f>=ROUNDDOWN(16.6666666666667,0)</f>
      </c>
      <c r="AB255" s="5">
        <v>6</v>
      </c>
      <c r="AC255" s="2" t="s">
        <v>1460</v>
      </c>
      <c r="AD255" s="4">
        <v>230</v>
      </c>
      <c r="AE255" s="4">
        <v>230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94</v>
      </c>
      <c r="AQ255" s="8">
        <v>4671.92</v>
      </c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>
        <v>0.7143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>
        <v>94</v>
      </c>
      <c r="BK255" s="8">
        <v>4671.92</v>
      </c>
      <c r="BL255" s="2" t="s">
        <v>2905</v>
      </c>
      <c r="BM255" s="7">
        <v>1</v>
      </c>
      <c r="BN255" s="7">
        <v>1</v>
      </c>
      <c r="BO255" s="4">
        <v>49</v>
      </c>
      <c r="BP255" s="8">
        <v>2548.49</v>
      </c>
      <c r="BQ255" s="4"/>
      <c r="BR255" s="8"/>
      <c r="BS255" s="7"/>
      <c r="BT255" s="7"/>
      <c r="BU255" s="2" t="s">
        <v>239</v>
      </c>
      <c r="BV255" s="2" t="s">
        <v>223</v>
      </c>
      <c r="BW255" s="2" t="s">
        <v>226</v>
      </c>
      <c r="BX255" s="2" t="s">
        <v>2893</v>
      </c>
      <c r="BY255" s="2" t="s">
        <v>238</v>
      </c>
      <c r="BZ255" s="2" t="s">
        <v>226</v>
      </c>
      <c r="CA255" s="4">
        <v>1</v>
      </c>
      <c r="CB255" s="8">
        <v>51.29</v>
      </c>
      <c r="CC255" s="4"/>
      <c r="CD255" s="8"/>
      <c r="CE255" s="7"/>
      <c r="CF255" s="7"/>
      <c r="CG255" s="2" t="s">
        <v>239</v>
      </c>
      <c r="CH255" s="2" t="s">
        <v>223</v>
      </c>
      <c r="CI255" s="2" t="s">
        <v>1310</v>
      </c>
      <c r="CJ255" s="2" t="s">
        <v>1323</v>
      </c>
      <c r="CK255" s="2" t="s">
        <v>238</v>
      </c>
      <c r="CL255" s="2" t="s">
        <v>226</v>
      </c>
      <c r="CM255" s="4">
        <v>10</v>
      </c>
      <c r="CN255" s="8">
        <v>512.9</v>
      </c>
      <c r="CO255" s="4"/>
      <c r="CP255" s="8"/>
      <c r="CQ255" s="7"/>
      <c r="CR255" s="7"/>
      <c r="CS255" s="2" t="s">
        <v>239</v>
      </c>
      <c r="CT255" s="2" t="s">
        <v>223</v>
      </c>
      <c r="CU255" s="2" t="s">
        <v>2883</v>
      </c>
      <c r="CV255" s="2" t="s">
        <v>2894</v>
      </c>
      <c r="CW255" s="2" t="s">
        <v>238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239</v>
      </c>
      <c r="DF255" s="2" t="s">
        <v>223</v>
      </c>
      <c r="DG255" s="2" t="s">
        <v>2850</v>
      </c>
      <c r="DH255" s="2" t="s">
        <v>2822</v>
      </c>
      <c r="DI255" s="2" t="s">
        <v>238</v>
      </c>
      <c r="DJ255" s="2" t="s">
        <v>226</v>
      </c>
      <c r="DK255" s="4">
        <v>23</v>
      </c>
      <c r="DL255" s="8">
        <v>1042.41</v>
      </c>
      <c r="DM255" s="4"/>
      <c r="DN255" s="8"/>
      <c r="DO255" s="7"/>
      <c r="DP255" s="7"/>
      <c r="DQ255" s="2" t="s">
        <v>239</v>
      </c>
      <c r="DR255" s="2" t="s">
        <v>223</v>
      </c>
      <c r="DS255" s="2" t="s">
        <v>2085</v>
      </c>
      <c r="DT255" s="2" t="s">
        <v>1312</v>
      </c>
      <c r="DU255" s="2" t="s">
        <v>238</v>
      </c>
      <c r="DV255" s="2" t="s">
        <v>226</v>
      </c>
      <c r="DW255" s="4">
        <v>5</v>
      </c>
      <c r="DX255" s="8">
        <v>249.35</v>
      </c>
      <c r="DY255" s="4"/>
      <c r="DZ255" s="8"/>
      <c r="EA255" s="7"/>
      <c r="EB255" s="7"/>
      <c r="EC255" s="2" t="s">
        <v>239</v>
      </c>
      <c r="ED255" s="2" t="s">
        <v>223</v>
      </c>
      <c r="EE255" s="2" t="s">
        <v>1189</v>
      </c>
      <c r="EF255" s="2" t="s">
        <v>906</v>
      </c>
      <c r="EG255" s="2" t="s">
        <v>238</v>
      </c>
      <c r="EH255" s="2" t="s">
        <v>226</v>
      </c>
      <c r="EI255" s="4"/>
      <c r="EJ255" s="8"/>
      <c r="EK255" s="4"/>
      <c r="EL255" s="8"/>
      <c r="EM255" s="7"/>
      <c r="EN255" s="7"/>
      <c r="EO255" s="2" t="s">
        <v>239</v>
      </c>
      <c r="EP255" s="2" t="s">
        <v>223</v>
      </c>
      <c r="EQ255" s="2" t="s">
        <v>2884</v>
      </c>
      <c r="ER255" s="2" t="s">
        <v>1618</v>
      </c>
      <c r="ES255" s="2" t="s">
        <v>238</v>
      </c>
      <c r="ET255" s="2" t="s">
        <v>226</v>
      </c>
      <c r="EU255" s="4">
        <v>1</v>
      </c>
      <c r="EV255" s="8">
        <v>47.49</v>
      </c>
      <c r="EW255" s="4"/>
      <c r="EX255" s="8"/>
      <c r="EY255" s="7"/>
      <c r="EZ255" s="7"/>
      <c r="FA255" s="2" t="s">
        <v>239</v>
      </c>
      <c r="FB255" s="2" t="s">
        <v>223</v>
      </c>
      <c r="FC255" s="2" t="s">
        <v>2520</v>
      </c>
      <c r="FD255" s="2" t="s">
        <v>2804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2885</v>
      </c>
      <c r="FP255" s="2" t="s">
        <v>226</v>
      </c>
      <c r="FQ255" s="2" t="s">
        <v>238</v>
      </c>
      <c r="FR255" s="2" t="s">
        <v>226</v>
      </c>
      <c r="FS255" s="4">
        <v>1</v>
      </c>
      <c r="FT255" s="8">
        <v>20.51</v>
      </c>
      <c r="FU255" s="4"/>
      <c r="FV255" s="8"/>
      <c r="FW255" s="7"/>
      <c r="FX255" s="7"/>
      <c r="FY255" s="2" t="s">
        <v>239</v>
      </c>
      <c r="FZ255" s="2" t="s">
        <v>223</v>
      </c>
      <c r="GA255" s="2" t="s">
        <v>661</v>
      </c>
      <c r="GB255" s="2" t="s">
        <v>1090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>
        <v>4</v>
      </c>
      <c r="GR255" s="8">
        <v>199.48</v>
      </c>
      <c r="GS255" s="4"/>
      <c r="GT255" s="8"/>
      <c r="GU255" s="7"/>
      <c r="GV255" s="7"/>
      <c r="GW255" s="2" t="s">
        <v>239</v>
      </c>
      <c r="GX255" s="2" t="s">
        <v>223</v>
      </c>
      <c r="GY255" s="2" t="s">
        <v>921</v>
      </c>
      <c r="GZ255" s="2" t="s">
        <v>2822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239</v>
      </c>
      <c r="HJ255" s="2" t="s">
        <v>223</v>
      </c>
      <c r="HK255" s="2" t="s">
        <v>1316</v>
      </c>
      <c r="HL255" s="2" t="s">
        <v>226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236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252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448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667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226</v>
      </c>
      <c r="ML255" s="2" t="s">
        <v>226</v>
      </c>
      <c r="MM255" s="2" t="s">
        <v>226</v>
      </c>
      <c r="MN255" s="2" t="s">
        <v>226</v>
      </c>
      <c r="MO255" s="2" t="s">
        <v>226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236</v>
      </c>
      <c r="NJ255" s="2" t="s">
        <v>223</v>
      </c>
      <c r="NK255" s="2" t="s">
        <v>226</v>
      </c>
      <c r="NL255" s="2" t="s">
        <v>226</v>
      </c>
      <c r="NM255" s="2" t="s">
        <v>238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252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252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226</v>
      </c>
      <c r="QE255" s="2" t="s">
        <v>226</v>
      </c>
      <c r="QF255" s="2" t="s">
        <v>226</v>
      </c>
      <c r="QG255" s="2" t="s">
        <v>226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266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223</v>
      </c>
      <c r="RO255" s="2" t="s">
        <v>226</v>
      </c>
      <c r="RP255" s="2" t="s">
        <v>226</v>
      </c>
      <c r="RQ255" s="2" t="s">
        <v>238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226</v>
      </c>
      <c r="SA255" s="2" t="s">
        <v>226</v>
      </c>
      <c r="SB255" s="2" t="s">
        <v>226</v>
      </c>
      <c r="SC255" s="2" t="s">
        <v>226</v>
      </c>
      <c r="SD255" s="2" t="s">
        <v>226</v>
      </c>
      <c r="SE255" s="4">
        <v>100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>
        <v>230</v>
      </c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</row>
    <row r="256">
      <c r="A256" s="2" t="s">
        <v>2906</v>
      </c>
      <c r="B256" s="2" t="s">
        <v>577</v>
      </c>
      <c r="C256" s="2" t="s">
        <v>558</v>
      </c>
      <c r="D256" s="2" t="s">
        <v>215</v>
      </c>
      <c r="E256" s="2" t="s">
        <v>363</v>
      </c>
      <c r="F256" s="2" t="s">
        <v>2621</v>
      </c>
      <c r="G256" s="2" t="s">
        <v>2876</v>
      </c>
      <c r="H256" s="2" t="s">
        <v>2877</v>
      </c>
      <c r="I256" s="2" t="s">
        <v>2878</v>
      </c>
      <c r="J256" s="2" t="s">
        <v>582</v>
      </c>
      <c r="K256" s="2" t="s">
        <v>1050</v>
      </c>
      <c r="L256" s="3">
        <v>30.95</v>
      </c>
      <c r="M256" s="3">
        <v>32.5</v>
      </c>
      <c r="N256" s="3">
        <v>64.99</v>
      </c>
      <c r="O256" s="2" t="s">
        <v>223</v>
      </c>
      <c r="P256" s="2" t="s">
        <v>224</v>
      </c>
      <c r="Q256" s="2" t="s">
        <v>225</v>
      </c>
      <c r="R256" s="2" t="s">
        <v>226</v>
      </c>
      <c r="S256" s="2" t="s">
        <v>2907</v>
      </c>
      <c r="T256" s="2" t="s">
        <v>2845</v>
      </c>
      <c r="U256" s="2" t="s">
        <v>2756</v>
      </c>
      <c r="V256" s="2" t="s">
        <v>230</v>
      </c>
      <c r="W256" s="2" t="s">
        <v>587</v>
      </c>
      <c r="X256" s="2" t="s">
        <v>1578</v>
      </c>
      <c r="Y256" s="2" t="s">
        <v>2881</v>
      </c>
      <c r="Z256" s="4">
        <v>129</v>
      </c>
      <c r="AA256" s="4">
        <f>=ROUNDDOWN(43,0)</f>
      </c>
      <c r="AB256" s="5">
        <v>3</v>
      </c>
      <c r="AC256" s="2" t="s">
        <v>1460</v>
      </c>
      <c r="AD256" s="4">
        <v>105</v>
      </c>
      <c r="AE256" s="4">
        <v>105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10</v>
      </c>
      <c r="AQ256" s="8">
        <v>339.47</v>
      </c>
      <c r="AR256" s="4"/>
      <c r="AS256" s="8"/>
      <c r="AT256" s="7"/>
      <c r="AU256" s="7"/>
      <c r="AV256" s="4">
        <v>47</v>
      </c>
      <c r="AW256" s="8">
        <v>1959.49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>
        <v>0.1732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>
        <v>0.1095</v>
      </c>
      <c r="BJ256" s="4">
        <v>10</v>
      </c>
      <c r="BK256" s="8">
        <v>339.47</v>
      </c>
      <c r="BL256" s="2" t="s">
        <v>2908</v>
      </c>
      <c r="BM256" s="7">
        <v>1</v>
      </c>
      <c r="BN256" s="7">
        <v>1</v>
      </c>
      <c r="BO256" s="4">
        <v>3</v>
      </c>
      <c r="BP256" s="8">
        <v>106.77</v>
      </c>
      <c r="BQ256" s="4"/>
      <c r="BR256" s="8"/>
      <c r="BS256" s="7"/>
      <c r="BT256" s="7"/>
      <c r="BU256" s="2" t="s">
        <v>239</v>
      </c>
      <c r="BV256" s="2" t="s">
        <v>223</v>
      </c>
      <c r="BW256" s="2" t="s">
        <v>226</v>
      </c>
      <c r="BX256" s="2" t="s">
        <v>661</v>
      </c>
      <c r="BY256" s="2" t="s">
        <v>238</v>
      </c>
      <c r="BZ256" s="2" t="s">
        <v>226</v>
      </c>
      <c r="CA256" s="4">
        <v>1</v>
      </c>
      <c r="CB256" s="8">
        <v>35.1</v>
      </c>
      <c r="CC256" s="4"/>
      <c r="CD256" s="8"/>
      <c r="CE256" s="7"/>
      <c r="CF256" s="7"/>
      <c r="CG256" s="2" t="s">
        <v>239</v>
      </c>
      <c r="CH256" s="2" t="s">
        <v>223</v>
      </c>
      <c r="CI256" s="2" t="s">
        <v>1310</v>
      </c>
      <c r="CJ256" s="2" t="s">
        <v>1333</v>
      </c>
      <c r="CK256" s="2" t="s">
        <v>238</v>
      </c>
      <c r="CL256" s="2" t="s">
        <v>226</v>
      </c>
      <c r="CM256" s="4">
        <v>1</v>
      </c>
      <c r="CN256" s="8">
        <v>35.1</v>
      </c>
      <c r="CO256" s="4"/>
      <c r="CP256" s="8"/>
      <c r="CQ256" s="7"/>
      <c r="CR256" s="7"/>
      <c r="CS256" s="2" t="s">
        <v>239</v>
      </c>
      <c r="CT256" s="2" t="s">
        <v>223</v>
      </c>
      <c r="CU256" s="2" t="s">
        <v>2883</v>
      </c>
      <c r="CV256" s="2" t="s">
        <v>2811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239</v>
      </c>
      <c r="DF256" s="2" t="s">
        <v>223</v>
      </c>
      <c r="DG256" s="2" t="s">
        <v>2850</v>
      </c>
      <c r="DH256" s="2" t="s">
        <v>386</v>
      </c>
      <c r="DI256" s="2" t="s">
        <v>238</v>
      </c>
      <c r="DJ256" s="2" t="s">
        <v>226</v>
      </c>
      <c r="DK256" s="4">
        <v>5</v>
      </c>
      <c r="DL256" s="8">
        <v>162.5</v>
      </c>
      <c r="DM256" s="4"/>
      <c r="DN256" s="8"/>
      <c r="DO256" s="7"/>
      <c r="DP256" s="7"/>
      <c r="DQ256" s="2" t="s">
        <v>239</v>
      </c>
      <c r="DR256" s="2" t="s">
        <v>223</v>
      </c>
      <c r="DS256" s="2" t="s">
        <v>2085</v>
      </c>
      <c r="DT256" s="2" t="s">
        <v>2822</v>
      </c>
      <c r="DU256" s="2" t="s">
        <v>238</v>
      </c>
      <c r="DV256" s="2" t="s">
        <v>226</v>
      </c>
      <c r="DW256" s="4"/>
      <c r="DX256" s="8"/>
      <c r="DY256" s="4"/>
      <c r="DZ256" s="8"/>
      <c r="EA256" s="7"/>
      <c r="EB256" s="7"/>
      <c r="EC256" s="2" t="s">
        <v>239</v>
      </c>
      <c r="ED256" s="2" t="s">
        <v>223</v>
      </c>
      <c r="EE256" s="2" t="s">
        <v>1189</v>
      </c>
      <c r="EF256" s="2" t="s">
        <v>835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239</v>
      </c>
      <c r="EP256" s="2" t="s">
        <v>223</v>
      </c>
      <c r="EQ256" s="2" t="s">
        <v>2884</v>
      </c>
      <c r="ER256" s="2" t="s">
        <v>2909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223</v>
      </c>
      <c r="FC256" s="2" t="s">
        <v>2520</v>
      </c>
      <c r="FD256" s="2" t="s">
        <v>226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223</v>
      </c>
      <c r="FO256" s="2" t="s">
        <v>2885</v>
      </c>
      <c r="FP256" s="2" t="s">
        <v>226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223</v>
      </c>
      <c r="GA256" s="2" t="s">
        <v>661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223</v>
      </c>
      <c r="GY256" s="2" t="s">
        <v>921</v>
      </c>
      <c r="GZ256" s="2" t="s">
        <v>2822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239</v>
      </c>
      <c r="HJ256" s="2" t="s">
        <v>223</v>
      </c>
      <c r="HK256" s="2" t="s">
        <v>1316</v>
      </c>
      <c r="HL256" s="2" t="s">
        <v>226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252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448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667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226</v>
      </c>
      <c r="MA256" s="2" t="s">
        <v>226</v>
      </c>
      <c r="MB256" s="2" t="s">
        <v>226</v>
      </c>
      <c r="MC256" s="2" t="s">
        <v>226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226</v>
      </c>
      <c r="MM256" s="2" t="s">
        <v>226</v>
      </c>
      <c r="MN256" s="2" t="s">
        <v>226</v>
      </c>
      <c r="MO256" s="2" t="s">
        <v>226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223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236</v>
      </c>
      <c r="NJ256" s="2" t="s">
        <v>223</v>
      </c>
      <c r="NK256" s="2" t="s">
        <v>226</v>
      </c>
      <c r="NL256" s="2" t="s">
        <v>226</v>
      </c>
      <c r="NM256" s="2" t="s">
        <v>238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252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252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223</v>
      </c>
      <c r="PG256" s="2" t="s">
        <v>226</v>
      </c>
      <c r="PH256" s="2" t="s">
        <v>226</v>
      </c>
      <c r="PI256" s="2" t="s">
        <v>238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226</v>
      </c>
      <c r="QD256" s="2" t="s">
        <v>226</v>
      </c>
      <c r="QE256" s="2" t="s">
        <v>226</v>
      </c>
      <c r="QF256" s="2" t="s">
        <v>226</v>
      </c>
      <c r="QG256" s="2" t="s">
        <v>226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266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252</v>
      </c>
      <c r="RN256" s="2" t="s">
        <v>223</v>
      </c>
      <c r="RO256" s="2" t="s">
        <v>226</v>
      </c>
      <c r="RP256" s="2" t="s">
        <v>226</v>
      </c>
      <c r="RQ256" s="2" t="s">
        <v>238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226</v>
      </c>
      <c r="RZ256" s="2" t="s">
        <v>226</v>
      </c>
      <c r="SA256" s="2" t="s">
        <v>226</v>
      </c>
      <c r="SB256" s="2" t="s">
        <v>226</v>
      </c>
      <c r="SC256" s="2" t="s">
        <v>226</v>
      </c>
      <c r="SD256" s="2" t="s">
        <v>226</v>
      </c>
      <c r="SE256" s="4">
        <v>129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>
        <v>105</v>
      </c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</row>
    <row r="257">
      <c r="A257" s="2" t="s">
        <v>2910</v>
      </c>
      <c r="B257" s="2" t="s">
        <v>577</v>
      </c>
      <c r="C257" s="2" t="s">
        <v>558</v>
      </c>
      <c r="D257" s="2" t="s">
        <v>215</v>
      </c>
      <c r="E257" s="2" t="s">
        <v>363</v>
      </c>
      <c r="F257" s="2" t="s">
        <v>2621</v>
      </c>
      <c r="G257" s="2" t="s">
        <v>2876</v>
      </c>
      <c r="H257" s="2" t="s">
        <v>2877</v>
      </c>
      <c r="I257" s="2" t="s">
        <v>2878</v>
      </c>
      <c r="J257" s="2" t="s">
        <v>221</v>
      </c>
      <c r="K257" s="2" t="s">
        <v>1050</v>
      </c>
      <c r="L257" s="3">
        <v>40.47</v>
      </c>
      <c r="M257" s="3">
        <v>42.49</v>
      </c>
      <c r="N257" s="3">
        <v>84.99</v>
      </c>
      <c r="O257" s="2" t="s">
        <v>223</v>
      </c>
      <c r="P257" s="2" t="s">
        <v>224</v>
      </c>
      <c r="Q257" s="2" t="s">
        <v>225</v>
      </c>
      <c r="R257" s="2" t="s">
        <v>226</v>
      </c>
      <c r="S257" s="2" t="s">
        <v>2907</v>
      </c>
      <c r="T257" s="2" t="s">
        <v>2845</v>
      </c>
      <c r="U257" s="2" t="s">
        <v>489</v>
      </c>
      <c r="V257" s="2" t="s">
        <v>230</v>
      </c>
      <c r="W257" s="2" t="s">
        <v>587</v>
      </c>
      <c r="X257" s="2" t="s">
        <v>1578</v>
      </c>
      <c r="Y257" s="2" t="s">
        <v>2881</v>
      </c>
      <c r="Z257" s="4">
        <v>77</v>
      </c>
      <c r="AA257" s="4">
        <f>=ROUNDDOWN(25.6666666666667,0)</f>
      </c>
      <c r="AB257" s="5">
        <v>3</v>
      </c>
      <c r="AC257" s="2" t="s">
        <v>1460</v>
      </c>
      <c r="AD257" s="4">
        <v>380</v>
      </c>
      <c r="AE257" s="4">
        <v>380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26</v>
      </c>
      <c r="AQ257" s="8">
        <v>1103.41</v>
      </c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>
        <v>0.5631</v>
      </c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 t="s">
        <v>226</v>
      </c>
      <c r="BJ257" s="4">
        <v>26</v>
      </c>
      <c r="BK257" s="8">
        <v>1103.41</v>
      </c>
      <c r="BL257" s="2" t="s">
        <v>2911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239</v>
      </c>
      <c r="BV257" s="2" t="s">
        <v>223</v>
      </c>
      <c r="BW257" s="2" t="s">
        <v>226</v>
      </c>
      <c r="BX257" s="2" t="s">
        <v>661</v>
      </c>
      <c r="BY257" s="2" t="s">
        <v>238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239</v>
      </c>
      <c r="CH257" s="2" t="s">
        <v>223</v>
      </c>
      <c r="CI257" s="2" t="s">
        <v>1310</v>
      </c>
      <c r="CJ257" s="2" t="s">
        <v>226</v>
      </c>
      <c r="CK257" s="2" t="s">
        <v>238</v>
      </c>
      <c r="CL257" s="2" t="s">
        <v>226</v>
      </c>
      <c r="CM257" s="4">
        <v>3</v>
      </c>
      <c r="CN257" s="8">
        <v>137.67</v>
      </c>
      <c r="CO257" s="4"/>
      <c r="CP257" s="8"/>
      <c r="CQ257" s="7"/>
      <c r="CR257" s="7"/>
      <c r="CS257" s="2" t="s">
        <v>239</v>
      </c>
      <c r="CT257" s="2" t="s">
        <v>223</v>
      </c>
      <c r="CU257" s="2" t="s">
        <v>2883</v>
      </c>
      <c r="CV257" s="2" t="s">
        <v>2912</v>
      </c>
      <c r="CW257" s="2" t="s">
        <v>238</v>
      </c>
      <c r="CX257" s="2" t="s">
        <v>226</v>
      </c>
      <c r="CY257" s="4">
        <v>4</v>
      </c>
      <c r="CZ257" s="8">
        <v>183.56</v>
      </c>
      <c r="DA257" s="4"/>
      <c r="DB257" s="8"/>
      <c r="DC257" s="7"/>
      <c r="DD257" s="7"/>
      <c r="DE257" s="2" t="s">
        <v>239</v>
      </c>
      <c r="DF257" s="2" t="s">
        <v>223</v>
      </c>
      <c r="DG257" s="2" t="s">
        <v>2850</v>
      </c>
      <c r="DH257" s="2" t="s">
        <v>756</v>
      </c>
      <c r="DI257" s="2" t="s">
        <v>238</v>
      </c>
      <c r="DJ257" s="2" t="s">
        <v>226</v>
      </c>
      <c r="DK257" s="4">
        <v>14</v>
      </c>
      <c r="DL257" s="8">
        <v>574.36</v>
      </c>
      <c r="DM257" s="4"/>
      <c r="DN257" s="8"/>
      <c r="DO257" s="7"/>
      <c r="DP257" s="7"/>
      <c r="DQ257" s="2" t="s">
        <v>239</v>
      </c>
      <c r="DR257" s="2" t="s">
        <v>223</v>
      </c>
      <c r="DS257" s="2" t="s">
        <v>2085</v>
      </c>
      <c r="DT257" s="2" t="s">
        <v>941</v>
      </c>
      <c r="DU257" s="2" t="s">
        <v>238</v>
      </c>
      <c r="DV257" s="2" t="s">
        <v>226</v>
      </c>
      <c r="DW257" s="4">
        <v>1</v>
      </c>
      <c r="DX257" s="8">
        <v>44.62</v>
      </c>
      <c r="DY257" s="4"/>
      <c r="DZ257" s="8"/>
      <c r="EA257" s="7"/>
      <c r="EB257" s="7"/>
      <c r="EC257" s="2" t="s">
        <v>239</v>
      </c>
      <c r="ED257" s="2" t="s">
        <v>223</v>
      </c>
      <c r="EE257" s="2" t="s">
        <v>1189</v>
      </c>
      <c r="EF257" s="2" t="s">
        <v>1332</v>
      </c>
      <c r="EG257" s="2" t="s">
        <v>238</v>
      </c>
      <c r="EH257" s="2" t="s">
        <v>226</v>
      </c>
      <c r="EI257" s="4">
        <v>1</v>
      </c>
      <c r="EJ257" s="8">
        <v>45.89</v>
      </c>
      <c r="EK257" s="4"/>
      <c r="EL257" s="8"/>
      <c r="EM257" s="7"/>
      <c r="EN257" s="7"/>
      <c r="EO257" s="2" t="s">
        <v>239</v>
      </c>
      <c r="EP257" s="2" t="s">
        <v>223</v>
      </c>
      <c r="EQ257" s="2" t="s">
        <v>2884</v>
      </c>
      <c r="ER257" s="2" t="s">
        <v>2913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223</v>
      </c>
      <c r="FC257" s="2" t="s">
        <v>2520</v>
      </c>
      <c r="FD257" s="2" t="s">
        <v>2914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223</v>
      </c>
      <c r="FO257" s="2" t="s">
        <v>2885</v>
      </c>
      <c r="FP257" s="2" t="s">
        <v>226</v>
      </c>
      <c r="FQ257" s="2" t="s">
        <v>238</v>
      </c>
      <c r="FR257" s="2" t="s">
        <v>226</v>
      </c>
      <c r="FS257" s="4">
        <v>3</v>
      </c>
      <c r="FT257" s="8">
        <v>117.31</v>
      </c>
      <c r="FU257" s="4"/>
      <c r="FV257" s="8"/>
      <c r="FW257" s="7"/>
      <c r="FX257" s="7"/>
      <c r="FY257" s="2" t="s">
        <v>239</v>
      </c>
      <c r="FZ257" s="2" t="s">
        <v>223</v>
      </c>
      <c r="GA257" s="2" t="s">
        <v>661</v>
      </c>
      <c r="GB257" s="2" t="s">
        <v>863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239</v>
      </c>
      <c r="GX257" s="2" t="s">
        <v>223</v>
      </c>
      <c r="GY257" s="2" t="s">
        <v>921</v>
      </c>
      <c r="GZ257" s="2" t="s">
        <v>729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239</v>
      </c>
      <c r="HJ257" s="2" t="s">
        <v>223</v>
      </c>
      <c r="HK257" s="2" t="s">
        <v>1316</v>
      </c>
      <c r="HL257" s="2" t="s">
        <v>226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252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448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667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226</v>
      </c>
      <c r="MA257" s="2" t="s">
        <v>226</v>
      </c>
      <c r="MB257" s="2" t="s">
        <v>226</v>
      </c>
      <c r="MC257" s="2" t="s">
        <v>226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226</v>
      </c>
      <c r="ML257" s="2" t="s">
        <v>226</v>
      </c>
      <c r="MM257" s="2" t="s">
        <v>226</v>
      </c>
      <c r="MN257" s="2" t="s">
        <v>226</v>
      </c>
      <c r="MO257" s="2" t="s">
        <v>226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223</v>
      </c>
      <c r="MY257" s="2" t="s">
        <v>226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236</v>
      </c>
      <c r="NJ257" s="2" t="s">
        <v>223</v>
      </c>
      <c r="NK257" s="2" t="s">
        <v>226</v>
      </c>
      <c r="NL257" s="2" t="s">
        <v>226</v>
      </c>
      <c r="NM257" s="2" t="s">
        <v>238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252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252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252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226</v>
      </c>
      <c r="QD257" s="2" t="s">
        <v>226</v>
      </c>
      <c r="QE257" s="2" t="s">
        <v>226</v>
      </c>
      <c r="QF257" s="2" t="s">
        <v>226</v>
      </c>
      <c r="QG257" s="2" t="s">
        <v>226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266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252</v>
      </c>
      <c r="RN257" s="2" t="s">
        <v>223</v>
      </c>
      <c r="RO257" s="2" t="s">
        <v>226</v>
      </c>
      <c r="RP257" s="2" t="s">
        <v>226</v>
      </c>
      <c r="RQ257" s="2" t="s">
        <v>238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226</v>
      </c>
      <c r="RZ257" s="2" t="s">
        <v>226</v>
      </c>
      <c r="SA257" s="2" t="s">
        <v>226</v>
      </c>
      <c r="SB257" s="2" t="s">
        <v>226</v>
      </c>
      <c r="SC257" s="2" t="s">
        <v>226</v>
      </c>
      <c r="SD257" s="2" t="s">
        <v>226</v>
      </c>
      <c r="SE257" s="4">
        <v>77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>
        <v>380</v>
      </c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</row>
    <row r="258">
      <c r="A258" s="2" t="s">
        <v>2915</v>
      </c>
      <c r="B258" s="2" t="s">
        <v>577</v>
      </c>
      <c r="C258" s="2" t="s">
        <v>558</v>
      </c>
      <c r="D258" s="2" t="s">
        <v>215</v>
      </c>
      <c r="E258" s="2" t="s">
        <v>363</v>
      </c>
      <c r="F258" s="2" t="s">
        <v>2621</v>
      </c>
      <c r="G258" s="2" t="s">
        <v>2876</v>
      </c>
      <c r="H258" s="2" t="s">
        <v>2877</v>
      </c>
      <c r="I258" s="2" t="s">
        <v>2878</v>
      </c>
      <c r="J258" s="2" t="s">
        <v>268</v>
      </c>
      <c r="K258" s="2" t="s">
        <v>1050</v>
      </c>
      <c r="L258" s="3">
        <v>45.23</v>
      </c>
      <c r="M258" s="3">
        <v>47.49</v>
      </c>
      <c r="N258" s="3">
        <v>94.99</v>
      </c>
      <c r="O258" s="2" t="s">
        <v>223</v>
      </c>
      <c r="P258" s="2" t="s">
        <v>224</v>
      </c>
      <c r="Q258" s="2" t="s">
        <v>225</v>
      </c>
      <c r="R258" s="2" t="s">
        <v>226</v>
      </c>
      <c r="S258" s="2" t="s">
        <v>2907</v>
      </c>
      <c r="T258" s="2" t="s">
        <v>2845</v>
      </c>
      <c r="U258" s="2" t="s">
        <v>489</v>
      </c>
      <c r="V258" s="2" t="s">
        <v>230</v>
      </c>
      <c r="W258" s="2" t="s">
        <v>587</v>
      </c>
      <c r="X258" s="2" t="s">
        <v>1578</v>
      </c>
      <c r="Y258" s="2" t="s">
        <v>2881</v>
      </c>
      <c r="Z258" s="4">
        <v>160</v>
      </c>
      <c r="AA258" s="4">
        <f>=ROUNDDOWN(40,0)</f>
      </c>
      <c r="AB258" s="5">
        <v>4</v>
      </c>
      <c r="AC258" s="2" t="s">
        <v>1460</v>
      </c>
      <c r="AD258" s="4">
        <v>130</v>
      </c>
      <c r="AE258" s="4">
        <v>130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11</v>
      </c>
      <c r="AQ258" s="8">
        <v>516.61</v>
      </c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>
        <v>0.2636</v>
      </c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 t="s">
        <v>226</v>
      </c>
      <c r="BJ258" s="4">
        <v>11</v>
      </c>
      <c r="BK258" s="8">
        <v>516.61</v>
      </c>
      <c r="BL258" s="2" t="s">
        <v>2916</v>
      </c>
      <c r="BM258" s="7">
        <v>1</v>
      </c>
      <c r="BN258" s="7">
        <v>1</v>
      </c>
      <c r="BO258" s="4">
        <v>4</v>
      </c>
      <c r="BP258" s="8">
        <v>208.04</v>
      </c>
      <c r="BQ258" s="4"/>
      <c r="BR258" s="8"/>
      <c r="BS258" s="7"/>
      <c r="BT258" s="7"/>
      <c r="BU258" s="2" t="s">
        <v>239</v>
      </c>
      <c r="BV258" s="2" t="s">
        <v>223</v>
      </c>
      <c r="BW258" s="2" t="s">
        <v>226</v>
      </c>
      <c r="BX258" s="2" t="s">
        <v>2893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239</v>
      </c>
      <c r="CH258" s="2" t="s">
        <v>223</v>
      </c>
      <c r="CI258" s="2" t="s">
        <v>1310</v>
      </c>
      <c r="CJ258" s="2" t="s">
        <v>226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239</v>
      </c>
      <c r="CT258" s="2" t="s">
        <v>223</v>
      </c>
      <c r="CU258" s="2" t="s">
        <v>2883</v>
      </c>
      <c r="CV258" s="2" t="s">
        <v>2917</v>
      </c>
      <c r="CW258" s="2" t="s">
        <v>238</v>
      </c>
      <c r="CX258" s="2" t="s">
        <v>226</v>
      </c>
      <c r="CY258" s="4">
        <v>1</v>
      </c>
      <c r="CZ258" s="8">
        <v>51.29</v>
      </c>
      <c r="DA258" s="4"/>
      <c r="DB258" s="8"/>
      <c r="DC258" s="7"/>
      <c r="DD258" s="7"/>
      <c r="DE258" s="2" t="s">
        <v>239</v>
      </c>
      <c r="DF258" s="2" t="s">
        <v>223</v>
      </c>
      <c r="DG258" s="2" t="s">
        <v>2850</v>
      </c>
      <c r="DH258" s="2" t="s">
        <v>2918</v>
      </c>
      <c r="DI258" s="2" t="s">
        <v>238</v>
      </c>
      <c r="DJ258" s="2" t="s">
        <v>226</v>
      </c>
      <c r="DK258" s="4">
        <v>5</v>
      </c>
      <c r="DL258" s="8">
        <v>207.41</v>
      </c>
      <c r="DM258" s="4"/>
      <c r="DN258" s="8"/>
      <c r="DO258" s="7"/>
      <c r="DP258" s="7"/>
      <c r="DQ258" s="2" t="s">
        <v>239</v>
      </c>
      <c r="DR258" s="2" t="s">
        <v>223</v>
      </c>
      <c r="DS258" s="2" t="s">
        <v>2085</v>
      </c>
      <c r="DT258" s="2" t="s">
        <v>2914</v>
      </c>
      <c r="DU258" s="2" t="s">
        <v>238</v>
      </c>
      <c r="DV258" s="2" t="s">
        <v>226</v>
      </c>
      <c r="DW258" s="4">
        <v>1</v>
      </c>
      <c r="DX258" s="8">
        <v>49.87</v>
      </c>
      <c r="DY258" s="4"/>
      <c r="DZ258" s="8"/>
      <c r="EA258" s="7"/>
      <c r="EB258" s="7"/>
      <c r="EC258" s="2" t="s">
        <v>239</v>
      </c>
      <c r="ED258" s="2" t="s">
        <v>223</v>
      </c>
      <c r="EE258" s="2" t="s">
        <v>1189</v>
      </c>
      <c r="EF258" s="2" t="s">
        <v>2893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239</v>
      </c>
      <c r="EP258" s="2" t="s">
        <v>223</v>
      </c>
      <c r="EQ258" s="2" t="s">
        <v>2884</v>
      </c>
      <c r="ER258" s="2" t="s">
        <v>2850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223</v>
      </c>
      <c r="FC258" s="2" t="s">
        <v>2520</v>
      </c>
      <c r="FD258" s="2" t="s">
        <v>2919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223</v>
      </c>
      <c r="FO258" s="2" t="s">
        <v>2520</v>
      </c>
      <c r="FP258" s="2" t="s">
        <v>226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223</v>
      </c>
      <c r="GA258" s="2" t="s">
        <v>661</v>
      </c>
      <c r="GB258" s="2" t="s">
        <v>226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223</v>
      </c>
      <c r="GY258" s="2" t="s">
        <v>921</v>
      </c>
      <c r="GZ258" s="2" t="s">
        <v>255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239</v>
      </c>
      <c r="HJ258" s="2" t="s">
        <v>223</v>
      </c>
      <c r="HK258" s="2" t="s">
        <v>1316</v>
      </c>
      <c r="HL258" s="2" t="s">
        <v>226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252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448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667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226</v>
      </c>
      <c r="MA258" s="2" t="s">
        <v>226</v>
      </c>
      <c r="MB258" s="2" t="s">
        <v>226</v>
      </c>
      <c r="MC258" s="2" t="s">
        <v>226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226</v>
      </c>
      <c r="ML258" s="2" t="s">
        <v>226</v>
      </c>
      <c r="MM258" s="2" t="s">
        <v>226</v>
      </c>
      <c r="MN258" s="2" t="s">
        <v>226</v>
      </c>
      <c r="MO258" s="2" t="s">
        <v>226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223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223</v>
      </c>
      <c r="NK258" s="2" t="s">
        <v>226</v>
      </c>
      <c r="NL258" s="2" t="s">
        <v>226</v>
      </c>
      <c r="NM258" s="2" t="s">
        <v>238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252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252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226</v>
      </c>
      <c r="QD258" s="2" t="s">
        <v>226</v>
      </c>
      <c r="QE258" s="2" t="s">
        <v>226</v>
      </c>
      <c r="QF258" s="2" t="s">
        <v>226</v>
      </c>
      <c r="QG258" s="2" t="s">
        <v>226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252</v>
      </c>
      <c r="RN258" s="2" t="s">
        <v>223</v>
      </c>
      <c r="RO258" s="2" t="s">
        <v>226</v>
      </c>
      <c r="RP258" s="2" t="s">
        <v>226</v>
      </c>
      <c r="RQ258" s="2" t="s">
        <v>238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226</v>
      </c>
      <c r="RZ258" s="2" t="s">
        <v>226</v>
      </c>
      <c r="SA258" s="2" t="s">
        <v>226</v>
      </c>
      <c r="SB258" s="2" t="s">
        <v>226</v>
      </c>
      <c r="SC258" s="2" t="s">
        <v>226</v>
      </c>
      <c r="SD258" s="2" t="s">
        <v>226</v>
      </c>
      <c r="SE258" s="4">
        <v>160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>
        <v>130</v>
      </c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</row>
    <row r="259">
      <c r="A259" s="2" t="s">
        <v>2920</v>
      </c>
      <c r="B259" s="2" t="s">
        <v>577</v>
      </c>
      <c r="C259" s="2" t="s">
        <v>558</v>
      </c>
      <c r="D259" s="2" t="s">
        <v>215</v>
      </c>
      <c r="E259" s="2" t="s">
        <v>363</v>
      </c>
      <c r="F259" s="2" t="s">
        <v>2921</v>
      </c>
      <c r="G259" s="2" t="s">
        <v>2922</v>
      </c>
      <c r="H259" s="2" t="s">
        <v>2923</v>
      </c>
      <c r="I259" s="2" t="s">
        <v>2924</v>
      </c>
      <c r="J259" s="2" t="s">
        <v>582</v>
      </c>
      <c r="K259" s="2" t="s">
        <v>1318</v>
      </c>
      <c r="L259" s="3">
        <v>33.33</v>
      </c>
      <c r="M259" s="3">
        <v>35</v>
      </c>
      <c r="N259" s="3">
        <v>69.99</v>
      </c>
      <c r="O259" s="2" t="s">
        <v>223</v>
      </c>
      <c r="P259" s="2" t="s">
        <v>224</v>
      </c>
      <c r="Q259" s="2" t="s">
        <v>225</v>
      </c>
      <c r="R259" s="2" t="s">
        <v>226</v>
      </c>
      <c r="S259" s="2" t="s">
        <v>2925</v>
      </c>
      <c r="T259" s="2" t="s">
        <v>586</v>
      </c>
      <c r="U259" s="2" t="s">
        <v>2756</v>
      </c>
      <c r="V259" s="2" t="s">
        <v>230</v>
      </c>
      <c r="W259" s="2" t="s">
        <v>587</v>
      </c>
      <c r="X259" s="2" t="s">
        <v>231</v>
      </c>
      <c r="Y259" s="2" t="s">
        <v>1338</v>
      </c>
      <c r="Z259" s="4">
        <v>210</v>
      </c>
      <c r="AA259" s="4">
        <f>=ROUNDDOWN(52.5,0)</f>
      </c>
      <c r="AB259" s="5">
        <v>4</v>
      </c>
      <c r="AC259" s="2" t="s">
        <v>2926</v>
      </c>
      <c r="AD259" s="4">
        <v>220</v>
      </c>
      <c r="AE259" s="4">
        <v>220</v>
      </c>
      <c r="AF259" s="6">
        <v>64</v>
      </c>
      <c r="AG259" s="6"/>
      <c r="AH259" s="7">
        <v>0.7262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16</v>
      </c>
      <c r="AQ259" s="8">
        <v>596.42</v>
      </c>
      <c r="AR259" s="4"/>
      <c r="AS259" s="8"/>
      <c r="AT259" s="7"/>
      <c r="AU259" s="7"/>
      <c r="AV259" s="4">
        <v>135</v>
      </c>
      <c r="AW259" s="8">
        <v>6424.12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>
        <v>0.0928</v>
      </c>
      <c r="BC259" s="4">
        <v>370</v>
      </c>
      <c r="BD259" s="8">
        <v>17336.95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>
        <v>0.3705</v>
      </c>
      <c r="BJ259" s="4">
        <v>16</v>
      </c>
      <c r="BK259" s="8">
        <v>596.42</v>
      </c>
      <c r="BL259" s="2" t="s">
        <v>2927</v>
      </c>
      <c r="BM259" s="7">
        <v>1</v>
      </c>
      <c r="BN259" s="7">
        <v>1</v>
      </c>
      <c r="BO259" s="4">
        <v>4</v>
      </c>
      <c r="BP259" s="8">
        <v>153.32</v>
      </c>
      <c r="BQ259" s="4"/>
      <c r="BR259" s="8"/>
      <c r="BS259" s="7"/>
      <c r="BT259" s="7"/>
      <c r="BU259" s="2" t="s">
        <v>239</v>
      </c>
      <c r="BV259" s="2" t="s">
        <v>223</v>
      </c>
      <c r="BW259" s="2" t="s">
        <v>226</v>
      </c>
      <c r="BX259" s="2" t="s">
        <v>711</v>
      </c>
      <c r="BY259" s="2" t="s">
        <v>238</v>
      </c>
      <c r="BZ259" s="2" t="s">
        <v>226</v>
      </c>
      <c r="CA259" s="4">
        <v>7</v>
      </c>
      <c r="CB259" s="8">
        <v>264.6</v>
      </c>
      <c r="CC259" s="4"/>
      <c r="CD259" s="8"/>
      <c r="CE259" s="7"/>
      <c r="CF259" s="7"/>
      <c r="CG259" s="2" t="s">
        <v>239</v>
      </c>
      <c r="CH259" s="2" t="s">
        <v>223</v>
      </c>
      <c r="CI259" s="2" t="s">
        <v>2928</v>
      </c>
      <c r="CJ259" s="2" t="s">
        <v>2812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239</v>
      </c>
      <c r="CT259" s="2" t="s">
        <v>223</v>
      </c>
      <c r="CU259" s="2" t="s">
        <v>1308</v>
      </c>
      <c r="CV259" s="2" t="s">
        <v>835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667</v>
      </c>
      <c r="DF259" s="2" t="s">
        <v>223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>
        <v>3</v>
      </c>
      <c r="DL259" s="8">
        <v>105</v>
      </c>
      <c r="DM259" s="4"/>
      <c r="DN259" s="8"/>
      <c r="DO259" s="7"/>
      <c r="DP259" s="7"/>
      <c r="DQ259" s="2" t="s">
        <v>239</v>
      </c>
      <c r="DR259" s="2" t="s">
        <v>223</v>
      </c>
      <c r="DS259" s="2" t="s">
        <v>2929</v>
      </c>
      <c r="DT259" s="2" t="s">
        <v>1749</v>
      </c>
      <c r="DU259" s="2" t="s">
        <v>238</v>
      </c>
      <c r="DV259" s="2" t="s">
        <v>226</v>
      </c>
      <c r="DW259" s="4">
        <v>1</v>
      </c>
      <c r="DX259" s="8">
        <v>36.75</v>
      </c>
      <c r="DY259" s="4"/>
      <c r="DZ259" s="8"/>
      <c r="EA259" s="7"/>
      <c r="EB259" s="7"/>
      <c r="EC259" s="2" t="s">
        <v>239</v>
      </c>
      <c r="ED259" s="2" t="s">
        <v>223</v>
      </c>
      <c r="EE259" s="2" t="s">
        <v>1189</v>
      </c>
      <c r="EF259" s="2" t="s">
        <v>1955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239</v>
      </c>
      <c r="EP259" s="2" t="s">
        <v>223</v>
      </c>
      <c r="EQ259" s="2" t="s">
        <v>1313</v>
      </c>
      <c r="ER259" s="2" t="s">
        <v>896</v>
      </c>
      <c r="ES259" s="2" t="s">
        <v>238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239</v>
      </c>
      <c r="FB259" s="2" t="s">
        <v>223</v>
      </c>
      <c r="FC259" s="2" t="s">
        <v>2928</v>
      </c>
      <c r="FD259" s="2" t="s">
        <v>226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223</v>
      </c>
      <c r="FO259" s="2" t="s">
        <v>2928</v>
      </c>
      <c r="FP259" s="2" t="s">
        <v>226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223</v>
      </c>
      <c r="GA259" s="2" t="s">
        <v>661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>
        <v>1</v>
      </c>
      <c r="GR259" s="8">
        <v>36.75</v>
      </c>
      <c r="GS259" s="4"/>
      <c r="GT259" s="8"/>
      <c r="GU259" s="7"/>
      <c r="GV259" s="7"/>
      <c r="GW259" s="2" t="s">
        <v>239</v>
      </c>
      <c r="GX259" s="2" t="s">
        <v>223</v>
      </c>
      <c r="GY259" s="2" t="s">
        <v>921</v>
      </c>
      <c r="GZ259" s="2" t="s">
        <v>1337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239</v>
      </c>
      <c r="HJ259" s="2" t="s">
        <v>223</v>
      </c>
      <c r="HK259" s="2" t="s">
        <v>616</v>
      </c>
      <c r="HL259" s="2" t="s">
        <v>226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236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448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667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252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226</v>
      </c>
      <c r="MA259" s="2" t="s">
        <v>226</v>
      </c>
      <c r="MB259" s="2" t="s">
        <v>226</v>
      </c>
      <c r="MC259" s="2" t="s">
        <v>226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223</v>
      </c>
      <c r="MY259" s="2" t="s">
        <v>226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252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252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226</v>
      </c>
      <c r="QD259" s="2" t="s">
        <v>226</v>
      </c>
      <c r="QE259" s="2" t="s">
        <v>226</v>
      </c>
      <c r="QF259" s="2" t="s">
        <v>226</v>
      </c>
      <c r="QG259" s="2" t="s">
        <v>226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252</v>
      </c>
      <c r="RN259" s="2" t="s">
        <v>223</v>
      </c>
      <c r="RO259" s="2" t="s">
        <v>226</v>
      </c>
      <c r="RP259" s="2" t="s">
        <v>226</v>
      </c>
      <c r="RQ259" s="2" t="s">
        <v>238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226</v>
      </c>
      <c r="RZ259" s="2" t="s">
        <v>226</v>
      </c>
      <c r="SA259" s="2" t="s">
        <v>226</v>
      </c>
      <c r="SB259" s="2" t="s">
        <v>226</v>
      </c>
      <c r="SC259" s="2" t="s">
        <v>226</v>
      </c>
      <c r="SD259" s="2" t="s">
        <v>226</v>
      </c>
      <c r="SE259" s="4">
        <v>210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>
        <v>220</v>
      </c>
      <c r="VL259" s="4"/>
      <c r="VM259" s="4"/>
      <c r="VN259" s="4"/>
      <c r="VO259" s="4"/>
      <c r="VP259" s="4"/>
      <c r="VQ259" s="4"/>
    </row>
    <row r="260">
      <c r="A260" s="2" t="s">
        <v>2930</v>
      </c>
      <c r="B260" s="2" t="s">
        <v>577</v>
      </c>
      <c r="C260" s="2" t="s">
        <v>558</v>
      </c>
      <c r="D260" s="2" t="s">
        <v>215</v>
      </c>
      <c r="E260" s="2" t="s">
        <v>363</v>
      </c>
      <c r="F260" s="2" t="s">
        <v>2921</v>
      </c>
      <c r="G260" s="2" t="s">
        <v>2922</v>
      </c>
      <c r="H260" s="2" t="s">
        <v>2923</v>
      </c>
      <c r="I260" s="2" t="s">
        <v>2924</v>
      </c>
      <c r="J260" s="2" t="s">
        <v>221</v>
      </c>
      <c r="K260" s="2" t="s">
        <v>1318</v>
      </c>
      <c r="L260" s="3">
        <v>42.85</v>
      </c>
      <c r="M260" s="3">
        <v>44.99</v>
      </c>
      <c r="N260" s="3">
        <v>89.99</v>
      </c>
      <c r="O260" s="2" t="s">
        <v>223</v>
      </c>
      <c r="P260" s="2" t="s">
        <v>224</v>
      </c>
      <c r="Q260" s="2" t="s">
        <v>225</v>
      </c>
      <c r="R260" s="2" t="s">
        <v>226</v>
      </c>
      <c r="S260" s="2" t="s">
        <v>2925</v>
      </c>
      <c r="T260" s="2" t="s">
        <v>586</v>
      </c>
      <c r="U260" s="2" t="s">
        <v>489</v>
      </c>
      <c r="V260" s="2" t="s">
        <v>230</v>
      </c>
      <c r="W260" s="2" t="s">
        <v>587</v>
      </c>
      <c r="X260" s="2" t="s">
        <v>231</v>
      </c>
      <c r="Y260" s="2" t="s">
        <v>1338</v>
      </c>
      <c r="Z260" s="4">
        <v>366</v>
      </c>
      <c r="AA260" s="4">
        <f>=ROUNDDOWN(40.6666666666667,0)</f>
      </c>
      <c r="AB260" s="5">
        <v>9</v>
      </c>
      <c r="AC260" s="2" t="s">
        <v>2926</v>
      </c>
      <c r="AD260" s="4">
        <v>480</v>
      </c>
      <c r="AE260" s="4">
        <v>480</v>
      </c>
      <c r="AF260" s="6">
        <v>64</v>
      </c>
      <c r="AG260" s="6"/>
      <c r="AH260" s="7">
        <v>0.7024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73</v>
      </c>
      <c r="AQ260" s="8">
        <v>3439.44</v>
      </c>
      <c r="AR260" s="4"/>
      <c r="AS260" s="8"/>
      <c r="AT260" s="7"/>
      <c r="AU260" s="7"/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>
        <v>0.5354</v>
      </c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 t="s">
        <v>226</v>
      </c>
      <c r="BJ260" s="4">
        <v>73</v>
      </c>
      <c r="BK260" s="8">
        <v>3439.44</v>
      </c>
      <c r="BL260" s="2" t="s">
        <v>2814</v>
      </c>
      <c r="BM260" s="7">
        <v>1</v>
      </c>
      <c r="BN260" s="7">
        <v>1</v>
      </c>
      <c r="BO260" s="4">
        <v>18</v>
      </c>
      <c r="BP260" s="8">
        <v>887.04</v>
      </c>
      <c r="BQ260" s="4"/>
      <c r="BR260" s="8"/>
      <c r="BS260" s="7"/>
      <c r="BT260" s="7"/>
      <c r="BU260" s="2" t="s">
        <v>239</v>
      </c>
      <c r="BV260" s="2" t="s">
        <v>223</v>
      </c>
      <c r="BW260" s="2" t="s">
        <v>226</v>
      </c>
      <c r="BX260" s="2" t="s">
        <v>711</v>
      </c>
      <c r="BY260" s="2" t="s">
        <v>238</v>
      </c>
      <c r="BZ260" s="2" t="s">
        <v>226</v>
      </c>
      <c r="CA260" s="4">
        <v>19</v>
      </c>
      <c r="CB260" s="8">
        <v>923.21</v>
      </c>
      <c r="CC260" s="4"/>
      <c r="CD260" s="8"/>
      <c r="CE260" s="7"/>
      <c r="CF260" s="7"/>
      <c r="CG260" s="2" t="s">
        <v>239</v>
      </c>
      <c r="CH260" s="2" t="s">
        <v>223</v>
      </c>
      <c r="CI260" s="2" t="s">
        <v>2928</v>
      </c>
      <c r="CJ260" s="2" t="s">
        <v>1618</v>
      </c>
      <c r="CK260" s="2" t="s">
        <v>238</v>
      </c>
      <c r="CL260" s="2" t="s">
        <v>226</v>
      </c>
      <c r="CM260" s="4">
        <v>3</v>
      </c>
      <c r="CN260" s="8">
        <v>145.77</v>
      </c>
      <c r="CO260" s="4"/>
      <c r="CP260" s="8"/>
      <c r="CQ260" s="7"/>
      <c r="CR260" s="7"/>
      <c r="CS260" s="2" t="s">
        <v>239</v>
      </c>
      <c r="CT260" s="2" t="s">
        <v>223</v>
      </c>
      <c r="CU260" s="2" t="s">
        <v>1308</v>
      </c>
      <c r="CV260" s="2" t="s">
        <v>729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667</v>
      </c>
      <c r="DF260" s="2" t="s">
        <v>223</v>
      </c>
      <c r="DG260" s="2" t="s">
        <v>226</v>
      </c>
      <c r="DH260" s="2" t="s">
        <v>226</v>
      </c>
      <c r="DI260" s="2" t="s">
        <v>238</v>
      </c>
      <c r="DJ260" s="2" t="s">
        <v>226</v>
      </c>
      <c r="DK260" s="4">
        <v>17</v>
      </c>
      <c r="DL260" s="8">
        <v>764.83</v>
      </c>
      <c r="DM260" s="4"/>
      <c r="DN260" s="8"/>
      <c r="DO260" s="7"/>
      <c r="DP260" s="7"/>
      <c r="DQ260" s="2" t="s">
        <v>239</v>
      </c>
      <c r="DR260" s="2" t="s">
        <v>223</v>
      </c>
      <c r="DS260" s="2" t="s">
        <v>2929</v>
      </c>
      <c r="DT260" s="2" t="s">
        <v>1437</v>
      </c>
      <c r="DU260" s="2" t="s">
        <v>238</v>
      </c>
      <c r="DV260" s="2" t="s">
        <v>226</v>
      </c>
      <c r="DW260" s="4">
        <v>5</v>
      </c>
      <c r="DX260" s="8">
        <v>236.2</v>
      </c>
      <c r="DY260" s="4"/>
      <c r="DZ260" s="8"/>
      <c r="EA260" s="7"/>
      <c r="EB260" s="7"/>
      <c r="EC260" s="2" t="s">
        <v>239</v>
      </c>
      <c r="ED260" s="2" t="s">
        <v>223</v>
      </c>
      <c r="EE260" s="2" t="s">
        <v>1189</v>
      </c>
      <c r="EF260" s="2" t="s">
        <v>2931</v>
      </c>
      <c r="EG260" s="2" t="s">
        <v>238</v>
      </c>
      <c r="EH260" s="2" t="s">
        <v>226</v>
      </c>
      <c r="EI260" s="4">
        <v>6</v>
      </c>
      <c r="EJ260" s="8">
        <v>291.54</v>
      </c>
      <c r="EK260" s="4"/>
      <c r="EL260" s="8"/>
      <c r="EM260" s="7"/>
      <c r="EN260" s="7"/>
      <c r="EO260" s="2" t="s">
        <v>239</v>
      </c>
      <c r="EP260" s="2" t="s">
        <v>223</v>
      </c>
      <c r="EQ260" s="2" t="s">
        <v>1313</v>
      </c>
      <c r="ER260" s="2" t="s">
        <v>919</v>
      </c>
      <c r="ES260" s="2" t="s">
        <v>238</v>
      </c>
      <c r="ET260" s="2" t="s">
        <v>226</v>
      </c>
      <c r="EU260" s="4">
        <v>1</v>
      </c>
      <c r="EV260" s="8">
        <v>44.99</v>
      </c>
      <c r="EW260" s="4"/>
      <c r="EX260" s="8"/>
      <c r="EY260" s="7"/>
      <c r="EZ260" s="7"/>
      <c r="FA260" s="2" t="s">
        <v>239</v>
      </c>
      <c r="FB260" s="2" t="s">
        <v>223</v>
      </c>
      <c r="FC260" s="2" t="s">
        <v>2928</v>
      </c>
      <c r="FD260" s="2" t="s">
        <v>852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223</v>
      </c>
      <c r="FO260" s="2" t="s">
        <v>2928</v>
      </c>
      <c r="FP260" s="2" t="s">
        <v>226</v>
      </c>
      <c r="FQ260" s="2" t="s">
        <v>238</v>
      </c>
      <c r="FR260" s="2" t="s">
        <v>226</v>
      </c>
      <c r="FS260" s="4">
        <v>4</v>
      </c>
      <c r="FT260" s="8">
        <v>145.86</v>
      </c>
      <c r="FU260" s="4"/>
      <c r="FV260" s="8"/>
      <c r="FW260" s="7"/>
      <c r="FX260" s="7"/>
      <c r="FY260" s="2" t="s">
        <v>239</v>
      </c>
      <c r="FZ260" s="2" t="s">
        <v>223</v>
      </c>
      <c r="GA260" s="2" t="s">
        <v>661</v>
      </c>
      <c r="GB260" s="2" t="s">
        <v>1328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239</v>
      </c>
      <c r="GX260" s="2" t="s">
        <v>223</v>
      </c>
      <c r="GY260" s="2" t="s">
        <v>921</v>
      </c>
      <c r="GZ260" s="2" t="s">
        <v>839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239</v>
      </c>
      <c r="HJ260" s="2" t="s">
        <v>223</v>
      </c>
      <c r="HK260" s="2" t="s">
        <v>920</v>
      </c>
      <c r="HL260" s="2" t="s">
        <v>226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252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448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252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667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252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252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226</v>
      </c>
      <c r="MA260" s="2" t="s">
        <v>226</v>
      </c>
      <c r="MB260" s="2" t="s">
        <v>226</v>
      </c>
      <c r="MC260" s="2" t="s">
        <v>226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223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223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252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252</v>
      </c>
      <c r="OH260" s="2" t="s">
        <v>223</v>
      </c>
      <c r="OI260" s="2" t="s">
        <v>226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252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226</v>
      </c>
      <c r="QE260" s="2" t="s">
        <v>226</v>
      </c>
      <c r="QF260" s="2" t="s">
        <v>226</v>
      </c>
      <c r="QG260" s="2" t="s">
        <v>226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252</v>
      </c>
      <c r="RN260" s="2" t="s">
        <v>223</v>
      </c>
      <c r="RO260" s="2" t="s">
        <v>226</v>
      </c>
      <c r="RP260" s="2" t="s">
        <v>226</v>
      </c>
      <c r="RQ260" s="2" t="s">
        <v>238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226</v>
      </c>
      <c r="SA260" s="2" t="s">
        <v>226</v>
      </c>
      <c r="SB260" s="2" t="s">
        <v>226</v>
      </c>
      <c r="SC260" s="2" t="s">
        <v>226</v>
      </c>
      <c r="SD260" s="2" t="s">
        <v>226</v>
      </c>
      <c r="SE260" s="4">
        <v>366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>
        <v>480</v>
      </c>
      <c r="VL260" s="4"/>
      <c r="VM260" s="4"/>
      <c r="VN260" s="4"/>
      <c r="VO260" s="4"/>
      <c r="VP260" s="4"/>
      <c r="VQ260" s="4"/>
    </row>
    <row r="261">
      <c r="A261" s="2" t="s">
        <v>2932</v>
      </c>
      <c r="B261" s="2" t="s">
        <v>577</v>
      </c>
      <c r="C261" s="2" t="s">
        <v>558</v>
      </c>
      <c r="D261" s="2" t="s">
        <v>215</v>
      </c>
      <c r="E261" s="2" t="s">
        <v>363</v>
      </c>
      <c r="F261" s="2" t="s">
        <v>2921</v>
      </c>
      <c r="G261" s="2" t="s">
        <v>2922</v>
      </c>
      <c r="H261" s="2" t="s">
        <v>2923</v>
      </c>
      <c r="I261" s="2" t="s">
        <v>2924</v>
      </c>
      <c r="J261" s="2" t="s">
        <v>268</v>
      </c>
      <c r="K261" s="2" t="s">
        <v>1318</v>
      </c>
      <c r="L261" s="3">
        <v>47.61</v>
      </c>
      <c r="M261" s="3">
        <v>49.99</v>
      </c>
      <c r="N261" s="3">
        <v>99.99</v>
      </c>
      <c r="O261" s="2" t="s">
        <v>223</v>
      </c>
      <c r="P261" s="2" t="s">
        <v>224</v>
      </c>
      <c r="Q261" s="2" t="s">
        <v>225</v>
      </c>
      <c r="R261" s="2" t="s">
        <v>226</v>
      </c>
      <c r="S261" s="2" t="s">
        <v>2925</v>
      </c>
      <c r="T261" s="2" t="s">
        <v>586</v>
      </c>
      <c r="U261" s="2" t="s">
        <v>489</v>
      </c>
      <c r="V261" s="2" t="s">
        <v>230</v>
      </c>
      <c r="W261" s="2" t="s">
        <v>587</v>
      </c>
      <c r="X261" s="2" t="s">
        <v>231</v>
      </c>
      <c r="Y261" s="2" t="s">
        <v>1338</v>
      </c>
      <c r="Z261" s="4">
        <v>229</v>
      </c>
      <c r="AA261" s="4">
        <f>=ROUNDDOWN(38.1666666666667,0)</f>
      </c>
      <c r="AB261" s="5">
        <v>6</v>
      </c>
      <c r="AC261" s="2" t="s">
        <v>2926</v>
      </c>
      <c r="AD261" s="4">
        <v>220</v>
      </c>
      <c r="AE261" s="4">
        <v>220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46</v>
      </c>
      <c r="AQ261" s="8">
        <v>2388.26</v>
      </c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>
        <v>0.3718</v>
      </c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>
        <v>46</v>
      </c>
      <c r="BK261" s="8">
        <v>2388.26</v>
      </c>
      <c r="BL261" s="2" t="s">
        <v>2933</v>
      </c>
      <c r="BM261" s="7">
        <v>1</v>
      </c>
      <c r="BN261" s="7">
        <v>1</v>
      </c>
      <c r="BO261" s="4">
        <v>9</v>
      </c>
      <c r="BP261" s="8">
        <v>492.75</v>
      </c>
      <c r="BQ261" s="4"/>
      <c r="BR261" s="8"/>
      <c r="BS261" s="7"/>
      <c r="BT261" s="7"/>
      <c r="BU261" s="2" t="s">
        <v>239</v>
      </c>
      <c r="BV261" s="2" t="s">
        <v>223</v>
      </c>
      <c r="BW261" s="2" t="s">
        <v>226</v>
      </c>
      <c r="BX261" s="2" t="s">
        <v>2822</v>
      </c>
      <c r="BY261" s="2" t="s">
        <v>238</v>
      </c>
      <c r="BZ261" s="2" t="s">
        <v>226</v>
      </c>
      <c r="CA261" s="4">
        <v>10</v>
      </c>
      <c r="CB261" s="8">
        <v>539.9</v>
      </c>
      <c r="CC261" s="4"/>
      <c r="CD261" s="8"/>
      <c r="CE261" s="7"/>
      <c r="CF261" s="7"/>
      <c r="CG261" s="2" t="s">
        <v>239</v>
      </c>
      <c r="CH261" s="2" t="s">
        <v>223</v>
      </c>
      <c r="CI261" s="2" t="s">
        <v>2928</v>
      </c>
      <c r="CJ261" s="2" t="s">
        <v>900</v>
      </c>
      <c r="CK261" s="2" t="s">
        <v>238</v>
      </c>
      <c r="CL261" s="2" t="s">
        <v>226</v>
      </c>
      <c r="CM261" s="4">
        <v>2</v>
      </c>
      <c r="CN261" s="8">
        <v>107.98</v>
      </c>
      <c r="CO261" s="4"/>
      <c r="CP261" s="8"/>
      <c r="CQ261" s="7"/>
      <c r="CR261" s="7"/>
      <c r="CS261" s="2" t="s">
        <v>239</v>
      </c>
      <c r="CT261" s="2" t="s">
        <v>223</v>
      </c>
      <c r="CU261" s="2" t="s">
        <v>1308</v>
      </c>
      <c r="CV261" s="2" t="s">
        <v>888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667</v>
      </c>
      <c r="DF261" s="2" t="s">
        <v>223</v>
      </c>
      <c r="DG261" s="2" t="s">
        <v>226</v>
      </c>
      <c r="DH261" s="2" t="s">
        <v>226</v>
      </c>
      <c r="DI261" s="2" t="s">
        <v>238</v>
      </c>
      <c r="DJ261" s="2" t="s">
        <v>226</v>
      </c>
      <c r="DK261" s="4">
        <v>16</v>
      </c>
      <c r="DL261" s="8">
        <v>760.72</v>
      </c>
      <c r="DM261" s="4"/>
      <c r="DN261" s="8"/>
      <c r="DO261" s="7"/>
      <c r="DP261" s="7"/>
      <c r="DQ261" s="2" t="s">
        <v>239</v>
      </c>
      <c r="DR261" s="2" t="s">
        <v>223</v>
      </c>
      <c r="DS261" s="2" t="s">
        <v>2929</v>
      </c>
      <c r="DT261" s="2" t="s">
        <v>896</v>
      </c>
      <c r="DU261" s="2" t="s">
        <v>238</v>
      </c>
      <c r="DV261" s="2" t="s">
        <v>226</v>
      </c>
      <c r="DW261" s="4">
        <v>1</v>
      </c>
      <c r="DX261" s="8">
        <v>52.49</v>
      </c>
      <c r="DY261" s="4"/>
      <c r="DZ261" s="8"/>
      <c r="EA261" s="7"/>
      <c r="EB261" s="7"/>
      <c r="EC261" s="2" t="s">
        <v>239</v>
      </c>
      <c r="ED261" s="2" t="s">
        <v>223</v>
      </c>
      <c r="EE261" s="2" t="s">
        <v>1189</v>
      </c>
      <c r="EF261" s="2" t="s">
        <v>668</v>
      </c>
      <c r="EG261" s="2" t="s">
        <v>238</v>
      </c>
      <c r="EH261" s="2" t="s">
        <v>226</v>
      </c>
      <c r="EI261" s="4">
        <v>5</v>
      </c>
      <c r="EJ261" s="8">
        <v>269.95</v>
      </c>
      <c r="EK261" s="4"/>
      <c r="EL261" s="8"/>
      <c r="EM261" s="7"/>
      <c r="EN261" s="7"/>
      <c r="EO261" s="2" t="s">
        <v>239</v>
      </c>
      <c r="EP261" s="2" t="s">
        <v>223</v>
      </c>
      <c r="EQ261" s="2" t="s">
        <v>1313</v>
      </c>
      <c r="ER261" s="2" t="s">
        <v>876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223</v>
      </c>
      <c r="FC261" s="2" t="s">
        <v>2928</v>
      </c>
      <c r="FD261" s="2" t="s">
        <v>2805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223</v>
      </c>
      <c r="FO261" s="2" t="s">
        <v>2928</v>
      </c>
      <c r="FP261" s="2" t="s">
        <v>226</v>
      </c>
      <c r="FQ261" s="2" t="s">
        <v>238</v>
      </c>
      <c r="FR261" s="2" t="s">
        <v>226</v>
      </c>
      <c r="FS261" s="4">
        <v>2</v>
      </c>
      <c r="FT261" s="8">
        <v>111.98</v>
      </c>
      <c r="FU261" s="4"/>
      <c r="FV261" s="8"/>
      <c r="FW261" s="7"/>
      <c r="FX261" s="7"/>
      <c r="FY261" s="2" t="s">
        <v>239</v>
      </c>
      <c r="FZ261" s="2" t="s">
        <v>223</v>
      </c>
      <c r="GA261" s="2" t="s">
        <v>661</v>
      </c>
      <c r="GB261" s="2" t="s">
        <v>2231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>
        <v>1</v>
      </c>
      <c r="GR261" s="8">
        <v>52.49</v>
      </c>
      <c r="GS261" s="4"/>
      <c r="GT261" s="8"/>
      <c r="GU261" s="7"/>
      <c r="GV261" s="7"/>
      <c r="GW261" s="2" t="s">
        <v>239</v>
      </c>
      <c r="GX261" s="2" t="s">
        <v>223</v>
      </c>
      <c r="GY261" s="2" t="s">
        <v>921</v>
      </c>
      <c r="GZ261" s="2" t="s">
        <v>839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239</v>
      </c>
      <c r="HJ261" s="2" t="s">
        <v>223</v>
      </c>
      <c r="HK261" s="2" t="s">
        <v>1316</v>
      </c>
      <c r="HL261" s="2" t="s">
        <v>226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252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448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667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252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252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226</v>
      </c>
      <c r="LZ261" s="2" t="s">
        <v>226</v>
      </c>
      <c r="MA261" s="2" t="s">
        <v>226</v>
      </c>
      <c r="MB261" s="2" t="s">
        <v>226</v>
      </c>
      <c r="MC261" s="2" t="s">
        <v>226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223</v>
      </c>
      <c r="MM261" s="2" t="s">
        <v>226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252</v>
      </c>
      <c r="NV261" s="2" t="s">
        <v>223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252</v>
      </c>
      <c r="OH261" s="2" t="s">
        <v>223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252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226</v>
      </c>
      <c r="QQ261" s="2" t="s">
        <v>226</v>
      </c>
      <c r="QR261" s="2" t="s">
        <v>226</v>
      </c>
      <c r="QS261" s="2" t="s">
        <v>226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252</v>
      </c>
      <c r="RN261" s="2" t="s">
        <v>223</v>
      </c>
      <c r="RO261" s="2" t="s">
        <v>226</v>
      </c>
      <c r="RP261" s="2" t="s">
        <v>226</v>
      </c>
      <c r="RQ261" s="2" t="s">
        <v>238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226</v>
      </c>
      <c r="RZ261" s="2" t="s">
        <v>226</v>
      </c>
      <c r="SA261" s="2" t="s">
        <v>226</v>
      </c>
      <c r="SB261" s="2" t="s">
        <v>226</v>
      </c>
      <c r="SC261" s="2" t="s">
        <v>226</v>
      </c>
      <c r="SD261" s="2" t="s">
        <v>226</v>
      </c>
      <c r="SE261" s="4">
        <v>229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>
        <v>220</v>
      </c>
      <c r="VL261" s="4"/>
      <c r="VM261" s="4"/>
      <c r="VN261" s="4"/>
      <c r="VO261" s="4"/>
      <c r="VP261" s="4"/>
      <c r="VQ261" s="4"/>
    </row>
    <row r="262">
      <c r="A262" s="2" t="s">
        <v>2934</v>
      </c>
      <c r="B262" s="2" t="s">
        <v>577</v>
      </c>
      <c r="C262" s="2" t="s">
        <v>558</v>
      </c>
      <c r="D262" s="2" t="s">
        <v>215</v>
      </c>
      <c r="E262" s="2" t="s">
        <v>363</v>
      </c>
      <c r="F262" s="2" t="s">
        <v>2921</v>
      </c>
      <c r="G262" s="2" t="s">
        <v>2922</v>
      </c>
      <c r="H262" s="2" t="s">
        <v>2923</v>
      </c>
      <c r="I262" s="2" t="s">
        <v>2924</v>
      </c>
      <c r="J262" s="2" t="s">
        <v>582</v>
      </c>
      <c r="K262" s="2" t="s">
        <v>583</v>
      </c>
      <c r="L262" s="3">
        <v>33.33</v>
      </c>
      <c r="M262" s="3">
        <v>35</v>
      </c>
      <c r="N262" s="3">
        <v>69.99</v>
      </c>
      <c r="O262" s="2" t="s">
        <v>223</v>
      </c>
      <c r="P262" s="2" t="s">
        <v>224</v>
      </c>
      <c r="Q262" s="2" t="s">
        <v>225</v>
      </c>
      <c r="R262" s="2" t="s">
        <v>226</v>
      </c>
      <c r="S262" s="2" t="s">
        <v>2935</v>
      </c>
      <c r="T262" s="2" t="s">
        <v>586</v>
      </c>
      <c r="U262" s="2" t="s">
        <v>2756</v>
      </c>
      <c r="V262" s="2" t="s">
        <v>230</v>
      </c>
      <c r="W262" s="2" t="s">
        <v>587</v>
      </c>
      <c r="X262" s="2" t="s">
        <v>231</v>
      </c>
      <c r="Y262" s="2" t="s">
        <v>2764</v>
      </c>
      <c r="Z262" s="4">
        <v>105</v>
      </c>
      <c r="AA262" s="4">
        <f>=ROUNDDOWN(35,0)</f>
      </c>
      <c r="AB262" s="5">
        <v>3</v>
      </c>
      <c r="AC262" s="2" t="s">
        <v>2936</v>
      </c>
      <c r="AD262" s="4">
        <v>120</v>
      </c>
      <c r="AE262" s="4">
        <v>300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33</v>
      </c>
      <c r="AQ262" s="8">
        <v>1226.43</v>
      </c>
      <c r="AR262" s="4"/>
      <c r="AS262" s="8"/>
      <c r="AT262" s="7"/>
      <c r="AU262" s="7"/>
      <c r="AV262" s="4">
        <v>127</v>
      </c>
      <c r="AW262" s="8">
        <v>5805.8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>
        <v>0.2112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>
        <v>0.3349</v>
      </c>
      <c r="BJ262" s="4">
        <v>33</v>
      </c>
      <c r="BK262" s="8">
        <v>1226.43</v>
      </c>
      <c r="BL262" s="2" t="s">
        <v>2937</v>
      </c>
      <c r="BM262" s="7">
        <v>1</v>
      </c>
      <c r="BN262" s="7">
        <v>1</v>
      </c>
      <c r="BO262" s="4">
        <v>2</v>
      </c>
      <c r="BP262" s="8">
        <v>76.66</v>
      </c>
      <c r="BQ262" s="4"/>
      <c r="BR262" s="8"/>
      <c r="BS262" s="7"/>
      <c r="BT262" s="7"/>
      <c r="BU262" s="2" t="s">
        <v>239</v>
      </c>
      <c r="BV262" s="2" t="s">
        <v>223</v>
      </c>
      <c r="BW262" s="2" t="s">
        <v>226</v>
      </c>
      <c r="BX262" s="2" t="s">
        <v>711</v>
      </c>
      <c r="BY262" s="2" t="s">
        <v>238</v>
      </c>
      <c r="BZ262" s="2" t="s">
        <v>226</v>
      </c>
      <c r="CA262" s="4">
        <v>14</v>
      </c>
      <c r="CB262" s="8">
        <v>529.2</v>
      </c>
      <c r="CC262" s="4"/>
      <c r="CD262" s="8"/>
      <c r="CE262" s="7"/>
      <c r="CF262" s="7"/>
      <c r="CG262" s="2" t="s">
        <v>239</v>
      </c>
      <c r="CH262" s="2" t="s">
        <v>223</v>
      </c>
      <c r="CI262" s="2" t="s">
        <v>1338</v>
      </c>
      <c r="CJ262" s="2" t="s">
        <v>2791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239</v>
      </c>
      <c r="CT262" s="2" t="s">
        <v>223</v>
      </c>
      <c r="CU262" s="2" t="s">
        <v>1308</v>
      </c>
      <c r="CV262" s="2" t="s">
        <v>2893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667</v>
      </c>
      <c r="DF262" s="2" t="s">
        <v>223</v>
      </c>
      <c r="DG262" s="2" t="s">
        <v>226</v>
      </c>
      <c r="DH262" s="2" t="s">
        <v>226</v>
      </c>
      <c r="DI262" s="2" t="s">
        <v>238</v>
      </c>
      <c r="DJ262" s="2" t="s">
        <v>226</v>
      </c>
      <c r="DK262" s="4">
        <v>10</v>
      </c>
      <c r="DL262" s="8">
        <v>343</v>
      </c>
      <c r="DM262" s="4"/>
      <c r="DN262" s="8"/>
      <c r="DO262" s="7"/>
      <c r="DP262" s="7"/>
      <c r="DQ262" s="2" t="s">
        <v>239</v>
      </c>
      <c r="DR262" s="2" t="s">
        <v>223</v>
      </c>
      <c r="DS262" s="2" t="s">
        <v>2929</v>
      </c>
      <c r="DT262" s="2" t="s">
        <v>2791</v>
      </c>
      <c r="DU262" s="2" t="s">
        <v>238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239</v>
      </c>
      <c r="ED262" s="2" t="s">
        <v>223</v>
      </c>
      <c r="EE262" s="2" t="s">
        <v>1189</v>
      </c>
      <c r="EF262" s="2" t="s">
        <v>835</v>
      </c>
      <c r="EG262" s="2" t="s">
        <v>238</v>
      </c>
      <c r="EH262" s="2" t="s">
        <v>226</v>
      </c>
      <c r="EI262" s="4">
        <v>2</v>
      </c>
      <c r="EJ262" s="8">
        <v>75.6</v>
      </c>
      <c r="EK262" s="4"/>
      <c r="EL262" s="8"/>
      <c r="EM262" s="7"/>
      <c r="EN262" s="7"/>
      <c r="EO262" s="2" t="s">
        <v>239</v>
      </c>
      <c r="EP262" s="2" t="s">
        <v>223</v>
      </c>
      <c r="EQ262" s="2" t="s">
        <v>1313</v>
      </c>
      <c r="ER262" s="2" t="s">
        <v>1339</v>
      </c>
      <c r="ES262" s="2" t="s">
        <v>238</v>
      </c>
      <c r="ET262" s="2" t="s">
        <v>226</v>
      </c>
      <c r="EU262" s="4">
        <v>2</v>
      </c>
      <c r="EV262" s="8">
        <v>70</v>
      </c>
      <c r="EW262" s="4"/>
      <c r="EX262" s="8"/>
      <c r="EY262" s="7"/>
      <c r="EZ262" s="7"/>
      <c r="FA262" s="2" t="s">
        <v>239</v>
      </c>
      <c r="FB262" s="2" t="s">
        <v>223</v>
      </c>
      <c r="FC262" s="2" t="s">
        <v>2187</v>
      </c>
      <c r="FD262" s="2" t="s">
        <v>932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239</v>
      </c>
      <c r="FN262" s="2" t="s">
        <v>223</v>
      </c>
      <c r="FO262" s="2" t="s">
        <v>2187</v>
      </c>
      <c r="FP262" s="2" t="s">
        <v>226</v>
      </c>
      <c r="FQ262" s="2" t="s">
        <v>238</v>
      </c>
      <c r="FR262" s="2" t="s">
        <v>226</v>
      </c>
      <c r="FS262" s="4">
        <v>3</v>
      </c>
      <c r="FT262" s="8">
        <v>131.97</v>
      </c>
      <c r="FU262" s="4"/>
      <c r="FV262" s="8"/>
      <c r="FW262" s="7"/>
      <c r="FX262" s="7"/>
      <c r="FY262" s="2" t="s">
        <v>239</v>
      </c>
      <c r="FZ262" s="2" t="s">
        <v>223</v>
      </c>
      <c r="GA262" s="2" t="s">
        <v>661</v>
      </c>
      <c r="GB262" s="2" t="s">
        <v>1314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239</v>
      </c>
      <c r="GX262" s="2" t="s">
        <v>223</v>
      </c>
      <c r="GY262" s="2" t="s">
        <v>921</v>
      </c>
      <c r="GZ262" s="2" t="s">
        <v>1322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239</v>
      </c>
      <c r="HJ262" s="2" t="s">
        <v>223</v>
      </c>
      <c r="HK262" s="2" t="s">
        <v>1316</v>
      </c>
      <c r="HL262" s="2" t="s">
        <v>226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252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448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667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252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226</v>
      </c>
      <c r="LZ262" s="2" t="s">
        <v>226</v>
      </c>
      <c r="MA262" s="2" t="s">
        <v>226</v>
      </c>
      <c r="MB262" s="2" t="s">
        <v>226</v>
      </c>
      <c r="MC262" s="2" t="s">
        <v>226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252</v>
      </c>
      <c r="ML262" s="2" t="s">
        <v>223</v>
      </c>
      <c r="MM262" s="2" t="s">
        <v>226</v>
      </c>
      <c r="MN262" s="2" t="s">
        <v>226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252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252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252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252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226</v>
      </c>
      <c r="PS262" s="2" t="s">
        <v>226</v>
      </c>
      <c r="PT262" s="2" t="s">
        <v>226</v>
      </c>
      <c r="PU262" s="2" t="s">
        <v>226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226</v>
      </c>
      <c r="QQ262" s="2" t="s">
        <v>226</v>
      </c>
      <c r="QR262" s="2" t="s">
        <v>226</v>
      </c>
      <c r="QS262" s="2" t="s">
        <v>226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266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252</v>
      </c>
      <c r="RN262" s="2" t="s">
        <v>223</v>
      </c>
      <c r="RO262" s="2" t="s">
        <v>226</v>
      </c>
      <c r="RP262" s="2" t="s">
        <v>226</v>
      </c>
      <c r="RQ262" s="2" t="s">
        <v>238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226</v>
      </c>
      <c r="RZ262" s="2" t="s">
        <v>226</v>
      </c>
      <c r="SA262" s="2" t="s">
        <v>226</v>
      </c>
      <c r="SB262" s="2" t="s">
        <v>226</v>
      </c>
      <c r="SC262" s="2" t="s">
        <v>226</v>
      </c>
      <c r="SD262" s="2" t="s">
        <v>226</v>
      </c>
      <c r="SE262" s="4">
        <v>105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>
        <v>120</v>
      </c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>
        <v>180</v>
      </c>
      <c r="VL262" s="4"/>
      <c r="VM262" s="4"/>
      <c r="VN262" s="4"/>
      <c r="VO262" s="4"/>
      <c r="VP262" s="4"/>
      <c r="VQ262" s="4"/>
    </row>
    <row r="263">
      <c r="A263" s="2" t="s">
        <v>2938</v>
      </c>
      <c r="B263" s="2" t="s">
        <v>577</v>
      </c>
      <c r="C263" s="2" t="s">
        <v>558</v>
      </c>
      <c r="D263" s="2" t="s">
        <v>215</v>
      </c>
      <c r="E263" s="2" t="s">
        <v>363</v>
      </c>
      <c r="F263" s="2" t="s">
        <v>2921</v>
      </c>
      <c r="G263" s="2" t="s">
        <v>2922</v>
      </c>
      <c r="H263" s="2" t="s">
        <v>2923</v>
      </c>
      <c r="I263" s="2" t="s">
        <v>2924</v>
      </c>
      <c r="J263" s="2" t="s">
        <v>221</v>
      </c>
      <c r="K263" s="2" t="s">
        <v>583</v>
      </c>
      <c r="L263" s="3">
        <v>42.85</v>
      </c>
      <c r="M263" s="3">
        <v>44.99</v>
      </c>
      <c r="N263" s="3">
        <v>89.99</v>
      </c>
      <c r="O263" s="2" t="s">
        <v>223</v>
      </c>
      <c r="P263" s="2" t="s">
        <v>224</v>
      </c>
      <c r="Q263" s="2" t="s">
        <v>225</v>
      </c>
      <c r="R263" s="2" t="s">
        <v>226</v>
      </c>
      <c r="S263" s="2" t="s">
        <v>2935</v>
      </c>
      <c r="T263" s="2" t="s">
        <v>586</v>
      </c>
      <c r="U263" s="2" t="s">
        <v>489</v>
      </c>
      <c r="V263" s="2" t="s">
        <v>230</v>
      </c>
      <c r="W263" s="2" t="s">
        <v>587</v>
      </c>
      <c r="X263" s="2" t="s">
        <v>231</v>
      </c>
      <c r="Y263" s="2" t="s">
        <v>1338</v>
      </c>
      <c r="Z263" s="4">
        <v>162</v>
      </c>
      <c r="AA263" s="4">
        <f>=ROUNDDOWN(20.25,0)</f>
      </c>
      <c r="AB263" s="5">
        <v>8</v>
      </c>
      <c r="AC263" s="2" t="s">
        <v>2936</v>
      </c>
      <c r="AD263" s="4">
        <v>270</v>
      </c>
      <c r="AE263" s="4">
        <v>740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61</v>
      </c>
      <c r="AQ263" s="8">
        <v>2863.8</v>
      </c>
      <c r="AR263" s="4"/>
      <c r="AS263" s="8"/>
      <c r="AT263" s="7"/>
      <c r="AU263" s="7"/>
      <c r="AV263" s="4" t="s">
        <v>226</v>
      </c>
      <c r="AW263" s="8" t="s">
        <v>226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>
        <v>0.4933</v>
      </c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 t="s">
        <v>226</v>
      </c>
      <c r="BJ263" s="4">
        <v>61</v>
      </c>
      <c r="BK263" s="8">
        <v>2863.8</v>
      </c>
      <c r="BL263" s="2" t="s">
        <v>2778</v>
      </c>
      <c r="BM263" s="7">
        <v>1</v>
      </c>
      <c r="BN263" s="7">
        <v>1</v>
      </c>
      <c r="BO263" s="4">
        <v>4</v>
      </c>
      <c r="BP263" s="8">
        <v>197.12</v>
      </c>
      <c r="BQ263" s="4"/>
      <c r="BR263" s="8"/>
      <c r="BS263" s="7"/>
      <c r="BT263" s="7"/>
      <c r="BU263" s="2" t="s">
        <v>239</v>
      </c>
      <c r="BV263" s="2" t="s">
        <v>223</v>
      </c>
      <c r="BW263" s="2" t="s">
        <v>226</v>
      </c>
      <c r="BX263" s="2" t="s">
        <v>711</v>
      </c>
      <c r="BY263" s="2" t="s">
        <v>238</v>
      </c>
      <c r="BZ263" s="2" t="s">
        <v>226</v>
      </c>
      <c r="CA263" s="4">
        <v>21</v>
      </c>
      <c r="CB263" s="8">
        <v>1020.39</v>
      </c>
      <c r="CC263" s="4"/>
      <c r="CD263" s="8"/>
      <c r="CE263" s="7"/>
      <c r="CF263" s="7"/>
      <c r="CG263" s="2" t="s">
        <v>239</v>
      </c>
      <c r="CH263" s="2" t="s">
        <v>223</v>
      </c>
      <c r="CI263" s="2" t="s">
        <v>2928</v>
      </c>
      <c r="CJ263" s="2" t="s">
        <v>1761</v>
      </c>
      <c r="CK263" s="2" t="s">
        <v>238</v>
      </c>
      <c r="CL263" s="2" t="s">
        <v>226</v>
      </c>
      <c r="CM263" s="4">
        <v>7</v>
      </c>
      <c r="CN263" s="8">
        <v>340.13</v>
      </c>
      <c r="CO263" s="4"/>
      <c r="CP263" s="8"/>
      <c r="CQ263" s="7"/>
      <c r="CR263" s="7"/>
      <c r="CS263" s="2" t="s">
        <v>239</v>
      </c>
      <c r="CT263" s="2" t="s">
        <v>223</v>
      </c>
      <c r="CU263" s="2" t="s">
        <v>1308</v>
      </c>
      <c r="CV263" s="2" t="s">
        <v>255</v>
      </c>
      <c r="CW263" s="2" t="s">
        <v>238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667</v>
      </c>
      <c r="DF263" s="2" t="s">
        <v>223</v>
      </c>
      <c r="DG263" s="2" t="s">
        <v>226</v>
      </c>
      <c r="DH263" s="2" t="s">
        <v>226</v>
      </c>
      <c r="DI263" s="2" t="s">
        <v>238</v>
      </c>
      <c r="DJ263" s="2" t="s">
        <v>226</v>
      </c>
      <c r="DK263" s="4">
        <v>20</v>
      </c>
      <c r="DL263" s="8">
        <v>890.8</v>
      </c>
      <c r="DM263" s="4"/>
      <c r="DN263" s="8"/>
      <c r="DO263" s="7"/>
      <c r="DP263" s="7"/>
      <c r="DQ263" s="2" t="s">
        <v>239</v>
      </c>
      <c r="DR263" s="2" t="s">
        <v>223</v>
      </c>
      <c r="DS263" s="2" t="s">
        <v>2929</v>
      </c>
      <c r="DT263" s="2" t="s">
        <v>2812</v>
      </c>
      <c r="DU263" s="2" t="s">
        <v>238</v>
      </c>
      <c r="DV263" s="2" t="s">
        <v>226</v>
      </c>
      <c r="DW263" s="4">
        <v>2</v>
      </c>
      <c r="DX263" s="8">
        <v>94.48</v>
      </c>
      <c r="DY263" s="4"/>
      <c r="DZ263" s="8"/>
      <c r="EA263" s="7"/>
      <c r="EB263" s="7"/>
      <c r="EC263" s="2" t="s">
        <v>239</v>
      </c>
      <c r="ED263" s="2" t="s">
        <v>223</v>
      </c>
      <c r="EE263" s="2" t="s">
        <v>1189</v>
      </c>
      <c r="EF263" s="2" t="s">
        <v>835</v>
      </c>
      <c r="EG263" s="2" t="s">
        <v>238</v>
      </c>
      <c r="EH263" s="2" t="s">
        <v>226</v>
      </c>
      <c r="EI263" s="4">
        <v>5</v>
      </c>
      <c r="EJ263" s="8">
        <v>242.95</v>
      </c>
      <c r="EK263" s="4"/>
      <c r="EL263" s="8"/>
      <c r="EM263" s="7"/>
      <c r="EN263" s="7"/>
      <c r="EO263" s="2" t="s">
        <v>239</v>
      </c>
      <c r="EP263" s="2" t="s">
        <v>223</v>
      </c>
      <c r="EQ263" s="2" t="s">
        <v>1313</v>
      </c>
      <c r="ER263" s="2" t="s">
        <v>2791</v>
      </c>
      <c r="ES263" s="2" t="s">
        <v>238</v>
      </c>
      <c r="ET263" s="2" t="s">
        <v>226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223</v>
      </c>
      <c r="FC263" s="2" t="s">
        <v>2928</v>
      </c>
      <c r="FD263" s="2" t="s">
        <v>386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223</v>
      </c>
      <c r="FO263" s="2" t="s">
        <v>2928</v>
      </c>
      <c r="FP263" s="2" t="s">
        <v>226</v>
      </c>
      <c r="FQ263" s="2" t="s">
        <v>238</v>
      </c>
      <c r="FR263" s="2" t="s">
        <v>226</v>
      </c>
      <c r="FS263" s="4">
        <v>2</v>
      </c>
      <c r="FT263" s="8">
        <v>77.93</v>
      </c>
      <c r="FU263" s="4"/>
      <c r="FV263" s="8"/>
      <c r="FW263" s="7"/>
      <c r="FX263" s="7"/>
      <c r="FY263" s="2" t="s">
        <v>239</v>
      </c>
      <c r="FZ263" s="2" t="s">
        <v>223</v>
      </c>
      <c r="GA263" s="2" t="s">
        <v>661</v>
      </c>
      <c r="GB263" s="2" t="s">
        <v>2864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252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239</v>
      </c>
      <c r="GX263" s="2" t="s">
        <v>223</v>
      </c>
      <c r="GY263" s="2" t="s">
        <v>921</v>
      </c>
      <c r="GZ263" s="2" t="s">
        <v>2809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239</v>
      </c>
      <c r="HJ263" s="2" t="s">
        <v>223</v>
      </c>
      <c r="HK263" s="2" t="s">
        <v>1316</v>
      </c>
      <c r="HL263" s="2" t="s">
        <v>226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448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252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252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667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226</v>
      </c>
      <c r="LZ263" s="2" t="s">
        <v>226</v>
      </c>
      <c r="MA263" s="2" t="s">
        <v>226</v>
      </c>
      <c r="MB263" s="2" t="s">
        <v>226</v>
      </c>
      <c r="MC263" s="2" t="s">
        <v>226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252</v>
      </c>
      <c r="ML263" s="2" t="s">
        <v>223</v>
      </c>
      <c r="MM263" s="2" t="s">
        <v>226</v>
      </c>
      <c r="MN263" s="2" t="s">
        <v>226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223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252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252</v>
      </c>
      <c r="OH263" s="2" t="s">
        <v>223</v>
      </c>
      <c r="OI263" s="2" t="s">
        <v>226</v>
      </c>
      <c r="OJ263" s="2" t="s">
        <v>226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252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252</v>
      </c>
      <c r="PF263" s="2" t="s">
        <v>223</v>
      </c>
      <c r="PG263" s="2" t="s">
        <v>226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226</v>
      </c>
      <c r="QQ263" s="2" t="s">
        <v>226</v>
      </c>
      <c r="QR263" s="2" t="s">
        <v>226</v>
      </c>
      <c r="QS263" s="2" t="s">
        <v>226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252</v>
      </c>
      <c r="RN263" s="2" t="s">
        <v>223</v>
      </c>
      <c r="RO263" s="2" t="s">
        <v>226</v>
      </c>
      <c r="RP263" s="2" t="s">
        <v>226</v>
      </c>
      <c r="RQ263" s="2" t="s">
        <v>238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226</v>
      </c>
      <c r="RZ263" s="2" t="s">
        <v>226</v>
      </c>
      <c r="SA263" s="2" t="s">
        <v>226</v>
      </c>
      <c r="SB263" s="2" t="s">
        <v>226</v>
      </c>
      <c r="SC263" s="2" t="s">
        <v>226</v>
      </c>
      <c r="SD263" s="2" t="s">
        <v>226</v>
      </c>
      <c r="SE263" s="4">
        <v>162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>
        <v>270</v>
      </c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>
        <v>470</v>
      </c>
      <c r="VL263" s="4"/>
      <c r="VM263" s="4"/>
      <c r="VN263" s="4"/>
      <c r="VO263" s="4"/>
      <c r="VP263" s="4"/>
      <c r="VQ263" s="4"/>
    </row>
    <row r="264">
      <c r="A264" s="2" t="s">
        <v>2939</v>
      </c>
      <c r="B264" s="2" t="s">
        <v>577</v>
      </c>
      <c r="C264" s="2" t="s">
        <v>558</v>
      </c>
      <c r="D264" s="2" t="s">
        <v>215</v>
      </c>
      <c r="E264" s="2" t="s">
        <v>363</v>
      </c>
      <c r="F264" s="2" t="s">
        <v>2921</v>
      </c>
      <c r="G264" s="2" t="s">
        <v>2922</v>
      </c>
      <c r="H264" s="2" t="s">
        <v>2923</v>
      </c>
      <c r="I264" s="2" t="s">
        <v>2924</v>
      </c>
      <c r="J264" s="2" t="s">
        <v>268</v>
      </c>
      <c r="K264" s="2" t="s">
        <v>583</v>
      </c>
      <c r="L264" s="3">
        <v>47.61</v>
      </c>
      <c r="M264" s="3">
        <v>49.99</v>
      </c>
      <c r="N264" s="3">
        <v>99.99</v>
      </c>
      <c r="O264" s="2" t="s">
        <v>223</v>
      </c>
      <c r="P264" s="2" t="s">
        <v>224</v>
      </c>
      <c r="Q264" s="2" t="s">
        <v>225</v>
      </c>
      <c r="R264" s="2" t="s">
        <v>226</v>
      </c>
      <c r="S264" s="2" t="s">
        <v>2935</v>
      </c>
      <c r="T264" s="2" t="s">
        <v>586</v>
      </c>
      <c r="U264" s="2" t="s">
        <v>489</v>
      </c>
      <c r="V264" s="2" t="s">
        <v>230</v>
      </c>
      <c r="W264" s="2" t="s">
        <v>587</v>
      </c>
      <c r="X264" s="2" t="s">
        <v>231</v>
      </c>
      <c r="Y264" s="2" t="s">
        <v>1338</v>
      </c>
      <c r="Z264" s="4">
        <v>235</v>
      </c>
      <c r="AA264" s="4">
        <f>=ROUNDDOWN(39.1666666666667,0)</f>
      </c>
      <c r="AB264" s="5">
        <v>6</v>
      </c>
      <c r="AC264" s="2" t="s">
        <v>2936</v>
      </c>
      <c r="AD264" s="4">
        <v>50</v>
      </c>
      <c r="AE264" s="4">
        <v>270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33</v>
      </c>
      <c r="AQ264" s="8">
        <v>1715.57</v>
      </c>
      <c r="AR264" s="4"/>
      <c r="AS264" s="8"/>
      <c r="AT264" s="7"/>
      <c r="AU264" s="7"/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>
        <v>0.2955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>
        <v>33</v>
      </c>
      <c r="BK264" s="8">
        <v>1715.57</v>
      </c>
      <c r="BL264" s="2" t="s">
        <v>2940</v>
      </c>
      <c r="BM264" s="7">
        <v>1</v>
      </c>
      <c r="BN264" s="7">
        <v>1</v>
      </c>
      <c r="BO264" s="4">
        <v>2</v>
      </c>
      <c r="BP264" s="8">
        <v>109.5</v>
      </c>
      <c r="BQ264" s="4"/>
      <c r="BR264" s="8"/>
      <c r="BS264" s="7"/>
      <c r="BT264" s="7"/>
      <c r="BU264" s="2" t="s">
        <v>239</v>
      </c>
      <c r="BV264" s="2" t="s">
        <v>223</v>
      </c>
      <c r="BW264" s="2" t="s">
        <v>226</v>
      </c>
      <c r="BX264" s="2" t="s">
        <v>1322</v>
      </c>
      <c r="BY264" s="2" t="s">
        <v>238</v>
      </c>
      <c r="BZ264" s="2" t="s">
        <v>226</v>
      </c>
      <c r="CA264" s="4">
        <v>8</v>
      </c>
      <c r="CB264" s="8">
        <v>431.92</v>
      </c>
      <c r="CC264" s="4"/>
      <c r="CD264" s="8"/>
      <c r="CE264" s="7"/>
      <c r="CF264" s="7"/>
      <c r="CG264" s="2" t="s">
        <v>239</v>
      </c>
      <c r="CH264" s="2" t="s">
        <v>223</v>
      </c>
      <c r="CI264" s="2" t="s">
        <v>2928</v>
      </c>
      <c r="CJ264" s="2" t="s">
        <v>921</v>
      </c>
      <c r="CK264" s="2" t="s">
        <v>238</v>
      </c>
      <c r="CL264" s="2" t="s">
        <v>226</v>
      </c>
      <c r="CM264" s="4">
        <v>3</v>
      </c>
      <c r="CN264" s="8">
        <v>161.97</v>
      </c>
      <c r="CO264" s="4"/>
      <c r="CP264" s="8"/>
      <c r="CQ264" s="7"/>
      <c r="CR264" s="7"/>
      <c r="CS264" s="2" t="s">
        <v>239</v>
      </c>
      <c r="CT264" s="2" t="s">
        <v>223</v>
      </c>
      <c r="CU264" s="2" t="s">
        <v>1308</v>
      </c>
      <c r="CV264" s="2" t="s">
        <v>934</v>
      </c>
      <c r="CW264" s="2" t="s">
        <v>238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667</v>
      </c>
      <c r="DF264" s="2" t="s">
        <v>223</v>
      </c>
      <c r="DG264" s="2" t="s">
        <v>226</v>
      </c>
      <c r="DH264" s="2" t="s">
        <v>226</v>
      </c>
      <c r="DI264" s="2" t="s">
        <v>238</v>
      </c>
      <c r="DJ264" s="2" t="s">
        <v>226</v>
      </c>
      <c r="DK264" s="4">
        <v>9</v>
      </c>
      <c r="DL264" s="8">
        <v>425.79</v>
      </c>
      <c r="DM264" s="4"/>
      <c r="DN264" s="8"/>
      <c r="DO264" s="7"/>
      <c r="DP264" s="7"/>
      <c r="DQ264" s="2" t="s">
        <v>239</v>
      </c>
      <c r="DR264" s="2" t="s">
        <v>223</v>
      </c>
      <c r="DS264" s="2" t="s">
        <v>2929</v>
      </c>
      <c r="DT264" s="2" t="s">
        <v>896</v>
      </c>
      <c r="DU264" s="2" t="s">
        <v>238</v>
      </c>
      <c r="DV264" s="2" t="s">
        <v>226</v>
      </c>
      <c r="DW264" s="4">
        <v>4</v>
      </c>
      <c r="DX264" s="8">
        <v>209.96</v>
      </c>
      <c r="DY264" s="4"/>
      <c r="DZ264" s="8"/>
      <c r="EA264" s="7"/>
      <c r="EB264" s="7"/>
      <c r="EC264" s="2" t="s">
        <v>239</v>
      </c>
      <c r="ED264" s="2" t="s">
        <v>223</v>
      </c>
      <c r="EE264" s="2" t="s">
        <v>1189</v>
      </c>
      <c r="EF264" s="2" t="s">
        <v>2893</v>
      </c>
      <c r="EG264" s="2" t="s">
        <v>238</v>
      </c>
      <c r="EH264" s="2" t="s">
        <v>226</v>
      </c>
      <c r="EI264" s="4">
        <v>3</v>
      </c>
      <c r="EJ264" s="8">
        <v>161.97</v>
      </c>
      <c r="EK264" s="4"/>
      <c r="EL264" s="8"/>
      <c r="EM264" s="7"/>
      <c r="EN264" s="7"/>
      <c r="EO264" s="2" t="s">
        <v>239</v>
      </c>
      <c r="EP264" s="2" t="s">
        <v>223</v>
      </c>
      <c r="EQ264" s="2" t="s">
        <v>1313</v>
      </c>
      <c r="ER264" s="2" t="s">
        <v>1339</v>
      </c>
      <c r="ES264" s="2" t="s">
        <v>238</v>
      </c>
      <c r="ET264" s="2" t="s">
        <v>226</v>
      </c>
      <c r="EU264" s="4">
        <v>1</v>
      </c>
      <c r="EV264" s="8">
        <v>49.99</v>
      </c>
      <c r="EW264" s="4"/>
      <c r="EX264" s="8"/>
      <c r="EY264" s="7"/>
      <c r="EZ264" s="7"/>
      <c r="FA264" s="2" t="s">
        <v>239</v>
      </c>
      <c r="FB264" s="2" t="s">
        <v>223</v>
      </c>
      <c r="FC264" s="2" t="s">
        <v>2928</v>
      </c>
      <c r="FD264" s="2" t="s">
        <v>2722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223</v>
      </c>
      <c r="FO264" s="2" t="s">
        <v>2928</v>
      </c>
      <c r="FP264" s="2" t="s">
        <v>226</v>
      </c>
      <c r="FQ264" s="2" t="s">
        <v>238</v>
      </c>
      <c r="FR264" s="2" t="s">
        <v>226</v>
      </c>
      <c r="FS264" s="4">
        <v>2</v>
      </c>
      <c r="FT264" s="8">
        <v>111.98</v>
      </c>
      <c r="FU264" s="4"/>
      <c r="FV264" s="8"/>
      <c r="FW264" s="7"/>
      <c r="FX264" s="7"/>
      <c r="FY264" s="2" t="s">
        <v>239</v>
      </c>
      <c r="FZ264" s="2" t="s">
        <v>223</v>
      </c>
      <c r="GA264" s="2" t="s">
        <v>661</v>
      </c>
      <c r="GB264" s="2" t="s">
        <v>806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252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>
        <v>1</v>
      </c>
      <c r="GR264" s="8">
        <v>52.49</v>
      </c>
      <c r="GS264" s="4"/>
      <c r="GT264" s="8"/>
      <c r="GU264" s="7"/>
      <c r="GV264" s="7"/>
      <c r="GW264" s="2" t="s">
        <v>239</v>
      </c>
      <c r="GX264" s="2" t="s">
        <v>223</v>
      </c>
      <c r="GY264" s="2" t="s">
        <v>921</v>
      </c>
      <c r="GZ264" s="2" t="s">
        <v>1337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239</v>
      </c>
      <c r="HJ264" s="2" t="s">
        <v>223</v>
      </c>
      <c r="HK264" s="2" t="s">
        <v>1316</v>
      </c>
      <c r="HL264" s="2" t="s">
        <v>226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223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448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252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252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667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226</v>
      </c>
      <c r="LZ264" s="2" t="s">
        <v>226</v>
      </c>
      <c r="MA264" s="2" t="s">
        <v>226</v>
      </c>
      <c r="MB264" s="2" t="s">
        <v>226</v>
      </c>
      <c r="MC264" s="2" t="s">
        <v>226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223</v>
      </c>
      <c r="MM264" s="2" t="s">
        <v>226</v>
      </c>
      <c r="MN264" s="2" t="s">
        <v>226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223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252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252</v>
      </c>
      <c r="OH264" s="2" t="s">
        <v>223</v>
      </c>
      <c r="OI264" s="2" t="s">
        <v>226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252</v>
      </c>
      <c r="PF264" s="2" t="s">
        <v>223</v>
      </c>
      <c r="PG264" s="2" t="s">
        <v>226</v>
      </c>
      <c r="PH264" s="2" t="s">
        <v>226</v>
      </c>
      <c r="PI264" s="2" t="s">
        <v>238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226</v>
      </c>
      <c r="QE264" s="2" t="s">
        <v>226</v>
      </c>
      <c r="QF264" s="2" t="s">
        <v>226</v>
      </c>
      <c r="QG264" s="2" t="s">
        <v>226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226</v>
      </c>
      <c r="QP264" s="2" t="s">
        <v>226</v>
      </c>
      <c r="QQ264" s="2" t="s">
        <v>226</v>
      </c>
      <c r="QR264" s="2" t="s">
        <v>226</v>
      </c>
      <c r="QS264" s="2" t="s">
        <v>226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252</v>
      </c>
      <c r="RN264" s="2" t="s">
        <v>223</v>
      </c>
      <c r="RO264" s="2" t="s">
        <v>226</v>
      </c>
      <c r="RP264" s="2" t="s">
        <v>226</v>
      </c>
      <c r="RQ264" s="2" t="s">
        <v>238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226</v>
      </c>
      <c r="RZ264" s="2" t="s">
        <v>226</v>
      </c>
      <c r="SA264" s="2" t="s">
        <v>226</v>
      </c>
      <c r="SB264" s="2" t="s">
        <v>226</v>
      </c>
      <c r="SC264" s="2" t="s">
        <v>226</v>
      </c>
      <c r="SD264" s="2" t="s">
        <v>226</v>
      </c>
      <c r="SE264" s="4">
        <v>235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>
        <v>50</v>
      </c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>
        <v>220</v>
      </c>
      <c r="VL264" s="4"/>
      <c r="VM264" s="4"/>
      <c r="VN264" s="4"/>
      <c r="VO264" s="4"/>
      <c r="VP264" s="4"/>
      <c r="VQ264" s="4"/>
    </row>
    <row r="265">
      <c r="A265" s="2" t="s">
        <v>2941</v>
      </c>
      <c r="B265" s="2" t="s">
        <v>577</v>
      </c>
      <c r="C265" s="2" t="s">
        <v>558</v>
      </c>
      <c r="D265" s="2" t="s">
        <v>215</v>
      </c>
      <c r="E265" s="2" t="s">
        <v>363</v>
      </c>
      <c r="F265" s="2" t="s">
        <v>2921</v>
      </c>
      <c r="G265" s="2" t="s">
        <v>2922</v>
      </c>
      <c r="H265" s="2" t="s">
        <v>2923</v>
      </c>
      <c r="I265" s="2" t="s">
        <v>2924</v>
      </c>
      <c r="J265" s="2" t="s">
        <v>582</v>
      </c>
      <c r="K265" s="2" t="s">
        <v>2942</v>
      </c>
      <c r="L265" s="3">
        <v>33.33</v>
      </c>
      <c r="M265" s="3">
        <v>35</v>
      </c>
      <c r="N265" s="3">
        <v>69.99</v>
      </c>
      <c r="O265" s="2" t="s">
        <v>223</v>
      </c>
      <c r="P265" s="2" t="s">
        <v>224</v>
      </c>
      <c r="Q265" s="2" t="s">
        <v>225</v>
      </c>
      <c r="R265" s="2" t="s">
        <v>226</v>
      </c>
      <c r="S265" s="2" t="s">
        <v>2943</v>
      </c>
      <c r="T265" s="2" t="s">
        <v>586</v>
      </c>
      <c r="U265" s="2" t="s">
        <v>2756</v>
      </c>
      <c r="V265" s="2" t="s">
        <v>230</v>
      </c>
      <c r="W265" s="2" t="s">
        <v>587</v>
      </c>
      <c r="X265" s="2" t="s">
        <v>231</v>
      </c>
      <c r="Y265" s="2" t="s">
        <v>1338</v>
      </c>
      <c r="Z265" s="4">
        <v>103</v>
      </c>
      <c r="AA265" s="4">
        <f>=ROUNDDOWN(34.3333333333333,0)</f>
      </c>
      <c r="AB265" s="5">
        <v>3</v>
      </c>
      <c r="AC265" s="2" t="s">
        <v>2936</v>
      </c>
      <c r="AD265" s="4">
        <v>90</v>
      </c>
      <c r="AE265" s="4">
        <v>230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11</v>
      </c>
      <c r="AQ265" s="8">
        <v>411.96</v>
      </c>
      <c r="AR265" s="4"/>
      <c r="AS265" s="8"/>
      <c r="AT265" s="7"/>
      <c r="AU265" s="7"/>
      <c r="AV265" s="4">
        <v>108</v>
      </c>
      <c r="AW265" s="8">
        <v>5107.03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>
        <v>0.0807</v>
      </c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>
        <v>0.2946</v>
      </c>
      <c r="BJ265" s="4">
        <v>11</v>
      </c>
      <c r="BK265" s="8">
        <v>411.96</v>
      </c>
      <c r="BL265" s="2" t="s">
        <v>2808</v>
      </c>
      <c r="BM265" s="7">
        <v>1</v>
      </c>
      <c r="BN265" s="7">
        <v>1</v>
      </c>
      <c r="BO265" s="4">
        <v>2</v>
      </c>
      <c r="BP265" s="8">
        <v>76.66</v>
      </c>
      <c r="BQ265" s="4"/>
      <c r="BR265" s="8"/>
      <c r="BS265" s="7"/>
      <c r="BT265" s="7"/>
      <c r="BU265" s="2" t="s">
        <v>239</v>
      </c>
      <c r="BV265" s="2" t="s">
        <v>223</v>
      </c>
      <c r="BW265" s="2" t="s">
        <v>226</v>
      </c>
      <c r="BX265" s="2" t="s">
        <v>386</v>
      </c>
      <c r="BY265" s="2" t="s">
        <v>238</v>
      </c>
      <c r="BZ265" s="2" t="s">
        <v>226</v>
      </c>
      <c r="CA265" s="4">
        <v>1</v>
      </c>
      <c r="CB265" s="8">
        <v>37.8</v>
      </c>
      <c r="CC265" s="4"/>
      <c r="CD265" s="8"/>
      <c r="CE265" s="7"/>
      <c r="CF265" s="7"/>
      <c r="CG265" s="2" t="s">
        <v>239</v>
      </c>
      <c r="CH265" s="2" t="s">
        <v>223</v>
      </c>
      <c r="CI265" s="2" t="s">
        <v>1338</v>
      </c>
      <c r="CJ265" s="2" t="s">
        <v>1313</v>
      </c>
      <c r="CK265" s="2" t="s">
        <v>238</v>
      </c>
      <c r="CL265" s="2" t="s">
        <v>226</v>
      </c>
      <c r="CM265" s="4">
        <v>3</v>
      </c>
      <c r="CN265" s="8">
        <v>113.4</v>
      </c>
      <c r="CO265" s="4"/>
      <c r="CP265" s="8"/>
      <c r="CQ265" s="7"/>
      <c r="CR265" s="7"/>
      <c r="CS265" s="2" t="s">
        <v>239</v>
      </c>
      <c r="CT265" s="2" t="s">
        <v>223</v>
      </c>
      <c r="CU265" s="2" t="s">
        <v>1308</v>
      </c>
      <c r="CV265" s="2" t="s">
        <v>2944</v>
      </c>
      <c r="CW265" s="2" t="s">
        <v>238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667</v>
      </c>
      <c r="DF265" s="2" t="s">
        <v>223</v>
      </c>
      <c r="DG265" s="2" t="s">
        <v>226</v>
      </c>
      <c r="DH265" s="2" t="s">
        <v>226</v>
      </c>
      <c r="DI265" s="2" t="s">
        <v>238</v>
      </c>
      <c r="DJ265" s="2" t="s">
        <v>226</v>
      </c>
      <c r="DK265" s="4">
        <v>1</v>
      </c>
      <c r="DL265" s="8">
        <v>35</v>
      </c>
      <c r="DM265" s="4"/>
      <c r="DN265" s="8"/>
      <c r="DO265" s="7"/>
      <c r="DP265" s="7"/>
      <c r="DQ265" s="2" t="s">
        <v>239</v>
      </c>
      <c r="DR265" s="2" t="s">
        <v>223</v>
      </c>
      <c r="DS265" s="2" t="s">
        <v>2929</v>
      </c>
      <c r="DT265" s="2" t="s">
        <v>1312</v>
      </c>
      <c r="DU265" s="2" t="s">
        <v>238</v>
      </c>
      <c r="DV265" s="2" t="s">
        <v>226</v>
      </c>
      <c r="DW265" s="4">
        <v>2</v>
      </c>
      <c r="DX265" s="8">
        <v>73.5</v>
      </c>
      <c r="DY265" s="4"/>
      <c r="DZ265" s="8"/>
      <c r="EA265" s="7"/>
      <c r="EB265" s="7"/>
      <c r="EC265" s="2" t="s">
        <v>239</v>
      </c>
      <c r="ED265" s="2" t="s">
        <v>223</v>
      </c>
      <c r="EE265" s="2" t="s">
        <v>1189</v>
      </c>
      <c r="EF265" s="2" t="s">
        <v>668</v>
      </c>
      <c r="EG265" s="2" t="s">
        <v>238</v>
      </c>
      <c r="EH265" s="2" t="s">
        <v>226</v>
      </c>
      <c r="EI265" s="4">
        <v>2</v>
      </c>
      <c r="EJ265" s="8">
        <v>75.6</v>
      </c>
      <c r="EK265" s="4"/>
      <c r="EL265" s="8"/>
      <c r="EM265" s="7"/>
      <c r="EN265" s="7"/>
      <c r="EO265" s="2" t="s">
        <v>239</v>
      </c>
      <c r="EP265" s="2" t="s">
        <v>223</v>
      </c>
      <c r="EQ265" s="2" t="s">
        <v>1313</v>
      </c>
      <c r="ER265" s="2" t="s">
        <v>1605</v>
      </c>
      <c r="ES265" s="2" t="s">
        <v>238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223</v>
      </c>
      <c r="FC265" s="2" t="s">
        <v>2928</v>
      </c>
      <c r="FD265" s="2" t="s">
        <v>226</v>
      </c>
      <c r="FE265" s="2" t="s">
        <v>238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239</v>
      </c>
      <c r="FN265" s="2" t="s">
        <v>223</v>
      </c>
      <c r="FO265" s="2" t="s">
        <v>1338</v>
      </c>
      <c r="FP265" s="2" t="s">
        <v>226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239</v>
      </c>
      <c r="FZ265" s="2" t="s">
        <v>223</v>
      </c>
      <c r="GA265" s="2" t="s">
        <v>661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252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239</v>
      </c>
      <c r="GX265" s="2" t="s">
        <v>223</v>
      </c>
      <c r="GY265" s="2" t="s">
        <v>921</v>
      </c>
      <c r="GZ265" s="2" t="s">
        <v>729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239</v>
      </c>
      <c r="HJ265" s="2" t="s">
        <v>223</v>
      </c>
      <c r="HK265" s="2" t="s">
        <v>1316</v>
      </c>
      <c r="HL265" s="2" t="s">
        <v>226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252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448</v>
      </c>
      <c r="IT265" s="2" t="s">
        <v>223</v>
      </c>
      <c r="IU265" s="2" t="s">
        <v>226</v>
      </c>
      <c r="IV265" s="2" t="s">
        <v>226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252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252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667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226</v>
      </c>
      <c r="MA265" s="2" t="s">
        <v>226</v>
      </c>
      <c r="MB265" s="2" t="s">
        <v>226</v>
      </c>
      <c r="MC265" s="2" t="s">
        <v>226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252</v>
      </c>
      <c r="ML265" s="2" t="s">
        <v>223</v>
      </c>
      <c r="MM265" s="2" t="s">
        <v>226</v>
      </c>
      <c r="MN265" s="2" t="s">
        <v>226</v>
      </c>
      <c r="MO265" s="2" t="s">
        <v>238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223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226</v>
      </c>
      <c r="NK265" s="2" t="s">
        <v>226</v>
      </c>
      <c r="NL265" s="2" t="s">
        <v>226</v>
      </c>
      <c r="NM265" s="2" t="s">
        <v>226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252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252</v>
      </c>
      <c r="OH265" s="2" t="s">
        <v>223</v>
      </c>
      <c r="OI265" s="2" t="s">
        <v>226</v>
      </c>
      <c r="OJ265" s="2" t="s">
        <v>226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252</v>
      </c>
      <c r="PF265" s="2" t="s">
        <v>223</v>
      </c>
      <c r="PG265" s="2" t="s">
        <v>226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226</v>
      </c>
      <c r="QE265" s="2" t="s">
        <v>226</v>
      </c>
      <c r="QF265" s="2" t="s">
        <v>226</v>
      </c>
      <c r="QG265" s="2" t="s">
        <v>226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226</v>
      </c>
      <c r="QQ265" s="2" t="s">
        <v>226</v>
      </c>
      <c r="QR265" s="2" t="s">
        <v>226</v>
      </c>
      <c r="QS265" s="2" t="s">
        <v>226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252</v>
      </c>
      <c r="RN265" s="2" t="s">
        <v>223</v>
      </c>
      <c r="RO265" s="2" t="s">
        <v>226</v>
      </c>
      <c r="RP265" s="2" t="s">
        <v>226</v>
      </c>
      <c r="RQ265" s="2" t="s">
        <v>238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226</v>
      </c>
      <c r="RZ265" s="2" t="s">
        <v>226</v>
      </c>
      <c r="SA265" s="2" t="s">
        <v>226</v>
      </c>
      <c r="SB265" s="2" t="s">
        <v>226</v>
      </c>
      <c r="SC265" s="2" t="s">
        <v>226</v>
      </c>
      <c r="SD265" s="2" t="s">
        <v>226</v>
      </c>
      <c r="SE265" s="4">
        <v>103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>
        <v>90</v>
      </c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>
        <v>140</v>
      </c>
      <c r="VL265" s="4"/>
      <c r="VM265" s="4"/>
      <c r="VN265" s="4"/>
      <c r="VO265" s="4"/>
      <c r="VP265" s="4"/>
      <c r="VQ265" s="4"/>
    </row>
    <row r="266">
      <c r="A266" s="2" t="s">
        <v>2945</v>
      </c>
      <c r="B266" s="2" t="s">
        <v>577</v>
      </c>
      <c r="C266" s="2" t="s">
        <v>558</v>
      </c>
      <c r="D266" s="2" t="s">
        <v>215</v>
      </c>
      <c r="E266" s="2" t="s">
        <v>363</v>
      </c>
      <c r="F266" s="2" t="s">
        <v>2921</v>
      </c>
      <c r="G266" s="2" t="s">
        <v>2922</v>
      </c>
      <c r="H266" s="2" t="s">
        <v>2923</v>
      </c>
      <c r="I266" s="2" t="s">
        <v>2924</v>
      </c>
      <c r="J266" s="2" t="s">
        <v>221</v>
      </c>
      <c r="K266" s="2" t="s">
        <v>2942</v>
      </c>
      <c r="L266" s="3">
        <v>42.85</v>
      </c>
      <c r="M266" s="3">
        <v>44.99</v>
      </c>
      <c r="N266" s="3">
        <v>89.99</v>
      </c>
      <c r="O266" s="2" t="s">
        <v>223</v>
      </c>
      <c r="P266" s="2" t="s">
        <v>224</v>
      </c>
      <c r="Q266" s="2" t="s">
        <v>225</v>
      </c>
      <c r="R266" s="2" t="s">
        <v>226</v>
      </c>
      <c r="S266" s="2" t="s">
        <v>2943</v>
      </c>
      <c r="T266" s="2" t="s">
        <v>586</v>
      </c>
      <c r="U266" s="2" t="s">
        <v>489</v>
      </c>
      <c r="V266" s="2" t="s">
        <v>230</v>
      </c>
      <c r="W266" s="2" t="s">
        <v>587</v>
      </c>
      <c r="X266" s="2" t="s">
        <v>231</v>
      </c>
      <c r="Y266" s="2" t="s">
        <v>1338</v>
      </c>
      <c r="Z266" s="4">
        <v>228</v>
      </c>
      <c r="AA266" s="4">
        <f>=ROUNDDOWN(28.5,0)</f>
      </c>
      <c r="AB266" s="5">
        <v>8</v>
      </c>
      <c r="AC266" s="2" t="s">
        <v>2936</v>
      </c>
      <c r="AD266" s="4">
        <v>160</v>
      </c>
      <c r="AE266" s="4">
        <v>530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53</v>
      </c>
      <c r="AQ266" s="8">
        <v>2444.15</v>
      </c>
      <c r="AR266" s="4"/>
      <c r="AS266" s="8"/>
      <c r="AT266" s="7"/>
      <c r="AU266" s="7"/>
      <c r="AV266" s="4" t="s">
        <v>226</v>
      </c>
      <c r="AW266" s="8" t="s">
        <v>226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>
        <v>0.4786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 t="s">
        <v>226</v>
      </c>
      <c r="BJ266" s="4">
        <v>53</v>
      </c>
      <c r="BK266" s="8">
        <v>2444.15</v>
      </c>
      <c r="BL266" s="2" t="s">
        <v>2933</v>
      </c>
      <c r="BM266" s="7">
        <v>1</v>
      </c>
      <c r="BN266" s="7">
        <v>1</v>
      </c>
      <c r="BO266" s="4">
        <v>12</v>
      </c>
      <c r="BP266" s="8">
        <v>591.36</v>
      </c>
      <c r="BQ266" s="4"/>
      <c r="BR266" s="8"/>
      <c r="BS266" s="7"/>
      <c r="BT266" s="7"/>
      <c r="BU266" s="2" t="s">
        <v>239</v>
      </c>
      <c r="BV266" s="2" t="s">
        <v>223</v>
      </c>
      <c r="BW266" s="2" t="s">
        <v>226</v>
      </c>
      <c r="BX266" s="2" t="s">
        <v>711</v>
      </c>
      <c r="BY266" s="2" t="s">
        <v>238</v>
      </c>
      <c r="BZ266" s="2" t="s">
        <v>226</v>
      </c>
      <c r="CA266" s="4">
        <v>10</v>
      </c>
      <c r="CB266" s="8">
        <v>485.9</v>
      </c>
      <c r="CC266" s="4"/>
      <c r="CD266" s="8"/>
      <c r="CE266" s="7"/>
      <c r="CF266" s="7"/>
      <c r="CG266" s="2" t="s">
        <v>239</v>
      </c>
      <c r="CH266" s="2" t="s">
        <v>223</v>
      </c>
      <c r="CI266" s="2" t="s">
        <v>2928</v>
      </c>
      <c r="CJ266" s="2" t="s">
        <v>1313</v>
      </c>
      <c r="CK266" s="2" t="s">
        <v>238</v>
      </c>
      <c r="CL266" s="2" t="s">
        <v>226</v>
      </c>
      <c r="CM266" s="4">
        <v>4</v>
      </c>
      <c r="CN266" s="8">
        <v>194.36</v>
      </c>
      <c r="CO266" s="4"/>
      <c r="CP266" s="8"/>
      <c r="CQ266" s="7"/>
      <c r="CR266" s="7"/>
      <c r="CS266" s="2" t="s">
        <v>239</v>
      </c>
      <c r="CT266" s="2" t="s">
        <v>223</v>
      </c>
      <c r="CU266" s="2" t="s">
        <v>1308</v>
      </c>
      <c r="CV266" s="2" t="s">
        <v>2812</v>
      </c>
      <c r="CW266" s="2" t="s">
        <v>238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667</v>
      </c>
      <c r="DF266" s="2" t="s">
        <v>223</v>
      </c>
      <c r="DG266" s="2" t="s">
        <v>226</v>
      </c>
      <c r="DH266" s="2" t="s">
        <v>226</v>
      </c>
      <c r="DI266" s="2" t="s">
        <v>238</v>
      </c>
      <c r="DJ266" s="2" t="s">
        <v>226</v>
      </c>
      <c r="DK266" s="4">
        <v>15</v>
      </c>
      <c r="DL266" s="8">
        <v>614.1</v>
      </c>
      <c r="DM266" s="4"/>
      <c r="DN266" s="8"/>
      <c r="DO266" s="7"/>
      <c r="DP266" s="7"/>
      <c r="DQ266" s="2" t="s">
        <v>239</v>
      </c>
      <c r="DR266" s="2" t="s">
        <v>223</v>
      </c>
      <c r="DS266" s="2" t="s">
        <v>2929</v>
      </c>
      <c r="DT266" s="2" t="s">
        <v>896</v>
      </c>
      <c r="DU266" s="2" t="s">
        <v>238</v>
      </c>
      <c r="DV266" s="2" t="s">
        <v>226</v>
      </c>
      <c r="DW266" s="4">
        <v>2</v>
      </c>
      <c r="DX266" s="8">
        <v>94.48</v>
      </c>
      <c r="DY266" s="4"/>
      <c r="DZ266" s="8"/>
      <c r="EA266" s="7"/>
      <c r="EB266" s="7"/>
      <c r="EC266" s="2" t="s">
        <v>239</v>
      </c>
      <c r="ED266" s="2" t="s">
        <v>223</v>
      </c>
      <c r="EE266" s="2" t="s">
        <v>1189</v>
      </c>
      <c r="EF266" s="2" t="s">
        <v>906</v>
      </c>
      <c r="EG266" s="2" t="s">
        <v>238</v>
      </c>
      <c r="EH266" s="2" t="s">
        <v>226</v>
      </c>
      <c r="EI266" s="4">
        <v>6</v>
      </c>
      <c r="EJ266" s="8">
        <v>291.54</v>
      </c>
      <c r="EK266" s="4"/>
      <c r="EL266" s="8"/>
      <c r="EM266" s="7"/>
      <c r="EN266" s="7"/>
      <c r="EO266" s="2" t="s">
        <v>239</v>
      </c>
      <c r="EP266" s="2" t="s">
        <v>223</v>
      </c>
      <c r="EQ266" s="2" t="s">
        <v>1313</v>
      </c>
      <c r="ER266" s="2" t="s">
        <v>2812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223</v>
      </c>
      <c r="FC266" s="2" t="s">
        <v>2928</v>
      </c>
      <c r="FD266" s="2" t="s">
        <v>226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223</v>
      </c>
      <c r="FO266" s="2" t="s">
        <v>2928</v>
      </c>
      <c r="FP266" s="2" t="s">
        <v>226</v>
      </c>
      <c r="FQ266" s="2" t="s">
        <v>238</v>
      </c>
      <c r="FR266" s="2" t="s">
        <v>226</v>
      </c>
      <c r="FS266" s="4">
        <v>2</v>
      </c>
      <c r="FT266" s="8">
        <v>77.93</v>
      </c>
      <c r="FU266" s="4"/>
      <c r="FV266" s="8"/>
      <c r="FW266" s="7"/>
      <c r="FX266" s="7"/>
      <c r="FY266" s="2" t="s">
        <v>239</v>
      </c>
      <c r="FZ266" s="2" t="s">
        <v>223</v>
      </c>
      <c r="GA266" s="2" t="s">
        <v>661</v>
      </c>
      <c r="GB266" s="2" t="s">
        <v>2809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252</v>
      </c>
      <c r="GL266" s="2" t="s">
        <v>223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>
        <v>2</v>
      </c>
      <c r="GR266" s="8">
        <v>94.48</v>
      </c>
      <c r="GS266" s="4"/>
      <c r="GT266" s="8"/>
      <c r="GU266" s="7"/>
      <c r="GV266" s="7"/>
      <c r="GW266" s="2" t="s">
        <v>239</v>
      </c>
      <c r="GX266" s="2" t="s">
        <v>223</v>
      </c>
      <c r="GY266" s="2" t="s">
        <v>921</v>
      </c>
      <c r="GZ266" s="2" t="s">
        <v>2946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239</v>
      </c>
      <c r="HJ266" s="2" t="s">
        <v>223</v>
      </c>
      <c r="HK266" s="2" t="s">
        <v>1316</v>
      </c>
      <c r="HL266" s="2" t="s">
        <v>226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223</v>
      </c>
      <c r="HW266" s="2" t="s">
        <v>226</v>
      </c>
      <c r="HX266" s="2" t="s">
        <v>226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252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448</v>
      </c>
      <c r="IT266" s="2" t="s">
        <v>223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252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252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667</v>
      </c>
      <c r="KP266" s="2" t="s">
        <v>223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252</v>
      </c>
      <c r="LN266" s="2" t="s">
        <v>223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252</v>
      </c>
      <c r="ML266" s="2" t="s">
        <v>223</v>
      </c>
      <c r="MM266" s="2" t="s">
        <v>226</v>
      </c>
      <c r="MN266" s="2" t="s">
        <v>226</v>
      </c>
      <c r="MO266" s="2" t="s">
        <v>238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223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226</v>
      </c>
      <c r="NJ266" s="2" t="s">
        <v>226</v>
      </c>
      <c r="NK266" s="2" t="s">
        <v>226</v>
      </c>
      <c r="NL266" s="2" t="s">
        <v>226</v>
      </c>
      <c r="NM266" s="2" t="s">
        <v>226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252</v>
      </c>
      <c r="NV266" s="2" t="s">
        <v>223</v>
      </c>
      <c r="NW266" s="2" t="s">
        <v>226</v>
      </c>
      <c r="NX266" s="2" t="s">
        <v>226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252</v>
      </c>
      <c r="OH266" s="2" t="s">
        <v>223</v>
      </c>
      <c r="OI266" s="2" t="s">
        <v>226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252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252</v>
      </c>
      <c r="PF266" s="2" t="s">
        <v>223</v>
      </c>
      <c r="PG266" s="2" t="s">
        <v>226</v>
      </c>
      <c r="PH266" s="2" t="s">
        <v>226</v>
      </c>
      <c r="PI266" s="2" t="s">
        <v>238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226</v>
      </c>
      <c r="QD266" s="2" t="s">
        <v>226</v>
      </c>
      <c r="QE266" s="2" t="s">
        <v>226</v>
      </c>
      <c r="QF266" s="2" t="s">
        <v>226</v>
      </c>
      <c r="QG266" s="2" t="s">
        <v>226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223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252</v>
      </c>
      <c r="RN266" s="2" t="s">
        <v>223</v>
      </c>
      <c r="RO266" s="2" t="s">
        <v>226</v>
      </c>
      <c r="RP266" s="2" t="s">
        <v>226</v>
      </c>
      <c r="RQ266" s="2" t="s">
        <v>238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226</v>
      </c>
      <c r="RZ266" s="2" t="s">
        <v>226</v>
      </c>
      <c r="SA266" s="2" t="s">
        <v>226</v>
      </c>
      <c r="SB266" s="2" t="s">
        <v>226</v>
      </c>
      <c r="SC266" s="2" t="s">
        <v>226</v>
      </c>
      <c r="SD266" s="2" t="s">
        <v>226</v>
      </c>
      <c r="SE266" s="4">
        <v>228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>
        <v>160</v>
      </c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>
        <v>370</v>
      </c>
      <c r="VL266" s="4"/>
      <c r="VM266" s="4"/>
      <c r="VN266" s="4"/>
      <c r="VO266" s="4"/>
      <c r="VP266" s="4"/>
      <c r="VQ266" s="4"/>
    </row>
    <row r="267">
      <c r="A267" s="2" t="s">
        <v>2947</v>
      </c>
      <c r="B267" s="2" t="s">
        <v>577</v>
      </c>
      <c r="C267" s="2" t="s">
        <v>558</v>
      </c>
      <c r="D267" s="2" t="s">
        <v>215</v>
      </c>
      <c r="E267" s="2" t="s">
        <v>363</v>
      </c>
      <c r="F267" s="2" t="s">
        <v>2921</v>
      </c>
      <c r="G267" s="2" t="s">
        <v>2922</v>
      </c>
      <c r="H267" s="2" t="s">
        <v>2923</v>
      </c>
      <c r="I267" s="2" t="s">
        <v>2924</v>
      </c>
      <c r="J267" s="2" t="s">
        <v>268</v>
      </c>
      <c r="K267" s="2" t="s">
        <v>2942</v>
      </c>
      <c r="L267" s="3">
        <v>47.61</v>
      </c>
      <c r="M267" s="3">
        <v>49.99</v>
      </c>
      <c r="N267" s="3">
        <v>99.99</v>
      </c>
      <c r="O267" s="2" t="s">
        <v>223</v>
      </c>
      <c r="P267" s="2" t="s">
        <v>224</v>
      </c>
      <c r="Q267" s="2" t="s">
        <v>225</v>
      </c>
      <c r="R267" s="2" t="s">
        <v>226</v>
      </c>
      <c r="S267" s="2" t="s">
        <v>2943</v>
      </c>
      <c r="T267" s="2" t="s">
        <v>586</v>
      </c>
      <c r="U267" s="2" t="s">
        <v>489</v>
      </c>
      <c r="V267" s="2" t="s">
        <v>230</v>
      </c>
      <c r="W267" s="2" t="s">
        <v>587</v>
      </c>
      <c r="X267" s="2" t="s">
        <v>231</v>
      </c>
      <c r="Y267" s="2" t="s">
        <v>1338</v>
      </c>
      <c r="Z267" s="4">
        <v>214</v>
      </c>
      <c r="AA267" s="4">
        <f>=ROUNDDOWN(30.5714285714286,0)</f>
      </c>
      <c r="AB267" s="5">
        <v>7</v>
      </c>
      <c r="AC267" s="2" t="s">
        <v>2936</v>
      </c>
      <c r="AD267" s="4">
        <v>120</v>
      </c>
      <c r="AE267" s="4">
        <v>330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44</v>
      </c>
      <c r="AQ267" s="8">
        <v>2250.92</v>
      </c>
      <c r="AR267" s="4"/>
      <c r="AS267" s="8"/>
      <c r="AT267" s="7"/>
      <c r="AU267" s="7"/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>
        <v>0.4407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>
        <v>44</v>
      </c>
      <c r="BK267" s="8">
        <v>2250.92</v>
      </c>
      <c r="BL267" s="2" t="s">
        <v>2948</v>
      </c>
      <c r="BM267" s="7">
        <v>1</v>
      </c>
      <c r="BN267" s="7">
        <v>1</v>
      </c>
      <c r="BO267" s="4">
        <v>9</v>
      </c>
      <c r="BP267" s="8">
        <v>492.75</v>
      </c>
      <c r="BQ267" s="4"/>
      <c r="BR267" s="8"/>
      <c r="BS267" s="7"/>
      <c r="BT267" s="7"/>
      <c r="BU267" s="2" t="s">
        <v>239</v>
      </c>
      <c r="BV267" s="2" t="s">
        <v>223</v>
      </c>
      <c r="BW267" s="2" t="s">
        <v>226</v>
      </c>
      <c r="BX267" s="2" t="s">
        <v>2931</v>
      </c>
      <c r="BY267" s="2" t="s">
        <v>238</v>
      </c>
      <c r="BZ267" s="2" t="s">
        <v>226</v>
      </c>
      <c r="CA267" s="4">
        <v>13</v>
      </c>
      <c r="CB267" s="8">
        <v>701.87</v>
      </c>
      <c r="CC267" s="4"/>
      <c r="CD267" s="8"/>
      <c r="CE267" s="7"/>
      <c r="CF267" s="7"/>
      <c r="CG267" s="2" t="s">
        <v>239</v>
      </c>
      <c r="CH267" s="2" t="s">
        <v>223</v>
      </c>
      <c r="CI267" s="2" t="s">
        <v>2928</v>
      </c>
      <c r="CJ267" s="2" t="s">
        <v>2909</v>
      </c>
      <c r="CK267" s="2" t="s">
        <v>238</v>
      </c>
      <c r="CL267" s="2" t="s">
        <v>226</v>
      </c>
      <c r="CM267" s="4">
        <v>4</v>
      </c>
      <c r="CN267" s="8">
        <v>215.96</v>
      </c>
      <c r="CO267" s="4"/>
      <c r="CP267" s="8"/>
      <c r="CQ267" s="7"/>
      <c r="CR267" s="7"/>
      <c r="CS267" s="2" t="s">
        <v>239</v>
      </c>
      <c r="CT267" s="2" t="s">
        <v>223</v>
      </c>
      <c r="CU267" s="2" t="s">
        <v>1308</v>
      </c>
      <c r="CV267" s="2" t="s">
        <v>896</v>
      </c>
      <c r="CW267" s="2" t="s">
        <v>238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667</v>
      </c>
      <c r="DF267" s="2" t="s">
        <v>223</v>
      </c>
      <c r="DG267" s="2" t="s">
        <v>226</v>
      </c>
      <c r="DH267" s="2" t="s">
        <v>226</v>
      </c>
      <c r="DI267" s="2" t="s">
        <v>238</v>
      </c>
      <c r="DJ267" s="2" t="s">
        <v>226</v>
      </c>
      <c r="DK267" s="4">
        <v>10</v>
      </c>
      <c r="DL267" s="8">
        <v>415.92</v>
      </c>
      <c r="DM267" s="4"/>
      <c r="DN267" s="8"/>
      <c r="DO267" s="7"/>
      <c r="DP267" s="7"/>
      <c r="DQ267" s="2" t="s">
        <v>239</v>
      </c>
      <c r="DR267" s="2" t="s">
        <v>223</v>
      </c>
      <c r="DS267" s="2" t="s">
        <v>2929</v>
      </c>
      <c r="DT267" s="2" t="s">
        <v>2850</v>
      </c>
      <c r="DU267" s="2" t="s">
        <v>238</v>
      </c>
      <c r="DV267" s="2" t="s">
        <v>226</v>
      </c>
      <c r="DW267" s="4">
        <v>4</v>
      </c>
      <c r="DX267" s="8">
        <v>209.96</v>
      </c>
      <c r="DY267" s="4"/>
      <c r="DZ267" s="8"/>
      <c r="EA267" s="7"/>
      <c r="EB267" s="7"/>
      <c r="EC267" s="2" t="s">
        <v>239</v>
      </c>
      <c r="ED267" s="2" t="s">
        <v>223</v>
      </c>
      <c r="EE267" s="2" t="s">
        <v>1189</v>
      </c>
      <c r="EF267" s="2" t="s">
        <v>2809</v>
      </c>
      <c r="EG267" s="2" t="s">
        <v>238</v>
      </c>
      <c r="EH267" s="2" t="s">
        <v>226</v>
      </c>
      <c r="EI267" s="4">
        <v>3</v>
      </c>
      <c r="EJ267" s="8">
        <v>161.97</v>
      </c>
      <c r="EK267" s="4"/>
      <c r="EL267" s="8"/>
      <c r="EM267" s="7"/>
      <c r="EN267" s="7"/>
      <c r="EO267" s="2" t="s">
        <v>239</v>
      </c>
      <c r="EP267" s="2" t="s">
        <v>223</v>
      </c>
      <c r="EQ267" s="2" t="s">
        <v>1313</v>
      </c>
      <c r="ER267" s="2" t="s">
        <v>2092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223</v>
      </c>
      <c r="FC267" s="2" t="s">
        <v>2928</v>
      </c>
      <c r="FD267" s="2" t="s">
        <v>788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223</v>
      </c>
      <c r="FO267" s="2" t="s">
        <v>2928</v>
      </c>
      <c r="FP267" s="2" t="s">
        <v>226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223</v>
      </c>
      <c r="GA267" s="2" t="s">
        <v>661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252</v>
      </c>
      <c r="GL267" s="2" t="s">
        <v>223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>
        <v>1</v>
      </c>
      <c r="GR267" s="8">
        <v>52.49</v>
      </c>
      <c r="GS267" s="4"/>
      <c r="GT267" s="8"/>
      <c r="GU267" s="7"/>
      <c r="GV267" s="7"/>
      <c r="GW267" s="2" t="s">
        <v>239</v>
      </c>
      <c r="GX267" s="2" t="s">
        <v>223</v>
      </c>
      <c r="GY267" s="2" t="s">
        <v>921</v>
      </c>
      <c r="GZ267" s="2" t="s">
        <v>1312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239</v>
      </c>
      <c r="HJ267" s="2" t="s">
        <v>223</v>
      </c>
      <c r="HK267" s="2" t="s">
        <v>1316</v>
      </c>
      <c r="HL267" s="2" t="s">
        <v>226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223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252</v>
      </c>
      <c r="IH267" s="2" t="s">
        <v>223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448</v>
      </c>
      <c r="IT267" s="2" t="s">
        <v>223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252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252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667</v>
      </c>
      <c r="KP267" s="2" t="s">
        <v>223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252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252</v>
      </c>
      <c r="LN267" s="2" t="s">
        <v>223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252</v>
      </c>
      <c r="ML267" s="2" t="s">
        <v>223</v>
      </c>
      <c r="MM267" s="2" t="s">
        <v>226</v>
      </c>
      <c r="MN267" s="2" t="s">
        <v>226</v>
      </c>
      <c r="MO267" s="2" t="s">
        <v>238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223</v>
      </c>
      <c r="MY267" s="2" t="s">
        <v>226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226</v>
      </c>
      <c r="NJ267" s="2" t="s">
        <v>226</v>
      </c>
      <c r="NK267" s="2" t="s">
        <v>226</v>
      </c>
      <c r="NL267" s="2" t="s">
        <v>226</v>
      </c>
      <c r="NM267" s="2" t="s">
        <v>226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252</v>
      </c>
      <c r="NV267" s="2" t="s">
        <v>223</v>
      </c>
      <c r="NW267" s="2" t="s">
        <v>226</v>
      </c>
      <c r="NX267" s="2" t="s">
        <v>226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252</v>
      </c>
      <c r="OH267" s="2" t="s">
        <v>223</v>
      </c>
      <c r="OI267" s="2" t="s">
        <v>226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252</v>
      </c>
      <c r="OT267" s="2" t="s">
        <v>223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252</v>
      </c>
      <c r="PF267" s="2" t="s">
        <v>223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226</v>
      </c>
      <c r="QD267" s="2" t="s">
        <v>226</v>
      </c>
      <c r="QE267" s="2" t="s">
        <v>226</v>
      </c>
      <c r="QF267" s="2" t="s">
        <v>226</v>
      </c>
      <c r="QG267" s="2" t="s">
        <v>226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252</v>
      </c>
      <c r="RN267" s="2" t="s">
        <v>223</v>
      </c>
      <c r="RO267" s="2" t="s">
        <v>226</v>
      </c>
      <c r="RP267" s="2" t="s">
        <v>226</v>
      </c>
      <c r="RQ267" s="2" t="s">
        <v>238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226</v>
      </c>
      <c r="RZ267" s="2" t="s">
        <v>226</v>
      </c>
      <c r="SA267" s="2" t="s">
        <v>226</v>
      </c>
      <c r="SB267" s="2" t="s">
        <v>226</v>
      </c>
      <c r="SC267" s="2" t="s">
        <v>226</v>
      </c>
      <c r="SD267" s="2" t="s">
        <v>226</v>
      </c>
      <c r="SE267" s="4">
        <v>214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>
        <v>120</v>
      </c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>
        <v>210</v>
      </c>
      <c r="VL267" s="4"/>
      <c r="VM267" s="4"/>
      <c r="VN267" s="4"/>
      <c r="VO267" s="4"/>
      <c r="VP267" s="4"/>
      <c r="VQ267" s="4"/>
    </row>
    <row r="268">
      <c r="A268" s="2" t="s">
        <v>2949</v>
      </c>
      <c r="B268" s="2" t="s">
        <v>577</v>
      </c>
      <c r="C268" s="2" t="s">
        <v>558</v>
      </c>
      <c r="D268" s="2" t="s">
        <v>215</v>
      </c>
      <c r="E268" s="2" t="s">
        <v>363</v>
      </c>
      <c r="F268" s="2" t="s">
        <v>2921</v>
      </c>
      <c r="G268" s="2" t="s">
        <v>2922</v>
      </c>
      <c r="H268" s="2" t="s">
        <v>2923</v>
      </c>
      <c r="I268" s="2" t="s">
        <v>2924</v>
      </c>
      <c r="J268" s="2" t="s">
        <v>582</v>
      </c>
      <c r="K268" s="2" t="s">
        <v>1283</v>
      </c>
      <c r="L268" s="3">
        <v>33.33</v>
      </c>
      <c r="M268" s="3">
        <v>35</v>
      </c>
      <c r="N268" s="3">
        <v>69.99</v>
      </c>
      <c r="O268" s="2" t="s">
        <v>223</v>
      </c>
      <c r="P268" s="2" t="s">
        <v>2226</v>
      </c>
      <c r="Q268" s="2" t="s">
        <v>225</v>
      </c>
      <c r="R268" s="2" t="s">
        <v>226</v>
      </c>
      <c r="S268" s="2" t="s">
        <v>2950</v>
      </c>
      <c r="T268" s="2" t="s">
        <v>586</v>
      </c>
      <c r="U268" s="2" t="s">
        <v>2756</v>
      </c>
      <c r="V268" s="2" t="s">
        <v>230</v>
      </c>
      <c r="W268" s="2" t="s">
        <v>587</v>
      </c>
      <c r="X268" s="2" t="s">
        <v>231</v>
      </c>
      <c r="Y268" s="2" t="s">
        <v>226</v>
      </c>
      <c r="Z268" s="4"/>
      <c r="AA268" s="4">
        <f>=ROUNDDOWN({0},0)</f>
      </c>
      <c r="AB268" s="5"/>
      <c r="AC268" s="2" t="s">
        <v>948</v>
      </c>
      <c r="AD268" s="4">
        <v>70</v>
      </c>
      <c r="AE268" s="4">
        <v>140</v>
      </c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/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/>
      <c r="BK268" s="8"/>
      <c r="BL268" s="2" t="s">
        <v>226</v>
      </c>
      <c r="BM268" s="7"/>
      <c r="BN268" s="7"/>
      <c r="BO268" s="4"/>
      <c r="BP268" s="8"/>
      <c r="BQ268" s="4"/>
      <c r="BR268" s="8"/>
      <c r="BS268" s="7"/>
      <c r="BT268" s="7"/>
      <c r="BU268" s="2" t="s">
        <v>252</v>
      </c>
      <c r="BV268" s="2" t="s">
        <v>223</v>
      </c>
      <c r="BW268" s="2" t="s">
        <v>226</v>
      </c>
      <c r="BX268" s="2" t="s">
        <v>226</v>
      </c>
      <c r="BY268" s="2" t="s">
        <v>238</v>
      </c>
      <c r="BZ268" s="2" t="s">
        <v>226</v>
      </c>
      <c r="CA268" s="4"/>
      <c r="CB268" s="8"/>
      <c r="CC268" s="4"/>
      <c r="CD268" s="8"/>
      <c r="CE268" s="7"/>
      <c r="CF268" s="7"/>
      <c r="CG268" s="2" t="s">
        <v>448</v>
      </c>
      <c r="CH268" s="2" t="s">
        <v>223</v>
      </c>
      <c r="CI268" s="2" t="s">
        <v>226</v>
      </c>
      <c r="CJ268" s="2" t="s">
        <v>226</v>
      </c>
      <c r="CK268" s="2" t="s">
        <v>238</v>
      </c>
      <c r="CL268" s="2" t="s">
        <v>226</v>
      </c>
      <c r="CM268" s="4"/>
      <c r="CN268" s="8"/>
      <c r="CO268" s="4"/>
      <c r="CP268" s="8"/>
      <c r="CQ268" s="7"/>
      <c r="CR268" s="7"/>
      <c r="CS268" s="2" t="s">
        <v>252</v>
      </c>
      <c r="CT268" s="2" t="s">
        <v>223</v>
      </c>
      <c r="CU268" s="2" t="s">
        <v>226</v>
      </c>
      <c r="CV268" s="2" t="s">
        <v>226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252</v>
      </c>
      <c r="DF268" s="2" t="s">
        <v>223</v>
      </c>
      <c r="DG268" s="2" t="s">
        <v>226</v>
      </c>
      <c r="DH268" s="2" t="s">
        <v>226</v>
      </c>
      <c r="DI268" s="2" t="s">
        <v>238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252</v>
      </c>
      <c r="DR268" s="2" t="s">
        <v>223</v>
      </c>
      <c r="DS268" s="2" t="s">
        <v>226</v>
      </c>
      <c r="DT268" s="2" t="s">
        <v>226</v>
      </c>
      <c r="DU268" s="2" t="s">
        <v>238</v>
      </c>
      <c r="DV268" s="2" t="s">
        <v>226</v>
      </c>
      <c r="DW268" s="4"/>
      <c r="DX268" s="8"/>
      <c r="DY268" s="4"/>
      <c r="DZ268" s="8"/>
      <c r="EA268" s="7"/>
      <c r="EB268" s="7"/>
      <c r="EC268" s="2" t="s">
        <v>252</v>
      </c>
      <c r="ED268" s="2" t="s">
        <v>223</v>
      </c>
      <c r="EE268" s="2" t="s">
        <v>226</v>
      </c>
      <c r="EF268" s="2" t="s">
        <v>226</v>
      </c>
      <c r="EG268" s="2" t="s">
        <v>238</v>
      </c>
      <c r="EH268" s="2" t="s">
        <v>226</v>
      </c>
      <c r="EI268" s="4"/>
      <c r="EJ268" s="8"/>
      <c r="EK268" s="4"/>
      <c r="EL268" s="8"/>
      <c r="EM268" s="7"/>
      <c r="EN268" s="7"/>
      <c r="EO268" s="2" t="s">
        <v>252</v>
      </c>
      <c r="EP268" s="2" t="s">
        <v>223</v>
      </c>
      <c r="EQ268" s="2" t="s">
        <v>226</v>
      </c>
      <c r="ER268" s="2" t="s">
        <v>226</v>
      </c>
      <c r="ES268" s="2" t="s">
        <v>238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239</v>
      </c>
      <c r="FB268" s="2" t="s">
        <v>223</v>
      </c>
      <c r="FC268" s="2" t="s">
        <v>226</v>
      </c>
      <c r="FD268" s="2" t="s">
        <v>226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223</v>
      </c>
      <c r="FO268" s="2" t="s">
        <v>226</v>
      </c>
      <c r="FP268" s="2" t="s">
        <v>226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223</v>
      </c>
      <c r="GA268" s="2" t="s">
        <v>226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252</v>
      </c>
      <c r="GL268" s="2" t="s">
        <v>223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252</v>
      </c>
      <c r="GX268" s="2" t="s">
        <v>223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252</v>
      </c>
      <c r="HJ268" s="2" t="s">
        <v>223</v>
      </c>
      <c r="HK268" s="2" t="s">
        <v>226</v>
      </c>
      <c r="HL268" s="2" t="s">
        <v>226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252</v>
      </c>
      <c r="HV268" s="2" t="s">
        <v>223</v>
      </c>
      <c r="HW268" s="2" t="s">
        <v>226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252</v>
      </c>
      <c r="IH268" s="2" t="s">
        <v>223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223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949</v>
      </c>
      <c r="JF268" s="2" t="s">
        <v>223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223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252</v>
      </c>
      <c r="KD268" s="2" t="s">
        <v>223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667</v>
      </c>
      <c r="KP268" s="2" t="s">
        <v>223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252</v>
      </c>
      <c r="LB268" s="2" t="s">
        <v>223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252</v>
      </c>
      <c r="LN268" s="2" t="s">
        <v>223</v>
      </c>
      <c r="LO268" s="2" t="s">
        <v>226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252</v>
      </c>
      <c r="LZ268" s="2" t="s">
        <v>223</v>
      </c>
      <c r="MA268" s="2" t="s">
        <v>226</v>
      </c>
      <c r="MB268" s="2" t="s">
        <v>226</v>
      </c>
      <c r="MC268" s="2" t="s">
        <v>238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252</v>
      </c>
      <c r="ML268" s="2" t="s">
        <v>223</v>
      </c>
      <c r="MM268" s="2" t="s">
        <v>226</v>
      </c>
      <c r="MN268" s="2" t="s">
        <v>226</v>
      </c>
      <c r="MO268" s="2" t="s">
        <v>238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252</v>
      </c>
      <c r="MX268" s="2" t="s">
        <v>223</v>
      </c>
      <c r="MY268" s="2" t="s">
        <v>226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226</v>
      </c>
      <c r="NJ268" s="2" t="s">
        <v>226</v>
      </c>
      <c r="NK268" s="2" t="s">
        <v>226</v>
      </c>
      <c r="NL268" s="2" t="s">
        <v>226</v>
      </c>
      <c r="NM268" s="2" t="s">
        <v>226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949</v>
      </c>
      <c r="NV268" s="2" t="s">
        <v>223</v>
      </c>
      <c r="NW268" s="2" t="s">
        <v>226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252</v>
      </c>
      <c r="OH268" s="2" t="s">
        <v>223</v>
      </c>
      <c r="OI268" s="2" t="s">
        <v>226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252</v>
      </c>
      <c r="OT268" s="2" t="s">
        <v>223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252</v>
      </c>
      <c r="PF268" s="2" t="s">
        <v>223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226</v>
      </c>
      <c r="QD268" s="2" t="s">
        <v>226</v>
      </c>
      <c r="QE268" s="2" t="s">
        <v>226</v>
      </c>
      <c r="QF268" s="2" t="s">
        <v>226</v>
      </c>
      <c r="QG268" s="2" t="s">
        <v>226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252</v>
      </c>
      <c r="QP268" s="2" t="s">
        <v>223</v>
      </c>
      <c r="QQ268" s="2" t="s">
        <v>226</v>
      </c>
      <c r="QR268" s="2" t="s">
        <v>226</v>
      </c>
      <c r="QS268" s="2" t="s">
        <v>238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223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252</v>
      </c>
      <c r="RN268" s="2" t="s">
        <v>223</v>
      </c>
      <c r="RO268" s="2" t="s">
        <v>226</v>
      </c>
      <c r="RP268" s="2" t="s">
        <v>226</v>
      </c>
      <c r="RQ268" s="2" t="s">
        <v>238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226</v>
      </c>
      <c r="RZ268" s="2" t="s">
        <v>226</v>
      </c>
      <c r="SA268" s="2" t="s">
        <v>226</v>
      </c>
      <c r="SB268" s="2" t="s">
        <v>226</v>
      </c>
      <c r="SC268" s="2" t="s">
        <v>226</v>
      </c>
      <c r="SD268" s="2" t="s">
        <v>226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>
        <v>70</v>
      </c>
      <c r="UY268" s="4"/>
      <c r="UZ268" s="4"/>
      <c r="VA268" s="4"/>
      <c r="VB268" s="4"/>
      <c r="VC268" s="4"/>
      <c r="VD268" s="4"/>
      <c r="VE268" s="4"/>
      <c r="VF268" s="4"/>
      <c r="VG268" s="4"/>
      <c r="VH268" s="4">
        <v>70</v>
      </c>
      <c r="VI268" s="4"/>
      <c r="VJ268" s="4"/>
      <c r="VK268" s="4"/>
      <c r="VL268" s="4"/>
      <c r="VM268" s="4"/>
      <c r="VN268" s="4"/>
      <c r="VO268" s="4"/>
      <c r="VP268" s="4"/>
      <c r="VQ268" s="4"/>
    </row>
    <row r="269">
      <c r="A269" s="2" t="s">
        <v>2951</v>
      </c>
      <c r="B269" s="2" t="s">
        <v>577</v>
      </c>
      <c r="C269" s="2" t="s">
        <v>558</v>
      </c>
      <c r="D269" s="2" t="s">
        <v>215</v>
      </c>
      <c r="E269" s="2" t="s">
        <v>363</v>
      </c>
      <c r="F269" s="2" t="s">
        <v>2921</v>
      </c>
      <c r="G269" s="2" t="s">
        <v>2922</v>
      </c>
      <c r="H269" s="2" t="s">
        <v>2923</v>
      </c>
      <c r="I269" s="2" t="s">
        <v>2924</v>
      </c>
      <c r="J269" s="2" t="s">
        <v>221</v>
      </c>
      <c r="K269" s="2" t="s">
        <v>1283</v>
      </c>
      <c r="L269" s="3">
        <v>42.85</v>
      </c>
      <c r="M269" s="3">
        <v>44.99</v>
      </c>
      <c r="N269" s="3">
        <v>89.99</v>
      </c>
      <c r="O269" s="2" t="s">
        <v>223</v>
      </c>
      <c r="P269" s="2" t="s">
        <v>2226</v>
      </c>
      <c r="Q269" s="2" t="s">
        <v>225</v>
      </c>
      <c r="R269" s="2" t="s">
        <v>226</v>
      </c>
      <c r="S269" s="2" t="s">
        <v>2950</v>
      </c>
      <c r="T269" s="2" t="s">
        <v>586</v>
      </c>
      <c r="U269" s="2" t="s">
        <v>489</v>
      </c>
      <c r="V269" s="2" t="s">
        <v>230</v>
      </c>
      <c r="W269" s="2" t="s">
        <v>587</v>
      </c>
      <c r="X269" s="2" t="s">
        <v>231</v>
      </c>
      <c r="Y269" s="2" t="s">
        <v>226</v>
      </c>
      <c r="Z269" s="4"/>
      <c r="AA269" s="4">
        <f>=ROUNDDOWN({0},0)</f>
      </c>
      <c r="AB269" s="5"/>
      <c r="AC269" s="2" t="s">
        <v>948</v>
      </c>
      <c r="AD269" s="4">
        <v>190</v>
      </c>
      <c r="AE269" s="4">
        <v>380</v>
      </c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226</v>
      </c>
      <c r="AW269" s="8" t="s">
        <v>226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/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 t="s">
        <v>226</v>
      </c>
      <c r="BJ269" s="4"/>
      <c r="BK269" s="8"/>
      <c r="BL269" s="2" t="s">
        <v>226</v>
      </c>
      <c r="BM269" s="7"/>
      <c r="BN269" s="7"/>
      <c r="BO269" s="4"/>
      <c r="BP269" s="8"/>
      <c r="BQ269" s="4"/>
      <c r="BR269" s="8"/>
      <c r="BS269" s="7"/>
      <c r="BT269" s="7"/>
      <c r="BU269" s="2" t="s">
        <v>252</v>
      </c>
      <c r="BV269" s="2" t="s">
        <v>223</v>
      </c>
      <c r="BW269" s="2" t="s">
        <v>226</v>
      </c>
      <c r="BX269" s="2" t="s">
        <v>226</v>
      </c>
      <c r="BY269" s="2" t="s">
        <v>238</v>
      </c>
      <c r="BZ269" s="2" t="s">
        <v>226</v>
      </c>
      <c r="CA269" s="4"/>
      <c r="CB269" s="8"/>
      <c r="CC269" s="4"/>
      <c r="CD269" s="8"/>
      <c r="CE269" s="7"/>
      <c r="CF269" s="7"/>
      <c r="CG269" s="2" t="s">
        <v>448</v>
      </c>
      <c r="CH269" s="2" t="s">
        <v>223</v>
      </c>
      <c r="CI269" s="2" t="s">
        <v>226</v>
      </c>
      <c r="CJ269" s="2" t="s">
        <v>226</v>
      </c>
      <c r="CK269" s="2" t="s">
        <v>238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252</v>
      </c>
      <c r="CT269" s="2" t="s">
        <v>223</v>
      </c>
      <c r="CU269" s="2" t="s">
        <v>226</v>
      </c>
      <c r="CV269" s="2" t="s">
        <v>226</v>
      </c>
      <c r="CW269" s="2" t="s">
        <v>238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252</v>
      </c>
      <c r="DF269" s="2" t="s">
        <v>223</v>
      </c>
      <c r="DG269" s="2" t="s">
        <v>226</v>
      </c>
      <c r="DH269" s="2" t="s">
        <v>226</v>
      </c>
      <c r="DI269" s="2" t="s">
        <v>238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252</v>
      </c>
      <c r="DR269" s="2" t="s">
        <v>223</v>
      </c>
      <c r="DS269" s="2" t="s">
        <v>226</v>
      </c>
      <c r="DT269" s="2" t="s">
        <v>226</v>
      </c>
      <c r="DU269" s="2" t="s">
        <v>238</v>
      </c>
      <c r="DV269" s="2" t="s">
        <v>226</v>
      </c>
      <c r="DW269" s="4"/>
      <c r="DX269" s="8"/>
      <c r="DY269" s="4"/>
      <c r="DZ269" s="8"/>
      <c r="EA269" s="7"/>
      <c r="EB269" s="7"/>
      <c r="EC269" s="2" t="s">
        <v>252</v>
      </c>
      <c r="ED269" s="2" t="s">
        <v>223</v>
      </c>
      <c r="EE269" s="2" t="s">
        <v>226</v>
      </c>
      <c r="EF269" s="2" t="s">
        <v>226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252</v>
      </c>
      <c r="EP269" s="2" t="s">
        <v>223</v>
      </c>
      <c r="EQ269" s="2" t="s">
        <v>226</v>
      </c>
      <c r="ER269" s="2" t="s">
        <v>226</v>
      </c>
      <c r="ES269" s="2" t="s">
        <v>238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239</v>
      </c>
      <c r="FB269" s="2" t="s">
        <v>223</v>
      </c>
      <c r="FC269" s="2" t="s">
        <v>226</v>
      </c>
      <c r="FD269" s="2" t="s">
        <v>226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223</v>
      </c>
      <c r="FO269" s="2" t="s">
        <v>226</v>
      </c>
      <c r="FP269" s="2" t="s">
        <v>226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223</v>
      </c>
      <c r="GA269" s="2" t="s">
        <v>226</v>
      </c>
      <c r="GB269" s="2" t="s">
        <v>226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252</v>
      </c>
      <c r="GL269" s="2" t="s">
        <v>223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252</v>
      </c>
      <c r="GX269" s="2" t="s">
        <v>223</v>
      </c>
      <c r="GY269" s="2" t="s">
        <v>226</v>
      </c>
      <c r="GZ269" s="2" t="s">
        <v>226</v>
      </c>
      <c r="HA269" s="2" t="s">
        <v>238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252</v>
      </c>
      <c r="HJ269" s="2" t="s">
        <v>223</v>
      </c>
      <c r="HK269" s="2" t="s">
        <v>226</v>
      </c>
      <c r="HL269" s="2" t="s">
        <v>226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252</v>
      </c>
      <c r="HV269" s="2" t="s">
        <v>223</v>
      </c>
      <c r="HW269" s="2" t="s">
        <v>226</v>
      </c>
      <c r="HX269" s="2" t="s">
        <v>226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252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949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252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667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252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252</v>
      </c>
      <c r="LN269" s="2" t="s">
        <v>223</v>
      </c>
      <c r="LO269" s="2" t="s">
        <v>226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252</v>
      </c>
      <c r="LZ269" s="2" t="s">
        <v>223</v>
      </c>
      <c r="MA269" s="2" t="s">
        <v>226</v>
      </c>
      <c r="MB269" s="2" t="s">
        <v>226</v>
      </c>
      <c r="MC269" s="2" t="s">
        <v>238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252</v>
      </c>
      <c r="ML269" s="2" t="s">
        <v>223</v>
      </c>
      <c r="MM269" s="2" t="s">
        <v>226</v>
      </c>
      <c r="MN269" s="2" t="s">
        <v>226</v>
      </c>
      <c r="MO269" s="2" t="s">
        <v>238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252</v>
      </c>
      <c r="MX269" s="2" t="s">
        <v>223</v>
      </c>
      <c r="MY269" s="2" t="s">
        <v>226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226</v>
      </c>
      <c r="NJ269" s="2" t="s">
        <v>226</v>
      </c>
      <c r="NK269" s="2" t="s">
        <v>226</v>
      </c>
      <c r="NL269" s="2" t="s">
        <v>226</v>
      </c>
      <c r="NM269" s="2" t="s">
        <v>226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949</v>
      </c>
      <c r="NV269" s="2" t="s">
        <v>223</v>
      </c>
      <c r="NW269" s="2" t="s">
        <v>226</v>
      </c>
      <c r="NX269" s="2" t="s">
        <v>226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252</v>
      </c>
      <c r="OH269" s="2" t="s">
        <v>223</v>
      </c>
      <c r="OI269" s="2" t="s">
        <v>226</v>
      </c>
      <c r="OJ269" s="2" t="s">
        <v>226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252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252</v>
      </c>
      <c r="PF269" s="2" t="s">
        <v>223</v>
      </c>
      <c r="PG269" s="2" t="s">
        <v>226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226</v>
      </c>
      <c r="QD269" s="2" t="s">
        <v>226</v>
      </c>
      <c r="QE269" s="2" t="s">
        <v>226</v>
      </c>
      <c r="QF269" s="2" t="s">
        <v>226</v>
      </c>
      <c r="QG269" s="2" t="s">
        <v>226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252</v>
      </c>
      <c r="QP269" s="2" t="s">
        <v>223</v>
      </c>
      <c r="QQ269" s="2" t="s">
        <v>226</v>
      </c>
      <c r="QR269" s="2" t="s">
        <v>226</v>
      </c>
      <c r="QS269" s="2" t="s">
        <v>238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252</v>
      </c>
      <c r="RN269" s="2" t="s">
        <v>223</v>
      </c>
      <c r="RO269" s="2" t="s">
        <v>226</v>
      </c>
      <c r="RP269" s="2" t="s">
        <v>226</v>
      </c>
      <c r="RQ269" s="2" t="s">
        <v>238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226</v>
      </c>
      <c r="RZ269" s="2" t="s">
        <v>226</v>
      </c>
      <c r="SA269" s="2" t="s">
        <v>226</v>
      </c>
      <c r="SB269" s="2" t="s">
        <v>226</v>
      </c>
      <c r="SC269" s="2" t="s">
        <v>226</v>
      </c>
      <c r="SD269" s="2" t="s">
        <v>226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>
        <v>190</v>
      </c>
      <c r="UY269" s="4"/>
      <c r="UZ269" s="4"/>
      <c r="VA269" s="4"/>
      <c r="VB269" s="4"/>
      <c r="VC269" s="4"/>
      <c r="VD269" s="4"/>
      <c r="VE269" s="4"/>
      <c r="VF269" s="4"/>
      <c r="VG269" s="4"/>
      <c r="VH269" s="4">
        <v>190</v>
      </c>
      <c r="VI269" s="4"/>
      <c r="VJ269" s="4"/>
      <c r="VK269" s="4"/>
      <c r="VL269" s="4"/>
      <c r="VM269" s="4"/>
      <c r="VN269" s="4"/>
      <c r="VO269" s="4"/>
      <c r="VP269" s="4"/>
      <c r="VQ269" s="4"/>
    </row>
    <row r="270">
      <c r="A270" s="2" t="s">
        <v>2952</v>
      </c>
      <c r="B270" s="2" t="s">
        <v>577</v>
      </c>
      <c r="C270" s="2" t="s">
        <v>558</v>
      </c>
      <c r="D270" s="2" t="s">
        <v>215</v>
      </c>
      <c r="E270" s="2" t="s">
        <v>363</v>
      </c>
      <c r="F270" s="2" t="s">
        <v>2921</v>
      </c>
      <c r="G270" s="2" t="s">
        <v>2922</v>
      </c>
      <c r="H270" s="2" t="s">
        <v>2923</v>
      </c>
      <c r="I270" s="2" t="s">
        <v>2924</v>
      </c>
      <c r="J270" s="2" t="s">
        <v>268</v>
      </c>
      <c r="K270" s="2" t="s">
        <v>1283</v>
      </c>
      <c r="L270" s="3">
        <v>47.61</v>
      </c>
      <c r="M270" s="3">
        <v>49.99</v>
      </c>
      <c r="N270" s="3">
        <v>99.99</v>
      </c>
      <c r="O270" s="2" t="s">
        <v>223</v>
      </c>
      <c r="P270" s="2" t="s">
        <v>2226</v>
      </c>
      <c r="Q270" s="2" t="s">
        <v>225</v>
      </c>
      <c r="R270" s="2" t="s">
        <v>226</v>
      </c>
      <c r="S270" s="2" t="s">
        <v>2950</v>
      </c>
      <c r="T270" s="2" t="s">
        <v>586</v>
      </c>
      <c r="U270" s="2" t="s">
        <v>489</v>
      </c>
      <c r="V270" s="2" t="s">
        <v>230</v>
      </c>
      <c r="W270" s="2" t="s">
        <v>587</v>
      </c>
      <c r="X270" s="2" t="s">
        <v>231</v>
      </c>
      <c r="Y270" s="2" t="s">
        <v>226</v>
      </c>
      <c r="Z270" s="4"/>
      <c r="AA270" s="4">
        <f>=ROUNDDOWN({0},0)</f>
      </c>
      <c r="AB270" s="5"/>
      <c r="AC270" s="2" t="s">
        <v>948</v>
      </c>
      <c r="AD270" s="4">
        <v>140</v>
      </c>
      <c r="AE270" s="4">
        <v>280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226</v>
      </c>
      <c r="AW270" s="8" t="s">
        <v>226</v>
      </c>
      <c r="AX270" s="4" t="s">
        <v>226</v>
      </c>
      <c r="AY270" s="8" t="s">
        <v>226</v>
      </c>
      <c r="AZ270" s="7" t="s">
        <v>226</v>
      </c>
      <c r="BA270" s="7" t="s">
        <v>226</v>
      </c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 t="s">
        <v>226</v>
      </c>
      <c r="BJ270" s="4"/>
      <c r="BK270" s="8"/>
      <c r="BL270" s="2" t="s">
        <v>226</v>
      </c>
      <c r="BM270" s="7"/>
      <c r="BN270" s="7"/>
      <c r="BO270" s="4"/>
      <c r="BP270" s="8"/>
      <c r="BQ270" s="4"/>
      <c r="BR270" s="8"/>
      <c r="BS270" s="7"/>
      <c r="BT270" s="7"/>
      <c r="BU270" s="2" t="s">
        <v>252</v>
      </c>
      <c r="BV270" s="2" t="s">
        <v>223</v>
      </c>
      <c r="BW270" s="2" t="s">
        <v>226</v>
      </c>
      <c r="BX270" s="2" t="s">
        <v>226</v>
      </c>
      <c r="BY270" s="2" t="s">
        <v>238</v>
      </c>
      <c r="BZ270" s="2" t="s">
        <v>226</v>
      </c>
      <c r="CA270" s="4"/>
      <c r="CB270" s="8"/>
      <c r="CC270" s="4"/>
      <c r="CD270" s="8"/>
      <c r="CE270" s="7"/>
      <c r="CF270" s="7"/>
      <c r="CG270" s="2" t="s">
        <v>448</v>
      </c>
      <c r="CH270" s="2" t="s">
        <v>223</v>
      </c>
      <c r="CI270" s="2" t="s">
        <v>226</v>
      </c>
      <c r="CJ270" s="2" t="s">
        <v>226</v>
      </c>
      <c r="CK270" s="2" t="s">
        <v>238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252</v>
      </c>
      <c r="CT270" s="2" t="s">
        <v>223</v>
      </c>
      <c r="CU270" s="2" t="s">
        <v>226</v>
      </c>
      <c r="CV270" s="2" t="s">
        <v>226</v>
      </c>
      <c r="CW270" s="2" t="s">
        <v>238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252</v>
      </c>
      <c r="DF270" s="2" t="s">
        <v>223</v>
      </c>
      <c r="DG270" s="2" t="s">
        <v>226</v>
      </c>
      <c r="DH270" s="2" t="s">
        <v>226</v>
      </c>
      <c r="DI270" s="2" t="s">
        <v>238</v>
      </c>
      <c r="DJ270" s="2" t="s">
        <v>226</v>
      </c>
      <c r="DK270" s="4"/>
      <c r="DL270" s="8"/>
      <c r="DM270" s="4"/>
      <c r="DN270" s="8"/>
      <c r="DO270" s="7"/>
      <c r="DP270" s="7"/>
      <c r="DQ270" s="2" t="s">
        <v>252</v>
      </c>
      <c r="DR270" s="2" t="s">
        <v>223</v>
      </c>
      <c r="DS270" s="2" t="s">
        <v>226</v>
      </c>
      <c r="DT270" s="2" t="s">
        <v>226</v>
      </c>
      <c r="DU270" s="2" t="s">
        <v>238</v>
      </c>
      <c r="DV270" s="2" t="s">
        <v>226</v>
      </c>
      <c r="DW270" s="4"/>
      <c r="DX270" s="8"/>
      <c r="DY270" s="4"/>
      <c r="DZ270" s="8"/>
      <c r="EA270" s="7"/>
      <c r="EB270" s="7"/>
      <c r="EC270" s="2" t="s">
        <v>252</v>
      </c>
      <c r="ED270" s="2" t="s">
        <v>223</v>
      </c>
      <c r="EE270" s="2" t="s">
        <v>226</v>
      </c>
      <c r="EF270" s="2" t="s">
        <v>226</v>
      </c>
      <c r="EG270" s="2" t="s">
        <v>238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252</v>
      </c>
      <c r="EP270" s="2" t="s">
        <v>223</v>
      </c>
      <c r="EQ270" s="2" t="s">
        <v>226</v>
      </c>
      <c r="ER270" s="2" t="s">
        <v>226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223</v>
      </c>
      <c r="FC270" s="2" t="s">
        <v>226</v>
      </c>
      <c r="FD270" s="2" t="s">
        <v>226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223</v>
      </c>
      <c r="FO270" s="2" t="s">
        <v>226</v>
      </c>
      <c r="FP270" s="2" t="s">
        <v>226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223</v>
      </c>
      <c r="GA270" s="2" t="s">
        <v>226</v>
      </c>
      <c r="GB270" s="2" t="s">
        <v>226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252</v>
      </c>
      <c r="GL270" s="2" t="s">
        <v>223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252</v>
      </c>
      <c r="GX270" s="2" t="s">
        <v>223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252</v>
      </c>
      <c r="HJ270" s="2" t="s">
        <v>223</v>
      </c>
      <c r="HK270" s="2" t="s">
        <v>226</v>
      </c>
      <c r="HL270" s="2" t="s">
        <v>226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252</v>
      </c>
      <c r="HV270" s="2" t="s">
        <v>223</v>
      </c>
      <c r="HW270" s="2" t="s">
        <v>226</v>
      </c>
      <c r="HX270" s="2" t="s">
        <v>226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252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949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252</v>
      </c>
      <c r="KD270" s="2" t="s">
        <v>223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667</v>
      </c>
      <c r="KP270" s="2" t="s">
        <v>223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252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252</v>
      </c>
      <c r="LN270" s="2" t="s">
        <v>223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252</v>
      </c>
      <c r="LZ270" s="2" t="s">
        <v>223</v>
      </c>
      <c r="MA270" s="2" t="s">
        <v>226</v>
      </c>
      <c r="MB270" s="2" t="s">
        <v>226</v>
      </c>
      <c r="MC270" s="2" t="s">
        <v>238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252</v>
      </c>
      <c r="ML270" s="2" t="s">
        <v>223</v>
      </c>
      <c r="MM270" s="2" t="s">
        <v>226</v>
      </c>
      <c r="MN270" s="2" t="s">
        <v>226</v>
      </c>
      <c r="MO270" s="2" t="s">
        <v>238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252</v>
      </c>
      <c r="MX270" s="2" t="s">
        <v>223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226</v>
      </c>
      <c r="NJ270" s="2" t="s">
        <v>226</v>
      </c>
      <c r="NK270" s="2" t="s">
        <v>226</v>
      </c>
      <c r="NL270" s="2" t="s">
        <v>226</v>
      </c>
      <c r="NM270" s="2" t="s">
        <v>226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949</v>
      </c>
      <c r="NV270" s="2" t="s">
        <v>223</v>
      </c>
      <c r="NW270" s="2" t="s">
        <v>226</v>
      </c>
      <c r="NX270" s="2" t="s">
        <v>226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252</v>
      </c>
      <c r="OH270" s="2" t="s">
        <v>223</v>
      </c>
      <c r="OI270" s="2" t="s">
        <v>226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252</v>
      </c>
      <c r="OT270" s="2" t="s">
        <v>223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252</v>
      </c>
      <c r="PF270" s="2" t="s">
        <v>223</v>
      </c>
      <c r="PG270" s="2" t="s">
        <v>226</v>
      </c>
      <c r="PH270" s="2" t="s">
        <v>226</v>
      </c>
      <c r="PI270" s="2" t="s">
        <v>238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226</v>
      </c>
      <c r="QE270" s="2" t="s">
        <v>226</v>
      </c>
      <c r="QF270" s="2" t="s">
        <v>226</v>
      </c>
      <c r="QG270" s="2" t="s">
        <v>226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252</v>
      </c>
      <c r="QP270" s="2" t="s">
        <v>223</v>
      </c>
      <c r="QQ270" s="2" t="s">
        <v>226</v>
      </c>
      <c r="QR270" s="2" t="s">
        <v>226</v>
      </c>
      <c r="QS270" s="2" t="s">
        <v>238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223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252</v>
      </c>
      <c r="RN270" s="2" t="s">
        <v>223</v>
      </c>
      <c r="RO270" s="2" t="s">
        <v>226</v>
      </c>
      <c r="RP270" s="2" t="s">
        <v>226</v>
      </c>
      <c r="RQ270" s="2" t="s">
        <v>238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226</v>
      </c>
      <c r="RZ270" s="2" t="s">
        <v>226</v>
      </c>
      <c r="SA270" s="2" t="s">
        <v>226</v>
      </c>
      <c r="SB270" s="2" t="s">
        <v>226</v>
      </c>
      <c r="SC270" s="2" t="s">
        <v>226</v>
      </c>
      <c r="SD270" s="2" t="s">
        <v>226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>
        <v>140</v>
      </c>
      <c r="UY270" s="4"/>
      <c r="UZ270" s="4"/>
      <c r="VA270" s="4"/>
      <c r="VB270" s="4"/>
      <c r="VC270" s="4"/>
      <c r="VD270" s="4"/>
      <c r="VE270" s="4"/>
      <c r="VF270" s="4"/>
      <c r="VG270" s="4"/>
      <c r="VH270" s="4">
        <v>140</v>
      </c>
      <c r="VI270" s="4"/>
      <c r="VJ270" s="4"/>
      <c r="VK270" s="4"/>
      <c r="VL270" s="4"/>
      <c r="VM270" s="4"/>
      <c r="VN270" s="4"/>
      <c r="VO270" s="4"/>
      <c r="VP270" s="4"/>
      <c r="VQ270" s="4"/>
    </row>
    <row r="271">
      <c r="A271" s="2" t="s">
        <v>2953</v>
      </c>
      <c r="B271" s="2" t="s">
        <v>577</v>
      </c>
      <c r="C271" s="2" t="s">
        <v>558</v>
      </c>
      <c r="D271" s="2" t="s">
        <v>215</v>
      </c>
      <c r="E271" s="2" t="s">
        <v>363</v>
      </c>
      <c r="F271" s="2" t="s">
        <v>2921</v>
      </c>
      <c r="G271" s="2" t="s">
        <v>2922</v>
      </c>
      <c r="H271" s="2" t="s">
        <v>2923</v>
      </c>
      <c r="I271" s="2" t="s">
        <v>2924</v>
      </c>
      <c r="J271" s="2" t="s">
        <v>582</v>
      </c>
      <c r="K271" s="2" t="s">
        <v>674</v>
      </c>
      <c r="L271" s="3">
        <v>33.33</v>
      </c>
      <c r="M271" s="3">
        <v>35</v>
      </c>
      <c r="N271" s="3">
        <v>69.99</v>
      </c>
      <c r="O271" s="2" t="s">
        <v>223</v>
      </c>
      <c r="P271" s="2" t="s">
        <v>2226</v>
      </c>
      <c r="Q271" s="2" t="s">
        <v>225</v>
      </c>
      <c r="R271" s="2" t="s">
        <v>226</v>
      </c>
      <c r="S271" s="2" t="s">
        <v>2954</v>
      </c>
      <c r="T271" s="2" t="s">
        <v>586</v>
      </c>
      <c r="U271" s="2" t="s">
        <v>2756</v>
      </c>
      <c r="V271" s="2" t="s">
        <v>230</v>
      </c>
      <c r="W271" s="2" t="s">
        <v>587</v>
      </c>
      <c r="X271" s="2" t="s">
        <v>231</v>
      </c>
      <c r="Y271" s="2" t="s">
        <v>226</v>
      </c>
      <c r="Z271" s="4"/>
      <c r="AA271" s="4">
        <f>=ROUNDDOWN({0},0)</f>
      </c>
      <c r="AB271" s="5"/>
      <c r="AC271" s="2" t="s">
        <v>948</v>
      </c>
      <c r="AD271" s="4">
        <v>65</v>
      </c>
      <c r="AE271" s="4">
        <v>130</v>
      </c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/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 t="s">
        <v>226</v>
      </c>
      <c r="BJ271" s="4"/>
      <c r="BK271" s="8"/>
      <c r="BL271" s="2" t="s">
        <v>226</v>
      </c>
      <c r="BM271" s="7"/>
      <c r="BN271" s="7"/>
      <c r="BO271" s="4"/>
      <c r="BP271" s="8"/>
      <c r="BQ271" s="4"/>
      <c r="BR271" s="8"/>
      <c r="BS271" s="7"/>
      <c r="BT271" s="7"/>
      <c r="BU271" s="2" t="s">
        <v>252</v>
      </c>
      <c r="BV271" s="2" t="s">
        <v>223</v>
      </c>
      <c r="BW271" s="2" t="s">
        <v>226</v>
      </c>
      <c r="BX271" s="2" t="s">
        <v>226</v>
      </c>
      <c r="BY271" s="2" t="s">
        <v>238</v>
      </c>
      <c r="BZ271" s="2" t="s">
        <v>226</v>
      </c>
      <c r="CA271" s="4"/>
      <c r="CB271" s="8"/>
      <c r="CC271" s="4"/>
      <c r="CD271" s="8"/>
      <c r="CE271" s="7"/>
      <c r="CF271" s="7"/>
      <c r="CG271" s="2" t="s">
        <v>448</v>
      </c>
      <c r="CH271" s="2" t="s">
        <v>223</v>
      </c>
      <c r="CI271" s="2" t="s">
        <v>226</v>
      </c>
      <c r="CJ271" s="2" t="s">
        <v>226</v>
      </c>
      <c r="CK271" s="2" t="s">
        <v>238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252</v>
      </c>
      <c r="CT271" s="2" t="s">
        <v>223</v>
      </c>
      <c r="CU271" s="2" t="s">
        <v>226</v>
      </c>
      <c r="CV271" s="2" t="s">
        <v>226</v>
      </c>
      <c r="CW271" s="2" t="s">
        <v>238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252</v>
      </c>
      <c r="DF271" s="2" t="s">
        <v>223</v>
      </c>
      <c r="DG271" s="2" t="s">
        <v>226</v>
      </c>
      <c r="DH271" s="2" t="s">
        <v>226</v>
      </c>
      <c r="DI271" s="2" t="s">
        <v>238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252</v>
      </c>
      <c r="DR271" s="2" t="s">
        <v>223</v>
      </c>
      <c r="DS271" s="2" t="s">
        <v>226</v>
      </c>
      <c r="DT271" s="2" t="s">
        <v>226</v>
      </c>
      <c r="DU271" s="2" t="s">
        <v>238</v>
      </c>
      <c r="DV271" s="2" t="s">
        <v>226</v>
      </c>
      <c r="DW271" s="4"/>
      <c r="DX271" s="8"/>
      <c r="DY271" s="4"/>
      <c r="DZ271" s="8"/>
      <c r="EA271" s="7"/>
      <c r="EB271" s="7"/>
      <c r="EC271" s="2" t="s">
        <v>252</v>
      </c>
      <c r="ED271" s="2" t="s">
        <v>223</v>
      </c>
      <c r="EE271" s="2" t="s">
        <v>226</v>
      </c>
      <c r="EF271" s="2" t="s">
        <v>226</v>
      </c>
      <c r="EG271" s="2" t="s">
        <v>238</v>
      </c>
      <c r="EH271" s="2" t="s">
        <v>226</v>
      </c>
      <c r="EI271" s="4"/>
      <c r="EJ271" s="8"/>
      <c r="EK271" s="4"/>
      <c r="EL271" s="8"/>
      <c r="EM271" s="7"/>
      <c r="EN271" s="7"/>
      <c r="EO271" s="2" t="s">
        <v>252</v>
      </c>
      <c r="EP271" s="2" t="s">
        <v>223</v>
      </c>
      <c r="EQ271" s="2" t="s">
        <v>226</v>
      </c>
      <c r="ER271" s="2" t="s">
        <v>226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239</v>
      </c>
      <c r="FB271" s="2" t="s">
        <v>223</v>
      </c>
      <c r="FC271" s="2" t="s">
        <v>226</v>
      </c>
      <c r="FD271" s="2" t="s">
        <v>226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239</v>
      </c>
      <c r="FN271" s="2" t="s">
        <v>223</v>
      </c>
      <c r="FO271" s="2" t="s">
        <v>226</v>
      </c>
      <c r="FP271" s="2" t="s">
        <v>226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223</v>
      </c>
      <c r="GA271" s="2" t="s">
        <v>226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252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252</v>
      </c>
      <c r="GX271" s="2" t="s">
        <v>223</v>
      </c>
      <c r="GY271" s="2" t="s">
        <v>226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252</v>
      </c>
      <c r="HJ271" s="2" t="s">
        <v>223</v>
      </c>
      <c r="HK271" s="2" t="s">
        <v>226</v>
      </c>
      <c r="HL271" s="2" t="s">
        <v>226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252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252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949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252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667</v>
      </c>
      <c r="KP271" s="2" t="s">
        <v>223</v>
      </c>
      <c r="KQ271" s="2" t="s">
        <v>226</v>
      </c>
      <c r="KR271" s="2" t="s">
        <v>226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252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252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252</v>
      </c>
      <c r="LZ271" s="2" t="s">
        <v>223</v>
      </c>
      <c r="MA271" s="2" t="s">
        <v>226</v>
      </c>
      <c r="MB271" s="2" t="s">
        <v>226</v>
      </c>
      <c r="MC271" s="2" t="s">
        <v>238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252</v>
      </c>
      <c r="ML271" s="2" t="s">
        <v>223</v>
      </c>
      <c r="MM271" s="2" t="s">
        <v>226</v>
      </c>
      <c r="MN271" s="2" t="s">
        <v>226</v>
      </c>
      <c r="MO271" s="2" t="s">
        <v>238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252</v>
      </c>
      <c r="MX271" s="2" t="s">
        <v>223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226</v>
      </c>
      <c r="NJ271" s="2" t="s">
        <v>226</v>
      </c>
      <c r="NK271" s="2" t="s">
        <v>226</v>
      </c>
      <c r="NL271" s="2" t="s">
        <v>226</v>
      </c>
      <c r="NM271" s="2" t="s">
        <v>226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949</v>
      </c>
      <c r="NV271" s="2" t="s">
        <v>223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252</v>
      </c>
      <c r="OH271" s="2" t="s">
        <v>223</v>
      </c>
      <c r="OI271" s="2" t="s">
        <v>226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252</v>
      </c>
      <c r="OT271" s="2" t="s">
        <v>223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252</v>
      </c>
      <c r="PF271" s="2" t="s">
        <v>223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226</v>
      </c>
      <c r="QE271" s="2" t="s">
        <v>226</v>
      </c>
      <c r="QF271" s="2" t="s">
        <v>226</v>
      </c>
      <c r="QG271" s="2" t="s">
        <v>226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252</v>
      </c>
      <c r="QP271" s="2" t="s">
        <v>223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223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252</v>
      </c>
      <c r="RN271" s="2" t="s">
        <v>223</v>
      </c>
      <c r="RO271" s="2" t="s">
        <v>226</v>
      </c>
      <c r="RP271" s="2" t="s">
        <v>226</v>
      </c>
      <c r="RQ271" s="2" t="s">
        <v>238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226</v>
      </c>
      <c r="RZ271" s="2" t="s">
        <v>226</v>
      </c>
      <c r="SA271" s="2" t="s">
        <v>226</v>
      </c>
      <c r="SB271" s="2" t="s">
        <v>226</v>
      </c>
      <c r="SC271" s="2" t="s">
        <v>226</v>
      </c>
      <c r="SD271" s="2" t="s">
        <v>226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>
        <v>65</v>
      </c>
      <c r="UY271" s="4"/>
      <c r="UZ271" s="4"/>
      <c r="VA271" s="4"/>
      <c r="VB271" s="4"/>
      <c r="VC271" s="4"/>
      <c r="VD271" s="4"/>
      <c r="VE271" s="4"/>
      <c r="VF271" s="4"/>
      <c r="VG271" s="4"/>
      <c r="VH271" s="4">
        <v>65</v>
      </c>
      <c r="VI271" s="4"/>
      <c r="VJ271" s="4"/>
      <c r="VK271" s="4"/>
      <c r="VL271" s="4"/>
      <c r="VM271" s="4"/>
      <c r="VN271" s="4"/>
      <c r="VO271" s="4"/>
      <c r="VP271" s="4"/>
      <c r="VQ271" s="4"/>
    </row>
    <row r="272">
      <c r="A272" s="2" t="s">
        <v>2955</v>
      </c>
      <c r="B272" s="2" t="s">
        <v>577</v>
      </c>
      <c r="C272" s="2" t="s">
        <v>558</v>
      </c>
      <c r="D272" s="2" t="s">
        <v>215</v>
      </c>
      <c r="E272" s="2" t="s">
        <v>363</v>
      </c>
      <c r="F272" s="2" t="s">
        <v>2921</v>
      </c>
      <c r="G272" s="2" t="s">
        <v>2922</v>
      </c>
      <c r="H272" s="2" t="s">
        <v>2923</v>
      </c>
      <c r="I272" s="2" t="s">
        <v>2924</v>
      </c>
      <c r="J272" s="2" t="s">
        <v>221</v>
      </c>
      <c r="K272" s="2" t="s">
        <v>674</v>
      </c>
      <c r="L272" s="3">
        <v>42.85</v>
      </c>
      <c r="M272" s="3">
        <v>44.99</v>
      </c>
      <c r="N272" s="3">
        <v>89.99</v>
      </c>
      <c r="O272" s="2" t="s">
        <v>223</v>
      </c>
      <c r="P272" s="2" t="s">
        <v>2226</v>
      </c>
      <c r="Q272" s="2" t="s">
        <v>225</v>
      </c>
      <c r="R272" s="2" t="s">
        <v>226</v>
      </c>
      <c r="S272" s="2" t="s">
        <v>2954</v>
      </c>
      <c r="T272" s="2" t="s">
        <v>586</v>
      </c>
      <c r="U272" s="2" t="s">
        <v>489</v>
      </c>
      <c r="V272" s="2" t="s">
        <v>230</v>
      </c>
      <c r="W272" s="2" t="s">
        <v>587</v>
      </c>
      <c r="X272" s="2" t="s">
        <v>231</v>
      </c>
      <c r="Y272" s="2" t="s">
        <v>226</v>
      </c>
      <c r="Z272" s="4"/>
      <c r="AA272" s="4">
        <f>=ROUNDDOWN({0},0)</f>
      </c>
      <c r="AB272" s="5"/>
      <c r="AC272" s="2" t="s">
        <v>948</v>
      </c>
      <c r="AD272" s="4">
        <v>250</v>
      </c>
      <c r="AE272" s="4">
        <v>500</v>
      </c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/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 t="s">
        <v>226</v>
      </c>
      <c r="BJ272" s="4"/>
      <c r="BK272" s="8"/>
      <c r="BL272" s="2" t="s">
        <v>226</v>
      </c>
      <c r="BM272" s="7"/>
      <c r="BN272" s="7"/>
      <c r="BO272" s="4"/>
      <c r="BP272" s="8"/>
      <c r="BQ272" s="4"/>
      <c r="BR272" s="8"/>
      <c r="BS272" s="7"/>
      <c r="BT272" s="7"/>
      <c r="BU272" s="2" t="s">
        <v>252</v>
      </c>
      <c r="BV272" s="2" t="s">
        <v>223</v>
      </c>
      <c r="BW272" s="2" t="s">
        <v>226</v>
      </c>
      <c r="BX272" s="2" t="s">
        <v>226</v>
      </c>
      <c r="BY272" s="2" t="s">
        <v>238</v>
      </c>
      <c r="BZ272" s="2" t="s">
        <v>226</v>
      </c>
      <c r="CA272" s="4"/>
      <c r="CB272" s="8"/>
      <c r="CC272" s="4"/>
      <c r="CD272" s="8"/>
      <c r="CE272" s="7"/>
      <c r="CF272" s="7"/>
      <c r="CG272" s="2" t="s">
        <v>448</v>
      </c>
      <c r="CH272" s="2" t="s">
        <v>223</v>
      </c>
      <c r="CI272" s="2" t="s">
        <v>226</v>
      </c>
      <c r="CJ272" s="2" t="s">
        <v>226</v>
      </c>
      <c r="CK272" s="2" t="s">
        <v>238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252</v>
      </c>
      <c r="CT272" s="2" t="s">
        <v>223</v>
      </c>
      <c r="CU272" s="2" t="s">
        <v>226</v>
      </c>
      <c r="CV272" s="2" t="s">
        <v>226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252</v>
      </c>
      <c r="DF272" s="2" t="s">
        <v>223</v>
      </c>
      <c r="DG272" s="2" t="s">
        <v>226</v>
      </c>
      <c r="DH272" s="2" t="s">
        <v>226</v>
      </c>
      <c r="DI272" s="2" t="s">
        <v>238</v>
      </c>
      <c r="DJ272" s="2" t="s">
        <v>226</v>
      </c>
      <c r="DK272" s="4"/>
      <c r="DL272" s="8"/>
      <c r="DM272" s="4"/>
      <c r="DN272" s="8"/>
      <c r="DO272" s="7"/>
      <c r="DP272" s="7"/>
      <c r="DQ272" s="2" t="s">
        <v>252</v>
      </c>
      <c r="DR272" s="2" t="s">
        <v>223</v>
      </c>
      <c r="DS272" s="2" t="s">
        <v>226</v>
      </c>
      <c r="DT272" s="2" t="s">
        <v>226</v>
      </c>
      <c r="DU272" s="2" t="s">
        <v>238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252</v>
      </c>
      <c r="ED272" s="2" t="s">
        <v>223</v>
      </c>
      <c r="EE272" s="2" t="s">
        <v>226</v>
      </c>
      <c r="EF272" s="2" t="s">
        <v>226</v>
      </c>
      <c r="EG272" s="2" t="s">
        <v>238</v>
      </c>
      <c r="EH272" s="2" t="s">
        <v>226</v>
      </c>
      <c r="EI272" s="4"/>
      <c r="EJ272" s="8"/>
      <c r="EK272" s="4"/>
      <c r="EL272" s="8"/>
      <c r="EM272" s="7"/>
      <c r="EN272" s="7"/>
      <c r="EO272" s="2" t="s">
        <v>252</v>
      </c>
      <c r="EP272" s="2" t="s">
        <v>223</v>
      </c>
      <c r="EQ272" s="2" t="s">
        <v>226</v>
      </c>
      <c r="ER272" s="2" t="s">
        <v>226</v>
      </c>
      <c r="ES272" s="2" t="s">
        <v>238</v>
      </c>
      <c r="ET272" s="2" t="s">
        <v>226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223</v>
      </c>
      <c r="FC272" s="2" t="s">
        <v>226</v>
      </c>
      <c r="FD272" s="2" t="s">
        <v>226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223</v>
      </c>
      <c r="FO272" s="2" t="s">
        <v>226</v>
      </c>
      <c r="FP272" s="2" t="s">
        <v>226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223</v>
      </c>
      <c r="GA272" s="2" t="s">
        <v>226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252</v>
      </c>
      <c r="GX272" s="2" t="s">
        <v>223</v>
      </c>
      <c r="GY272" s="2" t="s">
        <v>226</v>
      </c>
      <c r="GZ272" s="2" t="s">
        <v>226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252</v>
      </c>
      <c r="HJ272" s="2" t="s">
        <v>223</v>
      </c>
      <c r="HK272" s="2" t="s">
        <v>226</v>
      </c>
      <c r="HL272" s="2" t="s">
        <v>226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252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223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949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252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667</v>
      </c>
      <c r="KP272" s="2" t="s">
        <v>223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252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252</v>
      </c>
      <c r="LZ272" s="2" t="s">
        <v>223</v>
      </c>
      <c r="MA272" s="2" t="s">
        <v>226</v>
      </c>
      <c r="MB272" s="2" t="s">
        <v>226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252</v>
      </c>
      <c r="ML272" s="2" t="s">
        <v>223</v>
      </c>
      <c r="MM272" s="2" t="s">
        <v>226</v>
      </c>
      <c r="MN272" s="2" t="s">
        <v>226</v>
      </c>
      <c r="MO272" s="2" t="s">
        <v>238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252</v>
      </c>
      <c r="MX272" s="2" t="s">
        <v>223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226</v>
      </c>
      <c r="NJ272" s="2" t="s">
        <v>226</v>
      </c>
      <c r="NK272" s="2" t="s">
        <v>226</v>
      </c>
      <c r="NL272" s="2" t="s">
        <v>226</v>
      </c>
      <c r="NM272" s="2" t="s">
        <v>226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949</v>
      </c>
      <c r="NV272" s="2" t="s">
        <v>223</v>
      </c>
      <c r="NW272" s="2" t="s">
        <v>226</v>
      </c>
      <c r="NX272" s="2" t="s">
        <v>226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252</v>
      </c>
      <c r="OH272" s="2" t="s">
        <v>223</v>
      </c>
      <c r="OI272" s="2" t="s">
        <v>226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252</v>
      </c>
      <c r="OT272" s="2" t="s">
        <v>223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252</v>
      </c>
      <c r="PF272" s="2" t="s">
        <v>223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226</v>
      </c>
      <c r="QD272" s="2" t="s">
        <v>226</v>
      </c>
      <c r="QE272" s="2" t="s">
        <v>226</v>
      </c>
      <c r="QF272" s="2" t="s">
        <v>226</v>
      </c>
      <c r="QG272" s="2" t="s">
        <v>226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252</v>
      </c>
      <c r="QP272" s="2" t="s">
        <v>223</v>
      </c>
      <c r="QQ272" s="2" t="s">
        <v>226</v>
      </c>
      <c r="QR272" s="2" t="s">
        <v>226</v>
      </c>
      <c r="QS272" s="2" t="s">
        <v>238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223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252</v>
      </c>
      <c r="RN272" s="2" t="s">
        <v>223</v>
      </c>
      <c r="RO272" s="2" t="s">
        <v>226</v>
      </c>
      <c r="RP272" s="2" t="s">
        <v>226</v>
      </c>
      <c r="RQ272" s="2" t="s">
        <v>238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226</v>
      </c>
      <c r="RZ272" s="2" t="s">
        <v>226</v>
      </c>
      <c r="SA272" s="2" t="s">
        <v>226</v>
      </c>
      <c r="SB272" s="2" t="s">
        <v>226</v>
      </c>
      <c r="SC272" s="2" t="s">
        <v>226</v>
      </c>
      <c r="SD272" s="2" t="s">
        <v>226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>
        <v>250</v>
      </c>
      <c r="UY272" s="4"/>
      <c r="UZ272" s="4"/>
      <c r="VA272" s="4"/>
      <c r="VB272" s="4"/>
      <c r="VC272" s="4"/>
      <c r="VD272" s="4"/>
      <c r="VE272" s="4"/>
      <c r="VF272" s="4"/>
      <c r="VG272" s="4"/>
      <c r="VH272" s="4">
        <v>250</v>
      </c>
      <c r="VI272" s="4"/>
      <c r="VJ272" s="4"/>
      <c r="VK272" s="4"/>
      <c r="VL272" s="4"/>
      <c r="VM272" s="4"/>
      <c r="VN272" s="4"/>
      <c r="VO272" s="4"/>
      <c r="VP272" s="4"/>
      <c r="VQ272" s="4"/>
    </row>
    <row r="273">
      <c r="A273" s="2" t="s">
        <v>2956</v>
      </c>
      <c r="B273" s="2" t="s">
        <v>577</v>
      </c>
      <c r="C273" s="2" t="s">
        <v>558</v>
      </c>
      <c r="D273" s="2" t="s">
        <v>215</v>
      </c>
      <c r="E273" s="2" t="s">
        <v>363</v>
      </c>
      <c r="F273" s="2" t="s">
        <v>2921</v>
      </c>
      <c r="G273" s="2" t="s">
        <v>2922</v>
      </c>
      <c r="H273" s="2" t="s">
        <v>2923</v>
      </c>
      <c r="I273" s="2" t="s">
        <v>2924</v>
      </c>
      <c r="J273" s="2" t="s">
        <v>268</v>
      </c>
      <c r="K273" s="2" t="s">
        <v>674</v>
      </c>
      <c r="L273" s="3">
        <v>47.61</v>
      </c>
      <c r="M273" s="3">
        <v>49.99</v>
      </c>
      <c r="N273" s="3">
        <v>99.99</v>
      </c>
      <c r="O273" s="2" t="s">
        <v>223</v>
      </c>
      <c r="P273" s="2" t="s">
        <v>2226</v>
      </c>
      <c r="Q273" s="2" t="s">
        <v>225</v>
      </c>
      <c r="R273" s="2" t="s">
        <v>226</v>
      </c>
      <c r="S273" s="2" t="s">
        <v>2954</v>
      </c>
      <c r="T273" s="2" t="s">
        <v>586</v>
      </c>
      <c r="U273" s="2" t="s">
        <v>489</v>
      </c>
      <c r="V273" s="2" t="s">
        <v>230</v>
      </c>
      <c r="W273" s="2" t="s">
        <v>587</v>
      </c>
      <c r="X273" s="2" t="s">
        <v>231</v>
      </c>
      <c r="Y273" s="2" t="s">
        <v>226</v>
      </c>
      <c r="Z273" s="4"/>
      <c r="AA273" s="4">
        <f>=ROUNDDOWN({0},0)</f>
      </c>
      <c r="AB273" s="5"/>
      <c r="AC273" s="2" t="s">
        <v>948</v>
      </c>
      <c r="AD273" s="4">
        <v>135</v>
      </c>
      <c r="AE273" s="4">
        <v>270</v>
      </c>
      <c r="AF273" s="6">
        <v>66</v>
      </c>
      <c r="AG273" s="6"/>
      <c r="AH273" s="7">
        <v>0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226</v>
      </c>
      <c r="AW273" s="8" t="s">
        <v>226</v>
      </c>
      <c r="AX273" s="4" t="s">
        <v>226</v>
      </c>
      <c r="AY273" s="8" t="s">
        <v>226</v>
      </c>
      <c r="AZ273" s="7" t="s">
        <v>226</v>
      </c>
      <c r="BA273" s="7" t="s">
        <v>226</v>
      </c>
      <c r="BB273" s="7"/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 t="s">
        <v>226</v>
      </c>
      <c r="BJ273" s="4"/>
      <c r="BK273" s="8"/>
      <c r="BL273" s="2" t="s">
        <v>226</v>
      </c>
      <c r="BM273" s="7"/>
      <c r="BN273" s="7"/>
      <c r="BO273" s="4"/>
      <c r="BP273" s="8"/>
      <c r="BQ273" s="4"/>
      <c r="BR273" s="8"/>
      <c r="BS273" s="7"/>
      <c r="BT273" s="7"/>
      <c r="BU273" s="2" t="s">
        <v>252</v>
      </c>
      <c r="BV273" s="2" t="s">
        <v>223</v>
      </c>
      <c r="BW273" s="2" t="s">
        <v>226</v>
      </c>
      <c r="BX273" s="2" t="s">
        <v>226</v>
      </c>
      <c r="BY273" s="2" t="s">
        <v>238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448</v>
      </c>
      <c r="CH273" s="2" t="s">
        <v>223</v>
      </c>
      <c r="CI273" s="2" t="s">
        <v>226</v>
      </c>
      <c r="CJ273" s="2" t="s">
        <v>226</v>
      </c>
      <c r="CK273" s="2" t="s">
        <v>238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252</v>
      </c>
      <c r="CT273" s="2" t="s">
        <v>223</v>
      </c>
      <c r="CU273" s="2" t="s">
        <v>226</v>
      </c>
      <c r="CV273" s="2" t="s">
        <v>226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252</v>
      </c>
      <c r="DF273" s="2" t="s">
        <v>223</v>
      </c>
      <c r="DG273" s="2" t="s">
        <v>226</v>
      </c>
      <c r="DH273" s="2" t="s">
        <v>226</v>
      </c>
      <c r="DI273" s="2" t="s">
        <v>238</v>
      </c>
      <c r="DJ273" s="2" t="s">
        <v>226</v>
      </c>
      <c r="DK273" s="4"/>
      <c r="DL273" s="8"/>
      <c r="DM273" s="4"/>
      <c r="DN273" s="8"/>
      <c r="DO273" s="7"/>
      <c r="DP273" s="7"/>
      <c r="DQ273" s="2" t="s">
        <v>252</v>
      </c>
      <c r="DR273" s="2" t="s">
        <v>223</v>
      </c>
      <c r="DS273" s="2" t="s">
        <v>226</v>
      </c>
      <c r="DT273" s="2" t="s">
        <v>226</v>
      </c>
      <c r="DU273" s="2" t="s">
        <v>238</v>
      </c>
      <c r="DV273" s="2" t="s">
        <v>226</v>
      </c>
      <c r="DW273" s="4"/>
      <c r="DX273" s="8"/>
      <c r="DY273" s="4"/>
      <c r="DZ273" s="8"/>
      <c r="EA273" s="7"/>
      <c r="EB273" s="7"/>
      <c r="EC273" s="2" t="s">
        <v>252</v>
      </c>
      <c r="ED273" s="2" t="s">
        <v>223</v>
      </c>
      <c r="EE273" s="2" t="s">
        <v>226</v>
      </c>
      <c r="EF273" s="2" t="s">
        <v>226</v>
      </c>
      <c r="EG273" s="2" t="s">
        <v>238</v>
      </c>
      <c r="EH273" s="2" t="s">
        <v>226</v>
      </c>
      <c r="EI273" s="4"/>
      <c r="EJ273" s="8"/>
      <c r="EK273" s="4"/>
      <c r="EL273" s="8"/>
      <c r="EM273" s="7"/>
      <c r="EN273" s="7"/>
      <c r="EO273" s="2" t="s">
        <v>252</v>
      </c>
      <c r="EP273" s="2" t="s">
        <v>223</v>
      </c>
      <c r="EQ273" s="2" t="s">
        <v>226</v>
      </c>
      <c r="ER273" s="2" t="s">
        <v>226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223</v>
      </c>
      <c r="FC273" s="2" t="s">
        <v>226</v>
      </c>
      <c r="FD273" s="2" t="s">
        <v>226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223</v>
      </c>
      <c r="FO273" s="2" t="s">
        <v>226</v>
      </c>
      <c r="FP273" s="2" t="s">
        <v>226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223</v>
      </c>
      <c r="GA273" s="2" t="s">
        <v>226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252</v>
      </c>
      <c r="GL273" s="2" t="s">
        <v>223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252</v>
      </c>
      <c r="GX273" s="2" t="s">
        <v>223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252</v>
      </c>
      <c r="HJ273" s="2" t="s">
        <v>223</v>
      </c>
      <c r="HK273" s="2" t="s">
        <v>226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252</v>
      </c>
      <c r="HV273" s="2" t="s">
        <v>223</v>
      </c>
      <c r="HW273" s="2" t="s">
        <v>226</v>
      </c>
      <c r="HX273" s="2" t="s">
        <v>226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252</v>
      </c>
      <c r="IH273" s="2" t="s">
        <v>223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223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949</v>
      </c>
      <c r="JF273" s="2" t="s">
        <v>223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223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252</v>
      </c>
      <c r="KD273" s="2" t="s">
        <v>223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667</v>
      </c>
      <c r="KP273" s="2" t="s">
        <v>223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252</v>
      </c>
      <c r="LB273" s="2" t="s">
        <v>223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252</v>
      </c>
      <c r="LN273" s="2" t="s">
        <v>223</v>
      </c>
      <c r="LO273" s="2" t="s">
        <v>226</v>
      </c>
      <c r="LP273" s="2" t="s">
        <v>226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252</v>
      </c>
      <c r="LZ273" s="2" t="s">
        <v>223</v>
      </c>
      <c r="MA273" s="2" t="s">
        <v>226</v>
      </c>
      <c r="MB273" s="2" t="s">
        <v>226</v>
      </c>
      <c r="MC273" s="2" t="s">
        <v>238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252</v>
      </c>
      <c r="ML273" s="2" t="s">
        <v>223</v>
      </c>
      <c r="MM273" s="2" t="s">
        <v>226</v>
      </c>
      <c r="MN273" s="2" t="s">
        <v>226</v>
      </c>
      <c r="MO273" s="2" t="s">
        <v>238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252</v>
      </c>
      <c r="MX273" s="2" t="s">
        <v>223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226</v>
      </c>
      <c r="NJ273" s="2" t="s">
        <v>226</v>
      </c>
      <c r="NK273" s="2" t="s">
        <v>226</v>
      </c>
      <c r="NL273" s="2" t="s">
        <v>226</v>
      </c>
      <c r="NM273" s="2" t="s">
        <v>226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949</v>
      </c>
      <c r="NV273" s="2" t="s">
        <v>223</v>
      </c>
      <c r="NW273" s="2" t="s">
        <v>226</v>
      </c>
      <c r="NX273" s="2" t="s">
        <v>226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252</v>
      </c>
      <c r="OH273" s="2" t="s">
        <v>223</v>
      </c>
      <c r="OI273" s="2" t="s">
        <v>226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252</v>
      </c>
      <c r="OT273" s="2" t="s">
        <v>223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252</v>
      </c>
      <c r="PF273" s="2" t="s">
        <v>223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226</v>
      </c>
      <c r="QD273" s="2" t="s">
        <v>226</v>
      </c>
      <c r="QE273" s="2" t="s">
        <v>226</v>
      </c>
      <c r="QF273" s="2" t="s">
        <v>226</v>
      </c>
      <c r="QG273" s="2" t="s">
        <v>226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252</v>
      </c>
      <c r="QP273" s="2" t="s">
        <v>223</v>
      </c>
      <c r="QQ273" s="2" t="s">
        <v>226</v>
      </c>
      <c r="QR273" s="2" t="s">
        <v>226</v>
      </c>
      <c r="QS273" s="2" t="s">
        <v>238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223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252</v>
      </c>
      <c r="RN273" s="2" t="s">
        <v>223</v>
      </c>
      <c r="RO273" s="2" t="s">
        <v>226</v>
      </c>
      <c r="RP273" s="2" t="s">
        <v>226</v>
      </c>
      <c r="RQ273" s="2" t="s">
        <v>238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226</v>
      </c>
      <c r="RZ273" s="2" t="s">
        <v>226</v>
      </c>
      <c r="SA273" s="2" t="s">
        <v>226</v>
      </c>
      <c r="SB273" s="2" t="s">
        <v>226</v>
      </c>
      <c r="SC273" s="2" t="s">
        <v>226</v>
      </c>
      <c r="SD273" s="2" t="s">
        <v>226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>
        <v>135</v>
      </c>
      <c r="UY273" s="4"/>
      <c r="UZ273" s="4"/>
      <c r="VA273" s="4"/>
      <c r="VB273" s="4"/>
      <c r="VC273" s="4"/>
      <c r="VD273" s="4"/>
      <c r="VE273" s="4"/>
      <c r="VF273" s="4"/>
      <c r="VG273" s="4"/>
      <c r="VH273" s="4">
        <v>135</v>
      </c>
      <c r="VI273" s="4"/>
      <c r="VJ273" s="4"/>
      <c r="VK273" s="4"/>
      <c r="VL273" s="4"/>
      <c r="VM273" s="4"/>
      <c r="VN273" s="4"/>
      <c r="VO273" s="4"/>
      <c r="VP273" s="4"/>
      <c r="VQ273" s="4"/>
    </row>
    <row r="274">
      <c r="A274" s="2" t="s">
        <v>2957</v>
      </c>
      <c r="B274" s="2" t="s">
        <v>577</v>
      </c>
      <c r="C274" s="2" t="s">
        <v>558</v>
      </c>
      <c r="D274" s="2" t="s">
        <v>215</v>
      </c>
      <c r="E274" s="2" t="s">
        <v>363</v>
      </c>
      <c r="F274" s="2" t="s">
        <v>2958</v>
      </c>
      <c r="G274" s="2" t="s">
        <v>2959</v>
      </c>
      <c r="H274" s="2" t="s">
        <v>2960</v>
      </c>
      <c r="I274" s="2" t="s">
        <v>2754</v>
      </c>
      <c r="J274" s="2" t="s">
        <v>582</v>
      </c>
      <c r="K274" s="2" t="s">
        <v>1576</v>
      </c>
      <c r="L274" s="3">
        <v>38.09</v>
      </c>
      <c r="M274" s="3">
        <v>39.99</v>
      </c>
      <c r="N274" s="3">
        <v>79.99</v>
      </c>
      <c r="O274" s="2" t="s">
        <v>302</v>
      </c>
      <c r="P274" s="2" t="s">
        <v>284</v>
      </c>
      <c r="Q274" s="2" t="s">
        <v>225</v>
      </c>
      <c r="R274" s="2" t="s">
        <v>226</v>
      </c>
      <c r="S274" s="2" t="s">
        <v>2961</v>
      </c>
      <c r="T274" s="2" t="s">
        <v>226</v>
      </c>
      <c r="U274" s="2" t="s">
        <v>2756</v>
      </c>
      <c r="V274" s="2" t="s">
        <v>1285</v>
      </c>
      <c r="W274" s="2" t="s">
        <v>971</v>
      </c>
      <c r="X274" s="2" t="s">
        <v>231</v>
      </c>
      <c r="Y274" s="2" t="s">
        <v>2060</v>
      </c>
      <c r="Z274" s="4"/>
      <c r="AA274" s="4">
        <f>=ROUNDDOWN({0},0)</f>
      </c>
      <c r="AB274" s="5">
        <v>0.8</v>
      </c>
      <c r="AC274" s="2" t="s">
        <v>226</v>
      </c>
      <c r="AD274" s="4"/>
      <c r="AE274" s="4"/>
      <c r="AF274" s="6">
        <v>66</v>
      </c>
      <c r="AG274" s="6"/>
      <c r="AH274" s="7">
        <v>0.2738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15</v>
      </c>
      <c r="AQ274" s="8">
        <v>533.52</v>
      </c>
      <c r="AR274" s="4">
        <v>38</v>
      </c>
      <c r="AS274" s="8">
        <v>1561.66</v>
      </c>
      <c r="AT274" s="7">
        <v>-0.6053</v>
      </c>
      <c r="AU274" s="7">
        <v>-0.6584</v>
      </c>
      <c r="AV274" s="4">
        <v>174</v>
      </c>
      <c r="AW274" s="8">
        <v>6839.8</v>
      </c>
      <c r="AX274" s="4">
        <v>87</v>
      </c>
      <c r="AY274" s="8">
        <v>4163.67</v>
      </c>
      <c r="AZ274" s="7">
        <v>1</v>
      </c>
      <c r="BA274" s="7">
        <v>0.6427</v>
      </c>
      <c r="BB274" s="7">
        <v>0.078</v>
      </c>
      <c r="BC274" s="4">
        <v>174</v>
      </c>
      <c r="BD274" s="8">
        <v>6839.8</v>
      </c>
      <c r="BE274" s="4">
        <v>87</v>
      </c>
      <c r="BF274" s="8">
        <v>4163.67</v>
      </c>
      <c r="BG274" s="7">
        <v>1</v>
      </c>
      <c r="BH274" s="7">
        <v>0.6427</v>
      </c>
      <c r="BI274" s="7">
        <v>1</v>
      </c>
      <c r="BJ274" s="4">
        <v>15</v>
      </c>
      <c r="BK274" s="8">
        <v>533.52</v>
      </c>
      <c r="BL274" s="2" t="s">
        <v>2962</v>
      </c>
      <c r="BM274" s="7">
        <v>1</v>
      </c>
      <c r="BN274" s="7">
        <v>1</v>
      </c>
      <c r="BO274" s="4">
        <v>1</v>
      </c>
      <c r="BP274" s="8">
        <v>43.8</v>
      </c>
      <c r="BQ274" s="4">
        <v>4</v>
      </c>
      <c r="BR274" s="8">
        <v>175.2</v>
      </c>
      <c r="BS274" s="7">
        <v>-0.75</v>
      </c>
      <c r="BT274" s="7">
        <v>-0.75</v>
      </c>
      <c r="BU274" s="2" t="s">
        <v>239</v>
      </c>
      <c r="BV274" s="2" t="s">
        <v>237</v>
      </c>
      <c r="BW274" s="2" t="s">
        <v>226</v>
      </c>
      <c r="BX274" s="2" t="s">
        <v>1749</v>
      </c>
      <c r="BY274" s="2" t="s">
        <v>238</v>
      </c>
      <c r="BZ274" s="2" t="s">
        <v>226</v>
      </c>
      <c r="CA274" s="4">
        <v>3</v>
      </c>
      <c r="CB274" s="8">
        <v>129.57</v>
      </c>
      <c r="CC274" s="4">
        <v>9</v>
      </c>
      <c r="CD274" s="8">
        <v>388.71</v>
      </c>
      <c r="CE274" s="7">
        <v>-0.6667</v>
      </c>
      <c r="CF274" s="7">
        <v>-0.6667</v>
      </c>
      <c r="CG274" s="2" t="s">
        <v>239</v>
      </c>
      <c r="CH274" s="2" t="s">
        <v>237</v>
      </c>
      <c r="CI274" s="2" t="s">
        <v>2695</v>
      </c>
      <c r="CJ274" s="2" t="s">
        <v>2963</v>
      </c>
      <c r="CK274" s="2" t="s">
        <v>238</v>
      </c>
      <c r="CL274" s="2" t="s">
        <v>226</v>
      </c>
      <c r="CM274" s="4">
        <v>3</v>
      </c>
      <c r="CN274" s="8">
        <v>129.57</v>
      </c>
      <c r="CO274" s="4"/>
      <c r="CP274" s="8"/>
      <c r="CQ274" s="7"/>
      <c r="CR274" s="7"/>
      <c r="CS274" s="2" t="s">
        <v>239</v>
      </c>
      <c r="CT274" s="2" t="s">
        <v>237</v>
      </c>
      <c r="CU274" s="2" t="s">
        <v>482</v>
      </c>
      <c r="CV274" s="2" t="s">
        <v>915</v>
      </c>
      <c r="CW274" s="2" t="s">
        <v>238</v>
      </c>
      <c r="CX274" s="2" t="s">
        <v>226</v>
      </c>
      <c r="CY274" s="4">
        <v>1</v>
      </c>
      <c r="CZ274" s="8">
        <v>46.65</v>
      </c>
      <c r="DA274" s="4"/>
      <c r="DB274" s="8"/>
      <c r="DC274" s="7"/>
      <c r="DD274" s="7"/>
      <c r="DE274" s="2" t="s">
        <v>239</v>
      </c>
      <c r="DF274" s="2" t="s">
        <v>237</v>
      </c>
      <c r="DG274" s="2" t="s">
        <v>914</v>
      </c>
      <c r="DH274" s="2" t="s">
        <v>937</v>
      </c>
      <c r="DI274" s="2" t="s">
        <v>238</v>
      </c>
      <c r="DJ274" s="2" t="s">
        <v>226</v>
      </c>
      <c r="DK274" s="4">
        <v>6</v>
      </c>
      <c r="DL274" s="8">
        <v>143.94</v>
      </c>
      <c r="DM274" s="4">
        <v>5</v>
      </c>
      <c r="DN274" s="8">
        <v>191.95</v>
      </c>
      <c r="DO274" s="7">
        <v>0.2</v>
      </c>
      <c r="DP274" s="7">
        <v>-0.2501</v>
      </c>
      <c r="DQ274" s="2" t="s">
        <v>239</v>
      </c>
      <c r="DR274" s="2" t="s">
        <v>237</v>
      </c>
      <c r="DS274" s="2" t="s">
        <v>2964</v>
      </c>
      <c r="DT274" s="2" t="s">
        <v>492</v>
      </c>
      <c r="DU274" s="2" t="s">
        <v>291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239</v>
      </c>
      <c r="ED274" s="2" t="s">
        <v>237</v>
      </c>
      <c r="EE274" s="2" t="s">
        <v>2218</v>
      </c>
      <c r="EF274" s="2" t="s">
        <v>2965</v>
      </c>
      <c r="EG274" s="2" t="s">
        <v>238</v>
      </c>
      <c r="EH274" s="2" t="s">
        <v>226</v>
      </c>
      <c r="EI274" s="4"/>
      <c r="EJ274" s="8"/>
      <c r="EK274" s="4">
        <v>1</v>
      </c>
      <c r="EL274" s="8">
        <v>43.19</v>
      </c>
      <c r="EM274" s="7">
        <v>-1</v>
      </c>
      <c r="EN274" s="7">
        <v>-1</v>
      </c>
      <c r="EO274" s="2" t="s">
        <v>239</v>
      </c>
      <c r="EP274" s="2" t="s">
        <v>237</v>
      </c>
      <c r="EQ274" s="2" t="s">
        <v>1886</v>
      </c>
      <c r="ER274" s="2" t="s">
        <v>2438</v>
      </c>
      <c r="ES274" s="2" t="s">
        <v>238</v>
      </c>
      <c r="ET274" s="2" t="s">
        <v>226</v>
      </c>
      <c r="EU274" s="4">
        <v>1</v>
      </c>
      <c r="EV274" s="8">
        <v>39.99</v>
      </c>
      <c r="EW274" s="4">
        <v>18</v>
      </c>
      <c r="EX274" s="8">
        <v>719.82</v>
      </c>
      <c r="EY274" s="7">
        <v>-0.9444</v>
      </c>
      <c r="EZ274" s="7">
        <v>-0.9444</v>
      </c>
      <c r="FA274" s="2" t="s">
        <v>239</v>
      </c>
      <c r="FB274" s="2" t="s">
        <v>237</v>
      </c>
      <c r="FC274" s="2" t="s">
        <v>931</v>
      </c>
      <c r="FD274" s="2" t="s">
        <v>2765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237</v>
      </c>
      <c r="FO274" s="2" t="s">
        <v>2166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239</v>
      </c>
      <c r="FZ274" s="2" t="s">
        <v>237</v>
      </c>
      <c r="GA274" s="2" t="s">
        <v>661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237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239</v>
      </c>
      <c r="GX274" s="2" t="s">
        <v>237</v>
      </c>
      <c r="GY274" s="2" t="s">
        <v>921</v>
      </c>
      <c r="GZ274" s="2" t="s">
        <v>839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237</v>
      </c>
      <c r="HK274" s="2" t="s">
        <v>226</v>
      </c>
      <c r="HL274" s="2" t="s">
        <v>226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237</v>
      </c>
      <c r="HW274" s="2" t="s">
        <v>226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252</v>
      </c>
      <c r="IH274" s="2" t="s">
        <v>237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237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252</v>
      </c>
      <c r="JF274" s="2" t="s">
        <v>237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237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236</v>
      </c>
      <c r="KD274" s="2" t="s">
        <v>237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252</v>
      </c>
      <c r="KP274" s="2" t="s">
        <v>237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252</v>
      </c>
      <c r="LB274" s="2" t="s">
        <v>237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252</v>
      </c>
      <c r="LN274" s="2" t="s">
        <v>237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237</v>
      </c>
      <c r="MY274" s="2" t="s">
        <v>226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>
        <v>1</v>
      </c>
      <c r="NF274" s="8">
        <v>42.79</v>
      </c>
      <c r="NG274" s="7">
        <v>-1</v>
      </c>
      <c r="NH274" s="7">
        <v>-1</v>
      </c>
      <c r="NI274" s="2" t="s">
        <v>239</v>
      </c>
      <c r="NJ274" s="2" t="s">
        <v>237</v>
      </c>
      <c r="NK274" s="2" t="s">
        <v>2966</v>
      </c>
      <c r="NL274" s="2" t="s">
        <v>2765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239</v>
      </c>
      <c r="NV274" s="2" t="s">
        <v>237</v>
      </c>
      <c r="NW274" s="2" t="s">
        <v>2967</v>
      </c>
      <c r="NX274" s="2" t="s">
        <v>1633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239</v>
      </c>
      <c r="OH274" s="2" t="s">
        <v>237</v>
      </c>
      <c r="OI274" s="2" t="s">
        <v>671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252</v>
      </c>
      <c r="OT274" s="2" t="s">
        <v>237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239</v>
      </c>
      <c r="PF274" s="2" t="s">
        <v>237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266</v>
      </c>
      <c r="QD274" s="2" t="s">
        <v>237</v>
      </c>
      <c r="QE274" s="2" t="s">
        <v>226</v>
      </c>
      <c r="QF274" s="2" t="s">
        <v>226</v>
      </c>
      <c r="QG274" s="2" t="s">
        <v>238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237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252</v>
      </c>
      <c r="RN274" s="2" t="s">
        <v>237</v>
      </c>
      <c r="RO274" s="2" t="s">
        <v>226</v>
      </c>
      <c r="RP274" s="2" t="s">
        <v>226</v>
      </c>
      <c r="RQ274" s="2" t="s">
        <v>238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226</v>
      </c>
      <c r="RZ274" s="2" t="s">
        <v>226</v>
      </c>
      <c r="SA274" s="2" t="s">
        <v>226</v>
      </c>
      <c r="SB274" s="2" t="s">
        <v>226</v>
      </c>
      <c r="SC274" s="2" t="s">
        <v>226</v>
      </c>
      <c r="SD274" s="2" t="s">
        <v>226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</row>
    <row r="275">
      <c r="A275" s="2" t="s">
        <v>2968</v>
      </c>
      <c r="B275" s="2" t="s">
        <v>577</v>
      </c>
      <c r="C275" s="2" t="s">
        <v>558</v>
      </c>
      <c r="D275" s="2" t="s">
        <v>215</v>
      </c>
      <c r="E275" s="2" t="s">
        <v>363</v>
      </c>
      <c r="F275" s="2" t="s">
        <v>2958</v>
      </c>
      <c r="G275" s="2" t="s">
        <v>2959</v>
      </c>
      <c r="H275" s="2" t="s">
        <v>2960</v>
      </c>
      <c r="I275" s="2" t="s">
        <v>2754</v>
      </c>
      <c r="J275" s="2" t="s">
        <v>221</v>
      </c>
      <c r="K275" s="2" t="s">
        <v>1576</v>
      </c>
      <c r="L275" s="3">
        <v>47.61</v>
      </c>
      <c r="M275" s="3">
        <v>49.99</v>
      </c>
      <c r="N275" s="3">
        <v>99.99</v>
      </c>
      <c r="O275" s="2" t="s">
        <v>302</v>
      </c>
      <c r="P275" s="2" t="s">
        <v>284</v>
      </c>
      <c r="Q275" s="2" t="s">
        <v>225</v>
      </c>
      <c r="R275" s="2" t="s">
        <v>226</v>
      </c>
      <c r="S275" s="2" t="s">
        <v>2961</v>
      </c>
      <c r="T275" s="2" t="s">
        <v>226</v>
      </c>
      <c r="U275" s="2" t="s">
        <v>489</v>
      </c>
      <c r="V275" s="2" t="s">
        <v>1285</v>
      </c>
      <c r="W275" s="2" t="s">
        <v>971</v>
      </c>
      <c r="X275" s="2" t="s">
        <v>231</v>
      </c>
      <c r="Y275" s="2" t="s">
        <v>2060</v>
      </c>
      <c r="Z275" s="4">
        <v>54</v>
      </c>
      <c r="AA275" s="4">
        <f>=ROUNDDOWN(3.33333333333333,0)</f>
      </c>
      <c r="AB275" s="5">
        <v>16.2</v>
      </c>
      <c r="AC275" s="2" t="s">
        <v>226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159</v>
      </c>
      <c r="AQ275" s="8">
        <v>6306.28</v>
      </c>
      <c r="AR275" s="4">
        <v>49</v>
      </c>
      <c r="AS275" s="8">
        <v>2602.01</v>
      </c>
      <c r="AT275" s="7">
        <v>2.2449</v>
      </c>
      <c r="AU275" s="7">
        <v>1.4236</v>
      </c>
      <c r="AV275" s="4" t="s">
        <v>226</v>
      </c>
      <c r="AW275" s="8" t="s">
        <v>226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>
        <v>0.922</v>
      </c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 t="s">
        <v>226</v>
      </c>
      <c r="BJ275" s="4">
        <v>159</v>
      </c>
      <c r="BK275" s="8">
        <v>6306.28</v>
      </c>
      <c r="BL275" s="2" t="s">
        <v>1748</v>
      </c>
      <c r="BM275" s="7">
        <v>1</v>
      </c>
      <c r="BN275" s="7">
        <v>1</v>
      </c>
      <c r="BO275" s="4">
        <v>4</v>
      </c>
      <c r="BP275" s="8">
        <v>219</v>
      </c>
      <c r="BQ275" s="4">
        <v>9</v>
      </c>
      <c r="BR275" s="8">
        <v>492.75</v>
      </c>
      <c r="BS275" s="7">
        <v>-0.5556</v>
      </c>
      <c r="BT275" s="7">
        <v>-0.5556</v>
      </c>
      <c r="BU275" s="2" t="s">
        <v>239</v>
      </c>
      <c r="BV275" s="2" t="s">
        <v>223</v>
      </c>
      <c r="BW275" s="2" t="s">
        <v>226</v>
      </c>
      <c r="BX275" s="2" t="s">
        <v>1749</v>
      </c>
      <c r="BY275" s="2" t="s">
        <v>238</v>
      </c>
      <c r="BZ275" s="2" t="s">
        <v>226</v>
      </c>
      <c r="CA275" s="4">
        <v>18</v>
      </c>
      <c r="CB275" s="8">
        <v>971.82</v>
      </c>
      <c r="CC275" s="4">
        <v>19</v>
      </c>
      <c r="CD275" s="8">
        <v>1025.81</v>
      </c>
      <c r="CE275" s="7">
        <v>-0.0526</v>
      </c>
      <c r="CF275" s="7">
        <v>-0.0526</v>
      </c>
      <c r="CG275" s="2" t="s">
        <v>239</v>
      </c>
      <c r="CH275" s="2" t="s">
        <v>223</v>
      </c>
      <c r="CI275" s="2" t="s">
        <v>2695</v>
      </c>
      <c r="CJ275" s="2" t="s">
        <v>2084</v>
      </c>
      <c r="CK275" s="2" t="s">
        <v>238</v>
      </c>
      <c r="CL275" s="2" t="s">
        <v>226</v>
      </c>
      <c r="CM275" s="4">
        <v>2</v>
      </c>
      <c r="CN275" s="8">
        <v>107.98</v>
      </c>
      <c r="CO275" s="4"/>
      <c r="CP275" s="8"/>
      <c r="CQ275" s="7"/>
      <c r="CR275" s="7"/>
      <c r="CS275" s="2" t="s">
        <v>239</v>
      </c>
      <c r="CT275" s="2" t="s">
        <v>223</v>
      </c>
      <c r="CU275" s="2" t="s">
        <v>482</v>
      </c>
      <c r="CV275" s="2" t="s">
        <v>2969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239</v>
      </c>
      <c r="DF275" s="2" t="s">
        <v>223</v>
      </c>
      <c r="DG275" s="2" t="s">
        <v>914</v>
      </c>
      <c r="DH275" s="2" t="s">
        <v>2970</v>
      </c>
      <c r="DI275" s="2" t="s">
        <v>238</v>
      </c>
      <c r="DJ275" s="2" t="s">
        <v>226</v>
      </c>
      <c r="DK275" s="4">
        <v>24</v>
      </c>
      <c r="DL275" s="8">
        <v>719.76</v>
      </c>
      <c r="DM275" s="4">
        <v>7</v>
      </c>
      <c r="DN275" s="8">
        <v>349.93</v>
      </c>
      <c r="DO275" s="7">
        <v>2.4286</v>
      </c>
      <c r="DP275" s="7">
        <v>1.0569</v>
      </c>
      <c r="DQ275" s="2" t="s">
        <v>239</v>
      </c>
      <c r="DR275" s="2" t="s">
        <v>223</v>
      </c>
      <c r="DS275" s="2" t="s">
        <v>2964</v>
      </c>
      <c r="DT275" s="2" t="s">
        <v>2971</v>
      </c>
      <c r="DU275" s="2" t="s">
        <v>291</v>
      </c>
      <c r="DV275" s="2" t="s">
        <v>226</v>
      </c>
      <c r="DW275" s="4">
        <v>5</v>
      </c>
      <c r="DX275" s="8">
        <v>157.45</v>
      </c>
      <c r="DY275" s="4">
        <v>2</v>
      </c>
      <c r="DZ275" s="8">
        <v>104.98</v>
      </c>
      <c r="EA275" s="7">
        <v>1.5</v>
      </c>
      <c r="EB275" s="7">
        <v>0.4998</v>
      </c>
      <c r="EC275" s="2" t="s">
        <v>239</v>
      </c>
      <c r="ED275" s="2" t="s">
        <v>223</v>
      </c>
      <c r="EE275" s="2" t="s">
        <v>2218</v>
      </c>
      <c r="EF275" s="2" t="s">
        <v>423</v>
      </c>
      <c r="EG275" s="2" t="s">
        <v>238</v>
      </c>
      <c r="EH275" s="2" t="s">
        <v>226</v>
      </c>
      <c r="EI275" s="4">
        <v>3</v>
      </c>
      <c r="EJ275" s="8">
        <v>161.97</v>
      </c>
      <c r="EK275" s="4">
        <v>3</v>
      </c>
      <c r="EL275" s="8">
        <v>161.97</v>
      </c>
      <c r="EM275" s="7"/>
      <c r="EN275" s="7"/>
      <c r="EO275" s="2" t="s">
        <v>239</v>
      </c>
      <c r="EP275" s="2" t="s">
        <v>223</v>
      </c>
      <c r="EQ275" s="2" t="s">
        <v>1886</v>
      </c>
      <c r="ER275" s="2" t="s">
        <v>501</v>
      </c>
      <c r="ES275" s="2" t="s">
        <v>238</v>
      </c>
      <c r="ET275" s="2" t="s">
        <v>226</v>
      </c>
      <c r="EU275" s="4">
        <v>103</v>
      </c>
      <c r="EV275" s="8">
        <v>3968.3</v>
      </c>
      <c r="EW275" s="4">
        <v>9</v>
      </c>
      <c r="EX275" s="8">
        <v>466.57</v>
      </c>
      <c r="EY275" s="7">
        <v>10.4444</v>
      </c>
      <c r="EZ275" s="7">
        <v>7.5053</v>
      </c>
      <c r="FA275" s="2" t="s">
        <v>239</v>
      </c>
      <c r="FB275" s="2" t="s">
        <v>223</v>
      </c>
      <c r="FC275" s="2" t="s">
        <v>931</v>
      </c>
      <c r="FD275" s="2" t="s">
        <v>1946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239</v>
      </c>
      <c r="FN275" s="2" t="s">
        <v>223</v>
      </c>
      <c r="FO275" s="2" t="s">
        <v>2166</v>
      </c>
      <c r="FP275" s="2" t="s">
        <v>226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223</v>
      </c>
      <c r="GA275" s="2" t="s">
        <v>661</v>
      </c>
      <c r="GB275" s="2" t="s">
        <v>226</v>
      </c>
      <c r="GC275" s="2" t="s">
        <v>238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239</v>
      </c>
      <c r="GX275" s="2" t="s">
        <v>223</v>
      </c>
      <c r="GY275" s="2" t="s">
        <v>921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223</v>
      </c>
      <c r="HK275" s="2" t="s">
        <v>226</v>
      </c>
      <c r="HL275" s="2" t="s">
        <v>226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252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223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252</v>
      </c>
      <c r="KP275" s="2" t="s">
        <v>223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252</v>
      </c>
      <c r="LB275" s="2" t="s">
        <v>223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252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223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239</v>
      </c>
      <c r="NJ275" s="2" t="s">
        <v>261</v>
      </c>
      <c r="NK275" s="2" t="s">
        <v>2966</v>
      </c>
      <c r="NL275" s="2" t="s">
        <v>226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239</v>
      </c>
      <c r="NV275" s="2" t="s">
        <v>237</v>
      </c>
      <c r="NW275" s="2" t="s">
        <v>2967</v>
      </c>
      <c r="NX275" s="2" t="s">
        <v>2972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239</v>
      </c>
      <c r="OH275" s="2" t="s">
        <v>237</v>
      </c>
      <c r="OI275" s="2" t="s">
        <v>671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223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239</v>
      </c>
      <c r="PF275" s="2" t="s">
        <v>223</v>
      </c>
      <c r="PG275" s="2" t="s">
        <v>226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266</v>
      </c>
      <c r="QD275" s="2" t="s">
        <v>223</v>
      </c>
      <c r="QE275" s="2" t="s">
        <v>226</v>
      </c>
      <c r="QF275" s="2" t="s">
        <v>226</v>
      </c>
      <c r="QG275" s="2" t="s">
        <v>238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223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252</v>
      </c>
      <c r="RN275" s="2" t="s">
        <v>223</v>
      </c>
      <c r="RO275" s="2" t="s">
        <v>226</v>
      </c>
      <c r="RP275" s="2" t="s">
        <v>226</v>
      </c>
      <c r="RQ275" s="2" t="s">
        <v>238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226</v>
      </c>
      <c r="RZ275" s="2" t="s">
        <v>226</v>
      </c>
      <c r="SA275" s="2" t="s">
        <v>226</v>
      </c>
      <c r="SB275" s="2" t="s">
        <v>226</v>
      </c>
      <c r="SC275" s="2" t="s">
        <v>226</v>
      </c>
      <c r="SD275" s="2" t="s">
        <v>226</v>
      </c>
      <c r="SE275" s="4">
        <v>54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</row>
    <row r="276">
      <c r="A276" s="2" t="s">
        <v>2973</v>
      </c>
      <c r="B276" s="2" t="s">
        <v>577</v>
      </c>
      <c r="C276" s="2" t="s">
        <v>558</v>
      </c>
      <c r="D276" s="2" t="s">
        <v>215</v>
      </c>
      <c r="E276" s="2" t="s">
        <v>363</v>
      </c>
      <c r="F276" s="2" t="s">
        <v>2974</v>
      </c>
      <c r="G276" s="2" t="s">
        <v>2975</v>
      </c>
      <c r="H276" s="2" t="s">
        <v>2976</v>
      </c>
      <c r="I276" s="2" t="s">
        <v>2977</v>
      </c>
      <c r="J276" s="2" t="s">
        <v>582</v>
      </c>
      <c r="K276" s="2" t="s">
        <v>2978</v>
      </c>
      <c r="L276" s="3">
        <v>28.57</v>
      </c>
      <c r="M276" s="3">
        <v>30</v>
      </c>
      <c r="N276" s="3">
        <v>59.99</v>
      </c>
      <c r="O276" s="2" t="s">
        <v>223</v>
      </c>
      <c r="P276" s="2" t="s">
        <v>224</v>
      </c>
      <c r="Q276" s="2" t="s">
        <v>225</v>
      </c>
      <c r="R276" s="2" t="s">
        <v>226</v>
      </c>
      <c r="S276" s="2" t="s">
        <v>2979</v>
      </c>
      <c r="T276" s="2" t="s">
        <v>969</v>
      </c>
      <c r="U276" s="2" t="s">
        <v>2756</v>
      </c>
      <c r="V276" s="2" t="s">
        <v>2050</v>
      </c>
      <c r="W276" s="2" t="s">
        <v>971</v>
      </c>
      <c r="X276" s="2" t="s">
        <v>2080</v>
      </c>
      <c r="Y276" s="2" t="s">
        <v>2267</v>
      </c>
      <c r="Z276" s="4">
        <v>355</v>
      </c>
      <c r="AA276" s="4">
        <f>=ROUNDDOWN(88.75,0)</f>
      </c>
      <c r="AB276" s="5">
        <v>4</v>
      </c>
      <c r="AC276" s="2" t="s">
        <v>973</v>
      </c>
      <c r="AD276" s="4">
        <v>260</v>
      </c>
      <c r="AE276" s="4">
        <v>260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37</v>
      </c>
      <c r="AQ276" s="8">
        <v>1177.43</v>
      </c>
      <c r="AR276" s="4">
        <v>20</v>
      </c>
      <c r="AS276" s="8">
        <v>637.5</v>
      </c>
      <c r="AT276" s="7">
        <v>0.85</v>
      </c>
      <c r="AU276" s="7">
        <v>0.8469</v>
      </c>
      <c r="AV276" s="4">
        <v>172</v>
      </c>
      <c r="AW276" s="8">
        <v>6476.11</v>
      </c>
      <c r="AX276" s="4">
        <v>126</v>
      </c>
      <c r="AY276" s="8">
        <v>4721.21</v>
      </c>
      <c r="AZ276" s="7">
        <v>0.3651</v>
      </c>
      <c r="BA276" s="7">
        <v>0.3717</v>
      </c>
      <c r="BB276" s="7">
        <v>0.1818</v>
      </c>
      <c r="BC276" s="4">
        <v>172</v>
      </c>
      <c r="BD276" s="8">
        <v>6476.11</v>
      </c>
      <c r="BE276" s="4">
        <v>126</v>
      </c>
      <c r="BF276" s="8">
        <v>4721.21</v>
      </c>
      <c r="BG276" s="7">
        <v>0.3651</v>
      </c>
      <c r="BH276" s="7">
        <v>0.3717</v>
      </c>
      <c r="BI276" s="7">
        <v>1</v>
      </c>
      <c r="BJ276" s="4">
        <v>37</v>
      </c>
      <c r="BK276" s="8">
        <v>1177.43</v>
      </c>
      <c r="BL276" s="2" t="s">
        <v>2980</v>
      </c>
      <c r="BM276" s="7">
        <v>1</v>
      </c>
      <c r="BN276" s="7">
        <v>1</v>
      </c>
      <c r="BO276" s="4">
        <v>10</v>
      </c>
      <c r="BP276" s="8">
        <v>328.6</v>
      </c>
      <c r="BQ276" s="4"/>
      <c r="BR276" s="8"/>
      <c r="BS276" s="7"/>
      <c r="BT276" s="7"/>
      <c r="BU276" s="2" t="s">
        <v>239</v>
      </c>
      <c r="BV276" s="2" t="s">
        <v>223</v>
      </c>
      <c r="BW276" s="2" t="s">
        <v>226</v>
      </c>
      <c r="BX276" s="2" t="s">
        <v>1749</v>
      </c>
      <c r="BY276" s="2" t="s">
        <v>238</v>
      </c>
      <c r="BZ276" s="2" t="s">
        <v>226</v>
      </c>
      <c r="CA276" s="4">
        <v>7</v>
      </c>
      <c r="CB276" s="8">
        <v>226.8</v>
      </c>
      <c r="CC276" s="4">
        <v>7</v>
      </c>
      <c r="CD276" s="8">
        <v>226.8</v>
      </c>
      <c r="CE276" s="7"/>
      <c r="CF276" s="7"/>
      <c r="CG276" s="2" t="s">
        <v>239</v>
      </c>
      <c r="CH276" s="2" t="s">
        <v>223</v>
      </c>
      <c r="CI276" s="2" t="s">
        <v>503</v>
      </c>
      <c r="CJ276" s="2" t="s">
        <v>931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239</v>
      </c>
      <c r="CT276" s="2" t="s">
        <v>223</v>
      </c>
      <c r="CU276" s="2" t="s">
        <v>2218</v>
      </c>
      <c r="CV276" s="2" t="s">
        <v>2981</v>
      </c>
      <c r="CW276" s="2" t="s">
        <v>238</v>
      </c>
      <c r="CX276" s="2" t="s">
        <v>226</v>
      </c>
      <c r="CY276" s="4">
        <v>1</v>
      </c>
      <c r="CZ276" s="8">
        <v>33</v>
      </c>
      <c r="DA276" s="4"/>
      <c r="DB276" s="8"/>
      <c r="DC276" s="7"/>
      <c r="DD276" s="7"/>
      <c r="DE276" s="2" t="s">
        <v>239</v>
      </c>
      <c r="DF276" s="2" t="s">
        <v>223</v>
      </c>
      <c r="DG276" s="2" t="s">
        <v>928</v>
      </c>
      <c r="DH276" s="2" t="s">
        <v>1183</v>
      </c>
      <c r="DI276" s="2" t="s">
        <v>238</v>
      </c>
      <c r="DJ276" s="2" t="s">
        <v>226</v>
      </c>
      <c r="DK276" s="4">
        <v>13</v>
      </c>
      <c r="DL276" s="8">
        <v>346.06</v>
      </c>
      <c r="DM276" s="4">
        <v>4</v>
      </c>
      <c r="DN276" s="8">
        <v>120</v>
      </c>
      <c r="DO276" s="7">
        <v>2.25</v>
      </c>
      <c r="DP276" s="7">
        <v>1.8838</v>
      </c>
      <c r="DQ276" s="2" t="s">
        <v>239</v>
      </c>
      <c r="DR276" s="2" t="s">
        <v>223</v>
      </c>
      <c r="DS276" s="2" t="s">
        <v>917</v>
      </c>
      <c r="DT276" s="2" t="s">
        <v>2982</v>
      </c>
      <c r="DU276" s="2" t="s">
        <v>238</v>
      </c>
      <c r="DV276" s="2" t="s">
        <v>226</v>
      </c>
      <c r="DW276" s="4"/>
      <c r="DX276" s="8"/>
      <c r="DY276" s="4">
        <v>1</v>
      </c>
      <c r="DZ276" s="8">
        <v>31.5</v>
      </c>
      <c r="EA276" s="7">
        <v>-1</v>
      </c>
      <c r="EB276" s="7">
        <v>-1</v>
      </c>
      <c r="EC276" s="2" t="s">
        <v>239</v>
      </c>
      <c r="ED276" s="2" t="s">
        <v>223</v>
      </c>
      <c r="EE276" s="2" t="s">
        <v>923</v>
      </c>
      <c r="EF276" s="2" t="s">
        <v>914</v>
      </c>
      <c r="EG276" s="2" t="s">
        <v>238</v>
      </c>
      <c r="EH276" s="2" t="s">
        <v>226</v>
      </c>
      <c r="EI276" s="4"/>
      <c r="EJ276" s="8"/>
      <c r="EK276" s="4">
        <v>8</v>
      </c>
      <c r="EL276" s="8">
        <v>259.2</v>
      </c>
      <c r="EM276" s="7">
        <v>-1</v>
      </c>
      <c r="EN276" s="7">
        <v>-1</v>
      </c>
      <c r="EO276" s="2" t="s">
        <v>239</v>
      </c>
      <c r="EP276" s="2" t="s">
        <v>223</v>
      </c>
      <c r="EQ276" s="2" t="s">
        <v>2267</v>
      </c>
      <c r="ER276" s="2" t="s">
        <v>2799</v>
      </c>
      <c r="ES276" s="2" t="s">
        <v>238</v>
      </c>
      <c r="ET276" s="2" t="s">
        <v>226</v>
      </c>
      <c r="EU276" s="4">
        <v>3</v>
      </c>
      <c r="EV276" s="8">
        <v>90</v>
      </c>
      <c r="EW276" s="4"/>
      <c r="EX276" s="8"/>
      <c r="EY276" s="7"/>
      <c r="EZ276" s="7"/>
      <c r="FA276" s="2" t="s">
        <v>239</v>
      </c>
      <c r="FB276" s="2" t="s">
        <v>223</v>
      </c>
      <c r="FC276" s="2" t="s">
        <v>2983</v>
      </c>
      <c r="FD276" s="2" t="s">
        <v>2984</v>
      </c>
      <c r="FE276" s="2" t="s">
        <v>238</v>
      </c>
      <c r="FF276" s="2" t="s">
        <v>226</v>
      </c>
      <c r="FG276" s="4">
        <v>3</v>
      </c>
      <c r="FH276" s="8">
        <v>152.97</v>
      </c>
      <c r="FI276" s="4"/>
      <c r="FJ276" s="8"/>
      <c r="FK276" s="7"/>
      <c r="FL276" s="7"/>
      <c r="FM276" s="2" t="s">
        <v>239</v>
      </c>
      <c r="FN276" s="2" t="s">
        <v>223</v>
      </c>
      <c r="FO276" s="2" t="s">
        <v>2267</v>
      </c>
      <c r="FP276" s="2" t="s">
        <v>2891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223</v>
      </c>
      <c r="GA276" s="2" t="s">
        <v>661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252</v>
      </c>
      <c r="GL276" s="2" t="s">
        <v>223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239</v>
      </c>
      <c r="GX276" s="2" t="s">
        <v>223</v>
      </c>
      <c r="GY276" s="2" t="s">
        <v>921</v>
      </c>
      <c r="GZ276" s="2" t="s">
        <v>942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223</v>
      </c>
      <c r="HK276" s="2" t="s">
        <v>1316</v>
      </c>
      <c r="HL276" s="2" t="s">
        <v>226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223</v>
      </c>
      <c r="HW276" s="2" t="s">
        <v>226</v>
      </c>
      <c r="HX276" s="2" t="s">
        <v>226</v>
      </c>
      <c r="HY276" s="2" t="s">
        <v>238</v>
      </c>
      <c r="HZ276" s="2" t="s">
        <v>291</v>
      </c>
      <c r="IA276" s="4"/>
      <c r="IB276" s="8"/>
      <c r="IC276" s="4"/>
      <c r="ID276" s="8"/>
      <c r="IE276" s="7"/>
      <c r="IF276" s="7"/>
      <c r="IG276" s="2" t="s">
        <v>252</v>
      </c>
      <c r="IH276" s="2" t="s">
        <v>223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223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448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223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223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252</v>
      </c>
      <c r="KP276" s="2" t="s">
        <v>223</v>
      </c>
      <c r="KQ276" s="2" t="s">
        <v>226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223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252</v>
      </c>
      <c r="LN276" s="2" t="s">
        <v>223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226</v>
      </c>
      <c r="MA276" s="2" t="s">
        <v>226</v>
      </c>
      <c r="MB276" s="2" t="s">
        <v>226</v>
      </c>
      <c r="MC276" s="2" t="s">
        <v>226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239</v>
      </c>
      <c r="MX276" s="2" t="s">
        <v>223</v>
      </c>
      <c r="MY276" s="2" t="s">
        <v>1005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239</v>
      </c>
      <c r="NJ276" s="2" t="s">
        <v>261</v>
      </c>
      <c r="NK276" s="2" t="s">
        <v>2267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252</v>
      </c>
      <c r="NV276" s="2" t="s">
        <v>223</v>
      </c>
      <c r="NW276" s="2" t="s">
        <v>226</v>
      </c>
      <c r="NX276" s="2" t="s">
        <v>226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239</v>
      </c>
      <c r="OH276" s="2" t="s">
        <v>237</v>
      </c>
      <c r="OI276" s="2" t="s">
        <v>671</v>
      </c>
      <c r="OJ276" s="2" t="s">
        <v>921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252</v>
      </c>
      <c r="OT276" s="2" t="s">
        <v>223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239</v>
      </c>
      <c r="PF276" s="2" t="s">
        <v>223</v>
      </c>
      <c r="PG276" s="2" t="s">
        <v>226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226</v>
      </c>
      <c r="QD276" s="2" t="s">
        <v>226</v>
      </c>
      <c r="QE276" s="2" t="s">
        <v>226</v>
      </c>
      <c r="QF276" s="2" t="s">
        <v>226</v>
      </c>
      <c r="QG276" s="2" t="s">
        <v>226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223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252</v>
      </c>
      <c r="RN276" s="2" t="s">
        <v>223</v>
      </c>
      <c r="RO276" s="2" t="s">
        <v>226</v>
      </c>
      <c r="RP276" s="2" t="s">
        <v>226</v>
      </c>
      <c r="RQ276" s="2" t="s">
        <v>238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226</v>
      </c>
      <c r="RZ276" s="2" t="s">
        <v>226</v>
      </c>
      <c r="SA276" s="2" t="s">
        <v>226</v>
      </c>
      <c r="SB276" s="2" t="s">
        <v>226</v>
      </c>
      <c r="SC276" s="2" t="s">
        <v>226</v>
      </c>
      <c r="SD276" s="2" t="s">
        <v>226</v>
      </c>
      <c r="SE276" s="4">
        <v>355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>
        <v>260</v>
      </c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</row>
    <row r="277">
      <c r="A277" s="2" t="s">
        <v>2985</v>
      </c>
      <c r="B277" s="2" t="s">
        <v>577</v>
      </c>
      <c r="C277" s="2" t="s">
        <v>558</v>
      </c>
      <c r="D277" s="2" t="s">
        <v>215</v>
      </c>
      <c r="E277" s="2" t="s">
        <v>363</v>
      </c>
      <c r="F277" s="2" t="s">
        <v>2974</v>
      </c>
      <c r="G277" s="2" t="s">
        <v>2975</v>
      </c>
      <c r="H277" s="2" t="s">
        <v>2976</v>
      </c>
      <c r="I277" s="2" t="s">
        <v>2977</v>
      </c>
      <c r="J277" s="2" t="s">
        <v>221</v>
      </c>
      <c r="K277" s="2" t="s">
        <v>2978</v>
      </c>
      <c r="L277" s="3">
        <v>33.33</v>
      </c>
      <c r="M277" s="3">
        <v>35</v>
      </c>
      <c r="N277" s="3">
        <v>69.99</v>
      </c>
      <c r="O277" s="2" t="s">
        <v>223</v>
      </c>
      <c r="P277" s="2" t="s">
        <v>224</v>
      </c>
      <c r="Q277" s="2" t="s">
        <v>225</v>
      </c>
      <c r="R277" s="2" t="s">
        <v>226</v>
      </c>
      <c r="S277" s="2" t="s">
        <v>2979</v>
      </c>
      <c r="T277" s="2" t="s">
        <v>969</v>
      </c>
      <c r="U277" s="2" t="s">
        <v>489</v>
      </c>
      <c r="V277" s="2" t="s">
        <v>2050</v>
      </c>
      <c r="W277" s="2" t="s">
        <v>971</v>
      </c>
      <c r="X277" s="2" t="s">
        <v>2080</v>
      </c>
      <c r="Y277" s="2" t="s">
        <v>340</v>
      </c>
      <c r="Z277" s="4">
        <v>314</v>
      </c>
      <c r="AA277" s="4">
        <f>=ROUNDDOWN(44.8571428571429,0)</f>
      </c>
      <c r="AB277" s="5">
        <v>7</v>
      </c>
      <c r="AC277" s="2" t="s">
        <v>973</v>
      </c>
      <c r="AD277" s="4">
        <v>180</v>
      </c>
      <c r="AE277" s="4">
        <v>180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95</v>
      </c>
      <c r="AQ277" s="8">
        <v>3598.65</v>
      </c>
      <c r="AR277" s="4">
        <v>67</v>
      </c>
      <c r="AS277" s="8">
        <v>2454.9</v>
      </c>
      <c r="AT277" s="7">
        <v>0.4179</v>
      </c>
      <c r="AU277" s="7">
        <v>0.4659</v>
      </c>
      <c r="AV277" s="4" t="s">
        <v>226</v>
      </c>
      <c r="AW277" s="8" t="s">
        <v>226</v>
      </c>
      <c r="AX277" s="4" t="s">
        <v>226</v>
      </c>
      <c r="AY277" s="8" t="s">
        <v>226</v>
      </c>
      <c r="AZ277" s="7" t="s">
        <v>226</v>
      </c>
      <c r="BA277" s="7" t="s">
        <v>226</v>
      </c>
      <c r="BB277" s="7">
        <v>0.5557</v>
      </c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 t="s">
        <v>226</v>
      </c>
      <c r="BJ277" s="4">
        <v>95</v>
      </c>
      <c r="BK277" s="8">
        <v>3598.65</v>
      </c>
      <c r="BL277" s="2" t="s">
        <v>2986</v>
      </c>
      <c r="BM277" s="7">
        <v>1</v>
      </c>
      <c r="BN277" s="7">
        <v>1</v>
      </c>
      <c r="BO277" s="4">
        <v>22</v>
      </c>
      <c r="BP277" s="8">
        <v>843.26</v>
      </c>
      <c r="BQ277" s="4"/>
      <c r="BR277" s="8"/>
      <c r="BS277" s="7"/>
      <c r="BT277" s="7"/>
      <c r="BU277" s="2" t="s">
        <v>239</v>
      </c>
      <c r="BV277" s="2" t="s">
        <v>223</v>
      </c>
      <c r="BW277" s="2" t="s">
        <v>226</v>
      </c>
      <c r="BX277" s="2" t="s">
        <v>1749</v>
      </c>
      <c r="BY277" s="2" t="s">
        <v>238</v>
      </c>
      <c r="BZ277" s="2" t="s">
        <v>226</v>
      </c>
      <c r="CA277" s="4">
        <v>8</v>
      </c>
      <c r="CB277" s="8">
        <v>302.4</v>
      </c>
      <c r="CC277" s="4">
        <v>13</v>
      </c>
      <c r="CD277" s="8">
        <v>491.4</v>
      </c>
      <c r="CE277" s="7">
        <v>-0.3846</v>
      </c>
      <c r="CF277" s="7">
        <v>-0.3846</v>
      </c>
      <c r="CG277" s="2" t="s">
        <v>239</v>
      </c>
      <c r="CH277" s="2" t="s">
        <v>223</v>
      </c>
      <c r="CI277" s="2" t="s">
        <v>327</v>
      </c>
      <c r="CJ277" s="2" t="s">
        <v>391</v>
      </c>
      <c r="CK277" s="2" t="s">
        <v>238</v>
      </c>
      <c r="CL277" s="2" t="s">
        <v>226</v>
      </c>
      <c r="CM277" s="4">
        <v>13</v>
      </c>
      <c r="CN277" s="8">
        <v>491.4</v>
      </c>
      <c r="CO277" s="4">
        <v>1</v>
      </c>
      <c r="CP277" s="8">
        <v>37.8</v>
      </c>
      <c r="CQ277" s="7">
        <v>12</v>
      </c>
      <c r="CR277" s="7">
        <v>12</v>
      </c>
      <c r="CS277" s="2" t="s">
        <v>239</v>
      </c>
      <c r="CT277" s="2" t="s">
        <v>223</v>
      </c>
      <c r="CU277" s="2" t="s">
        <v>778</v>
      </c>
      <c r="CV277" s="2" t="s">
        <v>1750</v>
      </c>
      <c r="CW277" s="2" t="s">
        <v>238</v>
      </c>
      <c r="CX277" s="2" t="s">
        <v>226</v>
      </c>
      <c r="CY277" s="4">
        <v>3</v>
      </c>
      <c r="CZ277" s="8">
        <v>115.5</v>
      </c>
      <c r="DA277" s="4">
        <v>3</v>
      </c>
      <c r="DB277" s="8">
        <v>115.5</v>
      </c>
      <c r="DC277" s="7"/>
      <c r="DD277" s="7"/>
      <c r="DE277" s="2" t="s">
        <v>239</v>
      </c>
      <c r="DF277" s="2" t="s">
        <v>223</v>
      </c>
      <c r="DG277" s="2" t="s">
        <v>376</v>
      </c>
      <c r="DH277" s="2" t="s">
        <v>2966</v>
      </c>
      <c r="DI277" s="2" t="s">
        <v>238</v>
      </c>
      <c r="DJ277" s="2" t="s">
        <v>226</v>
      </c>
      <c r="DK277" s="4">
        <v>15</v>
      </c>
      <c r="DL277" s="8">
        <v>474.86</v>
      </c>
      <c r="DM277" s="4">
        <v>9</v>
      </c>
      <c r="DN277" s="8">
        <v>288.75</v>
      </c>
      <c r="DO277" s="7">
        <v>0.6667</v>
      </c>
      <c r="DP277" s="7">
        <v>0.6445</v>
      </c>
      <c r="DQ277" s="2" t="s">
        <v>239</v>
      </c>
      <c r="DR277" s="2" t="s">
        <v>223</v>
      </c>
      <c r="DS277" s="2" t="s">
        <v>500</v>
      </c>
      <c r="DT277" s="2" t="s">
        <v>418</v>
      </c>
      <c r="DU277" s="2" t="s">
        <v>238</v>
      </c>
      <c r="DV277" s="2" t="s">
        <v>226</v>
      </c>
      <c r="DW277" s="4">
        <v>8</v>
      </c>
      <c r="DX277" s="8">
        <v>294</v>
      </c>
      <c r="DY277" s="4">
        <v>6</v>
      </c>
      <c r="DZ277" s="8">
        <v>220.5</v>
      </c>
      <c r="EA277" s="7">
        <v>0.3333</v>
      </c>
      <c r="EB277" s="7">
        <v>0.3333</v>
      </c>
      <c r="EC277" s="2" t="s">
        <v>239</v>
      </c>
      <c r="ED277" s="2" t="s">
        <v>223</v>
      </c>
      <c r="EE277" s="2" t="s">
        <v>379</v>
      </c>
      <c r="EF277" s="2" t="s">
        <v>512</v>
      </c>
      <c r="EG277" s="2" t="s">
        <v>238</v>
      </c>
      <c r="EH277" s="2" t="s">
        <v>226</v>
      </c>
      <c r="EI277" s="4">
        <v>6</v>
      </c>
      <c r="EJ277" s="8">
        <v>226.8</v>
      </c>
      <c r="EK277" s="4">
        <v>21</v>
      </c>
      <c r="EL277" s="8">
        <v>793.8</v>
      </c>
      <c r="EM277" s="7">
        <v>-0.7143</v>
      </c>
      <c r="EN277" s="7">
        <v>-0.7143</v>
      </c>
      <c r="EO277" s="2" t="s">
        <v>239</v>
      </c>
      <c r="EP277" s="2" t="s">
        <v>223</v>
      </c>
      <c r="EQ277" s="2" t="s">
        <v>778</v>
      </c>
      <c r="ER277" s="2" t="s">
        <v>300</v>
      </c>
      <c r="ES277" s="2" t="s">
        <v>238</v>
      </c>
      <c r="ET277" s="2" t="s">
        <v>226</v>
      </c>
      <c r="EU277" s="4">
        <v>13</v>
      </c>
      <c r="EV277" s="8">
        <v>434</v>
      </c>
      <c r="EW277" s="4">
        <v>5</v>
      </c>
      <c r="EX277" s="8">
        <v>168</v>
      </c>
      <c r="EY277" s="7">
        <v>1.6</v>
      </c>
      <c r="EZ277" s="7">
        <v>1.5833</v>
      </c>
      <c r="FA277" s="2" t="s">
        <v>239</v>
      </c>
      <c r="FB277" s="2" t="s">
        <v>223</v>
      </c>
      <c r="FC277" s="2" t="s">
        <v>2987</v>
      </c>
      <c r="FD277" s="2" t="s">
        <v>1276</v>
      </c>
      <c r="FE277" s="2" t="s">
        <v>238</v>
      </c>
      <c r="FF277" s="2" t="s">
        <v>226</v>
      </c>
      <c r="FG277" s="4">
        <v>7</v>
      </c>
      <c r="FH277" s="8">
        <v>416.43</v>
      </c>
      <c r="FI277" s="4"/>
      <c r="FJ277" s="8"/>
      <c r="FK277" s="7"/>
      <c r="FL277" s="7"/>
      <c r="FM277" s="2" t="s">
        <v>239</v>
      </c>
      <c r="FN277" s="2" t="s">
        <v>223</v>
      </c>
      <c r="FO277" s="2" t="s">
        <v>778</v>
      </c>
      <c r="FP277" s="2" t="s">
        <v>2803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239</v>
      </c>
      <c r="FZ277" s="2" t="s">
        <v>223</v>
      </c>
      <c r="GA277" s="2" t="s">
        <v>661</v>
      </c>
      <c r="GB277" s="2" t="s">
        <v>226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252</v>
      </c>
      <c r="GL277" s="2" t="s">
        <v>223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239</v>
      </c>
      <c r="GX277" s="2" t="s">
        <v>223</v>
      </c>
      <c r="GY277" s="2" t="s">
        <v>921</v>
      </c>
      <c r="GZ277" s="2" t="s">
        <v>2811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239</v>
      </c>
      <c r="HJ277" s="2" t="s">
        <v>223</v>
      </c>
      <c r="HK277" s="2" t="s">
        <v>1316</v>
      </c>
      <c r="HL277" s="2" t="s">
        <v>226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223</v>
      </c>
      <c r="HW277" s="2" t="s">
        <v>226</v>
      </c>
      <c r="HX277" s="2" t="s">
        <v>226</v>
      </c>
      <c r="HY277" s="2" t="s">
        <v>238</v>
      </c>
      <c r="HZ277" s="2" t="s">
        <v>291</v>
      </c>
      <c r="IA277" s="4"/>
      <c r="IB277" s="8"/>
      <c r="IC277" s="4"/>
      <c r="ID277" s="8"/>
      <c r="IE277" s="7"/>
      <c r="IF277" s="7"/>
      <c r="IG277" s="2" t="s">
        <v>252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223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448</v>
      </c>
      <c r="JF277" s="2" t="s">
        <v>223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>
        <v>3</v>
      </c>
      <c r="JN277" s="8">
        <v>113.4</v>
      </c>
      <c r="JO277" s="7">
        <v>-1</v>
      </c>
      <c r="JP277" s="7">
        <v>-1</v>
      </c>
      <c r="JQ277" s="2" t="s">
        <v>239</v>
      </c>
      <c r="JR277" s="2" t="s">
        <v>223</v>
      </c>
      <c r="JS277" s="2" t="s">
        <v>256</v>
      </c>
      <c r="JT277" s="2" t="s">
        <v>1292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>
        <v>3</v>
      </c>
      <c r="KL277" s="8">
        <v>113.4</v>
      </c>
      <c r="KM277" s="7">
        <v>-1</v>
      </c>
      <c r="KN277" s="7">
        <v>-1</v>
      </c>
      <c r="KO277" s="2" t="s">
        <v>239</v>
      </c>
      <c r="KP277" s="2" t="s">
        <v>223</v>
      </c>
      <c r="KQ277" s="2" t="s">
        <v>258</v>
      </c>
      <c r="KR277" s="2" t="s">
        <v>2315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252</v>
      </c>
      <c r="LB277" s="2" t="s">
        <v>223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448</v>
      </c>
      <c r="LN277" s="2" t="s">
        <v>223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226</v>
      </c>
      <c r="MA277" s="2" t="s">
        <v>226</v>
      </c>
      <c r="MB277" s="2" t="s">
        <v>226</v>
      </c>
      <c r="MC277" s="2" t="s">
        <v>226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223</v>
      </c>
      <c r="MY277" s="2" t="s">
        <v>226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>
        <v>3</v>
      </c>
      <c r="NF277" s="8">
        <v>112.35</v>
      </c>
      <c r="NG277" s="7">
        <v>-1</v>
      </c>
      <c r="NH277" s="7">
        <v>-1</v>
      </c>
      <c r="NI277" s="2" t="s">
        <v>239</v>
      </c>
      <c r="NJ277" s="2" t="s">
        <v>261</v>
      </c>
      <c r="NK277" s="2" t="s">
        <v>390</v>
      </c>
      <c r="NL277" s="2" t="s">
        <v>2217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239</v>
      </c>
      <c r="NV277" s="2" t="s">
        <v>237</v>
      </c>
      <c r="NW277" s="2" t="s">
        <v>2575</v>
      </c>
      <c r="NX277" s="2" t="s">
        <v>1177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239</v>
      </c>
      <c r="OH277" s="2" t="s">
        <v>237</v>
      </c>
      <c r="OI277" s="2" t="s">
        <v>671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252</v>
      </c>
      <c r="OT277" s="2" t="s">
        <v>223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239</v>
      </c>
      <c r="PF277" s="2" t="s">
        <v>223</v>
      </c>
      <c r="PG277" s="2" t="s">
        <v>226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226</v>
      </c>
      <c r="QD277" s="2" t="s">
        <v>226</v>
      </c>
      <c r="QE277" s="2" t="s">
        <v>226</v>
      </c>
      <c r="QF277" s="2" t="s">
        <v>226</v>
      </c>
      <c r="QG277" s="2" t="s">
        <v>226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252</v>
      </c>
      <c r="QP277" s="2" t="s">
        <v>237</v>
      </c>
      <c r="QQ277" s="2" t="s">
        <v>226</v>
      </c>
      <c r="QR277" s="2" t="s">
        <v>226</v>
      </c>
      <c r="QS277" s="2" t="s">
        <v>238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223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226</v>
      </c>
      <c r="RN277" s="2" t="s">
        <v>226</v>
      </c>
      <c r="RO277" s="2" t="s">
        <v>226</v>
      </c>
      <c r="RP277" s="2" t="s">
        <v>226</v>
      </c>
      <c r="RQ277" s="2" t="s">
        <v>226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252</v>
      </c>
      <c r="RZ277" s="2" t="s">
        <v>237</v>
      </c>
      <c r="SA277" s="2" t="s">
        <v>226</v>
      </c>
      <c r="SB277" s="2" t="s">
        <v>226</v>
      </c>
      <c r="SC277" s="2" t="s">
        <v>238</v>
      </c>
      <c r="SD277" s="2" t="s">
        <v>226</v>
      </c>
      <c r="SE277" s="4">
        <v>314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>
        <v>180</v>
      </c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</row>
    <row r="278">
      <c r="A278" s="2" t="s">
        <v>2988</v>
      </c>
      <c r="B278" s="2" t="s">
        <v>577</v>
      </c>
      <c r="C278" s="2" t="s">
        <v>558</v>
      </c>
      <c r="D278" s="2" t="s">
        <v>215</v>
      </c>
      <c r="E278" s="2" t="s">
        <v>363</v>
      </c>
      <c r="F278" s="2" t="s">
        <v>2974</v>
      </c>
      <c r="G278" s="2" t="s">
        <v>2975</v>
      </c>
      <c r="H278" s="2" t="s">
        <v>2976</v>
      </c>
      <c r="I278" s="2" t="s">
        <v>2977</v>
      </c>
      <c r="J278" s="2" t="s">
        <v>268</v>
      </c>
      <c r="K278" s="2" t="s">
        <v>2978</v>
      </c>
      <c r="L278" s="3">
        <v>38.09</v>
      </c>
      <c r="M278" s="3">
        <v>39.99</v>
      </c>
      <c r="N278" s="3">
        <v>79.99</v>
      </c>
      <c r="O278" s="2" t="s">
        <v>223</v>
      </c>
      <c r="P278" s="2" t="s">
        <v>224</v>
      </c>
      <c r="Q278" s="2" t="s">
        <v>225</v>
      </c>
      <c r="R278" s="2" t="s">
        <v>226</v>
      </c>
      <c r="S278" s="2" t="s">
        <v>2979</v>
      </c>
      <c r="T278" s="2" t="s">
        <v>969</v>
      </c>
      <c r="U278" s="2" t="s">
        <v>489</v>
      </c>
      <c r="V278" s="2" t="s">
        <v>2050</v>
      </c>
      <c r="W278" s="2" t="s">
        <v>971</v>
      </c>
      <c r="X278" s="2" t="s">
        <v>2080</v>
      </c>
      <c r="Y278" s="2" t="s">
        <v>340</v>
      </c>
      <c r="Z278" s="4">
        <v>198</v>
      </c>
      <c r="AA278" s="4">
        <f>=ROUNDDOWN(39.6,0)</f>
      </c>
      <c r="AB278" s="5">
        <v>5</v>
      </c>
      <c r="AC278" s="2" t="s">
        <v>973</v>
      </c>
      <c r="AD278" s="4">
        <v>70</v>
      </c>
      <c r="AE278" s="4">
        <v>70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40</v>
      </c>
      <c r="AQ278" s="8">
        <v>1700.03</v>
      </c>
      <c r="AR278" s="4">
        <v>39</v>
      </c>
      <c r="AS278" s="8">
        <v>1628.81</v>
      </c>
      <c r="AT278" s="7">
        <v>0.0256</v>
      </c>
      <c r="AU278" s="7">
        <v>0.0437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>
        <v>0.2625</v>
      </c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 t="s">
        <v>226</v>
      </c>
      <c r="BJ278" s="4">
        <v>40</v>
      </c>
      <c r="BK278" s="8">
        <v>1700.03</v>
      </c>
      <c r="BL278" s="2" t="s">
        <v>2989</v>
      </c>
      <c r="BM278" s="7">
        <v>1</v>
      </c>
      <c r="BN278" s="7">
        <v>1</v>
      </c>
      <c r="BO278" s="4">
        <v>3</v>
      </c>
      <c r="BP278" s="8">
        <v>131.4</v>
      </c>
      <c r="BQ278" s="4"/>
      <c r="BR278" s="8"/>
      <c r="BS278" s="7"/>
      <c r="BT278" s="7"/>
      <c r="BU278" s="2" t="s">
        <v>239</v>
      </c>
      <c r="BV278" s="2" t="s">
        <v>223</v>
      </c>
      <c r="BW278" s="2" t="s">
        <v>226</v>
      </c>
      <c r="BX278" s="2" t="s">
        <v>1749</v>
      </c>
      <c r="BY278" s="2" t="s">
        <v>238</v>
      </c>
      <c r="BZ278" s="2" t="s">
        <v>226</v>
      </c>
      <c r="CA278" s="4">
        <v>1</v>
      </c>
      <c r="CB278" s="8">
        <v>43.19</v>
      </c>
      <c r="CC278" s="4">
        <v>8</v>
      </c>
      <c r="CD278" s="8">
        <v>345.52</v>
      </c>
      <c r="CE278" s="7">
        <v>-0.875</v>
      </c>
      <c r="CF278" s="7">
        <v>-0.875</v>
      </c>
      <c r="CG278" s="2" t="s">
        <v>239</v>
      </c>
      <c r="CH278" s="2" t="s">
        <v>223</v>
      </c>
      <c r="CI278" s="2" t="s">
        <v>327</v>
      </c>
      <c r="CJ278" s="2" t="s">
        <v>556</v>
      </c>
      <c r="CK278" s="2" t="s">
        <v>238</v>
      </c>
      <c r="CL278" s="2" t="s">
        <v>226</v>
      </c>
      <c r="CM278" s="4">
        <v>1</v>
      </c>
      <c r="CN278" s="8">
        <v>43.19</v>
      </c>
      <c r="CO278" s="4">
        <v>3</v>
      </c>
      <c r="CP278" s="8">
        <v>129.57</v>
      </c>
      <c r="CQ278" s="7">
        <v>-0.6667</v>
      </c>
      <c r="CR278" s="7">
        <v>-0.6667</v>
      </c>
      <c r="CS278" s="2" t="s">
        <v>239</v>
      </c>
      <c r="CT278" s="2" t="s">
        <v>223</v>
      </c>
      <c r="CU278" s="2" t="s">
        <v>778</v>
      </c>
      <c r="CV278" s="2" t="s">
        <v>399</v>
      </c>
      <c r="CW278" s="2" t="s">
        <v>238</v>
      </c>
      <c r="CX278" s="2" t="s">
        <v>226</v>
      </c>
      <c r="CY278" s="4">
        <v>4</v>
      </c>
      <c r="CZ278" s="8">
        <v>175.96</v>
      </c>
      <c r="DA278" s="4"/>
      <c r="DB278" s="8"/>
      <c r="DC278" s="7"/>
      <c r="DD278" s="7"/>
      <c r="DE278" s="2" t="s">
        <v>239</v>
      </c>
      <c r="DF278" s="2" t="s">
        <v>223</v>
      </c>
      <c r="DG278" s="2" t="s">
        <v>376</v>
      </c>
      <c r="DH278" s="2" t="s">
        <v>917</v>
      </c>
      <c r="DI278" s="2" t="s">
        <v>238</v>
      </c>
      <c r="DJ278" s="2" t="s">
        <v>226</v>
      </c>
      <c r="DK278" s="4">
        <v>14</v>
      </c>
      <c r="DL278" s="8">
        <v>519.86</v>
      </c>
      <c r="DM278" s="4">
        <v>7</v>
      </c>
      <c r="DN278" s="8">
        <v>271.93</v>
      </c>
      <c r="DO278" s="7">
        <v>1</v>
      </c>
      <c r="DP278" s="7">
        <v>0.9117</v>
      </c>
      <c r="DQ278" s="2" t="s">
        <v>239</v>
      </c>
      <c r="DR278" s="2" t="s">
        <v>223</v>
      </c>
      <c r="DS278" s="2" t="s">
        <v>500</v>
      </c>
      <c r="DT278" s="2" t="s">
        <v>2990</v>
      </c>
      <c r="DU278" s="2" t="s">
        <v>238</v>
      </c>
      <c r="DV278" s="2" t="s">
        <v>226</v>
      </c>
      <c r="DW278" s="4">
        <v>10</v>
      </c>
      <c r="DX278" s="8">
        <v>419.9</v>
      </c>
      <c r="DY278" s="4">
        <v>9</v>
      </c>
      <c r="DZ278" s="8">
        <v>377.91</v>
      </c>
      <c r="EA278" s="7">
        <v>0.1111</v>
      </c>
      <c r="EB278" s="7">
        <v>0.1111</v>
      </c>
      <c r="EC278" s="2" t="s">
        <v>239</v>
      </c>
      <c r="ED278" s="2" t="s">
        <v>223</v>
      </c>
      <c r="EE278" s="2" t="s">
        <v>379</v>
      </c>
      <c r="EF278" s="2" t="s">
        <v>278</v>
      </c>
      <c r="EG278" s="2" t="s">
        <v>238</v>
      </c>
      <c r="EH278" s="2" t="s">
        <v>226</v>
      </c>
      <c r="EI278" s="4">
        <v>2</v>
      </c>
      <c r="EJ278" s="8">
        <v>86.38</v>
      </c>
      <c r="EK278" s="4">
        <v>7</v>
      </c>
      <c r="EL278" s="8">
        <v>302.33</v>
      </c>
      <c r="EM278" s="7">
        <v>-0.7143</v>
      </c>
      <c r="EN278" s="7">
        <v>-0.7143</v>
      </c>
      <c r="EO278" s="2" t="s">
        <v>239</v>
      </c>
      <c r="EP278" s="2" t="s">
        <v>223</v>
      </c>
      <c r="EQ278" s="2" t="s">
        <v>778</v>
      </c>
      <c r="ER278" s="2" t="s">
        <v>300</v>
      </c>
      <c r="ES278" s="2" t="s">
        <v>238</v>
      </c>
      <c r="ET278" s="2" t="s">
        <v>226</v>
      </c>
      <c r="EU278" s="4"/>
      <c r="EV278" s="8"/>
      <c r="EW278" s="4">
        <v>2</v>
      </c>
      <c r="EX278" s="8">
        <v>71.98</v>
      </c>
      <c r="EY278" s="7">
        <v>-1</v>
      </c>
      <c r="EZ278" s="7">
        <v>-1</v>
      </c>
      <c r="FA278" s="2" t="s">
        <v>239</v>
      </c>
      <c r="FB278" s="2" t="s">
        <v>223</v>
      </c>
      <c r="FC278" s="2" t="s">
        <v>2987</v>
      </c>
      <c r="FD278" s="2" t="s">
        <v>1964</v>
      </c>
      <c r="FE278" s="2" t="s">
        <v>238</v>
      </c>
      <c r="FF278" s="2" t="s">
        <v>226</v>
      </c>
      <c r="FG278" s="4">
        <v>3</v>
      </c>
      <c r="FH278" s="8">
        <v>194.97</v>
      </c>
      <c r="FI278" s="4"/>
      <c r="FJ278" s="8"/>
      <c r="FK278" s="7"/>
      <c r="FL278" s="7"/>
      <c r="FM278" s="2" t="s">
        <v>239</v>
      </c>
      <c r="FN278" s="2" t="s">
        <v>223</v>
      </c>
      <c r="FO278" s="2" t="s">
        <v>778</v>
      </c>
      <c r="FP278" s="2" t="s">
        <v>477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239</v>
      </c>
      <c r="FZ278" s="2" t="s">
        <v>223</v>
      </c>
      <c r="GA278" s="2" t="s">
        <v>661</v>
      </c>
      <c r="GB278" s="2" t="s">
        <v>226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252</v>
      </c>
      <c r="GL278" s="2" t="s">
        <v>223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>
        <v>1</v>
      </c>
      <c r="GR278" s="8">
        <v>41.99</v>
      </c>
      <c r="GS278" s="4"/>
      <c r="GT278" s="8"/>
      <c r="GU278" s="7"/>
      <c r="GV278" s="7"/>
      <c r="GW278" s="2" t="s">
        <v>239</v>
      </c>
      <c r="GX278" s="2" t="s">
        <v>223</v>
      </c>
      <c r="GY278" s="2" t="s">
        <v>921</v>
      </c>
      <c r="GZ278" s="2" t="s">
        <v>668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239</v>
      </c>
      <c r="HJ278" s="2" t="s">
        <v>223</v>
      </c>
      <c r="HK278" s="2" t="s">
        <v>1316</v>
      </c>
      <c r="HL278" s="2" t="s">
        <v>226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223</v>
      </c>
      <c r="HW278" s="2" t="s">
        <v>226</v>
      </c>
      <c r="HX278" s="2" t="s">
        <v>226</v>
      </c>
      <c r="HY278" s="2" t="s">
        <v>238</v>
      </c>
      <c r="HZ278" s="2" t="s">
        <v>291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223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223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448</v>
      </c>
      <c r="JF278" s="2" t="s">
        <v>223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>
        <v>2</v>
      </c>
      <c r="JN278" s="8">
        <v>86.38</v>
      </c>
      <c r="JO278" s="7">
        <v>-1</v>
      </c>
      <c r="JP278" s="7">
        <v>-1</v>
      </c>
      <c r="JQ278" s="2" t="s">
        <v>239</v>
      </c>
      <c r="JR278" s="2" t="s">
        <v>223</v>
      </c>
      <c r="JS278" s="2" t="s">
        <v>256</v>
      </c>
      <c r="JT278" s="2" t="s">
        <v>277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223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>
        <v>1</v>
      </c>
      <c r="KJ278" s="8">
        <v>43.19</v>
      </c>
      <c r="KK278" s="4">
        <v>1</v>
      </c>
      <c r="KL278" s="8">
        <v>43.19</v>
      </c>
      <c r="KM278" s="7"/>
      <c r="KN278" s="7"/>
      <c r="KO278" s="2" t="s">
        <v>239</v>
      </c>
      <c r="KP278" s="2" t="s">
        <v>223</v>
      </c>
      <c r="KQ278" s="2" t="s">
        <v>258</v>
      </c>
      <c r="KR278" s="2" t="s">
        <v>2377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252</v>
      </c>
      <c r="LB278" s="2" t="s">
        <v>223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448</v>
      </c>
      <c r="LN278" s="2" t="s">
        <v>223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223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239</v>
      </c>
      <c r="NJ278" s="2" t="s">
        <v>261</v>
      </c>
      <c r="NK278" s="2" t="s">
        <v>390</v>
      </c>
      <c r="NL278" s="2" t="s">
        <v>418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239</v>
      </c>
      <c r="NV278" s="2" t="s">
        <v>237</v>
      </c>
      <c r="NW278" s="2" t="s">
        <v>2575</v>
      </c>
      <c r="NX278" s="2" t="s">
        <v>265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239</v>
      </c>
      <c r="OH278" s="2" t="s">
        <v>237</v>
      </c>
      <c r="OI278" s="2" t="s">
        <v>671</v>
      </c>
      <c r="OJ278" s="2" t="s">
        <v>1339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252</v>
      </c>
      <c r="OT278" s="2" t="s">
        <v>223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239</v>
      </c>
      <c r="PF278" s="2" t="s">
        <v>223</v>
      </c>
      <c r="PG278" s="2" t="s">
        <v>226</v>
      </c>
      <c r="PH278" s="2" t="s">
        <v>226</v>
      </c>
      <c r="PI278" s="2" t="s">
        <v>238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226</v>
      </c>
      <c r="QE278" s="2" t="s">
        <v>226</v>
      </c>
      <c r="QF278" s="2" t="s">
        <v>226</v>
      </c>
      <c r="QG278" s="2" t="s">
        <v>226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252</v>
      </c>
      <c r="QP278" s="2" t="s">
        <v>237</v>
      </c>
      <c r="QQ278" s="2" t="s">
        <v>226</v>
      </c>
      <c r="QR278" s="2" t="s">
        <v>226</v>
      </c>
      <c r="QS278" s="2" t="s">
        <v>238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223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226</v>
      </c>
      <c r="RN278" s="2" t="s">
        <v>226</v>
      </c>
      <c r="RO278" s="2" t="s">
        <v>226</v>
      </c>
      <c r="RP278" s="2" t="s">
        <v>226</v>
      </c>
      <c r="RQ278" s="2" t="s">
        <v>226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252</v>
      </c>
      <c r="RZ278" s="2" t="s">
        <v>237</v>
      </c>
      <c r="SA278" s="2" t="s">
        <v>226</v>
      </c>
      <c r="SB278" s="2" t="s">
        <v>226</v>
      </c>
      <c r="SC278" s="2" t="s">
        <v>238</v>
      </c>
      <c r="SD278" s="2" t="s">
        <v>226</v>
      </c>
      <c r="SE278" s="4">
        <v>198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>
        <v>70</v>
      </c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</row>
    <row r="279">
      <c r="A279" s="2" t="s">
        <v>2991</v>
      </c>
      <c r="B279" s="2" t="s">
        <v>577</v>
      </c>
      <c r="C279" s="2" t="s">
        <v>558</v>
      </c>
      <c r="D279" s="2" t="s">
        <v>215</v>
      </c>
      <c r="E279" s="2" t="s">
        <v>363</v>
      </c>
      <c r="F279" s="2" t="s">
        <v>2992</v>
      </c>
      <c r="G279" s="2" t="s">
        <v>2993</v>
      </c>
      <c r="H279" s="2" t="s">
        <v>2994</v>
      </c>
      <c r="I279" s="2" t="s">
        <v>2995</v>
      </c>
      <c r="J279" s="2" t="s">
        <v>582</v>
      </c>
      <c r="K279" s="2" t="s">
        <v>795</v>
      </c>
      <c r="L279" s="3">
        <v>28.57</v>
      </c>
      <c r="M279" s="3">
        <v>30</v>
      </c>
      <c r="N279" s="3">
        <v>59.99</v>
      </c>
      <c r="O279" s="2" t="s">
        <v>223</v>
      </c>
      <c r="P279" s="2" t="s">
        <v>284</v>
      </c>
      <c r="Q279" s="2" t="s">
        <v>225</v>
      </c>
      <c r="R279" s="2" t="s">
        <v>226</v>
      </c>
      <c r="S279" s="2" t="s">
        <v>2996</v>
      </c>
      <c r="T279" s="2" t="s">
        <v>969</v>
      </c>
      <c r="U279" s="2" t="s">
        <v>2756</v>
      </c>
      <c r="V279" s="2" t="s">
        <v>320</v>
      </c>
      <c r="W279" s="2" t="s">
        <v>2997</v>
      </c>
      <c r="X279" s="2" t="s">
        <v>231</v>
      </c>
      <c r="Y279" s="2" t="s">
        <v>2472</v>
      </c>
      <c r="Z279" s="4">
        <v>285</v>
      </c>
      <c r="AA279" s="4">
        <f>=ROUNDDOWN(71.25,0)</f>
      </c>
      <c r="AB279" s="5">
        <v>4</v>
      </c>
      <c r="AC279" s="2" t="s">
        <v>226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55</v>
      </c>
      <c r="AQ279" s="8">
        <v>1483.13</v>
      </c>
      <c r="AR279" s="4">
        <v>55</v>
      </c>
      <c r="AS279" s="8">
        <v>1630.8</v>
      </c>
      <c r="AT279" s="7"/>
      <c r="AU279" s="7">
        <v>-0.0906</v>
      </c>
      <c r="AV279" s="4">
        <v>203</v>
      </c>
      <c r="AW279" s="8">
        <v>6218.05</v>
      </c>
      <c r="AX279" s="4">
        <v>226</v>
      </c>
      <c r="AY279" s="8">
        <v>7789.23</v>
      </c>
      <c r="AZ279" s="7">
        <v>-0.1018</v>
      </c>
      <c r="BA279" s="7">
        <v>-0.2017</v>
      </c>
      <c r="BB279" s="7">
        <v>0.2385</v>
      </c>
      <c r="BC279" s="4">
        <v>203</v>
      </c>
      <c r="BD279" s="8">
        <v>6218.05</v>
      </c>
      <c r="BE279" s="4">
        <v>226</v>
      </c>
      <c r="BF279" s="8">
        <v>7789.23</v>
      </c>
      <c r="BG279" s="7">
        <v>-0.1018</v>
      </c>
      <c r="BH279" s="7">
        <v>-0.2017</v>
      </c>
      <c r="BI279" s="7">
        <v>1</v>
      </c>
      <c r="BJ279" s="4">
        <v>55</v>
      </c>
      <c r="BK279" s="8">
        <v>1483.13</v>
      </c>
      <c r="BL279" s="2" t="s">
        <v>2998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236</v>
      </c>
      <c r="BV279" s="2" t="s">
        <v>223</v>
      </c>
      <c r="BW279" s="2" t="s">
        <v>226</v>
      </c>
      <c r="BX279" s="2" t="s">
        <v>226</v>
      </c>
      <c r="BY279" s="2" t="s">
        <v>238</v>
      </c>
      <c r="BZ279" s="2" t="s">
        <v>226</v>
      </c>
      <c r="CA279" s="4">
        <v>10</v>
      </c>
      <c r="CB279" s="8">
        <v>324</v>
      </c>
      <c r="CC279" s="4">
        <v>10</v>
      </c>
      <c r="CD279" s="8">
        <v>324</v>
      </c>
      <c r="CE279" s="7"/>
      <c r="CF279" s="7"/>
      <c r="CG279" s="2" t="s">
        <v>239</v>
      </c>
      <c r="CH279" s="2" t="s">
        <v>223</v>
      </c>
      <c r="CI279" s="2" t="s">
        <v>503</v>
      </c>
      <c r="CJ279" s="2" t="s">
        <v>1596</v>
      </c>
      <c r="CK279" s="2" t="s">
        <v>238</v>
      </c>
      <c r="CL279" s="2" t="s">
        <v>226</v>
      </c>
      <c r="CM279" s="4">
        <v>1</v>
      </c>
      <c r="CN279" s="8">
        <v>32.4</v>
      </c>
      <c r="CO279" s="4"/>
      <c r="CP279" s="8"/>
      <c r="CQ279" s="7"/>
      <c r="CR279" s="7"/>
      <c r="CS279" s="2" t="s">
        <v>239</v>
      </c>
      <c r="CT279" s="2" t="s">
        <v>223</v>
      </c>
      <c r="CU279" s="2" t="s">
        <v>2218</v>
      </c>
      <c r="CV279" s="2" t="s">
        <v>2999</v>
      </c>
      <c r="CW279" s="2" t="s">
        <v>238</v>
      </c>
      <c r="CX279" s="2" t="s">
        <v>226</v>
      </c>
      <c r="CY279" s="4">
        <v>1</v>
      </c>
      <c r="CZ279" s="8">
        <v>33</v>
      </c>
      <c r="DA279" s="4"/>
      <c r="DB279" s="8"/>
      <c r="DC279" s="7"/>
      <c r="DD279" s="7"/>
      <c r="DE279" s="2" t="s">
        <v>239</v>
      </c>
      <c r="DF279" s="2" t="s">
        <v>223</v>
      </c>
      <c r="DG279" s="2" t="s">
        <v>928</v>
      </c>
      <c r="DH279" s="2" t="s">
        <v>2772</v>
      </c>
      <c r="DI279" s="2" t="s">
        <v>238</v>
      </c>
      <c r="DJ279" s="2" t="s">
        <v>226</v>
      </c>
      <c r="DK279" s="4">
        <v>37</v>
      </c>
      <c r="DL279" s="8">
        <v>902.93</v>
      </c>
      <c r="DM279" s="4">
        <v>30</v>
      </c>
      <c r="DN279" s="8">
        <v>822</v>
      </c>
      <c r="DO279" s="7">
        <v>0.2333</v>
      </c>
      <c r="DP279" s="7">
        <v>0.0985</v>
      </c>
      <c r="DQ279" s="2" t="s">
        <v>239</v>
      </c>
      <c r="DR279" s="2" t="s">
        <v>223</v>
      </c>
      <c r="DS279" s="2" t="s">
        <v>917</v>
      </c>
      <c r="DT279" s="2" t="s">
        <v>465</v>
      </c>
      <c r="DU279" s="2" t="s">
        <v>238</v>
      </c>
      <c r="DV279" s="2" t="s">
        <v>226</v>
      </c>
      <c r="DW279" s="4">
        <v>2</v>
      </c>
      <c r="DX279" s="8">
        <v>63</v>
      </c>
      <c r="DY279" s="4">
        <v>1</v>
      </c>
      <c r="DZ279" s="8">
        <v>31.5</v>
      </c>
      <c r="EA279" s="7">
        <v>1</v>
      </c>
      <c r="EB279" s="7">
        <v>1</v>
      </c>
      <c r="EC279" s="2" t="s">
        <v>239</v>
      </c>
      <c r="ED279" s="2" t="s">
        <v>223</v>
      </c>
      <c r="EE279" s="2" t="s">
        <v>923</v>
      </c>
      <c r="EF279" s="2" t="s">
        <v>3000</v>
      </c>
      <c r="EG279" s="2" t="s">
        <v>238</v>
      </c>
      <c r="EH279" s="2" t="s">
        <v>226</v>
      </c>
      <c r="EI279" s="4">
        <v>2</v>
      </c>
      <c r="EJ279" s="8">
        <v>64.8</v>
      </c>
      <c r="EK279" s="4">
        <v>13</v>
      </c>
      <c r="EL279" s="8">
        <v>421.2</v>
      </c>
      <c r="EM279" s="7">
        <v>-0.8462</v>
      </c>
      <c r="EN279" s="7">
        <v>-0.8462</v>
      </c>
      <c r="EO279" s="2" t="s">
        <v>239</v>
      </c>
      <c r="EP279" s="2" t="s">
        <v>223</v>
      </c>
      <c r="EQ279" s="2" t="s">
        <v>442</v>
      </c>
      <c r="ER279" s="2" t="s">
        <v>2799</v>
      </c>
      <c r="ES279" s="2" t="s">
        <v>238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239</v>
      </c>
      <c r="FB279" s="2" t="s">
        <v>223</v>
      </c>
      <c r="FC279" s="2" t="s">
        <v>2983</v>
      </c>
      <c r="FD279" s="2" t="s">
        <v>3001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223</v>
      </c>
      <c r="FO279" s="2" t="s">
        <v>2472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239</v>
      </c>
      <c r="FZ279" s="2" t="s">
        <v>223</v>
      </c>
      <c r="GA279" s="2" t="s">
        <v>661</v>
      </c>
      <c r="GB279" s="2" t="s">
        <v>226</v>
      </c>
      <c r="GC279" s="2" t="s">
        <v>238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252</v>
      </c>
      <c r="GL279" s="2" t="s">
        <v>223</v>
      </c>
      <c r="GM279" s="2" t="s">
        <v>226</v>
      </c>
      <c r="GN279" s="2" t="s">
        <v>226</v>
      </c>
      <c r="GO279" s="2" t="s">
        <v>238</v>
      </c>
      <c r="GP279" s="2" t="s">
        <v>226</v>
      </c>
      <c r="GQ279" s="4">
        <v>2</v>
      </c>
      <c r="GR279" s="8">
        <v>63</v>
      </c>
      <c r="GS279" s="4"/>
      <c r="GT279" s="8"/>
      <c r="GU279" s="7"/>
      <c r="GV279" s="7"/>
      <c r="GW279" s="2" t="s">
        <v>239</v>
      </c>
      <c r="GX279" s="2" t="s">
        <v>223</v>
      </c>
      <c r="GY279" s="2" t="s">
        <v>2856</v>
      </c>
      <c r="GZ279" s="2" t="s">
        <v>386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223</v>
      </c>
      <c r="HK279" s="2" t="s">
        <v>226</v>
      </c>
      <c r="HL279" s="2" t="s">
        <v>226</v>
      </c>
      <c r="HM279" s="2" t="s">
        <v>238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223</v>
      </c>
      <c r="HW279" s="2" t="s">
        <v>226</v>
      </c>
      <c r="HX279" s="2" t="s">
        <v>226</v>
      </c>
      <c r="HY279" s="2" t="s">
        <v>238</v>
      </c>
      <c r="HZ279" s="2" t="s">
        <v>291</v>
      </c>
      <c r="IA279" s="4"/>
      <c r="IB279" s="8"/>
      <c r="IC279" s="4"/>
      <c r="ID279" s="8"/>
      <c r="IE279" s="7"/>
      <c r="IF279" s="7"/>
      <c r="IG279" s="2" t="s">
        <v>252</v>
      </c>
      <c r="IH279" s="2" t="s">
        <v>223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223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252</v>
      </c>
      <c r="JF279" s="2" t="s">
        <v>223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223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223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223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252</v>
      </c>
      <c r="LB279" s="2" t="s">
        <v>223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252</v>
      </c>
      <c r="LN279" s="2" t="s">
        <v>223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223</v>
      </c>
      <c r="MY279" s="2" t="s">
        <v>2070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>
        <v>1</v>
      </c>
      <c r="NF279" s="8">
        <v>32.1</v>
      </c>
      <c r="NG279" s="7">
        <v>-1</v>
      </c>
      <c r="NH279" s="7">
        <v>-1</v>
      </c>
      <c r="NI279" s="2" t="s">
        <v>239</v>
      </c>
      <c r="NJ279" s="2" t="s">
        <v>261</v>
      </c>
      <c r="NK279" s="2" t="s">
        <v>2088</v>
      </c>
      <c r="NL279" s="2" t="s">
        <v>3002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236</v>
      </c>
      <c r="NV279" s="2" t="s">
        <v>223</v>
      </c>
      <c r="NW279" s="2" t="s">
        <v>226</v>
      </c>
      <c r="NX279" s="2" t="s">
        <v>226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239</v>
      </c>
      <c r="OH279" s="2" t="s">
        <v>237</v>
      </c>
      <c r="OI279" s="2" t="s">
        <v>3003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252</v>
      </c>
      <c r="OT279" s="2" t="s">
        <v>223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239</v>
      </c>
      <c r="PF279" s="2" t="s">
        <v>223</v>
      </c>
      <c r="PG279" s="2" t="s">
        <v>226</v>
      </c>
      <c r="PH279" s="2" t="s">
        <v>226</v>
      </c>
      <c r="PI279" s="2" t="s">
        <v>238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226</v>
      </c>
      <c r="QE279" s="2" t="s">
        <v>226</v>
      </c>
      <c r="QF279" s="2" t="s">
        <v>226</v>
      </c>
      <c r="QG279" s="2" t="s">
        <v>226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223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252</v>
      </c>
      <c r="RN279" s="2" t="s">
        <v>223</v>
      </c>
      <c r="RO279" s="2" t="s">
        <v>226</v>
      </c>
      <c r="RP279" s="2" t="s">
        <v>226</v>
      </c>
      <c r="RQ279" s="2" t="s">
        <v>238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226</v>
      </c>
      <c r="RZ279" s="2" t="s">
        <v>226</v>
      </c>
      <c r="SA279" s="2" t="s">
        <v>226</v>
      </c>
      <c r="SB279" s="2" t="s">
        <v>226</v>
      </c>
      <c r="SC279" s="2" t="s">
        <v>226</v>
      </c>
      <c r="SD279" s="2" t="s">
        <v>226</v>
      </c>
      <c r="SE279" s="4">
        <v>285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</row>
    <row r="280">
      <c r="A280" s="2" t="s">
        <v>3004</v>
      </c>
      <c r="B280" s="2" t="s">
        <v>577</v>
      </c>
      <c r="C280" s="2" t="s">
        <v>558</v>
      </c>
      <c r="D280" s="2" t="s">
        <v>215</v>
      </c>
      <c r="E280" s="2" t="s">
        <v>363</v>
      </c>
      <c r="F280" s="2" t="s">
        <v>2992</v>
      </c>
      <c r="G280" s="2" t="s">
        <v>2993</v>
      </c>
      <c r="H280" s="2" t="s">
        <v>2994</v>
      </c>
      <c r="I280" s="2" t="s">
        <v>3005</v>
      </c>
      <c r="J280" s="2" t="s">
        <v>221</v>
      </c>
      <c r="K280" s="2" t="s">
        <v>795</v>
      </c>
      <c r="L280" s="3">
        <v>33.33</v>
      </c>
      <c r="M280" s="3">
        <v>35</v>
      </c>
      <c r="N280" s="3">
        <v>69.99</v>
      </c>
      <c r="O280" s="2" t="s">
        <v>223</v>
      </c>
      <c r="P280" s="2" t="s">
        <v>284</v>
      </c>
      <c r="Q280" s="2" t="s">
        <v>225</v>
      </c>
      <c r="R280" s="2" t="s">
        <v>226</v>
      </c>
      <c r="S280" s="2" t="s">
        <v>2996</v>
      </c>
      <c r="T280" s="2" t="s">
        <v>969</v>
      </c>
      <c r="U280" s="2" t="s">
        <v>489</v>
      </c>
      <c r="V280" s="2" t="s">
        <v>320</v>
      </c>
      <c r="W280" s="2" t="s">
        <v>2997</v>
      </c>
      <c r="X280" s="2" t="s">
        <v>231</v>
      </c>
      <c r="Y280" s="2" t="s">
        <v>670</v>
      </c>
      <c r="Z280" s="4">
        <v>246</v>
      </c>
      <c r="AA280" s="4">
        <f>=ROUNDDOWN(24.8484848484848,0)</f>
      </c>
      <c r="AB280" s="5">
        <v>9.9</v>
      </c>
      <c r="AC280" s="2" t="s">
        <v>226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111</v>
      </c>
      <c r="AQ280" s="8">
        <v>3436.19</v>
      </c>
      <c r="AR280" s="4">
        <v>109</v>
      </c>
      <c r="AS280" s="8">
        <v>3778.25</v>
      </c>
      <c r="AT280" s="7">
        <v>0.0183</v>
      </c>
      <c r="AU280" s="7">
        <v>-0.0905</v>
      </c>
      <c r="AV280" s="4" t="s">
        <v>226</v>
      </c>
      <c r="AW280" s="8" t="s">
        <v>226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>
        <v>0.5526</v>
      </c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 t="s">
        <v>226</v>
      </c>
      <c r="BJ280" s="4">
        <v>111</v>
      </c>
      <c r="BK280" s="8">
        <v>3436.19</v>
      </c>
      <c r="BL280" s="2" t="s">
        <v>3006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236</v>
      </c>
      <c r="BV280" s="2" t="s">
        <v>223</v>
      </c>
      <c r="BW280" s="2" t="s">
        <v>226</v>
      </c>
      <c r="BX280" s="2" t="s">
        <v>226</v>
      </c>
      <c r="BY280" s="2" t="s">
        <v>238</v>
      </c>
      <c r="BZ280" s="2" t="s">
        <v>226</v>
      </c>
      <c r="CA280" s="4">
        <v>15</v>
      </c>
      <c r="CB280" s="8">
        <v>567</v>
      </c>
      <c r="CC280" s="4">
        <v>22</v>
      </c>
      <c r="CD280" s="8">
        <v>831.6</v>
      </c>
      <c r="CE280" s="7">
        <v>-0.3182</v>
      </c>
      <c r="CF280" s="7">
        <v>-0.3182</v>
      </c>
      <c r="CG280" s="2" t="s">
        <v>239</v>
      </c>
      <c r="CH280" s="2" t="s">
        <v>223</v>
      </c>
      <c r="CI280" s="2" t="s">
        <v>327</v>
      </c>
      <c r="CJ280" s="2" t="s">
        <v>391</v>
      </c>
      <c r="CK280" s="2" t="s">
        <v>238</v>
      </c>
      <c r="CL280" s="2" t="s">
        <v>226</v>
      </c>
      <c r="CM280" s="4">
        <v>4</v>
      </c>
      <c r="CN280" s="8">
        <v>151.2</v>
      </c>
      <c r="CO280" s="4"/>
      <c r="CP280" s="8"/>
      <c r="CQ280" s="7"/>
      <c r="CR280" s="7"/>
      <c r="CS280" s="2" t="s">
        <v>239</v>
      </c>
      <c r="CT280" s="2" t="s">
        <v>223</v>
      </c>
      <c r="CU280" s="2" t="s">
        <v>725</v>
      </c>
      <c r="CV280" s="2" t="s">
        <v>300</v>
      </c>
      <c r="CW280" s="2" t="s">
        <v>238</v>
      </c>
      <c r="CX280" s="2" t="s">
        <v>226</v>
      </c>
      <c r="CY280" s="4"/>
      <c r="CZ280" s="8"/>
      <c r="DA280" s="4">
        <v>4</v>
      </c>
      <c r="DB280" s="8">
        <v>154</v>
      </c>
      <c r="DC280" s="7">
        <v>-1</v>
      </c>
      <c r="DD280" s="7">
        <v>-1</v>
      </c>
      <c r="DE280" s="2" t="s">
        <v>3007</v>
      </c>
      <c r="DF280" s="2" t="s">
        <v>237</v>
      </c>
      <c r="DG280" s="2" t="s">
        <v>376</v>
      </c>
      <c r="DH280" s="2" t="s">
        <v>425</v>
      </c>
      <c r="DI280" s="2" t="s">
        <v>238</v>
      </c>
      <c r="DJ280" s="2" t="s">
        <v>226</v>
      </c>
      <c r="DK280" s="4">
        <v>62</v>
      </c>
      <c r="DL280" s="8">
        <v>1826.64</v>
      </c>
      <c r="DM280" s="4">
        <v>51</v>
      </c>
      <c r="DN280" s="8">
        <v>1596</v>
      </c>
      <c r="DO280" s="7">
        <v>0.2157</v>
      </c>
      <c r="DP280" s="7">
        <v>0.1445</v>
      </c>
      <c r="DQ280" s="2" t="s">
        <v>239</v>
      </c>
      <c r="DR280" s="2" t="s">
        <v>223</v>
      </c>
      <c r="DS280" s="2" t="s">
        <v>532</v>
      </c>
      <c r="DT280" s="2" t="s">
        <v>458</v>
      </c>
      <c r="DU280" s="2" t="s">
        <v>238</v>
      </c>
      <c r="DV280" s="2" t="s">
        <v>226</v>
      </c>
      <c r="DW280" s="4">
        <v>15</v>
      </c>
      <c r="DX280" s="8">
        <v>385.95</v>
      </c>
      <c r="DY280" s="4">
        <v>5</v>
      </c>
      <c r="DZ280" s="8">
        <v>183.75</v>
      </c>
      <c r="EA280" s="7">
        <v>2</v>
      </c>
      <c r="EB280" s="7">
        <v>1.1004</v>
      </c>
      <c r="EC280" s="2" t="s">
        <v>239</v>
      </c>
      <c r="ED280" s="2" t="s">
        <v>223</v>
      </c>
      <c r="EE280" s="2" t="s">
        <v>379</v>
      </c>
      <c r="EF280" s="2" t="s">
        <v>278</v>
      </c>
      <c r="EG280" s="2" t="s">
        <v>238</v>
      </c>
      <c r="EH280" s="2" t="s">
        <v>226</v>
      </c>
      <c r="EI280" s="4">
        <v>8</v>
      </c>
      <c r="EJ280" s="8">
        <v>302.4</v>
      </c>
      <c r="EK280" s="4">
        <v>19</v>
      </c>
      <c r="EL280" s="8">
        <v>718.2</v>
      </c>
      <c r="EM280" s="7">
        <v>-0.5789</v>
      </c>
      <c r="EN280" s="7">
        <v>-0.5789</v>
      </c>
      <c r="EO280" s="2" t="s">
        <v>239</v>
      </c>
      <c r="EP280" s="2" t="s">
        <v>223</v>
      </c>
      <c r="EQ280" s="2" t="s">
        <v>361</v>
      </c>
      <c r="ER280" s="2" t="s">
        <v>3008</v>
      </c>
      <c r="ES280" s="2" t="s">
        <v>238</v>
      </c>
      <c r="ET280" s="2" t="s">
        <v>226</v>
      </c>
      <c r="EU280" s="4">
        <v>7</v>
      </c>
      <c r="EV280" s="8">
        <v>203</v>
      </c>
      <c r="EW280" s="4">
        <v>1</v>
      </c>
      <c r="EX280" s="8">
        <v>33.25</v>
      </c>
      <c r="EY280" s="7">
        <v>6</v>
      </c>
      <c r="EZ280" s="7">
        <v>5.1053</v>
      </c>
      <c r="FA280" s="2" t="s">
        <v>239</v>
      </c>
      <c r="FB280" s="2" t="s">
        <v>223</v>
      </c>
      <c r="FC280" s="2" t="s">
        <v>733</v>
      </c>
      <c r="FD280" s="2" t="s">
        <v>278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239</v>
      </c>
      <c r="FN280" s="2" t="s">
        <v>223</v>
      </c>
      <c r="FO280" s="2" t="s">
        <v>725</v>
      </c>
      <c r="FP280" s="2" t="s">
        <v>1337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223</v>
      </c>
      <c r="GA280" s="2" t="s">
        <v>661</v>
      </c>
      <c r="GB280" s="2" t="s">
        <v>226</v>
      </c>
      <c r="GC280" s="2" t="s">
        <v>238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252</v>
      </c>
      <c r="GL280" s="2" t="s">
        <v>223</v>
      </c>
      <c r="GM280" s="2" t="s">
        <v>226</v>
      </c>
      <c r="GN280" s="2" t="s">
        <v>226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223</v>
      </c>
      <c r="GY280" s="2" t="s">
        <v>921</v>
      </c>
      <c r="GZ280" s="2" t="s">
        <v>1312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223</v>
      </c>
      <c r="HK280" s="2" t="s">
        <v>226</v>
      </c>
      <c r="HL280" s="2" t="s">
        <v>226</v>
      </c>
      <c r="HM280" s="2" t="s">
        <v>238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223</v>
      </c>
      <c r="HW280" s="2" t="s">
        <v>226</v>
      </c>
      <c r="HX280" s="2" t="s">
        <v>226</v>
      </c>
      <c r="HY280" s="2" t="s">
        <v>238</v>
      </c>
      <c r="HZ280" s="2" t="s">
        <v>291</v>
      </c>
      <c r="IA280" s="4"/>
      <c r="IB280" s="8"/>
      <c r="IC280" s="4"/>
      <c r="ID280" s="8"/>
      <c r="IE280" s="7"/>
      <c r="IF280" s="7"/>
      <c r="IG280" s="2" t="s">
        <v>252</v>
      </c>
      <c r="IH280" s="2" t="s">
        <v>223</v>
      </c>
      <c r="II280" s="2" t="s">
        <v>226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223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252</v>
      </c>
      <c r="JF280" s="2" t="s">
        <v>223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239</v>
      </c>
      <c r="JR280" s="2" t="s">
        <v>223</v>
      </c>
      <c r="JS280" s="2" t="s">
        <v>256</v>
      </c>
      <c r="JT280" s="2" t="s">
        <v>257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223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>
        <v>1</v>
      </c>
      <c r="KL280" s="8">
        <v>36.75</v>
      </c>
      <c r="KM280" s="7">
        <v>-1</v>
      </c>
      <c r="KN280" s="7">
        <v>-1</v>
      </c>
      <c r="KO280" s="2" t="s">
        <v>239</v>
      </c>
      <c r="KP280" s="2" t="s">
        <v>223</v>
      </c>
      <c r="KQ280" s="2" t="s">
        <v>258</v>
      </c>
      <c r="KR280" s="2" t="s">
        <v>710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252</v>
      </c>
      <c r="LB280" s="2" t="s">
        <v>223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448</v>
      </c>
      <c r="LN280" s="2" t="s">
        <v>223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223</v>
      </c>
      <c r="MY280" s="2" t="s">
        <v>226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>
        <v>6</v>
      </c>
      <c r="NF280" s="8">
        <v>224.7</v>
      </c>
      <c r="NG280" s="7">
        <v>-1</v>
      </c>
      <c r="NH280" s="7">
        <v>-1</v>
      </c>
      <c r="NI280" s="2" t="s">
        <v>239</v>
      </c>
      <c r="NJ280" s="2" t="s">
        <v>261</v>
      </c>
      <c r="NK280" s="2" t="s">
        <v>390</v>
      </c>
      <c r="NL280" s="2" t="s">
        <v>402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239</v>
      </c>
      <c r="NV280" s="2" t="s">
        <v>237</v>
      </c>
      <c r="NW280" s="2" t="s">
        <v>491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239</v>
      </c>
      <c r="OH280" s="2" t="s">
        <v>237</v>
      </c>
      <c r="OI280" s="2" t="s">
        <v>2854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252</v>
      </c>
      <c r="OT280" s="2" t="s">
        <v>223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239</v>
      </c>
      <c r="PF280" s="2" t="s">
        <v>223</v>
      </c>
      <c r="PG280" s="2" t="s">
        <v>226</v>
      </c>
      <c r="PH280" s="2" t="s">
        <v>226</v>
      </c>
      <c r="PI280" s="2" t="s">
        <v>238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226</v>
      </c>
      <c r="QE280" s="2" t="s">
        <v>226</v>
      </c>
      <c r="QF280" s="2" t="s">
        <v>226</v>
      </c>
      <c r="QG280" s="2" t="s">
        <v>226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252</v>
      </c>
      <c r="QP280" s="2" t="s">
        <v>237</v>
      </c>
      <c r="QQ280" s="2" t="s">
        <v>226</v>
      </c>
      <c r="QR280" s="2" t="s">
        <v>226</v>
      </c>
      <c r="QS280" s="2" t="s">
        <v>238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266</v>
      </c>
      <c r="RB280" s="2" t="s">
        <v>223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226</v>
      </c>
      <c r="RN280" s="2" t="s">
        <v>226</v>
      </c>
      <c r="RO280" s="2" t="s">
        <v>226</v>
      </c>
      <c r="RP280" s="2" t="s">
        <v>226</v>
      </c>
      <c r="RQ280" s="2" t="s">
        <v>226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252</v>
      </c>
      <c r="RZ280" s="2" t="s">
        <v>237</v>
      </c>
      <c r="SA280" s="2" t="s">
        <v>226</v>
      </c>
      <c r="SB280" s="2" t="s">
        <v>226</v>
      </c>
      <c r="SC280" s="2" t="s">
        <v>238</v>
      </c>
      <c r="SD280" s="2" t="s">
        <v>226</v>
      </c>
      <c r="SE280" s="4">
        <v>246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</row>
    <row r="281">
      <c r="A281" s="2" t="s">
        <v>3009</v>
      </c>
      <c r="B281" s="2" t="s">
        <v>577</v>
      </c>
      <c r="C281" s="2" t="s">
        <v>558</v>
      </c>
      <c r="D281" s="2" t="s">
        <v>215</v>
      </c>
      <c r="E281" s="2" t="s">
        <v>363</v>
      </c>
      <c r="F281" s="2" t="s">
        <v>2992</v>
      </c>
      <c r="G281" s="2" t="s">
        <v>2993</v>
      </c>
      <c r="H281" s="2" t="s">
        <v>2994</v>
      </c>
      <c r="I281" s="2" t="s">
        <v>3005</v>
      </c>
      <c r="J281" s="2" t="s">
        <v>268</v>
      </c>
      <c r="K281" s="2" t="s">
        <v>795</v>
      </c>
      <c r="L281" s="3">
        <v>38.09</v>
      </c>
      <c r="M281" s="3">
        <v>39.99</v>
      </c>
      <c r="N281" s="3">
        <v>79.99</v>
      </c>
      <c r="O281" s="2" t="s">
        <v>223</v>
      </c>
      <c r="P281" s="2" t="s">
        <v>284</v>
      </c>
      <c r="Q281" s="2" t="s">
        <v>225</v>
      </c>
      <c r="R281" s="2" t="s">
        <v>226</v>
      </c>
      <c r="S281" s="2" t="s">
        <v>2996</v>
      </c>
      <c r="T281" s="2" t="s">
        <v>969</v>
      </c>
      <c r="U281" s="2" t="s">
        <v>489</v>
      </c>
      <c r="V281" s="2" t="s">
        <v>320</v>
      </c>
      <c r="W281" s="2" t="s">
        <v>2997</v>
      </c>
      <c r="X281" s="2" t="s">
        <v>231</v>
      </c>
      <c r="Y281" s="2" t="s">
        <v>670</v>
      </c>
      <c r="Z281" s="4">
        <v>138</v>
      </c>
      <c r="AA281" s="4">
        <f>=ROUNDDOWN(32.8571428571429,0)</f>
      </c>
      <c r="AB281" s="5">
        <v>4.2</v>
      </c>
      <c r="AC281" s="2" t="s">
        <v>226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37</v>
      </c>
      <c r="AQ281" s="8">
        <v>1298.73</v>
      </c>
      <c r="AR281" s="4">
        <v>62</v>
      </c>
      <c r="AS281" s="8">
        <v>2380.18</v>
      </c>
      <c r="AT281" s="7">
        <v>-0.4032</v>
      </c>
      <c r="AU281" s="7">
        <v>-0.4544</v>
      </c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0.2089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 t="s">
        <v>226</v>
      </c>
      <c r="BJ281" s="4">
        <v>37</v>
      </c>
      <c r="BK281" s="8">
        <v>1298.73</v>
      </c>
      <c r="BL281" s="2" t="s">
        <v>3010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236</v>
      </c>
      <c r="BV281" s="2" t="s">
        <v>223</v>
      </c>
      <c r="BW281" s="2" t="s">
        <v>226</v>
      </c>
      <c r="BX281" s="2" t="s">
        <v>226</v>
      </c>
      <c r="BY281" s="2" t="s">
        <v>238</v>
      </c>
      <c r="BZ281" s="2" t="s">
        <v>226</v>
      </c>
      <c r="CA281" s="4">
        <v>3</v>
      </c>
      <c r="CB281" s="8">
        <v>129.57</v>
      </c>
      <c r="CC281" s="4">
        <v>3</v>
      </c>
      <c r="CD281" s="8">
        <v>129.57</v>
      </c>
      <c r="CE281" s="7"/>
      <c r="CF281" s="7"/>
      <c r="CG281" s="2" t="s">
        <v>239</v>
      </c>
      <c r="CH281" s="2" t="s">
        <v>223</v>
      </c>
      <c r="CI281" s="2" t="s">
        <v>327</v>
      </c>
      <c r="CJ281" s="2" t="s">
        <v>410</v>
      </c>
      <c r="CK281" s="2" t="s">
        <v>238</v>
      </c>
      <c r="CL281" s="2" t="s">
        <v>226</v>
      </c>
      <c r="CM281" s="4">
        <v>1</v>
      </c>
      <c r="CN281" s="8">
        <v>43.19</v>
      </c>
      <c r="CO281" s="4">
        <v>2</v>
      </c>
      <c r="CP281" s="8">
        <v>86.38</v>
      </c>
      <c r="CQ281" s="7">
        <v>-0.5</v>
      </c>
      <c r="CR281" s="7">
        <v>-0.5</v>
      </c>
      <c r="CS281" s="2" t="s">
        <v>239</v>
      </c>
      <c r="CT281" s="2" t="s">
        <v>223</v>
      </c>
      <c r="CU281" s="2" t="s">
        <v>725</v>
      </c>
      <c r="CV281" s="2" t="s">
        <v>421</v>
      </c>
      <c r="CW281" s="2" t="s">
        <v>238</v>
      </c>
      <c r="CX281" s="2" t="s">
        <v>226</v>
      </c>
      <c r="CY281" s="4"/>
      <c r="CZ281" s="8"/>
      <c r="DA281" s="4">
        <v>1</v>
      </c>
      <c r="DB281" s="8">
        <v>43.99</v>
      </c>
      <c r="DC281" s="7">
        <v>-1</v>
      </c>
      <c r="DD281" s="7">
        <v>-1</v>
      </c>
      <c r="DE281" s="2" t="s">
        <v>3007</v>
      </c>
      <c r="DF281" s="2" t="s">
        <v>237</v>
      </c>
      <c r="DG281" s="2" t="s">
        <v>376</v>
      </c>
      <c r="DH281" s="2" t="s">
        <v>1868</v>
      </c>
      <c r="DI281" s="2" t="s">
        <v>238</v>
      </c>
      <c r="DJ281" s="2" t="s">
        <v>226</v>
      </c>
      <c r="DK281" s="4">
        <v>17</v>
      </c>
      <c r="DL281" s="8">
        <v>590.13</v>
      </c>
      <c r="DM281" s="4">
        <v>38</v>
      </c>
      <c r="DN281" s="8">
        <v>1361.62</v>
      </c>
      <c r="DO281" s="7">
        <v>-0.5526</v>
      </c>
      <c r="DP281" s="7">
        <v>-0.5666</v>
      </c>
      <c r="DQ281" s="2" t="s">
        <v>239</v>
      </c>
      <c r="DR281" s="2" t="s">
        <v>223</v>
      </c>
      <c r="DS281" s="2" t="s">
        <v>532</v>
      </c>
      <c r="DT281" s="2" t="s">
        <v>531</v>
      </c>
      <c r="DU281" s="2" t="s">
        <v>238</v>
      </c>
      <c r="DV281" s="2" t="s">
        <v>226</v>
      </c>
      <c r="DW281" s="4">
        <v>10</v>
      </c>
      <c r="DX281" s="8">
        <v>293.9</v>
      </c>
      <c r="DY281" s="4">
        <v>4</v>
      </c>
      <c r="DZ281" s="8">
        <v>167.96</v>
      </c>
      <c r="EA281" s="7">
        <v>1.5</v>
      </c>
      <c r="EB281" s="7">
        <v>0.7498</v>
      </c>
      <c r="EC281" s="2" t="s">
        <v>239</v>
      </c>
      <c r="ED281" s="2" t="s">
        <v>223</v>
      </c>
      <c r="EE281" s="2" t="s">
        <v>379</v>
      </c>
      <c r="EF281" s="2" t="s">
        <v>2602</v>
      </c>
      <c r="EG281" s="2" t="s">
        <v>238</v>
      </c>
      <c r="EH281" s="2" t="s">
        <v>226</v>
      </c>
      <c r="EI281" s="4"/>
      <c r="EJ281" s="8"/>
      <c r="EK281" s="4">
        <v>7</v>
      </c>
      <c r="EL281" s="8">
        <v>302.33</v>
      </c>
      <c r="EM281" s="7">
        <v>-1</v>
      </c>
      <c r="EN281" s="7">
        <v>-1</v>
      </c>
      <c r="EO281" s="2" t="s">
        <v>239</v>
      </c>
      <c r="EP281" s="2" t="s">
        <v>223</v>
      </c>
      <c r="EQ281" s="2" t="s">
        <v>361</v>
      </c>
      <c r="ER281" s="2" t="s">
        <v>3011</v>
      </c>
      <c r="ES281" s="2" t="s">
        <v>238</v>
      </c>
      <c r="ET281" s="2" t="s">
        <v>226</v>
      </c>
      <c r="EU281" s="4">
        <v>1</v>
      </c>
      <c r="EV281" s="8">
        <v>31.99</v>
      </c>
      <c r="EW281" s="4">
        <v>3</v>
      </c>
      <c r="EX281" s="8">
        <v>119.97</v>
      </c>
      <c r="EY281" s="7">
        <v>-0.6667</v>
      </c>
      <c r="EZ281" s="7">
        <v>-0.7334</v>
      </c>
      <c r="FA281" s="2" t="s">
        <v>239</v>
      </c>
      <c r="FB281" s="2" t="s">
        <v>223</v>
      </c>
      <c r="FC281" s="2" t="s">
        <v>733</v>
      </c>
      <c r="FD281" s="2" t="s">
        <v>513</v>
      </c>
      <c r="FE281" s="2" t="s">
        <v>238</v>
      </c>
      <c r="FF281" s="2" t="s">
        <v>226</v>
      </c>
      <c r="FG281" s="4"/>
      <c r="FH281" s="8"/>
      <c r="FI281" s="4">
        <v>1</v>
      </c>
      <c r="FJ281" s="8">
        <v>39.99</v>
      </c>
      <c r="FK281" s="7">
        <v>-1</v>
      </c>
      <c r="FL281" s="7">
        <v>-1</v>
      </c>
      <c r="FM281" s="2" t="s">
        <v>239</v>
      </c>
      <c r="FN281" s="2" t="s">
        <v>223</v>
      </c>
      <c r="FO281" s="2" t="s">
        <v>725</v>
      </c>
      <c r="FP281" s="2" t="s">
        <v>1371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223</v>
      </c>
      <c r="GA281" s="2" t="s">
        <v>661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252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239</v>
      </c>
      <c r="GX281" s="2" t="s">
        <v>223</v>
      </c>
      <c r="GY281" s="2" t="s">
        <v>921</v>
      </c>
      <c r="GZ281" s="2" t="s">
        <v>2809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223</v>
      </c>
      <c r="HK281" s="2" t="s">
        <v>226</v>
      </c>
      <c r="HL281" s="2" t="s">
        <v>226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223</v>
      </c>
      <c r="HW281" s="2" t="s">
        <v>226</v>
      </c>
      <c r="HX281" s="2" t="s">
        <v>226</v>
      </c>
      <c r="HY281" s="2" t="s">
        <v>238</v>
      </c>
      <c r="HZ281" s="2" t="s">
        <v>291</v>
      </c>
      <c r="IA281" s="4"/>
      <c r="IB281" s="8"/>
      <c r="IC281" s="4"/>
      <c r="ID281" s="8"/>
      <c r="IE281" s="7"/>
      <c r="IF281" s="7"/>
      <c r="IG281" s="2" t="s">
        <v>252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252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239</v>
      </c>
      <c r="JR281" s="2" t="s">
        <v>223</v>
      </c>
      <c r="JS281" s="2" t="s">
        <v>256</v>
      </c>
      <c r="JT281" s="2" t="s">
        <v>1597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>
        <v>5</v>
      </c>
      <c r="KJ281" s="8">
        <v>209.95</v>
      </c>
      <c r="KK281" s="4"/>
      <c r="KL281" s="8"/>
      <c r="KM281" s="7"/>
      <c r="KN281" s="7"/>
      <c r="KO281" s="2" t="s">
        <v>239</v>
      </c>
      <c r="KP281" s="2" t="s">
        <v>223</v>
      </c>
      <c r="KQ281" s="2" t="s">
        <v>258</v>
      </c>
      <c r="KR281" s="2" t="s">
        <v>259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252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448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223</v>
      </c>
      <c r="MY281" s="2" t="s">
        <v>226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>
        <v>3</v>
      </c>
      <c r="NF281" s="8">
        <v>128.37</v>
      </c>
      <c r="NG281" s="7">
        <v>-1</v>
      </c>
      <c r="NH281" s="7">
        <v>-1</v>
      </c>
      <c r="NI281" s="2" t="s">
        <v>239</v>
      </c>
      <c r="NJ281" s="2" t="s">
        <v>261</v>
      </c>
      <c r="NK281" s="2" t="s">
        <v>390</v>
      </c>
      <c r="NL281" s="2" t="s">
        <v>1290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239</v>
      </c>
      <c r="NV281" s="2" t="s">
        <v>237</v>
      </c>
      <c r="NW281" s="2" t="s">
        <v>491</v>
      </c>
      <c r="NX281" s="2" t="s">
        <v>2812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239</v>
      </c>
      <c r="OH281" s="2" t="s">
        <v>237</v>
      </c>
      <c r="OI281" s="2" t="s">
        <v>3003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252</v>
      </c>
      <c r="OT281" s="2" t="s">
        <v>223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239</v>
      </c>
      <c r="PF281" s="2" t="s">
        <v>223</v>
      </c>
      <c r="PG281" s="2" t="s">
        <v>226</v>
      </c>
      <c r="PH281" s="2" t="s">
        <v>226</v>
      </c>
      <c r="PI281" s="2" t="s">
        <v>238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252</v>
      </c>
      <c r="QP281" s="2" t="s">
        <v>237</v>
      </c>
      <c r="QQ281" s="2" t="s">
        <v>226</v>
      </c>
      <c r="QR281" s="2" t="s">
        <v>226</v>
      </c>
      <c r="QS281" s="2" t="s">
        <v>238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226</v>
      </c>
      <c r="RN281" s="2" t="s">
        <v>226</v>
      </c>
      <c r="RO281" s="2" t="s">
        <v>226</v>
      </c>
      <c r="RP281" s="2" t="s">
        <v>226</v>
      </c>
      <c r="RQ281" s="2" t="s">
        <v>226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252</v>
      </c>
      <c r="RZ281" s="2" t="s">
        <v>237</v>
      </c>
      <c r="SA281" s="2" t="s">
        <v>226</v>
      </c>
      <c r="SB281" s="2" t="s">
        <v>226</v>
      </c>
      <c r="SC281" s="2" t="s">
        <v>238</v>
      </c>
      <c r="SD281" s="2" t="s">
        <v>226</v>
      </c>
      <c r="SE281" s="4">
        <v>138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</row>
    <row r="282">
      <c r="A282" s="2" t="s">
        <v>3012</v>
      </c>
      <c r="B282" s="2" t="s">
        <v>577</v>
      </c>
      <c r="C282" s="2" t="s">
        <v>558</v>
      </c>
      <c r="D282" s="2" t="s">
        <v>215</v>
      </c>
      <c r="E282" s="2" t="s">
        <v>363</v>
      </c>
      <c r="F282" s="2" t="s">
        <v>3013</v>
      </c>
      <c r="G282" s="2" t="s">
        <v>3014</v>
      </c>
      <c r="H282" s="2" t="s">
        <v>3015</v>
      </c>
      <c r="I282" s="2" t="s">
        <v>2478</v>
      </c>
      <c r="J282" s="2" t="s">
        <v>582</v>
      </c>
      <c r="K282" s="2" t="s">
        <v>795</v>
      </c>
      <c r="L282" s="3">
        <v>25.3</v>
      </c>
      <c r="M282" s="3">
        <v>26.56</v>
      </c>
      <c r="N282" s="3">
        <v>54.99</v>
      </c>
      <c r="O282" s="2" t="s">
        <v>223</v>
      </c>
      <c r="P282" s="2" t="s">
        <v>284</v>
      </c>
      <c r="Q282" s="2" t="s">
        <v>225</v>
      </c>
      <c r="R282" s="2" t="s">
        <v>226</v>
      </c>
      <c r="S282" s="2" t="s">
        <v>3016</v>
      </c>
      <c r="T282" s="2" t="s">
        <v>969</v>
      </c>
      <c r="U282" s="2" t="s">
        <v>2756</v>
      </c>
      <c r="V282" s="2" t="s">
        <v>320</v>
      </c>
      <c r="W282" s="2" t="s">
        <v>231</v>
      </c>
      <c r="X282" s="2" t="s">
        <v>226</v>
      </c>
      <c r="Y282" s="2" t="s">
        <v>3017</v>
      </c>
      <c r="Z282" s="4">
        <v>333</v>
      </c>
      <c r="AA282" s="4">
        <f>=ROUNDDOWN(36.195652173913,0)</f>
      </c>
      <c r="AB282" s="5">
        <v>9.2</v>
      </c>
      <c r="AC282" s="2" t="s">
        <v>226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>
        <v>67</v>
      </c>
      <c r="AQ282" s="8">
        <v>1555.35</v>
      </c>
      <c r="AR282" s="4">
        <v>92</v>
      </c>
      <c r="AS282" s="8">
        <v>2452.05</v>
      </c>
      <c r="AT282" s="7">
        <v>-0.2717</v>
      </c>
      <c r="AU282" s="7">
        <v>-0.3657</v>
      </c>
      <c r="AV282" s="4">
        <v>218</v>
      </c>
      <c r="AW282" s="8">
        <v>5457.28</v>
      </c>
      <c r="AX282" s="4">
        <v>232</v>
      </c>
      <c r="AY282" s="8">
        <v>6957.33</v>
      </c>
      <c r="AZ282" s="7">
        <v>-0.0603</v>
      </c>
      <c r="BA282" s="7">
        <v>-0.2156</v>
      </c>
      <c r="BB282" s="7">
        <v>0.285</v>
      </c>
      <c r="BC282" s="4">
        <v>218</v>
      </c>
      <c r="BD282" s="8">
        <v>5457.28</v>
      </c>
      <c r="BE282" s="4">
        <v>236</v>
      </c>
      <c r="BF282" s="8">
        <v>7081.82</v>
      </c>
      <c r="BG282" s="7">
        <v>-0.0763</v>
      </c>
      <c r="BH282" s="7">
        <v>-0.2294</v>
      </c>
      <c r="BI282" s="7">
        <v>1</v>
      </c>
      <c r="BJ282" s="4">
        <v>67</v>
      </c>
      <c r="BK282" s="8">
        <v>1555.35</v>
      </c>
      <c r="BL282" s="2" t="s">
        <v>3018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239</v>
      </c>
      <c r="BV282" s="2" t="s">
        <v>223</v>
      </c>
      <c r="BW282" s="2" t="s">
        <v>226</v>
      </c>
      <c r="BX282" s="2" t="s">
        <v>1158</v>
      </c>
      <c r="BY282" s="2" t="s">
        <v>238</v>
      </c>
      <c r="BZ282" s="2" t="s">
        <v>226</v>
      </c>
      <c r="CA282" s="4">
        <v>13</v>
      </c>
      <c r="CB282" s="8">
        <v>353.21</v>
      </c>
      <c r="CC282" s="4">
        <v>31</v>
      </c>
      <c r="CD282" s="8">
        <v>842.27</v>
      </c>
      <c r="CE282" s="7">
        <v>-0.5806</v>
      </c>
      <c r="CF282" s="7">
        <v>-0.5806</v>
      </c>
      <c r="CG282" s="2" t="s">
        <v>239</v>
      </c>
      <c r="CH282" s="2" t="s">
        <v>223</v>
      </c>
      <c r="CI282" s="2" t="s">
        <v>2688</v>
      </c>
      <c r="CJ282" s="2" t="s">
        <v>2689</v>
      </c>
      <c r="CK282" s="2" t="s">
        <v>238</v>
      </c>
      <c r="CL282" s="2" t="s">
        <v>226</v>
      </c>
      <c r="CM282" s="4">
        <v>5</v>
      </c>
      <c r="CN282" s="8">
        <v>135.85</v>
      </c>
      <c r="CO282" s="4">
        <v>1</v>
      </c>
      <c r="CP282" s="8">
        <v>27.17</v>
      </c>
      <c r="CQ282" s="7">
        <v>4</v>
      </c>
      <c r="CR282" s="7">
        <v>4</v>
      </c>
      <c r="CS282" s="2" t="s">
        <v>239</v>
      </c>
      <c r="CT282" s="2" t="s">
        <v>223</v>
      </c>
      <c r="CU282" s="2" t="s">
        <v>1147</v>
      </c>
      <c r="CV282" s="2" t="s">
        <v>1135</v>
      </c>
      <c r="CW282" s="2" t="s">
        <v>238</v>
      </c>
      <c r="CX282" s="2" t="s">
        <v>226</v>
      </c>
      <c r="CY282" s="4">
        <v>6</v>
      </c>
      <c r="CZ282" s="8">
        <v>155.1</v>
      </c>
      <c r="DA282" s="4">
        <v>8</v>
      </c>
      <c r="DB282" s="8">
        <v>206.8</v>
      </c>
      <c r="DC282" s="7">
        <v>-0.25</v>
      </c>
      <c r="DD282" s="7">
        <v>-0.25</v>
      </c>
      <c r="DE282" s="2" t="s">
        <v>239</v>
      </c>
      <c r="DF282" s="2" t="s">
        <v>223</v>
      </c>
      <c r="DG282" s="2" t="s">
        <v>1143</v>
      </c>
      <c r="DH282" s="2" t="s">
        <v>602</v>
      </c>
      <c r="DI282" s="2" t="s">
        <v>238</v>
      </c>
      <c r="DJ282" s="2" t="s">
        <v>226</v>
      </c>
      <c r="DK282" s="4">
        <v>12</v>
      </c>
      <c r="DL282" s="8">
        <v>184.08</v>
      </c>
      <c r="DM282" s="4">
        <v>13</v>
      </c>
      <c r="DN282" s="8">
        <v>314.51</v>
      </c>
      <c r="DO282" s="7">
        <v>-0.0769</v>
      </c>
      <c r="DP282" s="7">
        <v>-0.4147</v>
      </c>
      <c r="DQ282" s="2" t="s">
        <v>239</v>
      </c>
      <c r="DR282" s="2" t="s">
        <v>223</v>
      </c>
      <c r="DS282" s="2" t="s">
        <v>2692</v>
      </c>
      <c r="DT282" s="2" t="s">
        <v>1114</v>
      </c>
      <c r="DU282" s="2" t="s">
        <v>291</v>
      </c>
      <c r="DV282" s="2" t="s">
        <v>226</v>
      </c>
      <c r="DW282" s="4">
        <v>5</v>
      </c>
      <c r="DX282" s="8">
        <v>83.65</v>
      </c>
      <c r="DY282" s="4">
        <v>6</v>
      </c>
      <c r="DZ282" s="8">
        <v>167.34</v>
      </c>
      <c r="EA282" s="7">
        <v>-0.1667</v>
      </c>
      <c r="EB282" s="7">
        <v>-0.5001</v>
      </c>
      <c r="EC282" s="2" t="s">
        <v>239</v>
      </c>
      <c r="ED282" s="2" t="s">
        <v>223</v>
      </c>
      <c r="EE282" s="2" t="s">
        <v>3019</v>
      </c>
      <c r="EF282" s="2" t="s">
        <v>3020</v>
      </c>
      <c r="EG282" s="2" t="s">
        <v>238</v>
      </c>
      <c r="EH282" s="2" t="s">
        <v>226</v>
      </c>
      <c r="EI282" s="4">
        <v>16</v>
      </c>
      <c r="EJ282" s="8">
        <v>410.08</v>
      </c>
      <c r="EK282" s="4">
        <v>7</v>
      </c>
      <c r="EL282" s="8">
        <v>179.41</v>
      </c>
      <c r="EM282" s="7">
        <v>1.2857</v>
      </c>
      <c r="EN282" s="7">
        <v>1.2857</v>
      </c>
      <c r="EO282" s="2" t="s">
        <v>239</v>
      </c>
      <c r="EP282" s="2" t="s">
        <v>223</v>
      </c>
      <c r="EQ282" s="2" t="s">
        <v>1217</v>
      </c>
      <c r="ER282" s="2" t="s">
        <v>1114</v>
      </c>
      <c r="ES282" s="2" t="s">
        <v>238</v>
      </c>
      <c r="ET282" s="2" t="s">
        <v>226</v>
      </c>
      <c r="EU282" s="4">
        <v>1</v>
      </c>
      <c r="EV282" s="8">
        <v>26.56</v>
      </c>
      <c r="EW282" s="4">
        <v>14</v>
      </c>
      <c r="EX282" s="8">
        <v>371.84</v>
      </c>
      <c r="EY282" s="7">
        <v>-0.9286</v>
      </c>
      <c r="EZ282" s="7">
        <v>-0.9286</v>
      </c>
      <c r="FA282" s="2" t="s">
        <v>239</v>
      </c>
      <c r="FB282" s="2" t="s">
        <v>223</v>
      </c>
      <c r="FC282" s="2" t="s">
        <v>1878</v>
      </c>
      <c r="FD282" s="2" t="s">
        <v>1034</v>
      </c>
      <c r="FE282" s="2" t="s">
        <v>238</v>
      </c>
      <c r="FF282" s="2" t="s">
        <v>226</v>
      </c>
      <c r="FG282" s="4"/>
      <c r="FH282" s="8"/>
      <c r="FI282" s="4">
        <v>1</v>
      </c>
      <c r="FJ282" s="8">
        <v>49.99</v>
      </c>
      <c r="FK282" s="7">
        <v>-1</v>
      </c>
      <c r="FL282" s="7">
        <v>-1</v>
      </c>
      <c r="FM282" s="2" t="s">
        <v>239</v>
      </c>
      <c r="FN282" s="2" t="s">
        <v>223</v>
      </c>
      <c r="FO282" s="2" t="s">
        <v>1216</v>
      </c>
      <c r="FP282" s="2" t="s">
        <v>2693</v>
      </c>
      <c r="FQ282" s="2" t="s">
        <v>238</v>
      </c>
      <c r="FR282" s="2" t="s">
        <v>226</v>
      </c>
      <c r="FS282" s="4">
        <v>2</v>
      </c>
      <c r="FT282" s="8">
        <v>21.88</v>
      </c>
      <c r="FU282" s="4"/>
      <c r="FV282" s="8"/>
      <c r="FW282" s="7"/>
      <c r="FX282" s="7"/>
      <c r="FY282" s="2" t="s">
        <v>239</v>
      </c>
      <c r="FZ282" s="2" t="s">
        <v>223</v>
      </c>
      <c r="GA282" s="2" t="s">
        <v>661</v>
      </c>
      <c r="GB282" s="2" t="s">
        <v>888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1002</v>
      </c>
      <c r="GL282" s="2" t="s">
        <v>237</v>
      </c>
      <c r="GM282" s="2" t="s">
        <v>1842</v>
      </c>
      <c r="GN282" s="2" t="s">
        <v>3021</v>
      </c>
      <c r="GO282" s="2" t="s">
        <v>238</v>
      </c>
      <c r="GP282" s="2" t="s">
        <v>226</v>
      </c>
      <c r="GQ282" s="4">
        <v>7</v>
      </c>
      <c r="GR282" s="8">
        <v>184.94</v>
      </c>
      <c r="GS282" s="4">
        <v>6</v>
      </c>
      <c r="GT282" s="8">
        <v>158.52</v>
      </c>
      <c r="GU282" s="7">
        <v>0.1667</v>
      </c>
      <c r="GV282" s="7">
        <v>0.1667</v>
      </c>
      <c r="GW282" s="2" t="s">
        <v>239</v>
      </c>
      <c r="GX282" s="2" t="s">
        <v>223</v>
      </c>
      <c r="GY282" s="2" t="s">
        <v>1877</v>
      </c>
      <c r="GZ282" s="2" t="s">
        <v>596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223</v>
      </c>
      <c r="HK282" s="2" t="s">
        <v>226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239</v>
      </c>
      <c r="HV282" s="2" t="s">
        <v>223</v>
      </c>
      <c r="HW282" s="2" t="s">
        <v>1877</v>
      </c>
      <c r="HX282" s="2" t="s">
        <v>3022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239</v>
      </c>
      <c r="IH282" s="2" t="s">
        <v>223</v>
      </c>
      <c r="II282" s="2" t="s">
        <v>2280</v>
      </c>
      <c r="IJ282" s="2" t="s">
        <v>3023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226</v>
      </c>
      <c r="IT282" s="2" t="s">
        <v>226</v>
      </c>
      <c r="IU282" s="2" t="s">
        <v>226</v>
      </c>
      <c r="IV282" s="2" t="s">
        <v>226</v>
      </c>
      <c r="IW282" s="2" t="s">
        <v>226</v>
      </c>
      <c r="IX282" s="2" t="s">
        <v>226</v>
      </c>
      <c r="IY282" s="4"/>
      <c r="IZ282" s="8"/>
      <c r="JA282" s="4">
        <v>1</v>
      </c>
      <c r="JB282" s="8">
        <v>26.56</v>
      </c>
      <c r="JC282" s="7">
        <v>-1</v>
      </c>
      <c r="JD282" s="7">
        <v>-1</v>
      </c>
      <c r="JE282" s="2" t="s">
        <v>239</v>
      </c>
      <c r="JF282" s="2" t="s">
        <v>223</v>
      </c>
      <c r="JG282" s="2" t="s">
        <v>886</v>
      </c>
      <c r="JH282" s="2" t="s">
        <v>781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252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223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236</v>
      </c>
      <c r="KP282" s="2" t="s">
        <v>223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239</v>
      </c>
      <c r="LB282" s="2" t="s">
        <v>223</v>
      </c>
      <c r="LC282" s="2" t="s">
        <v>614</v>
      </c>
      <c r="LD282" s="2" t="s">
        <v>622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239</v>
      </c>
      <c r="LN282" s="2" t="s">
        <v>223</v>
      </c>
      <c r="LO282" s="2" t="s">
        <v>321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226</v>
      </c>
      <c r="LZ282" s="2" t="s">
        <v>226</v>
      </c>
      <c r="MA282" s="2" t="s">
        <v>226</v>
      </c>
      <c r="MB282" s="2" t="s">
        <v>226</v>
      </c>
      <c r="MC282" s="2" t="s">
        <v>226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226</v>
      </c>
      <c r="MM282" s="2" t="s">
        <v>226</v>
      </c>
      <c r="MN282" s="2" t="s">
        <v>226</v>
      </c>
      <c r="MO282" s="2" t="s">
        <v>226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223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>
        <v>4</v>
      </c>
      <c r="NF282" s="8">
        <v>107.64</v>
      </c>
      <c r="NG282" s="7">
        <v>-1</v>
      </c>
      <c r="NH282" s="7">
        <v>-1</v>
      </c>
      <c r="NI282" s="2" t="s">
        <v>239</v>
      </c>
      <c r="NJ282" s="2" t="s">
        <v>261</v>
      </c>
      <c r="NK282" s="2" t="s">
        <v>1111</v>
      </c>
      <c r="NL282" s="2" t="s">
        <v>1570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239</v>
      </c>
      <c r="NV282" s="2" t="s">
        <v>237</v>
      </c>
      <c r="NW282" s="2" t="s">
        <v>612</v>
      </c>
      <c r="NX282" s="2" t="s">
        <v>3024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239</v>
      </c>
      <c r="OH282" s="2" t="s">
        <v>237</v>
      </c>
      <c r="OI282" s="2" t="s">
        <v>671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252</v>
      </c>
      <c r="OT282" s="2" t="s">
        <v>223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239</v>
      </c>
      <c r="PF282" s="2" t="s">
        <v>223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236</v>
      </c>
      <c r="QP282" s="2" t="s">
        <v>237</v>
      </c>
      <c r="QQ282" s="2" t="s">
        <v>226</v>
      </c>
      <c r="QR282" s="2" t="s">
        <v>226</v>
      </c>
      <c r="QS282" s="2" t="s">
        <v>238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223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226</v>
      </c>
      <c r="RN282" s="2" t="s">
        <v>226</v>
      </c>
      <c r="RO282" s="2" t="s">
        <v>226</v>
      </c>
      <c r="RP282" s="2" t="s">
        <v>226</v>
      </c>
      <c r="RQ282" s="2" t="s">
        <v>226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239</v>
      </c>
      <c r="RZ282" s="2" t="s">
        <v>237</v>
      </c>
      <c r="SA282" s="2" t="s">
        <v>621</v>
      </c>
      <c r="SB282" s="2" t="s">
        <v>3025</v>
      </c>
      <c r="SC282" s="2" t="s">
        <v>238</v>
      </c>
      <c r="SD282" s="2" t="s">
        <v>226</v>
      </c>
      <c r="SE282" s="4">
        <v>333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</row>
    <row r="283">
      <c r="A283" s="2" t="s">
        <v>3026</v>
      </c>
      <c r="B283" s="2" t="s">
        <v>577</v>
      </c>
      <c r="C283" s="2" t="s">
        <v>558</v>
      </c>
      <c r="D283" s="2" t="s">
        <v>215</v>
      </c>
      <c r="E283" s="2" t="s">
        <v>363</v>
      </c>
      <c r="F283" s="2" t="s">
        <v>3013</v>
      </c>
      <c r="G283" s="2" t="s">
        <v>3014</v>
      </c>
      <c r="H283" s="2" t="s">
        <v>3015</v>
      </c>
      <c r="I283" s="2" t="s">
        <v>2478</v>
      </c>
      <c r="J283" s="2" t="s">
        <v>221</v>
      </c>
      <c r="K283" s="2" t="s">
        <v>795</v>
      </c>
      <c r="L283" s="3">
        <v>29.9</v>
      </c>
      <c r="M283" s="3">
        <v>31.4</v>
      </c>
      <c r="N283" s="3">
        <v>64.99</v>
      </c>
      <c r="O283" s="2" t="s">
        <v>223</v>
      </c>
      <c r="P283" s="2" t="s">
        <v>284</v>
      </c>
      <c r="Q283" s="2" t="s">
        <v>225</v>
      </c>
      <c r="R283" s="2" t="s">
        <v>226</v>
      </c>
      <c r="S283" s="2" t="s">
        <v>3016</v>
      </c>
      <c r="T283" s="2" t="s">
        <v>969</v>
      </c>
      <c r="U283" s="2" t="s">
        <v>489</v>
      </c>
      <c r="V283" s="2" t="s">
        <v>320</v>
      </c>
      <c r="W283" s="2" t="s">
        <v>231</v>
      </c>
      <c r="X283" s="2" t="s">
        <v>226</v>
      </c>
      <c r="Y283" s="2" t="s">
        <v>3017</v>
      </c>
      <c r="Z283" s="4">
        <v>234</v>
      </c>
      <c r="AA283" s="4">
        <f>=ROUNDDOWN(20.1724137931034,0)</f>
      </c>
      <c r="AB283" s="5">
        <v>11.6</v>
      </c>
      <c r="AC283" s="2" t="s">
        <v>226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151</v>
      </c>
      <c r="AQ283" s="8">
        <v>3901.93</v>
      </c>
      <c r="AR283" s="4">
        <v>140</v>
      </c>
      <c r="AS283" s="8">
        <v>4505.28</v>
      </c>
      <c r="AT283" s="7">
        <v>0.0786</v>
      </c>
      <c r="AU283" s="7">
        <v>-0.1339</v>
      </c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0.715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 t="s">
        <v>226</v>
      </c>
      <c r="BJ283" s="4">
        <v>151</v>
      </c>
      <c r="BK283" s="8">
        <v>3901.93</v>
      </c>
      <c r="BL283" s="2" t="s">
        <v>3027</v>
      </c>
      <c r="BM283" s="7">
        <v>1</v>
      </c>
      <c r="BN283" s="7">
        <v>1</v>
      </c>
      <c r="BO283" s="4">
        <v>3</v>
      </c>
      <c r="BP283" s="8">
        <v>103.44</v>
      </c>
      <c r="BQ283" s="4"/>
      <c r="BR283" s="8"/>
      <c r="BS283" s="7"/>
      <c r="BT283" s="7"/>
      <c r="BU283" s="2" t="s">
        <v>239</v>
      </c>
      <c r="BV283" s="2" t="s">
        <v>223</v>
      </c>
      <c r="BW283" s="2" t="s">
        <v>226</v>
      </c>
      <c r="BX283" s="2" t="s">
        <v>3028</v>
      </c>
      <c r="BY283" s="2" t="s">
        <v>238</v>
      </c>
      <c r="BZ283" s="2" t="s">
        <v>226</v>
      </c>
      <c r="CA283" s="4">
        <v>27</v>
      </c>
      <c r="CB283" s="8">
        <v>896.4</v>
      </c>
      <c r="CC283" s="4">
        <v>48</v>
      </c>
      <c r="CD283" s="8">
        <v>1593.6</v>
      </c>
      <c r="CE283" s="7">
        <v>-0.4375</v>
      </c>
      <c r="CF283" s="7">
        <v>-0.4375</v>
      </c>
      <c r="CG283" s="2" t="s">
        <v>239</v>
      </c>
      <c r="CH283" s="2" t="s">
        <v>223</v>
      </c>
      <c r="CI283" s="2" t="s">
        <v>2688</v>
      </c>
      <c r="CJ283" s="2" t="s">
        <v>2692</v>
      </c>
      <c r="CK283" s="2" t="s">
        <v>238</v>
      </c>
      <c r="CL283" s="2" t="s">
        <v>226</v>
      </c>
      <c r="CM283" s="4">
        <v>6</v>
      </c>
      <c r="CN283" s="8">
        <v>199.2</v>
      </c>
      <c r="CO283" s="4">
        <v>5</v>
      </c>
      <c r="CP283" s="8">
        <v>166</v>
      </c>
      <c r="CQ283" s="7">
        <v>0.2</v>
      </c>
      <c r="CR283" s="7">
        <v>0.2</v>
      </c>
      <c r="CS283" s="2" t="s">
        <v>239</v>
      </c>
      <c r="CT283" s="2" t="s">
        <v>223</v>
      </c>
      <c r="CU283" s="2" t="s">
        <v>1147</v>
      </c>
      <c r="CV283" s="2" t="s">
        <v>1647</v>
      </c>
      <c r="CW283" s="2" t="s">
        <v>238</v>
      </c>
      <c r="CX283" s="2" t="s">
        <v>226</v>
      </c>
      <c r="CY283" s="4">
        <v>12</v>
      </c>
      <c r="CZ283" s="8">
        <v>382.2</v>
      </c>
      <c r="DA283" s="4">
        <v>4</v>
      </c>
      <c r="DB283" s="8">
        <v>127.4</v>
      </c>
      <c r="DC283" s="7">
        <v>2</v>
      </c>
      <c r="DD283" s="7">
        <v>2</v>
      </c>
      <c r="DE283" s="2" t="s">
        <v>239</v>
      </c>
      <c r="DF283" s="2" t="s">
        <v>223</v>
      </c>
      <c r="DG283" s="2" t="s">
        <v>1143</v>
      </c>
      <c r="DH283" s="2" t="s">
        <v>1406</v>
      </c>
      <c r="DI283" s="2" t="s">
        <v>238</v>
      </c>
      <c r="DJ283" s="2" t="s">
        <v>226</v>
      </c>
      <c r="DK283" s="4">
        <v>43</v>
      </c>
      <c r="DL283" s="8">
        <v>798.77</v>
      </c>
      <c r="DM283" s="4">
        <v>12</v>
      </c>
      <c r="DN283" s="8">
        <v>348.44</v>
      </c>
      <c r="DO283" s="7">
        <v>2.5833</v>
      </c>
      <c r="DP283" s="7">
        <v>1.2924</v>
      </c>
      <c r="DQ283" s="2" t="s">
        <v>239</v>
      </c>
      <c r="DR283" s="2" t="s">
        <v>223</v>
      </c>
      <c r="DS283" s="2" t="s">
        <v>2692</v>
      </c>
      <c r="DT283" s="2" t="s">
        <v>1579</v>
      </c>
      <c r="DU283" s="2" t="s">
        <v>291</v>
      </c>
      <c r="DV283" s="2" t="s">
        <v>226</v>
      </c>
      <c r="DW283" s="4">
        <v>39</v>
      </c>
      <c r="DX283" s="8">
        <v>810.96</v>
      </c>
      <c r="DY283" s="4">
        <v>22</v>
      </c>
      <c r="DZ283" s="8">
        <v>725.12</v>
      </c>
      <c r="EA283" s="7">
        <v>0.7727</v>
      </c>
      <c r="EB283" s="7">
        <v>0.1184</v>
      </c>
      <c r="EC283" s="2" t="s">
        <v>239</v>
      </c>
      <c r="ED283" s="2" t="s">
        <v>223</v>
      </c>
      <c r="EE283" s="2" t="s">
        <v>3019</v>
      </c>
      <c r="EF283" s="2" t="s">
        <v>1047</v>
      </c>
      <c r="EG283" s="2" t="s">
        <v>238</v>
      </c>
      <c r="EH283" s="2" t="s">
        <v>226</v>
      </c>
      <c r="EI283" s="4">
        <v>10</v>
      </c>
      <c r="EJ283" s="8">
        <v>313.3</v>
      </c>
      <c r="EK283" s="4">
        <v>15</v>
      </c>
      <c r="EL283" s="8">
        <v>469.95</v>
      </c>
      <c r="EM283" s="7">
        <v>-0.3333</v>
      </c>
      <c r="EN283" s="7">
        <v>-0.3333</v>
      </c>
      <c r="EO283" s="2" t="s">
        <v>239</v>
      </c>
      <c r="EP283" s="2" t="s">
        <v>223</v>
      </c>
      <c r="EQ283" s="2" t="s">
        <v>1217</v>
      </c>
      <c r="ER283" s="2" t="s">
        <v>1603</v>
      </c>
      <c r="ES283" s="2" t="s">
        <v>238</v>
      </c>
      <c r="ET283" s="2" t="s">
        <v>226</v>
      </c>
      <c r="EU283" s="4">
        <v>1</v>
      </c>
      <c r="EV283" s="8">
        <v>25.12</v>
      </c>
      <c r="EW283" s="4">
        <v>21</v>
      </c>
      <c r="EX283" s="8">
        <v>659.19</v>
      </c>
      <c r="EY283" s="7">
        <v>-0.9524</v>
      </c>
      <c r="EZ283" s="7">
        <v>-0.9619</v>
      </c>
      <c r="FA283" s="2" t="s">
        <v>239</v>
      </c>
      <c r="FB283" s="2" t="s">
        <v>223</v>
      </c>
      <c r="FC283" s="2" t="s">
        <v>1878</v>
      </c>
      <c r="FD283" s="2" t="s">
        <v>1823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223</v>
      </c>
      <c r="FO283" s="2" t="s">
        <v>1216</v>
      </c>
      <c r="FP283" s="2" t="s">
        <v>3029</v>
      </c>
      <c r="FQ283" s="2" t="s">
        <v>238</v>
      </c>
      <c r="FR283" s="2" t="s">
        <v>226</v>
      </c>
      <c r="FS283" s="4">
        <v>2</v>
      </c>
      <c r="FT283" s="8">
        <v>106.98</v>
      </c>
      <c r="FU283" s="4"/>
      <c r="FV283" s="8"/>
      <c r="FW283" s="7"/>
      <c r="FX283" s="7"/>
      <c r="FY283" s="2" t="s">
        <v>239</v>
      </c>
      <c r="FZ283" s="2" t="s">
        <v>223</v>
      </c>
      <c r="GA283" s="2" t="s">
        <v>661</v>
      </c>
      <c r="GB283" s="2" t="s">
        <v>2804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1002</v>
      </c>
      <c r="GL283" s="2" t="s">
        <v>237</v>
      </c>
      <c r="GM283" s="2" t="s">
        <v>1842</v>
      </c>
      <c r="GN283" s="2" t="s">
        <v>3030</v>
      </c>
      <c r="GO283" s="2" t="s">
        <v>238</v>
      </c>
      <c r="GP283" s="2" t="s">
        <v>226</v>
      </c>
      <c r="GQ283" s="4">
        <v>2</v>
      </c>
      <c r="GR283" s="8">
        <v>64.58</v>
      </c>
      <c r="GS283" s="4">
        <v>5</v>
      </c>
      <c r="GT283" s="8">
        <v>161.45</v>
      </c>
      <c r="GU283" s="7">
        <v>-0.6</v>
      </c>
      <c r="GV283" s="7">
        <v>-0.6</v>
      </c>
      <c r="GW283" s="2" t="s">
        <v>239</v>
      </c>
      <c r="GX283" s="2" t="s">
        <v>223</v>
      </c>
      <c r="GY283" s="2" t="s">
        <v>603</v>
      </c>
      <c r="GZ283" s="2" t="s">
        <v>1539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223</v>
      </c>
      <c r="HK283" s="2" t="s">
        <v>226</v>
      </c>
      <c r="HL283" s="2" t="s">
        <v>226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239</v>
      </c>
      <c r="HV283" s="2" t="s">
        <v>237</v>
      </c>
      <c r="HW283" s="2" t="s">
        <v>603</v>
      </c>
      <c r="HX283" s="2" t="s">
        <v>827</v>
      </c>
      <c r="HY283" s="2" t="s">
        <v>238</v>
      </c>
      <c r="HZ283" s="2" t="s">
        <v>226</v>
      </c>
      <c r="IA283" s="4">
        <v>4</v>
      </c>
      <c r="IB283" s="8">
        <v>138.2</v>
      </c>
      <c r="IC283" s="4"/>
      <c r="ID283" s="8"/>
      <c r="IE283" s="7"/>
      <c r="IF283" s="7"/>
      <c r="IG283" s="2" t="s">
        <v>239</v>
      </c>
      <c r="IH283" s="2" t="s">
        <v>223</v>
      </c>
      <c r="II283" s="2" t="s">
        <v>2280</v>
      </c>
      <c r="IJ283" s="2" t="s">
        <v>2445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226</v>
      </c>
      <c r="IT283" s="2" t="s">
        <v>226</v>
      </c>
      <c r="IU283" s="2" t="s">
        <v>226</v>
      </c>
      <c r="IV283" s="2" t="s">
        <v>226</v>
      </c>
      <c r="IW283" s="2" t="s">
        <v>226</v>
      </c>
      <c r="IX283" s="2" t="s">
        <v>226</v>
      </c>
      <c r="IY283" s="4">
        <v>2</v>
      </c>
      <c r="IZ283" s="8">
        <v>62.78</v>
      </c>
      <c r="JA283" s="4">
        <v>5</v>
      </c>
      <c r="JB283" s="8">
        <v>156.95</v>
      </c>
      <c r="JC283" s="7">
        <v>-0.6</v>
      </c>
      <c r="JD283" s="7">
        <v>-0.6</v>
      </c>
      <c r="JE283" s="2" t="s">
        <v>239</v>
      </c>
      <c r="JF283" s="2" t="s">
        <v>223</v>
      </c>
      <c r="JG283" s="2" t="s">
        <v>1257</v>
      </c>
      <c r="JH283" s="2" t="s">
        <v>886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252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236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239</v>
      </c>
      <c r="LB283" s="2" t="s">
        <v>223</v>
      </c>
      <c r="LC283" s="2" t="s">
        <v>614</v>
      </c>
      <c r="LD283" s="2" t="s">
        <v>3031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239</v>
      </c>
      <c r="LN283" s="2" t="s">
        <v>223</v>
      </c>
      <c r="LO283" s="2" t="s">
        <v>321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226</v>
      </c>
      <c r="MA283" s="2" t="s">
        <v>226</v>
      </c>
      <c r="MB283" s="2" t="s">
        <v>226</v>
      </c>
      <c r="MC283" s="2" t="s">
        <v>226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226</v>
      </c>
      <c r="MM283" s="2" t="s">
        <v>226</v>
      </c>
      <c r="MN283" s="2" t="s">
        <v>226</v>
      </c>
      <c r="MO283" s="2" t="s">
        <v>226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>
        <v>2</v>
      </c>
      <c r="NF283" s="8">
        <v>65.78</v>
      </c>
      <c r="NG283" s="7">
        <v>-1</v>
      </c>
      <c r="NH283" s="7">
        <v>-1</v>
      </c>
      <c r="NI283" s="2" t="s">
        <v>239</v>
      </c>
      <c r="NJ283" s="2" t="s">
        <v>261</v>
      </c>
      <c r="NK283" s="2" t="s">
        <v>1111</v>
      </c>
      <c r="NL283" s="2" t="s">
        <v>3032</v>
      </c>
      <c r="NM283" s="2" t="s">
        <v>238</v>
      </c>
      <c r="NN283" s="2" t="s">
        <v>226</v>
      </c>
      <c r="NO283" s="4"/>
      <c r="NP283" s="8"/>
      <c r="NQ283" s="4">
        <v>1</v>
      </c>
      <c r="NR283" s="8">
        <v>31.4</v>
      </c>
      <c r="NS283" s="7">
        <v>-1</v>
      </c>
      <c r="NT283" s="7">
        <v>-1</v>
      </c>
      <c r="NU283" s="2" t="s">
        <v>239</v>
      </c>
      <c r="NV283" s="2" t="s">
        <v>237</v>
      </c>
      <c r="NW283" s="2" t="s">
        <v>1388</v>
      </c>
      <c r="NX283" s="2" t="s">
        <v>2254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239</v>
      </c>
      <c r="OH283" s="2" t="s">
        <v>237</v>
      </c>
      <c r="OI283" s="2" t="s">
        <v>671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252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239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237</v>
      </c>
      <c r="QQ283" s="2" t="s">
        <v>226</v>
      </c>
      <c r="QR283" s="2" t="s">
        <v>226</v>
      </c>
      <c r="QS283" s="2" t="s">
        <v>238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226</v>
      </c>
      <c r="RN283" s="2" t="s">
        <v>226</v>
      </c>
      <c r="RO283" s="2" t="s">
        <v>226</v>
      </c>
      <c r="RP283" s="2" t="s">
        <v>226</v>
      </c>
      <c r="RQ283" s="2" t="s">
        <v>226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239</v>
      </c>
      <c r="RZ283" s="2" t="s">
        <v>237</v>
      </c>
      <c r="SA283" s="2" t="s">
        <v>621</v>
      </c>
      <c r="SB283" s="2" t="s">
        <v>774</v>
      </c>
      <c r="SC283" s="2" t="s">
        <v>238</v>
      </c>
      <c r="SD283" s="2" t="s">
        <v>226</v>
      </c>
      <c r="SE283" s="4">
        <v>234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</row>
    <row r="284">
      <c r="A284" s="2" t="s">
        <v>3033</v>
      </c>
      <c r="B284" s="2" t="s">
        <v>577</v>
      </c>
      <c r="C284" s="2" t="s">
        <v>558</v>
      </c>
      <c r="D284" s="2" t="s">
        <v>215</v>
      </c>
      <c r="E284" s="2" t="s">
        <v>363</v>
      </c>
      <c r="F284" s="2" t="s">
        <v>3013</v>
      </c>
      <c r="G284" s="2" t="s">
        <v>3014</v>
      </c>
      <c r="H284" s="2" t="s">
        <v>3015</v>
      </c>
      <c r="I284" s="2" t="s">
        <v>2478</v>
      </c>
      <c r="J284" s="2" t="s">
        <v>221</v>
      </c>
      <c r="K284" s="2" t="s">
        <v>282</v>
      </c>
      <c r="L284" s="3">
        <v>29.9</v>
      </c>
      <c r="M284" s="3">
        <v>31.4</v>
      </c>
      <c r="N284" s="3">
        <v>64.99</v>
      </c>
      <c r="O284" s="2" t="s">
        <v>283</v>
      </c>
      <c r="P284" s="2" t="s">
        <v>284</v>
      </c>
      <c r="Q284" s="2" t="s">
        <v>225</v>
      </c>
      <c r="R284" s="2" t="s">
        <v>226</v>
      </c>
      <c r="S284" s="2" t="s">
        <v>3034</v>
      </c>
      <c r="T284" s="2" t="s">
        <v>969</v>
      </c>
      <c r="U284" s="2" t="s">
        <v>489</v>
      </c>
      <c r="V284" s="2" t="s">
        <v>320</v>
      </c>
      <c r="W284" s="2" t="s">
        <v>231</v>
      </c>
      <c r="X284" s="2" t="s">
        <v>226</v>
      </c>
      <c r="Y284" s="2" t="s">
        <v>3017</v>
      </c>
      <c r="Z284" s="4">
        <v>1</v>
      </c>
      <c r="AA284" s="4">
        <f>=ROUNDDOWN({0},0)</f>
      </c>
      <c r="AB284" s="5"/>
      <c r="AC284" s="2" t="s">
        <v>226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/>
      <c r="AQ284" s="8"/>
      <c r="AR284" s="4">
        <v>4</v>
      </c>
      <c r="AS284" s="8">
        <v>124.49</v>
      </c>
      <c r="AT284" s="7">
        <v>-1</v>
      </c>
      <c r="AU284" s="7">
        <v>-1</v>
      </c>
      <c r="AV284" s="4"/>
      <c r="AW284" s="8"/>
      <c r="AX284" s="4">
        <v>4</v>
      </c>
      <c r="AY284" s="8">
        <v>124.49</v>
      </c>
      <c r="AZ284" s="7">
        <v>-1</v>
      </c>
      <c r="BA284" s="7">
        <v>-1</v>
      </c>
      <c r="BB284" s="7"/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/>
      <c r="BJ284" s="4"/>
      <c r="BK284" s="8"/>
      <c r="BL284" s="2" t="s">
        <v>3035</v>
      </c>
      <c r="BM284" s="7"/>
      <c r="BN284" s="7"/>
      <c r="BO284" s="4"/>
      <c r="BP284" s="8"/>
      <c r="BQ284" s="4"/>
      <c r="BR284" s="8"/>
      <c r="BS284" s="7"/>
      <c r="BT284" s="7"/>
      <c r="BU284" s="2" t="s">
        <v>1002</v>
      </c>
      <c r="BV284" s="2" t="s">
        <v>237</v>
      </c>
      <c r="BW284" s="2" t="s">
        <v>226</v>
      </c>
      <c r="BX284" s="2" t="s">
        <v>3028</v>
      </c>
      <c r="BY284" s="2" t="s">
        <v>238</v>
      </c>
      <c r="BZ284" s="2" t="s">
        <v>226</v>
      </c>
      <c r="CA284" s="4"/>
      <c r="CB284" s="8"/>
      <c r="CC284" s="4"/>
      <c r="CD284" s="8"/>
      <c r="CE284" s="7"/>
      <c r="CF284" s="7"/>
      <c r="CG284" s="2" t="s">
        <v>239</v>
      </c>
      <c r="CH284" s="2" t="s">
        <v>237</v>
      </c>
      <c r="CI284" s="2" t="s">
        <v>2688</v>
      </c>
      <c r="CJ284" s="2" t="s">
        <v>2692</v>
      </c>
      <c r="CK284" s="2" t="s">
        <v>238</v>
      </c>
      <c r="CL284" s="2" t="s">
        <v>226</v>
      </c>
      <c r="CM284" s="4"/>
      <c r="CN284" s="8"/>
      <c r="CO284" s="4">
        <v>1</v>
      </c>
      <c r="CP284" s="8">
        <v>20.34</v>
      </c>
      <c r="CQ284" s="7">
        <v>-1</v>
      </c>
      <c r="CR284" s="7">
        <v>-1</v>
      </c>
      <c r="CS284" s="2" t="s">
        <v>239</v>
      </c>
      <c r="CT284" s="2" t="s">
        <v>237</v>
      </c>
      <c r="CU284" s="2" t="s">
        <v>1147</v>
      </c>
      <c r="CV284" s="2" t="s">
        <v>1829</v>
      </c>
      <c r="CW284" s="2" t="s">
        <v>238</v>
      </c>
      <c r="CX284" s="2" t="s">
        <v>226</v>
      </c>
      <c r="CY284" s="4"/>
      <c r="CZ284" s="8"/>
      <c r="DA284" s="4"/>
      <c r="DB284" s="8"/>
      <c r="DC284" s="7"/>
      <c r="DD284" s="7"/>
      <c r="DE284" s="2" t="s">
        <v>239</v>
      </c>
      <c r="DF284" s="2" t="s">
        <v>237</v>
      </c>
      <c r="DG284" s="2" t="s">
        <v>1143</v>
      </c>
      <c r="DH284" s="2" t="s">
        <v>1130</v>
      </c>
      <c r="DI284" s="2" t="s">
        <v>291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239</v>
      </c>
      <c r="DR284" s="2" t="s">
        <v>237</v>
      </c>
      <c r="DS284" s="2" t="s">
        <v>2692</v>
      </c>
      <c r="DT284" s="2" t="s">
        <v>3036</v>
      </c>
      <c r="DU284" s="2" t="s">
        <v>291</v>
      </c>
      <c r="DV284" s="2" t="s">
        <v>226</v>
      </c>
      <c r="DW284" s="4"/>
      <c r="DX284" s="8"/>
      <c r="DY284" s="4"/>
      <c r="DZ284" s="8"/>
      <c r="EA284" s="7"/>
      <c r="EB284" s="7"/>
      <c r="EC284" s="2" t="s">
        <v>239</v>
      </c>
      <c r="ED284" s="2" t="s">
        <v>237</v>
      </c>
      <c r="EE284" s="2" t="s">
        <v>3019</v>
      </c>
      <c r="EF284" s="2" t="s">
        <v>1047</v>
      </c>
      <c r="EG284" s="2" t="s">
        <v>238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239</v>
      </c>
      <c r="EP284" s="2" t="s">
        <v>237</v>
      </c>
      <c r="EQ284" s="2" t="s">
        <v>1217</v>
      </c>
      <c r="ER284" s="2" t="s">
        <v>2693</v>
      </c>
      <c r="ES284" s="2" t="s">
        <v>238</v>
      </c>
      <c r="ET284" s="2" t="s">
        <v>226</v>
      </c>
      <c r="EU284" s="4"/>
      <c r="EV284" s="8"/>
      <c r="EW284" s="4">
        <v>1</v>
      </c>
      <c r="EX284" s="8">
        <v>31.39</v>
      </c>
      <c r="EY284" s="7">
        <v>-1</v>
      </c>
      <c r="EZ284" s="7">
        <v>-1</v>
      </c>
      <c r="FA284" s="2" t="s">
        <v>239</v>
      </c>
      <c r="FB284" s="2" t="s">
        <v>237</v>
      </c>
      <c r="FC284" s="2" t="s">
        <v>1878</v>
      </c>
      <c r="FD284" s="2" t="s">
        <v>1034</v>
      </c>
      <c r="FE284" s="2" t="s">
        <v>238</v>
      </c>
      <c r="FF284" s="2" t="s">
        <v>226</v>
      </c>
      <c r="FG284" s="4"/>
      <c r="FH284" s="8"/>
      <c r="FI284" s="4">
        <v>2</v>
      </c>
      <c r="FJ284" s="8">
        <v>72.76</v>
      </c>
      <c r="FK284" s="7">
        <v>-1</v>
      </c>
      <c r="FL284" s="7">
        <v>-1</v>
      </c>
      <c r="FM284" s="2" t="s">
        <v>239</v>
      </c>
      <c r="FN284" s="2" t="s">
        <v>237</v>
      </c>
      <c r="FO284" s="2" t="s">
        <v>1216</v>
      </c>
      <c r="FP284" s="2" t="s">
        <v>1143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226</v>
      </c>
      <c r="FZ284" s="2" t="s">
        <v>226</v>
      </c>
      <c r="GA284" s="2" t="s">
        <v>226</v>
      </c>
      <c r="GB284" s="2" t="s">
        <v>226</v>
      </c>
      <c r="GC284" s="2" t="s">
        <v>226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239</v>
      </c>
      <c r="GL284" s="2" t="s">
        <v>237</v>
      </c>
      <c r="GM284" s="2" t="s">
        <v>1842</v>
      </c>
      <c r="GN284" s="2" t="s">
        <v>3030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239</v>
      </c>
      <c r="GX284" s="2" t="s">
        <v>237</v>
      </c>
      <c r="GY284" s="2" t="s">
        <v>992</v>
      </c>
      <c r="GZ284" s="2" t="s">
        <v>1733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448</v>
      </c>
      <c r="HJ284" s="2" t="s">
        <v>237</v>
      </c>
      <c r="HK284" s="2" t="s">
        <v>226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239</v>
      </c>
      <c r="HV284" s="2" t="s">
        <v>237</v>
      </c>
      <c r="HW284" s="2" t="s">
        <v>610</v>
      </c>
      <c r="HX284" s="2" t="s">
        <v>1014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252</v>
      </c>
      <c r="IH284" s="2" t="s">
        <v>237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226</v>
      </c>
      <c r="IT284" s="2" t="s">
        <v>226</v>
      </c>
      <c r="IU284" s="2" t="s">
        <v>226</v>
      </c>
      <c r="IV284" s="2" t="s">
        <v>226</v>
      </c>
      <c r="IW284" s="2" t="s">
        <v>226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239</v>
      </c>
      <c r="JF284" s="2" t="s">
        <v>237</v>
      </c>
      <c r="JG284" s="2" t="s">
        <v>1257</v>
      </c>
      <c r="JH284" s="2" t="s">
        <v>1830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237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237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236</v>
      </c>
      <c r="KP284" s="2" t="s">
        <v>237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239</v>
      </c>
      <c r="LB284" s="2" t="s">
        <v>237</v>
      </c>
      <c r="LC284" s="2" t="s">
        <v>822</v>
      </c>
      <c r="LD284" s="2" t="s">
        <v>776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239</v>
      </c>
      <c r="LN284" s="2" t="s">
        <v>237</v>
      </c>
      <c r="LO284" s="2" t="s">
        <v>321</v>
      </c>
      <c r="LP284" s="2" t="s">
        <v>865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226</v>
      </c>
      <c r="MA284" s="2" t="s">
        <v>226</v>
      </c>
      <c r="MB284" s="2" t="s">
        <v>226</v>
      </c>
      <c r="MC284" s="2" t="s">
        <v>226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226</v>
      </c>
      <c r="MM284" s="2" t="s">
        <v>226</v>
      </c>
      <c r="MN284" s="2" t="s">
        <v>226</v>
      </c>
      <c r="MO284" s="2" t="s">
        <v>226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252</v>
      </c>
      <c r="MX284" s="2" t="s">
        <v>237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239</v>
      </c>
      <c r="NJ284" s="2" t="s">
        <v>237</v>
      </c>
      <c r="NK284" s="2" t="s">
        <v>1111</v>
      </c>
      <c r="NL284" s="2" t="s">
        <v>1878</v>
      </c>
      <c r="NM284" s="2" t="s">
        <v>291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239</v>
      </c>
      <c r="NV284" s="2" t="s">
        <v>237</v>
      </c>
      <c r="NW284" s="2" t="s">
        <v>1093</v>
      </c>
      <c r="NX284" s="2" t="s">
        <v>1923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237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252</v>
      </c>
      <c r="OT284" s="2" t="s">
        <v>237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237</v>
      </c>
      <c r="QQ284" s="2" t="s">
        <v>226</v>
      </c>
      <c r="QR284" s="2" t="s">
        <v>226</v>
      </c>
      <c r="QS284" s="2" t="s">
        <v>238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266</v>
      </c>
      <c r="RB284" s="2" t="s">
        <v>237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226</v>
      </c>
      <c r="RN284" s="2" t="s">
        <v>226</v>
      </c>
      <c r="RO284" s="2" t="s">
        <v>226</v>
      </c>
      <c r="RP284" s="2" t="s">
        <v>226</v>
      </c>
      <c r="RQ284" s="2" t="s">
        <v>226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239</v>
      </c>
      <c r="RZ284" s="2" t="s">
        <v>237</v>
      </c>
      <c r="SA284" s="2" t="s">
        <v>621</v>
      </c>
      <c r="SB284" s="2" t="s">
        <v>995</v>
      </c>
      <c r="SC284" s="2" t="s">
        <v>238</v>
      </c>
      <c r="SD284" s="2" t="s">
        <v>226</v>
      </c>
      <c r="SE284" s="4"/>
      <c r="SF284" s="4">
        <v>1</v>
      </c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</row>
    <row r="285">
      <c r="A285" s="2" t="s">
        <v>3037</v>
      </c>
      <c r="B285" s="2" t="s">
        <v>577</v>
      </c>
      <c r="C285" s="2" t="s">
        <v>558</v>
      </c>
      <c r="D285" s="2" t="s">
        <v>215</v>
      </c>
      <c r="E285" s="2" t="s">
        <v>363</v>
      </c>
      <c r="F285" s="2" t="s">
        <v>3038</v>
      </c>
      <c r="G285" s="2" t="s">
        <v>3039</v>
      </c>
      <c r="H285" s="2" t="s">
        <v>3040</v>
      </c>
      <c r="I285" s="2" t="s">
        <v>3041</v>
      </c>
      <c r="J285" s="2" t="s">
        <v>582</v>
      </c>
      <c r="K285" s="2" t="s">
        <v>468</v>
      </c>
      <c r="L285" s="3">
        <v>28.57</v>
      </c>
      <c r="M285" s="3">
        <v>30</v>
      </c>
      <c r="N285" s="3">
        <v>59.99</v>
      </c>
      <c r="O285" s="2" t="s">
        <v>302</v>
      </c>
      <c r="P285" s="2" t="s">
        <v>284</v>
      </c>
      <c r="Q285" s="2" t="s">
        <v>225</v>
      </c>
      <c r="R285" s="2" t="s">
        <v>226</v>
      </c>
      <c r="S285" s="2" t="s">
        <v>3042</v>
      </c>
      <c r="T285" s="2" t="s">
        <v>969</v>
      </c>
      <c r="U285" s="2" t="s">
        <v>2756</v>
      </c>
      <c r="V285" s="2" t="s">
        <v>2429</v>
      </c>
      <c r="W285" s="2" t="s">
        <v>971</v>
      </c>
      <c r="X285" s="2" t="s">
        <v>231</v>
      </c>
      <c r="Y285" s="2" t="s">
        <v>411</v>
      </c>
      <c r="Z285" s="4"/>
      <c r="AA285" s="4">
        <f>=ROUNDDOWN({0},0)</f>
      </c>
      <c r="AB285" s="5">
        <v>0.8</v>
      </c>
      <c r="AC285" s="2" t="s">
        <v>226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/>
      <c r="AQ285" s="8"/>
      <c r="AR285" s="4">
        <v>18</v>
      </c>
      <c r="AS285" s="8">
        <v>581.4</v>
      </c>
      <c r="AT285" s="7">
        <v>-1</v>
      </c>
      <c r="AU285" s="7">
        <v>-1</v>
      </c>
      <c r="AV285" s="4">
        <v>66</v>
      </c>
      <c r="AW285" s="8">
        <v>1998.72</v>
      </c>
      <c r="AX285" s="4">
        <v>64</v>
      </c>
      <c r="AY285" s="8">
        <v>2308.3</v>
      </c>
      <c r="AZ285" s="7">
        <v>0.0312</v>
      </c>
      <c r="BA285" s="7">
        <v>-0.1341</v>
      </c>
      <c r="BB285" s="7"/>
      <c r="BC285" s="4">
        <v>124</v>
      </c>
      <c r="BD285" s="8">
        <v>3635.2</v>
      </c>
      <c r="BE285" s="4">
        <v>115</v>
      </c>
      <c r="BF285" s="8">
        <v>4071.85</v>
      </c>
      <c r="BG285" s="7">
        <v>0.0783</v>
      </c>
      <c r="BH285" s="7">
        <v>-0.1072</v>
      </c>
      <c r="BI285" s="7">
        <v>0.5498</v>
      </c>
      <c r="BJ285" s="4"/>
      <c r="BK285" s="8"/>
      <c r="BL285" s="2" t="s">
        <v>3043</v>
      </c>
      <c r="BM285" s="7"/>
      <c r="BN285" s="7"/>
      <c r="BO285" s="4"/>
      <c r="BP285" s="8"/>
      <c r="BQ285" s="4"/>
      <c r="BR285" s="8"/>
      <c r="BS285" s="7"/>
      <c r="BT285" s="7"/>
      <c r="BU285" s="2" t="s">
        <v>239</v>
      </c>
      <c r="BV285" s="2" t="s">
        <v>237</v>
      </c>
      <c r="BW285" s="2" t="s">
        <v>226</v>
      </c>
      <c r="BX285" s="2" t="s">
        <v>1749</v>
      </c>
      <c r="BY285" s="2" t="s">
        <v>238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239</v>
      </c>
      <c r="CH285" s="2" t="s">
        <v>237</v>
      </c>
      <c r="CI285" s="2" t="s">
        <v>3044</v>
      </c>
      <c r="CJ285" s="2" t="s">
        <v>2863</v>
      </c>
      <c r="CK285" s="2" t="s">
        <v>238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239</v>
      </c>
      <c r="CT285" s="2" t="s">
        <v>237</v>
      </c>
      <c r="CU285" s="2" t="s">
        <v>2218</v>
      </c>
      <c r="CV285" s="2" t="s">
        <v>1294</v>
      </c>
      <c r="CW285" s="2" t="s">
        <v>238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239</v>
      </c>
      <c r="DF285" s="2" t="s">
        <v>237</v>
      </c>
      <c r="DG285" s="2" t="s">
        <v>914</v>
      </c>
      <c r="DH285" s="2" t="s">
        <v>3045</v>
      </c>
      <c r="DI285" s="2" t="s">
        <v>238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239</v>
      </c>
      <c r="DR285" s="2" t="s">
        <v>237</v>
      </c>
      <c r="DS285" s="2" t="s">
        <v>933</v>
      </c>
      <c r="DT285" s="2" t="s">
        <v>1859</v>
      </c>
      <c r="DU285" s="2" t="s">
        <v>291</v>
      </c>
      <c r="DV285" s="2" t="s">
        <v>226</v>
      </c>
      <c r="DW285" s="4"/>
      <c r="DX285" s="8"/>
      <c r="DY285" s="4">
        <v>2</v>
      </c>
      <c r="DZ285" s="8">
        <v>63</v>
      </c>
      <c r="EA285" s="7">
        <v>-1</v>
      </c>
      <c r="EB285" s="7">
        <v>-1</v>
      </c>
      <c r="EC285" s="2" t="s">
        <v>239</v>
      </c>
      <c r="ED285" s="2" t="s">
        <v>237</v>
      </c>
      <c r="EE285" s="2" t="s">
        <v>2218</v>
      </c>
      <c r="EF285" s="2" t="s">
        <v>2785</v>
      </c>
      <c r="EG285" s="2" t="s">
        <v>238</v>
      </c>
      <c r="EH285" s="2" t="s">
        <v>226</v>
      </c>
      <c r="EI285" s="4"/>
      <c r="EJ285" s="8"/>
      <c r="EK285" s="4">
        <v>16</v>
      </c>
      <c r="EL285" s="8">
        <v>518.4</v>
      </c>
      <c r="EM285" s="7">
        <v>-1</v>
      </c>
      <c r="EN285" s="7">
        <v>-1</v>
      </c>
      <c r="EO285" s="2" t="s">
        <v>239</v>
      </c>
      <c r="EP285" s="2" t="s">
        <v>237</v>
      </c>
      <c r="EQ285" s="2" t="s">
        <v>1868</v>
      </c>
      <c r="ER285" s="2" t="s">
        <v>425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237</v>
      </c>
      <c r="FC285" s="2" t="s">
        <v>3046</v>
      </c>
      <c r="FD285" s="2" t="s">
        <v>3047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237</v>
      </c>
      <c r="FO285" s="2" t="s">
        <v>1868</v>
      </c>
      <c r="FP285" s="2" t="s">
        <v>226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237</v>
      </c>
      <c r="GA285" s="2" t="s">
        <v>226</v>
      </c>
      <c r="GB285" s="2" t="s">
        <v>226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252</v>
      </c>
      <c r="GL285" s="2" t="s">
        <v>237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239</v>
      </c>
      <c r="GX285" s="2" t="s">
        <v>237</v>
      </c>
      <c r="GY285" s="2" t="s">
        <v>921</v>
      </c>
      <c r="GZ285" s="2" t="s">
        <v>226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239</v>
      </c>
      <c r="HJ285" s="2" t="s">
        <v>237</v>
      </c>
      <c r="HK285" s="2" t="s">
        <v>2085</v>
      </c>
      <c r="HL285" s="2" t="s">
        <v>3048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237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252</v>
      </c>
      <c r="IH285" s="2" t="s">
        <v>237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237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252</v>
      </c>
      <c r="JF285" s="2" t="s">
        <v>237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252</v>
      </c>
      <c r="JR285" s="2" t="s">
        <v>237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237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237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252</v>
      </c>
      <c r="LB285" s="2" t="s">
        <v>237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252</v>
      </c>
      <c r="LN285" s="2" t="s">
        <v>237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226</v>
      </c>
      <c r="LZ285" s="2" t="s">
        <v>226</v>
      </c>
      <c r="MA285" s="2" t="s">
        <v>226</v>
      </c>
      <c r="MB285" s="2" t="s">
        <v>226</v>
      </c>
      <c r="MC285" s="2" t="s">
        <v>226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226</v>
      </c>
      <c r="MM285" s="2" t="s">
        <v>226</v>
      </c>
      <c r="MN285" s="2" t="s">
        <v>226</v>
      </c>
      <c r="MO285" s="2" t="s">
        <v>226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239</v>
      </c>
      <c r="MX285" s="2" t="s">
        <v>237</v>
      </c>
      <c r="MY285" s="2" t="s">
        <v>3049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239</v>
      </c>
      <c r="NJ285" s="2" t="s">
        <v>237</v>
      </c>
      <c r="NK285" s="2" t="s">
        <v>1868</v>
      </c>
      <c r="NL285" s="2" t="s">
        <v>226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239</v>
      </c>
      <c r="NV285" s="2" t="s">
        <v>237</v>
      </c>
      <c r="NW285" s="2" t="s">
        <v>2765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252</v>
      </c>
      <c r="OH285" s="2" t="s">
        <v>237</v>
      </c>
      <c r="OI285" s="2" t="s">
        <v>226</v>
      </c>
      <c r="OJ285" s="2" t="s">
        <v>226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252</v>
      </c>
      <c r="OT285" s="2" t="s">
        <v>237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239</v>
      </c>
      <c r="PF285" s="2" t="s">
        <v>237</v>
      </c>
      <c r="PG285" s="2" t="s">
        <v>226</v>
      </c>
      <c r="PH285" s="2" t="s">
        <v>226</v>
      </c>
      <c r="PI285" s="2" t="s">
        <v>238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226</v>
      </c>
      <c r="QQ285" s="2" t="s">
        <v>226</v>
      </c>
      <c r="QR285" s="2" t="s">
        <v>226</v>
      </c>
      <c r="QS285" s="2" t="s">
        <v>226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266</v>
      </c>
      <c r="RB285" s="2" t="s">
        <v>237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252</v>
      </c>
      <c r="RN285" s="2" t="s">
        <v>237</v>
      </c>
      <c r="RO285" s="2" t="s">
        <v>226</v>
      </c>
      <c r="RP285" s="2" t="s">
        <v>226</v>
      </c>
      <c r="RQ285" s="2" t="s">
        <v>238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226</v>
      </c>
      <c r="RZ285" s="2" t="s">
        <v>226</v>
      </c>
      <c r="SA285" s="2" t="s">
        <v>226</v>
      </c>
      <c r="SB285" s="2" t="s">
        <v>226</v>
      </c>
      <c r="SC285" s="2" t="s">
        <v>226</v>
      </c>
      <c r="SD285" s="2" t="s">
        <v>226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</row>
    <row r="286">
      <c r="A286" s="2" t="s">
        <v>3050</v>
      </c>
      <c r="B286" s="2" t="s">
        <v>577</v>
      </c>
      <c r="C286" s="2" t="s">
        <v>558</v>
      </c>
      <c r="D286" s="2" t="s">
        <v>215</v>
      </c>
      <c r="E286" s="2" t="s">
        <v>363</v>
      </c>
      <c r="F286" s="2" t="s">
        <v>3038</v>
      </c>
      <c r="G286" s="2" t="s">
        <v>3039</v>
      </c>
      <c r="H286" s="2" t="s">
        <v>3040</v>
      </c>
      <c r="I286" s="2" t="s">
        <v>3041</v>
      </c>
      <c r="J286" s="2" t="s">
        <v>221</v>
      </c>
      <c r="K286" s="2" t="s">
        <v>468</v>
      </c>
      <c r="L286" s="3">
        <v>33.33</v>
      </c>
      <c r="M286" s="3">
        <v>35</v>
      </c>
      <c r="N286" s="3">
        <v>69.99</v>
      </c>
      <c r="O286" s="2" t="s">
        <v>302</v>
      </c>
      <c r="P286" s="2" t="s">
        <v>284</v>
      </c>
      <c r="Q286" s="2" t="s">
        <v>225</v>
      </c>
      <c r="R286" s="2" t="s">
        <v>226</v>
      </c>
      <c r="S286" s="2" t="s">
        <v>3042</v>
      </c>
      <c r="T286" s="2" t="s">
        <v>969</v>
      </c>
      <c r="U286" s="2" t="s">
        <v>489</v>
      </c>
      <c r="V286" s="2" t="s">
        <v>2429</v>
      </c>
      <c r="W286" s="2" t="s">
        <v>971</v>
      </c>
      <c r="X286" s="2" t="s">
        <v>231</v>
      </c>
      <c r="Y286" s="2" t="s">
        <v>411</v>
      </c>
      <c r="Z286" s="4">
        <v>268</v>
      </c>
      <c r="AA286" s="4">
        <f>=ROUNDDOWN(74.4444444444444,0)</f>
      </c>
      <c r="AB286" s="5">
        <v>3.6</v>
      </c>
      <c r="AC286" s="2" t="s">
        <v>226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66</v>
      </c>
      <c r="AQ286" s="8">
        <v>1998.72</v>
      </c>
      <c r="AR286" s="4">
        <v>46</v>
      </c>
      <c r="AS286" s="8">
        <v>1726.9</v>
      </c>
      <c r="AT286" s="7">
        <v>0.4348</v>
      </c>
      <c r="AU286" s="7">
        <v>0.1574</v>
      </c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1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66</v>
      </c>
      <c r="BK286" s="8">
        <v>1998.72</v>
      </c>
      <c r="BL286" s="2" t="s">
        <v>3051</v>
      </c>
      <c r="BM286" s="7">
        <v>1</v>
      </c>
      <c r="BN286" s="7">
        <v>1</v>
      </c>
      <c r="BO286" s="4">
        <v>18</v>
      </c>
      <c r="BP286" s="8">
        <v>689.94</v>
      </c>
      <c r="BQ286" s="4"/>
      <c r="BR286" s="8"/>
      <c r="BS286" s="7"/>
      <c r="BT286" s="7"/>
      <c r="BU286" s="2" t="s">
        <v>239</v>
      </c>
      <c r="BV286" s="2" t="s">
        <v>223</v>
      </c>
      <c r="BW286" s="2" t="s">
        <v>226</v>
      </c>
      <c r="BX286" s="2" t="s">
        <v>1749</v>
      </c>
      <c r="BY286" s="2" t="s">
        <v>238</v>
      </c>
      <c r="BZ286" s="2" t="s">
        <v>226</v>
      </c>
      <c r="CA286" s="4">
        <v>11</v>
      </c>
      <c r="CB286" s="8">
        <v>392.48</v>
      </c>
      <c r="CC286" s="4"/>
      <c r="CD286" s="8"/>
      <c r="CE286" s="7"/>
      <c r="CF286" s="7"/>
      <c r="CG286" s="2" t="s">
        <v>239</v>
      </c>
      <c r="CH286" s="2" t="s">
        <v>223</v>
      </c>
      <c r="CI286" s="2" t="s">
        <v>3044</v>
      </c>
      <c r="CJ286" s="2" t="s">
        <v>2970</v>
      </c>
      <c r="CK286" s="2" t="s">
        <v>238</v>
      </c>
      <c r="CL286" s="2" t="s">
        <v>226</v>
      </c>
      <c r="CM286" s="4">
        <v>1</v>
      </c>
      <c r="CN286" s="8">
        <v>37.8</v>
      </c>
      <c r="CO286" s="4">
        <v>1</v>
      </c>
      <c r="CP286" s="8">
        <v>37.8</v>
      </c>
      <c r="CQ286" s="7"/>
      <c r="CR286" s="7"/>
      <c r="CS286" s="2" t="s">
        <v>239</v>
      </c>
      <c r="CT286" s="2" t="s">
        <v>223</v>
      </c>
      <c r="CU286" s="2" t="s">
        <v>2218</v>
      </c>
      <c r="CV286" s="2" t="s">
        <v>423</v>
      </c>
      <c r="CW286" s="2" t="s">
        <v>238</v>
      </c>
      <c r="CX286" s="2" t="s">
        <v>226</v>
      </c>
      <c r="CY286" s="4"/>
      <c r="CZ286" s="8"/>
      <c r="DA286" s="4">
        <v>1</v>
      </c>
      <c r="DB286" s="8">
        <v>37.8</v>
      </c>
      <c r="DC286" s="7">
        <v>-1</v>
      </c>
      <c r="DD286" s="7">
        <v>-1</v>
      </c>
      <c r="DE286" s="2" t="s">
        <v>239</v>
      </c>
      <c r="DF286" s="2" t="s">
        <v>223</v>
      </c>
      <c r="DG286" s="2" t="s">
        <v>914</v>
      </c>
      <c r="DH286" s="2" t="s">
        <v>3052</v>
      </c>
      <c r="DI286" s="2" t="s">
        <v>238</v>
      </c>
      <c r="DJ286" s="2" t="s">
        <v>226</v>
      </c>
      <c r="DK286" s="4">
        <v>10</v>
      </c>
      <c r="DL286" s="8">
        <v>210</v>
      </c>
      <c r="DM286" s="4"/>
      <c r="DN286" s="8"/>
      <c r="DO286" s="7"/>
      <c r="DP286" s="7"/>
      <c r="DQ286" s="2" t="s">
        <v>239</v>
      </c>
      <c r="DR286" s="2" t="s">
        <v>223</v>
      </c>
      <c r="DS286" s="2" t="s">
        <v>933</v>
      </c>
      <c r="DT286" s="2" t="s">
        <v>3053</v>
      </c>
      <c r="DU286" s="2" t="s">
        <v>291</v>
      </c>
      <c r="DV286" s="2" t="s">
        <v>226</v>
      </c>
      <c r="DW286" s="4">
        <v>20</v>
      </c>
      <c r="DX286" s="8">
        <v>441</v>
      </c>
      <c r="DY286" s="4">
        <v>12</v>
      </c>
      <c r="DZ286" s="8">
        <v>441</v>
      </c>
      <c r="EA286" s="7">
        <v>0.6667</v>
      </c>
      <c r="EB286" s="7"/>
      <c r="EC286" s="2" t="s">
        <v>239</v>
      </c>
      <c r="ED286" s="2" t="s">
        <v>223</v>
      </c>
      <c r="EE286" s="2" t="s">
        <v>2218</v>
      </c>
      <c r="EF286" s="2" t="s">
        <v>3054</v>
      </c>
      <c r="EG286" s="2" t="s">
        <v>238</v>
      </c>
      <c r="EH286" s="2" t="s">
        <v>226</v>
      </c>
      <c r="EI286" s="4">
        <v>5</v>
      </c>
      <c r="EJ286" s="8">
        <v>189</v>
      </c>
      <c r="EK286" s="4">
        <v>31</v>
      </c>
      <c r="EL286" s="8">
        <v>1171.8</v>
      </c>
      <c r="EM286" s="7">
        <v>-0.8387</v>
      </c>
      <c r="EN286" s="7">
        <v>-0.8387</v>
      </c>
      <c r="EO286" s="2" t="s">
        <v>239</v>
      </c>
      <c r="EP286" s="2" t="s">
        <v>223</v>
      </c>
      <c r="EQ286" s="2" t="s">
        <v>1868</v>
      </c>
      <c r="ER286" s="2" t="s">
        <v>2799</v>
      </c>
      <c r="ES286" s="2" t="s">
        <v>238</v>
      </c>
      <c r="ET286" s="2" t="s">
        <v>226</v>
      </c>
      <c r="EU286" s="4"/>
      <c r="EV286" s="8"/>
      <c r="EW286" s="4">
        <v>1</v>
      </c>
      <c r="EX286" s="8">
        <v>38.5</v>
      </c>
      <c r="EY286" s="7">
        <v>-1</v>
      </c>
      <c r="EZ286" s="7">
        <v>-1</v>
      </c>
      <c r="FA286" s="2" t="s">
        <v>239</v>
      </c>
      <c r="FB286" s="2" t="s">
        <v>223</v>
      </c>
      <c r="FC286" s="2" t="s">
        <v>3046</v>
      </c>
      <c r="FD286" s="2" t="s">
        <v>3000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223</v>
      </c>
      <c r="FO286" s="2" t="s">
        <v>1868</v>
      </c>
      <c r="FP286" s="2" t="s">
        <v>3055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223</v>
      </c>
      <c r="GA286" s="2" t="s">
        <v>661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252</v>
      </c>
      <c r="GL286" s="2" t="s">
        <v>223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239</v>
      </c>
      <c r="GX286" s="2" t="s">
        <v>223</v>
      </c>
      <c r="GY286" s="2" t="s">
        <v>921</v>
      </c>
      <c r="GZ286" s="2" t="s">
        <v>835</v>
      </c>
      <c r="HA286" s="2" t="s">
        <v>238</v>
      </c>
      <c r="HB286" s="2" t="s">
        <v>226</v>
      </c>
      <c r="HC286" s="4">
        <v>1</v>
      </c>
      <c r="HD286" s="8">
        <v>38.5</v>
      </c>
      <c r="HE286" s="4"/>
      <c r="HF286" s="8"/>
      <c r="HG286" s="7"/>
      <c r="HH286" s="7"/>
      <c r="HI286" s="2" t="s">
        <v>239</v>
      </c>
      <c r="HJ286" s="2" t="s">
        <v>223</v>
      </c>
      <c r="HK286" s="2" t="s">
        <v>2085</v>
      </c>
      <c r="HL286" s="2" t="s">
        <v>3056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223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252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252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252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226</v>
      </c>
      <c r="MA286" s="2" t="s">
        <v>226</v>
      </c>
      <c r="MB286" s="2" t="s">
        <v>226</v>
      </c>
      <c r="MC286" s="2" t="s">
        <v>226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226</v>
      </c>
      <c r="ML286" s="2" t="s">
        <v>226</v>
      </c>
      <c r="MM286" s="2" t="s">
        <v>226</v>
      </c>
      <c r="MN286" s="2" t="s">
        <v>226</v>
      </c>
      <c r="MO286" s="2" t="s">
        <v>226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239</v>
      </c>
      <c r="MX286" s="2" t="s">
        <v>223</v>
      </c>
      <c r="MY286" s="2" t="s">
        <v>3049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239</v>
      </c>
      <c r="NJ286" s="2" t="s">
        <v>261</v>
      </c>
      <c r="NK286" s="2" t="s">
        <v>1868</v>
      </c>
      <c r="NL286" s="2" t="s">
        <v>226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239</v>
      </c>
      <c r="NV286" s="2" t="s">
        <v>237</v>
      </c>
      <c r="NW286" s="2" t="s">
        <v>2765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252</v>
      </c>
      <c r="OH286" s="2" t="s">
        <v>223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252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239</v>
      </c>
      <c r="PF286" s="2" t="s">
        <v>223</v>
      </c>
      <c r="PG286" s="2" t="s">
        <v>226</v>
      </c>
      <c r="PH286" s="2" t="s">
        <v>226</v>
      </c>
      <c r="PI286" s="2" t="s">
        <v>238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226</v>
      </c>
      <c r="QE286" s="2" t="s">
        <v>226</v>
      </c>
      <c r="QF286" s="2" t="s">
        <v>226</v>
      </c>
      <c r="QG286" s="2" t="s">
        <v>226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226</v>
      </c>
      <c r="QQ286" s="2" t="s">
        <v>226</v>
      </c>
      <c r="QR286" s="2" t="s">
        <v>226</v>
      </c>
      <c r="QS286" s="2" t="s">
        <v>226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252</v>
      </c>
      <c r="RN286" s="2" t="s">
        <v>223</v>
      </c>
      <c r="RO286" s="2" t="s">
        <v>226</v>
      </c>
      <c r="RP286" s="2" t="s">
        <v>226</v>
      </c>
      <c r="RQ286" s="2" t="s">
        <v>238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226</v>
      </c>
      <c r="RZ286" s="2" t="s">
        <v>226</v>
      </c>
      <c r="SA286" s="2" t="s">
        <v>226</v>
      </c>
      <c r="SB286" s="2" t="s">
        <v>226</v>
      </c>
      <c r="SC286" s="2" t="s">
        <v>226</v>
      </c>
      <c r="SD286" s="2" t="s">
        <v>226</v>
      </c>
      <c r="SE286" s="4">
        <v>268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</row>
    <row r="287">
      <c r="A287" s="2" t="s">
        <v>3057</v>
      </c>
      <c r="B287" s="2" t="s">
        <v>577</v>
      </c>
      <c r="C287" s="2" t="s">
        <v>558</v>
      </c>
      <c r="D287" s="2" t="s">
        <v>215</v>
      </c>
      <c r="E287" s="2" t="s">
        <v>363</v>
      </c>
      <c r="F287" s="2" t="s">
        <v>3038</v>
      </c>
      <c r="G287" s="2" t="s">
        <v>3039</v>
      </c>
      <c r="H287" s="2" t="s">
        <v>3040</v>
      </c>
      <c r="I287" s="2" t="s">
        <v>3041</v>
      </c>
      <c r="J287" s="2" t="s">
        <v>582</v>
      </c>
      <c r="K287" s="2" t="s">
        <v>795</v>
      </c>
      <c r="L287" s="3">
        <v>28.57</v>
      </c>
      <c r="M287" s="3">
        <v>30</v>
      </c>
      <c r="N287" s="3">
        <v>59.99</v>
      </c>
      <c r="O287" s="2" t="s">
        <v>302</v>
      </c>
      <c r="P287" s="2" t="s">
        <v>284</v>
      </c>
      <c r="Q287" s="2" t="s">
        <v>225</v>
      </c>
      <c r="R287" s="2" t="s">
        <v>226</v>
      </c>
      <c r="S287" s="2" t="s">
        <v>3058</v>
      </c>
      <c r="T287" s="2" t="s">
        <v>969</v>
      </c>
      <c r="U287" s="2" t="s">
        <v>2756</v>
      </c>
      <c r="V287" s="2" t="s">
        <v>2429</v>
      </c>
      <c r="W287" s="2" t="s">
        <v>971</v>
      </c>
      <c r="X287" s="2" t="s">
        <v>231</v>
      </c>
      <c r="Y287" s="2" t="s">
        <v>411</v>
      </c>
      <c r="Z287" s="4"/>
      <c r="AA287" s="4">
        <f>=ROUNDDOWN({0},0)</f>
      </c>
      <c r="AB287" s="5">
        <v>1</v>
      </c>
      <c r="AC287" s="2" t="s">
        <v>226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>
        <v>23</v>
      </c>
      <c r="AS287" s="8">
        <v>733.5</v>
      </c>
      <c r="AT287" s="7">
        <v>-1</v>
      </c>
      <c r="AU287" s="7">
        <v>-1</v>
      </c>
      <c r="AV287" s="4">
        <v>58</v>
      </c>
      <c r="AW287" s="8">
        <v>1636.48</v>
      </c>
      <c r="AX287" s="4">
        <v>51</v>
      </c>
      <c r="AY287" s="8">
        <v>1763.55</v>
      </c>
      <c r="AZ287" s="7">
        <v>0.1373</v>
      </c>
      <c r="BA287" s="7">
        <v>-0.0721</v>
      </c>
      <c r="BB287" s="7"/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>
        <v>0.4502</v>
      </c>
      <c r="BJ287" s="4"/>
      <c r="BK287" s="8"/>
      <c r="BL287" s="2" t="s">
        <v>3059</v>
      </c>
      <c r="BM287" s="7"/>
      <c r="BN287" s="7"/>
      <c r="BO287" s="4"/>
      <c r="BP287" s="8"/>
      <c r="BQ287" s="4"/>
      <c r="BR287" s="8"/>
      <c r="BS287" s="7"/>
      <c r="BT287" s="7"/>
      <c r="BU287" s="2" t="s">
        <v>239</v>
      </c>
      <c r="BV287" s="2" t="s">
        <v>237</v>
      </c>
      <c r="BW287" s="2" t="s">
        <v>226</v>
      </c>
      <c r="BX287" s="2" t="s">
        <v>1749</v>
      </c>
      <c r="BY287" s="2" t="s">
        <v>238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239</v>
      </c>
      <c r="CH287" s="2" t="s">
        <v>237</v>
      </c>
      <c r="CI287" s="2" t="s">
        <v>3044</v>
      </c>
      <c r="CJ287" s="2" t="s">
        <v>2800</v>
      </c>
      <c r="CK287" s="2" t="s">
        <v>238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239</v>
      </c>
      <c r="CT287" s="2" t="s">
        <v>237</v>
      </c>
      <c r="CU287" s="2" t="s">
        <v>2218</v>
      </c>
      <c r="CV287" s="2" t="s">
        <v>3060</v>
      </c>
      <c r="CW287" s="2" t="s">
        <v>238</v>
      </c>
      <c r="CX287" s="2" t="s">
        <v>226</v>
      </c>
      <c r="CY287" s="4"/>
      <c r="CZ287" s="8"/>
      <c r="DA287" s="4">
        <v>1</v>
      </c>
      <c r="DB287" s="8">
        <v>32.4</v>
      </c>
      <c r="DC287" s="7">
        <v>-1</v>
      </c>
      <c r="DD287" s="7">
        <v>-1</v>
      </c>
      <c r="DE287" s="2" t="s">
        <v>239</v>
      </c>
      <c r="DF287" s="2" t="s">
        <v>237</v>
      </c>
      <c r="DG287" s="2" t="s">
        <v>914</v>
      </c>
      <c r="DH287" s="2" t="s">
        <v>3000</v>
      </c>
      <c r="DI287" s="2" t="s">
        <v>238</v>
      </c>
      <c r="DJ287" s="2" t="s">
        <v>226</v>
      </c>
      <c r="DK287" s="4"/>
      <c r="DL287" s="8"/>
      <c r="DM287" s="4">
        <v>4</v>
      </c>
      <c r="DN287" s="8">
        <v>120</v>
      </c>
      <c r="DO287" s="7">
        <v>-1</v>
      </c>
      <c r="DP287" s="7">
        <v>-1</v>
      </c>
      <c r="DQ287" s="2" t="s">
        <v>239</v>
      </c>
      <c r="DR287" s="2" t="s">
        <v>237</v>
      </c>
      <c r="DS287" s="2" t="s">
        <v>933</v>
      </c>
      <c r="DT287" s="2" t="s">
        <v>3061</v>
      </c>
      <c r="DU287" s="2" t="s">
        <v>291</v>
      </c>
      <c r="DV287" s="2" t="s">
        <v>226</v>
      </c>
      <c r="DW287" s="4"/>
      <c r="DX287" s="8"/>
      <c r="DY287" s="4">
        <v>2</v>
      </c>
      <c r="DZ287" s="8">
        <v>63</v>
      </c>
      <c r="EA287" s="7">
        <v>-1</v>
      </c>
      <c r="EB287" s="7">
        <v>-1</v>
      </c>
      <c r="EC287" s="2" t="s">
        <v>239</v>
      </c>
      <c r="ED287" s="2" t="s">
        <v>237</v>
      </c>
      <c r="EE287" s="2" t="s">
        <v>2218</v>
      </c>
      <c r="EF287" s="2" t="s">
        <v>914</v>
      </c>
      <c r="EG287" s="2" t="s">
        <v>238</v>
      </c>
      <c r="EH287" s="2" t="s">
        <v>226</v>
      </c>
      <c r="EI287" s="4"/>
      <c r="EJ287" s="8"/>
      <c r="EK287" s="4">
        <v>15</v>
      </c>
      <c r="EL287" s="8">
        <v>486</v>
      </c>
      <c r="EM287" s="7">
        <v>-1</v>
      </c>
      <c r="EN287" s="7">
        <v>-1</v>
      </c>
      <c r="EO287" s="2" t="s">
        <v>239</v>
      </c>
      <c r="EP287" s="2" t="s">
        <v>237</v>
      </c>
      <c r="EQ287" s="2" t="s">
        <v>411</v>
      </c>
      <c r="ER287" s="2" t="s">
        <v>425</v>
      </c>
      <c r="ES287" s="2" t="s">
        <v>238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239</v>
      </c>
      <c r="FB287" s="2" t="s">
        <v>237</v>
      </c>
      <c r="FC287" s="2" t="s">
        <v>3046</v>
      </c>
      <c r="FD287" s="2" t="s">
        <v>3062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237</v>
      </c>
      <c r="FO287" s="2" t="s">
        <v>411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239</v>
      </c>
      <c r="FZ287" s="2" t="s">
        <v>237</v>
      </c>
      <c r="GA287" s="2" t="s">
        <v>661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252</v>
      </c>
      <c r="GL287" s="2" t="s">
        <v>237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239</v>
      </c>
      <c r="GX287" s="2" t="s">
        <v>237</v>
      </c>
      <c r="GY287" s="2" t="s">
        <v>921</v>
      </c>
      <c r="GZ287" s="2" t="s">
        <v>3063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239</v>
      </c>
      <c r="HJ287" s="2" t="s">
        <v>237</v>
      </c>
      <c r="HK287" s="2" t="s">
        <v>2085</v>
      </c>
      <c r="HL287" s="2" t="s">
        <v>2809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237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237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237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252</v>
      </c>
      <c r="JF287" s="2" t="s">
        <v>237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252</v>
      </c>
      <c r="JR287" s="2" t="s">
        <v>237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237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237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237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252</v>
      </c>
      <c r="LN287" s="2" t="s">
        <v>237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226</v>
      </c>
      <c r="MA287" s="2" t="s">
        <v>226</v>
      </c>
      <c r="MB287" s="2" t="s">
        <v>226</v>
      </c>
      <c r="MC287" s="2" t="s">
        <v>226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226</v>
      </c>
      <c r="MM287" s="2" t="s">
        <v>226</v>
      </c>
      <c r="MN287" s="2" t="s">
        <v>226</v>
      </c>
      <c r="MO287" s="2" t="s">
        <v>226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239</v>
      </c>
      <c r="MX287" s="2" t="s">
        <v>237</v>
      </c>
      <c r="MY287" s="2" t="s">
        <v>3049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>
        <v>1</v>
      </c>
      <c r="NF287" s="8">
        <v>32.1</v>
      </c>
      <c r="NG287" s="7">
        <v>-1</v>
      </c>
      <c r="NH287" s="7">
        <v>-1</v>
      </c>
      <c r="NI287" s="2" t="s">
        <v>239</v>
      </c>
      <c r="NJ287" s="2" t="s">
        <v>237</v>
      </c>
      <c r="NK287" s="2" t="s">
        <v>411</v>
      </c>
      <c r="NL287" s="2" t="s">
        <v>1295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239</v>
      </c>
      <c r="NV287" s="2" t="s">
        <v>237</v>
      </c>
      <c r="NW287" s="2" t="s">
        <v>2765</v>
      </c>
      <c r="NX287" s="2" t="s">
        <v>1320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252</v>
      </c>
      <c r="OH287" s="2" t="s">
        <v>237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252</v>
      </c>
      <c r="OT287" s="2" t="s">
        <v>237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239</v>
      </c>
      <c r="PF287" s="2" t="s">
        <v>237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226</v>
      </c>
      <c r="QP287" s="2" t="s">
        <v>226</v>
      </c>
      <c r="QQ287" s="2" t="s">
        <v>226</v>
      </c>
      <c r="QR287" s="2" t="s">
        <v>226</v>
      </c>
      <c r="QS287" s="2" t="s">
        <v>226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266</v>
      </c>
      <c r="RB287" s="2" t="s">
        <v>237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252</v>
      </c>
      <c r="RN287" s="2" t="s">
        <v>237</v>
      </c>
      <c r="RO287" s="2" t="s">
        <v>226</v>
      </c>
      <c r="RP287" s="2" t="s">
        <v>226</v>
      </c>
      <c r="RQ287" s="2" t="s">
        <v>238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226</v>
      </c>
      <c r="RZ287" s="2" t="s">
        <v>226</v>
      </c>
      <c r="SA287" s="2" t="s">
        <v>226</v>
      </c>
      <c r="SB287" s="2" t="s">
        <v>226</v>
      </c>
      <c r="SC287" s="2" t="s">
        <v>226</v>
      </c>
      <c r="SD287" s="2" t="s">
        <v>226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</row>
    <row r="288">
      <c r="A288" s="2" t="s">
        <v>3064</v>
      </c>
      <c r="B288" s="2" t="s">
        <v>577</v>
      </c>
      <c r="C288" s="2" t="s">
        <v>558</v>
      </c>
      <c r="D288" s="2" t="s">
        <v>215</v>
      </c>
      <c r="E288" s="2" t="s">
        <v>363</v>
      </c>
      <c r="F288" s="2" t="s">
        <v>3038</v>
      </c>
      <c r="G288" s="2" t="s">
        <v>3039</v>
      </c>
      <c r="H288" s="2" t="s">
        <v>3040</v>
      </c>
      <c r="I288" s="2" t="s">
        <v>3041</v>
      </c>
      <c r="J288" s="2" t="s">
        <v>221</v>
      </c>
      <c r="K288" s="2" t="s">
        <v>795</v>
      </c>
      <c r="L288" s="3">
        <v>33.33</v>
      </c>
      <c r="M288" s="3">
        <v>35</v>
      </c>
      <c r="N288" s="3">
        <v>69.99</v>
      </c>
      <c r="O288" s="2" t="s">
        <v>302</v>
      </c>
      <c r="P288" s="2" t="s">
        <v>284</v>
      </c>
      <c r="Q288" s="2" t="s">
        <v>225</v>
      </c>
      <c r="R288" s="2" t="s">
        <v>226</v>
      </c>
      <c r="S288" s="2" t="s">
        <v>3058</v>
      </c>
      <c r="T288" s="2" t="s">
        <v>969</v>
      </c>
      <c r="U288" s="2" t="s">
        <v>489</v>
      </c>
      <c r="V288" s="2" t="s">
        <v>2429</v>
      </c>
      <c r="W288" s="2" t="s">
        <v>971</v>
      </c>
      <c r="X288" s="2" t="s">
        <v>231</v>
      </c>
      <c r="Y288" s="2" t="s">
        <v>411</v>
      </c>
      <c r="Z288" s="4">
        <v>316</v>
      </c>
      <c r="AA288" s="4">
        <f>=ROUNDDOWN(185.882352941176,0)</f>
      </c>
      <c r="AB288" s="5">
        <v>1.7</v>
      </c>
      <c r="AC288" s="2" t="s">
        <v>226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58</v>
      </c>
      <c r="AQ288" s="8">
        <v>1636.48</v>
      </c>
      <c r="AR288" s="4">
        <v>28</v>
      </c>
      <c r="AS288" s="8">
        <v>1030.05</v>
      </c>
      <c r="AT288" s="7">
        <v>1.0714</v>
      </c>
      <c r="AU288" s="7">
        <v>0.5887</v>
      </c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>
        <v>1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>
        <v>58</v>
      </c>
      <c r="BK288" s="8">
        <v>1636.48</v>
      </c>
      <c r="BL288" s="2" t="s">
        <v>3051</v>
      </c>
      <c r="BM288" s="7">
        <v>1</v>
      </c>
      <c r="BN288" s="7">
        <v>1</v>
      </c>
      <c r="BO288" s="4">
        <v>4</v>
      </c>
      <c r="BP288" s="8">
        <v>153.32</v>
      </c>
      <c r="BQ288" s="4"/>
      <c r="BR288" s="8"/>
      <c r="BS288" s="7"/>
      <c r="BT288" s="7"/>
      <c r="BU288" s="2" t="s">
        <v>239</v>
      </c>
      <c r="BV288" s="2" t="s">
        <v>223</v>
      </c>
      <c r="BW288" s="2" t="s">
        <v>226</v>
      </c>
      <c r="BX288" s="2" t="s">
        <v>1749</v>
      </c>
      <c r="BY288" s="2" t="s">
        <v>238</v>
      </c>
      <c r="BZ288" s="2" t="s">
        <v>226</v>
      </c>
      <c r="CA288" s="4">
        <v>7</v>
      </c>
      <c r="CB288" s="8">
        <v>249.76</v>
      </c>
      <c r="CC288" s="4"/>
      <c r="CD288" s="8"/>
      <c r="CE288" s="7"/>
      <c r="CF288" s="7"/>
      <c r="CG288" s="2" t="s">
        <v>239</v>
      </c>
      <c r="CH288" s="2" t="s">
        <v>223</v>
      </c>
      <c r="CI288" s="2" t="s">
        <v>3044</v>
      </c>
      <c r="CJ288" s="2" t="s">
        <v>3065</v>
      </c>
      <c r="CK288" s="2" t="s">
        <v>238</v>
      </c>
      <c r="CL288" s="2" t="s">
        <v>226</v>
      </c>
      <c r="CM288" s="4">
        <v>2</v>
      </c>
      <c r="CN288" s="8">
        <v>75.6</v>
      </c>
      <c r="CO288" s="4"/>
      <c r="CP288" s="8"/>
      <c r="CQ288" s="7"/>
      <c r="CR288" s="7"/>
      <c r="CS288" s="2" t="s">
        <v>239</v>
      </c>
      <c r="CT288" s="2" t="s">
        <v>223</v>
      </c>
      <c r="CU288" s="2" t="s">
        <v>2218</v>
      </c>
      <c r="CV288" s="2" t="s">
        <v>906</v>
      </c>
      <c r="CW288" s="2" t="s">
        <v>238</v>
      </c>
      <c r="CX288" s="2" t="s">
        <v>226</v>
      </c>
      <c r="CY288" s="4">
        <v>5</v>
      </c>
      <c r="CZ288" s="8">
        <v>189</v>
      </c>
      <c r="DA288" s="4"/>
      <c r="DB288" s="8"/>
      <c r="DC288" s="7"/>
      <c r="DD288" s="7"/>
      <c r="DE288" s="2" t="s">
        <v>239</v>
      </c>
      <c r="DF288" s="2" t="s">
        <v>223</v>
      </c>
      <c r="DG288" s="2" t="s">
        <v>914</v>
      </c>
      <c r="DH288" s="2" t="s">
        <v>2086</v>
      </c>
      <c r="DI288" s="2" t="s">
        <v>238</v>
      </c>
      <c r="DJ288" s="2" t="s">
        <v>226</v>
      </c>
      <c r="DK288" s="4">
        <v>15</v>
      </c>
      <c r="DL288" s="8">
        <v>315</v>
      </c>
      <c r="DM288" s="4">
        <v>3</v>
      </c>
      <c r="DN288" s="8">
        <v>89.25</v>
      </c>
      <c r="DO288" s="7">
        <v>4</v>
      </c>
      <c r="DP288" s="7">
        <v>2.5294</v>
      </c>
      <c r="DQ288" s="2" t="s">
        <v>239</v>
      </c>
      <c r="DR288" s="2" t="s">
        <v>223</v>
      </c>
      <c r="DS288" s="2" t="s">
        <v>933</v>
      </c>
      <c r="DT288" s="2" t="s">
        <v>3061</v>
      </c>
      <c r="DU288" s="2" t="s">
        <v>291</v>
      </c>
      <c r="DV288" s="2" t="s">
        <v>226</v>
      </c>
      <c r="DW288" s="4">
        <v>18</v>
      </c>
      <c r="DX288" s="8">
        <v>396.9</v>
      </c>
      <c r="DY288" s="4">
        <v>4</v>
      </c>
      <c r="DZ288" s="8">
        <v>147</v>
      </c>
      <c r="EA288" s="7">
        <v>3.5</v>
      </c>
      <c r="EB288" s="7">
        <v>1.7</v>
      </c>
      <c r="EC288" s="2" t="s">
        <v>239</v>
      </c>
      <c r="ED288" s="2" t="s">
        <v>223</v>
      </c>
      <c r="EE288" s="2" t="s">
        <v>2218</v>
      </c>
      <c r="EF288" s="2" t="s">
        <v>423</v>
      </c>
      <c r="EG288" s="2" t="s">
        <v>238</v>
      </c>
      <c r="EH288" s="2" t="s">
        <v>226</v>
      </c>
      <c r="EI288" s="4">
        <v>3</v>
      </c>
      <c r="EJ288" s="8">
        <v>113.4</v>
      </c>
      <c r="EK288" s="4">
        <v>21</v>
      </c>
      <c r="EL288" s="8">
        <v>793.8</v>
      </c>
      <c r="EM288" s="7">
        <v>-0.8571</v>
      </c>
      <c r="EN288" s="7">
        <v>-0.8571</v>
      </c>
      <c r="EO288" s="2" t="s">
        <v>239</v>
      </c>
      <c r="EP288" s="2" t="s">
        <v>223</v>
      </c>
      <c r="EQ288" s="2" t="s">
        <v>1868</v>
      </c>
      <c r="ER288" s="2" t="s">
        <v>425</v>
      </c>
      <c r="ES288" s="2" t="s">
        <v>238</v>
      </c>
      <c r="ET288" s="2" t="s">
        <v>226</v>
      </c>
      <c r="EU288" s="4">
        <v>1</v>
      </c>
      <c r="EV288" s="8">
        <v>28</v>
      </c>
      <c r="EW288" s="4"/>
      <c r="EX288" s="8"/>
      <c r="EY288" s="7"/>
      <c r="EZ288" s="7"/>
      <c r="FA288" s="2" t="s">
        <v>239</v>
      </c>
      <c r="FB288" s="2" t="s">
        <v>223</v>
      </c>
      <c r="FC288" s="2" t="s">
        <v>3046</v>
      </c>
      <c r="FD288" s="2" t="s">
        <v>3062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223</v>
      </c>
      <c r="FO288" s="2" t="s">
        <v>1868</v>
      </c>
      <c r="FP288" s="2" t="s">
        <v>226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223</v>
      </c>
      <c r="GA288" s="2" t="s">
        <v>661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252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239</v>
      </c>
      <c r="GX288" s="2" t="s">
        <v>223</v>
      </c>
      <c r="GY288" s="2" t="s">
        <v>921</v>
      </c>
      <c r="GZ288" s="2" t="s">
        <v>2931</v>
      </c>
      <c r="HA288" s="2" t="s">
        <v>238</v>
      </c>
      <c r="HB288" s="2" t="s">
        <v>226</v>
      </c>
      <c r="HC288" s="4">
        <v>3</v>
      </c>
      <c r="HD288" s="8">
        <v>115.5</v>
      </c>
      <c r="HE288" s="4"/>
      <c r="HF288" s="8"/>
      <c r="HG288" s="7"/>
      <c r="HH288" s="7"/>
      <c r="HI288" s="2" t="s">
        <v>239</v>
      </c>
      <c r="HJ288" s="2" t="s">
        <v>223</v>
      </c>
      <c r="HK288" s="2" t="s">
        <v>2085</v>
      </c>
      <c r="HL288" s="2" t="s">
        <v>876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252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252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239</v>
      </c>
      <c r="MX288" s="2" t="s">
        <v>223</v>
      </c>
      <c r="MY288" s="2" t="s">
        <v>3049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239</v>
      </c>
      <c r="NJ288" s="2" t="s">
        <v>261</v>
      </c>
      <c r="NK288" s="2" t="s">
        <v>1868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239</v>
      </c>
      <c r="NV288" s="2" t="s">
        <v>237</v>
      </c>
      <c r="NW288" s="2" t="s">
        <v>2765</v>
      </c>
      <c r="NX288" s="2" t="s">
        <v>3066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252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252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239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226</v>
      </c>
      <c r="QP288" s="2" t="s">
        <v>226</v>
      </c>
      <c r="QQ288" s="2" t="s">
        <v>226</v>
      </c>
      <c r="QR288" s="2" t="s">
        <v>226</v>
      </c>
      <c r="QS288" s="2" t="s">
        <v>226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266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252</v>
      </c>
      <c r="RN288" s="2" t="s">
        <v>223</v>
      </c>
      <c r="RO288" s="2" t="s">
        <v>226</v>
      </c>
      <c r="RP288" s="2" t="s">
        <v>226</v>
      </c>
      <c r="RQ288" s="2" t="s">
        <v>238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226</v>
      </c>
      <c r="RZ288" s="2" t="s">
        <v>226</v>
      </c>
      <c r="SA288" s="2" t="s">
        <v>226</v>
      </c>
      <c r="SB288" s="2" t="s">
        <v>226</v>
      </c>
      <c r="SC288" s="2" t="s">
        <v>226</v>
      </c>
      <c r="SD288" s="2" t="s">
        <v>226</v>
      </c>
      <c r="SE288" s="4">
        <v>316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</row>
    <row r="289">
      <c r="A289" s="2" t="s">
        <v>3067</v>
      </c>
      <c r="B289" s="2" t="s">
        <v>577</v>
      </c>
      <c r="C289" s="2" t="s">
        <v>558</v>
      </c>
      <c r="D289" s="2" t="s">
        <v>215</v>
      </c>
      <c r="E289" s="2" t="s">
        <v>363</v>
      </c>
      <c r="F289" s="2" t="s">
        <v>3068</v>
      </c>
      <c r="G289" s="2" t="s">
        <v>3069</v>
      </c>
      <c r="H289" s="2" t="s">
        <v>2222</v>
      </c>
      <c r="I289" s="2" t="s">
        <v>3070</v>
      </c>
      <c r="J289" s="2" t="s">
        <v>582</v>
      </c>
      <c r="K289" s="2" t="s">
        <v>3071</v>
      </c>
      <c r="L289" s="3">
        <v>23.8</v>
      </c>
      <c r="M289" s="3">
        <v>24.99</v>
      </c>
      <c r="N289" s="3">
        <v>49.99</v>
      </c>
      <c r="O289" s="2" t="s">
        <v>223</v>
      </c>
      <c r="P289" s="2" t="s">
        <v>284</v>
      </c>
      <c r="Q289" s="2" t="s">
        <v>225</v>
      </c>
      <c r="R289" s="2" t="s">
        <v>226</v>
      </c>
      <c r="S289" s="2" t="s">
        <v>3072</v>
      </c>
      <c r="T289" s="2" t="s">
        <v>969</v>
      </c>
      <c r="U289" s="2" t="s">
        <v>2756</v>
      </c>
      <c r="V289" s="2" t="s">
        <v>1285</v>
      </c>
      <c r="W289" s="2" t="s">
        <v>971</v>
      </c>
      <c r="X289" s="2" t="s">
        <v>226</v>
      </c>
      <c r="Y289" s="2" t="s">
        <v>2846</v>
      </c>
      <c r="Z289" s="4">
        <v>184</v>
      </c>
      <c r="AA289" s="4">
        <f>=ROUNDDOWN(38.3333333333333,0)</f>
      </c>
      <c r="AB289" s="5">
        <v>4.8</v>
      </c>
      <c r="AC289" s="2" t="s">
        <v>226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36</v>
      </c>
      <c r="AQ289" s="8">
        <v>896.17</v>
      </c>
      <c r="AR289" s="4"/>
      <c r="AS289" s="8"/>
      <c r="AT289" s="7"/>
      <c r="AU289" s="7"/>
      <c r="AV289" s="4">
        <v>89</v>
      </c>
      <c r="AW289" s="8">
        <v>2523.54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>
        <v>0.3551</v>
      </c>
      <c r="BC289" s="4">
        <v>89</v>
      </c>
      <c r="BD289" s="8">
        <v>2523.54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>
        <v>1</v>
      </c>
      <c r="BJ289" s="4">
        <v>36</v>
      </c>
      <c r="BK289" s="8">
        <v>896.17</v>
      </c>
      <c r="BL289" s="2" t="s">
        <v>3073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239</v>
      </c>
      <c r="BV289" s="2" t="s">
        <v>223</v>
      </c>
      <c r="BW289" s="2" t="s">
        <v>226</v>
      </c>
      <c r="BX289" s="2" t="s">
        <v>1749</v>
      </c>
      <c r="BY289" s="2" t="s">
        <v>238</v>
      </c>
      <c r="BZ289" s="2" t="s">
        <v>226</v>
      </c>
      <c r="CA289" s="4">
        <v>8</v>
      </c>
      <c r="CB289" s="8">
        <v>190.88</v>
      </c>
      <c r="CC289" s="4"/>
      <c r="CD289" s="8"/>
      <c r="CE289" s="7"/>
      <c r="CF289" s="7"/>
      <c r="CG289" s="2" t="s">
        <v>239</v>
      </c>
      <c r="CH289" s="2" t="s">
        <v>223</v>
      </c>
      <c r="CI289" s="2" t="s">
        <v>3044</v>
      </c>
      <c r="CJ289" s="2" t="s">
        <v>2862</v>
      </c>
      <c r="CK289" s="2" t="s">
        <v>238</v>
      </c>
      <c r="CL289" s="2" t="s">
        <v>226</v>
      </c>
      <c r="CM289" s="4">
        <v>3</v>
      </c>
      <c r="CN289" s="8">
        <v>80.97</v>
      </c>
      <c r="CO289" s="4"/>
      <c r="CP289" s="8"/>
      <c r="CQ289" s="7"/>
      <c r="CR289" s="7"/>
      <c r="CS289" s="2" t="s">
        <v>239</v>
      </c>
      <c r="CT289" s="2" t="s">
        <v>223</v>
      </c>
      <c r="CU289" s="2" t="s">
        <v>2167</v>
      </c>
      <c r="CV289" s="2" t="s">
        <v>1183</v>
      </c>
      <c r="CW289" s="2" t="s">
        <v>238</v>
      </c>
      <c r="CX289" s="2" t="s">
        <v>226</v>
      </c>
      <c r="CY289" s="4">
        <v>5</v>
      </c>
      <c r="CZ289" s="8">
        <v>134.95</v>
      </c>
      <c r="DA289" s="4"/>
      <c r="DB289" s="8"/>
      <c r="DC289" s="7"/>
      <c r="DD289" s="7"/>
      <c r="DE289" s="2" t="s">
        <v>239</v>
      </c>
      <c r="DF289" s="2" t="s">
        <v>223</v>
      </c>
      <c r="DG289" s="2" t="s">
        <v>2850</v>
      </c>
      <c r="DH289" s="2" t="s">
        <v>2805</v>
      </c>
      <c r="DI289" s="2" t="s">
        <v>238</v>
      </c>
      <c r="DJ289" s="2" t="s">
        <v>226</v>
      </c>
      <c r="DK289" s="4">
        <v>16</v>
      </c>
      <c r="DL289" s="8">
        <v>369.91</v>
      </c>
      <c r="DM289" s="4"/>
      <c r="DN289" s="8"/>
      <c r="DO289" s="7"/>
      <c r="DP289" s="7"/>
      <c r="DQ289" s="2" t="s">
        <v>239</v>
      </c>
      <c r="DR289" s="2" t="s">
        <v>223</v>
      </c>
      <c r="DS289" s="2" t="s">
        <v>2851</v>
      </c>
      <c r="DT289" s="2" t="s">
        <v>3074</v>
      </c>
      <c r="DU289" s="2" t="s">
        <v>238</v>
      </c>
      <c r="DV289" s="2" t="s">
        <v>226</v>
      </c>
      <c r="DW289" s="4"/>
      <c r="DX289" s="8"/>
      <c r="DY289" s="4"/>
      <c r="DZ289" s="8"/>
      <c r="EA289" s="7"/>
      <c r="EB289" s="7"/>
      <c r="EC289" s="2" t="s">
        <v>239</v>
      </c>
      <c r="ED289" s="2" t="s">
        <v>223</v>
      </c>
      <c r="EE289" s="2" t="s">
        <v>534</v>
      </c>
      <c r="EF289" s="2" t="s">
        <v>537</v>
      </c>
      <c r="EG289" s="2" t="s">
        <v>238</v>
      </c>
      <c r="EH289" s="2" t="s">
        <v>226</v>
      </c>
      <c r="EI289" s="4">
        <v>1</v>
      </c>
      <c r="EJ289" s="8">
        <v>26.99</v>
      </c>
      <c r="EK289" s="4"/>
      <c r="EL289" s="8"/>
      <c r="EM289" s="7"/>
      <c r="EN289" s="7"/>
      <c r="EO289" s="2" t="s">
        <v>239</v>
      </c>
      <c r="EP289" s="2" t="s">
        <v>223</v>
      </c>
      <c r="EQ289" s="2" t="s">
        <v>2846</v>
      </c>
      <c r="ER289" s="2" t="s">
        <v>3075</v>
      </c>
      <c r="ES289" s="2" t="s">
        <v>238</v>
      </c>
      <c r="ET289" s="2" t="s">
        <v>226</v>
      </c>
      <c r="EU289" s="4">
        <v>2</v>
      </c>
      <c r="EV289" s="8">
        <v>49.98</v>
      </c>
      <c r="EW289" s="4"/>
      <c r="EX289" s="8"/>
      <c r="EY289" s="7"/>
      <c r="EZ289" s="7"/>
      <c r="FA289" s="2" t="s">
        <v>239</v>
      </c>
      <c r="FB289" s="2" t="s">
        <v>223</v>
      </c>
      <c r="FC289" s="2" t="s">
        <v>2854</v>
      </c>
      <c r="FD289" s="2" t="s">
        <v>672</v>
      </c>
      <c r="FE289" s="2" t="s">
        <v>238</v>
      </c>
      <c r="FF289" s="2" t="s">
        <v>226</v>
      </c>
      <c r="FG289" s="4">
        <v>1</v>
      </c>
      <c r="FH289" s="8">
        <v>42.49</v>
      </c>
      <c r="FI289" s="4"/>
      <c r="FJ289" s="8"/>
      <c r="FK289" s="7"/>
      <c r="FL289" s="7"/>
      <c r="FM289" s="2" t="s">
        <v>239</v>
      </c>
      <c r="FN289" s="2" t="s">
        <v>223</v>
      </c>
      <c r="FO289" s="2" t="s">
        <v>2846</v>
      </c>
      <c r="FP289" s="2" t="s">
        <v>2231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239</v>
      </c>
      <c r="FZ289" s="2" t="s">
        <v>223</v>
      </c>
      <c r="GA289" s="2" t="s">
        <v>661</v>
      </c>
      <c r="GB289" s="2" t="s">
        <v>226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252</v>
      </c>
      <c r="GL289" s="2" t="s">
        <v>223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239</v>
      </c>
      <c r="GX289" s="2" t="s">
        <v>223</v>
      </c>
      <c r="GY289" s="2" t="s">
        <v>921</v>
      </c>
      <c r="GZ289" s="2" t="s">
        <v>255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239</v>
      </c>
      <c r="HJ289" s="2" t="s">
        <v>223</v>
      </c>
      <c r="HK289" s="2" t="s">
        <v>2085</v>
      </c>
      <c r="HL289" s="2" t="s">
        <v>2805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291</v>
      </c>
      <c r="IA289" s="4"/>
      <c r="IB289" s="8"/>
      <c r="IC289" s="4"/>
      <c r="ID289" s="8"/>
      <c r="IE289" s="7"/>
      <c r="IF289" s="7"/>
      <c r="IG289" s="2" t="s">
        <v>252</v>
      </c>
      <c r="IH289" s="2" t="s">
        <v>223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448</v>
      </c>
      <c r="IT289" s="2" t="s">
        <v>223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448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223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223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223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239</v>
      </c>
      <c r="MX289" s="2" t="s">
        <v>223</v>
      </c>
      <c r="MY289" s="2" t="s">
        <v>3076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223</v>
      </c>
      <c r="NK289" s="2" t="s">
        <v>226</v>
      </c>
      <c r="NL289" s="2" t="s">
        <v>226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239</v>
      </c>
      <c r="NV289" s="2" t="s">
        <v>237</v>
      </c>
      <c r="NW289" s="2" t="s">
        <v>2760</v>
      </c>
      <c r="NX289" s="2" t="s">
        <v>3077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252</v>
      </c>
      <c r="OH289" s="2" t="s">
        <v>223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252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239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226</v>
      </c>
      <c r="QD289" s="2" t="s">
        <v>226</v>
      </c>
      <c r="QE289" s="2" t="s">
        <v>226</v>
      </c>
      <c r="QF289" s="2" t="s">
        <v>226</v>
      </c>
      <c r="QG289" s="2" t="s">
        <v>226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223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252</v>
      </c>
      <c r="RN289" s="2" t="s">
        <v>223</v>
      </c>
      <c r="RO289" s="2" t="s">
        <v>226</v>
      </c>
      <c r="RP289" s="2" t="s">
        <v>226</v>
      </c>
      <c r="RQ289" s="2" t="s">
        <v>238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226</v>
      </c>
      <c r="RZ289" s="2" t="s">
        <v>226</v>
      </c>
      <c r="SA289" s="2" t="s">
        <v>226</v>
      </c>
      <c r="SB289" s="2" t="s">
        <v>226</v>
      </c>
      <c r="SC289" s="2" t="s">
        <v>226</v>
      </c>
      <c r="SD289" s="2" t="s">
        <v>226</v>
      </c>
      <c r="SE289" s="4">
        <v>184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</row>
    <row r="290">
      <c r="A290" s="2" t="s">
        <v>3078</v>
      </c>
      <c r="B290" s="2" t="s">
        <v>577</v>
      </c>
      <c r="C290" s="2" t="s">
        <v>558</v>
      </c>
      <c r="D290" s="2" t="s">
        <v>215</v>
      </c>
      <c r="E290" s="2" t="s">
        <v>363</v>
      </c>
      <c r="F290" s="2" t="s">
        <v>3068</v>
      </c>
      <c r="G290" s="2" t="s">
        <v>3069</v>
      </c>
      <c r="H290" s="2" t="s">
        <v>2222</v>
      </c>
      <c r="I290" s="2" t="s">
        <v>3070</v>
      </c>
      <c r="J290" s="2" t="s">
        <v>221</v>
      </c>
      <c r="K290" s="2" t="s">
        <v>3071</v>
      </c>
      <c r="L290" s="3">
        <v>28.57</v>
      </c>
      <c r="M290" s="3">
        <v>30</v>
      </c>
      <c r="N290" s="3">
        <v>59.99</v>
      </c>
      <c r="O290" s="2" t="s">
        <v>223</v>
      </c>
      <c r="P290" s="2" t="s">
        <v>284</v>
      </c>
      <c r="Q290" s="2" t="s">
        <v>225</v>
      </c>
      <c r="R290" s="2" t="s">
        <v>226</v>
      </c>
      <c r="S290" s="2" t="s">
        <v>3072</v>
      </c>
      <c r="T290" s="2" t="s">
        <v>969</v>
      </c>
      <c r="U290" s="2" t="s">
        <v>489</v>
      </c>
      <c r="V290" s="2" t="s">
        <v>1285</v>
      </c>
      <c r="W290" s="2" t="s">
        <v>971</v>
      </c>
      <c r="X290" s="2" t="s">
        <v>226</v>
      </c>
      <c r="Y290" s="2" t="s">
        <v>2846</v>
      </c>
      <c r="Z290" s="4">
        <v>394</v>
      </c>
      <c r="AA290" s="4">
        <f>=ROUNDDOWN(60.6153846153846,0)</f>
      </c>
      <c r="AB290" s="5">
        <v>6.5</v>
      </c>
      <c r="AC290" s="2" t="s">
        <v>226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53</v>
      </c>
      <c r="AQ290" s="8">
        <v>1627.37</v>
      </c>
      <c r="AR290" s="4"/>
      <c r="AS290" s="8"/>
      <c r="AT290" s="7"/>
      <c r="AU290" s="7"/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0.6449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53</v>
      </c>
      <c r="BK290" s="8">
        <v>1627.37</v>
      </c>
      <c r="BL290" s="2" t="s">
        <v>3079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239</v>
      </c>
      <c r="BV290" s="2" t="s">
        <v>223</v>
      </c>
      <c r="BW290" s="2" t="s">
        <v>226</v>
      </c>
      <c r="BX290" s="2" t="s">
        <v>1749</v>
      </c>
      <c r="BY290" s="2" t="s">
        <v>238</v>
      </c>
      <c r="BZ290" s="2" t="s">
        <v>226</v>
      </c>
      <c r="CA290" s="4">
        <v>14</v>
      </c>
      <c r="CB290" s="8">
        <v>417.48</v>
      </c>
      <c r="CC290" s="4"/>
      <c r="CD290" s="8"/>
      <c r="CE290" s="7"/>
      <c r="CF290" s="7"/>
      <c r="CG290" s="2" t="s">
        <v>239</v>
      </c>
      <c r="CH290" s="2" t="s">
        <v>223</v>
      </c>
      <c r="CI290" s="2" t="s">
        <v>3044</v>
      </c>
      <c r="CJ290" s="2" t="s">
        <v>2891</v>
      </c>
      <c r="CK290" s="2" t="s">
        <v>238</v>
      </c>
      <c r="CL290" s="2" t="s">
        <v>226</v>
      </c>
      <c r="CM290" s="4">
        <v>3</v>
      </c>
      <c r="CN290" s="8">
        <v>97.2</v>
      </c>
      <c r="CO290" s="4"/>
      <c r="CP290" s="8"/>
      <c r="CQ290" s="7"/>
      <c r="CR290" s="7"/>
      <c r="CS290" s="2" t="s">
        <v>239</v>
      </c>
      <c r="CT290" s="2" t="s">
        <v>223</v>
      </c>
      <c r="CU290" s="2" t="s">
        <v>2167</v>
      </c>
      <c r="CV290" s="2" t="s">
        <v>2965</v>
      </c>
      <c r="CW290" s="2" t="s">
        <v>238</v>
      </c>
      <c r="CX290" s="2" t="s">
        <v>226</v>
      </c>
      <c r="CY290" s="4">
        <v>10</v>
      </c>
      <c r="CZ290" s="8">
        <v>324</v>
      </c>
      <c r="DA290" s="4"/>
      <c r="DB290" s="8"/>
      <c r="DC290" s="7"/>
      <c r="DD290" s="7"/>
      <c r="DE290" s="2" t="s">
        <v>239</v>
      </c>
      <c r="DF290" s="2" t="s">
        <v>223</v>
      </c>
      <c r="DG290" s="2" t="s">
        <v>2850</v>
      </c>
      <c r="DH290" s="2" t="s">
        <v>906</v>
      </c>
      <c r="DI290" s="2" t="s">
        <v>238</v>
      </c>
      <c r="DJ290" s="2" t="s">
        <v>226</v>
      </c>
      <c r="DK290" s="4">
        <v>12</v>
      </c>
      <c r="DL290" s="8">
        <v>316.5</v>
      </c>
      <c r="DM290" s="4"/>
      <c r="DN290" s="8"/>
      <c r="DO290" s="7"/>
      <c r="DP290" s="7"/>
      <c r="DQ290" s="2" t="s">
        <v>239</v>
      </c>
      <c r="DR290" s="2" t="s">
        <v>223</v>
      </c>
      <c r="DS290" s="2" t="s">
        <v>2851</v>
      </c>
      <c r="DT290" s="2" t="s">
        <v>915</v>
      </c>
      <c r="DU290" s="2" t="s">
        <v>238</v>
      </c>
      <c r="DV290" s="2" t="s">
        <v>226</v>
      </c>
      <c r="DW290" s="4">
        <v>6</v>
      </c>
      <c r="DX290" s="8">
        <v>189</v>
      </c>
      <c r="DY290" s="4"/>
      <c r="DZ290" s="8"/>
      <c r="EA290" s="7"/>
      <c r="EB290" s="7"/>
      <c r="EC290" s="2" t="s">
        <v>239</v>
      </c>
      <c r="ED290" s="2" t="s">
        <v>223</v>
      </c>
      <c r="EE290" s="2" t="s">
        <v>534</v>
      </c>
      <c r="EF290" s="2" t="s">
        <v>2999</v>
      </c>
      <c r="EG290" s="2" t="s">
        <v>238</v>
      </c>
      <c r="EH290" s="2" t="s">
        <v>226</v>
      </c>
      <c r="EI290" s="4">
        <v>3</v>
      </c>
      <c r="EJ290" s="8">
        <v>97.2</v>
      </c>
      <c r="EK290" s="4"/>
      <c r="EL290" s="8"/>
      <c r="EM290" s="7"/>
      <c r="EN290" s="7"/>
      <c r="EO290" s="2" t="s">
        <v>239</v>
      </c>
      <c r="EP290" s="2" t="s">
        <v>223</v>
      </c>
      <c r="EQ290" s="2" t="s">
        <v>2846</v>
      </c>
      <c r="ER290" s="2" t="s">
        <v>3047</v>
      </c>
      <c r="ES290" s="2" t="s">
        <v>238</v>
      </c>
      <c r="ET290" s="2" t="s">
        <v>226</v>
      </c>
      <c r="EU290" s="4">
        <v>2</v>
      </c>
      <c r="EV290" s="8">
        <v>60</v>
      </c>
      <c r="EW290" s="4"/>
      <c r="EX290" s="8"/>
      <c r="EY290" s="7"/>
      <c r="EZ290" s="7"/>
      <c r="FA290" s="2" t="s">
        <v>239</v>
      </c>
      <c r="FB290" s="2" t="s">
        <v>223</v>
      </c>
      <c r="FC290" s="2" t="s">
        <v>2854</v>
      </c>
      <c r="FD290" s="2" t="s">
        <v>1437</v>
      </c>
      <c r="FE290" s="2" t="s">
        <v>238</v>
      </c>
      <c r="FF290" s="2" t="s">
        <v>226</v>
      </c>
      <c r="FG290" s="4">
        <v>1</v>
      </c>
      <c r="FH290" s="8">
        <v>59.99</v>
      </c>
      <c r="FI290" s="4"/>
      <c r="FJ290" s="8"/>
      <c r="FK290" s="7"/>
      <c r="FL290" s="7"/>
      <c r="FM290" s="2" t="s">
        <v>239</v>
      </c>
      <c r="FN290" s="2" t="s">
        <v>223</v>
      </c>
      <c r="FO290" s="2" t="s">
        <v>2846</v>
      </c>
      <c r="FP290" s="2" t="s">
        <v>888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239</v>
      </c>
      <c r="FZ290" s="2" t="s">
        <v>223</v>
      </c>
      <c r="GA290" s="2" t="s">
        <v>661</v>
      </c>
      <c r="GB290" s="2" t="s">
        <v>226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252</v>
      </c>
      <c r="GL290" s="2" t="s">
        <v>223</v>
      </c>
      <c r="GM290" s="2" t="s">
        <v>226</v>
      </c>
      <c r="GN290" s="2" t="s">
        <v>226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239</v>
      </c>
      <c r="GX290" s="2" t="s">
        <v>223</v>
      </c>
      <c r="GY290" s="2" t="s">
        <v>921</v>
      </c>
      <c r="GZ290" s="2" t="s">
        <v>934</v>
      </c>
      <c r="HA290" s="2" t="s">
        <v>238</v>
      </c>
      <c r="HB290" s="2" t="s">
        <v>226</v>
      </c>
      <c r="HC290" s="4">
        <v>2</v>
      </c>
      <c r="HD290" s="8">
        <v>66</v>
      </c>
      <c r="HE290" s="4"/>
      <c r="HF290" s="8"/>
      <c r="HG290" s="7"/>
      <c r="HH290" s="7"/>
      <c r="HI290" s="2" t="s">
        <v>239</v>
      </c>
      <c r="HJ290" s="2" t="s">
        <v>223</v>
      </c>
      <c r="HK290" s="2" t="s">
        <v>2085</v>
      </c>
      <c r="HL290" s="2" t="s">
        <v>906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252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448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448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252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252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226</v>
      </c>
      <c r="LZ290" s="2" t="s">
        <v>226</v>
      </c>
      <c r="MA290" s="2" t="s">
        <v>226</v>
      </c>
      <c r="MB290" s="2" t="s">
        <v>226</v>
      </c>
      <c r="MC290" s="2" t="s">
        <v>226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223</v>
      </c>
      <c r="MY290" s="2" t="s">
        <v>3076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223</v>
      </c>
      <c r="NK290" s="2" t="s">
        <v>226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239</v>
      </c>
      <c r="NV290" s="2" t="s">
        <v>237</v>
      </c>
      <c r="NW290" s="2" t="s">
        <v>2760</v>
      </c>
      <c r="NX290" s="2" t="s">
        <v>3066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252</v>
      </c>
      <c r="OH290" s="2" t="s">
        <v>223</v>
      </c>
      <c r="OI290" s="2" t="s">
        <v>226</v>
      </c>
      <c r="OJ290" s="2" t="s">
        <v>226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252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239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226</v>
      </c>
      <c r="QD290" s="2" t="s">
        <v>226</v>
      </c>
      <c r="QE290" s="2" t="s">
        <v>226</v>
      </c>
      <c r="QF290" s="2" t="s">
        <v>226</v>
      </c>
      <c r="QG290" s="2" t="s">
        <v>226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266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252</v>
      </c>
      <c r="RN290" s="2" t="s">
        <v>223</v>
      </c>
      <c r="RO290" s="2" t="s">
        <v>226</v>
      </c>
      <c r="RP290" s="2" t="s">
        <v>226</v>
      </c>
      <c r="RQ290" s="2" t="s">
        <v>238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226</v>
      </c>
      <c r="RZ290" s="2" t="s">
        <v>226</v>
      </c>
      <c r="SA290" s="2" t="s">
        <v>226</v>
      </c>
      <c r="SB290" s="2" t="s">
        <v>226</v>
      </c>
      <c r="SC290" s="2" t="s">
        <v>226</v>
      </c>
      <c r="SD290" s="2" t="s">
        <v>226</v>
      </c>
      <c r="SE290" s="4">
        <v>394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</row>
    <row r="291">
      <c r="A291" s="2" t="s">
        <v>3080</v>
      </c>
      <c r="B291" s="2" t="s">
        <v>577</v>
      </c>
      <c r="C291" s="2" t="s">
        <v>558</v>
      </c>
      <c r="D291" s="2" t="s">
        <v>215</v>
      </c>
      <c r="E291" s="2" t="s">
        <v>363</v>
      </c>
      <c r="F291" s="2" t="s">
        <v>3081</v>
      </c>
      <c r="G291" s="2" t="s">
        <v>1806</v>
      </c>
      <c r="H291" s="2" t="s">
        <v>3082</v>
      </c>
      <c r="I291" s="2" t="s">
        <v>2754</v>
      </c>
      <c r="J291" s="2" t="s">
        <v>582</v>
      </c>
      <c r="K291" s="2" t="s">
        <v>282</v>
      </c>
      <c r="L291" s="3">
        <v>33.33</v>
      </c>
      <c r="M291" s="3">
        <v>35</v>
      </c>
      <c r="N291" s="3">
        <v>69.99</v>
      </c>
      <c r="O291" s="2" t="s">
        <v>302</v>
      </c>
      <c r="P291" s="2" t="s">
        <v>284</v>
      </c>
      <c r="Q291" s="2" t="s">
        <v>225</v>
      </c>
      <c r="R291" s="2" t="s">
        <v>226</v>
      </c>
      <c r="S291" s="2" t="s">
        <v>3083</v>
      </c>
      <c r="T291" s="2" t="s">
        <v>226</v>
      </c>
      <c r="U291" s="2" t="s">
        <v>2756</v>
      </c>
      <c r="V291" s="2" t="s">
        <v>970</v>
      </c>
      <c r="W291" s="2" t="s">
        <v>971</v>
      </c>
      <c r="X291" s="2" t="s">
        <v>231</v>
      </c>
      <c r="Y291" s="2" t="s">
        <v>2267</v>
      </c>
      <c r="Z291" s="4">
        <v>6</v>
      </c>
      <c r="AA291" s="4">
        <f>=ROUNDDOWN(2.22222222222222,0)</f>
      </c>
      <c r="AB291" s="5">
        <v>2.7</v>
      </c>
      <c r="AC291" s="2" t="s">
        <v>226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24</v>
      </c>
      <c r="AQ291" s="8">
        <v>740.58</v>
      </c>
      <c r="AR291" s="4">
        <v>5</v>
      </c>
      <c r="AS291" s="8">
        <v>176.4</v>
      </c>
      <c r="AT291" s="7">
        <v>3.8</v>
      </c>
      <c r="AU291" s="7">
        <v>3.1983</v>
      </c>
      <c r="AV291" s="4">
        <v>58</v>
      </c>
      <c r="AW291" s="8">
        <v>1906.9</v>
      </c>
      <c r="AX291" s="4">
        <v>22</v>
      </c>
      <c r="AY291" s="8">
        <v>900.63</v>
      </c>
      <c r="AZ291" s="7">
        <v>1.6364</v>
      </c>
      <c r="BA291" s="7">
        <v>1.1173</v>
      </c>
      <c r="BB291" s="7">
        <v>0.3884</v>
      </c>
      <c r="BC291" s="4">
        <v>58</v>
      </c>
      <c r="BD291" s="8">
        <v>1906.9</v>
      </c>
      <c r="BE291" s="4">
        <v>22</v>
      </c>
      <c r="BF291" s="8">
        <v>900.63</v>
      </c>
      <c r="BG291" s="7">
        <v>1.6364</v>
      </c>
      <c r="BH291" s="7">
        <v>1.1173</v>
      </c>
      <c r="BI291" s="7">
        <v>1</v>
      </c>
      <c r="BJ291" s="4">
        <v>24</v>
      </c>
      <c r="BK291" s="8">
        <v>740.58</v>
      </c>
      <c r="BL291" s="2" t="s">
        <v>3084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239</v>
      </c>
      <c r="BV291" s="2" t="s">
        <v>223</v>
      </c>
      <c r="BW291" s="2" t="s">
        <v>226</v>
      </c>
      <c r="BX291" s="2" t="s">
        <v>1749</v>
      </c>
      <c r="BY291" s="2" t="s">
        <v>238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239</v>
      </c>
      <c r="CH291" s="2" t="s">
        <v>223</v>
      </c>
      <c r="CI291" s="2" t="s">
        <v>503</v>
      </c>
      <c r="CJ291" s="2" t="s">
        <v>1183</v>
      </c>
      <c r="CK291" s="2" t="s">
        <v>238</v>
      </c>
      <c r="CL291" s="2" t="s">
        <v>226</v>
      </c>
      <c r="CM291" s="4">
        <v>1</v>
      </c>
      <c r="CN291" s="8">
        <v>37.8</v>
      </c>
      <c r="CO291" s="4"/>
      <c r="CP291" s="8"/>
      <c r="CQ291" s="7"/>
      <c r="CR291" s="7"/>
      <c r="CS291" s="2" t="s">
        <v>239</v>
      </c>
      <c r="CT291" s="2" t="s">
        <v>223</v>
      </c>
      <c r="CU291" s="2" t="s">
        <v>2218</v>
      </c>
      <c r="CV291" s="2" t="s">
        <v>255</v>
      </c>
      <c r="CW291" s="2" t="s">
        <v>238</v>
      </c>
      <c r="CX291" s="2" t="s">
        <v>226</v>
      </c>
      <c r="CY291" s="4">
        <v>3</v>
      </c>
      <c r="CZ291" s="8">
        <v>113.4</v>
      </c>
      <c r="DA291" s="4"/>
      <c r="DB291" s="8"/>
      <c r="DC291" s="7"/>
      <c r="DD291" s="7"/>
      <c r="DE291" s="2" t="s">
        <v>239</v>
      </c>
      <c r="DF291" s="2" t="s">
        <v>223</v>
      </c>
      <c r="DG291" s="2" t="s">
        <v>914</v>
      </c>
      <c r="DH291" s="2" t="s">
        <v>3085</v>
      </c>
      <c r="DI291" s="2" t="s">
        <v>238</v>
      </c>
      <c r="DJ291" s="2" t="s">
        <v>226</v>
      </c>
      <c r="DK291" s="4">
        <v>3</v>
      </c>
      <c r="DL291" s="8">
        <v>63</v>
      </c>
      <c r="DM291" s="4">
        <v>2</v>
      </c>
      <c r="DN291" s="8">
        <v>63</v>
      </c>
      <c r="DO291" s="7">
        <v>0.5</v>
      </c>
      <c r="DP291" s="7"/>
      <c r="DQ291" s="2" t="s">
        <v>239</v>
      </c>
      <c r="DR291" s="2" t="s">
        <v>223</v>
      </c>
      <c r="DS291" s="2" t="s">
        <v>2774</v>
      </c>
      <c r="DT291" s="2" t="s">
        <v>2167</v>
      </c>
      <c r="DU291" s="2" t="s">
        <v>291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239</v>
      </c>
      <c r="ED291" s="2" t="s">
        <v>223</v>
      </c>
      <c r="EE291" s="2" t="s">
        <v>1189</v>
      </c>
      <c r="EF291" s="2" t="s">
        <v>226</v>
      </c>
      <c r="EG291" s="2" t="s">
        <v>238</v>
      </c>
      <c r="EH291" s="2" t="s">
        <v>226</v>
      </c>
      <c r="EI291" s="4"/>
      <c r="EJ291" s="8"/>
      <c r="EK291" s="4">
        <v>3</v>
      </c>
      <c r="EL291" s="8">
        <v>113.4</v>
      </c>
      <c r="EM291" s="7">
        <v>-1</v>
      </c>
      <c r="EN291" s="7">
        <v>-1</v>
      </c>
      <c r="EO291" s="2" t="s">
        <v>239</v>
      </c>
      <c r="EP291" s="2" t="s">
        <v>223</v>
      </c>
      <c r="EQ291" s="2" t="s">
        <v>2267</v>
      </c>
      <c r="ER291" s="2" t="s">
        <v>2799</v>
      </c>
      <c r="ES291" s="2" t="s">
        <v>238</v>
      </c>
      <c r="ET291" s="2" t="s">
        <v>226</v>
      </c>
      <c r="EU291" s="4">
        <v>15</v>
      </c>
      <c r="EV291" s="8">
        <v>400.4</v>
      </c>
      <c r="EW291" s="4"/>
      <c r="EX291" s="8"/>
      <c r="EY291" s="7"/>
      <c r="EZ291" s="7"/>
      <c r="FA291" s="2" t="s">
        <v>239</v>
      </c>
      <c r="FB291" s="2" t="s">
        <v>223</v>
      </c>
      <c r="FC291" s="2" t="s">
        <v>3086</v>
      </c>
      <c r="FD291" s="2" t="s">
        <v>2984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239</v>
      </c>
      <c r="FN291" s="2" t="s">
        <v>223</v>
      </c>
      <c r="FO291" s="2" t="s">
        <v>2267</v>
      </c>
      <c r="FP291" s="2" t="s">
        <v>226</v>
      </c>
      <c r="FQ291" s="2" t="s">
        <v>238</v>
      </c>
      <c r="FR291" s="2" t="s">
        <v>226</v>
      </c>
      <c r="FS291" s="4">
        <v>2</v>
      </c>
      <c r="FT291" s="8">
        <v>125.98</v>
      </c>
      <c r="FU291" s="4"/>
      <c r="FV291" s="8"/>
      <c r="FW291" s="7"/>
      <c r="FX291" s="7"/>
      <c r="FY291" s="2" t="s">
        <v>239</v>
      </c>
      <c r="FZ291" s="2" t="s">
        <v>223</v>
      </c>
      <c r="GA291" s="2" t="s">
        <v>661</v>
      </c>
      <c r="GB291" s="2" t="s">
        <v>260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252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239</v>
      </c>
      <c r="GX291" s="2" t="s">
        <v>223</v>
      </c>
      <c r="GY291" s="2" t="s">
        <v>921</v>
      </c>
      <c r="GZ291" s="2" t="s">
        <v>226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223</v>
      </c>
      <c r="HK291" s="2" t="s">
        <v>226</v>
      </c>
      <c r="HL291" s="2" t="s">
        <v>226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236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252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252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252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226</v>
      </c>
      <c r="MM291" s="2" t="s">
        <v>226</v>
      </c>
      <c r="MN291" s="2" t="s">
        <v>226</v>
      </c>
      <c r="MO291" s="2" t="s">
        <v>226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223</v>
      </c>
      <c r="MY291" s="2" t="s">
        <v>3049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239</v>
      </c>
      <c r="NJ291" s="2" t="s">
        <v>261</v>
      </c>
      <c r="NK291" s="2" t="s">
        <v>2267</v>
      </c>
      <c r="NL291" s="2" t="s">
        <v>226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239</v>
      </c>
      <c r="NV291" s="2" t="s">
        <v>237</v>
      </c>
      <c r="NW291" s="2" t="s">
        <v>2765</v>
      </c>
      <c r="NX291" s="2" t="s">
        <v>3087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252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239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266</v>
      </c>
      <c r="QD291" s="2" t="s">
        <v>223</v>
      </c>
      <c r="QE291" s="2" t="s">
        <v>226</v>
      </c>
      <c r="QF291" s="2" t="s">
        <v>226</v>
      </c>
      <c r="QG291" s="2" t="s">
        <v>238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266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252</v>
      </c>
      <c r="RN291" s="2" t="s">
        <v>223</v>
      </c>
      <c r="RO291" s="2" t="s">
        <v>226</v>
      </c>
      <c r="RP291" s="2" t="s">
        <v>226</v>
      </c>
      <c r="RQ291" s="2" t="s">
        <v>238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226</v>
      </c>
      <c r="RZ291" s="2" t="s">
        <v>226</v>
      </c>
      <c r="SA291" s="2" t="s">
        <v>226</v>
      </c>
      <c r="SB291" s="2" t="s">
        <v>226</v>
      </c>
      <c r="SC291" s="2" t="s">
        <v>226</v>
      </c>
      <c r="SD291" s="2" t="s">
        <v>226</v>
      </c>
      <c r="SE291" s="4">
        <v>6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</row>
    <row r="292">
      <c r="A292" s="2" t="s">
        <v>3088</v>
      </c>
      <c r="B292" s="2" t="s">
        <v>577</v>
      </c>
      <c r="C292" s="2" t="s">
        <v>558</v>
      </c>
      <c r="D292" s="2" t="s">
        <v>215</v>
      </c>
      <c r="E292" s="2" t="s">
        <v>363</v>
      </c>
      <c r="F292" s="2" t="s">
        <v>3081</v>
      </c>
      <c r="G292" s="2" t="s">
        <v>1806</v>
      </c>
      <c r="H292" s="2" t="s">
        <v>3082</v>
      </c>
      <c r="I292" s="2" t="s">
        <v>2754</v>
      </c>
      <c r="J292" s="2" t="s">
        <v>221</v>
      </c>
      <c r="K292" s="2" t="s">
        <v>282</v>
      </c>
      <c r="L292" s="3">
        <v>38.09</v>
      </c>
      <c r="M292" s="3">
        <v>39.99</v>
      </c>
      <c r="N292" s="3">
        <v>79.99</v>
      </c>
      <c r="O292" s="2" t="s">
        <v>302</v>
      </c>
      <c r="P292" s="2" t="s">
        <v>284</v>
      </c>
      <c r="Q292" s="2" t="s">
        <v>225</v>
      </c>
      <c r="R292" s="2" t="s">
        <v>226</v>
      </c>
      <c r="S292" s="2" t="s">
        <v>3083</v>
      </c>
      <c r="T292" s="2" t="s">
        <v>226</v>
      </c>
      <c r="U292" s="2" t="s">
        <v>489</v>
      </c>
      <c r="V292" s="2" t="s">
        <v>970</v>
      </c>
      <c r="W292" s="2" t="s">
        <v>971</v>
      </c>
      <c r="X292" s="2" t="s">
        <v>231</v>
      </c>
      <c r="Y292" s="2" t="s">
        <v>2267</v>
      </c>
      <c r="Z292" s="4">
        <v>525</v>
      </c>
      <c r="AA292" s="4">
        <f>=ROUNDDOWN(228.260869565217,0)</f>
      </c>
      <c r="AB292" s="5">
        <v>2.3</v>
      </c>
      <c r="AC292" s="2" t="s">
        <v>226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34</v>
      </c>
      <c r="AQ292" s="8">
        <v>1166.32</v>
      </c>
      <c r="AR292" s="4">
        <v>17</v>
      </c>
      <c r="AS292" s="8">
        <v>724.23</v>
      </c>
      <c r="AT292" s="7">
        <v>1</v>
      </c>
      <c r="AU292" s="7">
        <v>0.6104</v>
      </c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>
        <v>0.6116</v>
      </c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 t="s">
        <v>226</v>
      </c>
      <c r="BJ292" s="4">
        <v>34</v>
      </c>
      <c r="BK292" s="8">
        <v>1166.32</v>
      </c>
      <c r="BL292" s="2" t="s">
        <v>3089</v>
      </c>
      <c r="BM292" s="7">
        <v>1</v>
      </c>
      <c r="BN292" s="7">
        <v>1</v>
      </c>
      <c r="BO292" s="4">
        <v>3</v>
      </c>
      <c r="BP292" s="8">
        <v>131.4</v>
      </c>
      <c r="BQ292" s="4"/>
      <c r="BR292" s="8"/>
      <c r="BS292" s="7"/>
      <c r="BT292" s="7"/>
      <c r="BU292" s="2" t="s">
        <v>239</v>
      </c>
      <c r="BV292" s="2" t="s">
        <v>223</v>
      </c>
      <c r="BW292" s="2" t="s">
        <v>226</v>
      </c>
      <c r="BX292" s="2" t="s">
        <v>1749</v>
      </c>
      <c r="BY292" s="2" t="s">
        <v>238</v>
      </c>
      <c r="BZ292" s="2" t="s">
        <v>226</v>
      </c>
      <c r="CA292" s="4">
        <v>2</v>
      </c>
      <c r="CB292" s="8">
        <v>86.38</v>
      </c>
      <c r="CC292" s="4">
        <v>10</v>
      </c>
      <c r="CD292" s="8">
        <v>431.9</v>
      </c>
      <c r="CE292" s="7">
        <v>-0.8</v>
      </c>
      <c r="CF292" s="7">
        <v>-0.8</v>
      </c>
      <c r="CG292" s="2" t="s">
        <v>239</v>
      </c>
      <c r="CH292" s="2" t="s">
        <v>223</v>
      </c>
      <c r="CI292" s="2" t="s">
        <v>503</v>
      </c>
      <c r="CJ292" s="2" t="s">
        <v>1596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239</v>
      </c>
      <c r="CT292" s="2" t="s">
        <v>223</v>
      </c>
      <c r="CU292" s="2" t="s">
        <v>2218</v>
      </c>
      <c r="CV292" s="2" t="s">
        <v>226</v>
      </c>
      <c r="CW292" s="2" t="s">
        <v>238</v>
      </c>
      <c r="CX292" s="2" t="s">
        <v>226</v>
      </c>
      <c r="CY292" s="4">
        <v>3</v>
      </c>
      <c r="CZ292" s="8">
        <v>142.53</v>
      </c>
      <c r="DA292" s="4"/>
      <c r="DB292" s="8"/>
      <c r="DC292" s="7"/>
      <c r="DD292" s="7"/>
      <c r="DE292" s="2" t="s">
        <v>239</v>
      </c>
      <c r="DF292" s="2" t="s">
        <v>223</v>
      </c>
      <c r="DG292" s="2" t="s">
        <v>914</v>
      </c>
      <c r="DH292" s="2" t="s">
        <v>2809</v>
      </c>
      <c r="DI292" s="2" t="s">
        <v>238</v>
      </c>
      <c r="DJ292" s="2" t="s">
        <v>226</v>
      </c>
      <c r="DK292" s="4">
        <v>3</v>
      </c>
      <c r="DL292" s="8">
        <v>71.97</v>
      </c>
      <c r="DM292" s="4">
        <v>3</v>
      </c>
      <c r="DN292" s="8">
        <v>119.97</v>
      </c>
      <c r="DO292" s="7"/>
      <c r="DP292" s="7">
        <v>-0.4001</v>
      </c>
      <c r="DQ292" s="2" t="s">
        <v>239</v>
      </c>
      <c r="DR292" s="2" t="s">
        <v>223</v>
      </c>
      <c r="DS292" s="2" t="s">
        <v>2774</v>
      </c>
      <c r="DT292" s="2" t="s">
        <v>3090</v>
      </c>
      <c r="DU292" s="2" t="s">
        <v>291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239</v>
      </c>
      <c r="ED292" s="2" t="s">
        <v>223</v>
      </c>
      <c r="EE292" s="2" t="s">
        <v>1189</v>
      </c>
      <c r="EF292" s="2" t="s">
        <v>906</v>
      </c>
      <c r="EG292" s="2" t="s">
        <v>238</v>
      </c>
      <c r="EH292" s="2" t="s">
        <v>226</v>
      </c>
      <c r="EI292" s="4"/>
      <c r="EJ292" s="8"/>
      <c r="EK292" s="4">
        <v>3</v>
      </c>
      <c r="EL292" s="8">
        <v>129.57</v>
      </c>
      <c r="EM292" s="7">
        <v>-1</v>
      </c>
      <c r="EN292" s="7">
        <v>-1</v>
      </c>
      <c r="EO292" s="2" t="s">
        <v>239</v>
      </c>
      <c r="EP292" s="2" t="s">
        <v>223</v>
      </c>
      <c r="EQ292" s="2" t="s">
        <v>2267</v>
      </c>
      <c r="ER292" s="2" t="s">
        <v>1371</v>
      </c>
      <c r="ES292" s="2" t="s">
        <v>238</v>
      </c>
      <c r="ET292" s="2" t="s">
        <v>226</v>
      </c>
      <c r="EU292" s="4">
        <v>22</v>
      </c>
      <c r="EV292" s="8">
        <v>692.05</v>
      </c>
      <c r="EW292" s="4"/>
      <c r="EX292" s="8"/>
      <c r="EY292" s="7"/>
      <c r="EZ292" s="7"/>
      <c r="FA292" s="2" t="s">
        <v>239</v>
      </c>
      <c r="FB292" s="2" t="s">
        <v>223</v>
      </c>
      <c r="FC292" s="2" t="s">
        <v>3086</v>
      </c>
      <c r="FD292" s="2" t="s">
        <v>3087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223</v>
      </c>
      <c r="FO292" s="2" t="s">
        <v>2267</v>
      </c>
      <c r="FP292" s="2" t="s">
        <v>2891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223</v>
      </c>
      <c r="GA292" s="2" t="s">
        <v>661</v>
      </c>
      <c r="GB292" s="2" t="s">
        <v>226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>
        <v>1</v>
      </c>
      <c r="GR292" s="8">
        <v>41.99</v>
      </c>
      <c r="GS292" s="4"/>
      <c r="GT292" s="8"/>
      <c r="GU292" s="7"/>
      <c r="GV292" s="7"/>
      <c r="GW292" s="2" t="s">
        <v>239</v>
      </c>
      <c r="GX292" s="2" t="s">
        <v>223</v>
      </c>
      <c r="GY292" s="2" t="s">
        <v>921</v>
      </c>
      <c r="GZ292" s="2" t="s">
        <v>1367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252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252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252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226</v>
      </c>
      <c r="MA292" s="2" t="s">
        <v>226</v>
      </c>
      <c r="MB292" s="2" t="s">
        <v>226</v>
      </c>
      <c r="MC292" s="2" t="s">
        <v>226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226</v>
      </c>
      <c r="ML292" s="2" t="s">
        <v>226</v>
      </c>
      <c r="MM292" s="2" t="s">
        <v>226</v>
      </c>
      <c r="MN292" s="2" t="s">
        <v>226</v>
      </c>
      <c r="MO292" s="2" t="s">
        <v>226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239</v>
      </c>
      <c r="MX292" s="2" t="s">
        <v>223</v>
      </c>
      <c r="MY292" s="2" t="s">
        <v>3049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>
        <v>1</v>
      </c>
      <c r="NF292" s="8">
        <v>42.79</v>
      </c>
      <c r="NG292" s="7">
        <v>-1</v>
      </c>
      <c r="NH292" s="7">
        <v>-1</v>
      </c>
      <c r="NI292" s="2" t="s">
        <v>239</v>
      </c>
      <c r="NJ292" s="2" t="s">
        <v>261</v>
      </c>
      <c r="NK292" s="2" t="s">
        <v>2267</v>
      </c>
      <c r="NL292" s="2" t="s">
        <v>3052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239</v>
      </c>
      <c r="NV292" s="2" t="s">
        <v>237</v>
      </c>
      <c r="NW292" s="2" t="s">
        <v>2765</v>
      </c>
      <c r="NX292" s="2" t="s">
        <v>226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239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266</v>
      </c>
      <c r="QD292" s="2" t="s">
        <v>223</v>
      </c>
      <c r="QE292" s="2" t="s">
        <v>226</v>
      </c>
      <c r="QF292" s="2" t="s">
        <v>226</v>
      </c>
      <c r="QG292" s="2" t="s">
        <v>238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226</v>
      </c>
      <c r="QQ292" s="2" t="s">
        <v>226</v>
      </c>
      <c r="QR292" s="2" t="s">
        <v>226</v>
      </c>
      <c r="QS292" s="2" t="s">
        <v>226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266</v>
      </c>
      <c r="RB292" s="2" t="s">
        <v>223</v>
      </c>
      <c r="RC292" s="2" t="s">
        <v>226</v>
      </c>
      <c r="RD292" s="2" t="s">
        <v>226</v>
      </c>
      <c r="RE292" s="2" t="s">
        <v>238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252</v>
      </c>
      <c r="RN292" s="2" t="s">
        <v>223</v>
      </c>
      <c r="RO292" s="2" t="s">
        <v>226</v>
      </c>
      <c r="RP292" s="2" t="s">
        <v>226</v>
      </c>
      <c r="RQ292" s="2" t="s">
        <v>238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226</v>
      </c>
      <c r="RZ292" s="2" t="s">
        <v>226</v>
      </c>
      <c r="SA292" s="2" t="s">
        <v>226</v>
      </c>
      <c r="SB292" s="2" t="s">
        <v>226</v>
      </c>
      <c r="SC292" s="2" t="s">
        <v>226</v>
      </c>
      <c r="SD292" s="2" t="s">
        <v>226</v>
      </c>
      <c r="SE292" s="4">
        <v>525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</row>
    <row r="293">
      <c r="A293" s="2" t="s">
        <v>3091</v>
      </c>
      <c r="B293" s="2" t="s">
        <v>577</v>
      </c>
      <c r="C293" s="2" t="s">
        <v>558</v>
      </c>
      <c r="D293" s="2" t="s">
        <v>215</v>
      </c>
      <c r="E293" s="2" t="s">
        <v>363</v>
      </c>
      <c r="F293" s="2" t="s">
        <v>3092</v>
      </c>
      <c r="G293" s="2" t="s">
        <v>3093</v>
      </c>
      <c r="H293" s="2" t="s">
        <v>3094</v>
      </c>
      <c r="I293" s="2" t="s">
        <v>3095</v>
      </c>
      <c r="J293" s="2" t="s">
        <v>582</v>
      </c>
      <c r="K293" s="2" t="s">
        <v>405</v>
      </c>
      <c r="L293" s="3">
        <v>33.33</v>
      </c>
      <c r="M293" s="3">
        <v>35</v>
      </c>
      <c r="N293" s="3">
        <v>69.99</v>
      </c>
      <c r="O293" s="2" t="s">
        <v>223</v>
      </c>
      <c r="P293" s="2" t="s">
        <v>284</v>
      </c>
      <c r="Q293" s="2" t="s">
        <v>225</v>
      </c>
      <c r="R293" s="2" t="s">
        <v>226</v>
      </c>
      <c r="S293" s="2" t="s">
        <v>3096</v>
      </c>
      <c r="T293" s="2" t="s">
        <v>226</v>
      </c>
      <c r="U293" s="2" t="s">
        <v>2756</v>
      </c>
      <c r="V293" s="2" t="s">
        <v>3097</v>
      </c>
      <c r="W293" s="2" t="s">
        <v>231</v>
      </c>
      <c r="X293" s="2" t="s">
        <v>226</v>
      </c>
      <c r="Y293" s="2" t="s">
        <v>497</v>
      </c>
      <c r="Z293" s="4">
        <v>17</v>
      </c>
      <c r="AA293" s="4">
        <f>=ROUNDDOWN(17,0)</f>
      </c>
      <c r="AB293" s="5">
        <v>1</v>
      </c>
      <c r="AC293" s="2" t="s">
        <v>226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16</v>
      </c>
      <c r="AQ293" s="8">
        <v>577.15</v>
      </c>
      <c r="AR293" s="4">
        <v>4</v>
      </c>
      <c r="AS293" s="8">
        <v>151.2</v>
      </c>
      <c r="AT293" s="7">
        <v>3</v>
      </c>
      <c r="AU293" s="7">
        <v>2.8171</v>
      </c>
      <c r="AV293" s="4">
        <v>45</v>
      </c>
      <c r="AW293" s="8">
        <v>1834.86</v>
      </c>
      <c r="AX293" s="4">
        <v>20</v>
      </c>
      <c r="AY293" s="8">
        <v>842.24</v>
      </c>
      <c r="AZ293" s="7">
        <v>1.25</v>
      </c>
      <c r="BA293" s="7">
        <v>1.1785</v>
      </c>
      <c r="BB293" s="7">
        <v>0.3145</v>
      </c>
      <c r="BC293" s="4">
        <v>45</v>
      </c>
      <c r="BD293" s="8">
        <v>1834.86</v>
      </c>
      <c r="BE293" s="4">
        <v>20</v>
      </c>
      <c r="BF293" s="8">
        <v>842.24</v>
      </c>
      <c r="BG293" s="7">
        <v>1.25</v>
      </c>
      <c r="BH293" s="7">
        <v>1.1785</v>
      </c>
      <c r="BI293" s="7">
        <v>1</v>
      </c>
      <c r="BJ293" s="4">
        <v>16</v>
      </c>
      <c r="BK293" s="8">
        <v>577.15</v>
      </c>
      <c r="BL293" s="2" t="s">
        <v>3098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239</v>
      </c>
      <c r="BV293" s="2" t="s">
        <v>223</v>
      </c>
      <c r="BW293" s="2" t="s">
        <v>226</v>
      </c>
      <c r="BX293" s="2" t="s">
        <v>1749</v>
      </c>
      <c r="BY293" s="2" t="s">
        <v>238</v>
      </c>
      <c r="BZ293" s="2" t="s">
        <v>226</v>
      </c>
      <c r="CA293" s="4"/>
      <c r="CB293" s="8"/>
      <c r="CC293" s="4">
        <v>2</v>
      </c>
      <c r="CD293" s="8">
        <v>75.6</v>
      </c>
      <c r="CE293" s="7">
        <v>-1</v>
      </c>
      <c r="CF293" s="7">
        <v>-1</v>
      </c>
      <c r="CG293" s="2" t="s">
        <v>239</v>
      </c>
      <c r="CH293" s="2" t="s">
        <v>223</v>
      </c>
      <c r="CI293" s="2" t="s">
        <v>503</v>
      </c>
      <c r="CJ293" s="2" t="s">
        <v>3099</v>
      </c>
      <c r="CK293" s="2" t="s">
        <v>238</v>
      </c>
      <c r="CL293" s="2" t="s">
        <v>226</v>
      </c>
      <c r="CM293" s="4">
        <v>2</v>
      </c>
      <c r="CN293" s="8">
        <v>75.6</v>
      </c>
      <c r="CO293" s="4"/>
      <c r="CP293" s="8"/>
      <c r="CQ293" s="7"/>
      <c r="CR293" s="7"/>
      <c r="CS293" s="2" t="s">
        <v>239</v>
      </c>
      <c r="CT293" s="2" t="s">
        <v>223</v>
      </c>
      <c r="CU293" s="2" t="s">
        <v>2218</v>
      </c>
      <c r="CV293" s="2" t="s">
        <v>1432</v>
      </c>
      <c r="CW293" s="2" t="s">
        <v>238</v>
      </c>
      <c r="CX293" s="2" t="s">
        <v>226</v>
      </c>
      <c r="CY293" s="4">
        <v>9</v>
      </c>
      <c r="CZ293" s="8">
        <v>340.2</v>
      </c>
      <c r="DA293" s="4"/>
      <c r="DB293" s="8"/>
      <c r="DC293" s="7"/>
      <c r="DD293" s="7"/>
      <c r="DE293" s="2" t="s">
        <v>239</v>
      </c>
      <c r="DF293" s="2" t="s">
        <v>223</v>
      </c>
      <c r="DG293" s="2" t="s">
        <v>914</v>
      </c>
      <c r="DH293" s="2" t="s">
        <v>3053</v>
      </c>
      <c r="DI293" s="2" t="s">
        <v>238</v>
      </c>
      <c r="DJ293" s="2" t="s">
        <v>226</v>
      </c>
      <c r="DK293" s="4">
        <v>2</v>
      </c>
      <c r="DL293" s="8">
        <v>49</v>
      </c>
      <c r="DM293" s="4"/>
      <c r="DN293" s="8"/>
      <c r="DO293" s="7"/>
      <c r="DP293" s="7"/>
      <c r="DQ293" s="2" t="s">
        <v>239</v>
      </c>
      <c r="DR293" s="2" t="s">
        <v>223</v>
      </c>
      <c r="DS293" s="2" t="s">
        <v>2774</v>
      </c>
      <c r="DT293" s="2" t="s">
        <v>3074</v>
      </c>
      <c r="DU293" s="2" t="s">
        <v>291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239</v>
      </c>
      <c r="ED293" s="2" t="s">
        <v>223</v>
      </c>
      <c r="EE293" s="2" t="s">
        <v>1189</v>
      </c>
      <c r="EF293" s="2" t="s">
        <v>226</v>
      </c>
      <c r="EG293" s="2" t="s">
        <v>238</v>
      </c>
      <c r="EH293" s="2" t="s">
        <v>226</v>
      </c>
      <c r="EI293" s="4">
        <v>2</v>
      </c>
      <c r="EJ293" s="8">
        <v>75.6</v>
      </c>
      <c r="EK293" s="4">
        <v>2</v>
      </c>
      <c r="EL293" s="8">
        <v>75.6</v>
      </c>
      <c r="EM293" s="7"/>
      <c r="EN293" s="7"/>
      <c r="EO293" s="2" t="s">
        <v>239</v>
      </c>
      <c r="EP293" s="2" t="s">
        <v>223</v>
      </c>
      <c r="EQ293" s="2" t="s">
        <v>2773</v>
      </c>
      <c r="ER293" s="2" t="s">
        <v>2971</v>
      </c>
      <c r="ES293" s="2" t="s">
        <v>238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223</v>
      </c>
      <c r="FC293" s="2" t="s">
        <v>2982</v>
      </c>
      <c r="FD293" s="2" t="s">
        <v>1189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223</v>
      </c>
      <c r="FO293" s="2" t="s">
        <v>2963</v>
      </c>
      <c r="FP293" s="2" t="s">
        <v>2772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223</v>
      </c>
      <c r="GA293" s="2" t="s">
        <v>661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252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>
        <v>1</v>
      </c>
      <c r="GR293" s="8">
        <v>36.75</v>
      </c>
      <c r="GS293" s="4"/>
      <c r="GT293" s="8"/>
      <c r="GU293" s="7"/>
      <c r="GV293" s="7"/>
      <c r="GW293" s="2" t="s">
        <v>239</v>
      </c>
      <c r="GX293" s="2" t="s">
        <v>223</v>
      </c>
      <c r="GY293" s="2" t="s">
        <v>921</v>
      </c>
      <c r="GZ293" s="2" t="s">
        <v>888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223</v>
      </c>
      <c r="HK293" s="2" t="s">
        <v>226</v>
      </c>
      <c r="HL293" s="2" t="s">
        <v>226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236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223</v>
      </c>
      <c r="IU293" s="2" t="s">
        <v>226</v>
      </c>
      <c r="IV293" s="2" t="s">
        <v>226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252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252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223</v>
      </c>
      <c r="KQ293" s="2" t="s">
        <v>226</v>
      </c>
      <c r="KR293" s="2" t="s">
        <v>226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252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226</v>
      </c>
      <c r="LZ293" s="2" t="s">
        <v>226</v>
      </c>
      <c r="MA293" s="2" t="s">
        <v>226</v>
      </c>
      <c r="MB293" s="2" t="s">
        <v>226</v>
      </c>
      <c r="MC293" s="2" t="s">
        <v>226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226</v>
      </c>
      <c r="MM293" s="2" t="s">
        <v>226</v>
      </c>
      <c r="MN293" s="2" t="s">
        <v>226</v>
      </c>
      <c r="MO293" s="2" t="s">
        <v>226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239</v>
      </c>
      <c r="MX293" s="2" t="s">
        <v>223</v>
      </c>
      <c r="MY293" s="2" t="s">
        <v>3049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236</v>
      </c>
      <c r="NJ293" s="2" t="s">
        <v>223</v>
      </c>
      <c r="NK293" s="2" t="s">
        <v>226</v>
      </c>
      <c r="NL293" s="2" t="s">
        <v>226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239</v>
      </c>
      <c r="NV293" s="2" t="s">
        <v>237</v>
      </c>
      <c r="NW293" s="2" t="s">
        <v>2765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252</v>
      </c>
      <c r="OH293" s="2" t="s">
        <v>223</v>
      </c>
      <c r="OI293" s="2" t="s">
        <v>226</v>
      </c>
      <c r="OJ293" s="2" t="s">
        <v>226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252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239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266</v>
      </c>
      <c r="QD293" s="2" t="s">
        <v>223</v>
      </c>
      <c r="QE293" s="2" t="s">
        <v>226</v>
      </c>
      <c r="QF293" s="2" t="s">
        <v>226</v>
      </c>
      <c r="QG293" s="2" t="s">
        <v>238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266</v>
      </c>
      <c r="RB293" s="2" t="s">
        <v>223</v>
      </c>
      <c r="RC293" s="2" t="s">
        <v>226</v>
      </c>
      <c r="RD293" s="2" t="s">
        <v>226</v>
      </c>
      <c r="RE293" s="2" t="s">
        <v>238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252</v>
      </c>
      <c r="RN293" s="2" t="s">
        <v>223</v>
      </c>
      <c r="RO293" s="2" t="s">
        <v>226</v>
      </c>
      <c r="RP293" s="2" t="s">
        <v>226</v>
      </c>
      <c r="RQ293" s="2" t="s">
        <v>238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226</v>
      </c>
      <c r="RZ293" s="2" t="s">
        <v>226</v>
      </c>
      <c r="SA293" s="2" t="s">
        <v>226</v>
      </c>
      <c r="SB293" s="2" t="s">
        <v>226</v>
      </c>
      <c r="SC293" s="2" t="s">
        <v>226</v>
      </c>
      <c r="SD293" s="2" t="s">
        <v>226</v>
      </c>
      <c r="SE293" s="4">
        <v>17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</row>
    <row r="294">
      <c r="A294" s="2" t="s">
        <v>3100</v>
      </c>
      <c r="B294" s="2" t="s">
        <v>577</v>
      </c>
      <c r="C294" s="2" t="s">
        <v>558</v>
      </c>
      <c r="D294" s="2" t="s">
        <v>215</v>
      </c>
      <c r="E294" s="2" t="s">
        <v>363</v>
      </c>
      <c r="F294" s="2" t="s">
        <v>3092</v>
      </c>
      <c r="G294" s="2" t="s">
        <v>3093</v>
      </c>
      <c r="H294" s="2" t="s">
        <v>3094</v>
      </c>
      <c r="I294" s="2" t="s">
        <v>3095</v>
      </c>
      <c r="J294" s="2" t="s">
        <v>221</v>
      </c>
      <c r="K294" s="2" t="s">
        <v>405</v>
      </c>
      <c r="L294" s="3">
        <v>38.09</v>
      </c>
      <c r="M294" s="3">
        <v>39.99</v>
      </c>
      <c r="N294" s="3">
        <v>79.99</v>
      </c>
      <c r="O294" s="2" t="s">
        <v>223</v>
      </c>
      <c r="P294" s="2" t="s">
        <v>284</v>
      </c>
      <c r="Q294" s="2" t="s">
        <v>225</v>
      </c>
      <c r="R294" s="2" t="s">
        <v>226</v>
      </c>
      <c r="S294" s="2" t="s">
        <v>3096</v>
      </c>
      <c r="T294" s="2" t="s">
        <v>226</v>
      </c>
      <c r="U294" s="2" t="s">
        <v>489</v>
      </c>
      <c r="V294" s="2" t="s">
        <v>3097</v>
      </c>
      <c r="W294" s="2" t="s">
        <v>231</v>
      </c>
      <c r="X294" s="2" t="s">
        <v>226</v>
      </c>
      <c r="Y294" s="2" t="s">
        <v>497</v>
      </c>
      <c r="Z294" s="4">
        <v>204</v>
      </c>
      <c r="AA294" s="4">
        <f>=ROUNDDOWN(51,0)</f>
      </c>
      <c r="AB294" s="5">
        <v>4</v>
      </c>
      <c r="AC294" s="2" t="s">
        <v>226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29</v>
      </c>
      <c r="AQ294" s="8">
        <v>1257.71</v>
      </c>
      <c r="AR294" s="4">
        <v>16</v>
      </c>
      <c r="AS294" s="8">
        <v>691.04</v>
      </c>
      <c r="AT294" s="7">
        <v>0.8125</v>
      </c>
      <c r="AU294" s="7">
        <v>0.82</v>
      </c>
      <c r="AV294" s="4" t="s">
        <v>226</v>
      </c>
      <c r="AW294" s="8" t="s">
        <v>226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0.6855</v>
      </c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 t="s">
        <v>226</v>
      </c>
      <c r="BJ294" s="4">
        <v>29</v>
      </c>
      <c r="BK294" s="8">
        <v>1257.71</v>
      </c>
      <c r="BL294" s="2" t="s">
        <v>3101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239</v>
      </c>
      <c r="BV294" s="2" t="s">
        <v>223</v>
      </c>
      <c r="BW294" s="2" t="s">
        <v>226</v>
      </c>
      <c r="BX294" s="2" t="s">
        <v>1749</v>
      </c>
      <c r="BY294" s="2" t="s">
        <v>238</v>
      </c>
      <c r="BZ294" s="2" t="s">
        <v>226</v>
      </c>
      <c r="CA294" s="4">
        <v>1</v>
      </c>
      <c r="CB294" s="8">
        <v>43.19</v>
      </c>
      <c r="CC294" s="4">
        <v>10</v>
      </c>
      <c r="CD294" s="8">
        <v>431.9</v>
      </c>
      <c r="CE294" s="7">
        <v>-0.9</v>
      </c>
      <c r="CF294" s="7">
        <v>-0.9</v>
      </c>
      <c r="CG294" s="2" t="s">
        <v>239</v>
      </c>
      <c r="CH294" s="2" t="s">
        <v>223</v>
      </c>
      <c r="CI294" s="2" t="s">
        <v>503</v>
      </c>
      <c r="CJ294" s="2" t="s">
        <v>3102</v>
      </c>
      <c r="CK294" s="2" t="s">
        <v>238</v>
      </c>
      <c r="CL294" s="2" t="s">
        <v>226</v>
      </c>
      <c r="CM294" s="4">
        <v>1</v>
      </c>
      <c r="CN294" s="8">
        <v>43.19</v>
      </c>
      <c r="CO294" s="4">
        <v>1</v>
      </c>
      <c r="CP294" s="8">
        <v>43.19</v>
      </c>
      <c r="CQ294" s="7"/>
      <c r="CR294" s="7"/>
      <c r="CS294" s="2" t="s">
        <v>239</v>
      </c>
      <c r="CT294" s="2" t="s">
        <v>223</v>
      </c>
      <c r="CU294" s="2" t="s">
        <v>2218</v>
      </c>
      <c r="CV294" s="2" t="s">
        <v>3103</v>
      </c>
      <c r="CW294" s="2" t="s">
        <v>238</v>
      </c>
      <c r="CX294" s="2" t="s">
        <v>226</v>
      </c>
      <c r="CY294" s="4">
        <v>15</v>
      </c>
      <c r="CZ294" s="8">
        <v>647.85</v>
      </c>
      <c r="DA294" s="4">
        <v>1</v>
      </c>
      <c r="DB294" s="8">
        <v>43.19</v>
      </c>
      <c r="DC294" s="7">
        <v>14</v>
      </c>
      <c r="DD294" s="7">
        <v>14</v>
      </c>
      <c r="DE294" s="2" t="s">
        <v>239</v>
      </c>
      <c r="DF294" s="2" t="s">
        <v>223</v>
      </c>
      <c r="DG294" s="2" t="s">
        <v>914</v>
      </c>
      <c r="DH294" s="2" t="s">
        <v>918</v>
      </c>
      <c r="DI294" s="2" t="s">
        <v>238</v>
      </c>
      <c r="DJ294" s="2" t="s">
        <v>226</v>
      </c>
      <c r="DK294" s="4">
        <v>1</v>
      </c>
      <c r="DL294" s="8">
        <v>27.99</v>
      </c>
      <c r="DM294" s="4"/>
      <c r="DN294" s="8"/>
      <c r="DO294" s="7"/>
      <c r="DP294" s="7"/>
      <c r="DQ294" s="2" t="s">
        <v>239</v>
      </c>
      <c r="DR294" s="2" t="s">
        <v>223</v>
      </c>
      <c r="DS294" s="2" t="s">
        <v>2774</v>
      </c>
      <c r="DT294" s="2" t="s">
        <v>2984</v>
      </c>
      <c r="DU294" s="2" t="s">
        <v>291</v>
      </c>
      <c r="DV294" s="2" t="s">
        <v>226</v>
      </c>
      <c r="DW294" s="4">
        <v>6</v>
      </c>
      <c r="DX294" s="8">
        <v>251.94</v>
      </c>
      <c r="DY294" s="4"/>
      <c r="DZ294" s="8"/>
      <c r="EA294" s="7"/>
      <c r="EB294" s="7"/>
      <c r="EC294" s="2" t="s">
        <v>239</v>
      </c>
      <c r="ED294" s="2" t="s">
        <v>223</v>
      </c>
      <c r="EE294" s="2" t="s">
        <v>1189</v>
      </c>
      <c r="EF294" s="2" t="s">
        <v>906</v>
      </c>
      <c r="EG294" s="2" t="s">
        <v>238</v>
      </c>
      <c r="EH294" s="2" t="s">
        <v>226</v>
      </c>
      <c r="EI294" s="4">
        <v>3</v>
      </c>
      <c r="EJ294" s="8">
        <v>129.57</v>
      </c>
      <c r="EK294" s="4">
        <v>4</v>
      </c>
      <c r="EL294" s="8">
        <v>172.76</v>
      </c>
      <c r="EM294" s="7">
        <v>-0.25</v>
      </c>
      <c r="EN294" s="7">
        <v>-0.25</v>
      </c>
      <c r="EO294" s="2" t="s">
        <v>239</v>
      </c>
      <c r="EP294" s="2" t="s">
        <v>223</v>
      </c>
      <c r="EQ294" s="2" t="s">
        <v>2773</v>
      </c>
      <c r="ER294" s="2" t="s">
        <v>3061</v>
      </c>
      <c r="ES294" s="2" t="s">
        <v>238</v>
      </c>
      <c r="ET294" s="2" t="s">
        <v>226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223</v>
      </c>
      <c r="FC294" s="2" t="s">
        <v>2982</v>
      </c>
      <c r="FD294" s="2" t="s">
        <v>2772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223</v>
      </c>
      <c r="FO294" s="2" t="s">
        <v>2088</v>
      </c>
      <c r="FP294" s="2" t="s">
        <v>2984</v>
      </c>
      <c r="FQ294" s="2" t="s">
        <v>238</v>
      </c>
      <c r="FR294" s="2" t="s">
        <v>226</v>
      </c>
      <c r="FS294" s="4">
        <v>1</v>
      </c>
      <c r="FT294" s="8">
        <v>71.99</v>
      </c>
      <c r="FU294" s="4"/>
      <c r="FV294" s="8"/>
      <c r="FW294" s="7"/>
      <c r="FX294" s="7"/>
      <c r="FY294" s="2" t="s">
        <v>239</v>
      </c>
      <c r="FZ294" s="2" t="s">
        <v>223</v>
      </c>
      <c r="GA294" s="2" t="s">
        <v>661</v>
      </c>
      <c r="GB294" s="2" t="s">
        <v>1311</v>
      </c>
      <c r="GC294" s="2" t="s">
        <v>238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252</v>
      </c>
      <c r="GL294" s="2" t="s">
        <v>223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>
        <v>1</v>
      </c>
      <c r="GR294" s="8">
        <v>41.99</v>
      </c>
      <c r="GS294" s="4"/>
      <c r="GT294" s="8"/>
      <c r="GU294" s="7"/>
      <c r="GV294" s="7"/>
      <c r="GW294" s="2" t="s">
        <v>239</v>
      </c>
      <c r="GX294" s="2" t="s">
        <v>223</v>
      </c>
      <c r="GY294" s="2" t="s">
        <v>921</v>
      </c>
      <c r="GZ294" s="2" t="s">
        <v>2722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223</v>
      </c>
      <c r="HK294" s="2" t="s">
        <v>226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223</v>
      </c>
      <c r="HW294" s="2" t="s">
        <v>226</v>
      </c>
      <c r="HX294" s="2" t="s">
        <v>226</v>
      </c>
      <c r="HY294" s="2" t="s">
        <v>238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223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252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223</v>
      </c>
      <c r="KQ294" s="2" t="s">
        <v>226</v>
      </c>
      <c r="KR294" s="2" t="s">
        <v>226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223</v>
      </c>
      <c r="LO294" s="2" t="s">
        <v>226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226</v>
      </c>
      <c r="MA294" s="2" t="s">
        <v>226</v>
      </c>
      <c r="MB294" s="2" t="s">
        <v>226</v>
      </c>
      <c r="MC294" s="2" t="s">
        <v>226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226</v>
      </c>
      <c r="MM294" s="2" t="s">
        <v>226</v>
      </c>
      <c r="MN294" s="2" t="s">
        <v>226</v>
      </c>
      <c r="MO294" s="2" t="s">
        <v>226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239</v>
      </c>
      <c r="MX294" s="2" t="s">
        <v>223</v>
      </c>
      <c r="MY294" s="2" t="s">
        <v>3049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236</v>
      </c>
      <c r="NJ294" s="2" t="s">
        <v>223</v>
      </c>
      <c r="NK294" s="2" t="s">
        <v>226</v>
      </c>
      <c r="NL294" s="2" t="s">
        <v>226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239</v>
      </c>
      <c r="NV294" s="2" t="s">
        <v>237</v>
      </c>
      <c r="NW294" s="2" t="s">
        <v>2765</v>
      </c>
      <c r="NX294" s="2" t="s">
        <v>226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252</v>
      </c>
      <c r="OH294" s="2" t="s">
        <v>223</v>
      </c>
      <c r="OI294" s="2" t="s">
        <v>226</v>
      </c>
      <c r="OJ294" s="2" t="s">
        <v>226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252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239</v>
      </c>
      <c r="PF294" s="2" t="s">
        <v>223</v>
      </c>
      <c r="PG294" s="2" t="s">
        <v>226</v>
      </c>
      <c r="PH294" s="2" t="s">
        <v>226</v>
      </c>
      <c r="PI294" s="2" t="s">
        <v>238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266</v>
      </c>
      <c r="QD294" s="2" t="s">
        <v>223</v>
      </c>
      <c r="QE294" s="2" t="s">
        <v>226</v>
      </c>
      <c r="QF294" s="2" t="s">
        <v>226</v>
      </c>
      <c r="QG294" s="2" t="s">
        <v>238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226</v>
      </c>
      <c r="QQ294" s="2" t="s">
        <v>226</v>
      </c>
      <c r="QR294" s="2" t="s">
        <v>226</v>
      </c>
      <c r="QS294" s="2" t="s">
        <v>226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266</v>
      </c>
      <c r="RB294" s="2" t="s">
        <v>223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252</v>
      </c>
      <c r="RN294" s="2" t="s">
        <v>223</v>
      </c>
      <c r="RO294" s="2" t="s">
        <v>226</v>
      </c>
      <c r="RP294" s="2" t="s">
        <v>226</v>
      </c>
      <c r="RQ294" s="2" t="s">
        <v>238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226</v>
      </c>
      <c r="RZ294" s="2" t="s">
        <v>226</v>
      </c>
      <c r="SA294" s="2" t="s">
        <v>226</v>
      </c>
      <c r="SB294" s="2" t="s">
        <v>226</v>
      </c>
      <c r="SC294" s="2" t="s">
        <v>226</v>
      </c>
      <c r="SD294" s="2" t="s">
        <v>226</v>
      </c>
      <c r="SE294" s="4">
        <v>204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</row>
    <row r="295">
      <c r="A295" s="2" t="s">
        <v>3104</v>
      </c>
      <c r="B295" s="2" t="s">
        <v>577</v>
      </c>
      <c r="C295" s="2" t="s">
        <v>558</v>
      </c>
      <c r="D295" s="2" t="s">
        <v>215</v>
      </c>
      <c r="E295" s="2" t="s">
        <v>363</v>
      </c>
      <c r="F295" s="2" t="s">
        <v>3105</v>
      </c>
      <c r="G295" s="2" t="s">
        <v>3106</v>
      </c>
      <c r="H295" s="2" t="s">
        <v>3107</v>
      </c>
      <c r="I295" s="2" t="s">
        <v>3108</v>
      </c>
      <c r="J295" s="2" t="s">
        <v>582</v>
      </c>
      <c r="K295" s="2" t="s">
        <v>1576</v>
      </c>
      <c r="L295" s="3">
        <v>23.8</v>
      </c>
      <c r="M295" s="3">
        <v>24.99</v>
      </c>
      <c r="N295" s="3">
        <v>49.99</v>
      </c>
      <c r="O295" s="2" t="s">
        <v>223</v>
      </c>
      <c r="P295" s="2" t="s">
        <v>284</v>
      </c>
      <c r="Q295" s="2" t="s">
        <v>225</v>
      </c>
      <c r="R295" s="2" t="s">
        <v>226</v>
      </c>
      <c r="S295" s="2" t="s">
        <v>3109</v>
      </c>
      <c r="T295" s="2" t="s">
        <v>969</v>
      </c>
      <c r="U295" s="2" t="s">
        <v>2756</v>
      </c>
      <c r="V295" s="2" t="s">
        <v>563</v>
      </c>
      <c r="W295" s="2" t="s">
        <v>231</v>
      </c>
      <c r="X295" s="2" t="s">
        <v>226</v>
      </c>
      <c r="Y295" s="2" t="s">
        <v>2796</v>
      </c>
      <c r="Z295" s="4">
        <v>292</v>
      </c>
      <c r="AA295" s="4">
        <f>=ROUNDDOWN(97.3333333333333,0)</f>
      </c>
      <c r="AB295" s="5">
        <v>3</v>
      </c>
      <c r="AC295" s="2" t="s">
        <v>226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20</v>
      </c>
      <c r="AQ295" s="8">
        <v>499.23</v>
      </c>
      <c r="AR295" s="4">
        <v>1</v>
      </c>
      <c r="AS295" s="8">
        <v>26.99</v>
      </c>
      <c r="AT295" s="7">
        <v>19</v>
      </c>
      <c r="AU295" s="7">
        <v>17.4969</v>
      </c>
      <c r="AV295" s="4">
        <v>63</v>
      </c>
      <c r="AW295" s="8">
        <v>1780.16</v>
      </c>
      <c r="AX295" s="4">
        <v>5</v>
      </c>
      <c r="AY295" s="8">
        <v>156.59</v>
      </c>
      <c r="AZ295" s="7">
        <v>11.6</v>
      </c>
      <c r="BA295" s="7">
        <v>10.3683</v>
      </c>
      <c r="BB295" s="7">
        <v>0.2804</v>
      </c>
      <c r="BC295" s="4">
        <v>63</v>
      </c>
      <c r="BD295" s="8">
        <v>1780.16</v>
      </c>
      <c r="BE295" s="4">
        <v>5</v>
      </c>
      <c r="BF295" s="8">
        <v>156.59</v>
      </c>
      <c r="BG295" s="7">
        <v>11.6</v>
      </c>
      <c r="BH295" s="7">
        <v>10.3683</v>
      </c>
      <c r="BI295" s="7">
        <v>1</v>
      </c>
      <c r="BJ295" s="4">
        <v>20</v>
      </c>
      <c r="BK295" s="8">
        <v>499.23</v>
      </c>
      <c r="BL295" s="2" t="s">
        <v>3110</v>
      </c>
      <c r="BM295" s="7">
        <v>1</v>
      </c>
      <c r="BN295" s="7">
        <v>1</v>
      </c>
      <c r="BO295" s="4">
        <v>1</v>
      </c>
      <c r="BP295" s="8">
        <v>27.37</v>
      </c>
      <c r="BQ295" s="4"/>
      <c r="BR295" s="8"/>
      <c r="BS295" s="7"/>
      <c r="BT295" s="7"/>
      <c r="BU295" s="2" t="s">
        <v>239</v>
      </c>
      <c r="BV295" s="2" t="s">
        <v>223</v>
      </c>
      <c r="BW295" s="2" t="s">
        <v>226</v>
      </c>
      <c r="BX295" s="2" t="s">
        <v>1749</v>
      </c>
      <c r="BY295" s="2" t="s">
        <v>238</v>
      </c>
      <c r="BZ295" s="2" t="s">
        <v>226</v>
      </c>
      <c r="CA295" s="4">
        <v>10</v>
      </c>
      <c r="CB295" s="8">
        <v>236.7</v>
      </c>
      <c r="CC295" s="4"/>
      <c r="CD295" s="8"/>
      <c r="CE295" s="7"/>
      <c r="CF295" s="7"/>
      <c r="CG295" s="2" t="s">
        <v>239</v>
      </c>
      <c r="CH295" s="2" t="s">
        <v>223</v>
      </c>
      <c r="CI295" s="2" t="s">
        <v>3044</v>
      </c>
      <c r="CJ295" s="2" t="s">
        <v>3060</v>
      </c>
      <c r="CK295" s="2" t="s">
        <v>238</v>
      </c>
      <c r="CL295" s="2" t="s">
        <v>226</v>
      </c>
      <c r="CM295" s="4">
        <v>3</v>
      </c>
      <c r="CN295" s="8">
        <v>80.97</v>
      </c>
      <c r="CO295" s="4"/>
      <c r="CP295" s="8"/>
      <c r="CQ295" s="7"/>
      <c r="CR295" s="7"/>
      <c r="CS295" s="2" t="s">
        <v>239</v>
      </c>
      <c r="CT295" s="2" t="s">
        <v>223</v>
      </c>
      <c r="CU295" s="2" t="s">
        <v>2580</v>
      </c>
      <c r="CV295" s="2" t="s">
        <v>990</v>
      </c>
      <c r="CW295" s="2" t="s">
        <v>238</v>
      </c>
      <c r="CX295" s="2" t="s">
        <v>226</v>
      </c>
      <c r="CY295" s="4">
        <v>1</v>
      </c>
      <c r="CZ295" s="8">
        <v>26.99</v>
      </c>
      <c r="DA295" s="4"/>
      <c r="DB295" s="8"/>
      <c r="DC295" s="7"/>
      <c r="DD295" s="7"/>
      <c r="DE295" s="2" t="s">
        <v>239</v>
      </c>
      <c r="DF295" s="2" t="s">
        <v>223</v>
      </c>
      <c r="DG295" s="2" t="s">
        <v>2850</v>
      </c>
      <c r="DH295" s="2" t="s">
        <v>729</v>
      </c>
      <c r="DI295" s="2" t="s">
        <v>238</v>
      </c>
      <c r="DJ295" s="2" t="s">
        <v>226</v>
      </c>
      <c r="DK295" s="4">
        <v>2</v>
      </c>
      <c r="DL295" s="8">
        <v>46.23</v>
      </c>
      <c r="DM295" s="4"/>
      <c r="DN295" s="8"/>
      <c r="DO295" s="7"/>
      <c r="DP295" s="7"/>
      <c r="DQ295" s="2" t="s">
        <v>239</v>
      </c>
      <c r="DR295" s="2" t="s">
        <v>223</v>
      </c>
      <c r="DS295" s="2" t="s">
        <v>2580</v>
      </c>
      <c r="DT295" s="2" t="s">
        <v>3111</v>
      </c>
      <c r="DU295" s="2" t="s">
        <v>238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239</v>
      </c>
      <c r="ED295" s="2" t="s">
        <v>223</v>
      </c>
      <c r="EE295" s="2" t="s">
        <v>534</v>
      </c>
      <c r="EF295" s="2" t="s">
        <v>1338</v>
      </c>
      <c r="EG295" s="2" t="s">
        <v>238</v>
      </c>
      <c r="EH295" s="2" t="s">
        <v>226</v>
      </c>
      <c r="EI295" s="4">
        <v>3</v>
      </c>
      <c r="EJ295" s="8">
        <v>80.97</v>
      </c>
      <c r="EK295" s="4">
        <v>1</v>
      </c>
      <c r="EL295" s="8">
        <v>26.99</v>
      </c>
      <c r="EM295" s="7">
        <v>2</v>
      </c>
      <c r="EN295" s="7">
        <v>2</v>
      </c>
      <c r="EO295" s="2" t="s">
        <v>239</v>
      </c>
      <c r="EP295" s="2" t="s">
        <v>223</v>
      </c>
      <c r="EQ295" s="2" t="s">
        <v>2580</v>
      </c>
      <c r="ER295" s="2" t="s">
        <v>918</v>
      </c>
      <c r="ES295" s="2" t="s">
        <v>238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239</v>
      </c>
      <c r="FB295" s="2" t="s">
        <v>223</v>
      </c>
      <c r="FC295" s="2" t="s">
        <v>671</v>
      </c>
      <c r="FD295" s="2" t="s">
        <v>1618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223</v>
      </c>
      <c r="FO295" s="2" t="s">
        <v>2580</v>
      </c>
      <c r="FP295" s="2" t="s">
        <v>2969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239</v>
      </c>
      <c r="FZ295" s="2" t="s">
        <v>223</v>
      </c>
      <c r="GA295" s="2" t="s">
        <v>661</v>
      </c>
      <c r="GB295" s="2" t="s">
        <v>226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252</v>
      </c>
      <c r="GL295" s="2" t="s">
        <v>223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239</v>
      </c>
      <c r="GX295" s="2" t="s">
        <v>223</v>
      </c>
      <c r="GY295" s="2" t="s">
        <v>921</v>
      </c>
      <c r="GZ295" s="2" t="s">
        <v>2805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239</v>
      </c>
      <c r="HJ295" s="2" t="s">
        <v>223</v>
      </c>
      <c r="HK295" s="2" t="s">
        <v>2085</v>
      </c>
      <c r="HL295" s="2" t="s">
        <v>839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236</v>
      </c>
      <c r="HV295" s="2" t="s">
        <v>223</v>
      </c>
      <c r="HW295" s="2" t="s">
        <v>226</v>
      </c>
      <c r="HX295" s="2" t="s">
        <v>226</v>
      </c>
      <c r="HY295" s="2" t="s">
        <v>238</v>
      </c>
      <c r="HZ295" s="2" t="s">
        <v>291</v>
      </c>
      <c r="IA295" s="4"/>
      <c r="IB295" s="8"/>
      <c r="IC295" s="4"/>
      <c r="ID295" s="8"/>
      <c r="IE295" s="7"/>
      <c r="IF295" s="7"/>
      <c r="IG295" s="2" t="s">
        <v>252</v>
      </c>
      <c r="IH295" s="2" t="s">
        <v>223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448</v>
      </c>
      <c r="IT295" s="2" t="s">
        <v>223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448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252</v>
      </c>
      <c r="KP295" s="2" t="s">
        <v>223</v>
      </c>
      <c r="KQ295" s="2" t="s">
        <v>226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252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252</v>
      </c>
      <c r="LN295" s="2" t="s">
        <v>223</v>
      </c>
      <c r="LO295" s="2" t="s">
        <v>226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239</v>
      </c>
      <c r="MX295" s="2" t="s">
        <v>223</v>
      </c>
      <c r="MY295" s="2" t="s">
        <v>643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236</v>
      </c>
      <c r="NJ295" s="2" t="s">
        <v>223</v>
      </c>
      <c r="NK295" s="2" t="s">
        <v>226</v>
      </c>
      <c r="NL295" s="2" t="s">
        <v>226</v>
      </c>
      <c r="NM295" s="2" t="s">
        <v>238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239</v>
      </c>
      <c r="NV295" s="2" t="s">
        <v>237</v>
      </c>
      <c r="NW295" s="2" t="s">
        <v>2760</v>
      </c>
      <c r="NX295" s="2" t="s">
        <v>226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252</v>
      </c>
      <c r="OH295" s="2" t="s">
        <v>223</v>
      </c>
      <c r="OI295" s="2" t="s">
        <v>226</v>
      </c>
      <c r="OJ295" s="2" t="s">
        <v>226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252</v>
      </c>
      <c r="OT295" s="2" t="s">
        <v>223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239</v>
      </c>
      <c r="PF295" s="2" t="s">
        <v>223</v>
      </c>
      <c r="PG295" s="2" t="s">
        <v>226</v>
      </c>
      <c r="PH295" s="2" t="s">
        <v>226</v>
      </c>
      <c r="PI295" s="2" t="s">
        <v>238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223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252</v>
      </c>
      <c r="RN295" s="2" t="s">
        <v>223</v>
      </c>
      <c r="RO295" s="2" t="s">
        <v>226</v>
      </c>
      <c r="RP295" s="2" t="s">
        <v>226</v>
      </c>
      <c r="RQ295" s="2" t="s">
        <v>238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226</v>
      </c>
      <c r="RZ295" s="2" t="s">
        <v>226</v>
      </c>
      <c r="SA295" s="2" t="s">
        <v>226</v>
      </c>
      <c r="SB295" s="2" t="s">
        <v>226</v>
      </c>
      <c r="SC295" s="2" t="s">
        <v>226</v>
      </c>
      <c r="SD295" s="2" t="s">
        <v>226</v>
      </c>
      <c r="SE295" s="4">
        <v>292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</row>
    <row r="296">
      <c r="A296" s="2" t="s">
        <v>3112</v>
      </c>
      <c r="B296" s="2" t="s">
        <v>577</v>
      </c>
      <c r="C296" s="2" t="s">
        <v>558</v>
      </c>
      <c r="D296" s="2" t="s">
        <v>215</v>
      </c>
      <c r="E296" s="2" t="s">
        <v>363</v>
      </c>
      <c r="F296" s="2" t="s">
        <v>3105</v>
      </c>
      <c r="G296" s="2" t="s">
        <v>3106</v>
      </c>
      <c r="H296" s="2" t="s">
        <v>3107</v>
      </c>
      <c r="I296" s="2" t="s">
        <v>3108</v>
      </c>
      <c r="J296" s="2" t="s">
        <v>221</v>
      </c>
      <c r="K296" s="2" t="s">
        <v>1576</v>
      </c>
      <c r="L296" s="3">
        <v>28.57</v>
      </c>
      <c r="M296" s="3">
        <v>30</v>
      </c>
      <c r="N296" s="3">
        <v>59.99</v>
      </c>
      <c r="O296" s="2" t="s">
        <v>223</v>
      </c>
      <c r="P296" s="2" t="s">
        <v>284</v>
      </c>
      <c r="Q296" s="2" t="s">
        <v>225</v>
      </c>
      <c r="R296" s="2" t="s">
        <v>226</v>
      </c>
      <c r="S296" s="2" t="s">
        <v>3109</v>
      </c>
      <c r="T296" s="2" t="s">
        <v>969</v>
      </c>
      <c r="U296" s="2" t="s">
        <v>489</v>
      </c>
      <c r="V296" s="2" t="s">
        <v>563</v>
      </c>
      <c r="W296" s="2" t="s">
        <v>231</v>
      </c>
      <c r="X296" s="2" t="s">
        <v>226</v>
      </c>
      <c r="Y296" s="2" t="s">
        <v>2796</v>
      </c>
      <c r="Z296" s="4">
        <v>612</v>
      </c>
      <c r="AA296" s="4">
        <f>=ROUNDDOWN(102,0)</f>
      </c>
      <c r="AB296" s="5">
        <v>6</v>
      </c>
      <c r="AC296" s="2" t="s">
        <v>226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43</v>
      </c>
      <c r="AQ296" s="8">
        <v>1280.93</v>
      </c>
      <c r="AR296" s="4">
        <v>4</v>
      </c>
      <c r="AS296" s="8">
        <v>129.6</v>
      </c>
      <c r="AT296" s="7">
        <v>9.75</v>
      </c>
      <c r="AU296" s="7">
        <v>8.8837</v>
      </c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>
        <v>0.7196</v>
      </c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 t="s">
        <v>226</v>
      </c>
      <c r="BJ296" s="4">
        <v>43</v>
      </c>
      <c r="BK296" s="8">
        <v>1280.93</v>
      </c>
      <c r="BL296" s="2" t="s">
        <v>3113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239</v>
      </c>
      <c r="BV296" s="2" t="s">
        <v>223</v>
      </c>
      <c r="BW296" s="2" t="s">
        <v>226</v>
      </c>
      <c r="BX296" s="2" t="s">
        <v>1749</v>
      </c>
      <c r="BY296" s="2" t="s">
        <v>238</v>
      </c>
      <c r="BZ296" s="2" t="s">
        <v>226</v>
      </c>
      <c r="CA296" s="4">
        <v>8</v>
      </c>
      <c r="CB296" s="8">
        <v>234.96</v>
      </c>
      <c r="CC296" s="4"/>
      <c r="CD296" s="8"/>
      <c r="CE296" s="7"/>
      <c r="CF296" s="7"/>
      <c r="CG296" s="2" t="s">
        <v>239</v>
      </c>
      <c r="CH296" s="2" t="s">
        <v>223</v>
      </c>
      <c r="CI296" s="2" t="s">
        <v>3044</v>
      </c>
      <c r="CJ296" s="2" t="s">
        <v>3087</v>
      </c>
      <c r="CK296" s="2" t="s">
        <v>238</v>
      </c>
      <c r="CL296" s="2" t="s">
        <v>226</v>
      </c>
      <c r="CM296" s="4">
        <v>6</v>
      </c>
      <c r="CN296" s="8">
        <v>194.4</v>
      </c>
      <c r="CO296" s="4"/>
      <c r="CP296" s="8"/>
      <c r="CQ296" s="7"/>
      <c r="CR296" s="7"/>
      <c r="CS296" s="2" t="s">
        <v>239</v>
      </c>
      <c r="CT296" s="2" t="s">
        <v>223</v>
      </c>
      <c r="CU296" s="2" t="s">
        <v>2580</v>
      </c>
      <c r="CV296" s="2" t="s">
        <v>3003</v>
      </c>
      <c r="CW296" s="2" t="s">
        <v>238</v>
      </c>
      <c r="CX296" s="2" t="s">
        <v>226</v>
      </c>
      <c r="CY296" s="4">
        <v>3</v>
      </c>
      <c r="CZ296" s="8">
        <v>97.2</v>
      </c>
      <c r="DA296" s="4"/>
      <c r="DB296" s="8"/>
      <c r="DC296" s="7"/>
      <c r="DD296" s="7"/>
      <c r="DE296" s="2" t="s">
        <v>239</v>
      </c>
      <c r="DF296" s="2" t="s">
        <v>223</v>
      </c>
      <c r="DG296" s="2" t="s">
        <v>2850</v>
      </c>
      <c r="DH296" s="2" t="s">
        <v>2809</v>
      </c>
      <c r="DI296" s="2" t="s">
        <v>238</v>
      </c>
      <c r="DJ296" s="2" t="s">
        <v>226</v>
      </c>
      <c r="DK296" s="4">
        <v>14</v>
      </c>
      <c r="DL296" s="8">
        <v>384.53</v>
      </c>
      <c r="DM296" s="4"/>
      <c r="DN296" s="8"/>
      <c r="DO296" s="7"/>
      <c r="DP296" s="7"/>
      <c r="DQ296" s="2" t="s">
        <v>239</v>
      </c>
      <c r="DR296" s="2" t="s">
        <v>223</v>
      </c>
      <c r="DS296" s="2" t="s">
        <v>2580</v>
      </c>
      <c r="DT296" s="2" t="s">
        <v>3062</v>
      </c>
      <c r="DU296" s="2" t="s">
        <v>238</v>
      </c>
      <c r="DV296" s="2" t="s">
        <v>226</v>
      </c>
      <c r="DW296" s="4">
        <v>3</v>
      </c>
      <c r="DX296" s="8">
        <v>94.5</v>
      </c>
      <c r="DY296" s="4"/>
      <c r="DZ296" s="8"/>
      <c r="EA296" s="7"/>
      <c r="EB296" s="7"/>
      <c r="EC296" s="2" t="s">
        <v>239</v>
      </c>
      <c r="ED296" s="2" t="s">
        <v>223</v>
      </c>
      <c r="EE296" s="2" t="s">
        <v>534</v>
      </c>
      <c r="EF296" s="2" t="s">
        <v>2863</v>
      </c>
      <c r="EG296" s="2" t="s">
        <v>238</v>
      </c>
      <c r="EH296" s="2" t="s">
        <v>226</v>
      </c>
      <c r="EI296" s="4">
        <v>5</v>
      </c>
      <c r="EJ296" s="8">
        <v>162</v>
      </c>
      <c r="EK296" s="4">
        <v>4</v>
      </c>
      <c r="EL296" s="8">
        <v>129.6</v>
      </c>
      <c r="EM296" s="7">
        <v>0.25</v>
      </c>
      <c r="EN296" s="7">
        <v>0.25</v>
      </c>
      <c r="EO296" s="2" t="s">
        <v>239</v>
      </c>
      <c r="EP296" s="2" t="s">
        <v>223</v>
      </c>
      <c r="EQ296" s="2" t="s">
        <v>2580</v>
      </c>
      <c r="ER296" s="2" t="s">
        <v>2608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223</v>
      </c>
      <c r="FC296" s="2" t="s">
        <v>671</v>
      </c>
      <c r="FD296" s="2" t="s">
        <v>3114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223</v>
      </c>
      <c r="FO296" s="2" t="s">
        <v>2580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223</v>
      </c>
      <c r="GA296" s="2" t="s">
        <v>661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252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>
        <v>1</v>
      </c>
      <c r="GR296" s="8">
        <v>31.5</v>
      </c>
      <c r="GS296" s="4"/>
      <c r="GT296" s="8"/>
      <c r="GU296" s="7"/>
      <c r="GV296" s="7"/>
      <c r="GW296" s="2" t="s">
        <v>239</v>
      </c>
      <c r="GX296" s="2" t="s">
        <v>223</v>
      </c>
      <c r="GY296" s="2" t="s">
        <v>921</v>
      </c>
      <c r="GZ296" s="2" t="s">
        <v>2812</v>
      </c>
      <c r="HA296" s="2" t="s">
        <v>238</v>
      </c>
      <c r="HB296" s="2" t="s">
        <v>226</v>
      </c>
      <c r="HC296" s="4">
        <v>3</v>
      </c>
      <c r="HD296" s="8">
        <v>81.84</v>
      </c>
      <c r="HE296" s="4"/>
      <c r="HF296" s="8"/>
      <c r="HG296" s="7"/>
      <c r="HH296" s="7"/>
      <c r="HI296" s="2" t="s">
        <v>239</v>
      </c>
      <c r="HJ296" s="2" t="s">
        <v>223</v>
      </c>
      <c r="HK296" s="2" t="s">
        <v>2085</v>
      </c>
      <c r="HL296" s="2" t="s">
        <v>1325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236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448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448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223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252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226</v>
      </c>
      <c r="LZ296" s="2" t="s">
        <v>226</v>
      </c>
      <c r="MA296" s="2" t="s">
        <v>226</v>
      </c>
      <c r="MB296" s="2" t="s">
        <v>226</v>
      </c>
      <c r="MC296" s="2" t="s">
        <v>226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226</v>
      </c>
      <c r="MM296" s="2" t="s">
        <v>226</v>
      </c>
      <c r="MN296" s="2" t="s">
        <v>226</v>
      </c>
      <c r="MO296" s="2" t="s">
        <v>226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239</v>
      </c>
      <c r="MX296" s="2" t="s">
        <v>223</v>
      </c>
      <c r="MY296" s="2" t="s">
        <v>3049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223</v>
      </c>
      <c r="NK296" s="2" t="s">
        <v>226</v>
      </c>
      <c r="NL296" s="2" t="s">
        <v>226</v>
      </c>
      <c r="NM296" s="2" t="s">
        <v>238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239</v>
      </c>
      <c r="NV296" s="2" t="s">
        <v>237</v>
      </c>
      <c r="NW296" s="2" t="s">
        <v>2760</v>
      </c>
      <c r="NX296" s="2" t="s">
        <v>3115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252</v>
      </c>
      <c r="OH296" s="2" t="s">
        <v>223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252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239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226</v>
      </c>
      <c r="QD296" s="2" t="s">
        <v>226</v>
      </c>
      <c r="QE296" s="2" t="s">
        <v>226</v>
      </c>
      <c r="QF296" s="2" t="s">
        <v>226</v>
      </c>
      <c r="QG296" s="2" t="s">
        <v>226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226</v>
      </c>
      <c r="QP296" s="2" t="s">
        <v>226</v>
      </c>
      <c r="QQ296" s="2" t="s">
        <v>226</v>
      </c>
      <c r="QR296" s="2" t="s">
        <v>226</v>
      </c>
      <c r="QS296" s="2" t="s">
        <v>226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266</v>
      </c>
      <c r="RB296" s="2" t="s">
        <v>223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252</v>
      </c>
      <c r="RN296" s="2" t="s">
        <v>223</v>
      </c>
      <c r="RO296" s="2" t="s">
        <v>226</v>
      </c>
      <c r="RP296" s="2" t="s">
        <v>226</v>
      </c>
      <c r="RQ296" s="2" t="s">
        <v>238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226</v>
      </c>
      <c r="RZ296" s="2" t="s">
        <v>226</v>
      </c>
      <c r="SA296" s="2" t="s">
        <v>226</v>
      </c>
      <c r="SB296" s="2" t="s">
        <v>226</v>
      </c>
      <c r="SC296" s="2" t="s">
        <v>226</v>
      </c>
      <c r="SD296" s="2" t="s">
        <v>226</v>
      </c>
      <c r="SE296" s="4">
        <v>612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</row>
    <row r="297">
      <c r="A297" s="2" t="s">
        <v>3116</v>
      </c>
      <c r="B297" s="2" t="s">
        <v>577</v>
      </c>
      <c r="C297" s="2" t="s">
        <v>558</v>
      </c>
      <c r="D297" s="2" t="s">
        <v>215</v>
      </c>
      <c r="E297" s="2" t="s">
        <v>363</v>
      </c>
      <c r="F297" s="2" t="s">
        <v>3117</v>
      </c>
      <c r="G297" s="2" t="s">
        <v>3118</v>
      </c>
      <c r="H297" s="2" t="s">
        <v>3119</v>
      </c>
      <c r="I297" s="2" t="s">
        <v>3120</v>
      </c>
      <c r="J297" s="2" t="s">
        <v>582</v>
      </c>
      <c r="K297" s="2" t="s">
        <v>674</v>
      </c>
      <c r="L297" s="3">
        <v>23.8</v>
      </c>
      <c r="M297" s="3">
        <v>24.99</v>
      </c>
      <c r="N297" s="3">
        <v>49.99</v>
      </c>
      <c r="O297" s="2" t="s">
        <v>223</v>
      </c>
      <c r="P297" s="2" t="s">
        <v>2226</v>
      </c>
      <c r="Q297" s="2" t="s">
        <v>225</v>
      </c>
      <c r="R297" s="2" t="s">
        <v>226</v>
      </c>
      <c r="S297" s="2" t="s">
        <v>3121</v>
      </c>
      <c r="T297" s="2" t="s">
        <v>969</v>
      </c>
      <c r="U297" s="2" t="s">
        <v>2756</v>
      </c>
      <c r="V297" s="2" t="s">
        <v>230</v>
      </c>
      <c r="W297" s="2" t="s">
        <v>971</v>
      </c>
      <c r="X297" s="2" t="s">
        <v>231</v>
      </c>
      <c r="Y297" s="2" t="s">
        <v>3122</v>
      </c>
      <c r="Z297" s="4">
        <v>166</v>
      </c>
      <c r="AA297" s="4">
        <f>=ROUNDDOWN(150.909090909091,0)</f>
      </c>
      <c r="AB297" s="5">
        <v>1.1</v>
      </c>
      <c r="AC297" s="2" t="s">
        <v>678</v>
      </c>
      <c r="AD297" s="4">
        <v>160</v>
      </c>
      <c r="AE297" s="4">
        <v>430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3</v>
      </c>
      <c r="AQ297" s="8">
        <v>78.97</v>
      </c>
      <c r="AR297" s="4"/>
      <c r="AS297" s="8"/>
      <c r="AT297" s="7"/>
      <c r="AU297" s="7"/>
      <c r="AV297" s="4">
        <v>10</v>
      </c>
      <c r="AW297" s="8">
        <v>306.23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>
        <v>0.2579</v>
      </c>
      <c r="BC297" s="4">
        <v>28</v>
      </c>
      <c r="BD297" s="8">
        <v>852.62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>
        <v>0.3592</v>
      </c>
      <c r="BJ297" s="4">
        <v>3</v>
      </c>
      <c r="BK297" s="8">
        <v>78.97</v>
      </c>
      <c r="BL297" s="2" t="s">
        <v>3123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239</v>
      </c>
      <c r="BV297" s="2" t="s">
        <v>223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>
        <v>2</v>
      </c>
      <c r="CB297" s="8">
        <v>53.98</v>
      </c>
      <c r="CC297" s="4"/>
      <c r="CD297" s="8"/>
      <c r="CE297" s="7"/>
      <c r="CF297" s="7"/>
      <c r="CG297" s="2" t="s">
        <v>239</v>
      </c>
      <c r="CH297" s="2" t="s">
        <v>223</v>
      </c>
      <c r="CI297" s="2" t="s">
        <v>1405</v>
      </c>
      <c r="CJ297" s="2" t="s">
        <v>2229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239</v>
      </c>
      <c r="CT297" s="2" t="s">
        <v>223</v>
      </c>
      <c r="CU297" s="2" t="s">
        <v>1149</v>
      </c>
      <c r="CV297" s="2" t="s">
        <v>226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236</v>
      </c>
      <c r="DF297" s="2" t="s">
        <v>223</v>
      </c>
      <c r="DG297" s="2" t="s">
        <v>226</v>
      </c>
      <c r="DH297" s="2" t="s">
        <v>226</v>
      </c>
      <c r="DI297" s="2" t="s">
        <v>238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239</v>
      </c>
      <c r="DR297" s="2" t="s">
        <v>223</v>
      </c>
      <c r="DS297" s="2" t="s">
        <v>1241</v>
      </c>
      <c r="DT297" s="2" t="s">
        <v>226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236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239</v>
      </c>
      <c r="EP297" s="2" t="s">
        <v>223</v>
      </c>
      <c r="EQ297" s="2" t="s">
        <v>2406</v>
      </c>
      <c r="ER297" s="2" t="s">
        <v>226</v>
      </c>
      <c r="ES297" s="2" t="s">
        <v>238</v>
      </c>
      <c r="ET297" s="2" t="s">
        <v>226</v>
      </c>
      <c r="EU297" s="4">
        <v>1</v>
      </c>
      <c r="EV297" s="8">
        <v>24.99</v>
      </c>
      <c r="EW297" s="4"/>
      <c r="EX297" s="8"/>
      <c r="EY297" s="7"/>
      <c r="EZ297" s="7"/>
      <c r="FA297" s="2" t="s">
        <v>239</v>
      </c>
      <c r="FB297" s="2" t="s">
        <v>223</v>
      </c>
      <c r="FC297" s="2" t="s">
        <v>1405</v>
      </c>
      <c r="FD297" s="2" t="s">
        <v>2242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223</v>
      </c>
      <c r="FO297" s="2" t="s">
        <v>1405</v>
      </c>
      <c r="FP297" s="2" t="s">
        <v>226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223</v>
      </c>
      <c r="GA297" s="2" t="s">
        <v>1405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252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239</v>
      </c>
      <c r="GX297" s="2" t="s">
        <v>223</v>
      </c>
      <c r="GY297" s="2" t="s">
        <v>1314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223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236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949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223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252</v>
      </c>
      <c r="ML297" s="2" t="s">
        <v>223</v>
      </c>
      <c r="MM297" s="2" t="s">
        <v>226</v>
      </c>
      <c r="MN297" s="2" t="s">
        <v>226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223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949</v>
      </c>
      <c r="NV297" s="2" t="s">
        <v>223</v>
      </c>
      <c r="NW297" s="2" t="s">
        <v>226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252</v>
      </c>
      <c r="OH297" s="2" t="s">
        <v>223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252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252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226</v>
      </c>
      <c r="QE297" s="2" t="s">
        <v>226</v>
      </c>
      <c r="QF297" s="2" t="s">
        <v>226</v>
      </c>
      <c r="QG297" s="2" t="s">
        <v>226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252</v>
      </c>
      <c r="QP297" s="2" t="s">
        <v>223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266</v>
      </c>
      <c r="RB297" s="2" t="s">
        <v>223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252</v>
      </c>
      <c r="RN297" s="2" t="s">
        <v>223</v>
      </c>
      <c r="RO297" s="2" t="s">
        <v>226</v>
      </c>
      <c r="RP297" s="2" t="s">
        <v>226</v>
      </c>
      <c r="RQ297" s="2" t="s">
        <v>238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226</v>
      </c>
      <c r="RZ297" s="2" t="s">
        <v>226</v>
      </c>
      <c r="SA297" s="2" t="s">
        <v>226</v>
      </c>
      <c r="SB297" s="2" t="s">
        <v>226</v>
      </c>
      <c r="SC297" s="2" t="s">
        <v>226</v>
      </c>
      <c r="SD297" s="2" t="s">
        <v>226</v>
      </c>
      <c r="SE297" s="4">
        <v>166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>
        <v>160</v>
      </c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>
        <v>235</v>
      </c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>
        <v>35</v>
      </c>
      <c r="VO297" s="4"/>
      <c r="VP297" s="4"/>
      <c r="VQ297" s="4"/>
    </row>
    <row r="298">
      <c r="A298" s="2" t="s">
        <v>3124</v>
      </c>
      <c r="B298" s="2" t="s">
        <v>577</v>
      </c>
      <c r="C298" s="2" t="s">
        <v>558</v>
      </c>
      <c r="D298" s="2" t="s">
        <v>215</v>
      </c>
      <c r="E298" s="2" t="s">
        <v>363</v>
      </c>
      <c r="F298" s="2" t="s">
        <v>3117</v>
      </c>
      <c r="G298" s="2" t="s">
        <v>3118</v>
      </c>
      <c r="H298" s="2" t="s">
        <v>3119</v>
      </c>
      <c r="I298" s="2" t="s">
        <v>3120</v>
      </c>
      <c r="J298" s="2" t="s">
        <v>221</v>
      </c>
      <c r="K298" s="2" t="s">
        <v>674</v>
      </c>
      <c r="L298" s="3">
        <v>28.57</v>
      </c>
      <c r="M298" s="3">
        <v>30</v>
      </c>
      <c r="N298" s="3">
        <v>59.99</v>
      </c>
      <c r="O298" s="2" t="s">
        <v>223</v>
      </c>
      <c r="P298" s="2" t="s">
        <v>2226</v>
      </c>
      <c r="Q298" s="2" t="s">
        <v>225</v>
      </c>
      <c r="R298" s="2" t="s">
        <v>226</v>
      </c>
      <c r="S298" s="2" t="s">
        <v>3121</v>
      </c>
      <c r="T298" s="2" t="s">
        <v>969</v>
      </c>
      <c r="U298" s="2" t="s">
        <v>489</v>
      </c>
      <c r="V298" s="2" t="s">
        <v>230</v>
      </c>
      <c r="W298" s="2" t="s">
        <v>971</v>
      </c>
      <c r="X298" s="2" t="s">
        <v>231</v>
      </c>
      <c r="Y298" s="2" t="s">
        <v>3122</v>
      </c>
      <c r="Z298" s="4">
        <v>268</v>
      </c>
      <c r="AA298" s="4">
        <f>=ROUNDDOWN(43.2258064516129,0)</f>
      </c>
      <c r="AB298" s="5">
        <v>6.2</v>
      </c>
      <c r="AC298" s="2" t="s">
        <v>678</v>
      </c>
      <c r="AD298" s="4">
        <v>243</v>
      </c>
      <c r="AE298" s="4">
        <v>773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>
        <v>7</v>
      </c>
      <c r="AQ298" s="8">
        <v>227.26</v>
      </c>
      <c r="AR298" s="4"/>
      <c r="AS298" s="8"/>
      <c r="AT298" s="7"/>
      <c r="AU298" s="7"/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>
        <v>0.7421</v>
      </c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 t="s">
        <v>226</v>
      </c>
      <c r="BJ298" s="4">
        <v>7</v>
      </c>
      <c r="BK298" s="8">
        <v>227.26</v>
      </c>
      <c r="BL298" s="2" t="s">
        <v>3125</v>
      </c>
      <c r="BM298" s="7">
        <v>1</v>
      </c>
      <c r="BN298" s="7">
        <v>1</v>
      </c>
      <c r="BO298" s="4">
        <v>1</v>
      </c>
      <c r="BP298" s="8">
        <v>32.86</v>
      </c>
      <c r="BQ298" s="4"/>
      <c r="BR298" s="8"/>
      <c r="BS298" s="7"/>
      <c r="BT298" s="7"/>
      <c r="BU298" s="2" t="s">
        <v>239</v>
      </c>
      <c r="BV298" s="2" t="s">
        <v>223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>
        <v>5</v>
      </c>
      <c r="CB298" s="8">
        <v>162</v>
      </c>
      <c r="CC298" s="4"/>
      <c r="CD298" s="8"/>
      <c r="CE298" s="7"/>
      <c r="CF298" s="7"/>
      <c r="CG298" s="2" t="s">
        <v>239</v>
      </c>
      <c r="CH298" s="2" t="s">
        <v>223</v>
      </c>
      <c r="CI298" s="2" t="s">
        <v>1405</v>
      </c>
      <c r="CJ298" s="2" t="s">
        <v>1316</v>
      </c>
      <c r="CK298" s="2" t="s">
        <v>238</v>
      </c>
      <c r="CL298" s="2" t="s">
        <v>226</v>
      </c>
      <c r="CM298" s="4">
        <v>1</v>
      </c>
      <c r="CN298" s="8">
        <v>32.4</v>
      </c>
      <c r="CO298" s="4"/>
      <c r="CP298" s="8"/>
      <c r="CQ298" s="7"/>
      <c r="CR298" s="7"/>
      <c r="CS298" s="2" t="s">
        <v>239</v>
      </c>
      <c r="CT298" s="2" t="s">
        <v>223</v>
      </c>
      <c r="CU298" s="2" t="s">
        <v>1149</v>
      </c>
      <c r="CV298" s="2" t="s">
        <v>1311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223</v>
      </c>
      <c r="DG298" s="2" t="s">
        <v>226</v>
      </c>
      <c r="DH298" s="2" t="s">
        <v>226</v>
      </c>
      <c r="DI298" s="2" t="s">
        <v>238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239</v>
      </c>
      <c r="DR298" s="2" t="s">
        <v>223</v>
      </c>
      <c r="DS298" s="2" t="s">
        <v>1241</v>
      </c>
      <c r="DT298" s="2" t="s">
        <v>226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236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239</v>
      </c>
      <c r="EP298" s="2" t="s">
        <v>223</v>
      </c>
      <c r="EQ298" s="2" t="s">
        <v>2406</v>
      </c>
      <c r="ER298" s="2" t="s">
        <v>226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223</v>
      </c>
      <c r="FC298" s="2" t="s">
        <v>1405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223</v>
      </c>
      <c r="FO298" s="2" t="s">
        <v>1405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239</v>
      </c>
      <c r="FZ298" s="2" t="s">
        <v>223</v>
      </c>
      <c r="GA298" s="2" t="s">
        <v>1405</v>
      </c>
      <c r="GB298" s="2" t="s">
        <v>226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252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239</v>
      </c>
      <c r="GX298" s="2" t="s">
        <v>223</v>
      </c>
      <c r="GY298" s="2" t="s">
        <v>1314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236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949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252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252</v>
      </c>
      <c r="LZ298" s="2" t="s">
        <v>223</v>
      </c>
      <c r="MA298" s="2" t="s">
        <v>226</v>
      </c>
      <c r="MB298" s="2" t="s">
        <v>226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252</v>
      </c>
      <c r="ML298" s="2" t="s">
        <v>223</v>
      </c>
      <c r="MM298" s="2" t="s">
        <v>226</v>
      </c>
      <c r="MN298" s="2" t="s">
        <v>226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223</v>
      </c>
      <c r="MY298" s="2" t="s">
        <v>226</v>
      </c>
      <c r="MZ298" s="2" t="s">
        <v>226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949</v>
      </c>
      <c r="NV298" s="2" t="s">
        <v>223</v>
      </c>
      <c r="NW298" s="2" t="s">
        <v>226</v>
      </c>
      <c r="NX298" s="2" t="s">
        <v>226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252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252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252</v>
      </c>
      <c r="PF298" s="2" t="s">
        <v>223</v>
      </c>
      <c r="PG298" s="2" t="s">
        <v>226</v>
      </c>
      <c r="PH298" s="2" t="s">
        <v>226</v>
      </c>
      <c r="PI298" s="2" t="s">
        <v>238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226</v>
      </c>
      <c r="QD298" s="2" t="s">
        <v>226</v>
      </c>
      <c r="QE298" s="2" t="s">
        <v>226</v>
      </c>
      <c r="QF298" s="2" t="s">
        <v>226</v>
      </c>
      <c r="QG298" s="2" t="s">
        <v>226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252</v>
      </c>
      <c r="QP298" s="2" t="s">
        <v>223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223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252</v>
      </c>
      <c r="RN298" s="2" t="s">
        <v>223</v>
      </c>
      <c r="RO298" s="2" t="s">
        <v>226</v>
      </c>
      <c r="RP298" s="2" t="s">
        <v>226</v>
      </c>
      <c r="RQ298" s="2" t="s">
        <v>238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226</v>
      </c>
      <c r="RZ298" s="2" t="s">
        <v>226</v>
      </c>
      <c r="SA298" s="2" t="s">
        <v>226</v>
      </c>
      <c r="SB298" s="2" t="s">
        <v>226</v>
      </c>
      <c r="SC298" s="2" t="s">
        <v>226</v>
      </c>
      <c r="SD298" s="2" t="s">
        <v>226</v>
      </c>
      <c r="SE298" s="4">
        <v>268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>
        <v>243</v>
      </c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>
        <v>365</v>
      </c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>
        <v>165</v>
      </c>
      <c r="VO298" s="4"/>
      <c r="VP298" s="4"/>
      <c r="VQ298" s="4"/>
    </row>
    <row r="299">
      <c r="A299" s="2" t="s">
        <v>3126</v>
      </c>
      <c r="B299" s="2" t="s">
        <v>577</v>
      </c>
      <c r="C299" s="2" t="s">
        <v>558</v>
      </c>
      <c r="D299" s="2" t="s">
        <v>215</v>
      </c>
      <c r="E299" s="2" t="s">
        <v>363</v>
      </c>
      <c r="F299" s="2" t="s">
        <v>3117</v>
      </c>
      <c r="G299" s="2" t="s">
        <v>3118</v>
      </c>
      <c r="H299" s="2" t="s">
        <v>3119</v>
      </c>
      <c r="I299" s="2" t="s">
        <v>3120</v>
      </c>
      <c r="J299" s="2" t="s">
        <v>582</v>
      </c>
      <c r="K299" s="2" t="s">
        <v>438</v>
      </c>
      <c r="L299" s="3">
        <v>23.8</v>
      </c>
      <c r="M299" s="3">
        <v>24.99</v>
      </c>
      <c r="N299" s="3">
        <v>49.99</v>
      </c>
      <c r="O299" s="2" t="s">
        <v>223</v>
      </c>
      <c r="P299" s="2" t="s">
        <v>2226</v>
      </c>
      <c r="Q299" s="2" t="s">
        <v>225</v>
      </c>
      <c r="R299" s="2" t="s">
        <v>226</v>
      </c>
      <c r="S299" s="2" t="s">
        <v>3127</v>
      </c>
      <c r="T299" s="2" t="s">
        <v>969</v>
      </c>
      <c r="U299" s="2" t="s">
        <v>2756</v>
      </c>
      <c r="V299" s="2" t="s">
        <v>230</v>
      </c>
      <c r="W299" s="2" t="s">
        <v>971</v>
      </c>
      <c r="X299" s="2" t="s">
        <v>231</v>
      </c>
      <c r="Y299" s="2" t="s">
        <v>3122</v>
      </c>
      <c r="Z299" s="4">
        <v>157</v>
      </c>
      <c r="AA299" s="4">
        <f>=ROUNDDOWN(62.8,0)</f>
      </c>
      <c r="AB299" s="5">
        <v>2.5</v>
      </c>
      <c r="AC299" s="2" t="s">
        <v>678</v>
      </c>
      <c r="AD299" s="4">
        <v>141</v>
      </c>
      <c r="AE299" s="4">
        <v>441</v>
      </c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3</v>
      </c>
      <c r="AQ299" s="8">
        <v>81.35</v>
      </c>
      <c r="AR299" s="4"/>
      <c r="AS299" s="8"/>
      <c r="AT299" s="7"/>
      <c r="AU299" s="7"/>
      <c r="AV299" s="4">
        <v>9</v>
      </c>
      <c r="AW299" s="8">
        <v>278.05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>
        <v>0.2926</v>
      </c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>
        <v>0.3261</v>
      </c>
      <c r="BJ299" s="4">
        <v>3</v>
      </c>
      <c r="BK299" s="8">
        <v>81.35</v>
      </c>
      <c r="BL299" s="2" t="s">
        <v>3128</v>
      </c>
      <c r="BM299" s="7">
        <v>1</v>
      </c>
      <c r="BN299" s="7">
        <v>1</v>
      </c>
      <c r="BO299" s="4">
        <v>1</v>
      </c>
      <c r="BP299" s="8">
        <v>27.37</v>
      </c>
      <c r="BQ299" s="4"/>
      <c r="BR299" s="8"/>
      <c r="BS299" s="7"/>
      <c r="BT299" s="7"/>
      <c r="BU299" s="2" t="s">
        <v>239</v>
      </c>
      <c r="BV299" s="2" t="s">
        <v>223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>
        <v>2</v>
      </c>
      <c r="CB299" s="8">
        <v>53.98</v>
      </c>
      <c r="CC299" s="4"/>
      <c r="CD299" s="8"/>
      <c r="CE299" s="7"/>
      <c r="CF299" s="7"/>
      <c r="CG299" s="2" t="s">
        <v>239</v>
      </c>
      <c r="CH299" s="2" t="s">
        <v>223</v>
      </c>
      <c r="CI299" s="2" t="s">
        <v>1405</v>
      </c>
      <c r="CJ299" s="2" t="s">
        <v>1333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239</v>
      </c>
      <c r="CT299" s="2" t="s">
        <v>223</v>
      </c>
      <c r="CU299" s="2" t="s">
        <v>1149</v>
      </c>
      <c r="CV299" s="2" t="s">
        <v>226</v>
      </c>
      <c r="CW299" s="2" t="s">
        <v>238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236</v>
      </c>
      <c r="DF299" s="2" t="s">
        <v>223</v>
      </c>
      <c r="DG299" s="2" t="s">
        <v>226</v>
      </c>
      <c r="DH299" s="2" t="s">
        <v>226</v>
      </c>
      <c r="DI299" s="2" t="s">
        <v>238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239</v>
      </c>
      <c r="DR299" s="2" t="s">
        <v>223</v>
      </c>
      <c r="DS299" s="2" t="s">
        <v>1241</v>
      </c>
      <c r="DT299" s="2" t="s">
        <v>226</v>
      </c>
      <c r="DU299" s="2" t="s">
        <v>238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236</v>
      </c>
      <c r="ED299" s="2" t="s">
        <v>223</v>
      </c>
      <c r="EE299" s="2" t="s">
        <v>226</v>
      </c>
      <c r="EF299" s="2" t="s">
        <v>226</v>
      </c>
      <c r="EG299" s="2" t="s">
        <v>238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239</v>
      </c>
      <c r="EP299" s="2" t="s">
        <v>223</v>
      </c>
      <c r="EQ299" s="2" t="s">
        <v>2406</v>
      </c>
      <c r="ER299" s="2" t="s">
        <v>226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239</v>
      </c>
      <c r="FB299" s="2" t="s">
        <v>223</v>
      </c>
      <c r="FC299" s="2" t="s">
        <v>1405</v>
      </c>
      <c r="FD299" s="2" t="s">
        <v>226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223</v>
      </c>
      <c r="FO299" s="2" t="s">
        <v>1405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239</v>
      </c>
      <c r="FZ299" s="2" t="s">
        <v>223</v>
      </c>
      <c r="GA299" s="2" t="s">
        <v>1405</v>
      </c>
      <c r="GB299" s="2" t="s">
        <v>226</v>
      </c>
      <c r="GC299" s="2" t="s">
        <v>238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252</v>
      </c>
      <c r="GL299" s="2" t="s">
        <v>223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239</v>
      </c>
      <c r="GX299" s="2" t="s">
        <v>223</v>
      </c>
      <c r="GY299" s="2" t="s">
        <v>1314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223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223</v>
      </c>
      <c r="HW299" s="2" t="s">
        <v>226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223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949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223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223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252</v>
      </c>
      <c r="LZ299" s="2" t="s">
        <v>223</v>
      </c>
      <c r="MA299" s="2" t="s">
        <v>226</v>
      </c>
      <c r="MB299" s="2" t="s">
        <v>226</v>
      </c>
      <c r="MC299" s="2" t="s">
        <v>238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252</v>
      </c>
      <c r="ML299" s="2" t="s">
        <v>223</v>
      </c>
      <c r="MM299" s="2" t="s">
        <v>226</v>
      </c>
      <c r="MN299" s="2" t="s">
        <v>226</v>
      </c>
      <c r="MO299" s="2" t="s">
        <v>238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223</v>
      </c>
      <c r="MY299" s="2" t="s">
        <v>226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226</v>
      </c>
      <c r="NK299" s="2" t="s">
        <v>226</v>
      </c>
      <c r="NL299" s="2" t="s">
        <v>226</v>
      </c>
      <c r="NM299" s="2" t="s">
        <v>226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949</v>
      </c>
      <c r="NV299" s="2" t="s">
        <v>223</v>
      </c>
      <c r="NW299" s="2" t="s">
        <v>226</v>
      </c>
      <c r="NX299" s="2" t="s">
        <v>226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252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252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252</v>
      </c>
      <c r="PF299" s="2" t="s">
        <v>223</v>
      </c>
      <c r="PG299" s="2" t="s">
        <v>226</v>
      </c>
      <c r="PH299" s="2" t="s">
        <v>226</v>
      </c>
      <c r="PI299" s="2" t="s">
        <v>238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226</v>
      </c>
      <c r="QD299" s="2" t="s">
        <v>226</v>
      </c>
      <c r="QE299" s="2" t="s">
        <v>226</v>
      </c>
      <c r="QF299" s="2" t="s">
        <v>226</v>
      </c>
      <c r="QG299" s="2" t="s">
        <v>226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252</v>
      </c>
      <c r="QP299" s="2" t="s">
        <v>223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266</v>
      </c>
      <c r="RB299" s="2" t="s">
        <v>223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252</v>
      </c>
      <c r="RN299" s="2" t="s">
        <v>223</v>
      </c>
      <c r="RO299" s="2" t="s">
        <v>226</v>
      </c>
      <c r="RP299" s="2" t="s">
        <v>226</v>
      </c>
      <c r="RQ299" s="2" t="s">
        <v>238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226</v>
      </c>
      <c r="RZ299" s="2" t="s">
        <v>226</v>
      </c>
      <c r="SA299" s="2" t="s">
        <v>226</v>
      </c>
      <c r="SB299" s="2" t="s">
        <v>226</v>
      </c>
      <c r="SC299" s="2" t="s">
        <v>226</v>
      </c>
      <c r="SD299" s="2" t="s">
        <v>226</v>
      </c>
      <c r="SE299" s="4">
        <v>157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>
        <v>141</v>
      </c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>
        <v>250</v>
      </c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>
        <v>50</v>
      </c>
      <c r="VO299" s="4"/>
      <c r="VP299" s="4"/>
      <c r="VQ299" s="4"/>
    </row>
    <row r="300">
      <c r="A300" s="2" t="s">
        <v>3129</v>
      </c>
      <c r="B300" s="2" t="s">
        <v>577</v>
      </c>
      <c r="C300" s="2" t="s">
        <v>558</v>
      </c>
      <c r="D300" s="2" t="s">
        <v>215</v>
      </c>
      <c r="E300" s="2" t="s">
        <v>363</v>
      </c>
      <c r="F300" s="2" t="s">
        <v>3117</v>
      </c>
      <c r="G300" s="2" t="s">
        <v>3118</v>
      </c>
      <c r="H300" s="2" t="s">
        <v>3119</v>
      </c>
      <c r="I300" s="2" t="s">
        <v>3120</v>
      </c>
      <c r="J300" s="2" t="s">
        <v>221</v>
      </c>
      <c r="K300" s="2" t="s">
        <v>438</v>
      </c>
      <c r="L300" s="3">
        <v>28.57</v>
      </c>
      <c r="M300" s="3">
        <v>30</v>
      </c>
      <c r="N300" s="3">
        <v>59.99</v>
      </c>
      <c r="O300" s="2" t="s">
        <v>223</v>
      </c>
      <c r="P300" s="2" t="s">
        <v>2226</v>
      </c>
      <c r="Q300" s="2" t="s">
        <v>225</v>
      </c>
      <c r="R300" s="2" t="s">
        <v>226</v>
      </c>
      <c r="S300" s="2" t="s">
        <v>3127</v>
      </c>
      <c r="T300" s="2" t="s">
        <v>969</v>
      </c>
      <c r="U300" s="2" t="s">
        <v>489</v>
      </c>
      <c r="V300" s="2" t="s">
        <v>230</v>
      </c>
      <c r="W300" s="2" t="s">
        <v>971</v>
      </c>
      <c r="X300" s="2" t="s">
        <v>231</v>
      </c>
      <c r="Y300" s="2" t="s">
        <v>1405</v>
      </c>
      <c r="Z300" s="4">
        <v>232</v>
      </c>
      <c r="AA300" s="4">
        <f>=ROUNDDOWN(22.7450980392157,0)</f>
      </c>
      <c r="AB300" s="5">
        <v>10.2</v>
      </c>
      <c r="AC300" s="2" t="s">
        <v>678</v>
      </c>
      <c r="AD300" s="4">
        <v>203</v>
      </c>
      <c r="AE300" s="4">
        <v>703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6</v>
      </c>
      <c r="AQ300" s="8">
        <v>196.7</v>
      </c>
      <c r="AR300" s="4"/>
      <c r="AS300" s="8"/>
      <c r="AT300" s="7"/>
      <c r="AU300" s="7"/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>
        <v>0.7074</v>
      </c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 t="s">
        <v>226</v>
      </c>
      <c r="BJ300" s="4">
        <v>6</v>
      </c>
      <c r="BK300" s="8">
        <v>196.7</v>
      </c>
      <c r="BL300" s="2" t="s">
        <v>3128</v>
      </c>
      <c r="BM300" s="7">
        <v>1</v>
      </c>
      <c r="BN300" s="7">
        <v>1</v>
      </c>
      <c r="BO300" s="4">
        <v>5</v>
      </c>
      <c r="BP300" s="8">
        <v>164.3</v>
      </c>
      <c r="BQ300" s="4"/>
      <c r="BR300" s="8"/>
      <c r="BS300" s="7"/>
      <c r="BT300" s="7"/>
      <c r="BU300" s="2" t="s">
        <v>239</v>
      </c>
      <c r="BV300" s="2" t="s">
        <v>223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>
        <v>1</v>
      </c>
      <c r="CB300" s="8">
        <v>32.4</v>
      </c>
      <c r="CC300" s="4"/>
      <c r="CD300" s="8"/>
      <c r="CE300" s="7"/>
      <c r="CF300" s="7"/>
      <c r="CG300" s="2" t="s">
        <v>239</v>
      </c>
      <c r="CH300" s="2" t="s">
        <v>223</v>
      </c>
      <c r="CI300" s="2" t="s">
        <v>3122</v>
      </c>
      <c r="CJ300" s="2" t="s">
        <v>1333</v>
      </c>
      <c r="CK300" s="2" t="s">
        <v>238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239</v>
      </c>
      <c r="CT300" s="2" t="s">
        <v>223</v>
      </c>
      <c r="CU300" s="2" t="s">
        <v>1149</v>
      </c>
      <c r="CV300" s="2" t="s">
        <v>226</v>
      </c>
      <c r="CW300" s="2" t="s">
        <v>238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236</v>
      </c>
      <c r="DF300" s="2" t="s">
        <v>223</v>
      </c>
      <c r="DG300" s="2" t="s">
        <v>226</v>
      </c>
      <c r="DH300" s="2" t="s">
        <v>226</v>
      </c>
      <c r="DI300" s="2" t="s">
        <v>238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239</v>
      </c>
      <c r="DR300" s="2" t="s">
        <v>223</v>
      </c>
      <c r="DS300" s="2" t="s">
        <v>1149</v>
      </c>
      <c r="DT300" s="2" t="s">
        <v>226</v>
      </c>
      <c r="DU300" s="2" t="s">
        <v>238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236</v>
      </c>
      <c r="ED300" s="2" t="s">
        <v>223</v>
      </c>
      <c r="EE300" s="2" t="s">
        <v>226</v>
      </c>
      <c r="EF300" s="2" t="s">
        <v>226</v>
      </c>
      <c r="EG300" s="2" t="s">
        <v>238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239</v>
      </c>
      <c r="EP300" s="2" t="s">
        <v>223</v>
      </c>
      <c r="EQ300" s="2" t="s">
        <v>2406</v>
      </c>
      <c r="ER300" s="2" t="s">
        <v>226</v>
      </c>
      <c r="ES300" s="2" t="s">
        <v>238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239</v>
      </c>
      <c r="FB300" s="2" t="s">
        <v>223</v>
      </c>
      <c r="FC300" s="2" t="s">
        <v>1310</v>
      </c>
      <c r="FD300" s="2" t="s">
        <v>226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223</v>
      </c>
      <c r="FO300" s="2" t="s">
        <v>3122</v>
      </c>
      <c r="FP300" s="2" t="s">
        <v>226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239</v>
      </c>
      <c r="FZ300" s="2" t="s">
        <v>223</v>
      </c>
      <c r="GA300" s="2" t="s">
        <v>3122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252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239</v>
      </c>
      <c r="GX300" s="2" t="s">
        <v>223</v>
      </c>
      <c r="GY300" s="2" t="s">
        <v>1314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223</v>
      </c>
      <c r="HW300" s="2" t="s">
        <v>226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223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949</v>
      </c>
      <c r="JF300" s="2" t="s">
        <v>223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223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223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252</v>
      </c>
      <c r="LZ300" s="2" t="s">
        <v>223</v>
      </c>
      <c r="MA300" s="2" t="s">
        <v>226</v>
      </c>
      <c r="MB300" s="2" t="s">
        <v>226</v>
      </c>
      <c r="MC300" s="2" t="s">
        <v>238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252</v>
      </c>
      <c r="ML300" s="2" t="s">
        <v>223</v>
      </c>
      <c r="MM300" s="2" t="s">
        <v>226</v>
      </c>
      <c r="MN300" s="2" t="s">
        <v>226</v>
      </c>
      <c r="MO300" s="2" t="s">
        <v>238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223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226</v>
      </c>
      <c r="NJ300" s="2" t="s">
        <v>226</v>
      </c>
      <c r="NK300" s="2" t="s">
        <v>226</v>
      </c>
      <c r="NL300" s="2" t="s">
        <v>226</v>
      </c>
      <c r="NM300" s="2" t="s">
        <v>226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949</v>
      </c>
      <c r="NV300" s="2" t="s">
        <v>223</v>
      </c>
      <c r="NW300" s="2" t="s">
        <v>226</v>
      </c>
      <c r="NX300" s="2" t="s">
        <v>226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223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252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252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226</v>
      </c>
      <c r="QE300" s="2" t="s">
        <v>226</v>
      </c>
      <c r="QF300" s="2" t="s">
        <v>226</v>
      </c>
      <c r="QG300" s="2" t="s">
        <v>226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252</v>
      </c>
      <c r="QP300" s="2" t="s">
        <v>223</v>
      </c>
      <c r="QQ300" s="2" t="s">
        <v>226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223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252</v>
      </c>
      <c r="RN300" s="2" t="s">
        <v>223</v>
      </c>
      <c r="RO300" s="2" t="s">
        <v>226</v>
      </c>
      <c r="RP300" s="2" t="s">
        <v>226</v>
      </c>
      <c r="RQ300" s="2" t="s">
        <v>238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226</v>
      </c>
      <c r="RZ300" s="2" t="s">
        <v>226</v>
      </c>
      <c r="SA300" s="2" t="s">
        <v>226</v>
      </c>
      <c r="SB300" s="2" t="s">
        <v>226</v>
      </c>
      <c r="SC300" s="2" t="s">
        <v>226</v>
      </c>
      <c r="SD300" s="2" t="s">
        <v>226</v>
      </c>
      <c r="SE300" s="4">
        <v>232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>
        <v>203</v>
      </c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>
        <v>350</v>
      </c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>
        <v>150</v>
      </c>
      <c r="VO300" s="4"/>
      <c r="VP300" s="4"/>
      <c r="VQ300" s="4"/>
    </row>
    <row r="301">
      <c r="A301" s="2" t="s">
        <v>3130</v>
      </c>
      <c r="B301" s="2" t="s">
        <v>577</v>
      </c>
      <c r="C301" s="2" t="s">
        <v>558</v>
      </c>
      <c r="D301" s="2" t="s">
        <v>215</v>
      </c>
      <c r="E301" s="2" t="s">
        <v>363</v>
      </c>
      <c r="F301" s="2" t="s">
        <v>3117</v>
      </c>
      <c r="G301" s="2" t="s">
        <v>3118</v>
      </c>
      <c r="H301" s="2" t="s">
        <v>3119</v>
      </c>
      <c r="I301" s="2" t="s">
        <v>3120</v>
      </c>
      <c r="J301" s="2" t="s">
        <v>582</v>
      </c>
      <c r="K301" s="2" t="s">
        <v>795</v>
      </c>
      <c r="L301" s="3">
        <v>23.8</v>
      </c>
      <c r="M301" s="3">
        <v>24.99</v>
      </c>
      <c r="N301" s="3">
        <v>49.99</v>
      </c>
      <c r="O301" s="2" t="s">
        <v>223</v>
      </c>
      <c r="P301" s="2" t="s">
        <v>2226</v>
      </c>
      <c r="Q301" s="2" t="s">
        <v>225</v>
      </c>
      <c r="R301" s="2" t="s">
        <v>226</v>
      </c>
      <c r="S301" s="2" t="s">
        <v>3131</v>
      </c>
      <c r="T301" s="2" t="s">
        <v>969</v>
      </c>
      <c r="U301" s="2" t="s">
        <v>2756</v>
      </c>
      <c r="V301" s="2" t="s">
        <v>230</v>
      </c>
      <c r="W301" s="2" t="s">
        <v>971</v>
      </c>
      <c r="X301" s="2" t="s">
        <v>231</v>
      </c>
      <c r="Y301" s="2" t="s">
        <v>3122</v>
      </c>
      <c r="Z301" s="4">
        <v>174</v>
      </c>
      <c r="AA301" s="4">
        <f>=ROUNDDOWN(25.9701492537313,0)</f>
      </c>
      <c r="AB301" s="5">
        <v>6.7</v>
      </c>
      <c r="AC301" s="2" t="s">
        <v>678</v>
      </c>
      <c r="AD301" s="4">
        <v>158</v>
      </c>
      <c r="AE301" s="4">
        <v>158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4</v>
      </c>
      <c r="AQ301" s="8">
        <v>108.72</v>
      </c>
      <c r="AR301" s="4"/>
      <c r="AS301" s="8"/>
      <c r="AT301" s="7"/>
      <c r="AU301" s="7"/>
      <c r="AV301" s="4">
        <v>9</v>
      </c>
      <c r="AW301" s="8">
        <v>268.34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0.4052</v>
      </c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>
        <v>0.3147</v>
      </c>
      <c r="BJ301" s="4">
        <v>4</v>
      </c>
      <c r="BK301" s="8">
        <v>108.72</v>
      </c>
      <c r="BL301" s="2" t="s">
        <v>3128</v>
      </c>
      <c r="BM301" s="7">
        <v>1</v>
      </c>
      <c r="BN301" s="7">
        <v>1</v>
      </c>
      <c r="BO301" s="4">
        <v>2</v>
      </c>
      <c r="BP301" s="8">
        <v>54.74</v>
      </c>
      <c r="BQ301" s="4"/>
      <c r="BR301" s="8"/>
      <c r="BS301" s="7"/>
      <c r="BT301" s="7"/>
      <c r="BU301" s="2" t="s">
        <v>239</v>
      </c>
      <c r="BV301" s="2" t="s">
        <v>223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>
        <v>2</v>
      </c>
      <c r="CB301" s="8">
        <v>53.98</v>
      </c>
      <c r="CC301" s="4"/>
      <c r="CD301" s="8"/>
      <c r="CE301" s="7"/>
      <c r="CF301" s="7"/>
      <c r="CG301" s="2" t="s">
        <v>239</v>
      </c>
      <c r="CH301" s="2" t="s">
        <v>223</v>
      </c>
      <c r="CI301" s="2" t="s">
        <v>1405</v>
      </c>
      <c r="CJ301" s="2" t="s">
        <v>1241</v>
      </c>
      <c r="CK301" s="2" t="s">
        <v>238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239</v>
      </c>
      <c r="CT301" s="2" t="s">
        <v>223</v>
      </c>
      <c r="CU301" s="2" t="s">
        <v>1149</v>
      </c>
      <c r="CV301" s="2" t="s">
        <v>226</v>
      </c>
      <c r="CW301" s="2" t="s">
        <v>238</v>
      </c>
      <c r="CX301" s="2" t="s">
        <v>226</v>
      </c>
      <c r="CY301" s="4"/>
      <c r="CZ301" s="8"/>
      <c r="DA301" s="4"/>
      <c r="DB301" s="8"/>
      <c r="DC301" s="7"/>
      <c r="DD301" s="7"/>
      <c r="DE301" s="2" t="s">
        <v>236</v>
      </c>
      <c r="DF301" s="2" t="s">
        <v>223</v>
      </c>
      <c r="DG301" s="2" t="s">
        <v>226</v>
      </c>
      <c r="DH301" s="2" t="s">
        <v>226</v>
      </c>
      <c r="DI301" s="2" t="s">
        <v>238</v>
      </c>
      <c r="DJ301" s="2" t="s">
        <v>226</v>
      </c>
      <c r="DK301" s="4"/>
      <c r="DL301" s="8"/>
      <c r="DM301" s="4"/>
      <c r="DN301" s="8"/>
      <c r="DO301" s="7"/>
      <c r="DP301" s="7"/>
      <c r="DQ301" s="2" t="s">
        <v>239</v>
      </c>
      <c r="DR301" s="2" t="s">
        <v>223</v>
      </c>
      <c r="DS301" s="2" t="s">
        <v>1241</v>
      </c>
      <c r="DT301" s="2" t="s">
        <v>226</v>
      </c>
      <c r="DU301" s="2" t="s">
        <v>238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236</v>
      </c>
      <c r="ED301" s="2" t="s">
        <v>223</v>
      </c>
      <c r="EE301" s="2" t="s">
        <v>226</v>
      </c>
      <c r="EF301" s="2" t="s">
        <v>226</v>
      </c>
      <c r="EG301" s="2" t="s">
        <v>238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239</v>
      </c>
      <c r="EP301" s="2" t="s">
        <v>223</v>
      </c>
      <c r="EQ301" s="2" t="s">
        <v>2406</v>
      </c>
      <c r="ER301" s="2" t="s">
        <v>226</v>
      </c>
      <c r="ES301" s="2" t="s">
        <v>238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239</v>
      </c>
      <c r="FB301" s="2" t="s">
        <v>223</v>
      </c>
      <c r="FC301" s="2" t="s">
        <v>1405</v>
      </c>
      <c r="FD301" s="2" t="s">
        <v>226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223</v>
      </c>
      <c r="FO301" s="2" t="s">
        <v>1405</v>
      </c>
      <c r="FP301" s="2" t="s">
        <v>226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239</v>
      </c>
      <c r="FZ301" s="2" t="s">
        <v>223</v>
      </c>
      <c r="GA301" s="2" t="s">
        <v>1405</v>
      </c>
      <c r="GB301" s="2" t="s">
        <v>226</v>
      </c>
      <c r="GC301" s="2" t="s">
        <v>238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252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239</v>
      </c>
      <c r="GX301" s="2" t="s">
        <v>223</v>
      </c>
      <c r="GY301" s="2" t="s">
        <v>1314</v>
      </c>
      <c r="GZ301" s="2" t="s">
        <v>226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223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223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252</v>
      </c>
      <c r="IH301" s="2" t="s">
        <v>223</v>
      </c>
      <c r="II301" s="2" t="s">
        <v>226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949</v>
      </c>
      <c r="JF301" s="2" t="s">
        <v>223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223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252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252</v>
      </c>
      <c r="LN301" s="2" t="s">
        <v>223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252</v>
      </c>
      <c r="LZ301" s="2" t="s">
        <v>223</v>
      </c>
      <c r="MA301" s="2" t="s">
        <v>226</v>
      </c>
      <c r="MB301" s="2" t="s">
        <v>226</v>
      </c>
      <c r="MC301" s="2" t="s">
        <v>238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252</v>
      </c>
      <c r="ML301" s="2" t="s">
        <v>223</v>
      </c>
      <c r="MM301" s="2" t="s">
        <v>226</v>
      </c>
      <c r="MN301" s="2" t="s">
        <v>226</v>
      </c>
      <c r="MO301" s="2" t="s">
        <v>238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223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226</v>
      </c>
      <c r="NJ301" s="2" t="s">
        <v>226</v>
      </c>
      <c r="NK301" s="2" t="s">
        <v>226</v>
      </c>
      <c r="NL301" s="2" t="s">
        <v>226</v>
      </c>
      <c r="NM301" s="2" t="s">
        <v>226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949</v>
      </c>
      <c r="NV301" s="2" t="s">
        <v>223</v>
      </c>
      <c r="NW301" s="2" t="s">
        <v>226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223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252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252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226</v>
      </c>
      <c r="QD301" s="2" t="s">
        <v>226</v>
      </c>
      <c r="QE301" s="2" t="s">
        <v>226</v>
      </c>
      <c r="QF301" s="2" t="s">
        <v>226</v>
      </c>
      <c r="QG301" s="2" t="s">
        <v>226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252</v>
      </c>
      <c r="QP301" s="2" t="s">
        <v>223</v>
      </c>
      <c r="QQ301" s="2" t="s">
        <v>226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223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252</v>
      </c>
      <c r="RN301" s="2" t="s">
        <v>223</v>
      </c>
      <c r="RO301" s="2" t="s">
        <v>226</v>
      </c>
      <c r="RP301" s="2" t="s">
        <v>226</v>
      </c>
      <c r="RQ301" s="2" t="s">
        <v>238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226</v>
      </c>
      <c r="RZ301" s="2" t="s">
        <v>226</v>
      </c>
      <c r="SA301" s="2" t="s">
        <v>226</v>
      </c>
      <c r="SB301" s="2" t="s">
        <v>226</v>
      </c>
      <c r="SC301" s="2" t="s">
        <v>226</v>
      </c>
      <c r="SD301" s="2" t="s">
        <v>226</v>
      </c>
      <c r="SE301" s="4">
        <v>174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>
        <v>158</v>
      </c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</row>
    <row r="302">
      <c r="A302" s="2" t="s">
        <v>3132</v>
      </c>
      <c r="B302" s="2" t="s">
        <v>577</v>
      </c>
      <c r="C302" s="2" t="s">
        <v>558</v>
      </c>
      <c r="D302" s="2" t="s">
        <v>215</v>
      </c>
      <c r="E302" s="2" t="s">
        <v>363</v>
      </c>
      <c r="F302" s="2" t="s">
        <v>3117</v>
      </c>
      <c r="G302" s="2" t="s">
        <v>3118</v>
      </c>
      <c r="H302" s="2" t="s">
        <v>3119</v>
      </c>
      <c r="I302" s="2" t="s">
        <v>3120</v>
      </c>
      <c r="J302" s="2" t="s">
        <v>221</v>
      </c>
      <c r="K302" s="2" t="s">
        <v>795</v>
      </c>
      <c r="L302" s="3">
        <v>28.57</v>
      </c>
      <c r="M302" s="3">
        <v>30</v>
      </c>
      <c r="N302" s="3">
        <v>59.99</v>
      </c>
      <c r="O302" s="2" t="s">
        <v>223</v>
      </c>
      <c r="P302" s="2" t="s">
        <v>2226</v>
      </c>
      <c r="Q302" s="2" t="s">
        <v>225</v>
      </c>
      <c r="R302" s="2" t="s">
        <v>226</v>
      </c>
      <c r="S302" s="2" t="s">
        <v>3131</v>
      </c>
      <c r="T302" s="2" t="s">
        <v>969</v>
      </c>
      <c r="U302" s="2" t="s">
        <v>489</v>
      </c>
      <c r="V302" s="2" t="s">
        <v>230</v>
      </c>
      <c r="W302" s="2" t="s">
        <v>971</v>
      </c>
      <c r="X302" s="2" t="s">
        <v>231</v>
      </c>
      <c r="Y302" s="2" t="s">
        <v>1405</v>
      </c>
      <c r="Z302" s="4">
        <v>214</v>
      </c>
      <c r="AA302" s="4">
        <f>=ROUNDDOWN(35.0819672131148,0)</f>
      </c>
      <c r="AB302" s="5">
        <v>6.1</v>
      </c>
      <c r="AC302" s="2" t="s">
        <v>678</v>
      </c>
      <c r="AD302" s="4">
        <v>386</v>
      </c>
      <c r="AE302" s="4">
        <v>386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5</v>
      </c>
      <c r="AQ302" s="8">
        <v>159.62</v>
      </c>
      <c r="AR302" s="4"/>
      <c r="AS302" s="8"/>
      <c r="AT302" s="7"/>
      <c r="AU302" s="7"/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>
        <v>0.5948</v>
      </c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 t="s">
        <v>226</v>
      </c>
      <c r="BJ302" s="4">
        <v>5</v>
      </c>
      <c r="BK302" s="8">
        <v>159.62</v>
      </c>
      <c r="BL302" s="2" t="s">
        <v>3133</v>
      </c>
      <c r="BM302" s="7">
        <v>1</v>
      </c>
      <c r="BN302" s="7">
        <v>1</v>
      </c>
      <c r="BO302" s="4">
        <v>2</v>
      </c>
      <c r="BP302" s="8">
        <v>65.72</v>
      </c>
      <c r="BQ302" s="4"/>
      <c r="BR302" s="8"/>
      <c r="BS302" s="7"/>
      <c r="BT302" s="7"/>
      <c r="BU302" s="2" t="s">
        <v>239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>
        <v>1</v>
      </c>
      <c r="CB302" s="8">
        <v>32.4</v>
      </c>
      <c r="CC302" s="4"/>
      <c r="CD302" s="8"/>
      <c r="CE302" s="7"/>
      <c r="CF302" s="7"/>
      <c r="CG302" s="2" t="s">
        <v>239</v>
      </c>
      <c r="CH302" s="2" t="s">
        <v>223</v>
      </c>
      <c r="CI302" s="2" t="s">
        <v>3122</v>
      </c>
      <c r="CJ302" s="2" t="s">
        <v>2406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239</v>
      </c>
      <c r="CT302" s="2" t="s">
        <v>223</v>
      </c>
      <c r="CU302" s="2" t="s">
        <v>1149</v>
      </c>
      <c r="CV302" s="2" t="s">
        <v>226</v>
      </c>
      <c r="CW302" s="2" t="s">
        <v>238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236</v>
      </c>
      <c r="DF302" s="2" t="s">
        <v>223</v>
      </c>
      <c r="DG302" s="2" t="s">
        <v>226</v>
      </c>
      <c r="DH302" s="2" t="s">
        <v>226</v>
      </c>
      <c r="DI302" s="2" t="s">
        <v>238</v>
      </c>
      <c r="DJ302" s="2" t="s">
        <v>226</v>
      </c>
      <c r="DK302" s="4"/>
      <c r="DL302" s="8"/>
      <c r="DM302" s="4"/>
      <c r="DN302" s="8"/>
      <c r="DO302" s="7"/>
      <c r="DP302" s="7"/>
      <c r="DQ302" s="2" t="s">
        <v>239</v>
      </c>
      <c r="DR302" s="2" t="s">
        <v>223</v>
      </c>
      <c r="DS302" s="2" t="s">
        <v>1149</v>
      </c>
      <c r="DT302" s="2" t="s">
        <v>226</v>
      </c>
      <c r="DU302" s="2" t="s">
        <v>238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236</v>
      </c>
      <c r="ED302" s="2" t="s">
        <v>223</v>
      </c>
      <c r="EE302" s="2" t="s">
        <v>226</v>
      </c>
      <c r="EF302" s="2" t="s">
        <v>226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223</v>
      </c>
      <c r="EQ302" s="2" t="s">
        <v>2406</v>
      </c>
      <c r="ER302" s="2" t="s">
        <v>226</v>
      </c>
      <c r="ES302" s="2" t="s">
        <v>238</v>
      </c>
      <c r="ET302" s="2" t="s">
        <v>226</v>
      </c>
      <c r="EU302" s="4">
        <v>1</v>
      </c>
      <c r="EV302" s="8">
        <v>30</v>
      </c>
      <c r="EW302" s="4"/>
      <c r="EX302" s="8"/>
      <c r="EY302" s="7"/>
      <c r="EZ302" s="7"/>
      <c r="FA302" s="2" t="s">
        <v>239</v>
      </c>
      <c r="FB302" s="2" t="s">
        <v>223</v>
      </c>
      <c r="FC302" s="2" t="s">
        <v>1310</v>
      </c>
      <c r="FD302" s="2" t="s">
        <v>2242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223</v>
      </c>
      <c r="FO302" s="2" t="s">
        <v>3122</v>
      </c>
      <c r="FP302" s="2" t="s">
        <v>226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223</v>
      </c>
      <c r="GA302" s="2" t="s">
        <v>3122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252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>
        <v>1</v>
      </c>
      <c r="GR302" s="8">
        <v>31.5</v>
      </c>
      <c r="GS302" s="4"/>
      <c r="GT302" s="8"/>
      <c r="GU302" s="7"/>
      <c r="GV302" s="7"/>
      <c r="GW302" s="2" t="s">
        <v>239</v>
      </c>
      <c r="GX302" s="2" t="s">
        <v>223</v>
      </c>
      <c r="GY302" s="2" t="s">
        <v>1314</v>
      </c>
      <c r="GZ302" s="2" t="s">
        <v>2406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223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252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252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949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252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252</v>
      </c>
      <c r="LN302" s="2" t="s">
        <v>223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252</v>
      </c>
      <c r="LZ302" s="2" t="s">
        <v>223</v>
      </c>
      <c r="MA302" s="2" t="s">
        <v>226</v>
      </c>
      <c r="MB302" s="2" t="s">
        <v>226</v>
      </c>
      <c r="MC302" s="2" t="s">
        <v>238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252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223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226</v>
      </c>
      <c r="NK302" s="2" t="s">
        <v>226</v>
      </c>
      <c r="NL302" s="2" t="s">
        <v>226</v>
      </c>
      <c r="NM302" s="2" t="s">
        <v>226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949</v>
      </c>
      <c r="NV302" s="2" t="s">
        <v>223</v>
      </c>
      <c r="NW302" s="2" t="s">
        <v>226</v>
      </c>
      <c r="NX302" s="2" t="s">
        <v>226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252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252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226</v>
      </c>
      <c r="QE302" s="2" t="s">
        <v>226</v>
      </c>
      <c r="QF302" s="2" t="s">
        <v>226</v>
      </c>
      <c r="QG302" s="2" t="s">
        <v>226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252</v>
      </c>
      <c r="QP302" s="2" t="s">
        <v>223</v>
      </c>
      <c r="QQ302" s="2" t="s">
        <v>226</v>
      </c>
      <c r="QR302" s="2" t="s">
        <v>226</v>
      </c>
      <c r="QS302" s="2" t="s">
        <v>238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223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252</v>
      </c>
      <c r="RN302" s="2" t="s">
        <v>223</v>
      </c>
      <c r="RO302" s="2" t="s">
        <v>226</v>
      </c>
      <c r="RP302" s="2" t="s">
        <v>226</v>
      </c>
      <c r="RQ302" s="2" t="s">
        <v>238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226</v>
      </c>
      <c r="RZ302" s="2" t="s">
        <v>226</v>
      </c>
      <c r="SA302" s="2" t="s">
        <v>226</v>
      </c>
      <c r="SB302" s="2" t="s">
        <v>226</v>
      </c>
      <c r="SC302" s="2" t="s">
        <v>226</v>
      </c>
      <c r="SD302" s="2" t="s">
        <v>226</v>
      </c>
      <c r="SE302" s="4">
        <v>214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>
        <v>386</v>
      </c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</row>
    <row r="303">
      <c r="A303" s="2" t="s">
        <v>3134</v>
      </c>
      <c r="B303" s="2" t="s">
        <v>577</v>
      </c>
      <c r="C303" s="2" t="s">
        <v>558</v>
      </c>
      <c r="D303" s="2" t="s">
        <v>215</v>
      </c>
      <c r="E303" s="2" t="s">
        <v>363</v>
      </c>
      <c r="F303" s="2" t="s">
        <v>3135</v>
      </c>
      <c r="G303" s="2" t="s">
        <v>3136</v>
      </c>
      <c r="H303" s="2" t="s">
        <v>3137</v>
      </c>
      <c r="I303" s="2" t="s">
        <v>2478</v>
      </c>
      <c r="J303" s="2" t="s">
        <v>582</v>
      </c>
      <c r="K303" s="2" t="s">
        <v>1576</v>
      </c>
      <c r="L303" s="3">
        <v>28.57</v>
      </c>
      <c r="M303" s="3">
        <v>30</v>
      </c>
      <c r="N303" s="3">
        <v>59.99</v>
      </c>
      <c r="O303" s="2" t="s">
        <v>302</v>
      </c>
      <c r="P303" s="2" t="s">
        <v>284</v>
      </c>
      <c r="Q303" s="2" t="s">
        <v>225</v>
      </c>
      <c r="R303" s="2" t="s">
        <v>226</v>
      </c>
      <c r="S303" s="2" t="s">
        <v>3138</v>
      </c>
      <c r="T303" s="2" t="s">
        <v>969</v>
      </c>
      <c r="U303" s="2" t="s">
        <v>2756</v>
      </c>
      <c r="V303" s="2" t="s">
        <v>2382</v>
      </c>
      <c r="W303" s="2" t="s">
        <v>971</v>
      </c>
      <c r="X303" s="2" t="s">
        <v>2542</v>
      </c>
      <c r="Y303" s="2" t="s">
        <v>889</v>
      </c>
      <c r="Z303" s="4">
        <v>97</v>
      </c>
      <c r="AA303" s="4">
        <f>=ROUNDDOWN(97,0)</f>
      </c>
      <c r="AB303" s="5">
        <v>1</v>
      </c>
      <c r="AC303" s="2" t="s">
        <v>226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7</v>
      </c>
      <c r="AQ303" s="8">
        <v>149.04</v>
      </c>
      <c r="AR303" s="4">
        <v>6</v>
      </c>
      <c r="AS303" s="8">
        <v>190.06</v>
      </c>
      <c r="AT303" s="7">
        <v>0.1667</v>
      </c>
      <c r="AU303" s="7">
        <v>-0.2158</v>
      </c>
      <c r="AV303" s="4">
        <v>21</v>
      </c>
      <c r="AW303" s="8">
        <v>478.95</v>
      </c>
      <c r="AX303" s="4">
        <v>22</v>
      </c>
      <c r="AY303" s="8">
        <v>806.74</v>
      </c>
      <c r="AZ303" s="7">
        <v>-0.0455</v>
      </c>
      <c r="BA303" s="7">
        <v>-0.4063</v>
      </c>
      <c r="BB303" s="7">
        <v>0.3112</v>
      </c>
      <c r="BC303" s="4">
        <v>21</v>
      </c>
      <c r="BD303" s="8">
        <v>478.95</v>
      </c>
      <c r="BE303" s="4">
        <v>22</v>
      </c>
      <c r="BF303" s="8">
        <v>806.74</v>
      </c>
      <c r="BG303" s="7">
        <v>-0.0455</v>
      </c>
      <c r="BH303" s="7">
        <v>-0.4063</v>
      </c>
      <c r="BI303" s="7">
        <v>1</v>
      </c>
      <c r="BJ303" s="4">
        <v>7</v>
      </c>
      <c r="BK303" s="8">
        <v>149.04</v>
      </c>
      <c r="BL303" s="2" t="s">
        <v>3139</v>
      </c>
      <c r="BM303" s="7">
        <v>1</v>
      </c>
      <c r="BN303" s="7">
        <v>1</v>
      </c>
      <c r="BO303" s="4"/>
      <c r="BP303" s="8"/>
      <c r="BQ303" s="4">
        <v>1</v>
      </c>
      <c r="BR303" s="8">
        <v>32.86</v>
      </c>
      <c r="BS303" s="7">
        <v>-1</v>
      </c>
      <c r="BT303" s="7">
        <v>-1</v>
      </c>
      <c r="BU303" s="2" t="s">
        <v>239</v>
      </c>
      <c r="BV303" s="2" t="s">
        <v>223</v>
      </c>
      <c r="BW303" s="2" t="s">
        <v>226</v>
      </c>
      <c r="BX303" s="2" t="s">
        <v>1749</v>
      </c>
      <c r="BY303" s="2" t="s">
        <v>238</v>
      </c>
      <c r="BZ303" s="2" t="s">
        <v>226</v>
      </c>
      <c r="CA303" s="4"/>
      <c r="CB303" s="8"/>
      <c r="CC303" s="4">
        <v>1</v>
      </c>
      <c r="CD303" s="8">
        <v>32.4</v>
      </c>
      <c r="CE303" s="7">
        <v>-1</v>
      </c>
      <c r="CF303" s="7">
        <v>-1</v>
      </c>
      <c r="CG303" s="2" t="s">
        <v>239</v>
      </c>
      <c r="CH303" s="2" t="s">
        <v>223</v>
      </c>
      <c r="CI303" s="2" t="s">
        <v>1778</v>
      </c>
      <c r="CJ303" s="2" t="s">
        <v>309</v>
      </c>
      <c r="CK303" s="2" t="s">
        <v>238</v>
      </c>
      <c r="CL303" s="2" t="s">
        <v>226</v>
      </c>
      <c r="CM303" s="4">
        <v>1</v>
      </c>
      <c r="CN303" s="8">
        <v>32.4</v>
      </c>
      <c r="CO303" s="4">
        <v>2</v>
      </c>
      <c r="CP303" s="8">
        <v>64.8</v>
      </c>
      <c r="CQ303" s="7">
        <v>-0.5</v>
      </c>
      <c r="CR303" s="7">
        <v>-0.5</v>
      </c>
      <c r="CS303" s="2" t="s">
        <v>239</v>
      </c>
      <c r="CT303" s="2" t="s">
        <v>223</v>
      </c>
      <c r="CU303" s="2" t="s">
        <v>1619</v>
      </c>
      <c r="CV303" s="2" t="s">
        <v>2971</v>
      </c>
      <c r="CW303" s="2" t="s">
        <v>238</v>
      </c>
      <c r="CX303" s="2" t="s">
        <v>226</v>
      </c>
      <c r="CY303" s="4">
        <v>6</v>
      </c>
      <c r="CZ303" s="8">
        <v>116.64</v>
      </c>
      <c r="DA303" s="4"/>
      <c r="DB303" s="8"/>
      <c r="DC303" s="7"/>
      <c r="DD303" s="7"/>
      <c r="DE303" s="2" t="s">
        <v>239</v>
      </c>
      <c r="DF303" s="2" t="s">
        <v>223</v>
      </c>
      <c r="DG303" s="2" t="s">
        <v>914</v>
      </c>
      <c r="DH303" s="2" t="s">
        <v>2797</v>
      </c>
      <c r="DI303" s="2" t="s">
        <v>291</v>
      </c>
      <c r="DJ303" s="2" t="s">
        <v>226</v>
      </c>
      <c r="DK303" s="4"/>
      <c r="DL303" s="8"/>
      <c r="DM303" s="4"/>
      <c r="DN303" s="8"/>
      <c r="DO303" s="7"/>
      <c r="DP303" s="7"/>
      <c r="DQ303" s="2" t="s">
        <v>239</v>
      </c>
      <c r="DR303" s="2" t="s">
        <v>223</v>
      </c>
      <c r="DS303" s="2" t="s">
        <v>2262</v>
      </c>
      <c r="DT303" s="2" t="s">
        <v>2584</v>
      </c>
      <c r="DU303" s="2" t="s">
        <v>291</v>
      </c>
      <c r="DV303" s="2" t="s">
        <v>226</v>
      </c>
      <c r="DW303" s="4"/>
      <c r="DX303" s="8"/>
      <c r="DY303" s="4"/>
      <c r="DZ303" s="8"/>
      <c r="EA303" s="7"/>
      <c r="EB303" s="7"/>
      <c r="EC303" s="2" t="s">
        <v>239</v>
      </c>
      <c r="ED303" s="2" t="s">
        <v>223</v>
      </c>
      <c r="EE303" s="2" t="s">
        <v>1189</v>
      </c>
      <c r="EF303" s="2" t="s">
        <v>226</v>
      </c>
      <c r="EG303" s="2" t="s">
        <v>238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239</v>
      </c>
      <c r="EP303" s="2" t="s">
        <v>223</v>
      </c>
      <c r="EQ303" s="2" t="s">
        <v>927</v>
      </c>
      <c r="ER303" s="2" t="s">
        <v>3140</v>
      </c>
      <c r="ES303" s="2" t="s">
        <v>238</v>
      </c>
      <c r="ET303" s="2" t="s">
        <v>226</v>
      </c>
      <c r="EU303" s="4"/>
      <c r="EV303" s="8"/>
      <c r="EW303" s="4">
        <v>2</v>
      </c>
      <c r="EX303" s="8">
        <v>60</v>
      </c>
      <c r="EY303" s="7">
        <v>-1</v>
      </c>
      <c r="EZ303" s="7">
        <v>-1</v>
      </c>
      <c r="FA303" s="2" t="s">
        <v>239</v>
      </c>
      <c r="FB303" s="2" t="s">
        <v>223</v>
      </c>
      <c r="FC303" s="2" t="s">
        <v>415</v>
      </c>
      <c r="FD303" s="2" t="s">
        <v>2967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223</v>
      </c>
      <c r="FO303" s="2" t="s">
        <v>927</v>
      </c>
      <c r="FP303" s="2" t="s">
        <v>226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226</v>
      </c>
      <c r="GA303" s="2" t="s">
        <v>226</v>
      </c>
      <c r="GB303" s="2" t="s">
        <v>226</v>
      </c>
      <c r="GC303" s="2" t="s">
        <v>226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252</v>
      </c>
      <c r="GL303" s="2" t="s">
        <v>223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266</v>
      </c>
      <c r="GX303" s="2" t="s">
        <v>223</v>
      </c>
      <c r="GY303" s="2" t="s">
        <v>226</v>
      </c>
      <c r="GZ303" s="2" t="s">
        <v>226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223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223</v>
      </c>
      <c r="HW303" s="2" t="s">
        <v>226</v>
      </c>
      <c r="HX303" s="2" t="s">
        <v>226</v>
      </c>
      <c r="HY303" s="2" t="s">
        <v>238</v>
      </c>
      <c r="HZ303" s="2" t="s">
        <v>291</v>
      </c>
      <c r="IA303" s="4"/>
      <c r="IB303" s="8"/>
      <c r="IC303" s="4"/>
      <c r="ID303" s="8"/>
      <c r="IE303" s="7"/>
      <c r="IF303" s="7"/>
      <c r="IG303" s="2" t="s">
        <v>252</v>
      </c>
      <c r="IH303" s="2" t="s">
        <v>223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252</v>
      </c>
      <c r="IT303" s="2" t="s">
        <v>223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252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223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223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223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252</v>
      </c>
      <c r="LN303" s="2" t="s">
        <v>223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226</v>
      </c>
      <c r="LZ303" s="2" t="s">
        <v>226</v>
      </c>
      <c r="MA303" s="2" t="s">
        <v>226</v>
      </c>
      <c r="MB303" s="2" t="s">
        <v>226</v>
      </c>
      <c r="MC303" s="2" t="s">
        <v>226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226</v>
      </c>
      <c r="MM303" s="2" t="s">
        <v>226</v>
      </c>
      <c r="MN303" s="2" t="s">
        <v>226</v>
      </c>
      <c r="MO303" s="2" t="s">
        <v>226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239</v>
      </c>
      <c r="MX303" s="2" t="s">
        <v>223</v>
      </c>
      <c r="MY303" s="2" t="s">
        <v>617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239</v>
      </c>
      <c r="NJ303" s="2" t="s">
        <v>261</v>
      </c>
      <c r="NK303" s="2" t="s">
        <v>2966</v>
      </c>
      <c r="NL303" s="2" t="s">
        <v>497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239</v>
      </c>
      <c r="NV303" s="2" t="s">
        <v>237</v>
      </c>
      <c r="NW303" s="2" t="s">
        <v>2967</v>
      </c>
      <c r="NX303" s="2" t="s">
        <v>226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252</v>
      </c>
      <c r="OH303" s="2" t="s">
        <v>223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252</v>
      </c>
      <c r="OT303" s="2" t="s">
        <v>223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239</v>
      </c>
      <c r="PF303" s="2" t="s">
        <v>223</v>
      </c>
      <c r="PG303" s="2" t="s">
        <v>226</v>
      </c>
      <c r="PH303" s="2" t="s">
        <v>226</v>
      </c>
      <c r="PI303" s="2" t="s">
        <v>238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266</v>
      </c>
      <c r="QD303" s="2" t="s">
        <v>223</v>
      </c>
      <c r="QE303" s="2" t="s">
        <v>226</v>
      </c>
      <c r="QF303" s="2" t="s">
        <v>226</v>
      </c>
      <c r="QG303" s="2" t="s">
        <v>238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226</v>
      </c>
      <c r="QP303" s="2" t="s">
        <v>226</v>
      </c>
      <c r="QQ303" s="2" t="s">
        <v>226</v>
      </c>
      <c r="QR303" s="2" t="s">
        <v>226</v>
      </c>
      <c r="QS303" s="2" t="s">
        <v>226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223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252</v>
      </c>
      <c r="RN303" s="2" t="s">
        <v>223</v>
      </c>
      <c r="RO303" s="2" t="s">
        <v>226</v>
      </c>
      <c r="RP303" s="2" t="s">
        <v>226</v>
      </c>
      <c r="RQ303" s="2" t="s">
        <v>238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226</v>
      </c>
      <c r="RZ303" s="2" t="s">
        <v>226</v>
      </c>
      <c r="SA303" s="2" t="s">
        <v>226</v>
      </c>
      <c r="SB303" s="2" t="s">
        <v>226</v>
      </c>
      <c r="SC303" s="2" t="s">
        <v>226</v>
      </c>
      <c r="SD303" s="2" t="s">
        <v>226</v>
      </c>
      <c r="SE303" s="4">
        <v>97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</row>
    <row r="304">
      <c r="A304" s="2" t="s">
        <v>3141</v>
      </c>
      <c r="B304" s="2" t="s">
        <v>577</v>
      </c>
      <c r="C304" s="2" t="s">
        <v>558</v>
      </c>
      <c r="D304" s="2" t="s">
        <v>215</v>
      </c>
      <c r="E304" s="2" t="s">
        <v>363</v>
      </c>
      <c r="F304" s="2" t="s">
        <v>3135</v>
      </c>
      <c r="G304" s="2" t="s">
        <v>3136</v>
      </c>
      <c r="H304" s="2" t="s">
        <v>3137</v>
      </c>
      <c r="I304" s="2" t="s">
        <v>2478</v>
      </c>
      <c r="J304" s="2" t="s">
        <v>221</v>
      </c>
      <c r="K304" s="2" t="s">
        <v>1576</v>
      </c>
      <c r="L304" s="3">
        <v>33.33</v>
      </c>
      <c r="M304" s="3">
        <v>35</v>
      </c>
      <c r="N304" s="3">
        <v>69.99</v>
      </c>
      <c r="O304" s="2" t="s">
        <v>302</v>
      </c>
      <c r="P304" s="2" t="s">
        <v>284</v>
      </c>
      <c r="Q304" s="2" t="s">
        <v>225</v>
      </c>
      <c r="R304" s="2" t="s">
        <v>226</v>
      </c>
      <c r="S304" s="2" t="s">
        <v>3138</v>
      </c>
      <c r="T304" s="2" t="s">
        <v>969</v>
      </c>
      <c r="U304" s="2" t="s">
        <v>489</v>
      </c>
      <c r="V304" s="2" t="s">
        <v>2382</v>
      </c>
      <c r="W304" s="2" t="s">
        <v>971</v>
      </c>
      <c r="X304" s="2" t="s">
        <v>2542</v>
      </c>
      <c r="Y304" s="2" t="s">
        <v>889</v>
      </c>
      <c r="Z304" s="4">
        <v>379</v>
      </c>
      <c r="AA304" s="4">
        <f>=ROUNDDOWN(1895,0)</f>
      </c>
      <c r="AB304" s="5">
        <v>0.2</v>
      </c>
      <c r="AC304" s="2" t="s">
        <v>226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14</v>
      </c>
      <c r="AQ304" s="8">
        <v>329.91</v>
      </c>
      <c r="AR304" s="4">
        <v>16</v>
      </c>
      <c r="AS304" s="8">
        <v>616.68</v>
      </c>
      <c r="AT304" s="7">
        <v>-0.125</v>
      </c>
      <c r="AU304" s="7">
        <v>-0.465</v>
      </c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>
        <v>0.6888</v>
      </c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 t="s">
        <v>226</v>
      </c>
      <c r="BJ304" s="4">
        <v>14</v>
      </c>
      <c r="BK304" s="8">
        <v>329.91</v>
      </c>
      <c r="BL304" s="2" t="s">
        <v>3142</v>
      </c>
      <c r="BM304" s="7">
        <v>1</v>
      </c>
      <c r="BN304" s="7">
        <v>1</v>
      </c>
      <c r="BO304" s="4"/>
      <c r="BP304" s="8"/>
      <c r="BQ304" s="4">
        <v>7</v>
      </c>
      <c r="BR304" s="8">
        <v>268.31</v>
      </c>
      <c r="BS304" s="7">
        <v>-1</v>
      </c>
      <c r="BT304" s="7">
        <v>-1</v>
      </c>
      <c r="BU304" s="2" t="s">
        <v>239</v>
      </c>
      <c r="BV304" s="2" t="s">
        <v>223</v>
      </c>
      <c r="BW304" s="2" t="s">
        <v>226</v>
      </c>
      <c r="BX304" s="2" t="s">
        <v>1749</v>
      </c>
      <c r="BY304" s="2" t="s">
        <v>238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239</v>
      </c>
      <c r="CH304" s="2" t="s">
        <v>223</v>
      </c>
      <c r="CI304" s="2" t="s">
        <v>1778</v>
      </c>
      <c r="CJ304" s="2" t="s">
        <v>2760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239</v>
      </c>
      <c r="CT304" s="2" t="s">
        <v>223</v>
      </c>
      <c r="CU304" s="2" t="s">
        <v>1619</v>
      </c>
      <c r="CV304" s="2" t="s">
        <v>3049</v>
      </c>
      <c r="CW304" s="2" t="s">
        <v>238</v>
      </c>
      <c r="CX304" s="2" t="s">
        <v>226</v>
      </c>
      <c r="CY304" s="4">
        <v>12</v>
      </c>
      <c r="CZ304" s="8">
        <v>272.16</v>
      </c>
      <c r="DA304" s="4"/>
      <c r="DB304" s="8"/>
      <c r="DC304" s="7"/>
      <c r="DD304" s="7"/>
      <c r="DE304" s="2" t="s">
        <v>239</v>
      </c>
      <c r="DF304" s="2" t="s">
        <v>223</v>
      </c>
      <c r="DG304" s="2" t="s">
        <v>914</v>
      </c>
      <c r="DH304" s="2" t="s">
        <v>2766</v>
      </c>
      <c r="DI304" s="2" t="s">
        <v>291</v>
      </c>
      <c r="DJ304" s="2" t="s">
        <v>226</v>
      </c>
      <c r="DK304" s="4">
        <v>1</v>
      </c>
      <c r="DL304" s="8">
        <v>21</v>
      </c>
      <c r="DM304" s="4"/>
      <c r="DN304" s="8"/>
      <c r="DO304" s="7"/>
      <c r="DP304" s="7"/>
      <c r="DQ304" s="2" t="s">
        <v>239</v>
      </c>
      <c r="DR304" s="2" t="s">
        <v>223</v>
      </c>
      <c r="DS304" s="2" t="s">
        <v>2262</v>
      </c>
      <c r="DT304" s="2" t="s">
        <v>2861</v>
      </c>
      <c r="DU304" s="2" t="s">
        <v>291</v>
      </c>
      <c r="DV304" s="2" t="s">
        <v>226</v>
      </c>
      <c r="DW304" s="4">
        <v>1</v>
      </c>
      <c r="DX304" s="8">
        <v>36.75</v>
      </c>
      <c r="DY304" s="4"/>
      <c r="DZ304" s="8"/>
      <c r="EA304" s="7"/>
      <c r="EB304" s="7"/>
      <c r="EC304" s="2" t="s">
        <v>239</v>
      </c>
      <c r="ED304" s="2" t="s">
        <v>223</v>
      </c>
      <c r="EE304" s="2" t="s">
        <v>1189</v>
      </c>
      <c r="EF304" s="2" t="s">
        <v>2893</v>
      </c>
      <c r="EG304" s="2" t="s">
        <v>238</v>
      </c>
      <c r="EH304" s="2" t="s">
        <v>226</v>
      </c>
      <c r="EI304" s="4"/>
      <c r="EJ304" s="8"/>
      <c r="EK304" s="4">
        <v>5</v>
      </c>
      <c r="EL304" s="8">
        <v>189</v>
      </c>
      <c r="EM304" s="7">
        <v>-1</v>
      </c>
      <c r="EN304" s="7">
        <v>-1</v>
      </c>
      <c r="EO304" s="2" t="s">
        <v>239</v>
      </c>
      <c r="EP304" s="2" t="s">
        <v>223</v>
      </c>
      <c r="EQ304" s="2" t="s">
        <v>927</v>
      </c>
      <c r="ER304" s="2" t="s">
        <v>916</v>
      </c>
      <c r="ES304" s="2" t="s">
        <v>238</v>
      </c>
      <c r="ET304" s="2" t="s">
        <v>226</v>
      </c>
      <c r="EU304" s="4"/>
      <c r="EV304" s="8"/>
      <c r="EW304" s="4">
        <v>3</v>
      </c>
      <c r="EX304" s="8">
        <v>121.92</v>
      </c>
      <c r="EY304" s="7">
        <v>-1</v>
      </c>
      <c r="EZ304" s="7">
        <v>-1</v>
      </c>
      <c r="FA304" s="2" t="s">
        <v>239</v>
      </c>
      <c r="FB304" s="2" t="s">
        <v>223</v>
      </c>
      <c r="FC304" s="2" t="s">
        <v>415</v>
      </c>
      <c r="FD304" s="2" t="s">
        <v>3099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223</v>
      </c>
      <c r="FO304" s="2" t="s">
        <v>927</v>
      </c>
      <c r="FP304" s="2" t="s">
        <v>1320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226</v>
      </c>
      <c r="GA304" s="2" t="s">
        <v>226</v>
      </c>
      <c r="GB304" s="2" t="s">
        <v>226</v>
      </c>
      <c r="GC304" s="2" t="s">
        <v>226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252</v>
      </c>
      <c r="GL304" s="2" t="s">
        <v>223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266</v>
      </c>
      <c r="GX304" s="2" t="s">
        <v>223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223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223</v>
      </c>
      <c r="HW304" s="2" t="s">
        <v>226</v>
      </c>
      <c r="HX304" s="2" t="s">
        <v>226</v>
      </c>
      <c r="HY304" s="2" t="s">
        <v>238</v>
      </c>
      <c r="HZ304" s="2" t="s">
        <v>291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223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252</v>
      </c>
      <c r="IT304" s="2" t="s">
        <v>223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223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223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223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223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223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226</v>
      </c>
      <c r="MM304" s="2" t="s">
        <v>226</v>
      </c>
      <c r="MN304" s="2" t="s">
        <v>226</v>
      </c>
      <c r="MO304" s="2" t="s">
        <v>226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239</v>
      </c>
      <c r="MX304" s="2" t="s">
        <v>223</v>
      </c>
      <c r="MY304" s="2" t="s">
        <v>617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>
        <v>1</v>
      </c>
      <c r="NF304" s="8">
        <v>37.45</v>
      </c>
      <c r="NG304" s="7">
        <v>-1</v>
      </c>
      <c r="NH304" s="7">
        <v>-1</v>
      </c>
      <c r="NI304" s="2" t="s">
        <v>239</v>
      </c>
      <c r="NJ304" s="2" t="s">
        <v>261</v>
      </c>
      <c r="NK304" s="2" t="s">
        <v>2966</v>
      </c>
      <c r="NL304" s="2" t="s">
        <v>918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239</v>
      </c>
      <c r="NV304" s="2" t="s">
        <v>237</v>
      </c>
      <c r="NW304" s="2" t="s">
        <v>2967</v>
      </c>
      <c r="NX304" s="2" t="s">
        <v>226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252</v>
      </c>
      <c r="OH304" s="2" t="s">
        <v>223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252</v>
      </c>
      <c r="OT304" s="2" t="s">
        <v>223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239</v>
      </c>
      <c r="PF304" s="2" t="s">
        <v>223</v>
      </c>
      <c r="PG304" s="2" t="s">
        <v>226</v>
      </c>
      <c r="PH304" s="2" t="s">
        <v>226</v>
      </c>
      <c r="PI304" s="2" t="s">
        <v>238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266</v>
      </c>
      <c r="QD304" s="2" t="s">
        <v>223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226</v>
      </c>
      <c r="QP304" s="2" t="s">
        <v>226</v>
      </c>
      <c r="QQ304" s="2" t="s">
        <v>226</v>
      </c>
      <c r="QR304" s="2" t="s">
        <v>226</v>
      </c>
      <c r="QS304" s="2" t="s">
        <v>226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266</v>
      </c>
      <c r="RB304" s="2" t="s">
        <v>223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252</v>
      </c>
      <c r="RN304" s="2" t="s">
        <v>223</v>
      </c>
      <c r="RO304" s="2" t="s">
        <v>226</v>
      </c>
      <c r="RP304" s="2" t="s">
        <v>226</v>
      </c>
      <c r="RQ304" s="2" t="s">
        <v>238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226</v>
      </c>
      <c r="RZ304" s="2" t="s">
        <v>226</v>
      </c>
      <c r="SA304" s="2" t="s">
        <v>226</v>
      </c>
      <c r="SB304" s="2" t="s">
        <v>226</v>
      </c>
      <c r="SC304" s="2" t="s">
        <v>226</v>
      </c>
      <c r="SD304" s="2" t="s">
        <v>226</v>
      </c>
      <c r="SE304" s="4">
        <v>379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</row>
    <row r="305">
      <c r="A305" s="2" t="s">
        <v>3143</v>
      </c>
      <c r="B305" s="2" t="s">
        <v>577</v>
      </c>
      <c r="C305" s="2" t="s">
        <v>558</v>
      </c>
      <c r="D305" s="2" t="s">
        <v>215</v>
      </c>
      <c r="E305" s="2" t="s">
        <v>363</v>
      </c>
      <c r="F305" s="2" t="s">
        <v>3144</v>
      </c>
      <c r="G305" s="2" t="s">
        <v>3145</v>
      </c>
      <c r="H305" s="2" t="s">
        <v>2441</v>
      </c>
      <c r="I305" s="2" t="s">
        <v>3146</v>
      </c>
      <c r="J305" s="2" t="s">
        <v>582</v>
      </c>
      <c r="K305" s="2" t="s">
        <v>2273</v>
      </c>
      <c r="L305" s="3">
        <v>28.57</v>
      </c>
      <c r="M305" s="3">
        <v>30</v>
      </c>
      <c r="N305" s="3">
        <v>59.99</v>
      </c>
      <c r="O305" s="2" t="s">
        <v>223</v>
      </c>
      <c r="P305" s="2" t="s">
        <v>2226</v>
      </c>
      <c r="Q305" s="2" t="s">
        <v>225</v>
      </c>
      <c r="R305" s="2" t="s">
        <v>226</v>
      </c>
      <c r="S305" s="2" t="s">
        <v>3147</v>
      </c>
      <c r="T305" s="2" t="s">
        <v>2721</v>
      </c>
      <c r="U305" s="2" t="s">
        <v>2756</v>
      </c>
      <c r="V305" s="2" t="s">
        <v>1934</v>
      </c>
      <c r="W305" s="2" t="s">
        <v>971</v>
      </c>
      <c r="X305" s="2" t="s">
        <v>231</v>
      </c>
      <c r="Y305" s="2" t="s">
        <v>226</v>
      </c>
      <c r="Z305" s="4"/>
      <c r="AA305" s="4">
        <f>=ROUNDDOWN({0},0)</f>
      </c>
      <c r="AB305" s="5"/>
      <c r="AC305" s="2" t="s">
        <v>3148</v>
      </c>
      <c r="AD305" s="4">
        <v>105</v>
      </c>
      <c r="AE305" s="4">
        <v>210</v>
      </c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/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/>
      <c r="BJ305" s="4"/>
      <c r="BK305" s="8"/>
      <c r="BL305" s="2" t="s">
        <v>226</v>
      </c>
      <c r="BM305" s="7"/>
      <c r="BN305" s="7"/>
      <c r="BO305" s="4"/>
      <c r="BP305" s="8"/>
      <c r="BQ305" s="4"/>
      <c r="BR305" s="8"/>
      <c r="BS305" s="7"/>
      <c r="BT305" s="7"/>
      <c r="BU305" s="2" t="s">
        <v>949</v>
      </c>
      <c r="BV305" s="2" t="s">
        <v>223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/>
      <c r="CB305" s="8"/>
      <c r="CC305" s="4"/>
      <c r="CD305" s="8"/>
      <c r="CE305" s="7"/>
      <c r="CF305" s="7"/>
      <c r="CG305" s="2" t="s">
        <v>448</v>
      </c>
      <c r="CH305" s="2" t="s">
        <v>223</v>
      </c>
      <c r="CI305" s="2" t="s">
        <v>226</v>
      </c>
      <c r="CJ305" s="2" t="s">
        <v>226</v>
      </c>
      <c r="CK305" s="2" t="s">
        <v>238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252</v>
      </c>
      <c r="CT305" s="2" t="s">
        <v>223</v>
      </c>
      <c r="CU305" s="2" t="s">
        <v>226</v>
      </c>
      <c r="CV305" s="2" t="s">
        <v>226</v>
      </c>
      <c r="CW305" s="2" t="s">
        <v>238</v>
      </c>
      <c r="CX305" s="2" t="s">
        <v>226</v>
      </c>
      <c r="CY305" s="4"/>
      <c r="CZ305" s="8"/>
      <c r="DA305" s="4"/>
      <c r="DB305" s="8"/>
      <c r="DC305" s="7"/>
      <c r="DD305" s="7"/>
      <c r="DE305" s="2" t="s">
        <v>252</v>
      </c>
      <c r="DF305" s="2" t="s">
        <v>223</v>
      </c>
      <c r="DG305" s="2" t="s">
        <v>226</v>
      </c>
      <c r="DH305" s="2" t="s">
        <v>226</v>
      </c>
      <c r="DI305" s="2" t="s">
        <v>238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252</v>
      </c>
      <c r="DR305" s="2" t="s">
        <v>223</v>
      </c>
      <c r="DS305" s="2" t="s">
        <v>226</v>
      </c>
      <c r="DT305" s="2" t="s">
        <v>226</v>
      </c>
      <c r="DU305" s="2" t="s">
        <v>238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252</v>
      </c>
      <c r="ED305" s="2" t="s">
        <v>223</v>
      </c>
      <c r="EE305" s="2" t="s">
        <v>226</v>
      </c>
      <c r="EF305" s="2" t="s">
        <v>226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252</v>
      </c>
      <c r="EP305" s="2" t="s">
        <v>223</v>
      </c>
      <c r="EQ305" s="2" t="s">
        <v>226</v>
      </c>
      <c r="ER305" s="2" t="s">
        <v>226</v>
      </c>
      <c r="ES305" s="2" t="s">
        <v>238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239</v>
      </c>
      <c r="FB305" s="2" t="s">
        <v>223</v>
      </c>
      <c r="FC305" s="2" t="s">
        <v>226</v>
      </c>
      <c r="FD305" s="2" t="s">
        <v>226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223</v>
      </c>
      <c r="FO305" s="2" t="s">
        <v>226</v>
      </c>
      <c r="FP305" s="2" t="s">
        <v>226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239</v>
      </c>
      <c r="FZ305" s="2" t="s">
        <v>223</v>
      </c>
      <c r="GA305" s="2" t="s">
        <v>226</v>
      </c>
      <c r="GB305" s="2" t="s">
        <v>226</v>
      </c>
      <c r="GC305" s="2" t="s">
        <v>238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252</v>
      </c>
      <c r="GL305" s="2" t="s">
        <v>223</v>
      </c>
      <c r="GM305" s="2" t="s">
        <v>226</v>
      </c>
      <c r="GN305" s="2" t="s">
        <v>226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252</v>
      </c>
      <c r="GX305" s="2" t="s">
        <v>223</v>
      </c>
      <c r="GY305" s="2" t="s">
        <v>226</v>
      </c>
      <c r="GZ305" s="2" t="s">
        <v>226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252</v>
      </c>
      <c r="HJ305" s="2" t="s">
        <v>223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252</v>
      </c>
      <c r="HV305" s="2" t="s">
        <v>223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252</v>
      </c>
      <c r="IH305" s="2" t="s">
        <v>223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252</v>
      </c>
      <c r="IT305" s="2" t="s">
        <v>223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949</v>
      </c>
      <c r="JF305" s="2" t="s">
        <v>223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223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252</v>
      </c>
      <c r="KD305" s="2" t="s">
        <v>223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252</v>
      </c>
      <c r="KP305" s="2" t="s">
        <v>223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252</v>
      </c>
      <c r="LB305" s="2" t="s">
        <v>223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252</v>
      </c>
      <c r="LN305" s="2" t="s">
        <v>223</v>
      </c>
      <c r="LO305" s="2" t="s">
        <v>226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252</v>
      </c>
      <c r="LZ305" s="2" t="s">
        <v>223</v>
      </c>
      <c r="MA305" s="2" t="s">
        <v>226</v>
      </c>
      <c r="MB305" s="2" t="s">
        <v>226</v>
      </c>
      <c r="MC305" s="2" t="s">
        <v>238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252</v>
      </c>
      <c r="ML305" s="2" t="s">
        <v>223</v>
      </c>
      <c r="MM305" s="2" t="s">
        <v>226</v>
      </c>
      <c r="MN305" s="2" t="s">
        <v>226</v>
      </c>
      <c r="MO305" s="2" t="s">
        <v>238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252</v>
      </c>
      <c r="MX305" s="2" t="s">
        <v>223</v>
      </c>
      <c r="MY305" s="2" t="s">
        <v>226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226</v>
      </c>
      <c r="NJ305" s="2" t="s">
        <v>226</v>
      </c>
      <c r="NK305" s="2" t="s">
        <v>226</v>
      </c>
      <c r="NL305" s="2" t="s">
        <v>226</v>
      </c>
      <c r="NM305" s="2" t="s">
        <v>226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949</v>
      </c>
      <c r="NV305" s="2" t="s">
        <v>223</v>
      </c>
      <c r="NW305" s="2" t="s">
        <v>226</v>
      </c>
      <c r="NX305" s="2" t="s">
        <v>226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252</v>
      </c>
      <c r="OH305" s="2" t="s">
        <v>223</v>
      </c>
      <c r="OI305" s="2" t="s">
        <v>226</v>
      </c>
      <c r="OJ305" s="2" t="s">
        <v>226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252</v>
      </c>
      <c r="OT305" s="2" t="s">
        <v>223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252</v>
      </c>
      <c r="PF305" s="2" t="s">
        <v>223</v>
      </c>
      <c r="PG305" s="2" t="s">
        <v>226</v>
      </c>
      <c r="PH305" s="2" t="s">
        <v>226</v>
      </c>
      <c r="PI305" s="2" t="s">
        <v>238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226</v>
      </c>
      <c r="QD305" s="2" t="s">
        <v>226</v>
      </c>
      <c r="QE305" s="2" t="s">
        <v>226</v>
      </c>
      <c r="QF305" s="2" t="s">
        <v>226</v>
      </c>
      <c r="QG305" s="2" t="s">
        <v>226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252</v>
      </c>
      <c r="QP305" s="2" t="s">
        <v>223</v>
      </c>
      <c r="QQ305" s="2" t="s">
        <v>226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223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252</v>
      </c>
      <c r="RN305" s="2" t="s">
        <v>223</v>
      </c>
      <c r="RO305" s="2" t="s">
        <v>226</v>
      </c>
      <c r="RP305" s="2" t="s">
        <v>226</v>
      </c>
      <c r="RQ305" s="2" t="s">
        <v>238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226</v>
      </c>
      <c r="RZ305" s="2" t="s">
        <v>226</v>
      </c>
      <c r="SA305" s="2" t="s">
        <v>226</v>
      </c>
      <c r="SB305" s="2" t="s">
        <v>226</v>
      </c>
      <c r="SC305" s="2" t="s">
        <v>226</v>
      </c>
      <c r="SD305" s="2" t="s">
        <v>226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>
        <v>105</v>
      </c>
      <c r="VD305" s="4"/>
      <c r="VE305" s="4"/>
      <c r="VF305" s="4"/>
      <c r="VG305" s="4"/>
      <c r="VH305" s="4"/>
      <c r="VI305" s="4"/>
      <c r="VJ305" s="4"/>
      <c r="VK305" s="4"/>
      <c r="VL305" s="4"/>
      <c r="VM305" s="4">
        <v>105</v>
      </c>
      <c r="VN305" s="4"/>
      <c r="VO305" s="4"/>
      <c r="VP305" s="4"/>
      <c r="VQ305" s="4"/>
    </row>
    <row r="306">
      <c r="A306" s="2" t="s">
        <v>3149</v>
      </c>
      <c r="B306" s="2" t="s">
        <v>577</v>
      </c>
      <c r="C306" s="2" t="s">
        <v>558</v>
      </c>
      <c r="D306" s="2" t="s">
        <v>215</v>
      </c>
      <c r="E306" s="2" t="s">
        <v>363</v>
      </c>
      <c r="F306" s="2" t="s">
        <v>3144</v>
      </c>
      <c r="G306" s="2" t="s">
        <v>3145</v>
      </c>
      <c r="H306" s="2" t="s">
        <v>2441</v>
      </c>
      <c r="I306" s="2" t="s">
        <v>3146</v>
      </c>
      <c r="J306" s="2" t="s">
        <v>221</v>
      </c>
      <c r="K306" s="2" t="s">
        <v>2273</v>
      </c>
      <c r="L306" s="3">
        <v>33.33</v>
      </c>
      <c r="M306" s="3">
        <v>35</v>
      </c>
      <c r="N306" s="3">
        <v>69.99</v>
      </c>
      <c r="O306" s="2" t="s">
        <v>223</v>
      </c>
      <c r="P306" s="2" t="s">
        <v>2226</v>
      </c>
      <c r="Q306" s="2" t="s">
        <v>225</v>
      </c>
      <c r="R306" s="2" t="s">
        <v>226</v>
      </c>
      <c r="S306" s="2" t="s">
        <v>3147</v>
      </c>
      <c r="T306" s="2" t="s">
        <v>2721</v>
      </c>
      <c r="U306" s="2" t="s">
        <v>489</v>
      </c>
      <c r="V306" s="2" t="s">
        <v>1934</v>
      </c>
      <c r="W306" s="2" t="s">
        <v>971</v>
      </c>
      <c r="X306" s="2" t="s">
        <v>231</v>
      </c>
      <c r="Y306" s="2" t="s">
        <v>226</v>
      </c>
      <c r="Z306" s="4"/>
      <c r="AA306" s="4">
        <f>=ROUNDDOWN({0},0)</f>
      </c>
      <c r="AB306" s="5"/>
      <c r="AC306" s="2" t="s">
        <v>3148</v>
      </c>
      <c r="AD306" s="4">
        <v>115</v>
      </c>
      <c r="AE306" s="4">
        <v>230</v>
      </c>
      <c r="AF306" s="6">
        <v>66</v>
      </c>
      <c r="AG306" s="6"/>
      <c r="AH306" s="7">
        <v>0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/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/>
      <c r="BJ306" s="4"/>
      <c r="BK306" s="8"/>
      <c r="BL306" s="2" t="s">
        <v>226</v>
      </c>
      <c r="BM306" s="7"/>
      <c r="BN306" s="7"/>
      <c r="BO306" s="4"/>
      <c r="BP306" s="8"/>
      <c r="BQ306" s="4"/>
      <c r="BR306" s="8"/>
      <c r="BS306" s="7"/>
      <c r="BT306" s="7"/>
      <c r="BU306" s="2" t="s">
        <v>949</v>
      </c>
      <c r="BV306" s="2" t="s">
        <v>223</v>
      </c>
      <c r="BW306" s="2" t="s">
        <v>226</v>
      </c>
      <c r="BX306" s="2" t="s">
        <v>226</v>
      </c>
      <c r="BY306" s="2" t="s">
        <v>238</v>
      </c>
      <c r="BZ306" s="2" t="s">
        <v>226</v>
      </c>
      <c r="CA306" s="4"/>
      <c r="CB306" s="8"/>
      <c r="CC306" s="4"/>
      <c r="CD306" s="8"/>
      <c r="CE306" s="7"/>
      <c r="CF306" s="7"/>
      <c r="CG306" s="2" t="s">
        <v>448</v>
      </c>
      <c r="CH306" s="2" t="s">
        <v>223</v>
      </c>
      <c r="CI306" s="2" t="s">
        <v>226</v>
      </c>
      <c r="CJ306" s="2" t="s">
        <v>226</v>
      </c>
      <c r="CK306" s="2" t="s">
        <v>238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252</v>
      </c>
      <c r="CT306" s="2" t="s">
        <v>223</v>
      </c>
      <c r="CU306" s="2" t="s">
        <v>226</v>
      </c>
      <c r="CV306" s="2" t="s">
        <v>226</v>
      </c>
      <c r="CW306" s="2" t="s">
        <v>238</v>
      </c>
      <c r="CX306" s="2" t="s">
        <v>226</v>
      </c>
      <c r="CY306" s="4"/>
      <c r="CZ306" s="8"/>
      <c r="DA306" s="4"/>
      <c r="DB306" s="8"/>
      <c r="DC306" s="7"/>
      <c r="DD306" s="7"/>
      <c r="DE306" s="2" t="s">
        <v>252</v>
      </c>
      <c r="DF306" s="2" t="s">
        <v>223</v>
      </c>
      <c r="DG306" s="2" t="s">
        <v>226</v>
      </c>
      <c r="DH306" s="2" t="s">
        <v>226</v>
      </c>
      <c r="DI306" s="2" t="s">
        <v>238</v>
      </c>
      <c r="DJ306" s="2" t="s">
        <v>226</v>
      </c>
      <c r="DK306" s="4"/>
      <c r="DL306" s="8"/>
      <c r="DM306" s="4"/>
      <c r="DN306" s="8"/>
      <c r="DO306" s="7"/>
      <c r="DP306" s="7"/>
      <c r="DQ306" s="2" t="s">
        <v>252</v>
      </c>
      <c r="DR306" s="2" t="s">
        <v>223</v>
      </c>
      <c r="DS306" s="2" t="s">
        <v>226</v>
      </c>
      <c r="DT306" s="2" t="s">
        <v>226</v>
      </c>
      <c r="DU306" s="2" t="s">
        <v>238</v>
      </c>
      <c r="DV306" s="2" t="s">
        <v>226</v>
      </c>
      <c r="DW306" s="4"/>
      <c r="DX306" s="8"/>
      <c r="DY306" s="4"/>
      <c r="DZ306" s="8"/>
      <c r="EA306" s="7"/>
      <c r="EB306" s="7"/>
      <c r="EC306" s="2" t="s">
        <v>252</v>
      </c>
      <c r="ED306" s="2" t="s">
        <v>223</v>
      </c>
      <c r="EE306" s="2" t="s">
        <v>226</v>
      </c>
      <c r="EF306" s="2" t="s">
        <v>226</v>
      </c>
      <c r="EG306" s="2" t="s">
        <v>238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252</v>
      </c>
      <c r="EP306" s="2" t="s">
        <v>223</v>
      </c>
      <c r="EQ306" s="2" t="s">
        <v>226</v>
      </c>
      <c r="ER306" s="2" t="s">
        <v>226</v>
      </c>
      <c r="ES306" s="2" t="s">
        <v>238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239</v>
      </c>
      <c r="FB306" s="2" t="s">
        <v>223</v>
      </c>
      <c r="FC306" s="2" t="s">
        <v>226</v>
      </c>
      <c r="FD306" s="2" t="s">
        <v>226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223</v>
      </c>
      <c r="FO306" s="2" t="s">
        <v>226</v>
      </c>
      <c r="FP306" s="2" t="s">
        <v>226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239</v>
      </c>
      <c r="FZ306" s="2" t="s">
        <v>223</v>
      </c>
      <c r="GA306" s="2" t="s">
        <v>226</v>
      </c>
      <c r="GB306" s="2" t="s">
        <v>226</v>
      </c>
      <c r="GC306" s="2" t="s">
        <v>238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252</v>
      </c>
      <c r="GL306" s="2" t="s">
        <v>223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252</v>
      </c>
      <c r="GX306" s="2" t="s">
        <v>223</v>
      </c>
      <c r="GY306" s="2" t="s">
        <v>226</v>
      </c>
      <c r="GZ306" s="2" t="s">
        <v>226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252</v>
      </c>
      <c r="HJ306" s="2" t="s">
        <v>223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252</v>
      </c>
      <c r="HV306" s="2" t="s">
        <v>223</v>
      </c>
      <c r="HW306" s="2" t="s">
        <v>226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252</v>
      </c>
      <c r="IH306" s="2" t="s">
        <v>223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223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949</v>
      </c>
      <c r="JF306" s="2" t="s">
        <v>223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223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252</v>
      </c>
      <c r="KD306" s="2" t="s">
        <v>223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252</v>
      </c>
      <c r="KP306" s="2" t="s">
        <v>223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252</v>
      </c>
      <c r="LB306" s="2" t="s">
        <v>223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252</v>
      </c>
      <c r="LN306" s="2" t="s">
        <v>223</v>
      </c>
      <c r="LO306" s="2" t="s">
        <v>226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252</v>
      </c>
      <c r="LZ306" s="2" t="s">
        <v>223</v>
      </c>
      <c r="MA306" s="2" t="s">
        <v>226</v>
      </c>
      <c r="MB306" s="2" t="s">
        <v>226</v>
      </c>
      <c r="MC306" s="2" t="s">
        <v>238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252</v>
      </c>
      <c r="ML306" s="2" t="s">
        <v>223</v>
      </c>
      <c r="MM306" s="2" t="s">
        <v>226</v>
      </c>
      <c r="MN306" s="2" t="s">
        <v>226</v>
      </c>
      <c r="MO306" s="2" t="s">
        <v>238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252</v>
      </c>
      <c r="MX306" s="2" t="s">
        <v>223</v>
      </c>
      <c r="MY306" s="2" t="s">
        <v>226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226</v>
      </c>
      <c r="NJ306" s="2" t="s">
        <v>226</v>
      </c>
      <c r="NK306" s="2" t="s">
        <v>226</v>
      </c>
      <c r="NL306" s="2" t="s">
        <v>226</v>
      </c>
      <c r="NM306" s="2" t="s">
        <v>226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949</v>
      </c>
      <c r="NV306" s="2" t="s">
        <v>223</v>
      </c>
      <c r="NW306" s="2" t="s">
        <v>226</v>
      </c>
      <c r="NX306" s="2" t="s">
        <v>226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252</v>
      </c>
      <c r="OH306" s="2" t="s">
        <v>223</v>
      </c>
      <c r="OI306" s="2" t="s">
        <v>226</v>
      </c>
      <c r="OJ306" s="2" t="s">
        <v>226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252</v>
      </c>
      <c r="OT306" s="2" t="s">
        <v>223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252</v>
      </c>
      <c r="PF306" s="2" t="s">
        <v>223</v>
      </c>
      <c r="PG306" s="2" t="s">
        <v>226</v>
      </c>
      <c r="PH306" s="2" t="s">
        <v>226</v>
      </c>
      <c r="PI306" s="2" t="s">
        <v>238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226</v>
      </c>
      <c r="QD306" s="2" t="s">
        <v>226</v>
      </c>
      <c r="QE306" s="2" t="s">
        <v>226</v>
      </c>
      <c r="QF306" s="2" t="s">
        <v>226</v>
      </c>
      <c r="QG306" s="2" t="s">
        <v>226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252</v>
      </c>
      <c r="QP306" s="2" t="s">
        <v>223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223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252</v>
      </c>
      <c r="RN306" s="2" t="s">
        <v>223</v>
      </c>
      <c r="RO306" s="2" t="s">
        <v>226</v>
      </c>
      <c r="RP306" s="2" t="s">
        <v>226</v>
      </c>
      <c r="RQ306" s="2" t="s">
        <v>238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226</v>
      </c>
      <c r="RZ306" s="2" t="s">
        <v>226</v>
      </c>
      <c r="SA306" s="2" t="s">
        <v>226</v>
      </c>
      <c r="SB306" s="2" t="s">
        <v>226</v>
      </c>
      <c r="SC306" s="2" t="s">
        <v>226</v>
      </c>
      <c r="SD306" s="2" t="s">
        <v>226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>
        <v>115</v>
      </c>
      <c r="VD306" s="4"/>
      <c r="VE306" s="4"/>
      <c r="VF306" s="4"/>
      <c r="VG306" s="4"/>
      <c r="VH306" s="4"/>
      <c r="VI306" s="4"/>
      <c r="VJ306" s="4"/>
      <c r="VK306" s="4"/>
      <c r="VL306" s="4"/>
      <c r="VM306" s="4">
        <v>115</v>
      </c>
      <c r="VN306" s="4"/>
      <c r="VO306" s="4"/>
      <c r="VP306" s="4"/>
      <c r="VQ306" s="4"/>
    </row>
    <row r="307">
      <c r="A307" s="2" t="s">
        <v>3150</v>
      </c>
      <c r="B307" s="2" t="s">
        <v>577</v>
      </c>
      <c r="C307" s="2" t="s">
        <v>558</v>
      </c>
      <c r="D307" s="2" t="s">
        <v>215</v>
      </c>
      <c r="E307" s="2" t="s">
        <v>363</v>
      </c>
      <c r="F307" s="2" t="s">
        <v>3144</v>
      </c>
      <c r="G307" s="2" t="s">
        <v>3145</v>
      </c>
      <c r="H307" s="2" t="s">
        <v>2441</v>
      </c>
      <c r="I307" s="2" t="s">
        <v>3146</v>
      </c>
      <c r="J307" s="2" t="s">
        <v>268</v>
      </c>
      <c r="K307" s="2" t="s">
        <v>2273</v>
      </c>
      <c r="L307" s="3">
        <v>38.09</v>
      </c>
      <c r="M307" s="3">
        <v>39.99</v>
      </c>
      <c r="N307" s="3">
        <v>79.99</v>
      </c>
      <c r="O307" s="2" t="s">
        <v>223</v>
      </c>
      <c r="P307" s="2" t="s">
        <v>2226</v>
      </c>
      <c r="Q307" s="2" t="s">
        <v>225</v>
      </c>
      <c r="R307" s="2" t="s">
        <v>226</v>
      </c>
      <c r="S307" s="2" t="s">
        <v>3147</v>
      </c>
      <c r="T307" s="2" t="s">
        <v>2721</v>
      </c>
      <c r="U307" s="2" t="s">
        <v>489</v>
      </c>
      <c r="V307" s="2" t="s">
        <v>1934</v>
      </c>
      <c r="W307" s="2" t="s">
        <v>971</v>
      </c>
      <c r="X307" s="2" t="s">
        <v>231</v>
      </c>
      <c r="Y307" s="2" t="s">
        <v>226</v>
      </c>
      <c r="Z307" s="4"/>
      <c r="AA307" s="4">
        <f>=ROUNDDOWN({0},0)</f>
      </c>
      <c r="AB307" s="5"/>
      <c r="AC307" s="2" t="s">
        <v>3148</v>
      </c>
      <c r="AD307" s="4">
        <v>90</v>
      </c>
      <c r="AE307" s="4">
        <v>180</v>
      </c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/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/>
      <c r="BJ307" s="4"/>
      <c r="BK307" s="8"/>
      <c r="BL307" s="2" t="s">
        <v>226</v>
      </c>
      <c r="BM307" s="7"/>
      <c r="BN307" s="7"/>
      <c r="BO307" s="4"/>
      <c r="BP307" s="8"/>
      <c r="BQ307" s="4"/>
      <c r="BR307" s="8"/>
      <c r="BS307" s="7"/>
      <c r="BT307" s="7"/>
      <c r="BU307" s="2" t="s">
        <v>949</v>
      </c>
      <c r="BV307" s="2" t="s">
        <v>223</v>
      </c>
      <c r="BW307" s="2" t="s">
        <v>226</v>
      </c>
      <c r="BX307" s="2" t="s">
        <v>226</v>
      </c>
      <c r="BY307" s="2" t="s">
        <v>238</v>
      </c>
      <c r="BZ307" s="2" t="s">
        <v>226</v>
      </c>
      <c r="CA307" s="4"/>
      <c r="CB307" s="8"/>
      <c r="CC307" s="4"/>
      <c r="CD307" s="8"/>
      <c r="CE307" s="7"/>
      <c r="CF307" s="7"/>
      <c r="CG307" s="2" t="s">
        <v>448</v>
      </c>
      <c r="CH307" s="2" t="s">
        <v>223</v>
      </c>
      <c r="CI307" s="2" t="s">
        <v>226</v>
      </c>
      <c r="CJ307" s="2" t="s">
        <v>226</v>
      </c>
      <c r="CK307" s="2" t="s">
        <v>238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252</v>
      </c>
      <c r="CT307" s="2" t="s">
        <v>223</v>
      </c>
      <c r="CU307" s="2" t="s">
        <v>226</v>
      </c>
      <c r="CV307" s="2" t="s">
        <v>226</v>
      </c>
      <c r="CW307" s="2" t="s">
        <v>238</v>
      </c>
      <c r="CX307" s="2" t="s">
        <v>226</v>
      </c>
      <c r="CY307" s="4"/>
      <c r="CZ307" s="8"/>
      <c r="DA307" s="4"/>
      <c r="DB307" s="8"/>
      <c r="DC307" s="7"/>
      <c r="DD307" s="7"/>
      <c r="DE307" s="2" t="s">
        <v>252</v>
      </c>
      <c r="DF307" s="2" t="s">
        <v>223</v>
      </c>
      <c r="DG307" s="2" t="s">
        <v>226</v>
      </c>
      <c r="DH307" s="2" t="s">
        <v>226</v>
      </c>
      <c r="DI307" s="2" t="s">
        <v>238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252</v>
      </c>
      <c r="DR307" s="2" t="s">
        <v>223</v>
      </c>
      <c r="DS307" s="2" t="s">
        <v>226</v>
      </c>
      <c r="DT307" s="2" t="s">
        <v>226</v>
      </c>
      <c r="DU307" s="2" t="s">
        <v>238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252</v>
      </c>
      <c r="ED307" s="2" t="s">
        <v>223</v>
      </c>
      <c r="EE307" s="2" t="s">
        <v>226</v>
      </c>
      <c r="EF307" s="2" t="s">
        <v>226</v>
      </c>
      <c r="EG307" s="2" t="s">
        <v>238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252</v>
      </c>
      <c r="EP307" s="2" t="s">
        <v>223</v>
      </c>
      <c r="EQ307" s="2" t="s">
        <v>226</v>
      </c>
      <c r="ER307" s="2" t="s">
        <v>226</v>
      </c>
      <c r="ES307" s="2" t="s">
        <v>238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223</v>
      </c>
      <c r="FC307" s="2" t="s">
        <v>226</v>
      </c>
      <c r="FD307" s="2" t="s">
        <v>226</v>
      </c>
      <c r="FE307" s="2" t="s">
        <v>238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239</v>
      </c>
      <c r="FN307" s="2" t="s">
        <v>223</v>
      </c>
      <c r="FO307" s="2" t="s">
        <v>226</v>
      </c>
      <c r="FP307" s="2" t="s">
        <v>226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239</v>
      </c>
      <c r="FZ307" s="2" t="s">
        <v>223</v>
      </c>
      <c r="GA307" s="2" t="s">
        <v>226</v>
      </c>
      <c r="GB307" s="2" t="s">
        <v>226</v>
      </c>
      <c r="GC307" s="2" t="s">
        <v>238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252</v>
      </c>
      <c r="GL307" s="2" t="s">
        <v>223</v>
      </c>
      <c r="GM307" s="2" t="s">
        <v>226</v>
      </c>
      <c r="GN307" s="2" t="s">
        <v>226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252</v>
      </c>
      <c r="GX307" s="2" t="s">
        <v>223</v>
      </c>
      <c r="GY307" s="2" t="s">
        <v>226</v>
      </c>
      <c r="GZ307" s="2" t="s">
        <v>226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252</v>
      </c>
      <c r="HJ307" s="2" t="s">
        <v>223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252</v>
      </c>
      <c r="HV307" s="2" t="s">
        <v>223</v>
      </c>
      <c r="HW307" s="2" t="s">
        <v>226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252</v>
      </c>
      <c r="IH307" s="2" t="s">
        <v>223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949</v>
      </c>
      <c r="JF307" s="2" t="s">
        <v>223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252</v>
      </c>
      <c r="JR307" s="2" t="s">
        <v>223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252</v>
      </c>
      <c r="KD307" s="2" t="s">
        <v>223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252</v>
      </c>
      <c r="KP307" s="2" t="s">
        <v>223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252</v>
      </c>
      <c r="LB307" s="2" t="s">
        <v>223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252</v>
      </c>
      <c r="LN307" s="2" t="s">
        <v>223</v>
      </c>
      <c r="LO307" s="2" t="s">
        <v>226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252</v>
      </c>
      <c r="LZ307" s="2" t="s">
        <v>223</v>
      </c>
      <c r="MA307" s="2" t="s">
        <v>226</v>
      </c>
      <c r="MB307" s="2" t="s">
        <v>226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252</v>
      </c>
      <c r="ML307" s="2" t="s">
        <v>223</v>
      </c>
      <c r="MM307" s="2" t="s">
        <v>226</v>
      </c>
      <c r="MN307" s="2" t="s">
        <v>226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252</v>
      </c>
      <c r="MX307" s="2" t="s">
        <v>223</v>
      </c>
      <c r="MY307" s="2" t="s">
        <v>226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226</v>
      </c>
      <c r="NJ307" s="2" t="s">
        <v>226</v>
      </c>
      <c r="NK307" s="2" t="s">
        <v>226</v>
      </c>
      <c r="NL307" s="2" t="s">
        <v>226</v>
      </c>
      <c r="NM307" s="2" t="s">
        <v>226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949</v>
      </c>
      <c r="NV307" s="2" t="s">
        <v>223</v>
      </c>
      <c r="NW307" s="2" t="s">
        <v>226</v>
      </c>
      <c r="NX307" s="2" t="s">
        <v>226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252</v>
      </c>
      <c r="OH307" s="2" t="s">
        <v>223</v>
      </c>
      <c r="OI307" s="2" t="s">
        <v>226</v>
      </c>
      <c r="OJ307" s="2" t="s">
        <v>226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252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252</v>
      </c>
      <c r="PF307" s="2" t="s">
        <v>223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252</v>
      </c>
      <c r="PR307" s="2" t="s">
        <v>223</v>
      </c>
      <c r="PS307" s="2" t="s">
        <v>226</v>
      </c>
      <c r="PT307" s="2" t="s">
        <v>226</v>
      </c>
      <c r="PU307" s="2" t="s">
        <v>238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226</v>
      </c>
      <c r="QD307" s="2" t="s">
        <v>226</v>
      </c>
      <c r="QE307" s="2" t="s">
        <v>226</v>
      </c>
      <c r="QF307" s="2" t="s">
        <v>226</v>
      </c>
      <c r="QG307" s="2" t="s">
        <v>226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226</v>
      </c>
      <c r="QP307" s="2" t="s">
        <v>226</v>
      </c>
      <c r="QQ307" s="2" t="s">
        <v>226</v>
      </c>
      <c r="QR307" s="2" t="s">
        <v>226</v>
      </c>
      <c r="QS307" s="2" t="s">
        <v>226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266</v>
      </c>
      <c r="RB307" s="2" t="s">
        <v>223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252</v>
      </c>
      <c r="RN307" s="2" t="s">
        <v>223</v>
      </c>
      <c r="RO307" s="2" t="s">
        <v>226</v>
      </c>
      <c r="RP307" s="2" t="s">
        <v>226</v>
      </c>
      <c r="RQ307" s="2" t="s">
        <v>238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226</v>
      </c>
      <c r="RZ307" s="2" t="s">
        <v>226</v>
      </c>
      <c r="SA307" s="2" t="s">
        <v>226</v>
      </c>
      <c r="SB307" s="2" t="s">
        <v>226</v>
      </c>
      <c r="SC307" s="2" t="s">
        <v>226</v>
      </c>
      <c r="SD307" s="2" t="s">
        <v>226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>
        <v>90</v>
      </c>
      <c r="VD307" s="4"/>
      <c r="VE307" s="4"/>
      <c r="VF307" s="4"/>
      <c r="VG307" s="4"/>
      <c r="VH307" s="4"/>
      <c r="VI307" s="4"/>
      <c r="VJ307" s="4"/>
      <c r="VK307" s="4"/>
      <c r="VL307" s="4"/>
      <c r="VM307" s="4">
        <v>90</v>
      </c>
      <c r="VN307" s="4"/>
      <c r="VO307" s="4"/>
      <c r="VP307" s="4"/>
      <c r="VQ307" s="4"/>
    </row>
    <row r="308">
      <c r="A308" s="2" t="s">
        <v>3151</v>
      </c>
      <c r="B308" s="2" t="s">
        <v>577</v>
      </c>
      <c r="C308" s="2" t="s">
        <v>558</v>
      </c>
      <c r="D308" s="2" t="s">
        <v>215</v>
      </c>
      <c r="E308" s="2" t="s">
        <v>363</v>
      </c>
      <c r="F308" s="2" t="s">
        <v>3152</v>
      </c>
      <c r="G308" s="2" t="s">
        <v>3153</v>
      </c>
      <c r="H308" s="2" t="s">
        <v>3154</v>
      </c>
      <c r="I308" s="2" t="s">
        <v>3155</v>
      </c>
      <c r="J308" s="2" t="s">
        <v>582</v>
      </c>
      <c r="K308" s="2" t="s">
        <v>1283</v>
      </c>
      <c r="L308" s="3">
        <v>23.8</v>
      </c>
      <c r="M308" s="3">
        <v>24.99</v>
      </c>
      <c r="N308" s="3">
        <v>49.99</v>
      </c>
      <c r="O308" s="2" t="s">
        <v>223</v>
      </c>
      <c r="P308" s="2" t="s">
        <v>284</v>
      </c>
      <c r="Q308" s="2" t="s">
        <v>225</v>
      </c>
      <c r="R308" s="2" t="s">
        <v>226</v>
      </c>
      <c r="S308" s="2" t="s">
        <v>3156</v>
      </c>
      <c r="T308" s="2" t="s">
        <v>969</v>
      </c>
      <c r="U308" s="2" t="s">
        <v>2756</v>
      </c>
      <c r="V308" s="2" t="s">
        <v>970</v>
      </c>
      <c r="W308" s="2" t="s">
        <v>971</v>
      </c>
      <c r="X308" s="2" t="s">
        <v>587</v>
      </c>
      <c r="Y308" s="2" t="s">
        <v>494</v>
      </c>
      <c r="Z308" s="4">
        <v>1</v>
      </c>
      <c r="AA308" s="4">
        <f>=ROUNDDOWN({0},0)</f>
      </c>
      <c r="AB308" s="5"/>
      <c r="AC308" s="2" t="s">
        <v>226</v>
      </c>
      <c r="AD308" s="4"/>
      <c r="AE308" s="4"/>
      <c r="AF308" s="6">
        <v>64</v>
      </c>
      <c r="AG308" s="6"/>
      <c r="AH308" s="7">
        <v>0.9762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/>
      <c r="AQ308" s="8"/>
      <c r="AR308" s="4">
        <v>11</v>
      </c>
      <c r="AS308" s="8">
        <v>290.89</v>
      </c>
      <c r="AT308" s="7">
        <v>-1</v>
      </c>
      <c r="AU308" s="7">
        <v>-1</v>
      </c>
      <c r="AV308" s="4" t="s">
        <v>226</v>
      </c>
      <c r="AW308" s="8" t="s">
        <v>226</v>
      </c>
      <c r="AX308" s="4">
        <v>40</v>
      </c>
      <c r="AY308" s="8">
        <v>1139.89</v>
      </c>
      <c r="AZ308" s="7" t="s">
        <v>226</v>
      </c>
      <c r="BA308" s="7" t="s">
        <v>226</v>
      </c>
      <c r="BB308" s="7"/>
      <c r="BC308" s="4" t="s">
        <v>226</v>
      </c>
      <c r="BD308" s="8" t="s">
        <v>226</v>
      </c>
      <c r="BE308" s="4">
        <v>40</v>
      </c>
      <c r="BF308" s="8">
        <v>1139.89</v>
      </c>
      <c r="BG308" s="7" t="s">
        <v>226</v>
      </c>
      <c r="BH308" s="7" t="s">
        <v>226</v>
      </c>
      <c r="BI308" s="7"/>
      <c r="BJ308" s="4"/>
      <c r="BK308" s="8"/>
      <c r="BL308" s="2" t="s">
        <v>3157</v>
      </c>
      <c r="BM308" s="7"/>
      <c r="BN308" s="7"/>
      <c r="BO308" s="4"/>
      <c r="BP308" s="8"/>
      <c r="BQ308" s="4"/>
      <c r="BR308" s="8"/>
      <c r="BS308" s="7"/>
      <c r="BT308" s="7"/>
      <c r="BU308" s="2" t="s">
        <v>287</v>
      </c>
      <c r="BV308" s="2" t="s">
        <v>237</v>
      </c>
      <c r="BW308" s="2" t="s">
        <v>226</v>
      </c>
      <c r="BX308" s="2" t="s">
        <v>226</v>
      </c>
      <c r="BY308" s="2" t="s">
        <v>238</v>
      </c>
      <c r="BZ308" s="2" t="s">
        <v>226</v>
      </c>
      <c r="CA308" s="4"/>
      <c r="CB308" s="8"/>
      <c r="CC308" s="4">
        <v>2</v>
      </c>
      <c r="CD308" s="8">
        <v>53.98</v>
      </c>
      <c r="CE308" s="7">
        <v>-1</v>
      </c>
      <c r="CF308" s="7">
        <v>-1</v>
      </c>
      <c r="CG308" s="2" t="s">
        <v>239</v>
      </c>
      <c r="CH308" s="2" t="s">
        <v>237</v>
      </c>
      <c r="CI308" s="2" t="s">
        <v>1258</v>
      </c>
      <c r="CJ308" s="2" t="s">
        <v>2524</v>
      </c>
      <c r="CK308" s="2" t="s">
        <v>238</v>
      </c>
      <c r="CL308" s="2" t="s">
        <v>226</v>
      </c>
      <c r="CM308" s="4"/>
      <c r="CN308" s="8"/>
      <c r="CO308" s="4"/>
      <c r="CP308" s="8"/>
      <c r="CQ308" s="7"/>
      <c r="CR308" s="7"/>
      <c r="CS308" s="2" t="s">
        <v>239</v>
      </c>
      <c r="CT308" s="2" t="s">
        <v>237</v>
      </c>
      <c r="CU308" s="2" t="s">
        <v>1177</v>
      </c>
      <c r="CV308" s="2" t="s">
        <v>3085</v>
      </c>
      <c r="CW308" s="2" t="s">
        <v>238</v>
      </c>
      <c r="CX308" s="2" t="s">
        <v>226</v>
      </c>
      <c r="CY308" s="4"/>
      <c r="CZ308" s="8"/>
      <c r="DA308" s="4"/>
      <c r="DB308" s="8"/>
      <c r="DC308" s="7"/>
      <c r="DD308" s="7"/>
      <c r="DE308" s="2" t="s">
        <v>239</v>
      </c>
      <c r="DF308" s="2" t="s">
        <v>237</v>
      </c>
      <c r="DG308" s="2" t="s">
        <v>376</v>
      </c>
      <c r="DH308" s="2" t="s">
        <v>1633</v>
      </c>
      <c r="DI308" s="2" t="s">
        <v>291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239</v>
      </c>
      <c r="DR308" s="2" t="s">
        <v>237</v>
      </c>
      <c r="DS308" s="2" t="s">
        <v>2089</v>
      </c>
      <c r="DT308" s="2" t="s">
        <v>922</v>
      </c>
      <c r="DU308" s="2" t="s">
        <v>291</v>
      </c>
      <c r="DV308" s="2" t="s">
        <v>226</v>
      </c>
      <c r="DW308" s="4"/>
      <c r="DX308" s="8"/>
      <c r="DY308" s="4">
        <v>8</v>
      </c>
      <c r="DZ308" s="8">
        <v>209.92</v>
      </c>
      <c r="EA308" s="7">
        <v>-1</v>
      </c>
      <c r="EB308" s="7">
        <v>-1</v>
      </c>
      <c r="EC308" s="2" t="s">
        <v>239</v>
      </c>
      <c r="ED308" s="2" t="s">
        <v>237</v>
      </c>
      <c r="EE308" s="2" t="s">
        <v>1177</v>
      </c>
      <c r="EF308" s="2" t="s">
        <v>256</v>
      </c>
      <c r="EG308" s="2" t="s">
        <v>238</v>
      </c>
      <c r="EH308" s="2" t="s">
        <v>226</v>
      </c>
      <c r="EI308" s="4"/>
      <c r="EJ308" s="8"/>
      <c r="EK308" s="4">
        <v>1</v>
      </c>
      <c r="EL308" s="8">
        <v>26.99</v>
      </c>
      <c r="EM308" s="7">
        <v>-1</v>
      </c>
      <c r="EN308" s="7">
        <v>-1</v>
      </c>
      <c r="EO308" s="2" t="s">
        <v>239</v>
      </c>
      <c r="EP308" s="2" t="s">
        <v>237</v>
      </c>
      <c r="EQ308" s="2" t="s">
        <v>1754</v>
      </c>
      <c r="ER308" s="2" t="s">
        <v>2366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237</v>
      </c>
      <c r="FC308" s="2" t="s">
        <v>1597</v>
      </c>
      <c r="FD308" s="2" t="s">
        <v>226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237</v>
      </c>
      <c r="FO308" s="2" t="s">
        <v>1177</v>
      </c>
      <c r="FP308" s="2" t="s">
        <v>3077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226</v>
      </c>
      <c r="FZ308" s="2" t="s">
        <v>226</v>
      </c>
      <c r="GA308" s="2" t="s">
        <v>226</v>
      </c>
      <c r="GB308" s="2" t="s">
        <v>226</v>
      </c>
      <c r="GC308" s="2" t="s">
        <v>226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448</v>
      </c>
      <c r="GL308" s="2" t="s">
        <v>237</v>
      </c>
      <c r="GM308" s="2" t="s">
        <v>226</v>
      </c>
      <c r="GN308" s="2" t="s">
        <v>226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237</v>
      </c>
      <c r="GY308" s="2" t="s">
        <v>226</v>
      </c>
      <c r="GZ308" s="2" t="s">
        <v>226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252</v>
      </c>
      <c r="HJ308" s="2" t="s">
        <v>237</v>
      </c>
      <c r="HK308" s="2" t="s">
        <v>226</v>
      </c>
      <c r="HL308" s="2" t="s">
        <v>226</v>
      </c>
      <c r="HM308" s="2" t="s">
        <v>238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237</v>
      </c>
      <c r="HW308" s="2" t="s">
        <v>226</v>
      </c>
      <c r="HX308" s="2" t="s">
        <v>226</v>
      </c>
      <c r="HY308" s="2" t="s">
        <v>238</v>
      </c>
      <c r="HZ308" s="2" t="s">
        <v>291</v>
      </c>
      <c r="IA308" s="4"/>
      <c r="IB308" s="8"/>
      <c r="IC308" s="4"/>
      <c r="ID308" s="8"/>
      <c r="IE308" s="7"/>
      <c r="IF308" s="7"/>
      <c r="IG308" s="2" t="s">
        <v>252</v>
      </c>
      <c r="IH308" s="2" t="s">
        <v>237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237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252</v>
      </c>
      <c r="JF308" s="2" t="s">
        <v>237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252</v>
      </c>
      <c r="JR308" s="2" t="s">
        <v>237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237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252</v>
      </c>
      <c r="KP308" s="2" t="s">
        <v>237</v>
      </c>
      <c r="KQ308" s="2" t="s">
        <v>226</v>
      </c>
      <c r="KR308" s="2" t="s">
        <v>226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252</v>
      </c>
      <c r="LB308" s="2" t="s">
        <v>237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252</v>
      </c>
      <c r="LN308" s="2" t="s">
        <v>237</v>
      </c>
      <c r="LO308" s="2" t="s">
        <v>226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226</v>
      </c>
      <c r="MA308" s="2" t="s">
        <v>226</v>
      </c>
      <c r="MB308" s="2" t="s">
        <v>226</v>
      </c>
      <c r="MC308" s="2" t="s">
        <v>226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226</v>
      </c>
      <c r="MM308" s="2" t="s">
        <v>226</v>
      </c>
      <c r="MN308" s="2" t="s">
        <v>226</v>
      </c>
      <c r="MO308" s="2" t="s">
        <v>226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237</v>
      </c>
      <c r="MY308" s="2" t="s">
        <v>226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239</v>
      </c>
      <c r="NJ308" s="2" t="s">
        <v>237</v>
      </c>
      <c r="NK308" s="2" t="s">
        <v>710</v>
      </c>
      <c r="NL308" s="2" t="s">
        <v>939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239</v>
      </c>
      <c r="NV308" s="2" t="s">
        <v>237</v>
      </c>
      <c r="NW308" s="2" t="s">
        <v>254</v>
      </c>
      <c r="NX308" s="2" t="s">
        <v>915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252</v>
      </c>
      <c r="OH308" s="2" t="s">
        <v>237</v>
      </c>
      <c r="OI308" s="2" t="s">
        <v>226</v>
      </c>
      <c r="OJ308" s="2" t="s">
        <v>226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252</v>
      </c>
      <c r="OT308" s="2" t="s">
        <v>237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266</v>
      </c>
      <c r="QD308" s="2" t="s">
        <v>237</v>
      </c>
      <c r="QE308" s="2" t="s">
        <v>226</v>
      </c>
      <c r="QF308" s="2" t="s">
        <v>226</v>
      </c>
      <c r="QG308" s="2" t="s">
        <v>238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252</v>
      </c>
      <c r="QP308" s="2" t="s">
        <v>237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266</v>
      </c>
      <c r="RB308" s="2" t="s">
        <v>237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252</v>
      </c>
      <c r="RN308" s="2" t="s">
        <v>237</v>
      </c>
      <c r="RO308" s="2" t="s">
        <v>226</v>
      </c>
      <c r="RP308" s="2" t="s">
        <v>226</v>
      </c>
      <c r="RQ308" s="2" t="s">
        <v>238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252</v>
      </c>
      <c r="RZ308" s="2" t="s">
        <v>237</v>
      </c>
      <c r="SA308" s="2" t="s">
        <v>226</v>
      </c>
      <c r="SB308" s="2" t="s">
        <v>226</v>
      </c>
      <c r="SC308" s="2" t="s">
        <v>238</v>
      </c>
      <c r="SD308" s="2" t="s">
        <v>226</v>
      </c>
      <c r="SE308" s="4">
        <v>1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</row>
    <row r="309">
      <c r="A309" s="2" t="s">
        <v>3158</v>
      </c>
      <c r="B309" s="2" t="s">
        <v>577</v>
      </c>
      <c r="C309" s="2" t="s">
        <v>558</v>
      </c>
      <c r="D309" s="2" t="s">
        <v>215</v>
      </c>
      <c r="E309" s="2" t="s">
        <v>363</v>
      </c>
      <c r="F309" s="2" t="s">
        <v>3152</v>
      </c>
      <c r="G309" s="2" t="s">
        <v>3153</v>
      </c>
      <c r="H309" s="2" t="s">
        <v>3154</v>
      </c>
      <c r="I309" s="2" t="s">
        <v>3155</v>
      </c>
      <c r="J309" s="2" t="s">
        <v>221</v>
      </c>
      <c r="K309" s="2" t="s">
        <v>1283</v>
      </c>
      <c r="L309" s="3">
        <v>28.57</v>
      </c>
      <c r="M309" s="3">
        <v>30</v>
      </c>
      <c r="N309" s="3">
        <v>59.99</v>
      </c>
      <c r="O309" s="2" t="s">
        <v>302</v>
      </c>
      <c r="P309" s="2" t="s">
        <v>284</v>
      </c>
      <c r="Q309" s="2" t="s">
        <v>225</v>
      </c>
      <c r="R309" s="2" t="s">
        <v>226</v>
      </c>
      <c r="S309" s="2" t="s">
        <v>3156</v>
      </c>
      <c r="T309" s="2" t="s">
        <v>969</v>
      </c>
      <c r="U309" s="2" t="s">
        <v>489</v>
      </c>
      <c r="V309" s="2" t="s">
        <v>970</v>
      </c>
      <c r="W309" s="2" t="s">
        <v>971</v>
      </c>
      <c r="X309" s="2" t="s">
        <v>587</v>
      </c>
      <c r="Y309" s="2" t="s">
        <v>494</v>
      </c>
      <c r="Z309" s="4"/>
      <c r="AA309" s="4">
        <f>=ROUNDDOWN({0},0)</f>
      </c>
      <c r="AB309" s="5"/>
      <c r="AC309" s="2" t="s">
        <v>226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/>
      <c r="AQ309" s="8"/>
      <c r="AR309" s="4">
        <v>29</v>
      </c>
      <c r="AS309" s="8">
        <v>849</v>
      </c>
      <c r="AT309" s="7">
        <v>-1</v>
      </c>
      <c r="AU309" s="7">
        <v>-1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/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/>
      <c r="BJ309" s="4"/>
      <c r="BK309" s="8"/>
      <c r="BL309" s="2" t="s">
        <v>2606</v>
      </c>
      <c r="BM309" s="7"/>
      <c r="BN309" s="7"/>
      <c r="BO309" s="4"/>
      <c r="BP309" s="8"/>
      <c r="BQ309" s="4"/>
      <c r="BR309" s="8"/>
      <c r="BS309" s="7"/>
      <c r="BT309" s="7"/>
      <c r="BU309" s="2" t="s">
        <v>287</v>
      </c>
      <c r="BV309" s="2" t="s">
        <v>237</v>
      </c>
      <c r="BW309" s="2" t="s">
        <v>226</v>
      </c>
      <c r="BX309" s="2" t="s">
        <v>226</v>
      </c>
      <c r="BY309" s="2" t="s">
        <v>238</v>
      </c>
      <c r="BZ309" s="2" t="s">
        <v>226</v>
      </c>
      <c r="CA309" s="4"/>
      <c r="CB309" s="8"/>
      <c r="CC309" s="4">
        <v>2</v>
      </c>
      <c r="CD309" s="8">
        <v>64.8</v>
      </c>
      <c r="CE309" s="7">
        <v>-1</v>
      </c>
      <c r="CF309" s="7">
        <v>-1</v>
      </c>
      <c r="CG309" s="2" t="s">
        <v>239</v>
      </c>
      <c r="CH309" s="2" t="s">
        <v>237</v>
      </c>
      <c r="CI309" s="2" t="s">
        <v>1258</v>
      </c>
      <c r="CJ309" s="2" t="s">
        <v>3159</v>
      </c>
      <c r="CK309" s="2" t="s">
        <v>238</v>
      </c>
      <c r="CL309" s="2" t="s">
        <v>226</v>
      </c>
      <c r="CM309" s="4"/>
      <c r="CN309" s="8"/>
      <c r="CO309" s="4">
        <v>1</v>
      </c>
      <c r="CP309" s="8">
        <v>32.4</v>
      </c>
      <c r="CQ309" s="7">
        <v>-1</v>
      </c>
      <c r="CR309" s="7">
        <v>-1</v>
      </c>
      <c r="CS309" s="2" t="s">
        <v>239</v>
      </c>
      <c r="CT309" s="2" t="s">
        <v>237</v>
      </c>
      <c r="CU309" s="2" t="s">
        <v>3160</v>
      </c>
      <c r="CV309" s="2" t="s">
        <v>3161</v>
      </c>
      <c r="CW309" s="2" t="s">
        <v>238</v>
      </c>
      <c r="CX309" s="2" t="s">
        <v>226</v>
      </c>
      <c r="CY309" s="4"/>
      <c r="CZ309" s="8"/>
      <c r="DA309" s="4">
        <v>5</v>
      </c>
      <c r="DB309" s="8">
        <v>125.4</v>
      </c>
      <c r="DC309" s="7">
        <v>-1</v>
      </c>
      <c r="DD309" s="7">
        <v>-1</v>
      </c>
      <c r="DE309" s="2" t="s">
        <v>239</v>
      </c>
      <c r="DF309" s="2" t="s">
        <v>237</v>
      </c>
      <c r="DG309" s="2" t="s">
        <v>376</v>
      </c>
      <c r="DH309" s="2" t="s">
        <v>2762</v>
      </c>
      <c r="DI309" s="2" t="s">
        <v>291</v>
      </c>
      <c r="DJ309" s="2" t="s">
        <v>226</v>
      </c>
      <c r="DK309" s="4"/>
      <c r="DL309" s="8"/>
      <c r="DM309" s="4">
        <v>2</v>
      </c>
      <c r="DN309" s="8">
        <v>36</v>
      </c>
      <c r="DO309" s="7">
        <v>-1</v>
      </c>
      <c r="DP309" s="7">
        <v>-1</v>
      </c>
      <c r="DQ309" s="2" t="s">
        <v>239</v>
      </c>
      <c r="DR309" s="2" t="s">
        <v>237</v>
      </c>
      <c r="DS309" s="2" t="s">
        <v>3160</v>
      </c>
      <c r="DT309" s="2" t="s">
        <v>550</v>
      </c>
      <c r="DU309" s="2" t="s">
        <v>291</v>
      </c>
      <c r="DV309" s="2" t="s">
        <v>226</v>
      </c>
      <c r="DW309" s="4"/>
      <c r="DX309" s="8"/>
      <c r="DY309" s="4">
        <v>17</v>
      </c>
      <c r="DZ309" s="8">
        <v>535.5</v>
      </c>
      <c r="EA309" s="7">
        <v>-1</v>
      </c>
      <c r="EB309" s="7">
        <v>-1</v>
      </c>
      <c r="EC309" s="2" t="s">
        <v>239</v>
      </c>
      <c r="ED309" s="2" t="s">
        <v>237</v>
      </c>
      <c r="EE309" s="2" t="s">
        <v>3160</v>
      </c>
      <c r="EF309" s="2" t="s">
        <v>3162</v>
      </c>
      <c r="EG309" s="2" t="s">
        <v>238</v>
      </c>
      <c r="EH309" s="2" t="s">
        <v>226</v>
      </c>
      <c r="EI309" s="4"/>
      <c r="EJ309" s="8"/>
      <c r="EK309" s="4">
        <v>1</v>
      </c>
      <c r="EL309" s="8">
        <v>32.4</v>
      </c>
      <c r="EM309" s="7">
        <v>-1</v>
      </c>
      <c r="EN309" s="7">
        <v>-1</v>
      </c>
      <c r="EO309" s="2" t="s">
        <v>239</v>
      </c>
      <c r="EP309" s="2" t="s">
        <v>237</v>
      </c>
      <c r="EQ309" s="2" t="s">
        <v>1754</v>
      </c>
      <c r="ER309" s="2" t="s">
        <v>2366</v>
      </c>
      <c r="ES309" s="2" t="s">
        <v>238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237</v>
      </c>
      <c r="FC309" s="2" t="s">
        <v>1597</v>
      </c>
      <c r="FD309" s="2" t="s">
        <v>226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237</v>
      </c>
      <c r="FO309" s="2" t="s">
        <v>3160</v>
      </c>
      <c r="FP309" s="2" t="s">
        <v>826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226</v>
      </c>
      <c r="FZ309" s="2" t="s">
        <v>226</v>
      </c>
      <c r="GA309" s="2" t="s">
        <v>226</v>
      </c>
      <c r="GB309" s="2" t="s">
        <v>226</v>
      </c>
      <c r="GC309" s="2" t="s">
        <v>226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448</v>
      </c>
      <c r="GL309" s="2" t="s">
        <v>237</v>
      </c>
      <c r="GM309" s="2" t="s">
        <v>226</v>
      </c>
      <c r="GN309" s="2" t="s">
        <v>226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266</v>
      </c>
      <c r="GX309" s="2" t="s">
        <v>237</v>
      </c>
      <c r="GY309" s="2" t="s">
        <v>226</v>
      </c>
      <c r="GZ309" s="2" t="s">
        <v>226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252</v>
      </c>
      <c r="HJ309" s="2" t="s">
        <v>237</v>
      </c>
      <c r="HK309" s="2" t="s">
        <v>226</v>
      </c>
      <c r="HL309" s="2" t="s">
        <v>226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237</v>
      </c>
      <c r="HW309" s="2" t="s">
        <v>226</v>
      </c>
      <c r="HX309" s="2" t="s">
        <v>226</v>
      </c>
      <c r="HY309" s="2" t="s">
        <v>238</v>
      </c>
      <c r="HZ309" s="2" t="s">
        <v>291</v>
      </c>
      <c r="IA309" s="4"/>
      <c r="IB309" s="8"/>
      <c r="IC309" s="4"/>
      <c r="ID309" s="8"/>
      <c r="IE309" s="7"/>
      <c r="IF309" s="7"/>
      <c r="IG309" s="2" t="s">
        <v>252</v>
      </c>
      <c r="IH309" s="2" t="s">
        <v>237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237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252</v>
      </c>
      <c r="JF309" s="2" t="s">
        <v>237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252</v>
      </c>
      <c r="JR309" s="2" t="s">
        <v>237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237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252</v>
      </c>
      <c r="KP309" s="2" t="s">
        <v>237</v>
      </c>
      <c r="KQ309" s="2" t="s">
        <v>226</v>
      </c>
      <c r="KR309" s="2" t="s">
        <v>226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252</v>
      </c>
      <c r="LB309" s="2" t="s">
        <v>237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252</v>
      </c>
      <c r="LN309" s="2" t="s">
        <v>237</v>
      </c>
      <c r="LO309" s="2" t="s">
        <v>226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226</v>
      </c>
      <c r="MA309" s="2" t="s">
        <v>226</v>
      </c>
      <c r="MB309" s="2" t="s">
        <v>226</v>
      </c>
      <c r="MC309" s="2" t="s">
        <v>226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226</v>
      </c>
      <c r="MM309" s="2" t="s">
        <v>226</v>
      </c>
      <c r="MN309" s="2" t="s">
        <v>226</v>
      </c>
      <c r="MO309" s="2" t="s">
        <v>226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237</v>
      </c>
      <c r="MY309" s="2" t="s">
        <v>226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239</v>
      </c>
      <c r="NJ309" s="2" t="s">
        <v>261</v>
      </c>
      <c r="NK309" s="2" t="s">
        <v>710</v>
      </c>
      <c r="NL309" s="2" t="s">
        <v>3163</v>
      </c>
      <c r="NM309" s="2" t="s">
        <v>238</v>
      </c>
      <c r="NN309" s="2" t="s">
        <v>226</v>
      </c>
      <c r="NO309" s="4"/>
      <c r="NP309" s="8"/>
      <c r="NQ309" s="4">
        <v>1</v>
      </c>
      <c r="NR309" s="8">
        <v>22.5</v>
      </c>
      <c r="NS309" s="7">
        <v>-1</v>
      </c>
      <c r="NT309" s="7">
        <v>-1</v>
      </c>
      <c r="NU309" s="2" t="s">
        <v>239</v>
      </c>
      <c r="NV309" s="2" t="s">
        <v>237</v>
      </c>
      <c r="NW309" s="2" t="s">
        <v>254</v>
      </c>
      <c r="NX309" s="2" t="s">
        <v>2982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252</v>
      </c>
      <c r="OH309" s="2" t="s">
        <v>237</v>
      </c>
      <c r="OI309" s="2" t="s">
        <v>226</v>
      </c>
      <c r="OJ309" s="2" t="s">
        <v>226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252</v>
      </c>
      <c r="OT309" s="2" t="s">
        <v>237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237</v>
      </c>
      <c r="QE309" s="2" t="s">
        <v>226</v>
      </c>
      <c r="QF309" s="2" t="s">
        <v>226</v>
      </c>
      <c r="QG309" s="2" t="s">
        <v>238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252</v>
      </c>
      <c r="QP309" s="2" t="s">
        <v>237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237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252</v>
      </c>
      <c r="RN309" s="2" t="s">
        <v>237</v>
      </c>
      <c r="RO309" s="2" t="s">
        <v>226</v>
      </c>
      <c r="RP309" s="2" t="s">
        <v>226</v>
      </c>
      <c r="RQ309" s="2" t="s">
        <v>238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252</v>
      </c>
      <c r="RZ309" s="2" t="s">
        <v>237</v>
      </c>
      <c r="SA309" s="2" t="s">
        <v>226</v>
      </c>
      <c r="SB309" s="2" t="s">
        <v>226</v>
      </c>
      <c r="SC309" s="2" t="s">
        <v>238</v>
      </c>
      <c r="SD309" s="2" t="s">
        <v>226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</row>
    <row r="310">
      <c r="A310" s="2" t="s">
        <v>3164</v>
      </c>
      <c r="B310" s="2" t="s">
        <v>577</v>
      </c>
      <c r="C310" s="2" t="s">
        <v>558</v>
      </c>
      <c r="D310" s="2" t="s">
        <v>215</v>
      </c>
      <c r="E310" s="2" t="s">
        <v>363</v>
      </c>
      <c r="F310" s="2" t="s">
        <v>963</v>
      </c>
      <c r="G310" s="2" t="s">
        <v>964</v>
      </c>
      <c r="H310" s="2" t="s">
        <v>965</v>
      </c>
      <c r="I310" s="2" t="s">
        <v>3155</v>
      </c>
      <c r="J310" s="2" t="s">
        <v>582</v>
      </c>
      <c r="K310" s="2" t="s">
        <v>1204</v>
      </c>
      <c r="L310" s="3">
        <v>23.8</v>
      </c>
      <c r="M310" s="3">
        <v>24.99</v>
      </c>
      <c r="N310" s="3">
        <v>49.99</v>
      </c>
      <c r="O310" s="2" t="s">
        <v>302</v>
      </c>
      <c r="P310" s="2" t="s">
        <v>284</v>
      </c>
      <c r="Q310" s="2" t="s">
        <v>225</v>
      </c>
      <c r="R310" s="2" t="s">
        <v>226</v>
      </c>
      <c r="S310" s="2" t="s">
        <v>3165</v>
      </c>
      <c r="T310" s="2" t="s">
        <v>969</v>
      </c>
      <c r="U310" s="2" t="s">
        <v>2756</v>
      </c>
      <c r="V310" s="2" t="s">
        <v>970</v>
      </c>
      <c r="W310" s="2" t="s">
        <v>971</v>
      </c>
      <c r="X310" s="2" t="s">
        <v>587</v>
      </c>
      <c r="Y310" s="2" t="s">
        <v>1747</v>
      </c>
      <c r="Z310" s="4"/>
      <c r="AA310" s="4">
        <f>=ROUNDDOWN({0},0)</f>
      </c>
      <c r="AB310" s="5"/>
      <c r="AC310" s="2" t="s">
        <v>226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/>
      <c r="AQ310" s="8"/>
      <c r="AR310" s="4">
        <v>32</v>
      </c>
      <c r="AS310" s="8">
        <v>813.18</v>
      </c>
      <c r="AT310" s="7">
        <v>-1</v>
      </c>
      <c r="AU310" s="7">
        <v>-1</v>
      </c>
      <c r="AV310" s="4" t="s">
        <v>226</v>
      </c>
      <c r="AW310" s="8" t="s">
        <v>226</v>
      </c>
      <c r="AX310" s="4">
        <v>100</v>
      </c>
      <c r="AY310" s="8">
        <v>2308.38</v>
      </c>
      <c r="AZ310" s="7" t="s">
        <v>226</v>
      </c>
      <c r="BA310" s="7" t="s">
        <v>226</v>
      </c>
      <c r="BB310" s="7"/>
      <c r="BC310" s="4" t="s">
        <v>226</v>
      </c>
      <c r="BD310" s="8" t="s">
        <v>226</v>
      </c>
      <c r="BE310" s="4">
        <v>343</v>
      </c>
      <c r="BF310" s="8">
        <v>8603.01</v>
      </c>
      <c r="BG310" s="7" t="s">
        <v>226</v>
      </c>
      <c r="BH310" s="7" t="s">
        <v>226</v>
      </c>
      <c r="BI310" s="7"/>
      <c r="BJ310" s="4"/>
      <c r="BK310" s="8"/>
      <c r="BL310" s="2" t="s">
        <v>3166</v>
      </c>
      <c r="BM310" s="7"/>
      <c r="BN310" s="7"/>
      <c r="BO310" s="4"/>
      <c r="BP310" s="8"/>
      <c r="BQ310" s="4"/>
      <c r="BR310" s="8"/>
      <c r="BS310" s="7"/>
      <c r="BT310" s="7"/>
      <c r="BU310" s="2" t="s">
        <v>266</v>
      </c>
      <c r="BV310" s="2" t="s">
        <v>237</v>
      </c>
      <c r="BW310" s="2" t="s">
        <v>226</v>
      </c>
      <c r="BX310" s="2" t="s">
        <v>226</v>
      </c>
      <c r="BY310" s="2" t="s">
        <v>238</v>
      </c>
      <c r="BZ310" s="2" t="s">
        <v>226</v>
      </c>
      <c r="CA310" s="4"/>
      <c r="CB310" s="8"/>
      <c r="CC310" s="4">
        <v>5</v>
      </c>
      <c r="CD310" s="8">
        <v>134.95</v>
      </c>
      <c r="CE310" s="7">
        <v>-1</v>
      </c>
      <c r="CF310" s="7">
        <v>-1</v>
      </c>
      <c r="CG310" s="2" t="s">
        <v>239</v>
      </c>
      <c r="CH310" s="2" t="s">
        <v>237</v>
      </c>
      <c r="CI310" s="2" t="s">
        <v>1258</v>
      </c>
      <c r="CJ310" s="2" t="s">
        <v>412</v>
      </c>
      <c r="CK310" s="2" t="s">
        <v>238</v>
      </c>
      <c r="CL310" s="2" t="s">
        <v>226</v>
      </c>
      <c r="CM310" s="4"/>
      <c r="CN310" s="8"/>
      <c r="CO310" s="4"/>
      <c r="CP310" s="8"/>
      <c r="CQ310" s="7"/>
      <c r="CR310" s="7"/>
      <c r="CS310" s="2" t="s">
        <v>239</v>
      </c>
      <c r="CT310" s="2" t="s">
        <v>237</v>
      </c>
      <c r="CU310" s="2" t="s">
        <v>355</v>
      </c>
      <c r="CV310" s="2" t="s">
        <v>1123</v>
      </c>
      <c r="CW310" s="2" t="s">
        <v>238</v>
      </c>
      <c r="CX310" s="2" t="s">
        <v>226</v>
      </c>
      <c r="CY310" s="4"/>
      <c r="CZ310" s="8"/>
      <c r="DA310" s="4">
        <v>3</v>
      </c>
      <c r="DB310" s="8">
        <v>71.47</v>
      </c>
      <c r="DC310" s="7">
        <v>-1</v>
      </c>
      <c r="DD310" s="7">
        <v>-1</v>
      </c>
      <c r="DE310" s="2" t="s">
        <v>239</v>
      </c>
      <c r="DF310" s="2" t="s">
        <v>237</v>
      </c>
      <c r="DG310" s="2" t="s">
        <v>376</v>
      </c>
      <c r="DH310" s="2" t="s">
        <v>2695</v>
      </c>
      <c r="DI310" s="2" t="s">
        <v>291</v>
      </c>
      <c r="DJ310" s="2" t="s">
        <v>226</v>
      </c>
      <c r="DK310" s="4"/>
      <c r="DL310" s="8"/>
      <c r="DM310" s="4">
        <v>3</v>
      </c>
      <c r="DN310" s="8">
        <v>54.97</v>
      </c>
      <c r="DO310" s="7">
        <v>-1</v>
      </c>
      <c r="DP310" s="7">
        <v>-1</v>
      </c>
      <c r="DQ310" s="2" t="s">
        <v>239</v>
      </c>
      <c r="DR310" s="2" t="s">
        <v>237</v>
      </c>
      <c r="DS310" s="2" t="s">
        <v>399</v>
      </c>
      <c r="DT310" s="2" t="s">
        <v>513</v>
      </c>
      <c r="DU310" s="2" t="s">
        <v>291</v>
      </c>
      <c r="DV310" s="2" t="s">
        <v>226</v>
      </c>
      <c r="DW310" s="4"/>
      <c r="DX310" s="8"/>
      <c r="DY310" s="4">
        <v>20</v>
      </c>
      <c r="DZ310" s="8">
        <v>524.8</v>
      </c>
      <c r="EA310" s="7">
        <v>-1</v>
      </c>
      <c r="EB310" s="7">
        <v>-1</v>
      </c>
      <c r="EC310" s="2" t="s">
        <v>239</v>
      </c>
      <c r="ED310" s="2" t="s">
        <v>237</v>
      </c>
      <c r="EE310" s="2" t="s">
        <v>494</v>
      </c>
      <c r="EF310" s="2" t="s">
        <v>1292</v>
      </c>
      <c r="EG310" s="2" t="s">
        <v>238</v>
      </c>
      <c r="EH310" s="2" t="s">
        <v>226</v>
      </c>
      <c r="EI310" s="4"/>
      <c r="EJ310" s="8"/>
      <c r="EK310" s="4">
        <v>1</v>
      </c>
      <c r="EL310" s="8">
        <v>26.99</v>
      </c>
      <c r="EM310" s="7">
        <v>-1</v>
      </c>
      <c r="EN310" s="7">
        <v>-1</v>
      </c>
      <c r="EO310" s="2" t="s">
        <v>239</v>
      </c>
      <c r="EP310" s="2" t="s">
        <v>237</v>
      </c>
      <c r="EQ310" s="2" t="s">
        <v>3167</v>
      </c>
      <c r="ER310" s="2" t="s">
        <v>2090</v>
      </c>
      <c r="ES310" s="2" t="s">
        <v>238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237</v>
      </c>
      <c r="FC310" s="2" t="s">
        <v>1591</v>
      </c>
      <c r="FD310" s="2" t="s">
        <v>226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239</v>
      </c>
      <c r="FN310" s="2" t="s">
        <v>237</v>
      </c>
      <c r="FO310" s="2" t="s">
        <v>2514</v>
      </c>
      <c r="FP310" s="2" t="s">
        <v>226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226</v>
      </c>
      <c r="FZ310" s="2" t="s">
        <v>226</v>
      </c>
      <c r="GA310" s="2" t="s">
        <v>226</v>
      </c>
      <c r="GB310" s="2" t="s">
        <v>226</v>
      </c>
      <c r="GC310" s="2" t="s">
        <v>226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448</v>
      </c>
      <c r="GL310" s="2" t="s">
        <v>237</v>
      </c>
      <c r="GM310" s="2" t="s">
        <v>226</v>
      </c>
      <c r="GN310" s="2" t="s">
        <v>226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266</v>
      </c>
      <c r="GX310" s="2" t="s">
        <v>237</v>
      </c>
      <c r="GY310" s="2" t="s">
        <v>226</v>
      </c>
      <c r="GZ310" s="2" t="s">
        <v>226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252</v>
      </c>
      <c r="HJ310" s="2" t="s">
        <v>237</v>
      </c>
      <c r="HK310" s="2" t="s">
        <v>226</v>
      </c>
      <c r="HL310" s="2" t="s">
        <v>226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237</v>
      </c>
      <c r="HW310" s="2" t="s">
        <v>226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252</v>
      </c>
      <c r="IH310" s="2" t="s">
        <v>237</v>
      </c>
      <c r="II310" s="2" t="s">
        <v>226</v>
      </c>
      <c r="IJ310" s="2" t="s">
        <v>226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237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252</v>
      </c>
      <c r="JF310" s="2" t="s">
        <v>237</v>
      </c>
      <c r="JG310" s="2" t="s">
        <v>226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252</v>
      </c>
      <c r="JR310" s="2" t="s">
        <v>237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237</v>
      </c>
      <c r="KE310" s="2" t="s">
        <v>226</v>
      </c>
      <c r="KF310" s="2" t="s">
        <v>226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252</v>
      </c>
      <c r="KP310" s="2" t="s">
        <v>237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252</v>
      </c>
      <c r="LB310" s="2" t="s">
        <v>237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252</v>
      </c>
      <c r="LN310" s="2" t="s">
        <v>237</v>
      </c>
      <c r="LO310" s="2" t="s">
        <v>226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226</v>
      </c>
      <c r="MM310" s="2" t="s">
        <v>226</v>
      </c>
      <c r="MN310" s="2" t="s">
        <v>226</v>
      </c>
      <c r="MO310" s="2" t="s">
        <v>226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237</v>
      </c>
      <c r="MY310" s="2" t="s">
        <v>226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239</v>
      </c>
      <c r="NJ310" s="2" t="s">
        <v>237</v>
      </c>
      <c r="NK310" s="2" t="s">
        <v>511</v>
      </c>
      <c r="NL310" s="2" t="s">
        <v>376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239</v>
      </c>
      <c r="NV310" s="2" t="s">
        <v>237</v>
      </c>
      <c r="NW310" s="2" t="s">
        <v>1755</v>
      </c>
      <c r="NX310" s="2" t="s">
        <v>1762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252</v>
      </c>
      <c r="OH310" s="2" t="s">
        <v>237</v>
      </c>
      <c r="OI310" s="2" t="s">
        <v>226</v>
      </c>
      <c r="OJ310" s="2" t="s">
        <v>226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252</v>
      </c>
      <c r="OT310" s="2" t="s">
        <v>237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266</v>
      </c>
      <c r="QD310" s="2" t="s">
        <v>237</v>
      </c>
      <c r="QE310" s="2" t="s">
        <v>226</v>
      </c>
      <c r="QF310" s="2" t="s">
        <v>226</v>
      </c>
      <c r="QG310" s="2" t="s">
        <v>238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252</v>
      </c>
      <c r="QP310" s="2" t="s">
        <v>237</v>
      </c>
      <c r="QQ310" s="2" t="s">
        <v>226</v>
      </c>
      <c r="QR310" s="2" t="s">
        <v>226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237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252</v>
      </c>
      <c r="RN310" s="2" t="s">
        <v>237</v>
      </c>
      <c r="RO310" s="2" t="s">
        <v>226</v>
      </c>
      <c r="RP310" s="2" t="s">
        <v>226</v>
      </c>
      <c r="RQ310" s="2" t="s">
        <v>238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252</v>
      </c>
      <c r="RZ310" s="2" t="s">
        <v>237</v>
      </c>
      <c r="SA310" s="2" t="s">
        <v>226</v>
      </c>
      <c r="SB310" s="2" t="s">
        <v>226</v>
      </c>
      <c r="SC310" s="2" t="s">
        <v>238</v>
      </c>
      <c r="SD310" s="2" t="s">
        <v>226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</row>
    <row r="311">
      <c r="A311" s="2" t="s">
        <v>3168</v>
      </c>
      <c r="B311" s="2" t="s">
        <v>577</v>
      </c>
      <c r="C311" s="2" t="s">
        <v>558</v>
      </c>
      <c r="D311" s="2" t="s">
        <v>215</v>
      </c>
      <c r="E311" s="2" t="s">
        <v>363</v>
      </c>
      <c r="F311" s="2" t="s">
        <v>963</v>
      </c>
      <c r="G311" s="2" t="s">
        <v>964</v>
      </c>
      <c r="H311" s="2" t="s">
        <v>965</v>
      </c>
      <c r="I311" s="2" t="s">
        <v>3155</v>
      </c>
      <c r="J311" s="2" t="s">
        <v>221</v>
      </c>
      <c r="K311" s="2" t="s">
        <v>1204</v>
      </c>
      <c r="L311" s="3">
        <v>28.57</v>
      </c>
      <c r="M311" s="3">
        <v>30</v>
      </c>
      <c r="N311" s="3">
        <v>59.99</v>
      </c>
      <c r="O311" s="2" t="s">
        <v>302</v>
      </c>
      <c r="P311" s="2" t="s">
        <v>284</v>
      </c>
      <c r="Q311" s="2" t="s">
        <v>225</v>
      </c>
      <c r="R311" s="2" t="s">
        <v>226</v>
      </c>
      <c r="S311" s="2" t="s">
        <v>3165</v>
      </c>
      <c r="T311" s="2" t="s">
        <v>969</v>
      </c>
      <c r="U311" s="2" t="s">
        <v>489</v>
      </c>
      <c r="V311" s="2" t="s">
        <v>970</v>
      </c>
      <c r="W311" s="2" t="s">
        <v>971</v>
      </c>
      <c r="X311" s="2" t="s">
        <v>587</v>
      </c>
      <c r="Y311" s="2" t="s">
        <v>1747</v>
      </c>
      <c r="Z311" s="4">
        <v>1</v>
      </c>
      <c r="AA311" s="4">
        <f>=ROUNDDOWN({0},0)</f>
      </c>
      <c r="AB311" s="5"/>
      <c r="AC311" s="2" t="s">
        <v>226</v>
      </c>
      <c r="AD311" s="4"/>
      <c r="AE311" s="4"/>
      <c r="AF311" s="6">
        <v>64</v>
      </c>
      <c r="AG311" s="6"/>
      <c r="AH311" s="7">
        <v>0.5595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/>
      <c r="AQ311" s="8"/>
      <c r="AR311" s="4">
        <v>68</v>
      </c>
      <c r="AS311" s="8">
        <v>1495.2</v>
      </c>
      <c r="AT311" s="7">
        <v>-1</v>
      </c>
      <c r="AU311" s="7">
        <v>-1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/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/>
      <c r="BJ311" s="4"/>
      <c r="BK311" s="8"/>
      <c r="BL311" s="2" t="s">
        <v>3169</v>
      </c>
      <c r="BM311" s="7"/>
      <c r="BN311" s="7"/>
      <c r="BO311" s="4"/>
      <c r="BP311" s="8"/>
      <c r="BQ311" s="4"/>
      <c r="BR311" s="8"/>
      <c r="BS311" s="7"/>
      <c r="BT311" s="7"/>
      <c r="BU311" s="2" t="s">
        <v>266</v>
      </c>
      <c r="BV311" s="2" t="s">
        <v>237</v>
      </c>
      <c r="BW311" s="2" t="s">
        <v>226</v>
      </c>
      <c r="BX311" s="2" t="s">
        <v>226</v>
      </c>
      <c r="BY311" s="2" t="s">
        <v>238</v>
      </c>
      <c r="BZ311" s="2" t="s">
        <v>226</v>
      </c>
      <c r="CA311" s="4"/>
      <c r="CB311" s="8"/>
      <c r="CC311" s="4">
        <v>3</v>
      </c>
      <c r="CD311" s="8">
        <v>97.2</v>
      </c>
      <c r="CE311" s="7">
        <v>-1</v>
      </c>
      <c r="CF311" s="7">
        <v>-1</v>
      </c>
      <c r="CG311" s="2" t="s">
        <v>239</v>
      </c>
      <c r="CH311" s="2" t="s">
        <v>237</v>
      </c>
      <c r="CI311" s="2" t="s">
        <v>1258</v>
      </c>
      <c r="CJ311" s="2" t="s">
        <v>3170</v>
      </c>
      <c r="CK311" s="2" t="s">
        <v>238</v>
      </c>
      <c r="CL311" s="2" t="s">
        <v>226</v>
      </c>
      <c r="CM311" s="4"/>
      <c r="CN311" s="8"/>
      <c r="CO311" s="4"/>
      <c r="CP311" s="8"/>
      <c r="CQ311" s="7"/>
      <c r="CR311" s="7"/>
      <c r="CS311" s="2" t="s">
        <v>239</v>
      </c>
      <c r="CT311" s="2" t="s">
        <v>237</v>
      </c>
      <c r="CU311" s="2" t="s">
        <v>355</v>
      </c>
      <c r="CV311" s="2" t="s">
        <v>396</v>
      </c>
      <c r="CW311" s="2" t="s">
        <v>238</v>
      </c>
      <c r="CX311" s="2" t="s">
        <v>226</v>
      </c>
      <c r="CY311" s="4"/>
      <c r="CZ311" s="8"/>
      <c r="DA311" s="4">
        <v>3</v>
      </c>
      <c r="DB311" s="8">
        <v>99</v>
      </c>
      <c r="DC311" s="7">
        <v>-1</v>
      </c>
      <c r="DD311" s="7">
        <v>-1</v>
      </c>
      <c r="DE311" s="2" t="s">
        <v>239</v>
      </c>
      <c r="DF311" s="2" t="s">
        <v>237</v>
      </c>
      <c r="DG311" s="2" t="s">
        <v>376</v>
      </c>
      <c r="DH311" s="2" t="s">
        <v>3099</v>
      </c>
      <c r="DI311" s="2" t="s">
        <v>291</v>
      </c>
      <c r="DJ311" s="2" t="s">
        <v>226</v>
      </c>
      <c r="DK311" s="4"/>
      <c r="DL311" s="8"/>
      <c r="DM311" s="4">
        <v>1</v>
      </c>
      <c r="DN311" s="8">
        <v>18</v>
      </c>
      <c r="DO311" s="7">
        <v>-1</v>
      </c>
      <c r="DP311" s="7">
        <v>-1</v>
      </c>
      <c r="DQ311" s="2" t="s">
        <v>239</v>
      </c>
      <c r="DR311" s="2" t="s">
        <v>237</v>
      </c>
      <c r="DS311" s="2" t="s">
        <v>399</v>
      </c>
      <c r="DT311" s="2" t="s">
        <v>3171</v>
      </c>
      <c r="DU311" s="2" t="s">
        <v>291</v>
      </c>
      <c r="DV311" s="2" t="s">
        <v>226</v>
      </c>
      <c r="DW311" s="4"/>
      <c r="DX311" s="8"/>
      <c r="DY311" s="4">
        <v>59</v>
      </c>
      <c r="DZ311" s="8">
        <v>1228.5</v>
      </c>
      <c r="EA311" s="7">
        <v>-1</v>
      </c>
      <c r="EB311" s="7">
        <v>-1</v>
      </c>
      <c r="EC311" s="2" t="s">
        <v>239</v>
      </c>
      <c r="ED311" s="2" t="s">
        <v>237</v>
      </c>
      <c r="EE311" s="2" t="s">
        <v>494</v>
      </c>
      <c r="EF311" s="2" t="s">
        <v>2219</v>
      </c>
      <c r="EG311" s="2" t="s">
        <v>238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239</v>
      </c>
      <c r="EP311" s="2" t="s">
        <v>237</v>
      </c>
      <c r="EQ311" s="2" t="s">
        <v>3167</v>
      </c>
      <c r="ER311" s="2" t="s">
        <v>473</v>
      </c>
      <c r="ES311" s="2" t="s">
        <v>238</v>
      </c>
      <c r="ET311" s="2" t="s">
        <v>226</v>
      </c>
      <c r="EU311" s="4"/>
      <c r="EV311" s="8"/>
      <c r="EW311" s="4"/>
      <c r="EX311" s="8"/>
      <c r="EY311" s="7"/>
      <c r="EZ311" s="7"/>
      <c r="FA311" s="2" t="s">
        <v>239</v>
      </c>
      <c r="FB311" s="2" t="s">
        <v>237</v>
      </c>
      <c r="FC311" s="2" t="s">
        <v>1591</v>
      </c>
      <c r="FD311" s="2" t="s">
        <v>638</v>
      </c>
      <c r="FE311" s="2" t="s">
        <v>238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239</v>
      </c>
      <c r="FN311" s="2" t="s">
        <v>237</v>
      </c>
      <c r="FO311" s="2" t="s">
        <v>1747</v>
      </c>
      <c r="FP311" s="2" t="s">
        <v>523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226</v>
      </c>
      <c r="FZ311" s="2" t="s">
        <v>226</v>
      </c>
      <c r="GA311" s="2" t="s">
        <v>226</v>
      </c>
      <c r="GB311" s="2" t="s">
        <v>226</v>
      </c>
      <c r="GC311" s="2" t="s">
        <v>226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448</v>
      </c>
      <c r="GL311" s="2" t="s">
        <v>237</v>
      </c>
      <c r="GM311" s="2" t="s">
        <v>226</v>
      </c>
      <c r="GN311" s="2" t="s">
        <v>226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266</v>
      </c>
      <c r="GX311" s="2" t="s">
        <v>237</v>
      </c>
      <c r="GY311" s="2" t="s">
        <v>226</v>
      </c>
      <c r="GZ311" s="2" t="s">
        <v>226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252</v>
      </c>
      <c r="HJ311" s="2" t="s">
        <v>237</v>
      </c>
      <c r="HK311" s="2" t="s">
        <v>226</v>
      </c>
      <c r="HL311" s="2" t="s">
        <v>226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237</v>
      </c>
      <c r="HW311" s="2" t="s">
        <v>226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252</v>
      </c>
      <c r="IH311" s="2" t="s">
        <v>237</v>
      </c>
      <c r="II311" s="2" t="s">
        <v>226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237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252</v>
      </c>
      <c r="JF311" s="2" t="s">
        <v>237</v>
      </c>
      <c r="JG311" s="2" t="s">
        <v>226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252</v>
      </c>
      <c r="JR311" s="2" t="s">
        <v>237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237</v>
      </c>
      <c r="KE311" s="2" t="s">
        <v>226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252</v>
      </c>
      <c r="KP311" s="2" t="s">
        <v>237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252</v>
      </c>
      <c r="LB311" s="2" t="s">
        <v>237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252</v>
      </c>
      <c r="LN311" s="2" t="s">
        <v>237</v>
      </c>
      <c r="LO311" s="2" t="s">
        <v>226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226</v>
      </c>
      <c r="LZ311" s="2" t="s">
        <v>226</v>
      </c>
      <c r="MA311" s="2" t="s">
        <v>226</v>
      </c>
      <c r="MB311" s="2" t="s">
        <v>226</v>
      </c>
      <c r="MC311" s="2" t="s">
        <v>226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226</v>
      </c>
      <c r="ML311" s="2" t="s">
        <v>226</v>
      </c>
      <c r="MM311" s="2" t="s">
        <v>226</v>
      </c>
      <c r="MN311" s="2" t="s">
        <v>226</v>
      </c>
      <c r="MO311" s="2" t="s">
        <v>226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237</v>
      </c>
      <c r="MY311" s="2" t="s">
        <v>226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239</v>
      </c>
      <c r="NJ311" s="2" t="s">
        <v>237</v>
      </c>
      <c r="NK311" s="2" t="s">
        <v>511</v>
      </c>
      <c r="NL311" s="2" t="s">
        <v>3172</v>
      </c>
      <c r="NM311" s="2" t="s">
        <v>238</v>
      </c>
      <c r="NN311" s="2" t="s">
        <v>226</v>
      </c>
      <c r="NO311" s="4"/>
      <c r="NP311" s="8"/>
      <c r="NQ311" s="4">
        <v>2</v>
      </c>
      <c r="NR311" s="8">
        <v>52.5</v>
      </c>
      <c r="NS311" s="7">
        <v>-1</v>
      </c>
      <c r="NT311" s="7">
        <v>-1</v>
      </c>
      <c r="NU311" s="2" t="s">
        <v>239</v>
      </c>
      <c r="NV311" s="2" t="s">
        <v>237</v>
      </c>
      <c r="NW311" s="2" t="s">
        <v>1755</v>
      </c>
      <c r="NX311" s="2" t="s">
        <v>400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252</v>
      </c>
      <c r="OH311" s="2" t="s">
        <v>237</v>
      </c>
      <c r="OI311" s="2" t="s">
        <v>226</v>
      </c>
      <c r="OJ311" s="2" t="s">
        <v>226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252</v>
      </c>
      <c r="OT311" s="2" t="s">
        <v>237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226</v>
      </c>
      <c r="PG311" s="2" t="s">
        <v>226</v>
      </c>
      <c r="PH311" s="2" t="s">
        <v>226</v>
      </c>
      <c r="PI311" s="2" t="s">
        <v>226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266</v>
      </c>
      <c r="QD311" s="2" t="s">
        <v>237</v>
      </c>
      <c r="QE311" s="2" t="s">
        <v>226</v>
      </c>
      <c r="QF311" s="2" t="s">
        <v>226</v>
      </c>
      <c r="QG311" s="2" t="s">
        <v>238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252</v>
      </c>
      <c r="QP311" s="2" t="s">
        <v>237</v>
      </c>
      <c r="QQ311" s="2" t="s">
        <v>226</v>
      </c>
      <c r="QR311" s="2" t="s">
        <v>226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237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252</v>
      </c>
      <c r="RN311" s="2" t="s">
        <v>237</v>
      </c>
      <c r="RO311" s="2" t="s">
        <v>226</v>
      </c>
      <c r="RP311" s="2" t="s">
        <v>226</v>
      </c>
      <c r="RQ311" s="2" t="s">
        <v>238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252</v>
      </c>
      <c r="RZ311" s="2" t="s">
        <v>237</v>
      </c>
      <c r="SA311" s="2" t="s">
        <v>226</v>
      </c>
      <c r="SB311" s="2" t="s">
        <v>226</v>
      </c>
      <c r="SC311" s="2" t="s">
        <v>238</v>
      </c>
      <c r="SD311" s="2" t="s">
        <v>226</v>
      </c>
      <c r="SE311" s="4">
        <v>1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</row>
    <row r="312">
      <c r="A312" s="2" t="s">
        <v>3173</v>
      </c>
      <c r="B312" s="2" t="s">
        <v>577</v>
      </c>
      <c r="C312" s="2" t="s">
        <v>558</v>
      </c>
      <c r="D312" s="2" t="s">
        <v>215</v>
      </c>
      <c r="E312" s="2" t="s">
        <v>363</v>
      </c>
      <c r="F312" s="2" t="s">
        <v>963</v>
      </c>
      <c r="G312" s="2" t="s">
        <v>964</v>
      </c>
      <c r="H312" s="2" t="s">
        <v>965</v>
      </c>
      <c r="I312" s="2" t="s">
        <v>3155</v>
      </c>
      <c r="J312" s="2" t="s">
        <v>582</v>
      </c>
      <c r="K312" s="2" t="s">
        <v>1050</v>
      </c>
      <c r="L312" s="3">
        <v>23.8</v>
      </c>
      <c r="M312" s="3">
        <v>24.99</v>
      </c>
      <c r="N312" s="3">
        <v>49.99</v>
      </c>
      <c r="O312" s="2" t="s">
        <v>302</v>
      </c>
      <c r="P312" s="2" t="s">
        <v>284</v>
      </c>
      <c r="Q312" s="2" t="s">
        <v>225</v>
      </c>
      <c r="R312" s="2" t="s">
        <v>226</v>
      </c>
      <c r="S312" s="2" t="s">
        <v>3174</v>
      </c>
      <c r="T312" s="2" t="s">
        <v>969</v>
      </c>
      <c r="U312" s="2" t="s">
        <v>2756</v>
      </c>
      <c r="V312" s="2" t="s">
        <v>970</v>
      </c>
      <c r="W312" s="2" t="s">
        <v>971</v>
      </c>
      <c r="X312" s="2" t="s">
        <v>587</v>
      </c>
      <c r="Y312" s="2" t="s">
        <v>1747</v>
      </c>
      <c r="Z312" s="4"/>
      <c r="AA312" s="4">
        <f>=ROUNDDOWN({0},0)</f>
      </c>
      <c r="AB312" s="5"/>
      <c r="AC312" s="2" t="s">
        <v>226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/>
      <c r="AQ312" s="8"/>
      <c r="AR312" s="4">
        <v>49</v>
      </c>
      <c r="AS312" s="8">
        <v>1261.01</v>
      </c>
      <c r="AT312" s="7">
        <v>-1</v>
      </c>
      <c r="AU312" s="7">
        <v>-1</v>
      </c>
      <c r="AV312" s="4" t="s">
        <v>226</v>
      </c>
      <c r="AW312" s="8" t="s">
        <v>226</v>
      </c>
      <c r="AX312" s="4">
        <v>130</v>
      </c>
      <c r="AY312" s="8">
        <v>3161.81</v>
      </c>
      <c r="AZ312" s="7" t="s">
        <v>226</v>
      </c>
      <c r="BA312" s="7" t="s">
        <v>226</v>
      </c>
      <c r="BB312" s="7"/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/>
      <c r="BJ312" s="4"/>
      <c r="BK312" s="8"/>
      <c r="BL312" s="2" t="s">
        <v>3166</v>
      </c>
      <c r="BM312" s="7"/>
      <c r="BN312" s="7"/>
      <c r="BO312" s="4"/>
      <c r="BP312" s="8"/>
      <c r="BQ312" s="4"/>
      <c r="BR312" s="8"/>
      <c r="BS312" s="7"/>
      <c r="BT312" s="7"/>
      <c r="BU312" s="2" t="s">
        <v>266</v>
      </c>
      <c r="BV312" s="2" t="s">
        <v>237</v>
      </c>
      <c r="BW312" s="2" t="s">
        <v>226</v>
      </c>
      <c r="BX312" s="2" t="s">
        <v>226</v>
      </c>
      <c r="BY312" s="2" t="s">
        <v>238</v>
      </c>
      <c r="BZ312" s="2" t="s">
        <v>226</v>
      </c>
      <c r="CA312" s="4"/>
      <c r="CB312" s="8"/>
      <c r="CC312" s="4">
        <v>12</v>
      </c>
      <c r="CD312" s="8">
        <v>323.88</v>
      </c>
      <c r="CE312" s="7">
        <v>-1</v>
      </c>
      <c r="CF312" s="7">
        <v>-1</v>
      </c>
      <c r="CG312" s="2" t="s">
        <v>239</v>
      </c>
      <c r="CH312" s="2" t="s">
        <v>237</v>
      </c>
      <c r="CI312" s="2" t="s">
        <v>1258</v>
      </c>
      <c r="CJ312" s="2" t="s">
        <v>730</v>
      </c>
      <c r="CK312" s="2" t="s">
        <v>238</v>
      </c>
      <c r="CL312" s="2" t="s">
        <v>226</v>
      </c>
      <c r="CM312" s="4"/>
      <c r="CN312" s="8"/>
      <c r="CO312" s="4"/>
      <c r="CP312" s="8"/>
      <c r="CQ312" s="7"/>
      <c r="CR312" s="7"/>
      <c r="CS312" s="2" t="s">
        <v>239</v>
      </c>
      <c r="CT312" s="2" t="s">
        <v>237</v>
      </c>
      <c r="CU312" s="2" t="s">
        <v>355</v>
      </c>
      <c r="CV312" s="2" t="s">
        <v>226</v>
      </c>
      <c r="CW312" s="2" t="s">
        <v>238</v>
      </c>
      <c r="CX312" s="2" t="s">
        <v>226</v>
      </c>
      <c r="CY312" s="4"/>
      <c r="CZ312" s="8"/>
      <c r="DA312" s="4">
        <v>8</v>
      </c>
      <c r="DB312" s="8">
        <v>197.92</v>
      </c>
      <c r="DC312" s="7">
        <v>-1</v>
      </c>
      <c r="DD312" s="7">
        <v>-1</v>
      </c>
      <c r="DE312" s="2" t="s">
        <v>239</v>
      </c>
      <c r="DF312" s="2" t="s">
        <v>237</v>
      </c>
      <c r="DG312" s="2" t="s">
        <v>376</v>
      </c>
      <c r="DH312" s="2" t="s">
        <v>492</v>
      </c>
      <c r="DI312" s="2" t="s">
        <v>291</v>
      </c>
      <c r="DJ312" s="2" t="s">
        <v>226</v>
      </c>
      <c r="DK312" s="4"/>
      <c r="DL312" s="8"/>
      <c r="DM312" s="4">
        <v>2</v>
      </c>
      <c r="DN312" s="8">
        <v>29.98</v>
      </c>
      <c r="DO312" s="7">
        <v>-1</v>
      </c>
      <c r="DP312" s="7">
        <v>-1</v>
      </c>
      <c r="DQ312" s="2" t="s">
        <v>239</v>
      </c>
      <c r="DR312" s="2" t="s">
        <v>237</v>
      </c>
      <c r="DS312" s="2" t="s">
        <v>399</v>
      </c>
      <c r="DT312" s="2" t="s">
        <v>3171</v>
      </c>
      <c r="DU312" s="2" t="s">
        <v>291</v>
      </c>
      <c r="DV312" s="2" t="s">
        <v>226</v>
      </c>
      <c r="DW312" s="4"/>
      <c r="DX312" s="8"/>
      <c r="DY312" s="4">
        <v>26</v>
      </c>
      <c r="DZ312" s="8">
        <v>682.24</v>
      </c>
      <c r="EA312" s="7">
        <v>-1</v>
      </c>
      <c r="EB312" s="7">
        <v>-1</v>
      </c>
      <c r="EC312" s="2" t="s">
        <v>239</v>
      </c>
      <c r="ED312" s="2" t="s">
        <v>237</v>
      </c>
      <c r="EE312" s="2" t="s">
        <v>494</v>
      </c>
      <c r="EF312" s="2" t="s">
        <v>511</v>
      </c>
      <c r="EG312" s="2" t="s">
        <v>238</v>
      </c>
      <c r="EH312" s="2" t="s">
        <v>226</v>
      </c>
      <c r="EI312" s="4"/>
      <c r="EJ312" s="8"/>
      <c r="EK312" s="4">
        <v>1</v>
      </c>
      <c r="EL312" s="8">
        <v>26.99</v>
      </c>
      <c r="EM312" s="7">
        <v>-1</v>
      </c>
      <c r="EN312" s="7">
        <v>-1</v>
      </c>
      <c r="EO312" s="2" t="s">
        <v>239</v>
      </c>
      <c r="EP312" s="2" t="s">
        <v>237</v>
      </c>
      <c r="EQ312" s="2" t="s">
        <v>3167</v>
      </c>
      <c r="ER312" s="2" t="s">
        <v>514</v>
      </c>
      <c r="ES312" s="2" t="s">
        <v>238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239</v>
      </c>
      <c r="FB312" s="2" t="s">
        <v>237</v>
      </c>
      <c r="FC312" s="2" t="s">
        <v>1591</v>
      </c>
      <c r="FD312" s="2" t="s">
        <v>226</v>
      </c>
      <c r="FE312" s="2" t="s">
        <v>238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239</v>
      </c>
      <c r="FN312" s="2" t="s">
        <v>237</v>
      </c>
      <c r="FO312" s="2" t="s">
        <v>456</v>
      </c>
      <c r="FP312" s="2" t="s">
        <v>226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226</v>
      </c>
      <c r="FZ312" s="2" t="s">
        <v>226</v>
      </c>
      <c r="GA312" s="2" t="s">
        <v>226</v>
      </c>
      <c r="GB312" s="2" t="s">
        <v>226</v>
      </c>
      <c r="GC312" s="2" t="s">
        <v>226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448</v>
      </c>
      <c r="GL312" s="2" t="s">
        <v>237</v>
      </c>
      <c r="GM312" s="2" t="s">
        <v>226</v>
      </c>
      <c r="GN312" s="2" t="s">
        <v>226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266</v>
      </c>
      <c r="GX312" s="2" t="s">
        <v>237</v>
      </c>
      <c r="GY312" s="2" t="s">
        <v>226</v>
      </c>
      <c r="GZ312" s="2" t="s">
        <v>226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252</v>
      </c>
      <c r="HJ312" s="2" t="s">
        <v>237</v>
      </c>
      <c r="HK312" s="2" t="s">
        <v>226</v>
      </c>
      <c r="HL312" s="2" t="s">
        <v>226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237</v>
      </c>
      <c r="HW312" s="2" t="s">
        <v>226</v>
      </c>
      <c r="HX312" s="2" t="s">
        <v>226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252</v>
      </c>
      <c r="IH312" s="2" t="s">
        <v>237</v>
      </c>
      <c r="II312" s="2" t="s">
        <v>226</v>
      </c>
      <c r="IJ312" s="2" t="s">
        <v>226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252</v>
      </c>
      <c r="IT312" s="2" t="s">
        <v>237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252</v>
      </c>
      <c r="JF312" s="2" t="s">
        <v>237</v>
      </c>
      <c r="JG312" s="2" t="s">
        <v>226</v>
      </c>
      <c r="JH312" s="2" t="s">
        <v>226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252</v>
      </c>
      <c r="JR312" s="2" t="s">
        <v>237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236</v>
      </c>
      <c r="KD312" s="2" t="s">
        <v>237</v>
      </c>
      <c r="KE312" s="2" t="s">
        <v>226</v>
      </c>
      <c r="KF312" s="2" t="s">
        <v>226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252</v>
      </c>
      <c r="KP312" s="2" t="s">
        <v>237</v>
      </c>
      <c r="KQ312" s="2" t="s">
        <v>226</v>
      </c>
      <c r="KR312" s="2" t="s">
        <v>226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252</v>
      </c>
      <c r="LB312" s="2" t="s">
        <v>237</v>
      </c>
      <c r="LC312" s="2" t="s">
        <v>226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252</v>
      </c>
      <c r="LN312" s="2" t="s">
        <v>237</v>
      </c>
      <c r="LO312" s="2" t="s">
        <v>226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226</v>
      </c>
      <c r="MA312" s="2" t="s">
        <v>226</v>
      </c>
      <c r="MB312" s="2" t="s">
        <v>226</v>
      </c>
      <c r="MC312" s="2" t="s">
        <v>226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226</v>
      </c>
      <c r="ML312" s="2" t="s">
        <v>226</v>
      </c>
      <c r="MM312" s="2" t="s">
        <v>226</v>
      </c>
      <c r="MN312" s="2" t="s">
        <v>226</v>
      </c>
      <c r="MO312" s="2" t="s">
        <v>226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237</v>
      </c>
      <c r="MY312" s="2" t="s">
        <v>226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239</v>
      </c>
      <c r="NJ312" s="2" t="s">
        <v>237</v>
      </c>
      <c r="NK312" s="2" t="s">
        <v>511</v>
      </c>
      <c r="NL312" s="2" t="s">
        <v>297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239</v>
      </c>
      <c r="NV312" s="2" t="s">
        <v>237</v>
      </c>
      <c r="NW312" s="2" t="s">
        <v>1755</v>
      </c>
      <c r="NX312" s="2" t="s">
        <v>400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252</v>
      </c>
      <c r="OH312" s="2" t="s">
        <v>237</v>
      </c>
      <c r="OI312" s="2" t="s">
        <v>226</v>
      </c>
      <c r="OJ312" s="2" t="s">
        <v>226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252</v>
      </c>
      <c r="OT312" s="2" t="s">
        <v>237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226</v>
      </c>
      <c r="PG312" s="2" t="s">
        <v>226</v>
      </c>
      <c r="PH312" s="2" t="s">
        <v>226</v>
      </c>
      <c r="PI312" s="2" t="s">
        <v>226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266</v>
      </c>
      <c r="QD312" s="2" t="s">
        <v>237</v>
      </c>
      <c r="QE312" s="2" t="s">
        <v>226</v>
      </c>
      <c r="QF312" s="2" t="s">
        <v>226</v>
      </c>
      <c r="QG312" s="2" t="s">
        <v>238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252</v>
      </c>
      <c r="QP312" s="2" t="s">
        <v>237</v>
      </c>
      <c r="QQ312" s="2" t="s">
        <v>226</v>
      </c>
      <c r="QR312" s="2" t="s">
        <v>226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237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252</v>
      </c>
      <c r="RN312" s="2" t="s">
        <v>237</v>
      </c>
      <c r="RO312" s="2" t="s">
        <v>226</v>
      </c>
      <c r="RP312" s="2" t="s">
        <v>226</v>
      </c>
      <c r="RQ312" s="2" t="s">
        <v>238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252</v>
      </c>
      <c r="RZ312" s="2" t="s">
        <v>237</v>
      </c>
      <c r="SA312" s="2" t="s">
        <v>226</v>
      </c>
      <c r="SB312" s="2" t="s">
        <v>226</v>
      </c>
      <c r="SC312" s="2" t="s">
        <v>238</v>
      </c>
      <c r="SD312" s="2" t="s">
        <v>226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</row>
    <row r="313">
      <c r="A313" s="2" t="s">
        <v>3175</v>
      </c>
      <c r="B313" s="2" t="s">
        <v>577</v>
      </c>
      <c r="C313" s="2" t="s">
        <v>558</v>
      </c>
      <c r="D313" s="2" t="s">
        <v>215</v>
      </c>
      <c r="E313" s="2" t="s">
        <v>363</v>
      </c>
      <c r="F313" s="2" t="s">
        <v>963</v>
      </c>
      <c r="G313" s="2" t="s">
        <v>964</v>
      </c>
      <c r="H313" s="2" t="s">
        <v>965</v>
      </c>
      <c r="I313" s="2" t="s">
        <v>3155</v>
      </c>
      <c r="J313" s="2" t="s">
        <v>221</v>
      </c>
      <c r="K313" s="2" t="s">
        <v>1050</v>
      </c>
      <c r="L313" s="3">
        <v>28.57</v>
      </c>
      <c r="M313" s="3">
        <v>30</v>
      </c>
      <c r="N313" s="3">
        <v>59.99</v>
      </c>
      <c r="O313" s="2" t="s">
        <v>302</v>
      </c>
      <c r="P313" s="2" t="s">
        <v>284</v>
      </c>
      <c r="Q313" s="2" t="s">
        <v>225</v>
      </c>
      <c r="R313" s="2" t="s">
        <v>226</v>
      </c>
      <c r="S313" s="2" t="s">
        <v>3174</v>
      </c>
      <c r="T313" s="2" t="s">
        <v>969</v>
      </c>
      <c r="U313" s="2" t="s">
        <v>489</v>
      </c>
      <c r="V313" s="2" t="s">
        <v>970</v>
      </c>
      <c r="W313" s="2" t="s">
        <v>971</v>
      </c>
      <c r="X313" s="2" t="s">
        <v>587</v>
      </c>
      <c r="Y313" s="2" t="s">
        <v>1747</v>
      </c>
      <c r="Z313" s="4"/>
      <c r="AA313" s="4">
        <f>=ROUNDDOWN({0},0)</f>
      </c>
      <c r="AB313" s="5"/>
      <c r="AC313" s="2" t="s">
        <v>226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/>
      <c r="AQ313" s="8"/>
      <c r="AR313" s="4">
        <v>81</v>
      </c>
      <c r="AS313" s="8">
        <v>1900.8</v>
      </c>
      <c r="AT313" s="7">
        <v>-1</v>
      </c>
      <c r="AU313" s="7">
        <v>-1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/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/>
      <c r="BJ313" s="4"/>
      <c r="BK313" s="8"/>
      <c r="BL313" s="2" t="s">
        <v>3176</v>
      </c>
      <c r="BM313" s="7"/>
      <c r="BN313" s="7"/>
      <c r="BO313" s="4"/>
      <c r="BP313" s="8"/>
      <c r="BQ313" s="4"/>
      <c r="BR313" s="8"/>
      <c r="BS313" s="7"/>
      <c r="BT313" s="7"/>
      <c r="BU313" s="2" t="s">
        <v>266</v>
      </c>
      <c r="BV313" s="2" t="s">
        <v>237</v>
      </c>
      <c r="BW313" s="2" t="s">
        <v>226</v>
      </c>
      <c r="BX313" s="2" t="s">
        <v>226</v>
      </c>
      <c r="BY313" s="2" t="s">
        <v>238</v>
      </c>
      <c r="BZ313" s="2" t="s">
        <v>226</v>
      </c>
      <c r="CA313" s="4"/>
      <c r="CB313" s="8"/>
      <c r="CC313" s="4">
        <v>16</v>
      </c>
      <c r="CD313" s="8">
        <v>518.4</v>
      </c>
      <c r="CE313" s="7">
        <v>-1</v>
      </c>
      <c r="CF313" s="7">
        <v>-1</v>
      </c>
      <c r="CG313" s="2" t="s">
        <v>239</v>
      </c>
      <c r="CH313" s="2" t="s">
        <v>237</v>
      </c>
      <c r="CI313" s="2" t="s">
        <v>1258</v>
      </c>
      <c r="CJ313" s="2" t="s">
        <v>1739</v>
      </c>
      <c r="CK313" s="2" t="s">
        <v>238</v>
      </c>
      <c r="CL313" s="2" t="s">
        <v>226</v>
      </c>
      <c r="CM313" s="4"/>
      <c r="CN313" s="8"/>
      <c r="CO313" s="4">
        <v>1</v>
      </c>
      <c r="CP313" s="8">
        <v>32.4</v>
      </c>
      <c r="CQ313" s="7">
        <v>-1</v>
      </c>
      <c r="CR313" s="7">
        <v>-1</v>
      </c>
      <c r="CS313" s="2" t="s">
        <v>239</v>
      </c>
      <c r="CT313" s="2" t="s">
        <v>237</v>
      </c>
      <c r="CU313" s="2" t="s">
        <v>355</v>
      </c>
      <c r="CV313" s="2" t="s">
        <v>3171</v>
      </c>
      <c r="CW313" s="2" t="s">
        <v>238</v>
      </c>
      <c r="CX313" s="2" t="s">
        <v>226</v>
      </c>
      <c r="CY313" s="4"/>
      <c r="CZ313" s="8"/>
      <c r="DA313" s="4"/>
      <c r="DB313" s="8"/>
      <c r="DC313" s="7"/>
      <c r="DD313" s="7"/>
      <c r="DE313" s="2" t="s">
        <v>239</v>
      </c>
      <c r="DF313" s="2" t="s">
        <v>237</v>
      </c>
      <c r="DG313" s="2" t="s">
        <v>376</v>
      </c>
      <c r="DH313" s="2" t="s">
        <v>492</v>
      </c>
      <c r="DI313" s="2" t="s">
        <v>291</v>
      </c>
      <c r="DJ313" s="2" t="s">
        <v>226</v>
      </c>
      <c r="DK313" s="4"/>
      <c r="DL313" s="8"/>
      <c r="DM313" s="4"/>
      <c r="DN313" s="8"/>
      <c r="DO313" s="7"/>
      <c r="DP313" s="7"/>
      <c r="DQ313" s="2" t="s">
        <v>239</v>
      </c>
      <c r="DR313" s="2" t="s">
        <v>237</v>
      </c>
      <c r="DS313" s="2" t="s">
        <v>399</v>
      </c>
      <c r="DT313" s="2" t="s">
        <v>3160</v>
      </c>
      <c r="DU313" s="2" t="s">
        <v>291</v>
      </c>
      <c r="DV313" s="2" t="s">
        <v>226</v>
      </c>
      <c r="DW313" s="4"/>
      <c r="DX313" s="8"/>
      <c r="DY313" s="4">
        <v>62</v>
      </c>
      <c r="DZ313" s="8">
        <v>1285.2</v>
      </c>
      <c r="EA313" s="7">
        <v>-1</v>
      </c>
      <c r="EB313" s="7">
        <v>-1</v>
      </c>
      <c r="EC313" s="2" t="s">
        <v>239</v>
      </c>
      <c r="ED313" s="2" t="s">
        <v>237</v>
      </c>
      <c r="EE313" s="2" t="s">
        <v>494</v>
      </c>
      <c r="EF313" s="2" t="s">
        <v>3177</v>
      </c>
      <c r="EG313" s="2" t="s">
        <v>238</v>
      </c>
      <c r="EH313" s="2" t="s">
        <v>226</v>
      </c>
      <c r="EI313" s="4"/>
      <c r="EJ313" s="8"/>
      <c r="EK313" s="4">
        <v>2</v>
      </c>
      <c r="EL313" s="8">
        <v>64.8</v>
      </c>
      <c r="EM313" s="7">
        <v>-1</v>
      </c>
      <c r="EN313" s="7">
        <v>-1</v>
      </c>
      <c r="EO313" s="2" t="s">
        <v>239</v>
      </c>
      <c r="EP313" s="2" t="s">
        <v>237</v>
      </c>
      <c r="EQ313" s="2" t="s">
        <v>3167</v>
      </c>
      <c r="ER313" s="2" t="s">
        <v>2089</v>
      </c>
      <c r="ES313" s="2" t="s">
        <v>238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239</v>
      </c>
      <c r="FB313" s="2" t="s">
        <v>237</v>
      </c>
      <c r="FC313" s="2" t="s">
        <v>1591</v>
      </c>
      <c r="FD313" s="2" t="s">
        <v>2524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239</v>
      </c>
      <c r="FN313" s="2" t="s">
        <v>237</v>
      </c>
      <c r="FO313" s="2" t="s">
        <v>1747</v>
      </c>
      <c r="FP313" s="2" t="s">
        <v>226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226</v>
      </c>
      <c r="FZ313" s="2" t="s">
        <v>226</v>
      </c>
      <c r="GA313" s="2" t="s">
        <v>226</v>
      </c>
      <c r="GB313" s="2" t="s">
        <v>226</v>
      </c>
      <c r="GC313" s="2" t="s">
        <v>226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448</v>
      </c>
      <c r="GL313" s="2" t="s">
        <v>237</v>
      </c>
      <c r="GM313" s="2" t="s">
        <v>226</v>
      </c>
      <c r="GN313" s="2" t="s">
        <v>226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237</v>
      </c>
      <c r="GY313" s="2" t="s">
        <v>226</v>
      </c>
      <c r="GZ313" s="2" t="s">
        <v>226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252</v>
      </c>
      <c r="HJ313" s="2" t="s">
        <v>237</v>
      </c>
      <c r="HK313" s="2" t="s">
        <v>226</v>
      </c>
      <c r="HL313" s="2" t="s">
        <v>226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237</v>
      </c>
      <c r="HW313" s="2" t="s">
        <v>226</v>
      </c>
      <c r="HX313" s="2" t="s">
        <v>226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252</v>
      </c>
      <c r="IH313" s="2" t="s">
        <v>237</v>
      </c>
      <c r="II313" s="2" t="s">
        <v>226</v>
      </c>
      <c r="IJ313" s="2" t="s">
        <v>226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237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252</v>
      </c>
      <c r="JF313" s="2" t="s">
        <v>237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252</v>
      </c>
      <c r="JR313" s="2" t="s">
        <v>237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237</v>
      </c>
      <c r="KE313" s="2" t="s">
        <v>226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252</v>
      </c>
      <c r="KP313" s="2" t="s">
        <v>237</v>
      </c>
      <c r="KQ313" s="2" t="s">
        <v>226</v>
      </c>
      <c r="KR313" s="2" t="s">
        <v>226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252</v>
      </c>
      <c r="LB313" s="2" t="s">
        <v>237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252</v>
      </c>
      <c r="LN313" s="2" t="s">
        <v>237</v>
      </c>
      <c r="LO313" s="2" t="s">
        <v>226</v>
      </c>
      <c r="LP313" s="2" t="s">
        <v>226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226</v>
      </c>
      <c r="LZ313" s="2" t="s">
        <v>226</v>
      </c>
      <c r="MA313" s="2" t="s">
        <v>226</v>
      </c>
      <c r="MB313" s="2" t="s">
        <v>226</v>
      </c>
      <c r="MC313" s="2" t="s">
        <v>226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226</v>
      </c>
      <c r="ML313" s="2" t="s">
        <v>226</v>
      </c>
      <c r="MM313" s="2" t="s">
        <v>226</v>
      </c>
      <c r="MN313" s="2" t="s">
        <v>226</v>
      </c>
      <c r="MO313" s="2" t="s">
        <v>226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237</v>
      </c>
      <c r="MY313" s="2" t="s">
        <v>226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239</v>
      </c>
      <c r="NJ313" s="2" t="s">
        <v>237</v>
      </c>
      <c r="NK313" s="2" t="s">
        <v>511</v>
      </c>
      <c r="NL313" s="2" t="s">
        <v>416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239</v>
      </c>
      <c r="NV313" s="2" t="s">
        <v>237</v>
      </c>
      <c r="NW313" s="2" t="s">
        <v>1755</v>
      </c>
      <c r="NX313" s="2" t="s">
        <v>1762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252</v>
      </c>
      <c r="OH313" s="2" t="s">
        <v>237</v>
      </c>
      <c r="OI313" s="2" t="s">
        <v>226</v>
      </c>
      <c r="OJ313" s="2" t="s">
        <v>226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252</v>
      </c>
      <c r="OT313" s="2" t="s">
        <v>237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266</v>
      </c>
      <c r="QD313" s="2" t="s">
        <v>237</v>
      </c>
      <c r="QE313" s="2" t="s">
        <v>226</v>
      </c>
      <c r="QF313" s="2" t="s">
        <v>226</v>
      </c>
      <c r="QG313" s="2" t="s">
        <v>238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252</v>
      </c>
      <c r="QP313" s="2" t="s">
        <v>237</v>
      </c>
      <c r="QQ313" s="2" t="s">
        <v>226</v>
      </c>
      <c r="QR313" s="2" t="s">
        <v>226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266</v>
      </c>
      <c r="RB313" s="2" t="s">
        <v>237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252</v>
      </c>
      <c r="RN313" s="2" t="s">
        <v>237</v>
      </c>
      <c r="RO313" s="2" t="s">
        <v>226</v>
      </c>
      <c r="RP313" s="2" t="s">
        <v>226</v>
      </c>
      <c r="RQ313" s="2" t="s">
        <v>238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252</v>
      </c>
      <c r="RZ313" s="2" t="s">
        <v>237</v>
      </c>
      <c r="SA313" s="2" t="s">
        <v>226</v>
      </c>
      <c r="SB313" s="2" t="s">
        <v>226</v>
      </c>
      <c r="SC313" s="2" t="s">
        <v>238</v>
      </c>
      <c r="SD313" s="2" t="s">
        <v>226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</row>
    <row r="314">
      <c r="A314" s="2" t="s">
        <v>3178</v>
      </c>
      <c r="B314" s="2" t="s">
        <v>577</v>
      </c>
      <c r="C314" s="2" t="s">
        <v>558</v>
      </c>
      <c r="D314" s="2" t="s">
        <v>215</v>
      </c>
      <c r="E314" s="2" t="s">
        <v>363</v>
      </c>
      <c r="F314" s="2" t="s">
        <v>963</v>
      </c>
      <c r="G314" s="2" t="s">
        <v>964</v>
      </c>
      <c r="H314" s="2" t="s">
        <v>965</v>
      </c>
      <c r="I314" s="2" t="s">
        <v>3155</v>
      </c>
      <c r="J314" s="2" t="s">
        <v>582</v>
      </c>
      <c r="K314" s="2" t="s">
        <v>967</v>
      </c>
      <c r="L314" s="3">
        <v>23.8</v>
      </c>
      <c r="M314" s="3">
        <v>24.99</v>
      </c>
      <c r="N314" s="3">
        <v>49.99</v>
      </c>
      <c r="O314" s="2" t="s">
        <v>302</v>
      </c>
      <c r="P314" s="2" t="s">
        <v>284</v>
      </c>
      <c r="Q314" s="2" t="s">
        <v>225</v>
      </c>
      <c r="R314" s="2" t="s">
        <v>226</v>
      </c>
      <c r="S314" s="2" t="s">
        <v>3179</v>
      </c>
      <c r="T314" s="2" t="s">
        <v>969</v>
      </c>
      <c r="U314" s="2" t="s">
        <v>2756</v>
      </c>
      <c r="V314" s="2" t="s">
        <v>970</v>
      </c>
      <c r="W314" s="2" t="s">
        <v>971</v>
      </c>
      <c r="X314" s="2" t="s">
        <v>587</v>
      </c>
      <c r="Y314" s="2" t="s">
        <v>1747</v>
      </c>
      <c r="Z314" s="4"/>
      <c r="AA314" s="4">
        <f>=ROUNDDOWN({0},0)</f>
      </c>
      <c r="AB314" s="5"/>
      <c r="AC314" s="2" t="s">
        <v>226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/>
      <c r="AQ314" s="8"/>
      <c r="AR314" s="4">
        <v>32</v>
      </c>
      <c r="AS314" s="8">
        <v>670.43</v>
      </c>
      <c r="AT314" s="7">
        <v>-1</v>
      </c>
      <c r="AU314" s="7">
        <v>-1</v>
      </c>
      <c r="AV314" s="4" t="s">
        <v>226</v>
      </c>
      <c r="AW314" s="8" t="s">
        <v>226</v>
      </c>
      <c r="AX314" s="4">
        <v>113</v>
      </c>
      <c r="AY314" s="8">
        <v>3132.82</v>
      </c>
      <c r="AZ314" s="7" t="s">
        <v>226</v>
      </c>
      <c r="BA314" s="7" t="s">
        <v>226</v>
      </c>
      <c r="BB314" s="7"/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/>
      <c r="BJ314" s="4"/>
      <c r="BK314" s="8"/>
      <c r="BL314" s="2" t="s">
        <v>3180</v>
      </c>
      <c r="BM314" s="7"/>
      <c r="BN314" s="7"/>
      <c r="BO314" s="4"/>
      <c r="BP314" s="8"/>
      <c r="BQ314" s="4"/>
      <c r="BR314" s="8"/>
      <c r="BS314" s="7"/>
      <c r="BT314" s="7"/>
      <c r="BU314" s="2" t="s">
        <v>266</v>
      </c>
      <c r="BV314" s="2" t="s">
        <v>237</v>
      </c>
      <c r="BW314" s="2" t="s">
        <v>226</v>
      </c>
      <c r="BX314" s="2" t="s">
        <v>226</v>
      </c>
      <c r="BY314" s="2" t="s">
        <v>238</v>
      </c>
      <c r="BZ314" s="2" t="s">
        <v>226</v>
      </c>
      <c r="CA314" s="4"/>
      <c r="CB314" s="8"/>
      <c r="CC314" s="4">
        <v>5</v>
      </c>
      <c r="CD314" s="8">
        <v>134.95</v>
      </c>
      <c r="CE314" s="7">
        <v>-1</v>
      </c>
      <c r="CF314" s="7">
        <v>-1</v>
      </c>
      <c r="CG314" s="2" t="s">
        <v>239</v>
      </c>
      <c r="CH314" s="2" t="s">
        <v>237</v>
      </c>
      <c r="CI314" s="2" t="s">
        <v>1258</v>
      </c>
      <c r="CJ314" s="2" t="s">
        <v>498</v>
      </c>
      <c r="CK314" s="2" t="s">
        <v>238</v>
      </c>
      <c r="CL314" s="2" t="s">
        <v>226</v>
      </c>
      <c r="CM314" s="4"/>
      <c r="CN314" s="8"/>
      <c r="CO314" s="4"/>
      <c r="CP314" s="8"/>
      <c r="CQ314" s="7"/>
      <c r="CR314" s="7"/>
      <c r="CS314" s="2" t="s">
        <v>239</v>
      </c>
      <c r="CT314" s="2" t="s">
        <v>237</v>
      </c>
      <c r="CU314" s="2" t="s">
        <v>355</v>
      </c>
      <c r="CV314" s="2" t="s">
        <v>377</v>
      </c>
      <c r="CW314" s="2" t="s">
        <v>238</v>
      </c>
      <c r="CX314" s="2" t="s">
        <v>226</v>
      </c>
      <c r="CY314" s="4"/>
      <c r="CZ314" s="8"/>
      <c r="DA314" s="4">
        <v>10</v>
      </c>
      <c r="DB314" s="8">
        <v>186.9</v>
      </c>
      <c r="DC314" s="7">
        <v>-1</v>
      </c>
      <c r="DD314" s="7">
        <v>-1</v>
      </c>
      <c r="DE314" s="2" t="s">
        <v>239</v>
      </c>
      <c r="DF314" s="2" t="s">
        <v>237</v>
      </c>
      <c r="DG314" s="2" t="s">
        <v>376</v>
      </c>
      <c r="DH314" s="2" t="s">
        <v>396</v>
      </c>
      <c r="DI314" s="2" t="s">
        <v>291</v>
      </c>
      <c r="DJ314" s="2" t="s">
        <v>226</v>
      </c>
      <c r="DK314" s="4"/>
      <c r="DL314" s="8"/>
      <c r="DM314" s="4"/>
      <c r="DN314" s="8"/>
      <c r="DO314" s="7"/>
      <c r="DP314" s="7"/>
      <c r="DQ314" s="2" t="s">
        <v>239</v>
      </c>
      <c r="DR314" s="2" t="s">
        <v>237</v>
      </c>
      <c r="DS314" s="2" t="s">
        <v>399</v>
      </c>
      <c r="DT314" s="2" t="s">
        <v>3181</v>
      </c>
      <c r="DU314" s="2" t="s">
        <v>291</v>
      </c>
      <c r="DV314" s="2" t="s">
        <v>226</v>
      </c>
      <c r="DW314" s="4"/>
      <c r="DX314" s="8"/>
      <c r="DY314" s="4">
        <v>13</v>
      </c>
      <c r="DZ314" s="8">
        <v>246.62</v>
      </c>
      <c r="EA314" s="7">
        <v>-1</v>
      </c>
      <c r="EB314" s="7">
        <v>-1</v>
      </c>
      <c r="EC314" s="2" t="s">
        <v>239</v>
      </c>
      <c r="ED314" s="2" t="s">
        <v>237</v>
      </c>
      <c r="EE314" s="2" t="s">
        <v>494</v>
      </c>
      <c r="EF314" s="2" t="s">
        <v>379</v>
      </c>
      <c r="EG314" s="2" t="s">
        <v>238</v>
      </c>
      <c r="EH314" s="2" t="s">
        <v>226</v>
      </c>
      <c r="EI314" s="4"/>
      <c r="EJ314" s="8"/>
      <c r="EK314" s="4">
        <v>1</v>
      </c>
      <c r="EL314" s="8">
        <v>26.99</v>
      </c>
      <c r="EM314" s="7">
        <v>-1</v>
      </c>
      <c r="EN314" s="7">
        <v>-1</v>
      </c>
      <c r="EO314" s="2" t="s">
        <v>239</v>
      </c>
      <c r="EP314" s="2" t="s">
        <v>237</v>
      </c>
      <c r="EQ314" s="2" t="s">
        <v>3167</v>
      </c>
      <c r="ER314" s="2" t="s">
        <v>3182</v>
      </c>
      <c r="ES314" s="2" t="s">
        <v>238</v>
      </c>
      <c r="ET314" s="2" t="s">
        <v>226</v>
      </c>
      <c r="EU314" s="4"/>
      <c r="EV314" s="8"/>
      <c r="EW314" s="4">
        <v>3</v>
      </c>
      <c r="EX314" s="8">
        <v>74.97</v>
      </c>
      <c r="EY314" s="7">
        <v>-1</v>
      </c>
      <c r="EZ314" s="7">
        <v>-1</v>
      </c>
      <c r="FA314" s="2" t="s">
        <v>239</v>
      </c>
      <c r="FB314" s="2" t="s">
        <v>237</v>
      </c>
      <c r="FC314" s="2" t="s">
        <v>1591</v>
      </c>
      <c r="FD314" s="2" t="s">
        <v>400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239</v>
      </c>
      <c r="FN314" s="2" t="s">
        <v>237</v>
      </c>
      <c r="FO314" s="2" t="s">
        <v>456</v>
      </c>
      <c r="FP314" s="2" t="s">
        <v>226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226</v>
      </c>
      <c r="FZ314" s="2" t="s">
        <v>226</v>
      </c>
      <c r="GA314" s="2" t="s">
        <v>226</v>
      </c>
      <c r="GB314" s="2" t="s">
        <v>226</v>
      </c>
      <c r="GC314" s="2" t="s">
        <v>226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448</v>
      </c>
      <c r="GL314" s="2" t="s">
        <v>237</v>
      </c>
      <c r="GM314" s="2" t="s">
        <v>226</v>
      </c>
      <c r="GN314" s="2" t="s">
        <v>226</v>
      </c>
      <c r="GO314" s="2" t="s">
        <v>238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237</v>
      </c>
      <c r="GY314" s="2" t="s">
        <v>226</v>
      </c>
      <c r="GZ314" s="2" t="s">
        <v>226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252</v>
      </c>
      <c r="HJ314" s="2" t="s">
        <v>237</v>
      </c>
      <c r="HK314" s="2" t="s">
        <v>226</v>
      </c>
      <c r="HL314" s="2" t="s">
        <v>226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237</v>
      </c>
      <c r="HW314" s="2" t="s">
        <v>226</v>
      </c>
      <c r="HX314" s="2" t="s">
        <v>226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252</v>
      </c>
      <c r="IH314" s="2" t="s">
        <v>237</v>
      </c>
      <c r="II314" s="2" t="s">
        <v>226</v>
      </c>
      <c r="IJ314" s="2" t="s">
        <v>226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237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252</v>
      </c>
      <c r="JF314" s="2" t="s">
        <v>237</v>
      </c>
      <c r="JG314" s="2" t="s">
        <v>226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237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237</v>
      </c>
      <c r="KE314" s="2" t="s">
        <v>226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252</v>
      </c>
      <c r="KP314" s="2" t="s">
        <v>237</v>
      </c>
      <c r="KQ314" s="2" t="s">
        <v>226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252</v>
      </c>
      <c r="LB314" s="2" t="s">
        <v>237</v>
      </c>
      <c r="LC314" s="2" t="s">
        <v>226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252</v>
      </c>
      <c r="LN314" s="2" t="s">
        <v>237</v>
      </c>
      <c r="LO314" s="2" t="s">
        <v>226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226</v>
      </c>
      <c r="MA314" s="2" t="s">
        <v>226</v>
      </c>
      <c r="MB314" s="2" t="s">
        <v>226</v>
      </c>
      <c r="MC314" s="2" t="s">
        <v>226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226</v>
      </c>
      <c r="ML314" s="2" t="s">
        <v>226</v>
      </c>
      <c r="MM314" s="2" t="s">
        <v>226</v>
      </c>
      <c r="MN314" s="2" t="s">
        <v>226</v>
      </c>
      <c r="MO314" s="2" t="s">
        <v>226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237</v>
      </c>
      <c r="MY314" s="2" t="s">
        <v>226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239</v>
      </c>
      <c r="NJ314" s="2" t="s">
        <v>237</v>
      </c>
      <c r="NK314" s="2" t="s">
        <v>511</v>
      </c>
      <c r="NL314" s="2" t="s">
        <v>555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239</v>
      </c>
      <c r="NV314" s="2" t="s">
        <v>237</v>
      </c>
      <c r="NW314" s="2" t="s">
        <v>1755</v>
      </c>
      <c r="NX314" s="2" t="s">
        <v>3055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252</v>
      </c>
      <c r="OH314" s="2" t="s">
        <v>237</v>
      </c>
      <c r="OI314" s="2" t="s">
        <v>226</v>
      </c>
      <c r="OJ314" s="2" t="s">
        <v>226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252</v>
      </c>
      <c r="OT314" s="2" t="s">
        <v>237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266</v>
      </c>
      <c r="QD314" s="2" t="s">
        <v>237</v>
      </c>
      <c r="QE314" s="2" t="s">
        <v>226</v>
      </c>
      <c r="QF314" s="2" t="s">
        <v>226</v>
      </c>
      <c r="QG314" s="2" t="s">
        <v>238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252</v>
      </c>
      <c r="QP314" s="2" t="s">
        <v>237</v>
      </c>
      <c r="QQ314" s="2" t="s">
        <v>226</v>
      </c>
      <c r="QR314" s="2" t="s">
        <v>226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266</v>
      </c>
      <c r="RB314" s="2" t="s">
        <v>237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252</v>
      </c>
      <c r="RN314" s="2" t="s">
        <v>237</v>
      </c>
      <c r="RO314" s="2" t="s">
        <v>226</v>
      </c>
      <c r="RP314" s="2" t="s">
        <v>226</v>
      </c>
      <c r="RQ314" s="2" t="s">
        <v>238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252</v>
      </c>
      <c r="RZ314" s="2" t="s">
        <v>237</v>
      </c>
      <c r="SA314" s="2" t="s">
        <v>226</v>
      </c>
      <c r="SB314" s="2" t="s">
        <v>226</v>
      </c>
      <c r="SC314" s="2" t="s">
        <v>238</v>
      </c>
      <c r="SD314" s="2" t="s">
        <v>226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</row>
    <row r="315">
      <c r="A315" s="2" t="s">
        <v>3183</v>
      </c>
      <c r="B315" s="2" t="s">
        <v>577</v>
      </c>
      <c r="C315" s="2" t="s">
        <v>558</v>
      </c>
      <c r="D315" s="2" t="s">
        <v>215</v>
      </c>
      <c r="E315" s="2" t="s">
        <v>363</v>
      </c>
      <c r="F315" s="2" t="s">
        <v>963</v>
      </c>
      <c r="G315" s="2" t="s">
        <v>964</v>
      </c>
      <c r="H315" s="2" t="s">
        <v>965</v>
      </c>
      <c r="I315" s="2" t="s">
        <v>3155</v>
      </c>
      <c r="J315" s="2" t="s">
        <v>221</v>
      </c>
      <c r="K315" s="2" t="s">
        <v>967</v>
      </c>
      <c r="L315" s="3">
        <v>28.57</v>
      </c>
      <c r="M315" s="3">
        <v>30</v>
      </c>
      <c r="N315" s="3">
        <v>59.99</v>
      </c>
      <c r="O315" s="2" t="s">
        <v>302</v>
      </c>
      <c r="P315" s="2" t="s">
        <v>284</v>
      </c>
      <c r="Q315" s="2" t="s">
        <v>225</v>
      </c>
      <c r="R315" s="2" t="s">
        <v>226</v>
      </c>
      <c r="S315" s="2" t="s">
        <v>3179</v>
      </c>
      <c r="T315" s="2" t="s">
        <v>969</v>
      </c>
      <c r="U315" s="2" t="s">
        <v>489</v>
      </c>
      <c r="V315" s="2" t="s">
        <v>970</v>
      </c>
      <c r="W315" s="2" t="s">
        <v>971</v>
      </c>
      <c r="X315" s="2" t="s">
        <v>587</v>
      </c>
      <c r="Y315" s="2" t="s">
        <v>1747</v>
      </c>
      <c r="Z315" s="4"/>
      <c r="AA315" s="4">
        <f>=ROUNDDOWN({0},0)</f>
      </c>
      <c r="AB315" s="5"/>
      <c r="AC315" s="2" t="s">
        <v>226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/>
      <c r="AQ315" s="8"/>
      <c r="AR315" s="4">
        <v>81</v>
      </c>
      <c r="AS315" s="8">
        <v>2462.39</v>
      </c>
      <c r="AT315" s="7">
        <v>-1</v>
      </c>
      <c r="AU315" s="7">
        <v>-1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/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/>
      <c r="BJ315" s="4"/>
      <c r="BK315" s="8"/>
      <c r="BL315" s="2" t="s">
        <v>2216</v>
      </c>
      <c r="BM315" s="7"/>
      <c r="BN315" s="7"/>
      <c r="BO315" s="4"/>
      <c r="BP315" s="8"/>
      <c r="BQ315" s="4"/>
      <c r="BR315" s="8"/>
      <c r="BS315" s="7"/>
      <c r="BT315" s="7"/>
      <c r="BU315" s="2" t="s">
        <v>266</v>
      </c>
      <c r="BV315" s="2" t="s">
        <v>237</v>
      </c>
      <c r="BW315" s="2" t="s">
        <v>226</v>
      </c>
      <c r="BX315" s="2" t="s">
        <v>226</v>
      </c>
      <c r="BY315" s="2" t="s">
        <v>238</v>
      </c>
      <c r="BZ315" s="2" t="s">
        <v>226</v>
      </c>
      <c r="CA315" s="4"/>
      <c r="CB315" s="8"/>
      <c r="CC315" s="4">
        <v>10</v>
      </c>
      <c r="CD315" s="8">
        <v>324</v>
      </c>
      <c r="CE315" s="7">
        <v>-1</v>
      </c>
      <c r="CF315" s="7">
        <v>-1</v>
      </c>
      <c r="CG315" s="2" t="s">
        <v>239</v>
      </c>
      <c r="CH315" s="2" t="s">
        <v>237</v>
      </c>
      <c r="CI315" s="2" t="s">
        <v>1258</v>
      </c>
      <c r="CJ315" s="2" t="s">
        <v>498</v>
      </c>
      <c r="CK315" s="2" t="s">
        <v>238</v>
      </c>
      <c r="CL315" s="2" t="s">
        <v>226</v>
      </c>
      <c r="CM315" s="4"/>
      <c r="CN315" s="8"/>
      <c r="CO315" s="4">
        <v>2</v>
      </c>
      <c r="CP315" s="8">
        <v>64.8</v>
      </c>
      <c r="CQ315" s="7">
        <v>-1</v>
      </c>
      <c r="CR315" s="7">
        <v>-1</v>
      </c>
      <c r="CS315" s="2" t="s">
        <v>239</v>
      </c>
      <c r="CT315" s="2" t="s">
        <v>237</v>
      </c>
      <c r="CU315" s="2" t="s">
        <v>355</v>
      </c>
      <c r="CV315" s="2" t="s">
        <v>3184</v>
      </c>
      <c r="CW315" s="2" t="s">
        <v>238</v>
      </c>
      <c r="CX315" s="2" t="s">
        <v>226</v>
      </c>
      <c r="CY315" s="4"/>
      <c r="CZ315" s="8"/>
      <c r="DA315" s="4">
        <v>12</v>
      </c>
      <c r="DB315" s="8">
        <v>290.4</v>
      </c>
      <c r="DC315" s="7">
        <v>-1</v>
      </c>
      <c r="DD315" s="7">
        <v>-1</v>
      </c>
      <c r="DE315" s="2" t="s">
        <v>239</v>
      </c>
      <c r="DF315" s="2" t="s">
        <v>237</v>
      </c>
      <c r="DG315" s="2" t="s">
        <v>376</v>
      </c>
      <c r="DH315" s="2" t="s">
        <v>1537</v>
      </c>
      <c r="DI315" s="2" t="s">
        <v>291</v>
      </c>
      <c r="DJ315" s="2" t="s">
        <v>226</v>
      </c>
      <c r="DK315" s="4"/>
      <c r="DL315" s="8"/>
      <c r="DM315" s="4">
        <v>2</v>
      </c>
      <c r="DN315" s="8">
        <v>36</v>
      </c>
      <c r="DO315" s="7">
        <v>-1</v>
      </c>
      <c r="DP315" s="7">
        <v>-1</v>
      </c>
      <c r="DQ315" s="2" t="s">
        <v>239</v>
      </c>
      <c r="DR315" s="2" t="s">
        <v>237</v>
      </c>
      <c r="DS315" s="2" t="s">
        <v>399</v>
      </c>
      <c r="DT315" s="2" t="s">
        <v>549</v>
      </c>
      <c r="DU315" s="2" t="s">
        <v>291</v>
      </c>
      <c r="DV315" s="2" t="s">
        <v>226</v>
      </c>
      <c r="DW315" s="4"/>
      <c r="DX315" s="8"/>
      <c r="DY315" s="4">
        <v>46</v>
      </c>
      <c r="DZ315" s="8">
        <v>1449</v>
      </c>
      <c r="EA315" s="7">
        <v>-1</v>
      </c>
      <c r="EB315" s="7">
        <v>-1</v>
      </c>
      <c r="EC315" s="2" t="s">
        <v>239</v>
      </c>
      <c r="ED315" s="2" t="s">
        <v>237</v>
      </c>
      <c r="EE315" s="2" t="s">
        <v>494</v>
      </c>
      <c r="EF315" s="2" t="s">
        <v>1759</v>
      </c>
      <c r="EG315" s="2" t="s">
        <v>238</v>
      </c>
      <c r="EH315" s="2" t="s">
        <v>226</v>
      </c>
      <c r="EI315" s="4"/>
      <c r="EJ315" s="8"/>
      <c r="EK315" s="4">
        <v>7</v>
      </c>
      <c r="EL315" s="8">
        <v>226.8</v>
      </c>
      <c r="EM315" s="7">
        <v>-1</v>
      </c>
      <c r="EN315" s="7">
        <v>-1</v>
      </c>
      <c r="EO315" s="2" t="s">
        <v>239</v>
      </c>
      <c r="EP315" s="2" t="s">
        <v>237</v>
      </c>
      <c r="EQ315" s="2" t="s">
        <v>3167</v>
      </c>
      <c r="ER315" s="2" t="s">
        <v>2214</v>
      </c>
      <c r="ES315" s="2" t="s">
        <v>238</v>
      </c>
      <c r="ET315" s="2" t="s">
        <v>226</v>
      </c>
      <c r="EU315" s="4"/>
      <c r="EV315" s="8"/>
      <c r="EW315" s="4">
        <v>2</v>
      </c>
      <c r="EX315" s="8">
        <v>71.39</v>
      </c>
      <c r="EY315" s="7">
        <v>-1</v>
      </c>
      <c r="EZ315" s="7">
        <v>-1</v>
      </c>
      <c r="FA315" s="2" t="s">
        <v>239</v>
      </c>
      <c r="FB315" s="2" t="s">
        <v>237</v>
      </c>
      <c r="FC315" s="2" t="s">
        <v>1591</v>
      </c>
      <c r="FD315" s="2" t="s">
        <v>3185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239</v>
      </c>
      <c r="FN315" s="2" t="s">
        <v>237</v>
      </c>
      <c r="FO315" s="2" t="s">
        <v>2514</v>
      </c>
      <c r="FP315" s="2" t="s">
        <v>551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226</v>
      </c>
      <c r="FZ315" s="2" t="s">
        <v>226</v>
      </c>
      <c r="GA315" s="2" t="s">
        <v>226</v>
      </c>
      <c r="GB315" s="2" t="s">
        <v>226</v>
      </c>
      <c r="GC315" s="2" t="s">
        <v>226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448</v>
      </c>
      <c r="GL315" s="2" t="s">
        <v>237</v>
      </c>
      <c r="GM315" s="2" t="s">
        <v>226</v>
      </c>
      <c r="GN315" s="2" t="s">
        <v>226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237</v>
      </c>
      <c r="GY315" s="2" t="s">
        <v>226</v>
      </c>
      <c r="GZ315" s="2" t="s">
        <v>226</v>
      </c>
      <c r="HA315" s="2" t="s">
        <v>238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252</v>
      </c>
      <c r="HJ315" s="2" t="s">
        <v>237</v>
      </c>
      <c r="HK315" s="2" t="s">
        <v>226</v>
      </c>
      <c r="HL315" s="2" t="s">
        <v>226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237</v>
      </c>
      <c r="HW315" s="2" t="s">
        <v>226</v>
      </c>
      <c r="HX315" s="2" t="s">
        <v>226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252</v>
      </c>
      <c r="IH315" s="2" t="s">
        <v>237</v>
      </c>
      <c r="II315" s="2" t="s">
        <v>226</v>
      </c>
      <c r="IJ315" s="2" t="s">
        <v>226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237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252</v>
      </c>
      <c r="JF315" s="2" t="s">
        <v>237</v>
      </c>
      <c r="JG315" s="2" t="s">
        <v>226</v>
      </c>
      <c r="JH315" s="2" t="s">
        <v>226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252</v>
      </c>
      <c r="JR315" s="2" t="s">
        <v>237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237</v>
      </c>
      <c r="KE315" s="2" t="s">
        <v>226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252</v>
      </c>
      <c r="KP315" s="2" t="s">
        <v>237</v>
      </c>
      <c r="KQ315" s="2" t="s">
        <v>226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252</v>
      </c>
      <c r="LB315" s="2" t="s">
        <v>237</v>
      </c>
      <c r="LC315" s="2" t="s">
        <v>226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252</v>
      </c>
      <c r="LN315" s="2" t="s">
        <v>237</v>
      </c>
      <c r="LO315" s="2" t="s">
        <v>226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226</v>
      </c>
      <c r="MA315" s="2" t="s">
        <v>226</v>
      </c>
      <c r="MB315" s="2" t="s">
        <v>226</v>
      </c>
      <c r="MC315" s="2" t="s">
        <v>226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226</v>
      </c>
      <c r="ML315" s="2" t="s">
        <v>226</v>
      </c>
      <c r="MM315" s="2" t="s">
        <v>226</v>
      </c>
      <c r="MN315" s="2" t="s">
        <v>226</v>
      </c>
      <c r="MO315" s="2" t="s">
        <v>226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237</v>
      </c>
      <c r="MY315" s="2" t="s">
        <v>226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237</v>
      </c>
      <c r="NK315" s="2" t="s">
        <v>511</v>
      </c>
      <c r="NL315" s="2" t="s">
        <v>380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239</v>
      </c>
      <c r="NV315" s="2" t="s">
        <v>237</v>
      </c>
      <c r="NW315" s="2" t="s">
        <v>1755</v>
      </c>
      <c r="NX315" s="2" t="s">
        <v>226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252</v>
      </c>
      <c r="OH315" s="2" t="s">
        <v>237</v>
      </c>
      <c r="OI315" s="2" t="s">
        <v>226</v>
      </c>
      <c r="OJ315" s="2" t="s">
        <v>226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252</v>
      </c>
      <c r="OT315" s="2" t="s">
        <v>237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226</v>
      </c>
      <c r="PG315" s="2" t="s">
        <v>226</v>
      </c>
      <c r="PH315" s="2" t="s">
        <v>226</v>
      </c>
      <c r="PI315" s="2" t="s">
        <v>226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266</v>
      </c>
      <c r="QD315" s="2" t="s">
        <v>237</v>
      </c>
      <c r="QE315" s="2" t="s">
        <v>226</v>
      </c>
      <c r="QF315" s="2" t="s">
        <v>226</v>
      </c>
      <c r="QG315" s="2" t="s">
        <v>238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252</v>
      </c>
      <c r="QP315" s="2" t="s">
        <v>237</v>
      </c>
      <c r="QQ315" s="2" t="s">
        <v>226</v>
      </c>
      <c r="QR315" s="2" t="s">
        <v>226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266</v>
      </c>
      <c r="RB315" s="2" t="s">
        <v>237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252</v>
      </c>
      <c r="RN315" s="2" t="s">
        <v>237</v>
      </c>
      <c r="RO315" s="2" t="s">
        <v>226</v>
      </c>
      <c r="RP315" s="2" t="s">
        <v>226</v>
      </c>
      <c r="RQ315" s="2" t="s">
        <v>238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252</v>
      </c>
      <c r="RZ315" s="2" t="s">
        <v>237</v>
      </c>
      <c r="SA315" s="2" t="s">
        <v>226</v>
      </c>
      <c r="SB315" s="2" t="s">
        <v>226</v>
      </c>
      <c r="SC315" s="2" t="s">
        <v>238</v>
      </c>
      <c r="SD315" s="2" t="s">
        <v>226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</row>
    <row r="316">
      <c r="A316" s="2" t="s">
        <v>3186</v>
      </c>
      <c r="B316" s="2" t="s">
        <v>577</v>
      </c>
      <c r="C316" s="2" t="s">
        <v>558</v>
      </c>
      <c r="D316" s="2" t="s">
        <v>215</v>
      </c>
      <c r="E316" s="2" t="s">
        <v>363</v>
      </c>
      <c r="F316" s="2" t="s">
        <v>3187</v>
      </c>
      <c r="G316" s="2" t="s">
        <v>3188</v>
      </c>
      <c r="H316" s="2" t="s">
        <v>3189</v>
      </c>
      <c r="I316" s="2" t="s">
        <v>3190</v>
      </c>
      <c r="J316" s="2" t="s">
        <v>582</v>
      </c>
      <c r="K316" s="2" t="s">
        <v>1414</v>
      </c>
      <c r="L316" s="3">
        <v>23.8</v>
      </c>
      <c r="M316" s="3">
        <v>24.99</v>
      </c>
      <c r="N316" s="3">
        <v>49.99</v>
      </c>
      <c r="O316" s="2" t="s">
        <v>223</v>
      </c>
      <c r="P316" s="2" t="s">
        <v>2226</v>
      </c>
      <c r="Q316" s="2" t="s">
        <v>225</v>
      </c>
      <c r="R316" s="2" t="s">
        <v>226</v>
      </c>
      <c r="S316" s="2" t="s">
        <v>3191</v>
      </c>
      <c r="T316" s="2" t="s">
        <v>2721</v>
      </c>
      <c r="U316" s="2" t="s">
        <v>2756</v>
      </c>
      <c r="V316" s="2" t="s">
        <v>3192</v>
      </c>
      <c r="W316" s="2" t="s">
        <v>231</v>
      </c>
      <c r="X316" s="2" t="s">
        <v>1352</v>
      </c>
      <c r="Y316" s="2" t="s">
        <v>226</v>
      </c>
      <c r="Z316" s="4"/>
      <c r="AA316" s="4">
        <f>=ROUNDDOWN({0},0)</f>
      </c>
      <c r="AB316" s="5"/>
      <c r="AC316" s="2" t="s">
        <v>3148</v>
      </c>
      <c r="AD316" s="4">
        <v>75</v>
      </c>
      <c r="AE316" s="4">
        <v>150</v>
      </c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/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/>
      <c r="BJ316" s="4"/>
      <c r="BK316" s="8"/>
      <c r="BL316" s="2" t="s">
        <v>226</v>
      </c>
      <c r="BM316" s="7"/>
      <c r="BN316" s="7"/>
      <c r="BO316" s="4"/>
      <c r="BP316" s="8"/>
      <c r="BQ316" s="4"/>
      <c r="BR316" s="8"/>
      <c r="BS316" s="7"/>
      <c r="BT316" s="7"/>
      <c r="BU316" s="2" t="s">
        <v>949</v>
      </c>
      <c r="BV316" s="2" t="s">
        <v>223</v>
      </c>
      <c r="BW316" s="2" t="s">
        <v>226</v>
      </c>
      <c r="BX316" s="2" t="s">
        <v>226</v>
      </c>
      <c r="BY316" s="2" t="s">
        <v>238</v>
      </c>
      <c r="BZ316" s="2" t="s">
        <v>226</v>
      </c>
      <c r="CA316" s="4"/>
      <c r="CB316" s="8"/>
      <c r="CC316" s="4"/>
      <c r="CD316" s="8"/>
      <c r="CE316" s="7"/>
      <c r="CF316" s="7"/>
      <c r="CG316" s="2" t="s">
        <v>448</v>
      </c>
      <c r="CH316" s="2" t="s">
        <v>223</v>
      </c>
      <c r="CI316" s="2" t="s">
        <v>226</v>
      </c>
      <c r="CJ316" s="2" t="s">
        <v>226</v>
      </c>
      <c r="CK316" s="2" t="s">
        <v>238</v>
      </c>
      <c r="CL316" s="2" t="s">
        <v>226</v>
      </c>
      <c r="CM316" s="4"/>
      <c r="CN316" s="8"/>
      <c r="CO316" s="4"/>
      <c r="CP316" s="8"/>
      <c r="CQ316" s="7"/>
      <c r="CR316" s="7"/>
      <c r="CS316" s="2" t="s">
        <v>252</v>
      </c>
      <c r="CT316" s="2" t="s">
        <v>223</v>
      </c>
      <c r="CU316" s="2" t="s">
        <v>226</v>
      </c>
      <c r="CV316" s="2" t="s">
        <v>226</v>
      </c>
      <c r="CW316" s="2" t="s">
        <v>238</v>
      </c>
      <c r="CX316" s="2" t="s">
        <v>226</v>
      </c>
      <c r="CY316" s="4"/>
      <c r="CZ316" s="8"/>
      <c r="DA316" s="4"/>
      <c r="DB316" s="8"/>
      <c r="DC316" s="7"/>
      <c r="DD316" s="7"/>
      <c r="DE316" s="2" t="s">
        <v>252</v>
      </c>
      <c r="DF316" s="2" t="s">
        <v>223</v>
      </c>
      <c r="DG316" s="2" t="s">
        <v>226</v>
      </c>
      <c r="DH316" s="2" t="s">
        <v>226</v>
      </c>
      <c r="DI316" s="2" t="s">
        <v>238</v>
      </c>
      <c r="DJ316" s="2" t="s">
        <v>226</v>
      </c>
      <c r="DK316" s="4"/>
      <c r="DL316" s="8"/>
      <c r="DM316" s="4"/>
      <c r="DN316" s="8"/>
      <c r="DO316" s="7"/>
      <c r="DP316" s="7"/>
      <c r="DQ316" s="2" t="s">
        <v>252</v>
      </c>
      <c r="DR316" s="2" t="s">
        <v>223</v>
      </c>
      <c r="DS316" s="2" t="s">
        <v>226</v>
      </c>
      <c r="DT316" s="2" t="s">
        <v>226</v>
      </c>
      <c r="DU316" s="2" t="s">
        <v>238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252</v>
      </c>
      <c r="ED316" s="2" t="s">
        <v>223</v>
      </c>
      <c r="EE316" s="2" t="s">
        <v>226</v>
      </c>
      <c r="EF316" s="2" t="s">
        <v>226</v>
      </c>
      <c r="EG316" s="2" t="s">
        <v>238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252</v>
      </c>
      <c r="EP316" s="2" t="s">
        <v>223</v>
      </c>
      <c r="EQ316" s="2" t="s">
        <v>226</v>
      </c>
      <c r="ER316" s="2" t="s">
        <v>226</v>
      </c>
      <c r="ES316" s="2" t="s">
        <v>238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239</v>
      </c>
      <c r="FB316" s="2" t="s">
        <v>223</v>
      </c>
      <c r="FC316" s="2" t="s">
        <v>226</v>
      </c>
      <c r="FD316" s="2" t="s">
        <v>226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239</v>
      </c>
      <c r="FN316" s="2" t="s">
        <v>223</v>
      </c>
      <c r="FO316" s="2" t="s">
        <v>226</v>
      </c>
      <c r="FP316" s="2" t="s">
        <v>226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239</v>
      </c>
      <c r="FZ316" s="2" t="s">
        <v>223</v>
      </c>
      <c r="GA316" s="2" t="s">
        <v>226</v>
      </c>
      <c r="GB316" s="2" t="s">
        <v>226</v>
      </c>
      <c r="GC316" s="2" t="s">
        <v>238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252</v>
      </c>
      <c r="GL316" s="2" t="s">
        <v>223</v>
      </c>
      <c r="GM316" s="2" t="s">
        <v>226</v>
      </c>
      <c r="GN316" s="2" t="s">
        <v>226</v>
      </c>
      <c r="GO316" s="2" t="s">
        <v>238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252</v>
      </c>
      <c r="GX316" s="2" t="s">
        <v>223</v>
      </c>
      <c r="GY316" s="2" t="s">
        <v>226</v>
      </c>
      <c r="GZ316" s="2" t="s">
        <v>226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252</v>
      </c>
      <c r="HJ316" s="2" t="s">
        <v>223</v>
      </c>
      <c r="HK316" s="2" t="s">
        <v>226</v>
      </c>
      <c r="HL316" s="2" t="s">
        <v>226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252</v>
      </c>
      <c r="HV316" s="2" t="s">
        <v>223</v>
      </c>
      <c r="HW316" s="2" t="s">
        <v>226</v>
      </c>
      <c r="HX316" s="2" t="s">
        <v>226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252</v>
      </c>
      <c r="IH316" s="2" t="s">
        <v>223</v>
      </c>
      <c r="II316" s="2" t="s">
        <v>226</v>
      </c>
      <c r="IJ316" s="2" t="s">
        <v>226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252</v>
      </c>
      <c r="IT316" s="2" t="s">
        <v>223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949</v>
      </c>
      <c r="JF316" s="2" t="s">
        <v>223</v>
      </c>
      <c r="JG316" s="2" t="s">
        <v>226</v>
      </c>
      <c r="JH316" s="2" t="s">
        <v>226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252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252</v>
      </c>
      <c r="KD316" s="2" t="s">
        <v>223</v>
      </c>
      <c r="KE316" s="2" t="s">
        <v>226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252</v>
      </c>
      <c r="KP316" s="2" t="s">
        <v>223</v>
      </c>
      <c r="KQ316" s="2" t="s">
        <v>226</v>
      </c>
      <c r="KR316" s="2" t="s">
        <v>226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252</v>
      </c>
      <c r="LB316" s="2" t="s">
        <v>223</v>
      </c>
      <c r="LC316" s="2" t="s">
        <v>226</v>
      </c>
      <c r="LD316" s="2" t="s">
        <v>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252</v>
      </c>
      <c r="LN316" s="2" t="s">
        <v>223</v>
      </c>
      <c r="LO316" s="2" t="s">
        <v>226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252</v>
      </c>
      <c r="LZ316" s="2" t="s">
        <v>223</v>
      </c>
      <c r="MA316" s="2" t="s">
        <v>226</v>
      </c>
      <c r="MB316" s="2" t="s">
        <v>226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252</v>
      </c>
      <c r="ML316" s="2" t="s">
        <v>223</v>
      </c>
      <c r="MM316" s="2" t="s">
        <v>226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252</v>
      </c>
      <c r="MX316" s="2" t="s">
        <v>223</v>
      </c>
      <c r="MY316" s="2" t="s">
        <v>226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226</v>
      </c>
      <c r="NJ316" s="2" t="s">
        <v>226</v>
      </c>
      <c r="NK316" s="2" t="s">
        <v>226</v>
      </c>
      <c r="NL316" s="2" t="s">
        <v>226</v>
      </c>
      <c r="NM316" s="2" t="s">
        <v>226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949</v>
      </c>
      <c r="NV316" s="2" t="s">
        <v>223</v>
      </c>
      <c r="NW316" s="2" t="s">
        <v>226</v>
      </c>
      <c r="NX316" s="2" t="s">
        <v>226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252</v>
      </c>
      <c r="OH316" s="2" t="s">
        <v>223</v>
      </c>
      <c r="OI316" s="2" t="s">
        <v>226</v>
      </c>
      <c r="OJ316" s="2" t="s">
        <v>226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252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252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252</v>
      </c>
      <c r="QP316" s="2" t="s">
        <v>223</v>
      </c>
      <c r="QQ316" s="2" t="s">
        <v>226</v>
      </c>
      <c r="QR316" s="2" t="s">
        <v>226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266</v>
      </c>
      <c r="RB316" s="2" t="s">
        <v>223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252</v>
      </c>
      <c r="RN316" s="2" t="s">
        <v>223</v>
      </c>
      <c r="RO316" s="2" t="s">
        <v>226</v>
      </c>
      <c r="RP316" s="2" t="s">
        <v>226</v>
      </c>
      <c r="RQ316" s="2" t="s">
        <v>238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226</v>
      </c>
      <c r="RZ316" s="2" t="s">
        <v>226</v>
      </c>
      <c r="SA316" s="2" t="s">
        <v>226</v>
      </c>
      <c r="SB316" s="2" t="s">
        <v>226</v>
      </c>
      <c r="SC316" s="2" t="s">
        <v>226</v>
      </c>
      <c r="SD316" s="2" t="s">
        <v>226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>
        <v>75</v>
      </c>
      <c r="VD316" s="4"/>
      <c r="VE316" s="4"/>
      <c r="VF316" s="4"/>
      <c r="VG316" s="4"/>
      <c r="VH316" s="4"/>
      <c r="VI316" s="4"/>
      <c r="VJ316" s="4"/>
      <c r="VK316" s="4"/>
      <c r="VL316" s="4"/>
      <c r="VM316" s="4">
        <v>75</v>
      </c>
      <c r="VN316" s="4"/>
      <c r="VO316" s="4"/>
      <c r="VP316" s="4"/>
      <c r="VQ316" s="4"/>
    </row>
    <row r="317">
      <c r="A317" s="2" t="s">
        <v>3193</v>
      </c>
      <c r="B317" s="2" t="s">
        <v>577</v>
      </c>
      <c r="C317" s="2" t="s">
        <v>558</v>
      </c>
      <c r="D317" s="2" t="s">
        <v>215</v>
      </c>
      <c r="E317" s="2" t="s">
        <v>363</v>
      </c>
      <c r="F317" s="2" t="s">
        <v>3187</v>
      </c>
      <c r="G317" s="2" t="s">
        <v>3188</v>
      </c>
      <c r="H317" s="2" t="s">
        <v>3189</v>
      </c>
      <c r="I317" s="2" t="s">
        <v>3190</v>
      </c>
      <c r="J317" s="2" t="s">
        <v>221</v>
      </c>
      <c r="K317" s="2" t="s">
        <v>1414</v>
      </c>
      <c r="L317" s="3">
        <v>28.57</v>
      </c>
      <c r="M317" s="3">
        <v>30</v>
      </c>
      <c r="N317" s="3">
        <v>59.99</v>
      </c>
      <c r="O317" s="2" t="s">
        <v>223</v>
      </c>
      <c r="P317" s="2" t="s">
        <v>2226</v>
      </c>
      <c r="Q317" s="2" t="s">
        <v>225</v>
      </c>
      <c r="R317" s="2" t="s">
        <v>226</v>
      </c>
      <c r="S317" s="2" t="s">
        <v>3191</v>
      </c>
      <c r="T317" s="2" t="s">
        <v>2721</v>
      </c>
      <c r="U317" s="2" t="s">
        <v>489</v>
      </c>
      <c r="V317" s="2" t="s">
        <v>3192</v>
      </c>
      <c r="W317" s="2" t="s">
        <v>231</v>
      </c>
      <c r="X317" s="2" t="s">
        <v>1352</v>
      </c>
      <c r="Y317" s="2" t="s">
        <v>226</v>
      </c>
      <c r="Z317" s="4"/>
      <c r="AA317" s="4">
        <f>=ROUNDDOWN({0},0)</f>
      </c>
      <c r="AB317" s="5"/>
      <c r="AC317" s="2" t="s">
        <v>3148</v>
      </c>
      <c r="AD317" s="4">
        <v>135</v>
      </c>
      <c r="AE317" s="4">
        <v>270</v>
      </c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/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/>
      <c r="BJ317" s="4"/>
      <c r="BK317" s="8"/>
      <c r="BL317" s="2" t="s">
        <v>226</v>
      </c>
      <c r="BM317" s="7"/>
      <c r="BN317" s="7"/>
      <c r="BO317" s="4"/>
      <c r="BP317" s="8"/>
      <c r="BQ317" s="4"/>
      <c r="BR317" s="8"/>
      <c r="BS317" s="7"/>
      <c r="BT317" s="7"/>
      <c r="BU317" s="2" t="s">
        <v>949</v>
      </c>
      <c r="BV317" s="2" t="s">
        <v>223</v>
      </c>
      <c r="BW317" s="2" t="s">
        <v>226</v>
      </c>
      <c r="BX317" s="2" t="s">
        <v>226</v>
      </c>
      <c r="BY317" s="2" t="s">
        <v>238</v>
      </c>
      <c r="BZ317" s="2" t="s">
        <v>226</v>
      </c>
      <c r="CA317" s="4"/>
      <c r="CB317" s="8"/>
      <c r="CC317" s="4"/>
      <c r="CD317" s="8"/>
      <c r="CE317" s="7"/>
      <c r="CF317" s="7"/>
      <c r="CG317" s="2" t="s">
        <v>448</v>
      </c>
      <c r="CH317" s="2" t="s">
        <v>223</v>
      </c>
      <c r="CI317" s="2" t="s">
        <v>226</v>
      </c>
      <c r="CJ317" s="2" t="s">
        <v>226</v>
      </c>
      <c r="CK317" s="2" t="s">
        <v>238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252</v>
      </c>
      <c r="CT317" s="2" t="s">
        <v>223</v>
      </c>
      <c r="CU317" s="2" t="s">
        <v>226</v>
      </c>
      <c r="CV317" s="2" t="s">
        <v>226</v>
      </c>
      <c r="CW317" s="2" t="s">
        <v>238</v>
      </c>
      <c r="CX317" s="2" t="s">
        <v>226</v>
      </c>
      <c r="CY317" s="4"/>
      <c r="CZ317" s="8"/>
      <c r="DA317" s="4"/>
      <c r="DB317" s="8"/>
      <c r="DC317" s="7"/>
      <c r="DD317" s="7"/>
      <c r="DE317" s="2" t="s">
        <v>252</v>
      </c>
      <c r="DF317" s="2" t="s">
        <v>223</v>
      </c>
      <c r="DG317" s="2" t="s">
        <v>226</v>
      </c>
      <c r="DH317" s="2" t="s">
        <v>226</v>
      </c>
      <c r="DI317" s="2" t="s">
        <v>238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252</v>
      </c>
      <c r="DR317" s="2" t="s">
        <v>223</v>
      </c>
      <c r="DS317" s="2" t="s">
        <v>226</v>
      </c>
      <c r="DT317" s="2" t="s">
        <v>226</v>
      </c>
      <c r="DU317" s="2" t="s">
        <v>238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252</v>
      </c>
      <c r="ED317" s="2" t="s">
        <v>223</v>
      </c>
      <c r="EE317" s="2" t="s">
        <v>226</v>
      </c>
      <c r="EF317" s="2" t="s">
        <v>226</v>
      </c>
      <c r="EG317" s="2" t="s">
        <v>238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252</v>
      </c>
      <c r="EP317" s="2" t="s">
        <v>223</v>
      </c>
      <c r="EQ317" s="2" t="s">
        <v>226</v>
      </c>
      <c r="ER317" s="2" t="s">
        <v>226</v>
      </c>
      <c r="ES317" s="2" t="s">
        <v>238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239</v>
      </c>
      <c r="FB317" s="2" t="s">
        <v>223</v>
      </c>
      <c r="FC317" s="2" t="s">
        <v>226</v>
      </c>
      <c r="FD317" s="2" t="s">
        <v>226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239</v>
      </c>
      <c r="FN317" s="2" t="s">
        <v>223</v>
      </c>
      <c r="FO317" s="2" t="s">
        <v>226</v>
      </c>
      <c r="FP317" s="2" t="s">
        <v>226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239</v>
      </c>
      <c r="FZ317" s="2" t="s">
        <v>223</v>
      </c>
      <c r="GA317" s="2" t="s">
        <v>226</v>
      </c>
      <c r="GB317" s="2" t="s">
        <v>226</v>
      </c>
      <c r="GC317" s="2" t="s">
        <v>238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252</v>
      </c>
      <c r="GL317" s="2" t="s">
        <v>223</v>
      </c>
      <c r="GM317" s="2" t="s">
        <v>226</v>
      </c>
      <c r="GN317" s="2" t="s">
        <v>226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252</v>
      </c>
      <c r="GX317" s="2" t="s">
        <v>223</v>
      </c>
      <c r="GY317" s="2" t="s">
        <v>226</v>
      </c>
      <c r="GZ317" s="2" t="s">
        <v>226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252</v>
      </c>
      <c r="HJ317" s="2" t="s">
        <v>223</v>
      </c>
      <c r="HK317" s="2" t="s">
        <v>226</v>
      </c>
      <c r="HL317" s="2" t="s">
        <v>226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252</v>
      </c>
      <c r="HV317" s="2" t="s">
        <v>223</v>
      </c>
      <c r="HW317" s="2" t="s">
        <v>226</v>
      </c>
      <c r="HX317" s="2" t="s">
        <v>226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252</v>
      </c>
      <c r="IH317" s="2" t="s">
        <v>223</v>
      </c>
      <c r="II317" s="2" t="s">
        <v>226</v>
      </c>
      <c r="IJ317" s="2" t="s">
        <v>226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252</v>
      </c>
      <c r="IT317" s="2" t="s">
        <v>223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949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252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252</v>
      </c>
      <c r="KD317" s="2" t="s">
        <v>223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252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252</v>
      </c>
      <c r="LB317" s="2" t="s">
        <v>223</v>
      </c>
      <c r="LC317" s="2" t="s">
        <v>226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252</v>
      </c>
      <c r="LN317" s="2" t="s">
        <v>223</v>
      </c>
      <c r="LO317" s="2" t="s">
        <v>226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252</v>
      </c>
      <c r="LZ317" s="2" t="s">
        <v>223</v>
      </c>
      <c r="MA317" s="2" t="s">
        <v>226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252</v>
      </c>
      <c r="MX317" s="2" t="s">
        <v>223</v>
      </c>
      <c r="MY317" s="2" t="s">
        <v>226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226</v>
      </c>
      <c r="NJ317" s="2" t="s">
        <v>226</v>
      </c>
      <c r="NK317" s="2" t="s">
        <v>226</v>
      </c>
      <c r="NL317" s="2" t="s">
        <v>226</v>
      </c>
      <c r="NM317" s="2" t="s">
        <v>226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949</v>
      </c>
      <c r="NV317" s="2" t="s">
        <v>223</v>
      </c>
      <c r="NW317" s="2" t="s">
        <v>226</v>
      </c>
      <c r="NX317" s="2" t="s">
        <v>226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252</v>
      </c>
      <c r="OH317" s="2" t="s">
        <v>223</v>
      </c>
      <c r="OI317" s="2" t="s">
        <v>226</v>
      </c>
      <c r="OJ317" s="2" t="s">
        <v>226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252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252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252</v>
      </c>
      <c r="QP317" s="2" t="s">
        <v>223</v>
      </c>
      <c r="QQ317" s="2" t="s">
        <v>226</v>
      </c>
      <c r="QR317" s="2" t="s">
        <v>226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266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252</v>
      </c>
      <c r="RN317" s="2" t="s">
        <v>223</v>
      </c>
      <c r="RO317" s="2" t="s">
        <v>226</v>
      </c>
      <c r="RP317" s="2" t="s">
        <v>226</v>
      </c>
      <c r="RQ317" s="2" t="s">
        <v>238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226</v>
      </c>
      <c r="RZ317" s="2" t="s">
        <v>226</v>
      </c>
      <c r="SA317" s="2" t="s">
        <v>226</v>
      </c>
      <c r="SB317" s="2" t="s">
        <v>226</v>
      </c>
      <c r="SC317" s="2" t="s">
        <v>226</v>
      </c>
      <c r="SD317" s="2" t="s">
        <v>226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>
        <v>135</v>
      </c>
      <c r="VD317" s="4"/>
      <c r="VE317" s="4"/>
      <c r="VF317" s="4"/>
      <c r="VG317" s="4"/>
      <c r="VH317" s="4"/>
      <c r="VI317" s="4"/>
      <c r="VJ317" s="4"/>
      <c r="VK317" s="4"/>
      <c r="VL317" s="4"/>
      <c r="VM317" s="4">
        <v>135</v>
      </c>
      <c r="VN317" s="4"/>
      <c r="VO317" s="4"/>
      <c r="VP317" s="4"/>
      <c r="VQ317" s="4"/>
    </row>
    <row r="318">
      <c r="A318" s="2" t="s">
        <v>3194</v>
      </c>
      <c r="B318" s="2" t="s">
        <v>577</v>
      </c>
      <c r="C318" s="2" t="s">
        <v>558</v>
      </c>
      <c r="D318" s="2" t="s">
        <v>215</v>
      </c>
      <c r="E318" s="2" t="s">
        <v>363</v>
      </c>
      <c r="F318" s="2" t="s">
        <v>3187</v>
      </c>
      <c r="G318" s="2" t="s">
        <v>3188</v>
      </c>
      <c r="H318" s="2" t="s">
        <v>3189</v>
      </c>
      <c r="I318" s="2" t="s">
        <v>3190</v>
      </c>
      <c r="J318" s="2" t="s">
        <v>268</v>
      </c>
      <c r="K318" s="2" t="s">
        <v>1414</v>
      </c>
      <c r="L318" s="3">
        <v>30.95</v>
      </c>
      <c r="M318" s="3">
        <v>32.5</v>
      </c>
      <c r="N318" s="3">
        <v>64.99</v>
      </c>
      <c r="O318" s="2" t="s">
        <v>223</v>
      </c>
      <c r="P318" s="2" t="s">
        <v>2226</v>
      </c>
      <c r="Q318" s="2" t="s">
        <v>225</v>
      </c>
      <c r="R318" s="2" t="s">
        <v>226</v>
      </c>
      <c r="S318" s="2" t="s">
        <v>3191</v>
      </c>
      <c r="T318" s="2" t="s">
        <v>2721</v>
      </c>
      <c r="U318" s="2" t="s">
        <v>489</v>
      </c>
      <c r="V318" s="2" t="s">
        <v>3192</v>
      </c>
      <c r="W318" s="2" t="s">
        <v>231</v>
      </c>
      <c r="X318" s="2" t="s">
        <v>1352</v>
      </c>
      <c r="Y318" s="2" t="s">
        <v>226</v>
      </c>
      <c r="Z318" s="4"/>
      <c r="AA318" s="4">
        <f>=ROUNDDOWN({0},0)</f>
      </c>
      <c r="AB318" s="5"/>
      <c r="AC318" s="2" t="s">
        <v>3148</v>
      </c>
      <c r="AD318" s="4">
        <v>50</v>
      </c>
      <c r="AE318" s="4">
        <v>100</v>
      </c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/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/>
      <c r="BJ318" s="4"/>
      <c r="BK318" s="8"/>
      <c r="BL318" s="2" t="s">
        <v>226</v>
      </c>
      <c r="BM318" s="7"/>
      <c r="BN318" s="7"/>
      <c r="BO318" s="4"/>
      <c r="BP318" s="8"/>
      <c r="BQ318" s="4"/>
      <c r="BR318" s="8"/>
      <c r="BS318" s="7"/>
      <c r="BT318" s="7"/>
      <c r="BU318" s="2" t="s">
        <v>949</v>
      </c>
      <c r="BV318" s="2" t="s">
        <v>223</v>
      </c>
      <c r="BW318" s="2" t="s">
        <v>226</v>
      </c>
      <c r="BX318" s="2" t="s">
        <v>226</v>
      </c>
      <c r="BY318" s="2" t="s">
        <v>238</v>
      </c>
      <c r="BZ318" s="2" t="s">
        <v>226</v>
      </c>
      <c r="CA318" s="4"/>
      <c r="CB318" s="8"/>
      <c r="CC318" s="4"/>
      <c r="CD318" s="8"/>
      <c r="CE318" s="7"/>
      <c r="CF318" s="7"/>
      <c r="CG318" s="2" t="s">
        <v>448</v>
      </c>
      <c r="CH318" s="2" t="s">
        <v>223</v>
      </c>
      <c r="CI318" s="2" t="s">
        <v>226</v>
      </c>
      <c r="CJ318" s="2" t="s">
        <v>226</v>
      </c>
      <c r="CK318" s="2" t="s">
        <v>238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252</v>
      </c>
      <c r="CT318" s="2" t="s">
        <v>223</v>
      </c>
      <c r="CU318" s="2" t="s">
        <v>226</v>
      </c>
      <c r="CV318" s="2" t="s">
        <v>226</v>
      </c>
      <c r="CW318" s="2" t="s">
        <v>238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252</v>
      </c>
      <c r="DF318" s="2" t="s">
        <v>223</v>
      </c>
      <c r="DG318" s="2" t="s">
        <v>226</v>
      </c>
      <c r="DH318" s="2" t="s">
        <v>226</v>
      </c>
      <c r="DI318" s="2" t="s">
        <v>238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252</v>
      </c>
      <c r="DR318" s="2" t="s">
        <v>223</v>
      </c>
      <c r="DS318" s="2" t="s">
        <v>226</v>
      </c>
      <c r="DT318" s="2" t="s">
        <v>226</v>
      </c>
      <c r="DU318" s="2" t="s">
        <v>238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252</v>
      </c>
      <c r="ED318" s="2" t="s">
        <v>223</v>
      </c>
      <c r="EE318" s="2" t="s">
        <v>226</v>
      </c>
      <c r="EF318" s="2" t="s">
        <v>226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252</v>
      </c>
      <c r="EP318" s="2" t="s">
        <v>223</v>
      </c>
      <c r="EQ318" s="2" t="s">
        <v>226</v>
      </c>
      <c r="ER318" s="2" t="s">
        <v>226</v>
      </c>
      <c r="ES318" s="2" t="s">
        <v>238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223</v>
      </c>
      <c r="FC318" s="2" t="s">
        <v>226</v>
      </c>
      <c r="FD318" s="2" t="s">
        <v>226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223</v>
      </c>
      <c r="FO318" s="2" t="s">
        <v>226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239</v>
      </c>
      <c r="FZ318" s="2" t="s">
        <v>223</v>
      </c>
      <c r="GA318" s="2" t="s">
        <v>226</v>
      </c>
      <c r="GB318" s="2" t="s">
        <v>226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252</v>
      </c>
      <c r="GL318" s="2" t="s">
        <v>223</v>
      </c>
      <c r="GM318" s="2" t="s">
        <v>226</v>
      </c>
      <c r="GN318" s="2" t="s">
        <v>226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252</v>
      </c>
      <c r="GX318" s="2" t="s">
        <v>223</v>
      </c>
      <c r="GY318" s="2" t="s">
        <v>226</v>
      </c>
      <c r="GZ318" s="2" t="s">
        <v>226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252</v>
      </c>
      <c r="HJ318" s="2" t="s">
        <v>223</v>
      </c>
      <c r="HK318" s="2" t="s">
        <v>226</v>
      </c>
      <c r="HL318" s="2" t="s">
        <v>226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252</v>
      </c>
      <c r="HV318" s="2" t="s">
        <v>223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252</v>
      </c>
      <c r="IH318" s="2" t="s">
        <v>223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252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949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252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252</v>
      </c>
      <c r="KD318" s="2" t="s">
        <v>223</v>
      </c>
      <c r="KE318" s="2" t="s">
        <v>226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252</v>
      </c>
      <c r="KP318" s="2" t="s">
        <v>223</v>
      </c>
      <c r="KQ318" s="2" t="s">
        <v>226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252</v>
      </c>
      <c r="LB318" s="2" t="s">
        <v>223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252</v>
      </c>
      <c r="LN318" s="2" t="s">
        <v>223</v>
      </c>
      <c r="LO318" s="2" t="s">
        <v>226</v>
      </c>
      <c r="LP318" s="2" t="s">
        <v>226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252</v>
      </c>
      <c r="LZ318" s="2" t="s">
        <v>223</v>
      </c>
      <c r="MA318" s="2" t="s">
        <v>226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252</v>
      </c>
      <c r="ML318" s="2" t="s">
        <v>223</v>
      </c>
      <c r="MM318" s="2" t="s">
        <v>226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252</v>
      </c>
      <c r="MX318" s="2" t="s">
        <v>223</v>
      </c>
      <c r="MY318" s="2" t="s">
        <v>226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226</v>
      </c>
      <c r="NJ318" s="2" t="s">
        <v>226</v>
      </c>
      <c r="NK318" s="2" t="s">
        <v>226</v>
      </c>
      <c r="NL318" s="2" t="s">
        <v>226</v>
      </c>
      <c r="NM318" s="2" t="s">
        <v>226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949</v>
      </c>
      <c r="NV318" s="2" t="s">
        <v>223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252</v>
      </c>
      <c r="OH318" s="2" t="s">
        <v>223</v>
      </c>
      <c r="OI318" s="2" t="s">
        <v>226</v>
      </c>
      <c r="OJ318" s="2" t="s">
        <v>226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252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252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252</v>
      </c>
      <c r="QP318" s="2" t="s">
        <v>223</v>
      </c>
      <c r="QQ318" s="2" t="s">
        <v>226</v>
      </c>
      <c r="QR318" s="2" t="s">
        <v>226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266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252</v>
      </c>
      <c r="RN318" s="2" t="s">
        <v>223</v>
      </c>
      <c r="RO318" s="2" t="s">
        <v>226</v>
      </c>
      <c r="RP318" s="2" t="s">
        <v>226</v>
      </c>
      <c r="RQ318" s="2" t="s">
        <v>238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226</v>
      </c>
      <c r="RZ318" s="2" t="s">
        <v>226</v>
      </c>
      <c r="SA318" s="2" t="s">
        <v>226</v>
      </c>
      <c r="SB318" s="2" t="s">
        <v>226</v>
      </c>
      <c r="SC318" s="2" t="s">
        <v>226</v>
      </c>
      <c r="SD318" s="2" t="s">
        <v>226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>
        <v>50</v>
      </c>
      <c r="VD318" s="4"/>
      <c r="VE318" s="4"/>
      <c r="VF318" s="4"/>
      <c r="VG318" s="4"/>
      <c r="VH318" s="4"/>
      <c r="VI318" s="4"/>
      <c r="VJ318" s="4"/>
      <c r="VK318" s="4"/>
      <c r="VL318" s="4"/>
      <c r="VM318" s="4">
        <v>50</v>
      </c>
      <c r="VN318" s="4"/>
      <c r="VO318" s="4"/>
      <c r="VP318" s="4"/>
      <c r="VQ318" s="4"/>
    </row>
    <row r="319">
      <c r="A319" s="2" t="s">
        <v>3195</v>
      </c>
      <c r="B319" s="2" t="s">
        <v>577</v>
      </c>
      <c r="C319" s="2" t="s">
        <v>558</v>
      </c>
      <c r="D319" s="2" t="s">
        <v>215</v>
      </c>
      <c r="E319" s="2" t="s">
        <v>432</v>
      </c>
      <c r="F319" s="2" t="s">
        <v>3196</v>
      </c>
      <c r="G319" s="2" t="s">
        <v>3197</v>
      </c>
      <c r="H319" s="2" t="s">
        <v>3198</v>
      </c>
      <c r="I319" s="2" t="s">
        <v>3199</v>
      </c>
      <c r="J319" s="2" t="s">
        <v>437</v>
      </c>
      <c r="K319" s="2" t="s">
        <v>2643</v>
      </c>
      <c r="L319" s="3">
        <v>30.24</v>
      </c>
      <c r="M319" s="3">
        <v>31.75</v>
      </c>
      <c r="N319" s="3">
        <v>64.99</v>
      </c>
      <c r="O319" s="2" t="s">
        <v>223</v>
      </c>
      <c r="P319" s="2" t="s">
        <v>675</v>
      </c>
      <c r="Q319" s="2" t="s">
        <v>225</v>
      </c>
      <c r="R319" s="2" t="s">
        <v>226</v>
      </c>
      <c r="S319" s="2" t="s">
        <v>3200</v>
      </c>
      <c r="T319" s="2" t="s">
        <v>969</v>
      </c>
      <c r="U319" s="2" t="s">
        <v>452</v>
      </c>
      <c r="V319" s="2" t="s">
        <v>1893</v>
      </c>
      <c r="W319" s="2" t="s">
        <v>1894</v>
      </c>
      <c r="X319" s="2" t="s">
        <v>1578</v>
      </c>
      <c r="Y319" s="2" t="s">
        <v>1637</v>
      </c>
      <c r="Z319" s="4">
        <v>143</v>
      </c>
      <c r="AA319" s="4">
        <f>=ROUNDDOWN(4.61290322580645,0)</f>
      </c>
      <c r="AB319" s="5">
        <v>31</v>
      </c>
      <c r="AC319" s="2" t="s">
        <v>1219</v>
      </c>
      <c r="AD319" s="4">
        <v>300</v>
      </c>
      <c r="AE319" s="4">
        <v>1600</v>
      </c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221</v>
      </c>
      <c r="AQ319" s="8">
        <v>8315.81</v>
      </c>
      <c r="AR319" s="4">
        <v>139</v>
      </c>
      <c r="AS319" s="8">
        <v>4788.56</v>
      </c>
      <c r="AT319" s="7">
        <v>0.5899</v>
      </c>
      <c r="AU319" s="7">
        <v>0.7366</v>
      </c>
      <c r="AV319" s="4">
        <v>778</v>
      </c>
      <c r="AW319" s="8">
        <v>35590.82</v>
      </c>
      <c r="AX319" s="4">
        <v>374</v>
      </c>
      <c r="AY319" s="8">
        <v>15357.74</v>
      </c>
      <c r="AZ319" s="7">
        <v>1.0802</v>
      </c>
      <c r="BA319" s="7">
        <v>1.3175</v>
      </c>
      <c r="BB319" s="7">
        <v>0.2337</v>
      </c>
      <c r="BC319" s="4">
        <v>1326</v>
      </c>
      <c r="BD319" s="8">
        <v>61376.64</v>
      </c>
      <c r="BE319" s="4">
        <v>662</v>
      </c>
      <c r="BF319" s="8">
        <v>27990.26</v>
      </c>
      <c r="BG319" s="7">
        <v>1.003</v>
      </c>
      <c r="BH319" s="7">
        <v>1.1928</v>
      </c>
      <c r="BI319" s="7">
        <v>0.5799</v>
      </c>
      <c r="BJ319" s="4">
        <v>221</v>
      </c>
      <c r="BK319" s="8">
        <v>8315.81</v>
      </c>
      <c r="BL319" s="2" t="s">
        <v>3201</v>
      </c>
      <c r="BM319" s="7">
        <v>1</v>
      </c>
      <c r="BN319" s="7">
        <v>1</v>
      </c>
      <c r="BO319" s="4">
        <v>130</v>
      </c>
      <c r="BP319" s="8">
        <v>4257.5</v>
      </c>
      <c r="BQ319" s="4">
        <v>72</v>
      </c>
      <c r="BR319" s="8">
        <v>2358</v>
      </c>
      <c r="BS319" s="7">
        <v>0.8056</v>
      </c>
      <c r="BT319" s="7">
        <v>0.8056</v>
      </c>
      <c r="BU319" s="2" t="s">
        <v>239</v>
      </c>
      <c r="BV319" s="2" t="s">
        <v>223</v>
      </c>
      <c r="BW319" s="2" t="s">
        <v>226</v>
      </c>
      <c r="BX319" s="2" t="s">
        <v>3202</v>
      </c>
      <c r="BY319" s="2" t="s">
        <v>238</v>
      </c>
      <c r="BZ319" s="2" t="s">
        <v>226</v>
      </c>
      <c r="CA319" s="4">
        <v>13</v>
      </c>
      <c r="CB319" s="8">
        <v>541.32</v>
      </c>
      <c r="CC319" s="4">
        <v>3</v>
      </c>
      <c r="CD319" s="8">
        <v>124.92</v>
      </c>
      <c r="CE319" s="7">
        <v>3.3333</v>
      </c>
      <c r="CF319" s="7">
        <v>3.3333</v>
      </c>
      <c r="CG319" s="2" t="s">
        <v>239</v>
      </c>
      <c r="CH319" s="2" t="s">
        <v>223</v>
      </c>
      <c r="CI319" s="2" t="s">
        <v>3203</v>
      </c>
      <c r="CJ319" s="2" t="s">
        <v>1918</v>
      </c>
      <c r="CK319" s="2" t="s">
        <v>238</v>
      </c>
      <c r="CL319" s="2" t="s">
        <v>226</v>
      </c>
      <c r="CM319" s="4">
        <v>3</v>
      </c>
      <c r="CN319" s="8">
        <v>101.4</v>
      </c>
      <c r="CO319" s="4">
        <v>10</v>
      </c>
      <c r="CP319" s="8">
        <v>362.1</v>
      </c>
      <c r="CQ319" s="7">
        <v>-0.7</v>
      </c>
      <c r="CR319" s="7">
        <v>-0.72</v>
      </c>
      <c r="CS319" s="2" t="s">
        <v>239</v>
      </c>
      <c r="CT319" s="2" t="s">
        <v>223</v>
      </c>
      <c r="CU319" s="2" t="s">
        <v>2351</v>
      </c>
      <c r="CV319" s="2" t="s">
        <v>3204</v>
      </c>
      <c r="CW319" s="2" t="s">
        <v>238</v>
      </c>
      <c r="CX319" s="2" t="s">
        <v>226</v>
      </c>
      <c r="CY319" s="4">
        <v>2</v>
      </c>
      <c r="CZ319" s="8">
        <v>69</v>
      </c>
      <c r="DA319" s="4">
        <v>7</v>
      </c>
      <c r="DB319" s="8">
        <v>241.5</v>
      </c>
      <c r="DC319" s="7">
        <v>-0.7143</v>
      </c>
      <c r="DD319" s="7">
        <v>-0.7143</v>
      </c>
      <c r="DE319" s="2" t="s">
        <v>239</v>
      </c>
      <c r="DF319" s="2" t="s">
        <v>223</v>
      </c>
      <c r="DG319" s="2" t="s">
        <v>980</v>
      </c>
      <c r="DH319" s="2" t="s">
        <v>2705</v>
      </c>
      <c r="DI319" s="2" t="s">
        <v>238</v>
      </c>
      <c r="DJ319" s="2" t="s">
        <v>226</v>
      </c>
      <c r="DK319" s="4">
        <v>16</v>
      </c>
      <c r="DL319" s="8">
        <v>463.97</v>
      </c>
      <c r="DM319" s="4">
        <v>6</v>
      </c>
      <c r="DN319" s="8">
        <v>211.93</v>
      </c>
      <c r="DO319" s="7">
        <v>1.6667</v>
      </c>
      <c r="DP319" s="7">
        <v>1.1893</v>
      </c>
      <c r="DQ319" s="2" t="s">
        <v>239</v>
      </c>
      <c r="DR319" s="2" t="s">
        <v>223</v>
      </c>
      <c r="DS319" s="2" t="s">
        <v>1917</v>
      </c>
      <c r="DT319" s="2" t="s">
        <v>1921</v>
      </c>
      <c r="DU319" s="2" t="s">
        <v>238</v>
      </c>
      <c r="DV319" s="2" t="s">
        <v>226</v>
      </c>
      <c r="DW319" s="4">
        <v>7</v>
      </c>
      <c r="DX319" s="8">
        <v>259.28</v>
      </c>
      <c r="DY319" s="4">
        <v>22</v>
      </c>
      <c r="DZ319" s="8">
        <v>814.88</v>
      </c>
      <c r="EA319" s="7">
        <v>-0.6818</v>
      </c>
      <c r="EB319" s="7">
        <v>-0.6818</v>
      </c>
      <c r="EC319" s="2" t="s">
        <v>239</v>
      </c>
      <c r="ED319" s="2" t="s">
        <v>223</v>
      </c>
      <c r="EE319" s="2" t="s">
        <v>984</v>
      </c>
      <c r="EF319" s="2" t="s">
        <v>3205</v>
      </c>
      <c r="EG319" s="2" t="s">
        <v>238</v>
      </c>
      <c r="EH319" s="2" t="s">
        <v>226</v>
      </c>
      <c r="EI319" s="4">
        <v>2</v>
      </c>
      <c r="EJ319" s="8">
        <v>59.22</v>
      </c>
      <c r="EK319" s="4">
        <v>5</v>
      </c>
      <c r="EL319" s="8">
        <v>170.85</v>
      </c>
      <c r="EM319" s="7">
        <v>-0.6</v>
      </c>
      <c r="EN319" s="7">
        <v>-0.6534</v>
      </c>
      <c r="EO319" s="2" t="s">
        <v>239</v>
      </c>
      <c r="EP319" s="2" t="s">
        <v>223</v>
      </c>
      <c r="EQ319" s="2" t="s">
        <v>1917</v>
      </c>
      <c r="ER319" s="2" t="s">
        <v>1022</v>
      </c>
      <c r="ES319" s="2" t="s">
        <v>238</v>
      </c>
      <c r="ET319" s="2" t="s">
        <v>226</v>
      </c>
      <c r="EU319" s="4">
        <v>2</v>
      </c>
      <c r="EV319" s="8">
        <v>71.76</v>
      </c>
      <c r="EW319" s="4">
        <v>3</v>
      </c>
      <c r="EX319" s="8">
        <v>93.46</v>
      </c>
      <c r="EY319" s="7">
        <v>-0.3333</v>
      </c>
      <c r="EZ319" s="7">
        <v>-0.2322</v>
      </c>
      <c r="FA319" s="2" t="s">
        <v>239</v>
      </c>
      <c r="FB319" s="2" t="s">
        <v>223</v>
      </c>
      <c r="FC319" s="2" t="s">
        <v>987</v>
      </c>
      <c r="FD319" s="2" t="s">
        <v>3206</v>
      </c>
      <c r="FE319" s="2" t="s">
        <v>238</v>
      </c>
      <c r="FF319" s="2" t="s">
        <v>226</v>
      </c>
      <c r="FG319" s="4">
        <v>38</v>
      </c>
      <c r="FH319" s="8">
        <v>2233.56</v>
      </c>
      <c r="FI319" s="4"/>
      <c r="FJ319" s="8"/>
      <c r="FK319" s="7"/>
      <c r="FL319" s="7"/>
      <c r="FM319" s="2" t="s">
        <v>239</v>
      </c>
      <c r="FN319" s="2" t="s">
        <v>223</v>
      </c>
      <c r="FO319" s="2" t="s">
        <v>3207</v>
      </c>
      <c r="FP319" s="2" t="s">
        <v>3205</v>
      </c>
      <c r="FQ319" s="2" t="s">
        <v>238</v>
      </c>
      <c r="FR319" s="2" t="s">
        <v>226</v>
      </c>
      <c r="FS319" s="4">
        <v>3</v>
      </c>
      <c r="FT319" s="8">
        <v>77.82</v>
      </c>
      <c r="FU319" s="4"/>
      <c r="FV319" s="8"/>
      <c r="FW319" s="7"/>
      <c r="FX319" s="7"/>
      <c r="FY319" s="2" t="s">
        <v>239</v>
      </c>
      <c r="FZ319" s="2" t="s">
        <v>223</v>
      </c>
      <c r="GA319" s="2" t="s">
        <v>661</v>
      </c>
      <c r="GB319" s="2" t="s">
        <v>1367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1002</v>
      </c>
      <c r="GL319" s="2" t="s">
        <v>237</v>
      </c>
      <c r="GM319" s="2" t="s">
        <v>991</v>
      </c>
      <c r="GN319" s="2" t="s">
        <v>595</v>
      </c>
      <c r="GO319" s="2" t="s">
        <v>238</v>
      </c>
      <c r="GP319" s="2" t="s">
        <v>226</v>
      </c>
      <c r="GQ319" s="4"/>
      <c r="GR319" s="8"/>
      <c r="GS319" s="4">
        <v>2</v>
      </c>
      <c r="GT319" s="8">
        <v>74.08</v>
      </c>
      <c r="GU319" s="7">
        <v>-1</v>
      </c>
      <c r="GV319" s="7">
        <v>-1</v>
      </c>
      <c r="GW319" s="2" t="s">
        <v>239</v>
      </c>
      <c r="GX319" s="2" t="s">
        <v>223</v>
      </c>
      <c r="GY319" s="2" t="s">
        <v>993</v>
      </c>
      <c r="GZ319" s="2" t="s">
        <v>1024</v>
      </c>
      <c r="HA319" s="2" t="s">
        <v>238</v>
      </c>
      <c r="HB319" s="2" t="s">
        <v>226</v>
      </c>
      <c r="HC319" s="4">
        <v>2</v>
      </c>
      <c r="HD319" s="8">
        <v>69.86</v>
      </c>
      <c r="HE319" s="4">
        <v>6</v>
      </c>
      <c r="HF319" s="8">
        <v>222.24</v>
      </c>
      <c r="HG319" s="7">
        <v>-0.6667</v>
      </c>
      <c r="HH319" s="7">
        <v>-0.6857</v>
      </c>
      <c r="HI319" s="2" t="s">
        <v>239</v>
      </c>
      <c r="HJ319" s="2" t="s">
        <v>223</v>
      </c>
      <c r="HK319" s="2" t="s">
        <v>1114</v>
      </c>
      <c r="HL319" s="2" t="s">
        <v>1854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237</v>
      </c>
      <c r="HW319" s="2" t="s">
        <v>3208</v>
      </c>
      <c r="HX319" s="2" t="s">
        <v>3209</v>
      </c>
      <c r="HY319" s="2" t="s">
        <v>238</v>
      </c>
      <c r="HZ319" s="2" t="s">
        <v>291</v>
      </c>
      <c r="IA319" s="4"/>
      <c r="IB319" s="8"/>
      <c r="IC319" s="4"/>
      <c r="ID319" s="8"/>
      <c r="IE319" s="7"/>
      <c r="IF319" s="7"/>
      <c r="IG319" s="2" t="s">
        <v>239</v>
      </c>
      <c r="IH319" s="2" t="s">
        <v>223</v>
      </c>
      <c r="II319" s="2" t="s">
        <v>612</v>
      </c>
      <c r="IJ319" s="2" t="s">
        <v>523</v>
      </c>
      <c r="IK319" s="2" t="s">
        <v>238</v>
      </c>
      <c r="IL319" s="2" t="s">
        <v>226</v>
      </c>
      <c r="IM319" s="4">
        <v>3</v>
      </c>
      <c r="IN319" s="8">
        <v>111.12</v>
      </c>
      <c r="IO319" s="4">
        <v>1</v>
      </c>
      <c r="IP319" s="8">
        <v>37.04</v>
      </c>
      <c r="IQ319" s="7">
        <v>2</v>
      </c>
      <c r="IR319" s="7">
        <v>2</v>
      </c>
      <c r="IS319" s="2" t="s">
        <v>239</v>
      </c>
      <c r="IT319" s="2" t="s">
        <v>223</v>
      </c>
      <c r="IU319" s="2" t="s">
        <v>1293</v>
      </c>
      <c r="IV319" s="2" t="s">
        <v>360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239</v>
      </c>
      <c r="JF319" s="2" t="s">
        <v>223</v>
      </c>
      <c r="JG319" s="2" t="s">
        <v>1294</v>
      </c>
      <c r="JH319" s="2" t="s">
        <v>756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252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>
        <v>1</v>
      </c>
      <c r="JZ319" s="8">
        <v>38.81</v>
      </c>
      <c r="KA319" s="7">
        <v>-1</v>
      </c>
      <c r="KB319" s="7">
        <v>-1</v>
      </c>
      <c r="KC319" s="2" t="s">
        <v>239</v>
      </c>
      <c r="KD319" s="2" t="s">
        <v>223</v>
      </c>
      <c r="KE319" s="2" t="s">
        <v>1121</v>
      </c>
      <c r="KF319" s="2" t="s">
        <v>1600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337</v>
      </c>
      <c r="KP319" s="2" t="s">
        <v>223</v>
      </c>
      <c r="KQ319" s="2" t="s">
        <v>226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239</v>
      </c>
      <c r="LB319" s="2" t="s">
        <v>223</v>
      </c>
      <c r="LC319" s="2" t="s">
        <v>1004</v>
      </c>
      <c r="LD319" s="2" t="s">
        <v>1018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223</v>
      </c>
      <c r="LO319" s="2" t="s">
        <v>321</v>
      </c>
      <c r="LP319" s="2" t="s">
        <v>226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223</v>
      </c>
      <c r="MA319" s="2" t="s">
        <v>668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223</v>
      </c>
      <c r="MM319" s="2" t="s">
        <v>226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239</v>
      </c>
      <c r="MX319" s="2" t="s">
        <v>223</v>
      </c>
      <c r="MY319" s="2" t="s">
        <v>1005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>
        <v>1</v>
      </c>
      <c r="NF319" s="8">
        <v>38.75</v>
      </c>
      <c r="NG319" s="7">
        <v>-1</v>
      </c>
      <c r="NH319" s="7">
        <v>-1</v>
      </c>
      <c r="NI319" s="2" t="s">
        <v>239</v>
      </c>
      <c r="NJ319" s="2" t="s">
        <v>261</v>
      </c>
      <c r="NK319" s="2" t="s">
        <v>3210</v>
      </c>
      <c r="NL319" s="2" t="s">
        <v>3211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239</v>
      </c>
      <c r="NV319" s="2" t="s">
        <v>237</v>
      </c>
      <c r="NW319" s="2" t="s">
        <v>1124</v>
      </c>
      <c r="NX319" s="2" t="s">
        <v>2172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239</v>
      </c>
      <c r="OH319" s="2" t="s">
        <v>237</v>
      </c>
      <c r="OI319" s="2" t="s">
        <v>1119</v>
      </c>
      <c r="OJ319" s="2" t="s">
        <v>2299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252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239</v>
      </c>
      <c r="PF319" s="2" t="s">
        <v>223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239</v>
      </c>
      <c r="QP319" s="2" t="s">
        <v>237</v>
      </c>
      <c r="QQ319" s="2" t="s">
        <v>1379</v>
      </c>
      <c r="QR319" s="2" t="s">
        <v>975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266</v>
      </c>
      <c r="RB319" s="2" t="s">
        <v>223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239</v>
      </c>
      <c r="RZ319" s="2" t="s">
        <v>237</v>
      </c>
      <c r="SA319" s="2" t="s">
        <v>621</v>
      </c>
      <c r="SB319" s="2" t="s">
        <v>827</v>
      </c>
      <c r="SC319" s="2" t="s">
        <v>238</v>
      </c>
      <c r="SD319" s="2" t="s">
        <v>226</v>
      </c>
      <c r="SE319" s="4"/>
      <c r="SF319" s="4">
        <v>9</v>
      </c>
      <c r="SG319" s="4"/>
      <c r="SH319" s="4"/>
      <c r="SI319" s="4">
        <v>134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>
        <v>300</v>
      </c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>
        <v>300</v>
      </c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>
        <v>1000</v>
      </c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</row>
    <row r="320">
      <c r="A320" s="2" t="s">
        <v>3212</v>
      </c>
      <c r="B320" s="2" t="s">
        <v>577</v>
      </c>
      <c r="C320" s="2" t="s">
        <v>558</v>
      </c>
      <c r="D320" s="2" t="s">
        <v>215</v>
      </c>
      <c r="E320" s="2" t="s">
        <v>432</v>
      </c>
      <c r="F320" s="2" t="s">
        <v>3196</v>
      </c>
      <c r="G320" s="2" t="s">
        <v>3197</v>
      </c>
      <c r="H320" s="2" t="s">
        <v>3198</v>
      </c>
      <c r="I320" s="2" t="s">
        <v>3199</v>
      </c>
      <c r="J320" s="2" t="s">
        <v>561</v>
      </c>
      <c r="K320" s="2" t="s">
        <v>2643</v>
      </c>
      <c r="L320" s="3">
        <v>31.97</v>
      </c>
      <c r="M320" s="3">
        <v>33.57</v>
      </c>
      <c r="N320" s="3">
        <v>68.99</v>
      </c>
      <c r="O320" s="2" t="s">
        <v>223</v>
      </c>
      <c r="P320" s="2" t="s">
        <v>675</v>
      </c>
      <c r="Q320" s="2" t="s">
        <v>225</v>
      </c>
      <c r="R320" s="2" t="s">
        <v>226</v>
      </c>
      <c r="S320" s="2" t="s">
        <v>3200</v>
      </c>
      <c r="T320" s="2" t="s">
        <v>969</v>
      </c>
      <c r="U320" s="2" t="s">
        <v>452</v>
      </c>
      <c r="V320" s="2" t="s">
        <v>1893</v>
      </c>
      <c r="W320" s="2" t="s">
        <v>1894</v>
      </c>
      <c r="X320" s="2" t="s">
        <v>1578</v>
      </c>
      <c r="Y320" s="2" t="s">
        <v>1637</v>
      </c>
      <c r="Z320" s="4">
        <v>572</v>
      </c>
      <c r="AA320" s="4">
        <f>=ROUNDDOWN(38.1333333333333,0)</f>
      </c>
      <c r="AB320" s="5">
        <v>15</v>
      </c>
      <c r="AC320" s="2" t="s">
        <v>226</v>
      </c>
      <c r="AD320" s="4"/>
      <c r="AE320" s="4"/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105</v>
      </c>
      <c r="AQ320" s="8">
        <v>4493.91</v>
      </c>
      <c r="AR320" s="4">
        <v>35</v>
      </c>
      <c r="AS320" s="8">
        <v>1323.47</v>
      </c>
      <c r="AT320" s="7">
        <v>2</v>
      </c>
      <c r="AU320" s="7">
        <v>2.3956</v>
      </c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>
        <v>0.1263</v>
      </c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>
        <v>105</v>
      </c>
      <c r="BK320" s="8">
        <v>4493.91</v>
      </c>
      <c r="BL320" s="2" t="s">
        <v>3213</v>
      </c>
      <c r="BM320" s="7">
        <v>1</v>
      </c>
      <c r="BN320" s="7">
        <v>1</v>
      </c>
      <c r="BO320" s="4">
        <v>50</v>
      </c>
      <c r="BP320" s="8">
        <v>1768.5</v>
      </c>
      <c r="BQ320" s="4">
        <v>13</v>
      </c>
      <c r="BR320" s="8">
        <v>459.81</v>
      </c>
      <c r="BS320" s="7">
        <v>2.8462</v>
      </c>
      <c r="BT320" s="7">
        <v>2.8462</v>
      </c>
      <c r="BU320" s="2" t="s">
        <v>239</v>
      </c>
      <c r="BV320" s="2" t="s">
        <v>223</v>
      </c>
      <c r="BW320" s="2" t="s">
        <v>226</v>
      </c>
      <c r="BX320" s="2" t="s">
        <v>3202</v>
      </c>
      <c r="BY320" s="2" t="s">
        <v>238</v>
      </c>
      <c r="BZ320" s="2" t="s">
        <v>226</v>
      </c>
      <c r="CA320" s="4">
        <v>7</v>
      </c>
      <c r="CB320" s="8">
        <v>310.87</v>
      </c>
      <c r="CC320" s="4">
        <v>3</v>
      </c>
      <c r="CD320" s="8">
        <v>133.23</v>
      </c>
      <c r="CE320" s="7">
        <v>1.3333</v>
      </c>
      <c r="CF320" s="7">
        <v>1.3333</v>
      </c>
      <c r="CG320" s="2" t="s">
        <v>239</v>
      </c>
      <c r="CH320" s="2" t="s">
        <v>223</v>
      </c>
      <c r="CI320" s="2" t="s">
        <v>3203</v>
      </c>
      <c r="CJ320" s="2" t="s">
        <v>1006</v>
      </c>
      <c r="CK320" s="2" t="s">
        <v>238</v>
      </c>
      <c r="CL320" s="2" t="s">
        <v>226</v>
      </c>
      <c r="CM320" s="4">
        <v>2</v>
      </c>
      <c r="CN320" s="8">
        <v>72.36</v>
      </c>
      <c r="CO320" s="4">
        <v>2</v>
      </c>
      <c r="CP320" s="8">
        <v>77.24</v>
      </c>
      <c r="CQ320" s="7"/>
      <c r="CR320" s="7">
        <v>-0.0632</v>
      </c>
      <c r="CS320" s="2" t="s">
        <v>239</v>
      </c>
      <c r="CT320" s="2" t="s">
        <v>223</v>
      </c>
      <c r="CU320" s="2" t="s">
        <v>2351</v>
      </c>
      <c r="CV320" s="2" t="s">
        <v>1921</v>
      </c>
      <c r="CW320" s="2" t="s">
        <v>238</v>
      </c>
      <c r="CX320" s="2" t="s">
        <v>226</v>
      </c>
      <c r="CY320" s="4"/>
      <c r="CZ320" s="8"/>
      <c r="DA320" s="4">
        <v>3</v>
      </c>
      <c r="DB320" s="8">
        <v>111.39</v>
      </c>
      <c r="DC320" s="7">
        <v>-1</v>
      </c>
      <c r="DD320" s="7">
        <v>-1</v>
      </c>
      <c r="DE320" s="2" t="s">
        <v>239</v>
      </c>
      <c r="DF320" s="2" t="s">
        <v>223</v>
      </c>
      <c r="DG320" s="2" t="s">
        <v>980</v>
      </c>
      <c r="DH320" s="2" t="s">
        <v>1222</v>
      </c>
      <c r="DI320" s="2" t="s">
        <v>238</v>
      </c>
      <c r="DJ320" s="2" t="s">
        <v>226</v>
      </c>
      <c r="DK320" s="4">
        <v>4</v>
      </c>
      <c r="DL320" s="8">
        <v>132.78</v>
      </c>
      <c r="DM320" s="4">
        <v>1</v>
      </c>
      <c r="DN320" s="8">
        <v>40.01</v>
      </c>
      <c r="DO320" s="7">
        <v>3</v>
      </c>
      <c r="DP320" s="7">
        <v>2.3187</v>
      </c>
      <c r="DQ320" s="2" t="s">
        <v>239</v>
      </c>
      <c r="DR320" s="2" t="s">
        <v>223</v>
      </c>
      <c r="DS320" s="2" t="s">
        <v>1917</v>
      </c>
      <c r="DT320" s="2" t="s">
        <v>1006</v>
      </c>
      <c r="DU320" s="2" t="s">
        <v>238</v>
      </c>
      <c r="DV320" s="2" t="s">
        <v>226</v>
      </c>
      <c r="DW320" s="4">
        <v>4</v>
      </c>
      <c r="DX320" s="8">
        <v>156.64</v>
      </c>
      <c r="DY320" s="4">
        <v>7</v>
      </c>
      <c r="DZ320" s="8">
        <v>274.12</v>
      </c>
      <c r="EA320" s="7">
        <v>-0.4286</v>
      </c>
      <c r="EB320" s="7">
        <v>-0.4286</v>
      </c>
      <c r="EC320" s="2" t="s">
        <v>239</v>
      </c>
      <c r="ED320" s="2" t="s">
        <v>223</v>
      </c>
      <c r="EE320" s="2" t="s">
        <v>984</v>
      </c>
      <c r="EF320" s="2" t="s">
        <v>3205</v>
      </c>
      <c r="EG320" s="2" t="s">
        <v>238</v>
      </c>
      <c r="EH320" s="2" t="s">
        <v>226</v>
      </c>
      <c r="EI320" s="4"/>
      <c r="EJ320" s="8"/>
      <c r="EK320" s="4">
        <v>2</v>
      </c>
      <c r="EL320" s="8">
        <v>72.9</v>
      </c>
      <c r="EM320" s="7">
        <v>-1</v>
      </c>
      <c r="EN320" s="7">
        <v>-1</v>
      </c>
      <c r="EO320" s="2" t="s">
        <v>239</v>
      </c>
      <c r="EP320" s="2" t="s">
        <v>223</v>
      </c>
      <c r="EQ320" s="2" t="s">
        <v>1917</v>
      </c>
      <c r="ER320" s="2" t="s">
        <v>1022</v>
      </c>
      <c r="ES320" s="2" t="s">
        <v>238</v>
      </c>
      <c r="ET320" s="2" t="s">
        <v>226</v>
      </c>
      <c r="EU320" s="4"/>
      <c r="EV320" s="8"/>
      <c r="EW320" s="4">
        <v>2</v>
      </c>
      <c r="EX320" s="8">
        <v>74.58</v>
      </c>
      <c r="EY320" s="7">
        <v>-1</v>
      </c>
      <c r="EZ320" s="7">
        <v>-1</v>
      </c>
      <c r="FA320" s="2" t="s">
        <v>239</v>
      </c>
      <c r="FB320" s="2" t="s">
        <v>223</v>
      </c>
      <c r="FC320" s="2" t="s">
        <v>987</v>
      </c>
      <c r="FD320" s="2" t="s">
        <v>1033</v>
      </c>
      <c r="FE320" s="2" t="s">
        <v>238</v>
      </c>
      <c r="FF320" s="2" t="s">
        <v>226</v>
      </c>
      <c r="FG320" s="4">
        <v>33</v>
      </c>
      <c r="FH320" s="8">
        <v>1847.67</v>
      </c>
      <c r="FI320" s="4"/>
      <c r="FJ320" s="8"/>
      <c r="FK320" s="7"/>
      <c r="FL320" s="7"/>
      <c r="FM320" s="2" t="s">
        <v>239</v>
      </c>
      <c r="FN320" s="2" t="s">
        <v>223</v>
      </c>
      <c r="FO320" s="2" t="s">
        <v>3207</v>
      </c>
      <c r="FP320" s="2" t="s">
        <v>3214</v>
      </c>
      <c r="FQ320" s="2" t="s">
        <v>238</v>
      </c>
      <c r="FR320" s="2" t="s">
        <v>226</v>
      </c>
      <c r="FS320" s="4">
        <v>3</v>
      </c>
      <c r="FT320" s="8">
        <v>131.23</v>
      </c>
      <c r="FU320" s="4"/>
      <c r="FV320" s="8"/>
      <c r="FW320" s="7"/>
      <c r="FX320" s="7"/>
      <c r="FY320" s="2" t="s">
        <v>239</v>
      </c>
      <c r="FZ320" s="2" t="s">
        <v>223</v>
      </c>
      <c r="GA320" s="2" t="s">
        <v>661</v>
      </c>
      <c r="GB320" s="2" t="s">
        <v>1149</v>
      </c>
      <c r="GC320" s="2" t="s">
        <v>238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1002</v>
      </c>
      <c r="GL320" s="2" t="s">
        <v>237</v>
      </c>
      <c r="GM320" s="2" t="s">
        <v>991</v>
      </c>
      <c r="GN320" s="2" t="s">
        <v>597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239</v>
      </c>
      <c r="GX320" s="2" t="s">
        <v>223</v>
      </c>
      <c r="GY320" s="2" t="s">
        <v>993</v>
      </c>
      <c r="GZ320" s="2" t="s">
        <v>594</v>
      </c>
      <c r="HA320" s="2" t="s">
        <v>238</v>
      </c>
      <c r="HB320" s="2" t="s">
        <v>226</v>
      </c>
      <c r="HC320" s="4"/>
      <c r="HD320" s="8"/>
      <c r="HE320" s="4">
        <v>1</v>
      </c>
      <c r="HF320" s="8">
        <v>39.16</v>
      </c>
      <c r="HG320" s="7">
        <v>-1</v>
      </c>
      <c r="HH320" s="7">
        <v>-1</v>
      </c>
      <c r="HI320" s="2" t="s">
        <v>239</v>
      </c>
      <c r="HJ320" s="2" t="s">
        <v>223</v>
      </c>
      <c r="HK320" s="2" t="s">
        <v>1114</v>
      </c>
      <c r="HL320" s="2" t="s">
        <v>600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237</v>
      </c>
      <c r="HW320" s="2" t="s">
        <v>3208</v>
      </c>
      <c r="HX320" s="2" t="s">
        <v>1096</v>
      </c>
      <c r="HY320" s="2" t="s">
        <v>238</v>
      </c>
      <c r="HZ320" s="2" t="s">
        <v>291</v>
      </c>
      <c r="IA320" s="4"/>
      <c r="IB320" s="8"/>
      <c r="IC320" s="4"/>
      <c r="ID320" s="8"/>
      <c r="IE320" s="7"/>
      <c r="IF320" s="7"/>
      <c r="IG320" s="2" t="s">
        <v>239</v>
      </c>
      <c r="IH320" s="2" t="s">
        <v>223</v>
      </c>
      <c r="II320" s="2" t="s">
        <v>612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239</v>
      </c>
      <c r="IT320" s="2" t="s">
        <v>223</v>
      </c>
      <c r="IU320" s="2" t="s">
        <v>1293</v>
      </c>
      <c r="IV320" s="2" t="s">
        <v>385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239</v>
      </c>
      <c r="JF320" s="2" t="s">
        <v>223</v>
      </c>
      <c r="JG320" s="2" t="s">
        <v>1294</v>
      </c>
      <c r="JH320" s="2" t="s">
        <v>2803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252</v>
      </c>
      <c r="JR320" s="2" t="s">
        <v>223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>
        <v>2</v>
      </c>
      <c r="JX320" s="8">
        <v>73.86</v>
      </c>
      <c r="JY320" s="4">
        <v>1</v>
      </c>
      <c r="JZ320" s="8">
        <v>41.03</v>
      </c>
      <c r="KA320" s="7">
        <v>1</v>
      </c>
      <c r="KB320" s="7">
        <v>0.8001</v>
      </c>
      <c r="KC320" s="2" t="s">
        <v>239</v>
      </c>
      <c r="KD320" s="2" t="s">
        <v>223</v>
      </c>
      <c r="KE320" s="2" t="s">
        <v>1121</v>
      </c>
      <c r="KF320" s="2" t="s">
        <v>1125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337</v>
      </c>
      <c r="KP320" s="2" t="s">
        <v>223</v>
      </c>
      <c r="KQ320" s="2" t="s">
        <v>226</v>
      </c>
      <c r="KR320" s="2" t="s">
        <v>226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239</v>
      </c>
      <c r="LB320" s="2" t="s">
        <v>223</v>
      </c>
      <c r="LC320" s="2" t="s">
        <v>1004</v>
      </c>
      <c r="LD320" s="2" t="s">
        <v>3215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239</v>
      </c>
      <c r="LN320" s="2" t="s">
        <v>223</v>
      </c>
      <c r="LO320" s="2" t="s">
        <v>321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239</v>
      </c>
      <c r="LZ320" s="2" t="s">
        <v>223</v>
      </c>
      <c r="MA320" s="2" t="s">
        <v>668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223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239</v>
      </c>
      <c r="MX320" s="2" t="s">
        <v>223</v>
      </c>
      <c r="MY320" s="2" t="s">
        <v>1005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239</v>
      </c>
      <c r="NJ320" s="2" t="s">
        <v>261</v>
      </c>
      <c r="NK320" s="2" t="s">
        <v>3210</v>
      </c>
      <c r="NL320" s="2" t="s">
        <v>3211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239</v>
      </c>
      <c r="NV320" s="2" t="s">
        <v>237</v>
      </c>
      <c r="NW320" s="2" t="s">
        <v>1233</v>
      </c>
      <c r="NX320" s="2" t="s">
        <v>1071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239</v>
      </c>
      <c r="OH320" s="2" t="s">
        <v>237</v>
      </c>
      <c r="OI320" s="2" t="s">
        <v>1010</v>
      </c>
      <c r="OJ320" s="2" t="s">
        <v>1174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252</v>
      </c>
      <c r="OT320" s="2" t="s">
        <v>223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239</v>
      </c>
      <c r="PF320" s="2" t="s">
        <v>223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226</v>
      </c>
      <c r="QE320" s="2" t="s">
        <v>226</v>
      </c>
      <c r="QF320" s="2" t="s">
        <v>226</v>
      </c>
      <c r="QG320" s="2" t="s">
        <v>226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239</v>
      </c>
      <c r="QP320" s="2" t="s">
        <v>237</v>
      </c>
      <c r="QQ320" s="2" t="s">
        <v>1379</v>
      </c>
      <c r="QR320" s="2" t="s">
        <v>2742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223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226</v>
      </c>
      <c r="RO320" s="2" t="s">
        <v>226</v>
      </c>
      <c r="RP320" s="2" t="s">
        <v>226</v>
      </c>
      <c r="RQ320" s="2" t="s">
        <v>226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239</v>
      </c>
      <c r="RZ320" s="2" t="s">
        <v>237</v>
      </c>
      <c r="SA320" s="2" t="s">
        <v>621</v>
      </c>
      <c r="SB320" s="2" t="s">
        <v>1084</v>
      </c>
      <c r="SC320" s="2" t="s">
        <v>238</v>
      </c>
      <c r="SD320" s="2" t="s">
        <v>226</v>
      </c>
      <c r="SE320" s="4">
        <v>54</v>
      </c>
      <c r="SF320" s="4">
        <v>175</v>
      </c>
      <c r="SG320" s="4"/>
      <c r="SH320" s="4"/>
      <c r="SI320" s="4">
        <v>343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</row>
    <row r="321">
      <c r="A321" s="2" t="s">
        <v>3216</v>
      </c>
      <c r="B321" s="2" t="s">
        <v>577</v>
      </c>
      <c r="C321" s="2" t="s">
        <v>558</v>
      </c>
      <c r="D321" s="2" t="s">
        <v>215</v>
      </c>
      <c r="E321" s="2" t="s">
        <v>432</v>
      </c>
      <c r="F321" s="2" t="s">
        <v>3196</v>
      </c>
      <c r="G321" s="2" t="s">
        <v>3197</v>
      </c>
      <c r="H321" s="2" t="s">
        <v>3198</v>
      </c>
      <c r="I321" s="2" t="s">
        <v>3199</v>
      </c>
      <c r="J321" s="2" t="s">
        <v>451</v>
      </c>
      <c r="K321" s="2" t="s">
        <v>2643</v>
      </c>
      <c r="L321" s="3">
        <v>34.56</v>
      </c>
      <c r="M321" s="3">
        <v>36.29</v>
      </c>
      <c r="N321" s="3">
        <v>74.99</v>
      </c>
      <c r="O321" s="2" t="s">
        <v>223</v>
      </c>
      <c r="P321" s="2" t="s">
        <v>675</v>
      </c>
      <c r="Q321" s="2" t="s">
        <v>225</v>
      </c>
      <c r="R321" s="2" t="s">
        <v>226</v>
      </c>
      <c r="S321" s="2" t="s">
        <v>3200</v>
      </c>
      <c r="T321" s="2" t="s">
        <v>969</v>
      </c>
      <c r="U321" s="2" t="s">
        <v>3217</v>
      </c>
      <c r="V321" s="2" t="s">
        <v>1893</v>
      </c>
      <c r="W321" s="2" t="s">
        <v>1894</v>
      </c>
      <c r="X321" s="2" t="s">
        <v>1578</v>
      </c>
      <c r="Y321" s="2" t="s">
        <v>1637</v>
      </c>
      <c r="Z321" s="4">
        <v>982</v>
      </c>
      <c r="AA321" s="4">
        <f>=ROUNDDOWN(57.7647058823529,0)</f>
      </c>
      <c r="AB321" s="5">
        <v>17</v>
      </c>
      <c r="AC321" s="2" t="s">
        <v>226</v>
      </c>
      <c r="AD321" s="4"/>
      <c r="AE321" s="4"/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126</v>
      </c>
      <c r="AQ321" s="8">
        <v>5856.79</v>
      </c>
      <c r="AR321" s="4">
        <v>57</v>
      </c>
      <c r="AS321" s="8">
        <v>2412</v>
      </c>
      <c r="AT321" s="7">
        <v>1.2105</v>
      </c>
      <c r="AU321" s="7">
        <v>1.4282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>
        <v>0.1646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>
        <v>126</v>
      </c>
      <c r="BK321" s="8">
        <v>5856.79</v>
      </c>
      <c r="BL321" s="2" t="s">
        <v>3218</v>
      </c>
      <c r="BM321" s="7">
        <v>1</v>
      </c>
      <c r="BN321" s="7">
        <v>1</v>
      </c>
      <c r="BO321" s="4">
        <v>40</v>
      </c>
      <c r="BP321" s="8">
        <v>1572</v>
      </c>
      <c r="BQ321" s="4"/>
      <c r="BR321" s="8"/>
      <c r="BS321" s="7"/>
      <c r="BT321" s="7"/>
      <c r="BU321" s="2" t="s">
        <v>239</v>
      </c>
      <c r="BV321" s="2" t="s">
        <v>223</v>
      </c>
      <c r="BW321" s="2" t="s">
        <v>226</v>
      </c>
      <c r="BX321" s="2" t="s">
        <v>1977</v>
      </c>
      <c r="BY321" s="2" t="s">
        <v>238</v>
      </c>
      <c r="BZ321" s="2" t="s">
        <v>226</v>
      </c>
      <c r="CA321" s="4">
        <v>18</v>
      </c>
      <c r="CB321" s="8">
        <v>874.62</v>
      </c>
      <c r="CC321" s="4">
        <v>7</v>
      </c>
      <c r="CD321" s="8">
        <v>340.13</v>
      </c>
      <c r="CE321" s="7">
        <v>1.5714</v>
      </c>
      <c r="CF321" s="7">
        <v>1.5714</v>
      </c>
      <c r="CG321" s="2" t="s">
        <v>239</v>
      </c>
      <c r="CH321" s="2" t="s">
        <v>223</v>
      </c>
      <c r="CI321" s="2" t="s">
        <v>3203</v>
      </c>
      <c r="CJ321" s="2" t="s">
        <v>1006</v>
      </c>
      <c r="CK321" s="2" t="s">
        <v>238</v>
      </c>
      <c r="CL321" s="2" t="s">
        <v>226</v>
      </c>
      <c r="CM321" s="4">
        <v>10</v>
      </c>
      <c r="CN321" s="8">
        <v>397.6</v>
      </c>
      <c r="CO321" s="4">
        <v>9</v>
      </c>
      <c r="CP321" s="8">
        <v>380.25</v>
      </c>
      <c r="CQ321" s="7">
        <v>0.1111</v>
      </c>
      <c r="CR321" s="7">
        <v>0.0456</v>
      </c>
      <c r="CS321" s="2" t="s">
        <v>239</v>
      </c>
      <c r="CT321" s="2" t="s">
        <v>223</v>
      </c>
      <c r="CU321" s="2" t="s">
        <v>2351</v>
      </c>
      <c r="CV321" s="2" t="s">
        <v>978</v>
      </c>
      <c r="CW321" s="2" t="s">
        <v>238</v>
      </c>
      <c r="CX321" s="2" t="s">
        <v>226</v>
      </c>
      <c r="CY321" s="4">
        <v>2</v>
      </c>
      <c r="CZ321" s="8">
        <v>79.9</v>
      </c>
      <c r="DA321" s="4">
        <v>6</v>
      </c>
      <c r="DB321" s="8">
        <v>239.7</v>
      </c>
      <c r="DC321" s="7">
        <v>-0.6667</v>
      </c>
      <c r="DD321" s="7">
        <v>-0.6667</v>
      </c>
      <c r="DE321" s="2" t="s">
        <v>239</v>
      </c>
      <c r="DF321" s="2" t="s">
        <v>223</v>
      </c>
      <c r="DG321" s="2" t="s">
        <v>980</v>
      </c>
      <c r="DH321" s="2" t="s">
        <v>2675</v>
      </c>
      <c r="DI321" s="2" t="s">
        <v>238</v>
      </c>
      <c r="DJ321" s="2" t="s">
        <v>226</v>
      </c>
      <c r="DK321" s="4">
        <v>12</v>
      </c>
      <c r="DL321" s="8">
        <v>415.9</v>
      </c>
      <c r="DM321" s="4">
        <v>6</v>
      </c>
      <c r="DN321" s="8">
        <v>238.5</v>
      </c>
      <c r="DO321" s="7">
        <v>1</v>
      </c>
      <c r="DP321" s="7">
        <v>0.7438</v>
      </c>
      <c r="DQ321" s="2" t="s">
        <v>239</v>
      </c>
      <c r="DR321" s="2" t="s">
        <v>223</v>
      </c>
      <c r="DS321" s="2" t="s">
        <v>1917</v>
      </c>
      <c r="DT321" s="2" t="s">
        <v>1921</v>
      </c>
      <c r="DU321" s="2" t="s">
        <v>238</v>
      </c>
      <c r="DV321" s="2" t="s">
        <v>226</v>
      </c>
      <c r="DW321" s="4"/>
      <c r="DX321" s="8"/>
      <c r="DY321" s="4">
        <v>15</v>
      </c>
      <c r="DZ321" s="8">
        <v>635.1</v>
      </c>
      <c r="EA321" s="7">
        <v>-1</v>
      </c>
      <c r="EB321" s="7">
        <v>-1</v>
      </c>
      <c r="EC321" s="2" t="s">
        <v>239</v>
      </c>
      <c r="ED321" s="2" t="s">
        <v>223</v>
      </c>
      <c r="EE321" s="2" t="s">
        <v>984</v>
      </c>
      <c r="EF321" s="2" t="s">
        <v>978</v>
      </c>
      <c r="EG321" s="2" t="s">
        <v>238</v>
      </c>
      <c r="EH321" s="2" t="s">
        <v>226</v>
      </c>
      <c r="EI321" s="4">
        <v>2</v>
      </c>
      <c r="EJ321" s="8">
        <v>70.34</v>
      </c>
      <c r="EK321" s="4">
        <v>5</v>
      </c>
      <c r="EL321" s="8">
        <v>199.3</v>
      </c>
      <c r="EM321" s="7">
        <v>-0.6</v>
      </c>
      <c r="EN321" s="7">
        <v>-0.6471</v>
      </c>
      <c r="EO321" s="2" t="s">
        <v>239</v>
      </c>
      <c r="EP321" s="2" t="s">
        <v>223</v>
      </c>
      <c r="EQ321" s="2" t="s">
        <v>1917</v>
      </c>
      <c r="ER321" s="2" t="s">
        <v>1022</v>
      </c>
      <c r="ES321" s="2" t="s">
        <v>238</v>
      </c>
      <c r="ET321" s="2" t="s">
        <v>226</v>
      </c>
      <c r="EU321" s="4">
        <v>1</v>
      </c>
      <c r="EV321" s="8">
        <v>41</v>
      </c>
      <c r="EW321" s="4">
        <v>1</v>
      </c>
      <c r="EX321" s="8">
        <v>40.31</v>
      </c>
      <c r="EY321" s="7"/>
      <c r="EZ321" s="7">
        <v>0.0171</v>
      </c>
      <c r="FA321" s="2" t="s">
        <v>239</v>
      </c>
      <c r="FB321" s="2" t="s">
        <v>223</v>
      </c>
      <c r="FC321" s="2" t="s">
        <v>987</v>
      </c>
      <c r="FD321" s="2" t="s">
        <v>3219</v>
      </c>
      <c r="FE321" s="2" t="s">
        <v>238</v>
      </c>
      <c r="FF321" s="2" t="s">
        <v>226</v>
      </c>
      <c r="FG321" s="4">
        <v>36</v>
      </c>
      <c r="FH321" s="8">
        <v>2203.41</v>
      </c>
      <c r="FI321" s="4"/>
      <c r="FJ321" s="8"/>
      <c r="FK321" s="7"/>
      <c r="FL321" s="7"/>
      <c r="FM321" s="2" t="s">
        <v>239</v>
      </c>
      <c r="FN321" s="2" t="s">
        <v>223</v>
      </c>
      <c r="FO321" s="2" t="s">
        <v>3207</v>
      </c>
      <c r="FP321" s="2" t="s">
        <v>1998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239</v>
      </c>
      <c r="FZ321" s="2" t="s">
        <v>223</v>
      </c>
      <c r="GA321" s="2" t="s">
        <v>661</v>
      </c>
      <c r="GB321" s="2" t="s">
        <v>1432</v>
      </c>
      <c r="GC321" s="2" t="s">
        <v>238</v>
      </c>
      <c r="GD321" s="2" t="s">
        <v>226</v>
      </c>
      <c r="GE321" s="4"/>
      <c r="GF321" s="8"/>
      <c r="GG321" s="4">
        <v>2</v>
      </c>
      <c r="GH321" s="8">
        <v>84.68</v>
      </c>
      <c r="GI321" s="7">
        <v>-1</v>
      </c>
      <c r="GJ321" s="7">
        <v>-1</v>
      </c>
      <c r="GK321" s="2" t="s">
        <v>1002</v>
      </c>
      <c r="GL321" s="2" t="s">
        <v>237</v>
      </c>
      <c r="GM321" s="2" t="s">
        <v>991</v>
      </c>
      <c r="GN321" s="2" t="s">
        <v>594</v>
      </c>
      <c r="GO321" s="2" t="s">
        <v>238</v>
      </c>
      <c r="GP321" s="2" t="s">
        <v>226</v>
      </c>
      <c r="GQ321" s="4">
        <v>1</v>
      </c>
      <c r="GR321" s="8">
        <v>42.34</v>
      </c>
      <c r="GS321" s="4">
        <v>1</v>
      </c>
      <c r="GT321" s="8">
        <v>42.34</v>
      </c>
      <c r="GU321" s="7"/>
      <c r="GV321" s="7"/>
      <c r="GW321" s="2" t="s">
        <v>239</v>
      </c>
      <c r="GX321" s="2" t="s">
        <v>223</v>
      </c>
      <c r="GY321" s="2" t="s">
        <v>993</v>
      </c>
      <c r="GZ321" s="2" t="s">
        <v>1856</v>
      </c>
      <c r="HA321" s="2" t="s">
        <v>238</v>
      </c>
      <c r="HB321" s="2" t="s">
        <v>226</v>
      </c>
      <c r="HC321" s="4">
        <v>2</v>
      </c>
      <c r="HD321" s="8">
        <v>79.84</v>
      </c>
      <c r="HE321" s="4">
        <v>3</v>
      </c>
      <c r="HF321" s="8">
        <v>127.02</v>
      </c>
      <c r="HG321" s="7">
        <v>-0.3333</v>
      </c>
      <c r="HH321" s="7">
        <v>-0.3714</v>
      </c>
      <c r="HI321" s="2" t="s">
        <v>239</v>
      </c>
      <c r="HJ321" s="2" t="s">
        <v>223</v>
      </c>
      <c r="HK321" s="2" t="s">
        <v>1114</v>
      </c>
      <c r="HL321" s="2" t="s">
        <v>1042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237</v>
      </c>
      <c r="HW321" s="2" t="s">
        <v>3208</v>
      </c>
      <c r="HX321" s="2" t="s">
        <v>1395</v>
      </c>
      <c r="HY321" s="2" t="s">
        <v>238</v>
      </c>
      <c r="HZ321" s="2" t="s">
        <v>291</v>
      </c>
      <c r="IA321" s="4"/>
      <c r="IB321" s="8"/>
      <c r="IC321" s="4"/>
      <c r="ID321" s="8"/>
      <c r="IE321" s="7"/>
      <c r="IF321" s="7"/>
      <c r="IG321" s="2" t="s">
        <v>239</v>
      </c>
      <c r="IH321" s="2" t="s">
        <v>223</v>
      </c>
      <c r="II321" s="2" t="s">
        <v>612</v>
      </c>
      <c r="IJ321" s="2" t="s">
        <v>912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239</v>
      </c>
      <c r="IT321" s="2" t="s">
        <v>223</v>
      </c>
      <c r="IU321" s="2" t="s">
        <v>1293</v>
      </c>
      <c r="IV321" s="2" t="s">
        <v>1886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223</v>
      </c>
      <c r="JG321" s="2" t="s">
        <v>1294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>
        <v>2</v>
      </c>
      <c r="JX321" s="8">
        <v>79.84</v>
      </c>
      <c r="JY321" s="4">
        <v>1</v>
      </c>
      <c r="JZ321" s="8">
        <v>44.35</v>
      </c>
      <c r="KA321" s="7">
        <v>1</v>
      </c>
      <c r="KB321" s="7">
        <v>0.8002</v>
      </c>
      <c r="KC321" s="2" t="s">
        <v>239</v>
      </c>
      <c r="KD321" s="2" t="s">
        <v>223</v>
      </c>
      <c r="KE321" s="2" t="s">
        <v>1121</v>
      </c>
      <c r="KF321" s="2" t="s">
        <v>3028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337</v>
      </c>
      <c r="KP321" s="2" t="s">
        <v>223</v>
      </c>
      <c r="KQ321" s="2" t="s">
        <v>226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>
        <v>1</v>
      </c>
      <c r="KX321" s="8">
        <v>40.32</v>
      </c>
      <c r="KY321" s="7">
        <v>-1</v>
      </c>
      <c r="KZ321" s="7">
        <v>-1</v>
      </c>
      <c r="LA321" s="2" t="s">
        <v>239</v>
      </c>
      <c r="LB321" s="2" t="s">
        <v>223</v>
      </c>
      <c r="LC321" s="2" t="s">
        <v>1004</v>
      </c>
      <c r="LD321" s="2" t="s">
        <v>3220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223</v>
      </c>
      <c r="LO321" s="2" t="s">
        <v>321</v>
      </c>
      <c r="LP321" s="2" t="s">
        <v>226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239</v>
      </c>
      <c r="LZ321" s="2" t="s">
        <v>223</v>
      </c>
      <c r="MA321" s="2" t="s">
        <v>668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252</v>
      </c>
      <c r="ML321" s="2" t="s">
        <v>223</v>
      </c>
      <c r="MM321" s="2" t="s">
        <v>226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223</v>
      </c>
      <c r="MY321" s="2" t="s">
        <v>1005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239</v>
      </c>
      <c r="NJ321" s="2" t="s">
        <v>261</v>
      </c>
      <c r="NK321" s="2" t="s">
        <v>3210</v>
      </c>
      <c r="NL321" s="2" t="s">
        <v>3221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239</v>
      </c>
      <c r="NV321" s="2" t="s">
        <v>237</v>
      </c>
      <c r="NW321" s="2" t="s">
        <v>975</v>
      </c>
      <c r="NX321" s="2" t="s">
        <v>1071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239</v>
      </c>
      <c r="OH321" s="2" t="s">
        <v>237</v>
      </c>
      <c r="OI321" s="2" t="s">
        <v>1010</v>
      </c>
      <c r="OJ321" s="2" t="s">
        <v>1733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252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239</v>
      </c>
      <c r="PF321" s="2" t="s">
        <v>223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226</v>
      </c>
      <c r="QD321" s="2" t="s">
        <v>226</v>
      </c>
      <c r="QE321" s="2" t="s">
        <v>226</v>
      </c>
      <c r="QF321" s="2" t="s">
        <v>226</v>
      </c>
      <c r="QG321" s="2" t="s">
        <v>226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239</v>
      </c>
      <c r="QP321" s="2" t="s">
        <v>237</v>
      </c>
      <c r="QQ321" s="2" t="s">
        <v>1379</v>
      </c>
      <c r="QR321" s="2" t="s">
        <v>1694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266</v>
      </c>
      <c r="RB321" s="2" t="s">
        <v>223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239</v>
      </c>
      <c r="RZ321" s="2" t="s">
        <v>237</v>
      </c>
      <c r="SA321" s="2" t="s">
        <v>3222</v>
      </c>
      <c r="SB321" s="2" t="s">
        <v>1014</v>
      </c>
      <c r="SC321" s="2" t="s">
        <v>238</v>
      </c>
      <c r="SD321" s="2" t="s">
        <v>226</v>
      </c>
      <c r="SE321" s="4"/>
      <c r="SF321" s="4"/>
      <c r="SG321" s="4"/>
      <c r="SH321" s="4"/>
      <c r="SI321" s="4">
        <v>982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</row>
    <row r="322">
      <c r="A322" s="2" t="s">
        <v>3223</v>
      </c>
      <c r="B322" s="2" t="s">
        <v>577</v>
      </c>
      <c r="C322" s="2" t="s">
        <v>558</v>
      </c>
      <c r="D322" s="2" t="s">
        <v>215</v>
      </c>
      <c r="E322" s="2" t="s">
        <v>432</v>
      </c>
      <c r="F322" s="2" t="s">
        <v>3196</v>
      </c>
      <c r="G322" s="2" t="s">
        <v>3197</v>
      </c>
      <c r="H322" s="2" t="s">
        <v>3198</v>
      </c>
      <c r="I322" s="2" t="s">
        <v>3199</v>
      </c>
      <c r="J322" s="2" t="s">
        <v>480</v>
      </c>
      <c r="K322" s="2" t="s">
        <v>2643</v>
      </c>
      <c r="L322" s="3">
        <v>38.88</v>
      </c>
      <c r="M322" s="3">
        <v>40.82</v>
      </c>
      <c r="N322" s="3">
        <v>84.99</v>
      </c>
      <c r="O322" s="2" t="s">
        <v>223</v>
      </c>
      <c r="P322" s="2" t="s">
        <v>675</v>
      </c>
      <c r="Q322" s="2" t="s">
        <v>225</v>
      </c>
      <c r="R322" s="2" t="s">
        <v>226</v>
      </c>
      <c r="S322" s="2" t="s">
        <v>3200</v>
      </c>
      <c r="T322" s="2" t="s">
        <v>969</v>
      </c>
      <c r="U322" s="2" t="s">
        <v>3217</v>
      </c>
      <c r="V322" s="2" t="s">
        <v>1893</v>
      </c>
      <c r="W322" s="2" t="s">
        <v>1894</v>
      </c>
      <c r="X322" s="2" t="s">
        <v>1578</v>
      </c>
      <c r="Y322" s="2" t="s">
        <v>1637</v>
      </c>
      <c r="Z322" s="4">
        <v>1343</v>
      </c>
      <c r="AA322" s="4">
        <f>=ROUNDDOWN(38.3714285714286,0)</f>
      </c>
      <c r="AB322" s="5">
        <v>35</v>
      </c>
      <c r="AC322" s="2" t="s">
        <v>2936</v>
      </c>
      <c r="AD322" s="4">
        <v>700</v>
      </c>
      <c r="AE322" s="4">
        <v>700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326</v>
      </c>
      <c r="AQ322" s="8">
        <v>16924.31</v>
      </c>
      <c r="AR322" s="4">
        <v>143</v>
      </c>
      <c r="AS322" s="8">
        <v>6833.71</v>
      </c>
      <c r="AT322" s="7">
        <v>1.2797</v>
      </c>
      <c r="AU322" s="7">
        <v>1.4766</v>
      </c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>
        <v>0.4755</v>
      </c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 t="s">
        <v>226</v>
      </c>
      <c r="BJ322" s="4">
        <v>326</v>
      </c>
      <c r="BK322" s="8">
        <v>16924.31</v>
      </c>
      <c r="BL322" s="2" t="s">
        <v>3224</v>
      </c>
      <c r="BM322" s="7">
        <v>1</v>
      </c>
      <c r="BN322" s="7">
        <v>1</v>
      </c>
      <c r="BO322" s="4">
        <v>80</v>
      </c>
      <c r="BP322" s="8">
        <v>3668</v>
      </c>
      <c r="BQ322" s="4"/>
      <c r="BR322" s="8"/>
      <c r="BS322" s="7"/>
      <c r="BT322" s="7"/>
      <c r="BU322" s="2" t="s">
        <v>239</v>
      </c>
      <c r="BV322" s="2" t="s">
        <v>223</v>
      </c>
      <c r="BW322" s="2" t="s">
        <v>226</v>
      </c>
      <c r="BX322" s="2" t="s">
        <v>3225</v>
      </c>
      <c r="BY322" s="2" t="s">
        <v>238</v>
      </c>
      <c r="BZ322" s="2" t="s">
        <v>226</v>
      </c>
      <c r="CA322" s="4">
        <v>14</v>
      </c>
      <c r="CB322" s="8">
        <v>777.28</v>
      </c>
      <c r="CC322" s="4">
        <v>13</v>
      </c>
      <c r="CD322" s="8">
        <v>721.76</v>
      </c>
      <c r="CE322" s="7">
        <v>0.0769</v>
      </c>
      <c r="CF322" s="7">
        <v>0.0769</v>
      </c>
      <c r="CG322" s="2" t="s">
        <v>239</v>
      </c>
      <c r="CH322" s="2" t="s">
        <v>223</v>
      </c>
      <c r="CI322" s="2" t="s">
        <v>3203</v>
      </c>
      <c r="CJ322" s="2" t="s">
        <v>1006</v>
      </c>
      <c r="CK322" s="2" t="s">
        <v>238</v>
      </c>
      <c r="CL322" s="2" t="s">
        <v>226</v>
      </c>
      <c r="CM322" s="4">
        <v>22</v>
      </c>
      <c r="CN322" s="8">
        <v>1006.28</v>
      </c>
      <c r="CO322" s="4">
        <v>8</v>
      </c>
      <c r="CP322" s="8">
        <v>386.24</v>
      </c>
      <c r="CQ322" s="7">
        <v>1.75</v>
      </c>
      <c r="CR322" s="7">
        <v>1.6053</v>
      </c>
      <c r="CS322" s="2" t="s">
        <v>239</v>
      </c>
      <c r="CT322" s="2" t="s">
        <v>223</v>
      </c>
      <c r="CU322" s="2" t="s">
        <v>2351</v>
      </c>
      <c r="CV322" s="2" t="s">
        <v>1921</v>
      </c>
      <c r="CW322" s="2" t="s">
        <v>238</v>
      </c>
      <c r="CX322" s="2" t="s">
        <v>226</v>
      </c>
      <c r="CY322" s="4">
        <v>4</v>
      </c>
      <c r="CZ322" s="8">
        <v>182.4</v>
      </c>
      <c r="DA322" s="4">
        <v>34</v>
      </c>
      <c r="DB322" s="8">
        <v>1550.4</v>
      </c>
      <c r="DC322" s="7">
        <v>-0.8824</v>
      </c>
      <c r="DD322" s="7">
        <v>-0.8824</v>
      </c>
      <c r="DE322" s="2" t="s">
        <v>239</v>
      </c>
      <c r="DF322" s="2" t="s">
        <v>223</v>
      </c>
      <c r="DG322" s="2" t="s">
        <v>980</v>
      </c>
      <c r="DH322" s="2" t="s">
        <v>1083</v>
      </c>
      <c r="DI322" s="2" t="s">
        <v>238</v>
      </c>
      <c r="DJ322" s="2" t="s">
        <v>226</v>
      </c>
      <c r="DK322" s="4">
        <v>22</v>
      </c>
      <c r="DL322" s="8">
        <v>928.5</v>
      </c>
      <c r="DM322" s="4">
        <v>8</v>
      </c>
      <c r="DN322" s="8">
        <v>372.58</v>
      </c>
      <c r="DO322" s="7">
        <v>1.75</v>
      </c>
      <c r="DP322" s="7">
        <v>1.4921</v>
      </c>
      <c r="DQ322" s="2" t="s">
        <v>239</v>
      </c>
      <c r="DR322" s="2" t="s">
        <v>223</v>
      </c>
      <c r="DS322" s="2" t="s">
        <v>1917</v>
      </c>
      <c r="DT322" s="2" t="s">
        <v>1918</v>
      </c>
      <c r="DU322" s="2" t="s">
        <v>238</v>
      </c>
      <c r="DV322" s="2" t="s">
        <v>226</v>
      </c>
      <c r="DW322" s="4">
        <v>26</v>
      </c>
      <c r="DX322" s="8">
        <v>1238.38</v>
      </c>
      <c r="DY322" s="4">
        <v>36</v>
      </c>
      <c r="DZ322" s="8">
        <v>1714.68</v>
      </c>
      <c r="EA322" s="7">
        <v>-0.2778</v>
      </c>
      <c r="EB322" s="7">
        <v>-0.2778</v>
      </c>
      <c r="EC322" s="2" t="s">
        <v>239</v>
      </c>
      <c r="ED322" s="2" t="s">
        <v>223</v>
      </c>
      <c r="EE322" s="2" t="s">
        <v>984</v>
      </c>
      <c r="EF322" s="2" t="s">
        <v>978</v>
      </c>
      <c r="EG322" s="2" t="s">
        <v>238</v>
      </c>
      <c r="EH322" s="2" t="s">
        <v>226</v>
      </c>
      <c r="EI322" s="4">
        <v>7</v>
      </c>
      <c r="EJ322" s="8">
        <v>285.32</v>
      </c>
      <c r="EK322" s="4">
        <v>9</v>
      </c>
      <c r="EL322" s="8">
        <v>410.04</v>
      </c>
      <c r="EM322" s="7">
        <v>-0.2222</v>
      </c>
      <c r="EN322" s="7">
        <v>-0.3042</v>
      </c>
      <c r="EO322" s="2" t="s">
        <v>239</v>
      </c>
      <c r="EP322" s="2" t="s">
        <v>223</v>
      </c>
      <c r="EQ322" s="2" t="s">
        <v>1917</v>
      </c>
      <c r="ER322" s="2" t="s">
        <v>1022</v>
      </c>
      <c r="ES322" s="2" t="s">
        <v>238</v>
      </c>
      <c r="ET322" s="2" t="s">
        <v>226</v>
      </c>
      <c r="EU322" s="4">
        <v>1</v>
      </c>
      <c r="EV322" s="8">
        <v>46.13</v>
      </c>
      <c r="EW322" s="4">
        <v>10</v>
      </c>
      <c r="EX322" s="8">
        <v>439.9</v>
      </c>
      <c r="EY322" s="7">
        <v>-0.9</v>
      </c>
      <c r="EZ322" s="7">
        <v>-0.8951</v>
      </c>
      <c r="FA322" s="2" t="s">
        <v>239</v>
      </c>
      <c r="FB322" s="2" t="s">
        <v>223</v>
      </c>
      <c r="FC322" s="2" t="s">
        <v>987</v>
      </c>
      <c r="FD322" s="2" t="s">
        <v>3219</v>
      </c>
      <c r="FE322" s="2" t="s">
        <v>238</v>
      </c>
      <c r="FF322" s="2" t="s">
        <v>226</v>
      </c>
      <c r="FG322" s="4">
        <v>133</v>
      </c>
      <c r="FH322" s="8">
        <v>7990.95</v>
      </c>
      <c r="FI322" s="4">
        <v>1</v>
      </c>
      <c r="FJ322" s="8">
        <v>94.99</v>
      </c>
      <c r="FK322" s="7">
        <v>132</v>
      </c>
      <c r="FL322" s="7">
        <v>83.1241</v>
      </c>
      <c r="FM322" s="2" t="s">
        <v>239</v>
      </c>
      <c r="FN322" s="2" t="s">
        <v>223</v>
      </c>
      <c r="FO322" s="2" t="s">
        <v>3207</v>
      </c>
      <c r="FP322" s="2" t="s">
        <v>3214</v>
      </c>
      <c r="FQ322" s="2" t="s">
        <v>238</v>
      </c>
      <c r="FR322" s="2" t="s">
        <v>226</v>
      </c>
      <c r="FS322" s="4">
        <v>2</v>
      </c>
      <c r="FT322" s="8">
        <v>111.98</v>
      </c>
      <c r="FU322" s="4"/>
      <c r="FV322" s="8"/>
      <c r="FW322" s="7"/>
      <c r="FX322" s="7"/>
      <c r="FY322" s="2" t="s">
        <v>239</v>
      </c>
      <c r="FZ322" s="2" t="s">
        <v>223</v>
      </c>
      <c r="GA322" s="2" t="s">
        <v>661</v>
      </c>
      <c r="GB322" s="2" t="s">
        <v>3226</v>
      </c>
      <c r="GC322" s="2" t="s">
        <v>238</v>
      </c>
      <c r="GD322" s="2" t="s">
        <v>226</v>
      </c>
      <c r="GE322" s="4"/>
      <c r="GF322" s="8"/>
      <c r="GG322" s="4">
        <v>2</v>
      </c>
      <c r="GH322" s="8">
        <v>95.26</v>
      </c>
      <c r="GI322" s="7">
        <v>-1</v>
      </c>
      <c r="GJ322" s="7">
        <v>-1</v>
      </c>
      <c r="GK322" s="2" t="s">
        <v>1002</v>
      </c>
      <c r="GL322" s="2" t="s">
        <v>237</v>
      </c>
      <c r="GM322" s="2" t="s">
        <v>991</v>
      </c>
      <c r="GN322" s="2" t="s">
        <v>1647</v>
      </c>
      <c r="GO322" s="2" t="s">
        <v>238</v>
      </c>
      <c r="GP322" s="2" t="s">
        <v>226</v>
      </c>
      <c r="GQ322" s="4">
        <v>1</v>
      </c>
      <c r="GR322" s="8">
        <v>47.63</v>
      </c>
      <c r="GS322" s="4">
        <v>6</v>
      </c>
      <c r="GT322" s="8">
        <v>285.78</v>
      </c>
      <c r="GU322" s="7">
        <v>-0.8333</v>
      </c>
      <c r="GV322" s="7">
        <v>-0.8333</v>
      </c>
      <c r="GW322" s="2" t="s">
        <v>239</v>
      </c>
      <c r="GX322" s="2" t="s">
        <v>223</v>
      </c>
      <c r="GY322" s="2" t="s">
        <v>993</v>
      </c>
      <c r="GZ322" s="2" t="s">
        <v>1034</v>
      </c>
      <c r="HA322" s="2" t="s">
        <v>238</v>
      </c>
      <c r="HB322" s="2" t="s">
        <v>226</v>
      </c>
      <c r="HC322" s="4">
        <v>4</v>
      </c>
      <c r="HD322" s="8">
        <v>179.64</v>
      </c>
      <c r="HE322" s="4">
        <v>7</v>
      </c>
      <c r="HF322" s="8">
        <v>333.41</v>
      </c>
      <c r="HG322" s="7">
        <v>-0.4286</v>
      </c>
      <c r="HH322" s="7">
        <v>-0.4612</v>
      </c>
      <c r="HI322" s="2" t="s">
        <v>239</v>
      </c>
      <c r="HJ322" s="2" t="s">
        <v>223</v>
      </c>
      <c r="HK322" s="2" t="s">
        <v>1114</v>
      </c>
      <c r="HL322" s="2" t="s">
        <v>1154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237</v>
      </c>
      <c r="HW322" s="2" t="s">
        <v>3208</v>
      </c>
      <c r="HX322" s="2" t="s">
        <v>1402</v>
      </c>
      <c r="HY322" s="2" t="s">
        <v>238</v>
      </c>
      <c r="HZ322" s="2" t="s">
        <v>291</v>
      </c>
      <c r="IA322" s="4">
        <v>2</v>
      </c>
      <c r="IB322" s="8">
        <v>99.84</v>
      </c>
      <c r="IC322" s="4"/>
      <c r="ID322" s="8"/>
      <c r="IE322" s="7"/>
      <c r="IF322" s="7"/>
      <c r="IG322" s="2" t="s">
        <v>239</v>
      </c>
      <c r="IH322" s="2" t="s">
        <v>223</v>
      </c>
      <c r="II322" s="2" t="s">
        <v>612</v>
      </c>
      <c r="IJ322" s="2" t="s">
        <v>449</v>
      </c>
      <c r="IK322" s="2" t="s">
        <v>238</v>
      </c>
      <c r="IL322" s="2" t="s">
        <v>226</v>
      </c>
      <c r="IM322" s="4">
        <v>4</v>
      </c>
      <c r="IN322" s="8">
        <v>190.52</v>
      </c>
      <c r="IO322" s="4">
        <v>3</v>
      </c>
      <c r="IP322" s="8">
        <v>142.89</v>
      </c>
      <c r="IQ322" s="7">
        <v>0.3333</v>
      </c>
      <c r="IR322" s="7">
        <v>0.3333</v>
      </c>
      <c r="IS322" s="2" t="s">
        <v>239</v>
      </c>
      <c r="IT322" s="2" t="s">
        <v>223</v>
      </c>
      <c r="IU322" s="2" t="s">
        <v>1293</v>
      </c>
      <c r="IV322" s="2" t="s">
        <v>384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448</v>
      </c>
      <c r="JF322" s="2" t="s">
        <v>223</v>
      </c>
      <c r="JG322" s="2" t="s">
        <v>226</v>
      </c>
      <c r="JH322" s="2" t="s">
        <v>226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252</v>
      </c>
      <c r="JR322" s="2" t="s">
        <v>223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>
        <v>2</v>
      </c>
      <c r="JX322" s="8">
        <v>89.82</v>
      </c>
      <c r="JY322" s="4">
        <v>3</v>
      </c>
      <c r="JZ322" s="8">
        <v>149.7</v>
      </c>
      <c r="KA322" s="7">
        <v>-0.3333</v>
      </c>
      <c r="KB322" s="7">
        <v>-0.4</v>
      </c>
      <c r="KC322" s="2" t="s">
        <v>239</v>
      </c>
      <c r="KD322" s="2" t="s">
        <v>223</v>
      </c>
      <c r="KE322" s="2" t="s">
        <v>1121</v>
      </c>
      <c r="KF322" s="2" t="s">
        <v>3227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337</v>
      </c>
      <c r="KP322" s="2" t="s">
        <v>223</v>
      </c>
      <c r="KQ322" s="2" t="s">
        <v>226</v>
      </c>
      <c r="KR322" s="2" t="s">
        <v>226</v>
      </c>
      <c r="KS322" s="2" t="s">
        <v>238</v>
      </c>
      <c r="KT322" s="2" t="s">
        <v>226</v>
      </c>
      <c r="KU322" s="4">
        <v>2</v>
      </c>
      <c r="KV322" s="8">
        <v>81.64</v>
      </c>
      <c r="KW322" s="4">
        <v>2</v>
      </c>
      <c r="KX322" s="8">
        <v>90.72</v>
      </c>
      <c r="KY322" s="7"/>
      <c r="KZ322" s="7">
        <v>-0.1001</v>
      </c>
      <c r="LA322" s="2" t="s">
        <v>239</v>
      </c>
      <c r="LB322" s="2" t="s">
        <v>223</v>
      </c>
      <c r="LC322" s="2" t="s">
        <v>1004</v>
      </c>
      <c r="LD322" s="2" t="s">
        <v>3228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223</v>
      </c>
      <c r="LO322" s="2" t="s">
        <v>321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223</v>
      </c>
      <c r="MA322" s="2" t="s">
        <v>668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252</v>
      </c>
      <c r="ML322" s="2" t="s">
        <v>223</v>
      </c>
      <c r="MM322" s="2" t="s">
        <v>226</v>
      </c>
      <c r="MN322" s="2" t="s">
        <v>226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239</v>
      </c>
      <c r="MX322" s="2" t="s">
        <v>223</v>
      </c>
      <c r="MY322" s="2" t="s">
        <v>1005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239</v>
      </c>
      <c r="NJ322" s="2" t="s">
        <v>261</v>
      </c>
      <c r="NK322" s="2" t="s">
        <v>3210</v>
      </c>
      <c r="NL322" s="2" t="s">
        <v>3211</v>
      </c>
      <c r="NM322" s="2" t="s">
        <v>238</v>
      </c>
      <c r="NN322" s="2" t="s">
        <v>226</v>
      </c>
      <c r="NO322" s="4"/>
      <c r="NP322" s="8"/>
      <c r="NQ322" s="4">
        <v>1</v>
      </c>
      <c r="NR322" s="8">
        <v>45.36</v>
      </c>
      <c r="NS322" s="7">
        <v>-1</v>
      </c>
      <c r="NT322" s="7">
        <v>-1</v>
      </c>
      <c r="NU322" s="2" t="s">
        <v>239</v>
      </c>
      <c r="NV322" s="2" t="s">
        <v>237</v>
      </c>
      <c r="NW322" s="2" t="s">
        <v>975</v>
      </c>
      <c r="NX322" s="2" t="s">
        <v>1046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239</v>
      </c>
      <c r="OH322" s="2" t="s">
        <v>237</v>
      </c>
      <c r="OI322" s="2" t="s">
        <v>1010</v>
      </c>
      <c r="OJ322" s="2" t="s">
        <v>1118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252</v>
      </c>
      <c r="OT322" s="2" t="s">
        <v>223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239</v>
      </c>
      <c r="PF322" s="2" t="s">
        <v>223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226</v>
      </c>
      <c r="QE322" s="2" t="s">
        <v>226</v>
      </c>
      <c r="QF322" s="2" t="s">
        <v>226</v>
      </c>
      <c r="QG322" s="2" t="s">
        <v>226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239</v>
      </c>
      <c r="QP322" s="2" t="s">
        <v>237</v>
      </c>
      <c r="QQ322" s="2" t="s">
        <v>1379</v>
      </c>
      <c r="QR322" s="2" t="s">
        <v>1239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266</v>
      </c>
      <c r="RB322" s="2" t="s">
        <v>223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226</v>
      </c>
      <c r="RO322" s="2" t="s">
        <v>226</v>
      </c>
      <c r="RP322" s="2" t="s">
        <v>226</v>
      </c>
      <c r="RQ322" s="2" t="s">
        <v>226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239</v>
      </c>
      <c r="RZ322" s="2" t="s">
        <v>237</v>
      </c>
      <c r="SA322" s="2" t="s">
        <v>621</v>
      </c>
      <c r="SB322" s="2" t="s">
        <v>1125</v>
      </c>
      <c r="SC322" s="2" t="s">
        <v>238</v>
      </c>
      <c r="SD322" s="2" t="s">
        <v>226</v>
      </c>
      <c r="SE322" s="4">
        <v>3</v>
      </c>
      <c r="SF322" s="4">
        <v>1075</v>
      </c>
      <c r="SG322" s="4"/>
      <c r="SH322" s="4"/>
      <c r="SI322" s="4">
        <v>265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>
        <v>700</v>
      </c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</row>
    <row r="323">
      <c r="A323" s="2" t="s">
        <v>3229</v>
      </c>
      <c r="B323" s="2" t="s">
        <v>577</v>
      </c>
      <c r="C323" s="2" t="s">
        <v>558</v>
      </c>
      <c r="D323" s="2" t="s">
        <v>215</v>
      </c>
      <c r="E323" s="2" t="s">
        <v>432</v>
      </c>
      <c r="F323" s="2" t="s">
        <v>3196</v>
      </c>
      <c r="G323" s="2" t="s">
        <v>3197</v>
      </c>
      <c r="H323" s="2" t="s">
        <v>3198</v>
      </c>
      <c r="I323" s="2" t="s">
        <v>3199</v>
      </c>
      <c r="J323" s="2" t="s">
        <v>437</v>
      </c>
      <c r="K323" s="2" t="s">
        <v>795</v>
      </c>
      <c r="L323" s="3">
        <v>30.24</v>
      </c>
      <c r="M323" s="3">
        <v>31.75</v>
      </c>
      <c r="N323" s="3">
        <v>64.99</v>
      </c>
      <c r="O323" s="2" t="s">
        <v>223</v>
      </c>
      <c r="P323" s="2" t="s">
        <v>736</v>
      </c>
      <c r="Q323" s="2" t="s">
        <v>225</v>
      </c>
      <c r="R323" s="2" t="s">
        <v>226</v>
      </c>
      <c r="S323" s="2" t="s">
        <v>3230</v>
      </c>
      <c r="T323" s="2" t="s">
        <v>969</v>
      </c>
      <c r="U323" s="2" t="s">
        <v>452</v>
      </c>
      <c r="V323" s="2" t="s">
        <v>1893</v>
      </c>
      <c r="W323" s="2" t="s">
        <v>1894</v>
      </c>
      <c r="X323" s="2" t="s">
        <v>1578</v>
      </c>
      <c r="Y323" s="2" t="s">
        <v>1809</v>
      </c>
      <c r="Z323" s="4">
        <v>728</v>
      </c>
      <c r="AA323" s="4">
        <f>=ROUNDDOWN(104,0)</f>
      </c>
      <c r="AB323" s="5">
        <v>7</v>
      </c>
      <c r="AC323" s="2" t="s">
        <v>226</v>
      </c>
      <c r="AD323" s="4"/>
      <c r="AE323" s="4"/>
      <c r="AF323" s="6">
        <v>64</v>
      </c>
      <c r="AG323" s="6">
        <v>47</v>
      </c>
      <c r="AH323" s="7">
        <v>0.5476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20</v>
      </c>
      <c r="AQ323" s="8">
        <v>879.79</v>
      </c>
      <c r="AR323" s="4">
        <v>64</v>
      </c>
      <c r="AS323" s="8">
        <v>2357.22</v>
      </c>
      <c r="AT323" s="7">
        <v>-0.6875</v>
      </c>
      <c r="AU323" s="7">
        <v>-0.6268</v>
      </c>
      <c r="AV323" s="4">
        <v>548</v>
      </c>
      <c r="AW323" s="8">
        <v>25785.82</v>
      </c>
      <c r="AX323" s="4">
        <v>288</v>
      </c>
      <c r="AY323" s="8">
        <v>12632.52</v>
      </c>
      <c r="AZ323" s="7">
        <v>0.9028</v>
      </c>
      <c r="BA323" s="7">
        <v>1.0412</v>
      </c>
      <c r="BB323" s="7">
        <v>0.0341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>
        <v>0.4201</v>
      </c>
      <c r="BJ323" s="4">
        <v>20</v>
      </c>
      <c r="BK323" s="8">
        <v>879.79</v>
      </c>
      <c r="BL323" s="2" t="s">
        <v>3231</v>
      </c>
      <c r="BM323" s="7">
        <v>1</v>
      </c>
      <c r="BN323" s="7">
        <v>1</v>
      </c>
      <c r="BO323" s="4">
        <v>6</v>
      </c>
      <c r="BP323" s="8">
        <v>222.54</v>
      </c>
      <c r="BQ323" s="4">
        <v>32</v>
      </c>
      <c r="BR323" s="8">
        <v>1186.88</v>
      </c>
      <c r="BS323" s="7">
        <v>-0.8125</v>
      </c>
      <c r="BT323" s="7">
        <v>-0.8125</v>
      </c>
      <c r="BU323" s="2" t="s">
        <v>239</v>
      </c>
      <c r="BV323" s="2" t="s">
        <v>223</v>
      </c>
      <c r="BW323" s="2" t="s">
        <v>226</v>
      </c>
      <c r="BX323" s="2" t="s">
        <v>1035</v>
      </c>
      <c r="BY323" s="2" t="s">
        <v>238</v>
      </c>
      <c r="BZ323" s="2" t="s">
        <v>226</v>
      </c>
      <c r="CA323" s="4"/>
      <c r="CB323" s="8"/>
      <c r="CC323" s="4">
        <v>2</v>
      </c>
      <c r="CD323" s="8">
        <v>83.28</v>
      </c>
      <c r="CE323" s="7">
        <v>-1</v>
      </c>
      <c r="CF323" s="7">
        <v>-1</v>
      </c>
      <c r="CG323" s="2" t="s">
        <v>239</v>
      </c>
      <c r="CH323" s="2" t="s">
        <v>223</v>
      </c>
      <c r="CI323" s="2" t="s">
        <v>1064</v>
      </c>
      <c r="CJ323" s="2" t="s">
        <v>2705</v>
      </c>
      <c r="CK323" s="2" t="s">
        <v>238</v>
      </c>
      <c r="CL323" s="2" t="s">
        <v>226</v>
      </c>
      <c r="CM323" s="4">
        <v>2</v>
      </c>
      <c r="CN323" s="8">
        <v>67.6</v>
      </c>
      <c r="CO323" s="4">
        <v>2</v>
      </c>
      <c r="CP323" s="8">
        <v>72.42</v>
      </c>
      <c r="CQ323" s="7"/>
      <c r="CR323" s="7">
        <v>-0.0666</v>
      </c>
      <c r="CS323" s="2" t="s">
        <v>239</v>
      </c>
      <c r="CT323" s="2" t="s">
        <v>223</v>
      </c>
      <c r="CU323" s="2" t="s">
        <v>1032</v>
      </c>
      <c r="CV323" s="2" t="s">
        <v>1053</v>
      </c>
      <c r="CW323" s="2" t="s">
        <v>238</v>
      </c>
      <c r="CX323" s="2" t="s">
        <v>226</v>
      </c>
      <c r="CY323" s="4"/>
      <c r="CZ323" s="8"/>
      <c r="DA323" s="4">
        <v>3</v>
      </c>
      <c r="DB323" s="8">
        <v>103.5</v>
      </c>
      <c r="DC323" s="7">
        <v>-1</v>
      </c>
      <c r="DD323" s="7">
        <v>-1</v>
      </c>
      <c r="DE323" s="2" t="s">
        <v>239</v>
      </c>
      <c r="DF323" s="2" t="s">
        <v>223</v>
      </c>
      <c r="DG323" s="2" t="s">
        <v>1812</v>
      </c>
      <c r="DH323" s="2" t="s">
        <v>2370</v>
      </c>
      <c r="DI323" s="2" t="s">
        <v>238</v>
      </c>
      <c r="DJ323" s="2" t="s">
        <v>226</v>
      </c>
      <c r="DK323" s="4">
        <v>1</v>
      </c>
      <c r="DL323" s="8">
        <v>32.51</v>
      </c>
      <c r="DM323" s="4">
        <v>5</v>
      </c>
      <c r="DN323" s="8">
        <v>180.05</v>
      </c>
      <c r="DO323" s="7">
        <v>-0.8</v>
      </c>
      <c r="DP323" s="7">
        <v>-0.8194</v>
      </c>
      <c r="DQ323" s="2" t="s">
        <v>239</v>
      </c>
      <c r="DR323" s="2" t="s">
        <v>223</v>
      </c>
      <c r="DS323" s="2" t="s">
        <v>1974</v>
      </c>
      <c r="DT323" s="2" t="s">
        <v>2314</v>
      </c>
      <c r="DU323" s="2" t="s">
        <v>238</v>
      </c>
      <c r="DV323" s="2" t="s">
        <v>226</v>
      </c>
      <c r="DW323" s="4"/>
      <c r="DX323" s="8"/>
      <c r="DY323" s="4">
        <v>4</v>
      </c>
      <c r="DZ323" s="8">
        <v>148.16</v>
      </c>
      <c r="EA323" s="7">
        <v>-1</v>
      </c>
      <c r="EB323" s="7">
        <v>-1</v>
      </c>
      <c r="EC323" s="2" t="s">
        <v>239</v>
      </c>
      <c r="ED323" s="2" t="s">
        <v>223</v>
      </c>
      <c r="EE323" s="2" t="s">
        <v>1233</v>
      </c>
      <c r="EF323" s="2" t="s">
        <v>1009</v>
      </c>
      <c r="EG323" s="2" t="s">
        <v>238</v>
      </c>
      <c r="EH323" s="2" t="s">
        <v>226</v>
      </c>
      <c r="EI323" s="4">
        <v>3</v>
      </c>
      <c r="EJ323" s="8">
        <v>88.83</v>
      </c>
      <c r="EK323" s="4">
        <v>4</v>
      </c>
      <c r="EL323" s="8">
        <v>136.68</v>
      </c>
      <c r="EM323" s="7">
        <v>-0.25</v>
      </c>
      <c r="EN323" s="7">
        <v>-0.3501</v>
      </c>
      <c r="EO323" s="2" t="s">
        <v>239</v>
      </c>
      <c r="EP323" s="2" t="s">
        <v>223</v>
      </c>
      <c r="EQ323" s="2" t="s">
        <v>1815</v>
      </c>
      <c r="ER323" s="2" t="s">
        <v>1064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223</v>
      </c>
      <c r="FC323" s="2" t="s">
        <v>1115</v>
      </c>
      <c r="FD323" s="2" t="s">
        <v>1076</v>
      </c>
      <c r="FE323" s="2" t="s">
        <v>238</v>
      </c>
      <c r="FF323" s="2" t="s">
        <v>226</v>
      </c>
      <c r="FG323" s="4">
        <v>7</v>
      </c>
      <c r="FH323" s="8">
        <v>433.38</v>
      </c>
      <c r="FI323" s="4"/>
      <c r="FJ323" s="8"/>
      <c r="FK323" s="7"/>
      <c r="FL323" s="7"/>
      <c r="FM323" s="2" t="s">
        <v>239</v>
      </c>
      <c r="FN323" s="2" t="s">
        <v>223</v>
      </c>
      <c r="FO323" s="2" t="s">
        <v>1977</v>
      </c>
      <c r="FP323" s="2" t="s">
        <v>1019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223</v>
      </c>
      <c r="GA323" s="2" t="s">
        <v>661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>
        <v>3</v>
      </c>
      <c r="GH323" s="8">
        <v>111.12</v>
      </c>
      <c r="GI323" s="7">
        <v>-1</v>
      </c>
      <c r="GJ323" s="7">
        <v>-1</v>
      </c>
      <c r="GK323" s="2" t="s">
        <v>1002</v>
      </c>
      <c r="GL323" s="2" t="s">
        <v>237</v>
      </c>
      <c r="GM323" s="2" t="s">
        <v>991</v>
      </c>
      <c r="GN323" s="2" t="s">
        <v>3232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239</v>
      </c>
      <c r="GX323" s="2" t="s">
        <v>223</v>
      </c>
      <c r="GY323" s="2" t="s">
        <v>993</v>
      </c>
      <c r="GZ323" s="2" t="s">
        <v>1024</v>
      </c>
      <c r="HA323" s="2" t="s">
        <v>238</v>
      </c>
      <c r="HB323" s="2" t="s">
        <v>226</v>
      </c>
      <c r="HC323" s="4">
        <v>1</v>
      </c>
      <c r="HD323" s="8">
        <v>34.93</v>
      </c>
      <c r="HE323" s="4">
        <v>2</v>
      </c>
      <c r="HF323" s="8">
        <v>74.08</v>
      </c>
      <c r="HG323" s="7">
        <v>-0.5</v>
      </c>
      <c r="HH323" s="7">
        <v>-0.5285</v>
      </c>
      <c r="HI323" s="2" t="s">
        <v>239</v>
      </c>
      <c r="HJ323" s="2" t="s">
        <v>223</v>
      </c>
      <c r="HK323" s="2" t="s">
        <v>1114</v>
      </c>
      <c r="HL323" s="2" t="s">
        <v>1583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237</v>
      </c>
      <c r="HW323" s="2" t="s">
        <v>980</v>
      </c>
      <c r="HX323" s="2" t="s">
        <v>1208</v>
      </c>
      <c r="HY323" s="2" t="s">
        <v>238</v>
      </c>
      <c r="HZ323" s="2" t="s">
        <v>291</v>
      </c>
      <c r="IA323" s="4"/>
      <c r="IB323" s="8"/>
      <c r="IC323" s="4"/>
      <c r="ID323" s="8"/>
      <c r="IE323" s="7"/>
      <c r="IF323" s="7"/>
      <c r="IG323" s="2" t="s">
        <v>239</v>
      </c>
      <c r="IH323" s="2" t="s">
        <v>223</v>
      </c>
      <c r="II323" s="2" t="s">
        <v>612</v>
      </c>
      <c r="IJ323" s="2" t="s">
        <v>226</v>
      </c>
      <c r="IK323" s="2" t="s">
        <v>238</v>
      </c>
      <c r="IL323" s="2" t="s">
        <v>226</v>
      </c>
      <c r="IM323" s="4"/>
      <c r="IN323" s="8"/>
      <c r="IO323" s="4">
        <v>6</v>
      </c>
      <c r="IP323" s="8">
        <v>222.24</v>
      </c>
      <c r="IQ323" s="7">
        <v>-1</v>
      </c>
      <c r="IR323" s="7">
        <v>-1</v>
      </c>
      <c r="IS323" s="2" t="s">
        <v>239</v>
      </c>
      <c r="IT323" s="2" t="s">
        <v>223</v>
      </c>
      <c r="IU323" s="2" t="s">
        <v>1424</v>
      </c>
      <c r="IV323" s="2" t="s">
        <v>3233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448</v>
      </c>
      <c r="JF323" s="2" t="s">
        <v>223</v>
      </c>
      <c r="JG323" s="2" t="s">
        <v>226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252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>
        <v>1</v>
      </c>
      <c r="JZ323" s="8">
        <v>38.81</v>
      </c>
      <c r="KA323" s="7">
        <v>-1</v>
      </c>
      <c r="KB323" s="7">
        <v>-1</v>
      </c>
      <c r="KC323" s="2" t="s">
        <v>239</v>
      </c>
      <c r="KD323" s="2" t="s">
        <v>223</v>
      </c>
      <c r="KE323" s="2" t="s">
        <v>1121</v>
      </c>
      <c r="KF323" s="2" t="s">
        <v>627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337</v>
      </c>
      <c r="KP323" s="2" t="s">
        <v>223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239</v>
      </c>
      <c r="LB323" s="2" t="s">
        <v>223</v>
      </c>
      <c r="LC323" s="2" t="s">
        <v>1829</v>
      </c>
      <c r="LD323" s="2" t="s">
        <v>634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223</v>
      </c>
      <c r="LO323" s="2" t="s">
        <v>321</v>
      </c>
      <c r="LP323" s="2" t="s">
        <v>226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226</v>
      </c>
      <c r="LZ323" s="2" t="s">
        <v>226</v>
      </c>
      <c r="MA323" s="2" t="s">
        <v>226</v>
      </c>
      <c r="MB323" s="2" t="s">
        <v>226</v>
      </c>
      <c r="MC323" s="2" t="s">
        <v>226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252</v>
      </c>
      <c r="ML323" s="2" t="s">
        <v>223</v>
      </c>
      <c r="MM323" s="2" t="s">
        <v>226</v>
      </c>
      <c r="MN323" s="2" t="s">
        <v>226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239</v>
      </c>
      <c r="MX323" s="2" t="s">
        <v>223</v>
      </c>
      <c r="MY323" s="2" t="s">
        <v>1005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239</v>
      </c>
      <c r="NJ323" s="2" t="s">
        <v>261</v>
      </c>
      <c r="NK323" s="2" t="s">
        <v>1451</v>
      </c>
      <c r="NL323" s="2" t="s">
        <v>3234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239</v>
      </c>
      <c r="NV323" s="2" t="s">
        <v>237</v>
      </c>
      <c r="NW323" s="2" t="s">
        <v>1212</v>
      </c>
      <c r="NX323" s="2" t="s">
        <v>3049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239</v>
      </c>
      <c r="OH323" s="2" t="s">
        <v>237</v>
      </c>
      <c r="OI323" s="2" t="s">
        <v>1010</v>
      </c>
      <c r="OJ323" s="2" t="s">
        <v>644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252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239</v>
      </c>
      <c r="PF323" s="2" t="s">
        <v>223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226</v>
      </c>
      <c r="PS323" s="2" t="s">
        <v>226</v>
      </c>
      <c r="PT323" s="2" t="s">
        <v>226</v>
      </c>
      <c r="PU323" s="2" t="s">
        <v>226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226</v>
      </c>
      <c r="QE323" s="2" t="s">
        <v>226</v>
      </c>
      <c r="QF323" s="2" t="s">
        <v>226</v>
      </c>
      <c r="QG323" s="2" t="s">
        <v>226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239</v>
      </c>
      <c r="QP323" s="2" t="s">
        <v>237</v>
      </c>
      <c r="QQ323" s="2" t="s">
        <v>1012</v>
      </c>
      <c r="QR323" s="2" t="s">
        <v>646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266</v>
      </c>
      <c r="RB323" s="2" t="s">
        <v>223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226</v>
      </c>
      <c r="RO323" s="2" t="s">
        <v>226</v>
      </c>
      <c r="RP323" s="2" t="s">
        <v>226</v>
      </c>
      <c r="RQ323" s="2" t="s">
        <v>226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239</v>
      </c>
      <c r="RZ323" s="2" t="s">
        <v>237</v>
      </c>
      <c r="SA323" s="2" t="s">
        <v>1153</v>
      </c>
      <c r="SB323" s="2" t="s">
        <v>1135</v>
      </c>
      <c r="SC323" s="2" t="s">
        <v>238</v>
      </c>
      <c r="SD323" s="2" t="s">
        <v>226</v>
      </c>
      <c r="SE323" s="4">
        <v>537</v>
      </c>
      <c r="SF323" s="4"/>
      <c r="SG323" s="4"/>
      <c r="SH323" s="4"/>
      <c r="SI323" s="4">
        <v>189</v>
      </c>
      <c r="SJ323" s="4"/>
      <c r="SK323" s="4"/>
      <c r="SL323" s="4">
        <v>2</v>
      </c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</row>
    <row r="324">
      <c r="A324" s="2" t="s">
        <v>3235</v>
      </c>
      <c r="B324" s="2" t="s">
        <v>577</v>
      </c>
      <c r="C324" s="2" t="s">
        <v>558</v>
      </c>
      <c r="D324" s="2" t="s">
        <v>215</v>
      </c>
      <c r="E324" s="2" t="s">
        <v>432</v>
      </c>
      <c r="F324" s="2" t="s">
        <v>3196</v>
      </c>
      <c r="G324" s="2" t="s">
        <v>3197</v>
      </c>
      <c r="H324" s="2" t="s">
        <v>3198</v>
      </c>
      <c r="I324" s="2" t="s">
        <v>3199</v>
      </c>
      <c r="J324" s="2" t="s">
        <v>561</v>
      </c>
      <c r="K324" s="2" t="s">
        <v>795</v>
      </c>
      <c r="L324" s="3">
        <v>31.97</v>
      </c>
      <c r="M324" s="3">
        <v>33.57</v>
      </c>
      <c r="N324" s="3">
        <v>68.99</v>
      </c>
      <c r="O324" s="2" t="s">
        <v>223</v>
      </c>
      <c r="P324" s="2" t="s">
        <v>736</v>
      </c>
      <c r="Q324" s="2" t="s">
        <v>225</v>
      </c>
      <c r="R324" s="2" t="s">
        <v>226</v>
      </c>
      <c r="S324" s="2" t="s">
        <v>3230</v>
      </c>
      <c r="T324" s="2" t="s">
        <v>969</v>
      </c>
      <c r="U324" s="2" t="s">
        <v>452</v>
      </c>
      <c r="V324" s="2" t="s">
        <v>1893</v>
      </c>
      <c r="W324" s="2" t="s">
        <v>1894</v>
      </c>
      <c r="X324" s="2" t="s">
        <v>1578</v>
      </c>
      <c r="Y324" s="2" t="s">
        <v>1809</v>
      </c>
      <c r="Z324" s="4">
        <v>730</v>
      </c>
      <c r="AA324" s="4">
        <f>=ROUNDDOWN(45.625,0)</f>
      </c>
      <c r="AB324" s="5">
        <v>16</v>
      </c>
      <c r="AC324" s="2" t="s">
        <v>226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>
        <v>166</v>
      </c>
      <c r="AQ324" s="8">
        <v>6668.54</v>
      </c>
      <c r="AR324" s="4">
        <v>55</v>
      </c>
      <c r="AS324" s="8">
        <v>2352.95</v>
      </c>
      <c r="AT324" s="7">
        <v>2.0182</v>
      </c>
      <c r="AU324" s="7">
        <v>1.8341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>
        <v>0.2586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>
        <v>166</v>
      </c>
      <c r="BK324" s="8">
        <v>6668.54</v>
      </c>
      <c r="BL324" s="2" t="s">
        <v>3236</v>
      </c>
      <c r="BM324" s="7">
        <v>1</v>
      </c>
      <c r="BN324" s="7">
        <v>1</v>
      </c>
      <c r="BO324" s="4">
        <v>15</v>
      </c>
      <c r="BP324" s="8">
        <v>601.65</v>
      </c>
      <c r="BQ324" s="4"/>
      <c r="BR324" s="8"/>
      <c r="BS324" s="7"/>
      <c r="BT324" s="7"/>
      <c r="BU324" s="2" t="s">
        <v>239</v>
      </c>
      <c r="BV324" s="2" t="s">
        <v>223</v>
      </c>
      <c r="BW324" s="2" t="s">
        <v>226</v>
      </c>
      <c r="BX324" s="2" t="s">
        <v>1035</v>
      </c>
      <c r="BY324" s="2" t="s">
        <v>238</v>
      </c>
      <c r="BZ324" s="2" t="s">
        <v>226</v>
      </c>
      <c r="CA324" s="4">
        <v>2</v>
      </c>
      <c r="CB324" s="8">
        <v>88.82</v>
      </c>
      <c r="CC324" s="4">
        <v>35</v>
      </c>
      <c r="CD324" s="8">
        <v>1554.35</v>
      </c>
      <c r="CE324" s="7">
        <v>-0.9429</v>
      </c>
      <c r="CF324" s="7">
        <v>-0.9429</v>
      </c>
      <c r="CG324" s="2" t="s">
        <v>239</v>
      </c>
      <c r="CH324" s="2" t="s">
        <v>223</v>
      </c>
      <c r="CI324" s="2" t="s">
        <v>1064</v>
      </c>
      <c r="CJ324" s="2" t="s">
        <v>1812</v>
      </c>
      <c r="CK324" s="2" t="s">
        <v>238</v>
      </c>
      <c r="CL324" s="2" t="s">
        <v>226</v>
      </c>
      <c r="CM324" s="4">
        <v>8</v>
      </c>
      <c r="CN324" s="8">
        <v>289.44</v>
      </c>
      <c r="CO324" s="4">
        <v>6</v>
      </c>
      <c r="CP324" s="8">
        <v>231.72</v>
      </c>
      <c r="CQ324" s="7">
        <v>0.3333</v>
      </c>
      <c r="CR324" s="7">
        <v>0.2491</v>
      </c>
      <c r="CS324" s="2" t="s">
        <v>239</v>
      </c>
      <c r="CT324" s="2" t="s">
        <v>223</v>
      </c>
      <c r="CU324" s="2" t="s">
        <v>1032</v>
      </c>
      <c r="CV324" s="2" t="s">
        <v>1070</v>
      </c>
      <c r="CW324" s="2" t="s">
        <v>238</v>
      </c>
      <c r="CX324" s="2" t="s">
        <v>226</v>
      </c>
      <c r="CY324" s="4">
        <v>114</v>
      </c>
      <c r="CZ324" s="8">
        <v>4232.82</v>
      </c>
      <c r="DA324" s="4">
        <v>2</v>
      </c>
      <c r="DB324" s="8">
        <v>74.26</v>
      </c>
      <c r="DC324" s="7">
        <v>56</v>
      </c>
      <c r="DD324" s="7">
        <v>56</v>
      </c>
      <c r="DE324" s="2" t="s">
        <v>239</v>
      </c>
      <c r="DF324" s="2" t="s">
        <v>223</v>
      </c>
      <c r="DG324" s="2" t="s">
        <v>1812</v>
      </c>
      <c r="DH324" s="2" t="s">
        <v>1813</v>
      </c>
      <c r="DI324" s="2" t="s">
        <v>238</v>
      </c>
      <c r="DJ324" s="2" t="s">
        <v>226</v>
      </c>
      <c r="DK324" s="4"/>
      <c r="DL324" s="8"/>
      <c r="DM324" s="4">
        <v>1</v>
      </c>
      <c r="DN324" s="8">
        <v>40.01</v>
      </c>
      <c r="DO324" s="7">
        <v>-1</v>
      </c>
      <c r="DP324" s="7">
        <v>-1</v>
      </c>
      <c r="DQ324" s="2" t="s">
        <v>239</v>
      </c>
      <c r="DR324" s="2" t="s">
        <v>223</v>
      </c>
      <c r="DS324" s="2" t="s">
        <v>1974</v>
      </c>
      <c r="DT324" s="2" t="s">
        <v>1064</v>
      </c>
      <c r="DU324" s="2" t="s">
        <v>238</v>
      </c>
      <c r="DV324" s="2" t="s">
        <v>226</v>
      </c>
      <c r="DW324" s="4">
        <v>2</v>
      </c>
      <c r="DX324" s="8">
        <v>78.32</v>
      </c>
      <c r="DY324" s="4">
        <v>2</v>
      </c>
      <c r="DZ324" s="8">
        <v>78.32</v>
      </c>
      <c r="EA324" s="7"/>
      <c r="EB324" s="7"/>
      <c r="EC324" s="2" t="s">
        <v>239</v>
      </c>
      <c r="ED324" s="2" t="s">
        <v>223</v>
      </c>
      <c r="EE324" s="2" t="s">
        <v>1233</v>
      </c>
      <c r="EF324" s="2" t="s">
        <v>1033</v>
      </c>
      <c r="EG324" s="2" t="s">
        <v>238</v>
      </c>
      <c r="EH324" s="2" t="s">
        <v>226</v>
      </c>
      <c r="EI324" s="4">
        <v>2</v>
      </c>
      <c r="EJ324" s="8">
        <v>63.68</v>
      </c>
      <c r="EK324" s="4">
        <v>1</v>
      </c>
      <c r="EL324" s="8">
        <v>36.45</v>
      </c>
      <c r="EM324" s="7">
        <v>1</v>
      </c>
      <c r="EN324" s="7">
        <v>0.7471</v>
      </c>
      <c r="EO324" s="2" t="s">
        <v>239</v>
      </c>
      <c r="EP324" s="2" t="s">
        <v>223</v>
      </c>
      <c r="EQ324" s="2" t="s">
        <v>1815</v>
      </c>
      <c r="ER324" s="2" t="s">
        <v>1083</v>
      </c>
      <c r="ES324" s="2" t="s">
        <v>238</v>
      </c>
      <c r="ET324" s="2" t="s">
        <v>226</v>
      </c>
      <c r="EU324" s="4"/>
      <c r="EV324" s="8"/>
      <c r="EW324" s="4">
        <v>3</v>
      </c>
      <c r="EX324" s="8">
        <v>140.17</v>
      </c>
      <c r="EY324" s="7">
        <v>-1</v>
      </c>
      <c r="EZ324" s="7">
        <v>-1</v>
      </c>
      <c r="FA324" s="2" t="s">
        <v>239</v>
      </c>
      <c r="FB324" s="2" t="s">
        <v>223</v>
      </c>
      <c r="FC324" s="2" t="s">
        <v>1115</v>
      </c>
      <c r="FD324" s="2" t="s">
        <v>3237</v>
      </c>
      <c r="FE324" s="2" t="s">
        <v>238</v>
      </c>
      <c r="FF324" s="2" t="s">
        <v>226</v>
      </c>
      <c r="FG324" s="4">
        <v>23</v>
      </c>
      <c r="FH324" s="8">
        <v>1313.81</v>
      </c>
      <c r="FI324" s="4"/>
      <c r="FJ324" s="8"/>
      <c r="FK324" s="7"/>
      <c r="FL324" s="7"/>
      <c r="FM324" s="2" t="s">
        <v>239</v>
      </c>
      <c r="FN324" s="2" t="s">
        <v>223</v>
      </c>
      <c r="FO324" s="2" t="s">
        <v>1977</v>
      </c>
      <c r="FP324" s="2" t="s">
        <v>3238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239</v>
      </c>
      <c r="FZ324" s="2" t="s">
        <v>223</v>
      </c>
      <c r="GA324" s="2" t="s">
        <v>661</v>
      </c>
      <c r="GB324" s="2" t="s">
        <v>226</v>
      </c>
      <c r="GC324" s="2" t="s">
        <v>238</v>
      </c>
      <c r="GD324" s="2" t="s">
        <v>226</v>
      </c>
      <c r="GE324" s="4"/>
      <c r="GF324" s="8"/>
      <c r="GG324" s="4">
        <v>2</v>
      </c>
      <c r="GH324" s="8">
        <v>78.32</v>
      </c>
      <c r="GI324" s="7">
        <v>-1</v>
      </c>
      <c r="GJ324" s="7">
        <v>-1</v>
      </c>
      <c r="GK324" s="2" t="s">
        <v>1002</v>
      </c>
      <c r="GL324" s="2" t="s">
        <v>237</v>
      </c>
      <c r="GM324" s="2" t="s">
        <v>991</v>
      </c>
      <c r="GN324" s="2" t="s">
        <v>588</v>
      </c>
      <c r="GO324" s="2" t="s">
        <v>238</v>
      </c>
      <c r="GP324" s="2" t="s">
        <v>226</v>
      </c>
      <c r="GQ324" s="4"/>
      <c r="GR324" s="8"/>
      <c r="GS324" s="4">
        <v>2</v>
      </c>
      <c r="GT324" s="8">
        <v>78.32</v>
      </c>
      <c r="GU324" s="7">
        <v>-1</v>
      </c>
      <c r="GV324" s="7">
        <v>-1</v>
      </c>
      <c r="GW324" s="2" t="s">
        <v>239</v>
      </c>
      <c r="GX324" s="2" t="s">
        <v>223</v>
      </c>
      <c r="GY324" s="2" t="s">
        <v>993</v>
      </c>
      <c r="GZ324" s="2" t="s">
        <v>611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239</v>
      </c>
      <c r="HJ324" s="2" t="s">
        <v>223</v>
      </c>
      <c r="HK324" s="2" t="s">
        <v>1114</v>
      </c>
      <c r="HL324" s="2" t="s">
        <v>1854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237</v>
      </c>
      <c r="HW324" s="2" t="s">
        <v>980</v>
      </c>
      <c r="HX324" s="2" t="s">
        <v>3239</v>
      </c>
      <c r="HY324" s="2" t="s">
        <v>238</v>
      </c>
      <c r="HZ324" s="2" t="s">
        <v>291</v>
      </c>
      <c r="IA324" s="4"/>
      <c r="IB324" s="8"/>
      <c r="IC324" s="4"/>
      <c r="ID324" s="8"/>
      <c r="IE324" s="7"/>
      <c r="IF324" s="7"/>
      <c r="IG324" s="2" t="s">
        <v>239</v>
      </c>
      <c r="IH324" s="2" t="s">
        <v>223</v>
      </c>
      <c r="II324" s="2" t="s">
        <v>612</v>
      </c>
      <c r="IJ324" s="2" t="s">
        <v>226</v>
      </c>
      <c r="IK324" s="2" t="s">
        <v>238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239</v>
      </c>
      <c r="IT324" s="2" t="s">
        <v>223</v>
      </c>
      <c r="IU324" s="2" t="s">
        <v>1293</v>
      </c>
      <c r="IV324" s="2" t="s">
        <v>501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448</v>
      </c>
      <c r="JF324" s="2" t="s">
        <v>223</v>
      </c>
      <c r="JG324" s="2" t="s">
        <v>226</v>
      </c>
      <c r="JH324" s="2" t="s">
        <v>226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>
        <v>1</v>
      </c>
      <c r="JZ324" s="8">
        <v>41.03</v>
      </c>
      <c r="KA324" s="7">
        <v>-1</v>
      </c>
      <c r="KB324" s="7">
        <v>-1</v>
      </c>
      <c r="KC324" s="2" t="s">
        <v>239</v>
      </c>
      <c r="KD324" s="2" t="s">
        <v>223</v>
      </c>
      <c r="KE324" s="2" t="s">
        <v>1741</v>
      </c>
      <c r="KF324" s="2" t="s">
        <v>3240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337</v>
      </c>
      <c r="KP324" s="2" t="s">
        <v>223</v>
      </c>
      <c r="KQ324" s="2" t="s">
        <v>226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239</v>
      </c>
      <c r="LB324" s="2" t="s">
        <v>223</v>
      </c>
      <c r="LC324" s="2" t="s">
        <v>1823</v>
      </c>
      <c r="LD324" s="2" t="s">
        <v>1606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223</v>
      </c>
      <c r="LO324" s="2" t="s">
        <v>321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226</v>
      </c>
      <c r="MA324" s="2" t="s">
        <v>226</v>
      </c>
      <c r="MB324" s="2" t="s">
        <v>226</v>
      </c>
      <c r="MC324" s="2" t="s">
        <v>226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252</v>
      </c>
      <c r="ML324" s="2" t="s">
        <v>223</v>
      </c>
      <c r="MM324" s="2" t="s">
        <v>226</v>
      </c>
      <c r="MN324" s="2" t="s">
        <v>226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239</v>
      </c>
      <c r="MX324" s="2" t="s">
        <v>223</v>
      </c>
      <c r="MY324" s="2" t="s">
        <v>1005</v>
      </c>
      <c r="MZ324" s="2" t="s">
        <v>226</v>
      </c>
      <c r="NA324" s="2" t="s">
        <v>238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239</v>
      </c>
      <c r="NJ324" s="2" t="s">
        <v>261</v>
      </c>
      <c r="NK324" s="2" t="s">
        <v>1451</v>
      </c>
      <c r="NL324" s="2" t="s">
        <v>1234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239</v>
      </c>
      <c r="NV324" s="2" t="s">
        <v>237</v>
      </c>
      <c r="NW324" s="2" t="s">
        <v>1212</v>
      </c>
      <c r="NX324" s="2" t="s">
        <v>3241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239</v>
      </c>
      <c r="OH324" s="2" t="s">
        <v>237</v>
      </c>
      <c r="OI324" s="2" t="s">
        <v>1010</v>
      </c>
      <c r="OJ324" s="2" t="s">
        <v>810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252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239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239</v>
      </c>
      <c r="QP324" s="2" t="s">
        <v>237</v>
      </c>
      <c r="QQ324" s="2" t="s">
        <v>1012</v>
      </c>
      <c r="QR324" s="2" t="s">
        <v>3242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266</v>
      </c>
      <c r="RB324" s="2" t="s">
        <v>223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226</v>
      </c>
      <c r="RO324" s="2" t="s">
        <v>226</v>
      </c>
      <c r="RP324" s="2" t="s">
        <v>226</v>
      </c>
      <c r="RQ324" s="2" t="s">
        <v>226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239</v>
      </c>
      <c r="RZ324" s="2" t="s">
        <v>237</v>
      </c>
      <c r="SA324" s="2" t="s">
        <v>1153</v>
      </c>
      <c r="SB324" s="2" t="s">
        <v>1475</v>
      </c>
      <c r="SC324" s="2" t="s">
        <v>238</v>
      </c>
      <c r="SD324" s="2" t="s">
        <v>226</v>
      </c>
      <c r="SE324" s="4"/>
      <c r="SF324" s="4">
        <v>5</v>
      </c>
      <c r="SG324" s="4"/>
      <c r="SH324" s="4"/>
      <c r="SI324" s="4">
        <v>725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</row>
    <row r="325">
      <c r="A325" s="2" t="s">
        <v>3243</v>
      </c>
      <c r="B325" s="2" t="s">
        <v>577</v>
      </c>
      <c r="C325" s="2" t="s">
        <v>558</v>
      </c>
      <c r="D325" s="2" t="s">
        <v>215</v>
      </c>
      <c r="E325" s="2" t="s">
        <v>432</v>
      </c>
      <c r="F325" s="2" t="s">
        <v>3196</v>
      </c>
      <c r="G325" s="2" t="s">
        <v>3197</v>
      </c>
      <c r="H325" s="2" t="s">
        <v>3198</v>
      </c>
      <c r="I325" s="2" t="s">
        <v>3199</v>
      </c>
      <c r="J325" s="2" t="s">
        <v>451</v>
      </c>
      <c r="K325" s="2" t="s">
        <v>795</v>
      </c>
      <c r="L325" s="3">
        <v>34.56</v>
      </c>
      <c r="M325" s="3">
        <v>36.29</v>
      </c>
      <c r="N325" s="3">
        <v>74.99</v>
      </c>
      <c r="O325" s="2" t="s">
        <v>223</v>
      </c>
      <c r="P325" s="2" t="s">
        <v>736</v>
      </c>
      <c r="Q325" s="2" t="s">
        <v>225</v>
      </c>
      <c r="R325" s="2" t="s">
        <v>226</v>
      </c>
      <c r="S325" s="2" t="s">
        <v>3230</v>
      </c>
      <c r="T325" s="2" t="s">
        <v>969</v>
      </c>
      <c r="U325" s="2" t="s">
        <v>3217</v>
      </c>
      <c r="V325" s="2" t="s">
        <v>1893</v>
      </c>
      <c r="W325" s="2" t="s">
        <v>1894</v>
      </c>
      <c r="X325" s="2" t="s">
        <v>1578</v>
      </c>
      <c r="Y325" s="2" t="s">
        <v>1809</v>
      </c>
      <c r="Z325" s="4">
        <v>1810</v>
      </c>
      <c r="AA325" s="4">
        <f>=ROUNDDOWN(129.285714285714,0)</f>
      </c>
      <c r="AB325" s="5">
        <v>14</v>
      </c>
      <c r="AC325" s="2" t="s">
        <v>226</v>
      </c>
      <c r="AD325" s="4"/>
      <c r="AE325" s="4"/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85</v>
      </c>
      <c r="AQ325" s="8">
        <v>3815.87</v>
      </c>
      <c r="AR325" s="4">
        <v>51</v>
      </c>
      <c r="AS325" s="8">
        <v>2146.94</v>
      </c>
      <c r="AT325" s="7">
        <v>0.6667</v>
      </c>
      <c r="AU325" s="7">
        <v>0.7774</v>
      </c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>
        <v>0.148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>
        <v>85</v>
      </c>
      <c r="BK325" s="8">
        <v>3815.87</v>
      </c>
      <c r="BL325" s="2" t="s">
        <v>3244</v>
      </c>
      <c r="BM325" s="7">
        <v>1</v>
      </c>
      <c r="BN325" s="7">
        <v>1</v>
      </c>
      <c r="BO325" s="4">
        <v>16</v>
      </c>
      <c r="BP325" s="8">
        <v>692.32</v>
      </c>
      <c r="BQ325" s="4"/>
      <c r="BR325" s="8"/>
      <c r="BS325" s="7"/>
      <c r="BT325" s="7"/>
      <c r="BU325" s="2" t="s">
        <v>239</v>
      </c>
      <c r="BV325" s="2" t="s">
        <v>223</v>
      </c>
      <c r="BW325" s="2" t="s">
        <v>226</v>
      </c>
      <c r="BX325" s="2" t="s">
        <v>1035</v>
      </c>
      <c r="BY325" s="2" t="s">
        <v>238</v>
      </c>
      <c r="BZ325" s="2" t="s">
        <v>226</v>
      </c>
      <c r="CA325" s="4">
        <v>6</v>
      </c>
      <c r="CB325" s="8">
        <v>291.54</v>
      </c>
      <c r="CC325" s="4">
        <v>9</v>
      </c>
      <c r="CD325" s="8">
        <v>437.31</v>
      </c>
      <c r="CE325" s="7">
        <v>-0.3333</v>
      </c>
      <c r="CF325" s="7">
        <v>-0.3333</v>
      </c>
      <c r="CG325" s="2" t="s">
        <v>239</v>
      </c>
      <c r="CH325" s="2" t="s">
        <v>223</v>
      </c>
      <c r="CI325" s="2" t="s">
        <v>1064</v>
      </c>
      <c r="CJ325" s="2" t="s">
        <v>1812</v>
      </c>
      <c r="CK325" s="2" t="s">
        <v>238</v>
      </c>
      <c r="CL325" s="2" t="s">
        <v>226</v>
      </c>
      <c r="CM325" s="4">
        <v>17</v>
      </c>
      <c r="CN325" s="8">
        <v>675.92</v>
      </c>
      <c r="CO325" s="4">
        <v>4</v>
      </c>
      <c r="CP325" s="8">
        <v>169</v>
      </c>
      <c r="CQ325" s="7">
        <v>3.25</v>
      </c>
      <c r="CR325" s="7">
        <v>2.9995</v>
      </c>
      <c r="CS325" s="2" t="s">
        <v>239</v>
      </c>
      <c r="CT325" s="2" t="s">
        <v>223</v>
      </c>
      <c r="CU325" s="2" t="s">
        <v>1032</v>
      </c>
      <c r="CV325" s="2" t="s">
        <v>1053</v>
      </c>
      <c r="CW325" s="2" t="s">
        <v>238</v>
      </c>
      <c r="CX325" s="2" t="s">
        <v>226</v>
      </c>
      <c r="CY325" s="4">
        <v>1</v>
      </c>
      <c r="CZ325" s="8">
        <v>39.95</v>
      </c>
      <c r="DA325" s="4">
        <v>5</v>
      </c>
      <c r="DB325" s="8">
        <v>199.75</v>
      </c>
      <c r="DC325" s="7">
        <v>-0.8</v>
      </c>
      <c r="DD325" s="7">
        <v>-0.8</v>
      </c>
      <c r="DE325" s="2" t="s">
        <v>239</v>
      </c>
      <c r="DF325" s="2" t="s">
        <v>223</v>
      </c>
      <c r="DG325" s="2" t="s">
        <v>1812</v>
      </c>
      <c r="DH325" s="2" t="s">
        <v>1129</v>
      </c>
      <c r="DI325" s="2" t="s">
        <v>238</v>
      </c>
      <c r="DJ325" s="2" t="s">
        <v>226</v>
      </c>
      <c r="DK325" s="4">
        <v>10</v>
      </c>
      <c r="DL325" s="8">
        <v>347.41</v>
      </c>
      <c r="DM325" s="4">
        <v>4</v>
      </c>
      <c r="DN325" s="8">
        <v>155.36</v>
      </c>
      <c r="DO325" s="7">
        <v>1.5</v>
      </c>
      <c r="DP325" s="7">
        <v>1.2362</v>
      </c>
      <c r="DQ325" s="2" t="s">
        <v>239</v>
      </c>
      <c r="DR325" s="2" t="s">
        <v>223</v>
      </c>
      <c r="DS325" s="2" t="s">
        <v>1974</v>
      </c>
      <c r="DT325" s="2" t="s">
        <v>1083</v>
      </c>
      <c r="DU325" s="2" t="s">
        <v>238</v>
      </c>
      <c r="DV325" s="2" t="s">
        <v>226</v>
      </c>
      <c r="DW325" s="4">
        <v>4</v>
      </c>
      <c r="DX325" s="8">
        <v>169.36</v>
      </c>
      <c r="DY325" s="4">
        <v>10</v>
      </c>
      <c r="DZ325" s="8">
        <v>423.4</v>
      </c>
      <c r="EA325" s="7">
        <v>-0.6</v>
      </c>
      <c r="EB325" s="7">
        <v>-0.6</v>
      </c>
      <c r="EC325" s="2" t="s">
        <v>239</v>
      </c>
      <c r="ED325" s="2" t="s">
        <v>223</v>
      </c>
      <c r="EE325" s="2" t="s">
        <v>1233</v>
      </c>
      <c r="EF325" s="2" t="s">
        <v>1033</v>
      </c>
      <c r="EG325" s="2" t="s">
        <v>238</v>
      </c>
      <c r="EH325" s="2" t="s">
        <v>226</v>
      </c>
      <c r="EI325" s="4">
        <v>2</v>
      </c>
      <c r="EJ325" s="8">
        <v>70.34</v>
      </c>
      <c r="EK325" s="4">
        <v>6</v>
      </c>
      <c r="EL325" s="8">
        <v>239.16</v>
      </c>
      <c r="EM325" s="7">
        <v>-0.6667</v>
      </c>
      <c r="EN325" s="7">
        <v>-0.7059</v>
      </c>
      <c r="EO325" s="2" t="s">
        <v>239</v>
      </c>
      <c r="EP325" s="2" t="s">
        <v>223</v>
      </c>
      <c r="EQ325" s="2" t="s">
        <v>1815</v>
      </c>
      <c r="ER325" s="2" t="s">
        <v>1112</v>
      </c>
      <c r="ES325" s="2" t="s">
        <v>238</v>
      </c>
      <c r="ET325" s="2" t="s">
        <v>226</v>
      </c>
      <c r="EU325" s="4"/>
      <c r="EV325" s="8"/>
      <c r="EW325" s="4">
        <v>7</v>
      </c>
      <c r="EX325" s="8">
        <v>266.05</v>
      </c>
      <c r="EY325" s="7">
        <v>-1</v>
      </c>
      <c r="EZ325" s="7">
        <v>-1</v>
      </c>
      <c r="FA325" s="2" t="s">
        <v>239</v>
      </c>
      <c r="FB325" s="2" t="s">
        <v>223</v>
      </c>
      <c r="FC325" s="2" t="s">
        <v>1115</v>
      </c>
      <c r="FD325" s="2" t="s">
        <v>1826</v>
      </c>
      <c r="FE325" s="2" t="s">
        <v>238</v>
      </c>
      <c r="FF325" s="2" t="s">
        <v>226</v>
      </c>
      <c r="FG325" s="4">
        <v>16</v>
      </c>
      <c r="FH325" s="8">
        <v>983.63</v>
      </c>
      <c r="FI325" s="4"/>
      <c r="FJ325" s="8"/>
      <c r="FK325" s="7"/>
      <c r="FL325" s="7"/>
      <c r="FM325" s="2" t="s">
        <v>239</v>
      </c>
      <c r="FN325" s="2" t="s">
        <v>223</v>
      </c>
      <c r="FO325" s="2" t="s">
        <v>1977</v>
      </c>
      <c r="FP325" s="2" t="s">
        <v>1012</v>
      </c>
      <c r="FQ325" s="2" t="s">
        <v>238</v>
      </c>
      <c r="FR325" s="2" t="s">
        <v>226</v>
      </c>
      <c r="FS325" s="4">
        <v>4</v>
      </c>
      <c r="FT325" s="8">
        <v>168.72</v>
      </c>
      <c r="FU325" s="4"/>
      <c r="FV325" s="8"/>
      <c r="FW325" s="7"/>
      <c r="FX325" s="7"/>
      <c r="FY325" s="2" t="s">
        <v>239</v>
      </c>
      <c r="FZ325" s="2" t="s">
        <v>223</v>
      </c>
      <c r="GA325" s="2" t="s">
        <v>661</v>
      </c>
      <c r="GB325" s="2" t="s">
        <v>2931</v>
      </c>
      <c r="GC325" s="2" t="s">
        <v>238</v>
      </c>
      <c r="GD325" s="2" t="s">
        <v>226</v>
      </c>
      <c r="GE325" s="4"/>
      <c r="GF325" s="8"/>
      <c r="GG325" s="4">
        <v>2</v>
      </c>
      <c r="GH325" s="8">
        <v>84.68</v>
      </c>
      <c r="GI325" s="7">
        <v>-1</v>
      </c>
      <c r="GJ325" s="7">
        <v>-1</v>
      </c>
      <c r="GK325" s="2" t="s">
        <v>1002</v>
      </c>
      <c r="GL325" s="2" t="s">
        <v>237</v>
      </c>
      <c r="GM325" s="2" t="s">
        <v>991</v>
      </c>
      <c r="GN325" s="2" t="s">
        <v>1073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239</v>
      </c>
      <c r="GX325" s="2" t="s">
        <v>223</v>
      </c>
      <c r="GY325" s="2" t="s">
        <v>993</v>
      </c>
      <c r="GZ325" s="2" t="s">
        <v>1871</v>
      </c>
      <c r="HA325" s="2" t="s">
        <v>238</v>
      </c>
      <c r="HB325" s="2" t="s">
        <v>226</v>
      </c>
      <c r="HC325" s="4">
        <v>1</v>
      </c>
      <c r="HD325" s="8">
        <v>35.93</v>
      </c>
      <c r="HE325" s="4">
        <v>2</v>
      </c>
      <c r="HF325" s="8">
        <v>84.68</v>
      </c>
      <c r="HG325" s="7">
        <v>-0.5</v>
      </c>
      <c r="HH325" s="7">
        <v>-0.5757</v>
      </c>
      <c r="HI325" s="2" t="s">
        <v>239</v>
      </c>
      <c r="HJ325" s="2" t="s">
        <v>223</v>
      </c>
      <c r="HK325" s="2" t="s">
        <v>1867</v>
      </c>
      <c r="HL325" s="2" t="s">
        <v>1856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239</v>
      </c>
      <c r="HV325" s="2" t="s">
        <v>237</v>
      </c>
      <c r="HW325" s="2" t="s">
        <v>980</v>
      </c>
      <c r="HX325" s="2" t="s">
        <v>1975</v>
      </c>
      <c r="HY325" s="2" t="s">
        <v>238</v>
      </c>
      <c r="HZ325" s="2" t="s">
        <v>291</v>
      </c>
      <c r="IA325" s="4">
        <v>1</v>
      </c>
      <c r="IB325" s="8">
        <v>44.37</v>
      </c>
      <c r="IC325" s="4"/>
      <c r="ID325" s="8"/>
      <c r="IE325" s="7"/>
      <c r="IF325" s="7"/>
      <c r="IG325" s="2" t="s">
        <v>239</v>
      </c>
      <c r="IH325" s="2" t="s">
        <v>223</v>
      </c>
      <c r="II325" s="2" t="s">
        <v>612</v>
      </c>
      <c r="IJ325" s="2" t="s">
        <v>498</v>
      </c>
      <c r="IK325" s="2" t="s">
        <v>238</v>
      </c>
      <c r="IL325" s="2" t="s">
        <v>226</v>
      </c>
      <c r="IM325" s="4">
        <v>7</v>
      </c>
      <c r="IN325" s="8">
        <v>296.38</v>
      </c>
      <c r="IO325" s="4">
        <v>1</v>
      </c>
      <c r="IP325" s="8">
        <v>42.34</v>
      </c>
      <c r="IQ325" s="7">
        <v>6</v>
      </c>
      <c r="IR325" s="7">
        <v>6</v>
      </c>
      <c r="IS325" s="2" t="s">
        <v>239</v>
      </c>
      <c r="IT325" s="2" t="s">
        <v>223</v>
      </c>
      <c r="IU325" s="2" t="s">
        <v>1293</v>
      </c>
      <c r="IV325" s="2" t="s">
        <v>1123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448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239</v>
      </c>
      <c r="KD325" s="2" t="s">
        <v>223</v>
      </c>
      <c r="KE325" s="2" t="s">
        <v>1121</v>
      </c>
      <c r="KF325" s="2" t="s">
        <v>800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337</v>
      </c>
      <c r="KP325" s="2" t="s">
        <v>223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239</v>
      </c>
      <c r="LB325" s="2" t="s">
        <v>223</v>
      </c>
      <c r="LC325" s="2" t="s">
        <v>1829</v>
      </c>
      <c r="LD325" s="2" t="s">
        <v>1130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239</v>
      </c>
      <c r="LN325" s="2" t="s">
        <v>223</v>
      </c>
      <c r="LO325" s="2" t="s">
        <v>321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226</v>
      </c>
      <c r="MA325" s="2" t="s">
        <v>226</v>
      </c>
      <c r="MB325" s="2" t="s">
        <v>226</v>
      </c>
      <c r="MC325" s="2" t="s">
        <v>226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252</v>
      </c>
      <c r="ML325" s="2" t="s">
        <v>223</v>
      </c>
      <c r="MM325" s="2" t="s">
        <v>226</v>
      </c>
      <c r="MN325" s="2" t="s">
        <v>226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239</v>
      </c>
      <c r="MX325" s="2" t="s">
        <v>223</v>
      </c>
      <c r="MY325" s="2" t="s">
        <v>1005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>
        <v>1</v>
      </c>
      <c r="NF325" s="8">
        <v>45.21</v>
      </c>
      <c r="NG325" s="7">
        <v>-1</v>
      </c>
      <c r="NH325" s="7">
        <v>-1</v>
      </c>
      <c r="NI325" s="2" t="s">
        <v>239</v>
      </c>
      <c r="NJ325" s="2" t="s">
        <v>261</v>
      </c>
      <c r="NK325" s="2" t="s">
        <v>1451</v>
      </c>
      <c r="NL325" s="2" t="s">
        <v>1063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239</v>
      </c>
      <c r="NV325" s="2" t="s">
        <v>237</v>
      </c>
      <c r="NW325" s="2" t="s">
        <v>3245</v>
      </c>
      <c r="NX325" s="2" t="s">
        <v>3246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239</v>
      </c>
      <c r="OH325" s="2" t="s">
        <v>237</v>
      </c>
      <c r="OI325" s="2" t="s">
        <v>1010</v>
      </c>
      <c r="OJ325" s="2" t="s">
        <v>2041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252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239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239</v>
      </c>
      <c r="QP325" s="2" t="s">
        <v>237</v>
      </c>
      <c r="QQ325" s="2" t="s">
        <v>1012</v>
      </c>
      <c r="QR325" s="2" t="s">
        <v>1085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266</v>
      </c>
      <c r="RB325" s="2" t="s">
        <v>223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226</v>
      </c>
      <c r="RO325" s="2" t="s">
        <v>226</v>
      </c>
      <c r="RP325" s="2" t="s">
        <v>226</v>
      </c>
      <c r="RQ325" s="2" t="s">
        <v>226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239</v>
      </c>
      <c r="RZ325" s="2" t="s">
        <v>237</v>
      </c>
      <c r="SA325" s="2" t="s">
        <v>1153</v>
      </c>
      <c r="SB325" s="2" t="s">
        <v>1025</v>
      </c>
      <c r="SC325" s="2" t="s">
        <v>238</v>
      </c>
      <c r="SD325" s="2" t="s">
        <v>226</v>
      </c>
      <c r="SE325" s="4">
        <v>3</v>
      </c>
      <c r="SF325" s="4"/>
      <c r="SG325" s="4"/>
      <c r="SH325" s="4"/>
      <c r="SI325" s="4">
        <v>1807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</row>
    <row r="326">
      <c r="A326" s="2" t="s">
        <v>3247</v>
      </c>
      <c r="B326" s="2" t="s">
        <v>577</v>
      </c>
      <c r="C326" s="2" t="s">
        <v>558</v>
      </c>
      <c r="D326" s="2" t="s">
        <v>215</v>
      </c>
      <c r="E326" s="2" t="s">
        <v>432</v>
      </c>
      <c r="F326" s="2" t="s">
        <v>3196</v>
      </c>
      <c r="G326" s="2" t="s">
        <v>3197</v>
      </c>
      <c r="H326" s="2" t="s">
        <v>3198</v>
      </c>
      <c r="I326" s="2" t="s">
        <v>3199</v>
      </c>
      <c r="J326" s="2" t="s">
        <v>480</v>
      </c>
      <c r="K326" s="2" t="s">
        <v>795</v>
      </c>
      <c r="L326" s="3">
        <v>38.88</v>
      </c>
      <c r="M326" s="3">
        <v>40.82</v>
      </c>
      <c r="N326" s="3">
        <v>84.99</v>
      </c>
      <c r="O326" s="2" t="s">
        <v>223</v>
      </c>
      <c r="P326" s="2" t="s">
        <v>736</v>
      </c>
      <c r="Q326" s="2" t="s">
        <v>225</v>
      </c>
      <c r="R326" s="2" t="s">
        <v>226</v>
      </c>
      <c r="S326" s="2" t="s">
        <v>3230</v>
      </c>
      <c r="T326" s="2" t="s">
        <v>969</v>
      </c>
      <c r="U326" s="2" t="s">
        <v>3217</v>
      </c>
      <c r="V326" s="2" t="s">
        <v>1893</v>
      </c>
      <c r="W326" s="2" t="s">
        <v>1894</v>
      </c>
      <c r="X326" s="2" t="s">
        <v>1578</v>
      </c>
      <c r="Y326" s="2" t="s">
        <v>1809</v>
      </c>
      <c r="Z326" s="4">
        <v>1939</v>
      </c>
      <c r="AA326" s="4">
        <f>=ROUNDDOWN(60.59375,0)</f>
      </c>
      <c r="AB326" s="5">
        <v>32</v>
      </c>
      <c r="AC326" s="2" t="s">
        <v>2936</v>
      </c>
      <c r="AD326" s="4">
        <v>1000</v>
      </c>
      <c r="AE326" s="4">
        <v>1000</v>
      </c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277</v>
      </c>
      <c r="AQ326" s="8">
        <v>14421.62</v>
      </c>
      <c r="AR326" s="4">
        <v>118</v>
      </c>
      <c r="AS326" s="8">
        <v>5775.41</v>
      </c>
      <c r="AT326" s="7">
        <v>1.3475</v>
      </c>
      <c r="AU326" s="7">
        <v>1.4971</v>
      </c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>
        <v>0.5593</v>
      </c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 t="s">
        <v>226</v>
      </c>
      <c r="BJ326" s="4">
        <v>277</v>
      </c>
      <c r="BK326" s="8">
        <v>14421.62</v>
      </c>
      <c r="BL326" s="2" t="s">
        <v>3248</v>
      </c>
      <c r="BM326" s="7">
        <v>1</v>
      </c>
      <c r="BN326" s="7">
        <v>1</v>
      </c>
      <c r="BO326" s="4">
        <v>67</v>
      </c>
      <c r="BP326" s="8">
        <v>3359.38</v>
      </c>
      <c r="BQ326" s="4"/>
      <c r="BR326" s="8"/>
      <c r="BS326" s="7"/>
      <c r="BT326" s="7"/>
      <c r="BU326" s="2" t="s">
        <v>239</v>
      </c>
      <c r="BV326" s="2" t="s">
        <v>223</v>
      </c>
      <c r="BW326" s="2" t="s">
        <v>226</v>
      </c>
      <c r="BX326" s="2" t="s">
        <v>1035</v>
      </c>
      <c r="BY326" s="2" t="s">
        <v>238</v>
      </c>
      <c r="BZ326" s="2" t="s">
        <v>226</v>
      </c>
      <c r="CA326" s="4">
        <v>24</v>
      </c>
      <c r="CB326" s="8">
        <v>1332.48</v>
      </c>
      <c r="CC326" s="4">
        <v>27</v>
      </c>
      <c r="CD326" s="8">
        <v>1499.04</v>
      </c>
      <c r="CE326" s="7">
        <v>-0.1111</v>
      </c>
      <c r="CF326" s="7">
        <v>-0.1111</v>
      </c>
      <c r="CG326" s="2" t="s">
        <v>239</v>
      </c>
      <c r="CH326" s="2" t="s">
        <v>223</v>
      </c>
      <c r="CI326" s="2" t="s">
        <v>1064</v>
      </c>
      <c r="CJ326" s="2" t="s">
        <v>1147</v>
      </c>
      <c r="CK326" s="2" t="s">
        <v>238</v>
      </c>
      <c r="CL326" s="2" t="s">
        <v>226</v>
      </c>
      <c r="CM326" s="4">
        <v>36</v>
      </c>
      <c r="CN326" s="8">
        <v>1646.64</v>
      </c>
      <c r="CO326" s="4">
        <v>13</v>
      </c>
      <c r="CP326" s="8">
        <v>627.64</v>
      </c>
      <c r="CQ326" s="7">
        <v>1.7692</v>
      </c>
      <c r="CR326" s="7">
        <v>1.6235</v>
      </c>
      <c r="CS326" s="2" t="s">
        <v>239</v>
      </c>
      <c r="CT326" s="2" t="s">
        <v>223</v>
      </c>
      <c r="CU326" s="2" t="s">
        <v>1032</v>
      </c>
      <c r="CV326" s="2" t="s">
        <v>1053</v>
      </c>
      <c r="CW326" s="2" t="s">
        <v>238</v>
      </c>
      <c r="CX326" s="2" t="s">
        <v>226</v>
      </c>
      <c r="CY326" s="4">
        <v>7</v>
      </c>
      <c r="CZ326" s="8">
        <v>319.2</v>
      </c>
      <c r="DA326" s="4">
        <v>11</v>
      </c>
      <c r="DB326" s="8">
        <v>501.6</v>
      </c>
      <c r="DC326" s="7">
        <v>-0.3636</v>
      </c>
      <c r="DD326" s="7">
        <v>-0.3636</v>
      </c>
      <c r="DE326" s="2" t="s">
        <v>239</v>
      </c>
      <c r="DF326" s="2" t="s">
        <v>223</v>
      </c>
      <c r="DG326" s="2" t="s">
        <v>1812</v>
      </c>
      <c r="DH326" s="2" t="s">
        <v>1215</v>
      </c>
      <c r="DI326" s="2" t="s">
        <v>238</v>
      </c>
      <c r="DJ326" s="2" t="s">
        <v>226</v>
      </c>
      <c r="DK326" s="4">
        <v>15</v>
      </c>
      <c r="DL326" s="8">
        <v>622.03</v>
      </c>
      <c r="DM326" s="4">
        <v>6</v>
      </c>
      <c r="DN326" s="8">
        <v>267.56</v>
      </c>
      <c r="DO326" s="7">
        <v>1.5</v>
      </c>
      <c r="DP326" s="7">
        <v>1.3248</v>
      </c>
      <c r="DQ326" s="2" t="s">
        <v>239</v>
      </c>
      <c r="DR326" s="2" t="s">
        <v>223</v>
      </c>
      <c r="DS326" s="2" t="s">
        <v>1974</v>
      </c>
      <c r="DT326" s="2" t="s">
        <v>2314</v>
      </c>
      <c r="DU326" s="2" t="s">
        <v>238</v>
      </c>
      <c r="DV326" s="2" t="s">
        <v>226</v>
      </c>
      <c r="DW326" s="4">
        <v>5</v>
      </c>
      <c r="DX326" s="8">
        <v>238.15</v>
      </c>
      <c r="DY326" s="4">
        <v>19</v>
      </c>
      <c r="DZ326" s="8">
        <v>904.97</v>
      </c>
      <c r="EA326" s="7">
        <v>-0.7368</v>
      </c>
      <c r="EB326" s="7">
        <v>-0.7368</v>
      </c>
      <c r="EC326" s="2" t="s">
        <v>239</v>
      </c>
      <c r="ED326" s="2" t="s">
        <v>223</v>
      </c>
      <c r="EE326" s="2" t="s">
        <v>1233</v>
      </c>
      <c r="EF326" s="2" t="s">
        <v>1814</v>
      </c>
      <c r="EG326" s="2" t="s">
        <v>238</v>
      </c>
      <c r="EH326" s="2" t="s">
        <v>226</v>
      </c>
      <c r="EI326" s="4">
        <v>3</v>
      </c>
      <c r="EJ326" s="8">
        <v>122.28</v>
      </c>
      <c r="EK326" s="4">
        <v>12</v>
      </c>
      <c r="EL326" s="8">
        <v>546.72</v>
      </c>
      <c r="EM326" s="7">
        <v>-0.75</v>
      </c>
      <c r="EN326" s="7">
        <v>-0.7763</v>
      </c>
      <c r="EO326" s="2" t="s">
        <v>239</v>
      </c>
      <c r="EP326" s="2" t="s">
        <v>223</v>
      </c>
      <c r="EQ326" s="2" t="s">
        <v>1815</v>
      </c>
      <c r="ER326" s="2" t="s">
        <v>1215</v>
      </c>
      <c r="ES326" s="2" t="s">
        <v>238</v>
      </c>
      <c r="ET326" s="2" t="s">
        <v>226</v>
      </c>
      <c r="EU326" s="4"/>
      <c r="EV326" s="8"/>
      <c r="EW326" s="4">
        <v>4</v>
      </c>
      <c r="EX326" s="8">
        <v>176.86</v>
      </c>
      <c r="EY326" s="7">
        <v>-1</v>
      </c>
      <c r="EZ326" s="7">
        <v>-1</v>
      </c>
      <c r="FA326" s="2" t="s">
        <v>239</v>
      </c>
      <c r="FB326" s="2" t="s">
        <v>223</v>
      </c>
      <c r="FC326" s="2" t="s">
        <v>1115</v>
      </c>
      <c r="FD326" s="2" t="s">
        <v>3249</v>
      </c>
      <c r="FE326" s="2" t="s">
        <v>238</v>
      </c>
      <c r="FF326" s="2" t="s">
        <v>226</v>
      </c>
      <c r="FG326" s="4">
        <v>99</v>
      </c>
      <c r="FH326" s="8">
        <v>5809.05</v>
      </c>
      <c r="FI326" s="4"/>
      <c r="FJ326" s="8"/>
      <c r="FK326" s="7"/>
      <c r="FL326" s="7"/>
      <c r="FM326" s="2" t="s">
        <v>239</v>
      </c>
      <c r="FN326" s="2" t="s">
        <v>223</v>
      </c>
      <c r="FO326" s="2" t="s">
        <v>1977</v>
      </c>
      <c r="FP326" s="2" t="s">
        <v>981</v>
      </c>
      <c r="FQ326" s="2" t="s">
        <v>238</v>
      </c>
      <c r="FR326" s="2" t="s">
        <v>226</v>
      </c>
      <c r="FS326" s="4">
        <v>1</v>
      </c>
      <c r="FT326" s="8">
        <v>55.99</v>
      </c>
      <c r="FU326" s="4"/>
      <c r="FV326" s="8"/>
      <c r="FW326" s="7"/>
      <c r="FX326" s="7"/>
      <c r="FY326" s="2" t="s">
        <v>239</v>
      </c>
      <c r="FZ326" s="2" t="s">
        <v>223</v>
      </c>
      <c r="GA326" s="2" t="s">
        <v>661</v>
      </c>
      <c r="GB326" s="2" t="s">
        <v>1333</v>
      </c>
      <c r="GC326" s="2" t="s">
        <v>238</v>
      </c>
      <c r="GD326" s="2" t="s">
        <v>226</v>
      </c>
      <c r="GE326" s="4"/>
      <c r="GF326" s="8"/>
      <c r="GG326" s="4">
        <v>1</v>
      </c>
      <c r="GH326" s="8">
        <v>47.63</v>
      </c>
      <c r="GI326" s="7">
        <v>-1</v>
      </c>
      <c r="GJ326" s="7">
        <v>-1</v>
      </c>
      <c r="GK326" s="2" t="s">
        <v>1002</v>
      </c>
      <c r="GL326" s="2" t="s">
        <v>237</v>
      </c>
      <c r="GM326" s="2" t="s">
        <v>991</v>
      </c>
      <c r="GN326" s="2" t="s">
        <v>1057</v>
      </c>
      <c r="GO326" s="2" t="s">
        <v>238</v>
      </c>
      <c r="GP326" s="2" t="s">
        <v>226</v>
      </c>
      <c r="GQ326" s="4"/>
      <c r="GR326" s="8"/>
      <c r="GS326" s="4">
        <v>1</v>
      </c>
      <c r="GT326" s="8">
        <v>47.63</v>
      </c>
      <c r="GU326" s="7">
        <v>-1</v>
      </c>
      <c r="GV326" s="7">
        <v>-1</v>
      </c>
      <c r="GW326" s="2" t="s">
        <v>239</v>
      </c>
      <c r="GX326" s="2" t="s">
        <v>223</v>
      </c>
      <c r="GY326" s="2" t="s">
        <v>993</v>
      </c>
      <c r="GZ326" s="2" t="s">
        <v>821</v>
      </c>
      <c r="HA326" s="2" t="s">
        <v>238</v>
      </c>
      <c r="HB326" s="2" t="s">
        <v>226</v>
      </c>
      <c r="HC326" s="4">
        <v>5</v>
      </c>
      <c r="HD326" s="8">
        <v>215.57</v>
      </c>
      <c r="HE326" s="4">
        <v>7</v>
      </c>
      <c r="HF326" s="8">
        <v>333.41</v>
      </c>
      <c r="HG326" s="7">
        <v>-0.2857</v>
      </c>
      <c r="HH326" s="7">
        <v>-0.3534</v>
      </c>
      <c r="HI326" s="2" t="s">
        <v>239</v>
      </c>
      <c r="HJ326" s="2" t="s">
        <v>223</v>
      </c>
      <c r="HK326" s="2" t="s">
        <v>1114</v>
      </c>
      <c r="HL326" s="2" t="s">
        <v>993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237</v>
      </c>
      <c r="HW326" s="2" t="s">
        <v>980</v>
      </c>
      <c r="HX326" s="2" t="s">
        <v>1975</v>
      </c>
      <c r="HY326" s="2" t="s">
        <v>238</v>
      </c>
      <c r="HZ326" s="2" t="s">
        <v>291</v>
      </c>
      <c r="IA326" s="4"/>
      <c r="IB326" s="8"/>
      <c r="IC326" s="4">
        <v>1</v>
      </c>
      <c r="ID326" s="8">
        <v>49.92</v>
      </c>
      <c r="IE326" s="7">
        <v>-1</v>
      </c>
      <c r="IF326" s="7">
        <v>-1</v>
      </c>
      <c r="IG326" s="2" t="s">
        <v>239</v>
      </c>
      <c r="IH326" s="2" t="s">
        <v>223</v>
      </c>
      <c r="II326" s="2" t="s">
        <v>612</v>
      </c>
      <c r="IJ326" s="2" t="s">
        <v>1391</v>
      </c>
      <c r="IK326" s="2" t="s">
        <v>238</v>
      </c>
      <c r="IL326" s="2" t="s">
        <v>226</v>
      </c>
      <c r="IM326" s="4">
        <v>10</v>
      </c>
      <c r="IN326" s="8">
        <v>476.3</v>
      </c>
      <c r="IO326" s="4">
        <v>11</v>
      </c>
      <c r="IP326" s="8">
        <v>523.93</v>
      </c>
      <c r="IQ326" s="7">
        <v>-0.0909</v>
      </c>
      <c r="IR326" s="7">
        <v>-0.0909</v>
      </c>
      <c r="IS326" s="2" t="s">
        <v>239</v>
      </c>
      <c r="IT326" s="2" t="s">
        <v>223</v>
      </c>
      <c r="IU326" s="2" t="s">
        <v>1293</v>
      </c>
      <c r="IV326" s="2" t="s">
        <v>3250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448</v>
      </c>
      <c r="JF326" s="2" t="s">
        <v>223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223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>
        <v>5</v>
      </c>
      <c r="JX326" s="8">
        <v>224.55</v>
      </c>
      <c r="JY326" s="4">
        <v>2</v>
      </c>
      <c r="JZ326" s="8">
        <v>99.8</v>
      </c>
      <c r="KA326" s="7">
        <v>1.5</v>
      </c>
      <c r="KB326" s="7">
        <v>1.25</v>
      </c>
      <c r="KC326" s="2" t="s">
        <v>239</v>
      </c>
      <c r="KD326" s="2" t="s">
        <v>223</v>
      </c>
      <c r="KE326" s="2" t="s">
        <v>1741</v>
      </c>
      <c r="KF326" s="2" t="s">
        <v>805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337</v>
      </c>
      <c r="KP326" s="2" t="s">
        <v>223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>
        <v>1</v>
      </c>
      <c r="KX326" s="8">
        <v>45.36</v>
      </c>
      <c r="KY326" s="7">
        <v>-1</v>
      </c>
      <c r="KZ326" s="7">
        <v>-1</v>
      </c>
      <c r="LA326" s="2" t="s">
        <v>239</v>
      </c>
      <c r="LB326" s="2" t="s">
        <v>223</v>
      </c>
      <c r="LC326" s="2" t="s">
        <v>1823</v>
      </c>
      <c r="LD326" s="2" t="s">
        <v>3251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239</v>
      </c>
      <c r="LN326" s="2" t="s">
        <v>223</v>
      </c>
      <c r="LO326" s="2" t="s">
        <v>321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226</v>
      </c>
      <c r="MA326" s="2" t="s">
        <v>226</v>
      </c>
      <c r="MB326" s="2" t="s">
        <v>226</v>
      </c>
      <c r="MC326" s="2" t="s">
        <v>226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252</v>
      </c>
      <c r="ML326" s="2" t="s">
        <v>223</v>
      </c>
      <c r="MM326" s="2" t="s">
        <v>226</v>
      </c>
      <c r="MN326" s="2" t="s">
        <v>226</v>
      </c>
      <c r="MO326" s="2" t="s">
        <v>238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239</v>
      </c>
      <c r="MX326" s="2" t="s">
        <v>223</v>
      </c>
      <c r="MY326" s="2" t="s">
        <v>1005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>
        <v>2</v>
      </c>
      <c r="NF326" s="8">
        <v>103.34</v>
      </c>
      <c r="NG326" s="7">
        <v>-1</v>
      </c>
      <c r="NH326" s="7">
        <v>-1</v>
      </c>
      <c r="NI326" s="2" t="s">
        <v>239</v>
      </c>
      <c r="NJ326" s="2" t="s">
        <v>261</v>
      </c>
      <c r="NK326" s="2" t="s">
        <v>1451</v>
      </c>
      <c r="NL326" s="2" t="s">
        <v>1832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239</v>
      </c>
      <c r="NV326" s="2" t="s">
        <v>237</v>
      </c>
      <c r="NW326" s="2" t="s">
        <v>1114</v>
      </c>
      <c r="NX326" s="2" t="s">
        <v>1025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239</v>
      </c>
      <c r="OH326" s="2" t="s">
        <v>237</v>
      </c>
      <c r="OI326" s="2" t="s">
        <v>1010</v>
      </c>
      <c r="OJ326" s="2" t="s">
        <v>2343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252</v>
      </c>
      <c r="OT326" s="2" t="s">
        <v>223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239</v>
      </c>
      <c r="PF326" s="2" t="s">
        <v>223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239</v>
      </c>
      <c r="QP326" s="2" t="s">
        <v>237</v>
      </c>
      <c r="QQ326" s="2" t="s">
        <v>1012</v>
      </c>
      <c r="QR326" s="2" t="s">
        <v>981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223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226</v>
      </c>
      <c r="RO326" s="2" t="s">
        <v>226</v>
      </c>
      <c r="RP326" s="2" t="s">
        <v>226</v>
      </c>
      <c r="RQ326" s="2" t="s">
        <v>226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239</v>
      </c>
      <c r="RZ326" s="2" t="s">
        <v>237</v>
      </c>
      <c r="SA326" s="2" t="s">
        <v>1153</v>
      </c>
      <c r="SB326" s="2" t="s">
        <v>1025</v>
      </c>
      <c r="SC326" s="2" t="s">
        <v>238</v>
      </c>
      <c r="SD326" s="2" t="s">
        <v>226</v>
      </c>
      <c r="SE326" s="4"/>
      <c r="SF326" s="4">
        <v>380</v>
      </c>
      <c r="SG326" s="4"/>
      <c r="SH326" s="4"/>
      <c r="SI326" s="4">
        <v>1559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>
        <v>1000</v>
      </c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</row>
    <row r="327">
      <c r="A327" s="2" t="s">
        <v>3252</v>
      </c>
      <c r="B327" s="2" t="s">
        <v>577</v>
      </c>
      <c r="C327" s="2" t="s">
        <v>558</v>
      </c>
      <c r="D327" s="2" t="s">
        <v>215</v>
      </c>
      <c r="E327" s="2" t="s">
        <v>432</v>
      </c>
      <c r="F327" s="2" t="s">
        <v>3253</v>
      </c>
      <c r="G327" s="2" t="s">
        <v>3254</v>
      </c>
      <c r="H327" s="2" t="s">
        <v>3255</v>
      </c>
      <c r="I327" s="2" t="s">
        <v>3256</v>
      </c>
      <c r="J327" s="2" t="s">
        <v>437</v>
      </c>
      <c r="K327" s="2" t="s">
        <v>3257</v>
      </c>
      <c r="L327" s="3">
        <v>33.6</v>
      </c>
      <c r="M327" s="3">
        <v>35.28</v>
      </c>
      <c r="N327" s="3">
        <v>74.99</v>
      </c>
      <c r="O327" s="2" t="s">
        <v>223</v>
      </c>
      <c r="P327" s="2" t="s">
        <v>675</v>
      </c>
      <c r="Q327" s="2" t="s">
        <v>225</v>
      </c>
      <c r="R327" s="2" t="s">
        <v>226</v>
      </c>
      <c r="S327" s="2" t="s">
        <v>3258</v>
      </c>
      <c r="T327" s="2" t="s">
        <v>969</v>
      </c>
      <c r="U327" s="2" t="s">
        <v>452</v>
      </c>
      <c r="V327" s="2" t="s">
        <v>2050</v>
      </c>
      <c r="W327" s="2" t="s">
        <v>231</v>
      </c>
      <c r="X327" s="2" t="s">
        <v>2051</v>
      </c>
      <c r="Y327" s="2" t="s">
        <v>1637</v>
      </c>
      <c r="Z327" s="4">
        <v>434</v>
      </c>
      <c r="AA327" s="4">
        <f>=ROUNDDOWN(27.125,0)</f>
      </c>
      <c r="AB327" s="5">
        <v>16</v>
      </c>
      <c r="AC327" s="2" t="s">
        <v>1219</v>
      </c>
      <c r="AD327" s="4">
        <v>300</v>
      </c>
      <c r="AE327" s="4">
        <v>300</v>
      </c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>
        <v>130</v>
      </c>
      <c r="AQ327" s="8">
        <v>4544.39</v>
      </c>
      <c r="AR327" s="4">
        <v>107</v>
      </c>
      <c r="AS327" s="8">
        <v>3821.05</v>
      </c>
      <c r="AT327" s="7">
        <v>0.215</v>
      </c>
      <c r="AU327" s="7">
        <v>0.1893</v>
      </c>
      <c r="AV327" s="4">
        <v>1007</v>
      </c>
      <c r="AW327" s="8">
        <v>42436.66</v>
      </c>
      <c r="AX327" s="4">
        <v>693</v>
      </c>
      <c r="AY327" s="8">
        <v>28245.15</v>
      </c>
      <c r="AZ327" s="7">
        <v>0.4531</v>
      </c>
      <c r="BA327" s="7">
        <v>0.5024</v>
      </c>
      <c r="BB327" s="7">
        <v>0.1071</v>
      </c>
      <c r="BC327" s="4">
        <v>1007</v>
      </c>
      <c r="BD327" s="8">
        <v>42436.66</v>
      </c>
      <c r="BE327" s="4">
        <v>693</v>
      </c>
      <c r="BF327" s="8">
        <v>28245.15</v>
      </c>
      <c r="BG327" s="7">
        <v>0.4531</v>
      </c>
      <c r="BH327" s="7">
        <v>0.5024</v>
      </c>
      <c r="BI327" s="7">
        <v>1</v>
      </c>
      <c r="BJ327" s="4">
        <v>130</v>
      </c>
      <c r="BK327" s="8">
        <v>4544.39</v>
      </c>
      <c r="BL327" s="2" t="s">
        <v>3259</v>
      </c>
      <c r="BM327" s="7">
        <v>1</v>
      </c>
      <c r="BN327" s="7">
        <v>1</v>
      </c>
      <c r="BO327" s="4">
        <v>44</v>
      </c>
      <c r="BP327" s="8">
        <v>1441</v>
      </c>
      <c r="BQ327" s="4">
        <v>13</v>
      </c>
      <c r="BR327" s="8">
        <v>425.75</v>
      </c>
      <c r="BS327" s="7">
        <v>2.3846</v>
      </c>
      <c r="BT327" s="7">
        <v>2.3846</v>
      </c>
      <c r="BU327" s="2" t="s">
        <v>239</v>
      </c>
      <c r="BV327" s="2" t="s">
        <v>223</v>
      </c>
      <c r="BW327" s="2" t="s">
        <v>226</v>
      </c>
      <c r="BX327" s="2" t="s">
        <v>3260</v>
      </c>
      <c r="BY327" s="2" t="s">
        <v>238</v>
      </c>
      <c r="BZ327" s="2" t="s">
        <v>226</v>
      </c>
      <c r="CA327" s="4">
        <v>9</v>
      </c>
      <c r="CB327" s="8">
        <v>374.76</v>
      </c>
      <c r="CC327" s="4">
        <v>5</v>
      </c>
      <c r="CD327" s="8">
        <v>208.2</v>
      </c>
      <c r="CE327" s="7">
        <v>0.8</v>
      </c>
      <c r="CF327" s="7">
        <v>0.8</v>
      </c>
      <c r="CG327" s="2" t="s">
        <v>239</v>
      </c>
      <c r="CH327" s="2" t="s">
        <v>223</v>
      </c>
      <c r="CI327" s="2" t="s">
        <v>3203</v>
      </c>
      <c r="CJ327" s="2" t="s">
        <v>1918</v>
      </c>
      <c r="CK327" s="2" t="s">
        <v>238</v>
      </c>
      <c r="CL327" s="2" t="s">
        <v>226</v>
      </c>
      <c r="CM327" s="4">
        <v>33</v>
      </c>
      <c r="CN327" s="8">
        <v>1194.93</v>
      </c>
      <c r="CO327" s="4">
        <v>7</v>
      </c>
      <c r="CP327" s="8">
        <v>253.47</v>
      </c>
      <c r="CQ327" s="7">
        <v>3.7143</v>
      </c>
      <c r="CR327" s="7">
        <v>3.7143</v>
      </c>
      <c r="CS327" s="2" t="s">
        <v>239</v>
      </c>
      <c r="CT327" s="2" t="s">
        <v>223</v>
      </c>
      <c r="CU327" s="2" t="s">
        <v>978</v>
      </c>
      <c r="CV327" s="2" t="s">
        <v>3205</v>
      </c>
      <c r="CW327" s="2" t="s">
        <v>238</v>
      </c>
      <c r="CX327" s="2" t="s">
        <v>226</v>
      </c>
      <c r="CY327" s="4">
        <v>1</v>
      </c>
      <c r="CZ327" s="8">
        <v>34.5</v>
      </c>
      <c r="DA327" s="4">
        <v>9</v>
      </c>
      <c r="DB327" s="8">
        <v>310.5</v>
      </c>
      <c r="DC327" s="7">
        <v>-0.8889</v>
      </c>
      <c r="DD327" s="7">
        <v>-0.8889</v>
      </c>
      <c r="DE327" s="2" t="s">
        <v>239</v>
      </c>
      <c r="DF327" s="2" t="s">
        <v>223</v>
      </c>
      <c r="DG327" s="2" t="s">
        <v>980</v>
      </c>
      <c r="DH327" s="2" t="s">
        <v>2481</v>
      </c>
      <c r="DI327" s="2" t="s">
        <v>238</v>
      </c>
      <c r="DJ327" s="2" t="s">
        <v>226</v>
      </c>
      <c r="DK327" s="4">
        <v>24</v>
      </c>
      <c r="DL327" s="8">
        <v>824.36</v>
      </c>
      <c r="DM327" s="4">
        <v>39</v>
      </c>
      <c r="DN327" s="8">
        <v>1416.13</v>
      </c>
      <c r="DO327" s="7">
        <v>-0.3846</v>
      </c>
      <c r="DP327" s="7">
        <v>-0.4179</v>
      </c>
      <c r="DQ327" s="2" t="s">
        <v>239</v>
      </c>
      <c r="DR327" s="2" t="s">
        <v>223</v>
      </c>
      <c r="DS327" s="2" t="s">
        <v>1917</v>
      </c>
      <c r="DT327" s="2" t="s">
        <v>1818</v>
      </c>
      <c r="DU327" s="2" t="s">
        <v>238</v>
      </c>
      <c r="DV327" s="2" t="s">
        <v>226</v>
      </c>
      <c r="DW327" s="4">
        <v>2</v>
      </c>
      <c r="DX327" s="8">
        <v>74.08</v>
      </c>
      <c r="DY327" s="4">
        <v>4</v>
      </c>
      <c r="DZ327" s="8">
        <v>148.16</v>
      </c>
      <c r="EA327" s="7">
        <v>-0.5</v>
      </c>
      <c r="EB327" s="7">
        <v>-0.5</v>
      </c>
      <c r="EC327" s="2" t="s">
        <v>239</v>
      </c>
      <c r="ED327" s="2" t="s">
        <v>223</v>
      </c>
      <c r="EE327" s="2" t="s">
        <v>984</v>
      </c>
      <c r="EF327" s="2" t="s">
        <v>1998</v>
      </c>
      <c r="EG327" s="2" t="s">
        <v>238</v>
      </c>
      <c r="EH327" s="2" t="s">
        <v>226</v>
      </c>
      <c r="EI327" s="4">
        <v>7</v>
      </c>
      <c r="EJ327" s="8">
        <v>239.19</v>
      </c>
      <c r="EK327" s="4">
        <v>14</v>
      </c>
      <c r="EL327" s="8">
        <v>478.38</v>
      </c>
      <c r="EM327" s="7">
        <v>-0.5</v>
      </c>
      <c r="EN327" s="7">
        <v>-0.5</v>
      </c>
      <c r="EO327" s="2" t="s">
        <v>239</v>
      </c>
      <c r="EP327" s="2" t="s">
        <v>223</v>
      </c>
      <c r="EQ327" s="2" t="s">
        <v>1917</v>
      </c>
      <c r="ER327" s="2" t="s">
        <v>1096</v>
      </c>
      <c r="ES327" s="2" t="s">
        <v>238</v>
      </c>
      <c r="ET327" s="2" t="s">
        <v>226</v>
      </c>
      <c r="EU327" s="4">
        <v>7</v>
      </c>
      <c r="EV327" s="8">
        <v>246.89</v>
      </c>
      <c r="EW327" s="4">
        <v>11</v>
      </c>
      <c r="EX327" s="8">
        <v>387.97</v>
      </c>
      <c r="EY327" s="7">
        <v>-0.3636</v>
      </c>
      <c r="EZ327" s="7">
        <v>-0.3636</v>
      </c>
      <c r="FA327" s="2" t="s">
        <v>239</v>
      </c>
      <c r="FB327" s="2" t="s">
        <v>223</v>
      </c>
      <c r="FC327" s="2" t="s">
        <v>987</v>
      </c>
      <c r="FD327" s="2" t="s">
        <v>3261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223</v>
      </c>
      <c r="FO327" s="2" t="s">
        <v>3207</v>
      </c>
      <c r="FP327" s="2" t="s">
        <v>979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239</v>
      </c>
      <c r="FZ327" s="2" t="s">
        <v>223</v>
      </c>
      <c r="GA327" s="2" t="s">
        <v>661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1002</v>
      </c>
      <c r="GL327" s="2" t="s">
        <v>237</v>
      </c>
      <c r="GM327" s="2" t="s">
        <v>991</v>
      </c>
      <c r="GN327" s="2" t="s">
        <v>1647</v>
      </c>
      <c r="GO327" s="2" t="s">
        <v>238</v>
      </c>
      <c r="GP327" s="2" t="s">
        <v>226</v>
      </c>
      <c r="GQ327" s="4">
        <v>1</v>
      </c>
      <c r="GR327" s="8">
        <v>37.04</v>
      </c>
      <c r="GS327" s="4">
        <v>1</v>
      </c>
      <c r="GT327" s="8">
        <v>37.04</v>
      </c>
      <c r="GU327" s="7"/>
      <c r="GV327" s="7"/>
      <c r="GW327" s="2" t="s">
        <v>239</v>
      </c>
      <c r="GX327" s="2" t="s">
        <v>223</v>
      </c>
      <c r="GY327" s="2" t="s">
        <v>1025</v>
      </c>
      <c r="GZ327" s="2" t="s">
        <v>3262</v>
      </c>
      <c r="HA327" s="2" t="s">
        <v>238</v>
      </c>
      <c r="HB327" s="2" t="s">
        <v>226</v>
      </c>
      <c r="HC327" s="4"/>
      <c r="HD327" s="8"/>
      <c r="HE327" s="4">
        <v>1</v>
      </c>
      <c r="HF327" s="8">
        <v>37.04</v>
      </c>
      <c r="HG327" s="7">
        <v>-1</v>
      </c>
      <c r="HH327" s="7">
        <v>-1</v>
      </c>
      <c r="HI327" s="2" t="s">
        <v>239</v>
      </c>
      <c r="HJ327" s="2" t="s">
        <v>223</v>
      </c>
      <c r="HK327" s="2" t="s">
        <v>1042</v>
      </c>
      <c r="HL327" s="2" t="s">
        <v>992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261</v>
      </c>
      <c r="HW327" s="2" t="s">
        <v>3208</v>
      </c>
      <c r="HX327" s="2" t="s">
        <v>1648</v>
      </c>
      <c r="HY327" s="2" t="s">
        <v>238</v>
      </c>
      <c r="HZ327" s="2" t="s">
        <v>226</v>
      </c>
      <c r="IA327" s="4">
        <v>2</v>
      </c>
      <c r="IB327" s="8">
        <v>77.64</v>
      </c>
      <c r="IC327" s="4"/>
      <c r="ID327" s="8"/>
      <c r="IE327" s="7"/>
      <c r="IF327" s="7"/>
      <c r="IG327" s="2" t="s">
        <v>239</v>
      </c>
      <c r="IH327" s="2" t="s">
        <v>223</v>
      </c>
      <c r="II327" s="2" t="s">
        <v>998</v>
      </c>
      <c r="IJ327" s="2" t="s">
        <v>1587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239</v>
      </c>
      <c r="IT327" s="2" t="s">
        <v>223</v>
      </c>
      <c r="IU327" s="2" t="s">
        <v>1293</v>
      </c>
      <c r="IV327" s="2" t="s">
        <v>409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239</v>
      </c>
      <c r="JF327" s="2" t="s">
        <v>223</v>
      </c>
      <c r="JG327" s="2" t="s">
        <v>1257</v>
      </c>
      <c r="JH327" s="2" t="s">
        <v>2364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223</v>
      </c>
      <c r="JS327" s="2" t="s">
        <v>226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223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239</v>
      </c>
      <c r="KP327" s="2" t="s">
        <v>237</v>
      </c>
      <c r="KQ327" s="2" t="s">
        <v>1830</v>
      </c>
      <c r="KR327" s="2" t="s">
        <v>3263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239</v>
      </c>
      <c r="LB327" s="2" t="s">
        <v>223</v>
      </c>
      <c r="LC327" s="2" t="s">
        <v>1004</v>
      </c>
      <c r="LD327" s="2" t="s">
        <v>2147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239</v>
      </c>
      <c r="LN327" s="2" t="s">
        <v>223</v>
      </c>
      <c r="LO327" s="2" t="s">
        <v>321</v>
      </c>
      <c r="LP327" s="2" t="s">
        <v>257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239</v>
      </c>
      <c r="LZ327" s="2" t="s">
        <v>223</v>
      </c>
      <c r="MA327" s="2" t="s">
        <v>668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239</v>
      </c>
      <c r="ML327" s="2" t="s">
        <v>223</v>
      </c>
      <c r="MM327" s="2" t="s">
        <v>616</v>
      </c>
      <c r="MN327" s="2" t="s">
        <v>226</v>
      </c>
      <c r="MO327" s="2" t="s">
        <v>238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239</v>
      </c>
      <c r="MX327" s="2" t="s">
        <v>223</v>
      </c>
      <c r="MY327" s="2" t="s">
        <v>1005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>
        <v>3</v>
      </c>
      <c r="NF327" s="8">
        <v>118.41</v>
      </c>
      <c r="NG327" s="7">
        <v>-1</v>
      </c>
      <c r="NH327" s="7">
        <v>-1</v>
      </c>
      <c r="NI327" s="2" t="s">
        <v>239</v>
      </c>
      <c r="NJ327" s="2" t="s">
        <v>261</v>
      </c>
      <c r="NK327" s="2" t="s">
        <v>3210</v>
      </c>
      <c r="NL327" s="2" t="s">
        <v>1442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239</v>
      </c>
      <c r="NV327" s="2" t="s">
        <v>237</v>
      </c>
      <c r="NW327" s="2" t="s">
        <v>1008</v>
      </c>
      <c r="NX327" s="2" t="s">
        <v>1984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239</v>
      </c>
      <c r="OH327" s="2" t="s">
        <v>237</v>
      </c>
      <c r="OI327" s="2" t="s">
        <v>813</v>
      </c>
      <c r="OJ327" s="2" t="s">
        <v>310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252</v>
      </c>
      <c r="OT327" s="2" t="s">
        <v>223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239</v>
      </c>
      <c r="PF327" s="2" t="s">
        <v>223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239</v>
      </c>
      <c r="QP327" s="2" t="s">
        <v>237</v>
      </c>
      <c r="QQ327" s="2" t="s">
        <v>1379</v>
      </c>
      <c r="QR327" s="2" t="s">
        <v>1125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266</v>
      </c>
      <c r="RB327" s="2" t="s">
        <v>223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226</v>
      </c>
      <c r="RO327" s="2" t="s">
        <v>226</v>
      </c>
      <c r="RP327" s="2" t="s">
        <v>226</v>
      </c>
      <c r="RQ327" s="2" t="s">
        <v>226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239</v>
      </c>
      <c r="RZ327" s="2" t="s">
        <v>237</v>
      </c>
      <c r="SA327" s="2" t="s">
        <v>621</v>
      </c>
      <c r="SB327" s="2" t="s">
        <v>622</v>
      </c>
      <c r="SC327" s="2" t="s">
        <v>238</v>
      </c>
      <c r="SD327" s="2" t="s">
        <v>226</v>
      </c>
      <c r="SE327" s="4">
        <v>228</v>
      </c>
      <c r="SF327" s="4"/>
      <c r="SG327" s="4"/>
      <c r="SH327" s="4"/>
      <c r="SI327" s="4">
        <v>206</v>
      </c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>
        <v>300</v>
      </c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</row>
    <row r="328">
      <c r="A328" s="2" t="s">
        <v>3264</v>
      </c>
      <c r="B328" s="2" t="s">
        <v>577</v>
      </c>
      <c r="C328" s="2" t="s">
        <v>558</v>
      </c>
      <c r="D328" s="2" t="s">
        <v>215</v>
      </c>
      <c r="E328" s="2" t="s">
        <v>432</v>
      </c>
      <c r="F328" s="2" t="s">
        <v>3253</v>
      </c>
      <c r="G328" s="2" t="s">
        <v>3254</v>
      </c>
      <c r="H328" s="2" t="s">
        <v>3255</v>
      </c>
      <c r="I328" s="2" t="s">
        <v>3256</v>
      </c>
      <c r="J328" s="2" t="s">
        <v>561</v>
      </c>
      <c r="K328" s="2" t="s">
        <v>3257</v>
      </c>
      <c r="L328" s="3">
        <v>35.52</v>
      </c>
      <c r="M328" s="3">
        <v>37.3</v>
      </c>
      <c r="N328" s="3">
        <v>78.99</v>
      </c>
      <c r="O328" s="2" t="s">
        <v>223</v>
      </c>
      <c r="P328" s="2" t="s">
        <v>675</v>
      </c>
      <c r="Q328" s="2" t="s">
        <v>225</v>
      </c>
      <c r="R328" s="2" t="s">
        <v>226</v>
      </c>
      <c r="S328" s="2" t="s">
        <v>3258</v>
      </c>
      <c r="T328" s="2" t="s">
        <v>969</v>
      </c>
      <c r="U328" s="2" t="s">
        <v>452</v>
      </c>
      <c r="V328" s="2" t="s">
        <v>2050</v>
      </c>
      <c r="W328" s="2" t="s">
        <v>231</v>
      </c>
      <c r="X328" s="2" t="s">
        <v>2051</v>
      </c>
      <c r="Y328" s="2" t="s">
        <v>1637</v>
      </c>
      <c r="Z328" s="4">
        <v>734</v>
      </c>
      <c r="AA328" s="4">
        <f>=ROUNDDOWN(40.7777777777778,0)</f>
      </c>
      <c r="AB328" s="5">
        <v>18</v>
      </c>
      <c r="AC328" s="2" t="s">
        <v>829</v>
      </c>
      <c r="AD328" s="4">
        <v>150</v>
      </c>
      <c r="AE328" s="4">
        <v>150</v>
      </c>
      <c r="AF328" s="6">
        <v>64</v>
      </c>
      <c r="AG328" s="6">
        <v>47</v>
      </c>
      <c r="AH328" s="7">
        <v>1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>
        <v>200</v>
      </c>
      <c r="AQ328" s="8">
        <v>7441.22</v>
      </c>
      <c r="AR328" s="4">
        <v>142</v>
      </c>
      <c r="AS328" s="8">
        <v>5132.43</v>
      </c>
      <c r="AT328" s="7">
        <v>0.4085</v>
      </c>
      <c r="AU328" s="7">
        <v>0.4498</v>
      </c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>
        <v>0.1753</v>
      </c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>
        <v>200</v>
      </c>
      <c r="BK328" s="8">
        <v>7441.22</v>
      </c>
      <c r="BL328" s="2" t="s">
        <v>3265</v>
      </c>
      <c r="BM328" s="7">
        <v>1</v>
      </c>
      <c r="BN328" s="7">
        <v>1</v>
      </c>
      <c r="BO328" s="4">
        <v>96</v>
      </c>
      <c r="BP328" s="8">
        <v>3395.52</v>
      </c>
      <c r="BQ328" s="4">
        <v>12</v>
      </c>
      <c r="BR328" s="8">
        <v>424.44</v>
      </c>
      <c r="BS328" s="7">
        <v>7</v>
      </c>
      <c r="BT328" s="7">
        <v>7</v>
      </c>
      <c r="BU328" s="2" t="s">
        <v>239</v>
      </c>
      <c r="BV328" s="2" t="s">
        <v>223</v>
      </c>
      <c r="BW328" s="2" t="s">
        <v>226</v>
      </c>
      <c r="BX328" s="2" t="s">
        <v>1977</v>
      </c>
      <c r="BY328" s="2" t="s">
        <v>238</v>
      </c>
      <c r="BZ328" s="2" t="s">
        <v>226</v>
      </c>
      <c r="CA328" s="4">
        <v>40</v>
      </c>
      <c r="CB328" s="8">
        <v>1776.4</v>
      </c>
      <c r="CC328" s="4">
        <v>13</v>
      </c>
      <c r="CD328" s="8">
        <v>577.33</v>
      </c>
      <c r="CE328" s="7">
        <v>2.0769</v>
      </c>
      <c r="CF328" s="7">
        <v>2.0769</v>
      </c>
      <c r="CG328" s="2" t="s">
        <v>239</v>
      </c>
      <c r="CH328" s="2" t="s">
        <v>223</v>
      </c>
      <c r="CI328" s="2" t="s">
        <v>3203</v>
      </c>
      <c r="CJ328" s="2" t="s">
        <v>1918</v>
      </c>
      <c r="CK328" s="2" t="s">
        <v>238</v>
      </c>
      <c r="CL328" s="2" t="s">
        <v>226</v>
      </c>
      <c r="CM328" s="4">
        <v>12</v>
      </c>
      <c r="CN328" s="8">
        <v>463.44</v>
      </c>
      <c r="CO328" s="4">
        <v>15</v>
      </c>
      <c r="CP328" s="8">
        <v>579.3</v>
      </c>
      <c r="CQ328" s="7">
        <v>-0.2</v>
      </c>
      <c r="CR328" s="7">
        <v>-0.2</v>
      </c>
      <c r="CS328" s="2" t="s">
        <v>239</v>
      </c>
      <c r="CT328" s="2" t="s">
        <v>223</v>
      </c>
      <c r="CU328" s="2" t="s">
        <v>978</v>
      </c>
      <c r="CV328" s="2" t="s">
        <v>3205</v>
      </c>
      <c r="CW328" s="2" t="s">
        <v>238</v>
      </c>
      <c r="CX328" s="2" t="s">
        <v>226</v>
      </c>
      <c r="CY328" s="4">
        <v>5</v>
      </c>
      <c r="CZ328" s="8">
        <v>181.7</v>
      </c>
      <c r="DA328" s="4">
        <v>16</v>
      </c>
      <c r="DB328" s="8">
        <v>581.44</v>
      </c>
      <c r="DC328" s="7">
        <v>-0.6875</v>
      </c>
      <c r="DD328" s="7">
        <v>-0.6875</v>
      </c>
      <c r="DE328" s="2" t="s">
        <v>239</v>
      </c>
      <c r="DF328" s="2" t="s">
        <v>223</v>
      </c>
      <c r="DG328" s="2" t="s">
        <v>980</v>
      </c>
      <c r="DH328" s="2" t="s">
        <v>1071</v>
      </c>
      <c r="DI328" s="2" t="s">
        <v>238</v>
      </c>
      <c r="DJ328" s="2" t="s">
        <v>226</v>
      </c>
      <c r="DK328" s="4">
        <v>6</v>
      </c>
      <c r="DL328" s="8">
        <v>232.93</v>
      </c>
      <c r="DM328" s="4">
        <v>25</v>
      </c>
      <c r="DN328" s="8">
        <v>936.81</v>
      </c>
      <c r="DO328" s="7">
        <v>-0.76</v>
      </c>
      <c r="DP328" s="7">
        <v>-0.7514</v>
      </c>
      <c r="DQ328" s="2" t="s">
        <v>239</v>
      </c>
      <c r="DR328" s="2" t="s">
        <v>223</v>
      </c>
      <c r="DS328" s="2" t="s">
        <v>1917</v>
      </c>
      <c r="DT328" s="2" t="s">
        <v>1918</v>
      </c>
      <c r="DU328" s="2" t="s">
        <v>238</v>
      </c>
      <c r="DV328" s="2" t="s">
        <v>226</v>
      </c>
      <c r="DW328" s="4">
        <v>6</v>
      </c>
      <c r="DX328" s="8">
        <v>234.96</v>
      </c>
      <c r="DY328" s="4">
        <v>12</v>
      </c>
      <c r="DZ328" s="8">
        <v>469.92</v>
      </c>
      <c r="EA328" s="7">
        <v>-0.5</v>
      </c>
      <c r="EB328" s="7">
        <v>-0.5</v>
      </c>
      <c r="EC328" s="2" t="s">
        <v>239</v>
      </c>
      <c r="ED328" s="2" t="s">
        <v>223</v>
      </c>
      <c r="EE328" s="2" t="s">
        <v>984</v>
      </c>
      <c r="EF328" s="2" t="s">
        <v>1921</v>
      </c>
      <c r="EG328" s="2" t="s">
        <v>238</v>
      </c>
      <c r="EH328" s="2" t="s">
        <v>226</v>
      </c>
      <c r="EI328" s="4">
        <v>3</v>
      </c>
      <c r="EJ328" s="8">
        <v>109.35</v>
      </c>
      <c r="EK328" s="4">
        <v>8</v>
      </c>
      <c r="EL328" s="8">
        <v>291.6</v>
      </c>
      <c r="EM328" s="7">
        <v>-0.625</v>
      </c>
      <c r="EN328" s="7">
        <v>-0.625</v>
      </c>
      <c r="EO328" s="2" t="s">
        <v>239</v>
      </c>
      <c r="EP328" s="2" t="s">
        <v>223</v>
      </c>
      <c r="EQ328" s="2" t="s">
        <v>1917</v>
      </c>
      <c r="ER328" s="2" t="s">
        <v>1694</v>
      </c>
      <c r="ES328" s="2" t="s">
        <v>238</v>
      </c>
      <c r="ET328" s="2" t="s">
        <v>226</v>
      </c>
      <c r="EU328" s="4">
        <v>15</v>
      </c>
      <c r="EV328" s="8">
        <v>533.31</v>
      </c>
      <c r="EW328" s="4">
        <v>2</v>
      </c>
      <c r="EX328" s="8">
        <v>67.12</v>
      </c>
      <c r="EY328" s="7">
        <v>6.5</v>
      </c>
      <c r="EZ328" s="7">
        <v>6.9456</v>
      </c>
      <c r="FA328" s="2" t="s">
        <v>239</v>
      </c>
      <c r="FB328" s="2" t="s">
        <v>223</v>
      </c>
      <c r="FC328" s="2" t="s">
        <v>987</v>
      </c>
      <c r="FD328" s="2" t="s">
        <v>1228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223</v>
      </c>
      <c r="FO328" s="2" t="s">
        <v>3207</v>
      </c>
      <c r="FP328" s="2" t="s">
        <v>3266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239</v>
      </c>
      <c r="FZ328" s="2" t="s">
        <v>223</v>
      </c>
      <c r="GA328" s="2" t="s">
        <v>661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1002</v>
      </c>
      <c r="GL328" s="2" t="s">
        <v>237</v>
      </c>
      <c r="GM328" s="2" t="s">
        <v>991</v>
      </c>
      <c r="GN328" s="2" t="s">
        <v>1647</v>
      </c>
      <c r="GO328" s="2" t="s">
        <v>238</v>
      </c>
      <c r="GP328" s="2" t="s">
        <v>226</v>
      </c>
      <c r="GQ328" s="4"/>
      <c r="GR328" s="8"/>
      <c r="GS328" s="4">
        <v>1</v>
      </c>
      <c r="GT328" s="8">
        <v>39.16</v>
      </c>
      <c r="GU328" s="7">
        <v>-1</v>
      </c>
      <c r="GV328" s="7">
        <v>-1</v>
      </c>
      <c r="GW328" s="2" t="s">
        <v>239</v>
      </c>
      <c r="GX328" s="2" t="s">
        <v>223</v>
      </c>
      <c r="GY328" s="2" t="s">
        <v>1025</v>
      </c>
      <c r="GZ328" s="2" t="s">
        <v>800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239</v>
      </c>
      <c r="HJ328" s="2" t="s">
        <v>223</v>
      </c>
      <c r="HK328" s="2" t="s">
        <v>1114</v>
      </c>
      <c r="HL328" s="2" t="s">
        <v>1041</v>
      </c>
      <c r="HM328" s="2" t="s">
        <v>238</v>
      </c>
      <c r="HN328" s="2" t="s">
        <v>226</v>
      </c>
      <c r="HO328" s="4">
        <v>16</v>
      </c>
      <c r="HP328" s="8">
        <v>476.32</v>
      </c>
      <c r="HQ328" s="4">
        <v>35</v>
      </c>
      <c r="HR328" s="8">
        <v>1041.95</v>
      </c>
      <c r="HS328" s="7">
        <v>-0.5429</v>
      </c>
      <c r="HT328" s="7">
        <v>-0.5429</v>
      </c>
      <c r="HU328" s="2" t="s">
        <v>239</v>
      </c>
      <c r="HV328" s="2" t="s">
        <v>223</v>
      </c>
      <c r="HW328" s="2" t="s">
        <v>3208</v>
      </c>
      <c r="HX328" s="2" t="s">
        <v>979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337</v>
      </c>
      <c r="IH328" s="2" t="s">
        <v>237</v>
      </c>
      <c r="II328" s="2" t="s">
        <v>612</v>
      </c>
      <c r="IJ328" s="2" t="s">
        <v>1680</v>
      </c>
      <c r="IK328" s="2" t="s">
        <v>238</v>
      </c>
      <c r="IL328" s="2" t="s">
        <v>226</v>
      </c>
      <c r="IM328" s="4"/>
      <c r="IN328" s="8"/>
      <c r="IO328" s="4">
        <v>1</v>
      </c>
      <c r="IP328" s="8">
        <v>39.16</v>
      </c>
      <c r="IQ328" s="7">
        <v>-1</v>
      </c>
      <c r="IR328" s="7">
        <v>-1</v>
      </c>
      <c r="IS328" s="2" t="s">
        <v>239</v>
      </c>
      <c r="IT328" s="2" t="s">
        <v>223</v>
      </c>
      <c r="IU328" s="2" t="s">
        <v>1293</v>
      </c>
      <c r="IV328" s="2" t="s">
        <v>3267</v>
      </c>
      <c r="IW328" s="2" t="s">
        <v>238</v>
      </c>
      <c r="IX328" s="2" t="s">
        <v>226</v>
      </c>
      <c r="IY328" s="4">
        <v>1</v>
      </c>
      <c r="IZ328" s="8">
        <v>37.29</v>
      </c>
      <c r="JA328" s="4"/>
      <c r="JB328" s="8"/>
      <c r="JC328" s="7"/>
      <c r="JD328" s="7"/>
      <c r="JE328" s="2" t="s">
        <v>239</v>
      </c>
      <c r="JF328" s="2" t="s">
        <v>223</v>
      </c>
      <c r="JG328" s="2" t="s">
        <v>813</v>
      </c>
      <c r="JH328" s="2" t="s">
        <v>3268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223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223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239</v>
      </c>
      <c r="KP328" s="2" t="s">
        <v>237</v>
      </c>
      <c r="KQ328" s="2" t="s">
        <v>1830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239</v>
      </c>
      <c r="LB328" s="2" t="s">
        <v>223</v>
      </c>
      <c r="LC328" s="2" t="s">
        <v>1004</v>
      </c>
      <c r="LD328" s="2" t="s">
        <v>1071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239</v>
      </c>
      <c r="LN328" s="2" t="s">
        <v>223</v>
      </c>
      <c r="LO328" s="2" t="s">
        <v>321</v>
      </c>
      <c r="LP328" s="2" t="s">
        <v>3269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239</v>
      </c>
      <c r="LZ328" s="2" t="s">
        <v>223</v>
      </c>
      <c r="MA328" s="2" t="s">
        <v>668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239</v>
      </c>
      <c r="ML328" s="2" t="s">
        <v>223</v>
      </c>
      <c r="MM328" s="2" t="s">
        <v>616</v>
      </c>
      <c r="MN328" s="2" t="s">
        <v>226</v>
      </c>
      <c r="MO328" s="2" t="s">
        <v>238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239</v>
      </c>
      <c r="MX328" s="2" t="s">
        <v>223</v>
      </c>
      <c r="MY328" s="2" t="s">
        <v>1005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>
        <v>2</v>
      </c>
      <c r="NF328" s="8">
        <v>84.2</v>
      </c>
      <c r="NG328" s="7">
        <v>-1</v>
      </c>
      <c r="NH328" s="7">
        <v>-1</v>
      </c>
      <c r="NI328" s="2" t="s">
        <v>239</v>
      </c>
      <c r="NJ328" s="2" t="s">
        <v>261</v>
      </c>
      <c r="NK328" s="2" t="s">
        <v>3210</v>
      </c>
      <c r="NL328" s="2" t="s">
        <v>1068</v>
      </c>
      <c r="NM328" s="2" t="s">
        <v>238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239</v>
      </c>
      <c r="NV328" s="2" t="s">
        <v>237</v>
      </c>
      <c r="NW328" s="2" t="s">
        <v>1008</v>
      </c>
      <c r="NX328" s="2" t="s">
        <v>3270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239</v>
      </c>
      <c r="OH328" s="2" t="s">
        <v>237</v>
      </c>
      <c r="OI328" s="2" t="s">
        <v>2020</v>
      </c>
      <c r="OJ328" s="2" t="s">
        <v>383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252</v>
      </c>
      <c r="OT328" s="2" t="s">
        <v>223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239</v>
      </c>
      <c r="PF328" s="2" t="s">
        <v>223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226</v>
      </c>
      <c r="QE328" s="2" t="s">
        <v>226</v>
      </c>
      <c r="QF328" s="2" t="s">
        <v>226</v>
      </c>
      <c r="QG328" s="2" t="s">
        <v>226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239</v>
      </c>
      <c r="QP328" s="2" t="s">
        <v>237</v>
      </c>
      <c r="QQ328" s="2" t="s">
        <v>1379</v>
      </c>
      <c r="QR328" s="2" t="s">
        <v>1027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223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226</v>
      </c>
      <c r="RO328" s="2" t="s">
        <v>226</v>
      </c>
      <c r="RP328" s="2" t="s">
        <v>226</v>
      </c>
      <c r="RQ328" s="2" t="s">
        <v>226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239</v>
      </c>
      <c r="RZ328" s="2" t="s">
        <v>237</v>
      </c>
      <c r="SA328" s="2" t="s">
        <v>1551</v>
      </c>
      <c r="SB328" s="2" t="s">
        <v>3271</v>
      </c>
      <c r="SC328" s="2" t="s">
        <v>238</v>
      </c>
      <c r="SD328" s="2" t="s">
        <v>226</v>
      </c>
      <c r="SE328" s="4">
        <v>614</v>
      </c>
      <c r="SF328" s="4"/>
      <c r="SG328" s="4"/>
      <c r="SH328" s="4"/>
      <c r="SI328" s="4">
        <v>120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>
        <v>150</v>
      </c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</row>
    <row r="329">
      <c r="A329" s="2" t="s">
        <v>3272</v>
      </c>
      <c r="B329" s="2" t="s">
        <v>577</v>
      </c>
      <c r="C329" s="2" t="s">
        <v>558</v>
      </c>
      <c r="D329" s="2" t="s">
        <v>215</v>
      </c>
      <c r="E329" s="2" t="s">
        <v>432</v>
      </c>
      <c r="F329" s="2" t="s">
        <v>3253</v>
      </c>
      <c r="G329" s="2" t="s">
        <v>3254</v>
      </c>
      <c r="H329" s="2" t="s">
        <v>3255</v>
      </c>
      <c r="I329" s="2" t="s">
        <v>3256</v>
      </c>
      <c r="J329" s="2" t="s">
        <v>451</v>
      </c>
      <c r="K329" s="2" t="s">
        <v>3257</v>
      </c>
      <c r="L329" s="3">
        <v>38.4</v>
      </c>
      <c r="M329" s="3">
        <v>40.32</v>
      </c>
      <c r="N329" s="3">
        <v>84.99</v>
      </c>
      <c r="O329" s="2" t="s">
        <v>223</v>
      </c>
      <c r="P329" s="2" t="s">
        <v>675</v>
      </c>
      <c r="Q329" s="2" t="s">
        <v>225</v>
      </c>
      <c r="R329" s="2" t="s">
        <v>226</v>
      </c>
      <c r="S329" s="2" t="s">
        <v>3258</v>
      </c>
      <c r="T329" s="2" t="s">
        <v>969</v>
      </c>
      <c r="U329" s="2" t="s">
        <v>3217</v>
      </c>
      <c r="V329" s="2" t="s">
        <v>2050</v>
      </c>
      <c r="W329" s="2" t="s">
        <v>231</v>
      </c>
      <c r="X329" s="2" t="s">
        <v>2051</v>
      </c>
      <c r="Y329" s="2" t="s">
        <v>1637</v>
      </c>
      <c r="Z329" s="4">
        <v>813</v>
      </c>
      <c r="AA329" s="4">
        <f>=ROUNDDOWN(28.0344827586207,0)</f>
      </c>
      <c r="AB329" s="5">
        <v>29</v>
      </c>
      <c r="AC329" s="2" t="s">
        <v>1219</v>
      </c>
      <c r="AD329" s="4">
        <v>350</v>
      </c>
      <c r="AE329" s="4">
        <v>450</v>
      </c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291</v>
      </c>
      <c r="AQ329" s="8">
        <v>12043.02</v>
      </c>
      <c r="AR329" s="4">
        <v>246</v>
      </c>
      <c r="AS329" s="8">
        <v>9806.62</v>
      </c>
      <c r="AT329" s="7">
        <v>0.1829</v>
      </c>
      <c r="AU329" s="7">
        <v>0.2281</v>
      </c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>
        <v>0.2838</v>
      </c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 t="s">
        <v>226</v>
      </c>
      <c r="BJ329" s="4">
        <v>291</v>
      </c>
      <c r="BK329" s="8">
        <v>12043.02</v>
      </c>
      <c r="BL329" s="2" t="s">
        <v>3273</v>
      </c>
      <c r="BM329" s="7">
        <v>1</v>
      </c>
      <c r="BN329" s="7">
        <v>1</v>
      </c>
      <c r="BO329" s="4">
        <v>56</v>
      </c>
      <c r="BP329" s="8">
        <v>2200.24</v>
      </c>
      <c r="BQ329" s="4">
        <v>29</v>
      </c>
      <c r="BR329" s="8">
        <v>1139.41</v>
      </c>
      <c r="BS329" s="7">
        <v>0.931</v>
      </c>
      <c r="BT329" s="7">
        <v>0.931</v>
      </c>
      <c r="BU329" s="2" t="s">
        <v>239</v>
      </c>
      <c r="BV329" s="2" t="s">
        <v>223</v>
      </c>
      <c r="BW329" s="2" t="s">
        <v>226</v>
      </c>
      <c r="BX329" s="2" t="s">
        <v>1232</v>
      </c>
      <c r="BY329" s="2" t="s">
        <v>238</v>
      </c>
      <c r="BZ329" s="2" t="s">
        <v>226</v>
      </c>
      <c r="CA329" s="4">
        <v>55</v>
      </c>
      <c r="CB329" s="8">
        <v>2672.45</v>
      </c>
      <c r="CC329" s="4">
        <v>12</v>
      </c>
      <c r="CD329" s="8">
        <v>583.08</v>
      </c>
      <c r="CE329" s="7">
        <v>3.5833</v>
      </c>
      <c r="CF329" s="7">
        <v>3.5833</v>
      </c>
      <c r="CG329" s="2" t="s">
        <v>239</v>
      </c>
      <c r="CH329" s="2" t="s">
        <v>223</v>
      </c>
      <c r="CI329" s="2" t="s">
        <v>3203</v>
      </c>
      <c r="CJ329" s="2" t="s">
        <v>3208</v>
      </c>
      <c r="CK329" s="2" t="s">
        <v>238</v>
      </c>
      <c r="CL329" s="2" t="s">
        <v>226</v>
      </c>
      <c r="CM329" s="4">
        <v>45</v>
      </c>
      <c r="CN329" s="8">
        <v>1901.25</v>
      </c>
      <c r="CO329" s="4">
        <v>14</v>
      </c>
      <c r="CP329" s="8">
        <v>591.5</v>
      </c>
      <c r="CQ329" s="7">
        <v>2.2143</v>
      </c>
      <c r="CR329" s="7">
        <v>2.2143</v>
      </c>
      <c r="CS329" s="2" t="s">
        <v>239</v>
      </c>
      <c r="CT329" s="2" t="s">
        <v>223</v>
      </c>
      <c r="CU329" s="2" t="s">
        <v>978</v>
      </c>
      <c r="CV329" s="2" t="s">
        <v>3205</v>
      </c>
      <c r="CW329" s="2" t="s">
        <v>238</v>
      </c>
      <c r="CX329" s="2" t="s">
        <v>226</v>
      </c>
      <c r="CY329" s="4">
        <v>5</v>
      </c>
      <c r="CZ329" s="8">
        <v>199.75</v>
      </c>
      <c r="DA329" s="4">
        <v>16</v>
      </c>
      <c r="DB329" s="8">
        <v>639.2</v>
      </c>
      <c r="DC329" s="7">
        <v>-0.6875</v>
      </c>
      <c r="DD329" s="7">
        <v>-0.6875</v>
      </c>
      <c r="DE329" s="2" t="s">
        <v>239</v>
      </c>
      <c r="DF329" s="2" t="s">
        <v>223</v>
      </c>
      <c r="DG329" s="2" t="s">
        <v>980</v>
      </c>
      <c r="DH329" s="2" t="s">
        <v>3274</v>
      </c>
      <c r="DI329" s="2" t="s">
        <v>238</v>
      </c>
      <c r="DJ329" s="2" t="s">
        <v>226</v>
      </c>
      <c r="DK329" s="4">
        <v>41</v>
      </c>
      <c r="DL329" s="8">
        <v>1652.24</v>
      </c>
      <c r="DM329" s="4">
        <v>83</v>
      </c>
      <c r="DN329" s="8">
        <v>3344.88</v>
      </c>
      <c r="DO329" s="7">
        <v>-0.506</v>
      </c>
      <c r="DP329" s="7">
        <v>-0.506</v>
      </c>
      <c r="DQ329" s="2" t="s">
        <v>239</v>
      </c>
      <c r="DR329" s="2" t="s">
        <v>223</v>
      </c>
      <c r="DS329" s="2" t="s">
        <v>1917</v>
      </c>
      <c r="DT329" s="2" t="s">
        <v>972</v>
      </c>
      <c r="DU329" s="2" t="s">
        <v>238</v>
      </c>
      <c r="DV329" s="2" t="s">
        <v>226</v>
      </c>
      <c r="DW329" s="4">
        <v>13</v>
      </c>
      <c r="DX329" s="8">
        <v>550.42</v>
      </c>
      <c r="DY329" s="4">
        <v>12</v>
      </c>
      <c r="DZ329" s="8">
        <v>508.08</v>
      </c>
      <c r="EA329" s="7">
        <v>0.0833</v>
      </c>
      <c r="EB329" s="7">
        <v>0.0833</v>
      </c>
      <c r="EC329" s="2" t="s">
        <v>239</v>
      </c>
      <c r="ED329" s="2" t="s">
        <v>223</v>
      </c>
      <c r="EE329" s="2" t="s">
        <v>984</v>
      </c>
      <c r="EF329" s="2" t="s">
        <v>3203</v>
      </c>
      <c r="EG329" s="2" t="s">
        <v>238</v>
      </c>
      <c r="EH329" s="2" t="s">
        <v>226</v>
      </c>
      <c r="EI329" s="4">
        <v>16</v>
      </c>
      <c r="EJ329" s="8">
        <v>637.76</v>
      </c>
      <c r="EK329" s="4">
        <v>14</v>
      </c>
      <c r="EL329" s="8">
        <v>558.04</v>
      </c>
      <c r="EM329" s="7">
        <v>0.1429</v>
      </c>
      <c r="EN329" s="7">
        <v>0.1429</v>
      </c>
      <c r="EO329" s="2" t="s">
        <v>239</v>
      </c>
      <c r="EP329" s="2" t="s">
        <v>223</v>
      </c>
      <c r="EQ329" s="2" t="s">
        <v>1917</v>
      </c>
      <c r="ER329" s="2" t="s">
        <v>1096</v>
      </c>
      <c r="ES329" s="2" t="s">
        <v>238</v>
      </c>
      <c r="ET329" s="2" t="s">
        <v>226</v>
      </c>
      <c r="EU329" s="4">
        <v>27</v>
      </c>
      <c r="EV329" s="8">
        <v>1073.59</v>
      </c>
      <c r="EW329" s="4">
        <v>17</v>
      </c>
      <c r="EX329" s="8">
        <v>685.27</v>
      </c>
      <c r="EY329" s="7">
        <v>0.5882</v>
      </c>
      <c r="EZ329" s="7">
        <v>0.5667</v>
      </c>
      <c r="FA329" s="2" t="s">
        <v>239</v>
      </c>
      <c r="FB329" s="2" t="s">
        <v>223</v>
      </c>
      <c r="FC329" s="2" t="s">
        <v>987</v>
      </c>
      <c r="FD329" s="2" t="s">
        <v>3202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239</v>
      </c>
      <c r="FN329" s="2" t="s">
        <v>223</v>
      </c>
      <c r="FO329" s="2" t="s">
        <v>3207</v>
      </c>
      <c r="FP329" s="2" t="s">
        <v>3204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239</v>
      </c>
      <c r="FZ329" s="2" t="s">
        <v>223</v>
      </c>
      <c r="GA329" s="2" t="s">
        <v>661</v>
      </c>
      <c r="GB329" s="2" t="s">
        <v>226</v>
      </c>
      <c r="GC329" s="2" t="s">
        <v>238</v>
      </c>
      <c r="GD329" s="2" t="s">
        <v>226</v>
      </c>
      <c r="GE329" s="4"/>
      <c r="GF329" s="8"/>
      <c r="GG329" s="4">
        <v>1</v>
      </c>
      <c r="GH329" s="8">
        <v>42.34</v>
      </c>
      <c r="GI329" s="7">
        <v>-1</v>
      </c>
      <c r="GJ329" s="7">
        <v>-1</v>
      </c>
      <c r="GK329" s="2" t="s">
        <v>1002</v>
      </c>
      <c r="GL329" s="2" t="s">
        <v>237</v>
      </c>
      <c r="GM329" s="2" t="s">
        <v>991</v>
      </c>
      <c r="GN329" s="2" t="s">
        <v>1073</v>
      </c>
      <c r="GO329" s="2" t="s">
        <v>238</v>
      </c>
      <c r="GP329" s="2" t="s">
        <v>226</v>
      </c>
      <c r="GQ329" s="4">
        <v>1</v>
      </c>
      <c r="GR329" s="8">
        <v>42.34</v>
      </c>
      <c r="GS329" s="4">
        <v>2</v>
      </c>
      <c r="GT329" s="8">
        <v>84.68</v>
      </c>
      <c r="GU329" s="7">
        <v>-0.5</v>
      </c>
      <c r="GV329" s="7">
        <v>-0.5</v>
      </c>
      <c r="GW329" s="2" t="s">
        <v>239</v>
      </c>
      <c r="GX329" s="2" t="s">
        <v>223</v>
      </c>
      <c r="GY329" s="2" t="s">
        <v>1025</v>
      </c>
      <c r="GZ329" s="2" t="s">
        <v>3262</v>
      </c>
      <c r="HA329" s="2" t="s">
        <v>238</v>
      </c>
      <c r="HB329" s="2" t="s">
        <v>226</v>
      </c>
      <c r="HC329" s="4">
        <v>2</v>
      </c>
      <c r="HD329" s="8">
        <v>78.33</v>
      </c>
      <c r="HE329" s="4"/>
      <c r="HF329" s="8"/>
      <c r="HG329" s="7"/>
      <c r="HH329" s="7"/>
      <c r="HI329" s="2" t="s">
        <v>239</v>
      </c>
      <c r="HJ329" s="2" t="s">
        <v>223</v>
      </c>
      <c r="HK329" s="2" t="s">
        <v>1114</v>
      </c>
      <c r="HL329" s="2" t="s">
        <v>1093</v>
      </c>
      <c r="HM329" s="2" t="s">
        <v>238</v>
      </c>
      <c r="HN329" s="2" t="s">
        <v>226</v>
      </c>
      <c r="HO329" s="4">
        <v>25</v>
      </c>
      <c r="HP329" s="8">
        <v>827</v>
      </c>
      <c r="HQ329" s="4">
        <v>35</v>
      </c>
      <c r="HR329" s="8">
        <v>1157.8</v>
      </c>
      <c r="HS329" s="7">
        <v>-0.2857</v>
      </c>
      <c r="HT329" s="7">
        <v>-0.2857</v>
      </c>
      <c r="HU329" s="2" t="s">
        <v>239</v>
      </c>
      <c r="HV329" s="2" t="s">
        <v>223</v>
      </c>
      <c r="HW329" s="2" t="s">
        <v>3208</v>
      </c>
      <c r="HX329" s="2" t="s">
        <v>996</v>
      </c>
      <c r="HY329" s="2" t="s">
        <v>238</v>
      </c>
      <c r="HZ329" s="2" t="s">
        <v>226</v>
      </c>
      <c r="IA329" s="4"/>
      <c r="IB329" s="8"/>
      <c r="IC329" s="4">
        <v>1</v>
      </c>
      <c r="ID329" s="8">
        <v>44.37</v>
      </c>
      <c r="IE329" s="7">
        <v>-1</v>
      </c>
      <c r="IF329" s="7">
        <v>-1</v>
      </c>
      <c r="IG329" s="2" t="s">
        <v>239</v>
      </c>
      <c r="IH329" s="2" t="s">
        <v>223</v>
      </c>
      <c r="II329" s="2" t="s">
        <v>998</v>
      </c>
      <c r="IJ329" s="2" t="s">
        <v>2706</v>
      </c>
      <c r="IK329" s="2" t="s">
        <v>238</v>
      </c>
      <c r="IL329" s="2" t="s">
        <v>226</v>
      </c>
      <c r="IM329" s="4">
        <v>3</v>
      </c>
      <c r="IN329" s="8">
        <v>127.02</v>
      </c>
      <c r="IO329" s="4">
        <v>5</v>
      </c>
      <c r="IP329" s="8">
        <v>211.7</v>
      </c>
      <c r="IQ329" s="7">
        <v>-0.4</v>
      </c>
      <c r="IR329" s="7">
        <v>-0.4</v>
      </c>
      <c r="IS329" s="2" t="s">
        <v>239</v>
      </c>
      <c r="IT329" s="2" t="s">
        <v>223</v>
      </c>
      <c r="IU329" s="2" t="s">
        <v>1293</v>
      </c>
      <c r="IV329" s="2" t="s">
        <v>551</v>
      </c>
      <c r="IW329" s="2" t="s">
        <v>238</v>
      </c>
      <c r="IX329" s="2" t="s">
        <v>226</v>
      </c>
      <c r="IY329" s="4">
        <v>1</v>
      </c>
      <c r="IZ329" s="8">
        <v>40.31</v>
      </c>
      <c r="JA329" s="4">
        <v>1</v>
      </c>
      <c r="JB329" s="8">
        <v>40.31</v>
      </c>
      <c r="JC329" s="7"/>
      <c r="JD329" s="7"/>
      <c r="JE329" s="2" t="s">
        <v>239</v>
      </c>
      <c r="JF329" s="2" t="s">
        <v>223</v>
      </c>
      <c r="JG329" s="2" t="s">
        <v>1257</v>
      </c>
      <c r="JH329" s="2" t="s">
        <v>1952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223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223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239</v>
      </c>
      <c r="KP329" s="2" t="s">
        <v>237</v>
      </c>
      <c r="KQ329" s="2" t="s">
        <v>1830</v>
      </c>
      <c r="KR329" s="2" t="s">
        <v>3275</v>
      </c>
      <c r="KS329" s="2" t="s">
        <v>238</v>
      </c>
      <c r="KT329" s="2" t="s">
        <v>226</v>
      </c>
      <c r="KU329" s="4">
        <v>1</v>
      </c>
      <c r="KV329" s="8">
        <v>40.32</v>
      </c>
      <c r="KW329" s="4"/>
      <c r="KX329" s="8"/>
      <c r="KY329" s="7"/>
      <c r="KZ329" s="7"/>
      <c r="LA329" s="2" t="s">
        <v>239</v>
      </c>
      <c r="LB329" s="2" t="s">
        <v>223</v>
      </c>
      <c r="LC329" s="2" t="s">
        <v>1004</v>
      </c>
      <c r="LD329" s="2" t="s">
        <v>3234</v>
      </c>
      <c r="LE329" s="2" t="s">
        <v>238</v>
      </c>
      <c r="LF329" s="2" t="s">
        <v>226</v>
      </c>
      <c r="LG329" s="4"/>
      <c r="LH329" s="8"/>
      <c r="LI329" s="4">
        <v>1</v>
      </c>
      <c r="LJ329" s="8">
        <v>40.32</v>
      </c>
      <c r="LK329" s="7">
        <v>-1</v>
      </c>
      <c r="LL329" s="7">
        <v>-1</v>
      </c>
      <c r="LM329" s="2" t="s">
        <v>239</v>
      </c>
      <c r="LN329" s="2" t="s">
        <v>223</v>
      </c>
      <c r="LO329" s="2" t="s">
        <v>321</v>
      </c>
      <c r="LP329" s="2" t="s">
        <v>483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223</v>
      </c>
      <c r="MA329" s="2" t="s">
        <v>3276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252</v>
      </c>
      <c r="ML329" s="2" t="s">
        <v>223</v>
      </c>
      <c r="MM329" s="2" t="s">
        <v>226</v>
      </c>
      <c r="MN329" s="2" t="s">
        <v>226</v>
      </c>
      <c r="MO329" s="2" t="s">
        <v>238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239</v>
      </c>
      <c r="MX329" s="2" t="s">
        <v>223</v>
      </c>
      <c r="MY329" s="2" t="s">
        <v>1005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>
        <v>2</v>
      </c>
      <c r="NF329" s="8">
        <v>92.1</v>
      </c>
      <c r="NG329" s="7">
        <v>-1</v>
      </c>
      <c r="NH329" s="7">
        <v>-1</v>
      </c>
      <c r="NI329" s="2" t="s">
        <v>239</v>
      </c>
      <c r="NJ329" s="2" t="s">
        <v>261</v>
      </c>
      <c r="NK329" s="2" t="s">
        <v>3210</v>
      </c>
      <c r="NL329" s="2" t="s">
        <v>3208</v>
      </c>
      <c r="NM329" s="2" t="s">
        <v>238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239</v>
      </c>
      <c r="NV329" s="2" t="s">
        <v>237</v>
      </c>
      <c r="NW329" s="2" t="s">
        <v>1008</v>
      </c>
      <c r="NX329" s="2" t="s">
        <v>1046</v>
      </c>
      <c r="NY329" s="2" t="s">
        <v>238</v>
      </c>
      <c r="NZ329" s="2" t="s">
        <v>226</v>
      </c>
      <c r="OA329" s="4"/>
      <c r="OB329" s="8"/>
      <c r="OC329" s="4">
        <v>1</v>
      </c>
      <c r="OD329" s="8">
        <v>43.54</v>
      </c>
      <c r="OE329" s="7">
        <v>-1</v>
      </c>
      <c r="OF329" s="7">
        <v>-1</v>
      </c>
      <c r="OG329" s="2" t="s">
        <v>239</v>
      </c>
      <c r="OH329" s="2" t="s">
        <v>237</v>
      </c>
      <c r="OI329" s="2" t="s">
        <v>813</v>
      </c>
      <c r="OJ329" s="2" t="s">
        <v>400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252</v>
      </c>
      <c r="OT329" s="2" t="s">
        <v>223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239</v>
      </c>
      <c r="PF329" s="2" t="s">
        <v>223</v>
      </c>
      <c r="PG329" s="2" t="s">
        <v>226</v>
      </c>
      <c r="PH329" s="2" t="s">
        <v>226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239</v>
      </c>
      <c r="QP329" s="2" t="s">
        <v>237</v>
      </c>
      <c r="QQ329" s="2" t="s">
        <v>1379</v>
      </c>
      <c r="QR329" s="2" t="s">
        <v>3277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223</v>
      </c>
      <c r="RC329" s="2" t="s">
        <v>226</v>
      </c>
      <c r="RD329" s="2" t="s">
        <v>226</v>
      </c>
      <c r="RE329" s="2" t="s">
        <v>238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226</v>
      </c>
      <c r="RN329" s="2" t="s">
        <v>226</v>
      </c>
      <c r="RO329" s="2" t="s">
        <v>226</v>
      </c>
      <c r="RP329" s="2" t="s">
        <v>226</v>
      </c>
      <c r="RQ329" s="2" t="s">
        <v>226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239</v>
      </c>
      <c r="RZ329" s="2" t="s">
        <v>237</v>
      </c>
      <c r="SA329" s="2" t="s">
        <v>621</v>
      </c>
      <c r="SB329" s="2" t="s">
        <v>3278</v>
      </c>
      <c r="SC329" s="2" t="s">
        <v>238</v>
      </c>
      <c r="SD329" s="2" t="s">
        <v>226</v>
      </c>
      <c r="SE329" s="4">
        <v>618</v>
      </c>
      <c r="SF329" s="4"/>
      <c r="SG329" s="4"/>
      <c r="SH329" s="4"/>
      <c r="SI329" s="4">
        <v>195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>
        <v>350</v>
      </c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>
        <v>100</v>
      </c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</row>
    <row r="330">
      <c r="A330" s="2" t="s">
        <v>3279</v>
      </c>
      <c r="B330" s="2" t="s">
        <v>577</v>
      </c>
      <c r="C330" s="2" t="s">
        <v>558</v>
      </c>
      <c r="D330" s="2" t="s">
        <v>215</v>
      </c>
      <c r="E330" s="2" t="s">
        <v>432</v>
      </c>
      <c r="F330" s="2" t="s">
        <v>3253</v>
      </c>
      <c r="G330" s="2" t="s">
        <v>3254</v>
      </c>
      <c r="H330" s="2" t="s">
        <v>3255</v>
      </c>
      <c r="I330" s="2" t="s">
        <v>3256</v>
      </c>
      <c r="J330" s="2" t="s">
        <v>480</v>
      </c>
      <c r="K330" s="2" t="s">
        <v>3257</v>
      </c>
      <c r="L330" s="3">
        <v>44.1</v>
      </c>
      <c r="M330" s="3">
        <v>46.3</v>
      </c>
      <c r="N330" s="3">
        <v>94.99</v>
      </c>
      <c r="O330" s="2" t="s">
        <v>223</v>
      </c>
      <c r="P330" s="2" t="s">
        <v>675</v>
      </c>
      <c r="Q330" s="2" t="s">
        <v>225</v>
      </c>
      <c r="R330" s="2" t="s">
        <v>226</v>
      </c>
      <c r="S330" s="2" t="s">
        <v>3258</v>
      </c>
      <c r="T330" s="2" t="s">
        <v>969</v>
      </c>
      <c r="U330" s="2" t="s">
        <v>3217</v>
      </c>
      <c r="V330" s="2" t="s">
        <v>2050</v>
      </c>
      <c r="W330" s="2" t="s">
        <v>231</v>
      </c>
      <c r="X330" s="2" t="s">
        <v>2051</v>
      </c>
      <c r="Y330" s="2" t="s">
        <v>1637</v>
      </c>
      <c r="Z330" s="4">
        <v>248</v>
      </c>
      <c r="AA330" s="4">
        <f>=ROUNDDOWN(6.88888888888889,0)</f>
      </c>
      <c r="AB330" s="5">
        <v>36</v>
      </c>
      <c r="AC330" s="2" t="s">
        <v>1219</v>
      </c>
      <c r="AD330" s="4">
        <v>400</v>
      </c>
      <c r="AE330" s="4">
        <v>1030</v>
      </c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386</v>
      </c>
      <c r="AQ330" s="8">
        <v>18408.03</v>
      </c>
      <c r="AR330" s="4">
        <v>198</v>
      </c>
      <c r="AS330" s="8">
        <v>9485.05</v>
      </c>
      <c r="AT330" s="7">
        <v>0.9495</v>
      </c>
      <c r="AU330" s="7">
        <v>0.9407</v>
      </c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>
        <v>0.4338</v>
      </c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 t="s">
        <v>226</v>
      </c>
      <c r="BJ330" s="4">
        <v>386</v>
      </c>
      <c r="BK330" s="8">
        <v>18408.03</v>
      </c>
      <c r="BL330" s="2" t="s">
        <v>3280</v>
      </c>
      <c r="BM330" s="7">
        <v>1</v>
      </c>
      <c r="BN330" s="7">
        <v>1</v>
      </c>
      <c r="BO330" s="4">
        <v>114</v>
      </c>
      <c r="BP330" s="8">
        <v>6047.7</v>
      </c>
      <c r="BQ330" s="4">
        <v>14</v>
      </c>
      <c r="BR330" s="8">
        <v>742.7</v>
      </c>
      <c r="BS330" s="7">
        <v>7.1429</v>
      </c>
      <c r="BT330" s="7">
        <v>7.1429</v>
      </c>
      <c r="BU330" s="2" t="s">
        <v>239</v>
      </c>
      <c r="BV330" s="2" t="s">
        <v>223</v>
      </c>
      <c r="BW330" s="2" t="s">
        <v>226</v>
      </c>
      <c r="BX330" s="2" t="s">
        <v>1232</v>
      </c>
      <c r="BY330" s="2" t="s">
        <v>238</v>
      </c>
      <c r="BZ330" s="2" t="s">
        <v>226</v>
      </c>
      <c r="CA330" s="4">
        <v>33</v>
      </c>
      <c r="CB330" s="8">
        <v>1832.16</v>
      </c>
      <c r="CC330" s="4">
        <v>25</v>
      </c>
      <c r="CD330" s="8">
        <v>1388</v>
      </c>
      <c r="CE330" s="7">
        <v>0.32</v>
      </c>
      <c r="CF330" s="7">
        <v>0.32</v>
      </c>
      <c r="CG330" s="2" t="s">
        <v>239</v>
      </c>
      <c r="CH330" s="2" t="s">
        <v>223</v>
      </c>
      <c r="CI330" s="2" t="s">
        <v>3203</v>
      </c>
      <c r="CJ330" s="2" t="s">
        <v>1918</v>
      </c>
      <c r="CK330" s="2" t="s">
        <v>238</v>
      </c>
      <c r="CL330" s="2" t="s">
        <v>226</v>
      </c>
      <c r="CM330" s="4">
        <v>69</v>
      </c>
      <c r="CN330" s="8">
        <v>3174.69</v>
      </c>
      <c r="CO330" s="4">
        <v>28</v>
      </c>
      <c r="CP330" s="8">
        <v>1288.28</v>
      </c>
      <c r="CQ330" s="7">
        <v>1.4643</v>
      </c>
      <c r="CR330" s="7">
        <v>1.4643</v>
      </c>
      <c r="CS330" s="2" t="s">
        <v>239</v>
      </c>
      <c r="CT330" s="2" t="s">
        <v>223</v>
      </c>
      <c r="CU330" s="2" t="s">
        <v>978</v>
      </c>
      <c r="CV330" s="2" t="s">
        <v>3211</v>
      </c>
      <c r="CW330" s="2" t="s">
        <v>238</v>
      </c>
      <c r="CX330" s="2" t="s">
        <v>226</v>
      </c>
      <c r="CY330" s="4">
        <v>8</v>
      </c>
      <c r="CZ330" s="8">
        <v>364.8</v>
      </c>
      <c r="DA330" s="4">
        <v>8</v>
      </c>
      <c r="DB330" s="8">
        <v>364.8</v>
      </c>
      <c r="DC330" s="7"/>
      <c r="DD330" s="7"/>
      <c r="DE330" s="2" t="s">
        <v>239</v>
      </c>
      <c r="DF330" s="2" t="s">
        <v>223</v>
      </c>
      <c r="DG330" s="2" t="s">
        <v>980</v>
      </c>
      <c r="DH330" s="2" t="s">
        <v>2147</v>
      </c>
      <c r="DI330" s="2" t="s">
        <v>238</v>
      </c>
      <c r="DJ330" s="2" t="s">
        <v>226</v>
      </c>
      <c r="DK330" s="4">
        <v>36</v>
      </c>
      <c r="DL330" s="8">
        <v>1681.79</v>
      </c>
      <c r="DM330" s="4">
        <v>36</v>
      </c>
      <c r="DN330" s="8">
        <v>1747.97</v>
      </c>
      <c r="DO330" s="7"/>
      <c r="DP330" s="7">
        <v>-0.0379</v>
      </c>
      <c r="DQ330" s="2" t="s">
        <v>239</v>
      </c>
      <c r="DR330" s="2" t="s">
        <v>223</v>
      </c>
      <c r="DS330" s="2" t="s">
        <v>1917</v>
      </c>
      <c r="DT330" s="2" t="s">
        <v>1998</v>
      </c>
      <c r="DU330" s="2" t="s">
        <v>238</v>
      </c>
      <c r="DV330" s="2" t="s">
        <v>226</v>
      </c>
      <c r="DW330" s="4">
        <v>12</v>
      </c>
      <c r="DX330" s="8">
        <v>583.44</v>
      </c>
      <c r="DY330" s="4">
        <v>22</v>
      </c>
      <c r="DZ330" s="8">
        <v>1069.64</v>
      </c>
      <c r="EA330" s="7">
        <v>-0.4545</v>
      </c>
      <c r="EB330" s="7">
        <v>-0.4545</v>
      </c>
      <c r="EC330" s="2" t="s">
        <v>239</v>
      </c>
      <c r="ED330" s="2" t="s">
        <v>223</v>
      </c>
      <c r="EE330" s="2" t="s">
        <v>984</v>
      </c>
      <c r="EF330" s="2" t="s">
        <v>1006</v>
      </c>
      <c r="EG330" s="2" t="s">
        <v>238</v>
      </c>
      <c r="EH330" s="2" t="s">
        <v>226</v>
      </c>
      <c r="EI330" s="4">
        <v>21</v>
      </c>
      <c r="EJ330" s="8">
        <v>956.76</v>
      </c>
      <c r="EK330" s="4">
        <v>13</v>
      </c>
      <c r="EL330" s="8">
        <v>592.28</v>
      </c>
      <c r="EM330" s="7">
        <v>0.6154</v>
      </c>
      <c r="EN330" s="7">
        <v>0.6154</v>
      </c>
      <c r="EO330" s="2" t="s">
        <v>239</v>
      </c>
      <c r="EP330" s="2" t="s">
        <v>223</v>
      </c>
      <c r="EQ330" s="2" t="s">
        <v>1917</v>
      </c>
      <c r="ER330" s="2" t="s">
        <v>1022</v>
      </c>
      <c r="ES330" s="2" t="s">
        <v>238</v>
      </c>
      <c r="ET330" s="2" t="s">
        <v>226</v>
      </c>
      <c r="EU330" s="4">
        <v>11</v>
      </c>
      <c r="EV330" s="8">
        <v>509.3</v>
      </c>
      <c r="EW330" s="4">
        <v>14</v>
      </c>
      <c r="EX330" s="8">
        <v>661.13</v>
      </c>
      <c r="EY330" s="7">
        <v>-0.2143</v>
      </c>
      <c r="EZ330" s="7">
        <v>-0.2297</v>
      </c>
      <c r="FA330" s="2" t="s">
        <v>239</v>
      </c>
      <c r="FB330" s="2" t="s">
        <v>223</v>
      </c>
      <c r="FC330" s="2" t="s">
        <v>987</v>
      </c>
      <c r="FD330" s="2" t="s">
        <v>1438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223</v>
      </c>
      <c r="FO330" s="2" t="s">
        <v>3207</v>
      </c>
      <c r="FP330" s="2" t="s">
        <v>3221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239</v>
      </c>
      <c r="FZ330" s="2" t="s">
        <v>223</v>
      </c>
      <c r="GA330" s="2" t="s">
        <v>661</v>
      </c>
      <c r="GB330" s="2" t="s">
        <v>226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1002</v>
      </c>
      <c r="GL330" s="2" t="s">
        <v>237</v>
      </c>
      <c r="GM330" s="2" t="s">
        <v>991</v>
      </c>
      <c r="GN330" s="2" t="s">
        <v>1093</v>
      </c>
      <c r="GO330" s="2" t="s">
        <v>238</v>
      </c>
      <c r="GP330" s="2" t="s">
        <v>226</v>
      </c>
      <c r="GQ330" s="4">
        <v>2</v>
      </c>
      <c r="GR330" s="8">
        <v>97.24</v>
      </c>
      <c r="GS330" s="4"/>
      <c r="GT330" s="8"/>
      <c r="GU330" s="7"/>
      <c r="GV330" s="7"/>
      <c r="GW330" s="2" t="s">
        <v>239</v>
      </c>
      <c r="GX330" s="2" t="s">
        <v>223</v>
      </c>
      <c r="GY330" s="2" t="s">
        <v>1025</v>
      </c>
      <c r="GZ330" s="2" t="s">
        <v>821</v>
      </c>
      <c r="HA330" s="2" t="s">
        <v>238</v>
      </c>
      <c r="HB330" s="2" t="s">
        <v>226</v>
      </c>
      <c r="HC330" s="4">
        <v>5</v>
      </c>
      <c r="HD330" s="8">
        <v>235.81</v>
      </c>
      <c r="HE330" s="4">
        <v>5</v>
      </c>
      <c r="HF330" s="8">
        <v>243.1</v>
      </c>
      <c r="HG330" s="7"/>
      <c r="HH330" s="7">
        <v>-0.03</v>
      </c>
      <c r="HI330" s="2" t="s">
        <v>239</v>
      </c>
      <c r="HJ330" s="2" t="s">
        <v>223</v>
      </c>
      <c r="HK330" s="2" t="s">
        <v>1114</v>
      </c>
      <c r="HL330" s="2" t="s">
        <v>994</v>
      </c>
      <c r="HM330" s="2" t="s">
        <v>238</v>
      </c>
      <c r="HN330" s="2" t="s">
        <v>226</v>
      </c>
      <c r="HO330" s="4">
        <v>72</v>
      </c>
      <c r="HP330" s="8">
        <v>2778.48</v>
      </c>
      <c r="HQ330" s="4">
        <v>23</v>
      </c>
      <c r="HR330" s="8">
        <v>887.57</v>
      </c>
      <c r="HS330" s="7">
        <v>2.1304</v>
      </c>
      <c r="HT330" s="7">
        <v>2.1304</v>
      </c>
      <c r="HU330" s="2" t="s">
        <v>239</v>
      </c>
      <c r="HV330" s="2" t="s">
        <v>223</v>
      </c>
      <c r="HW330" s="2" t="s">
        <v>3208</v>
      </c>
      <c r="HX330" s="2" t="s">
        <v>1031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239</v>
      </c>
      <c r="IH330" s="2" t="s">
        <v>223</v>
      </c>
      <c r="II330" s="2" t="s">
        <v>998</v>
      </c>
      <c r="IJ330" s="2" t="s">
        <v>999</v>
      </c>
      <c r="IK330" s="2" t="s">
        <v>238</v>
      </c>
      <c r="IL330" s="2" t="s">
        <v>226</v>
      </c>
      <c r="IM330" s="4">
        <v>3</v>
      </c>
      <c r="IN330" s="8">
        <v>145.86</v>
      </c>
      <c r="IO330" s="4">
        <v>6</v>
      </c>
      <c r="IP330" s="8">
        <v>291.72</v>
      </c>
      <c r="IQ330" s="7">
        <v>-0.5</v>
      </c>
      <c r="IR330" s="7">
        <v>-0.5</v>
      </c>
      <c r="IS330" s="2" t="s">
        <v>239</v>
      </c>
      <c r="IT330" s="2" t="s">
        <v>223</v>
      </c>
      <c r="IU330" s="2" t="s">
        <v>1293</v>
      </c>
      <c r="IV330" s="2" t="s">
        <v>425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252</v>
      </c>
      <c r="JF330" s="2" t="s">
        <v>223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252</v>
      </c>
      <c r="JR330" s="2" t="s">
        <v>223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223</v>
      </c>
      <c r="KE330" s="2" t="s">
        <v>226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239</v>
      </c>
      <c r="KP330" s="2" t="s">
        <v>237</v>
      </c>
      <c r="KQ330" s="2" t="s">
        <v>1830</v>
      </c>
      <c r="KR330" s="2" t="s">
        <v>3270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239</v>
      </c>
      <c r="LB330" s="2" t="s">
        <v>223</v>
      </c>
      <c r="LC330" s="2" t="s">
        <v>1004</v>
      </c>
      <c r="LD330" s="2" t="s">
        <v>1814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223</v>
      </c>
      <c r="LO330" s="2" t="s">
        <v>321</v>
      </c>
      <c r="LP330" s="2" t="s">
        <v>226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223</v>
      </c>
      <c r="MA330" s="2" t="s">
        <v>668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239</v>
      </c>
      <c r="ML330" s="2" t="s">
        <v>223</v>
      </c>
      <c r="MM330" s="2" t="s">
        <v>616</v>
      </c>
      <c r="MN330" s="2" t="s">
        <v>226</v>
      </c>
      <c r="MO330" s="2" t="s">
        <v>238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223</v>
      </c>
      <c r="MY330" s="2" t="s">
        <v>1005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>
        <v>3</v>
      </c>
      <c r="NF330" s="8">
        <v>157.86</v>
      </c>
      <c r="NG330" s="7">
        <v>-1</v>
      </c>
      <c r="NH330" s="7">
        <v>-1</v>
      </c>
      <c r="NI330" s="2" t="s">
        <v>239</v>
      </c>
      <c r="NJ330" s="2" t="s">
        <v>261</v>
      </c>
      <c r="NK330" s="2" t="s">
        <v>3210</v>
      </c>
      <c r="NL330" s="2" t="s">
        <v>989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239</v>
      </c>
      <c r="NV330" s="2" t="s">
        <v>237</v>
      </c>
      <c r="NW330" s="2" t="s">
        <v>1008</v>
      </c>
      <c r="NX330" s="2" t="s">
        <v>1046</v>
      </c>
      <c r="NY330" s="2" t="s">
        <v>238</v>
      </c>
      <c r="NZ330" s="2" t="s">
        <v>226</v>
      </c>
      <c r="OA330" s="4"/>
      <c r="OB330" s="8"/>
      <c r="OC330" s="4">
        <v>1</v>
      </c>
      <c r="OD330" s="8">
        <v>50</v>
      </c>
      <c r="OE330" s="7">
        <v>-1</v>
      </c>
      <c r="OF330" s="7">
        <v>-1</v>
      </c>
      <c r="OG330" s="2" t="s">
        <v>239</v>
      </c>
      <c r="OH330" s="2" t="s">
        <v>237</v>
      </c>
      <c r="OI330" s="2" t="s">
        <v>813</v>
      </c>
      <c r="OJ330" s="2" t="s">
        <v>2600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252</v>
      </c>
      <c r="OT330" s="2" t="s">
        <v>223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239</v>
      </c>
      <c r="PF330" s="2" t="s">
        <v>223</v>
      </c>
      <c r="PG330" s="2" t="s">
        <v>226</v>
      </c>
      <c r="PH330" s="2" t="s">
        <v>226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226</v>
      </c>
      <c r="QE330" s="2" t="s">
        <v>226</v>
      </c>
      <c r="QF330" s="2" t="s">
        <v>226</v>
      </c>
      <c r="QG330" s="2" t="s">
        <v>226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239</v>
      </c>
      <c r="QP330" s="2" t="s">
        <v>237</v>
      </c>
      <c r="QQ330" s="2" t="s">
        <v>1379</v>
      </c>
      <c r="QR330" s="2" t="s">
        <v>3281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266</v>
      </c>
      <c r="RB330" s="2" t="s">
        <v>223</v>
      </c>
      <c r="RC330" s="2" t="s">
        <v>226</v>
      </c>
      <c r="RD330" s="2" t="s">
        <v>226</v>
      </c>
      <c r="RE330" s="2" t="s">
        <v>238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226</v>
      </c>
      <c r="RO330" s="2" t="s">
        <v>226</v>
      </c>
      <c r="RP330" s="2" t="s">
        <v>226</v>
      </c>
      <c r="RQ330" s="2" t="s">
        <v>226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239</v>
      </c>
      <c r="RZ330" s="2" t="s">
        <v>237</v>
      </c>
      <c r="SA330" s="2" t="s">
        <v>621</v>
      </c>
      <c r="SB330" s="2" t="s">
        <v>622</v>
      </c>
      <c r="SC330" s="2" t="s">
        <v>238</v>
      </c>
      <c r="SD330" s="2" t="s">
        <v>226</v>
      </c>
      <c r="SE330" s="4">
        <v>98</v>
      </c>
      <c r="SF330" s="4"/>
      <c r="SG330" s="4"/>
      <c r="SH330" s="4"/>
      <c r="SI330" s="4">
        <v>150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>
        <v>400</v>
      </c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>
        <v>100</v>
      </c>
      <c r="UJ330" s="4"/>
      <c r="UK330" s="4"/>
      <c r="UL330" s="4"/>
      <c r="UM330" s="4"/>
      <c r="UN330" s="4"/>
      <c r="UO330" s="4"/>
      <c r="UP330" s="4">
        <v>530</v>
      </c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</row>
    <row r="331">
      <c r="A331" s="2" t="s">
        <v>3282</v>
      </c>
      <c r="B331" s="2" t="s">
        <v>577</v>
      </c>
      <c r="C331" s="2" t="s">
        <v>558</v>
      </c>
      <c r="D331" s="2" t="s">
        <v>215</v>
      </c>
      <c r="E331" s="2" t="s">
        <v>432</v>
      </c>
      <c r="F331" s="2" t="s">
        <v>3253</v>
      </c>
      <c r="G331" s="2" t="s">
        <v>3254</v>
      </c>
      <c r="H331" s="2" t="s">
        <v>3255</v>
      </c>
      <c r="I331" s="2" t="s">
        <v>3256</v>
      </c>
      <c r="J331" s="2" t="s">
        <v>437</v>
      </c>
      <c r="K331" s="2" t="s">
        <v>3283</v>
      </c>
      <c r="L331" s="3">
        <v>33.6</v>
      </c>
      <c r="M331" s="3">
        <v>35.28</v>
      </c>
      <c r="N331" s="3">
        <v>74.99</v>
      </c>
      <c r="O331" s="2" t="s">
        <v>223</v>
      </c>
      <c r="P331" s="2" t="s">
        <v>224</v>
      </c>
      <c r="Q331" s="2" t="s">
        <v>225</v>
      </c>
      <c r="R331" s="2" t="s">
        <v>226</v>
      </c>
      <c r="S331" s="2" t="s">
        <v>3284</v>
      </c>
      <c r="T331" s="2" t="s">
        <v>969</v>
      </c>
      <c r="U331" s="2" t="s">
        <v>452</v>
      </c>
      <c r="V331" s="2" t="s">
        <v>2050</v>
      </c>
      <c r="W331" s="2" t="s">
        <v>231</v>
      </c>
      <c r="X331" s="2" t="s">
        <v>2051</v>
      </c>
      <c r="Y331" s="2" t="s">
        <v>226</v>
      </c>
      <c r="Z331" s="4"/>
      <c r="AA331" s="4">
        <f>=ROUNDDOWN({0},0)</f>
      </c>
      <c r="AB331" s="5"/>
      <c r="AC331" s="2" t="s">
        <v>3285</v>
      </c>
      <c r="AD331" s="4">
        <v>100</v>
      </c>
      <c r="AE331" s="4">
        <v>200</v>
      </c>
      <c r="AF331" s="6"/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/>
      <c r="BK331" s="8"/>
      <c r="BL331" s="2" t="s">
        <v>226</v>
      </c>
      <c r="BM331" s="7"/>
      <c r="BN331" s="7"/>
      <c r="BO331" s="4"/>
      <c r="BP331" s="8"/>
      <c r="BQ331" s="4"/>
      <c r="BR331" s="8"/>
      <c r="BS331" s="7"/>
      <c r="BT331" s="7"/>
      <c r="BU331" s="2" t="s">
        <v>252</v>
      </c>
      <c r="BV331" s="2" t="s">
        <v>223</v>
      </c>
      <c r="BW331" s="2" t="s">
        <v>226</v>
      </c>
      <c r="BX331" s="2" t="s">
        <v>226</v>
      </c>
      <c r="BY331" s="2" t="s">
        <v>238</v>
      </c>
      <c r="BZ331" s="2" t="s">
        <v>226</v>
      </c>
      <c r="CA331" s="4"/>
      <c r="CB331" s="8"/>
      <c r="CC331" s="4"/>
      <c r="CD331" s="8"/>
      <c r="CE331" s="7"/>
      <c r="CF331" s="7"/>
      <c r="CG331" s="2" t="s">
        <v>448</v>
      </c>
      <c r="CH331" s="2" t="s">
        <v>223</v>
      </c>
      <c r="CI331" s="2" t="s">
        <v>226</v>
      </c>
      <c r="CJ331" s="2" t="s">
        <v>226</v>
      </c>
      <c r="CK331" s="2" t="s">
        <v>238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252</v>
      </c>
      <c r="CT331" s="2" t="s">
        <v>223</v>
      </c>
      <c r="CU331" s="2" t="s">
        <v>226</v>
      </c>
      <c r="CV331" s="2" t="s">
        <v>226</v>
      </c>
      <c r="CW331" s="2" t="s">
        <v>238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252</v>
      </c>
      <c r="DF331" s="2" t="s">
        <v>223</v>
      </c>
      <c r="DG331" s="2" t="s">
        <v>226</v>
      </c>
      <c r="DH331" s="2" t="s">
        <v>226</v>
      </c>
      <c r="DI331" s="2" t="s">
        <v>238</v>
      </c>
      <c r="DJ331" s="2" t="s">
        <v>226</v>
      </c>
      <c r="DK331" s="4"/>
      <c r="DL331" s="8"/>
      <c r="DM331" s="4"/>
      <c r="DN331" s="8"/>
      <c r="DO331" s="7"/>
      <c r="DP331" s="7"/>
      <c r="DQ331" s="2" t="s">
        <v>252</v>
      </c>
      <c r="DR331" s="2" t="s">
        <v>223</v>
      </c>
      <c r="DS331" s="2" t="s">
        <v>226</v>
      </c>
      <c r="DT331" s="2" t="s">
        <v>226</v>
      </c>
      <c r="DU331" s="2" t="s">
        <v>238</v>
      </c>
      <c r="DV331" s="2" t="s">
        <v>226</v>
      </c>
      <c r="DW331" s="4"/>
      <c r="DX331" s="8"/>
      <c r="DY331" s="4"/>
      <c r="DZ331" s="8"/>
      <c r="EA331" s="7"/>
      <c r="EB331" s="7"/>
      <c r="EC331" s="2" t="s">
        <v>252</v>
      </c>
      <c r="ED331" s="2" t="s">
        <v>223</v>
      </c>
      <c r="EE331" s="2" t="s">
        <v>226</v>
      </c>
      <c r="EF331" s="2" t="s">
        <v>226</v>
      </c>
      <c r="EG331" s="2" t="s">
        <v>238</v>
      </c>
      <c r="EH331" s="2" t="s">
        <v>226</v>
      </c>
      <c r="EI331" s="4"/>
      <c r="EJ331" s="8"/>
      <c r="EK331" s="4"/>
      <c r="EL331" s="8"/>
      <c r="EM331" s="7"/>
      <c r="EN331" s="7"/>
      <c r="EO331" s="2" t="s">
        <v>252</v>
      </c>
      <c r="EP331" s="2" t="s">
        <v>223</v>
      </c>
      <c r="EQ331" s="2" t="s">
        <v>226</v>
      </c>
      <c r="ER331" s="2" t="s">
        <v>226</v>
      </c>
      <c r="ES331" s="2" t="s">
        <v>238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239</v>
      </c>
      <c r="FB331" s="2" t="s">
        <v>223</v>
      </c>
      <c r="FC331" s="2" t="s">
        <v>226</v>
      </c>
      <c r="FD331" s="2" t="s">
        <v>226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223</v>
      </c>
      <c r="FO331" s="2" t="s">
        <v>226</v>
      </c>
      <c r="FP331" s="2" t="s">
        <v>226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239</v>
      </c>
      <c r="FZ331" s="2" t="s">
        <v>223</v>
      </c>
      <c r="GA331" s="2" t="s">
        <v>226</v>
      </c>
      <c r="GB331" s="2" t="s">
        <v>226</v>
      </c>
      <c r="GC331" s="2" t="s">
        <v>238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252</v>
      </c>
      <c r="GL331" s="2" t="s">
        <v>223</v>
      </c>
      <c r="GM331" s="2" t="s">
        <v>226</v>
      </c>
      <c r="GN331" s="2" t="s">
        <v>226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252</v>
      </c>
      <c r="GX331" s="2" t="s">
        <v>223</v>
      </c>
      <c r="GY331" s="2" t="s">
        <v>226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252</v>
      </c>
      <c r="HJ331" s="2" t="s">
        <v>223</v>
      </c>
      <c r="HK331" s="2" t="s">
        <v>226</v>
      </c>
      <c r="HL331" s="2" t="s">
        <v>226</v>
      </c>
      <c r="HM331" s="2" t="s">
        <v>238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252</v>
      </c>
      <c r="HV331" s="2" t="s">
        <v>223</v>
      </c>
      <c r="HW331" s="2" t="s">
        <v>226</v>
      </c>
      <c r="HX331" s="2" t="s">
        <v>226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252</v>
      </c>
      <c r="IH331" s="2" t="s">
        <v>223</v>
      </c>
      <c r="II331" s="2" t="s">
        <v>226</v>
      </c>
      <c r="IJ331" s="2" t="s">
        <v>226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252</v>
      </c>
      <c r="IT331" s="2" t="s">
        <v>223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949</v>
      </c>
      <c r="JF331" s="2" t="s">
        <v>223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252</v>
      </c>
      <c r="JR331" s="2" t="s">
        <v>223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252</v>
      </c>
      <c r="KD331" s="2" t="s">
        <v>223</v>
      </c>
      <c r="KE331" s="2" t="s">
        <v>226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667</v>
      </c>
      <c r="KP331" s="2" t="s">
        <v>223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252</v>
      </c>
      <c r="LB331" s="2" t="s">
        <v>223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252</v>
      </c>
      <c r="LN331" s="2" t="s">
        <v>223</v>
      </c>
      <c r="LO331" s="2" t="s">
        <v>226</v>
      </c>
      <c r="LP331" s="2" t="s">
        <v>226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252</v>
      </c>
      <c r="LZ331" s="2" t="s">
        <v>223</v>
      </c>
      <c r="MA331" s="2" t="s">
        <v>226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252</v>
      </c>
      <c r="ML331" s="2" t="s">
        <v>223</v>
      </c>
      <c r="MM331" s="2" t="s">
        <v>226</v>
      </c>
      <c r="MN331" s="2" t="s">
        <v>226</v>
      </c>
      <c r="MO331" s="2" t="s">
        <v>238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252</v>
      </c>
      <c r="MX331" s="2" t="s">
        <v>223</v>
      </c>
      <c r="MY331" s="2" t="s">
        <v>226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226</v>
      </c>
      <c r="NJ331" s="2" t="s">
        <v>226</v>
      </c>
      <c r="NK331" s="2" t="s">
        <v>226</v>
      </c>
      <c r="NL331" s="2" t="s">
        <v>226</v>
      </c>
      <c r="NM331" s="2" t="s">
        <v>226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949</v>
      </c>
      <c r="NV331" s="2" t="s">
        <v>223</v>
      </c>
      <c r="NW331" s="2" t="s">
        <v>226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252</v>
      </c>
      <c r="OH331" s="2" t="s">
        <v>223</v>
      </c>
      <c r="OI331" s="2" t="s">
        <v>226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252</v>
      </c>
      <c r="OT331" s="2" t="s">
        <v>223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252</v>
      </c>
      <c r="PF331" s="2" t="s">
        <v>223</v>
      </c>
      <c r="PG331" s="2" t="s">
        <v>226</v>
      </c>
      <c r="PH331" s="2" t="s">
        <v>226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226</v>
      </c>
      <c r="QD331" s="2" t="s">
        <v>226</v>
      </c>
      <c r="QE331" s="2" t="s">
        <v>226</v>
      </c>
      <c r="QF331" s="2" t="s">
        <v>226</v>
      </c>
      <c r="QG331" s="2" t="s">
        <v>226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252</v>
      </c>
      <c r="QP331" s="2" t="s">
        <v>223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266</v>
      </c>
      <c r="RB331" s="2" t="s">
        <v>223</v>
      </c>
      <c r="RC331" s="2" t="s">
        <v>226</v>
      </c>
      <c r="RD331" s="2" t="s">
        <v>226</v>
      </c>
      <c r="RE331" s="2" t="s">
        <v>238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252</v>
      </c>
      <c r="RN331" s="2" t="s">
        <v>223</v>
      </c>
      <c r="RO331" s="2" t="s">
        <v>226</v>
      </c>
      <c r="RP331" s="2" t="s">
        <v>226</v>
      </c>
      <c r="RQ331" s="2" t="s">
        <v>238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226</v>
      </c>
      <c r="RZ331" s="2" t="s">
        <v>226</v>
      </c>
      <c r="SA331" s="2" t="s">
        <v>226</v>
      </c>
      <c r="SB331" s="2" t="s">
        <v>226</v>
      </c>
      <c r="SC331" s="2" t="s">
        <v>226</v>
      </c>
      <c r="SD331" s="2" t="s">
        <v>226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>
        <v>100</v>
      </c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>
        <v>100</v>
      </c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</row>
    <row r="332">
      <c r="A332" s="2" t="s">
        <v>3286</v>
      </c>
      <c r="B332" s="2" t="s">
        <v>577</v>
      </c>
      <c r="C332" s="2" t="s">
        <v>558</v>
      </c>
      <c r="D332" s="2" t="s">
        <v>215</v>
      </c>
      <c r="E332" s="2" t="s">
        <v>432</v>
      </c>
      <c r="F332" s="2" t="s">
        <v>3253</v>
      </c>
      <c r="G332" s="2" t="s">
        <v>3254</v>
      </c>
      <c r="H332" s="2" t="s">
        <v>3255</v>
      </c>
      <c r="I332" s="2" t="s">
        <v>3256</v>
      </c>
      <c r="J332" s="2" t="s">
        <v>561</v>
      </c>
      <c r="K332" s="2" t="s">
        <v>3283</v>
      </c>
      <c r="L332" s="3">
        <v>35.52</v>
      </c>
      <c r="M332" s="3">
        <v>37.3</v>
      </c>
      <c r="N332" s="3">
        <v>78.99</v>
      </c>
      <c r="O332" s="2" t="s">
        <v>223</v>
      </c>
      <c r="P332" s="2" t="s">
        <v>224</v>
      </c>
      <c r="Q332" s="2" t="s">
        <v>225</v>
      </c>
      <c r="R332" s="2" t="s">
        <v>226</v>
      </c>
      <c r="S332" s="2" t="s">
        <v>3284</v>
      </c>
      <c r="T332" s="2" t="s">
        <v>969</v>
      </c>
      <c r="U332" s="2" t="s">
        <v>452</v>
      </c>
      <c r="V332" s="2" t="s">
        <v>2050</v>
      </c>
      <c r="W332" s="2" t="s">
        <v>231</v>
      </c>
      <c r="X332" s="2" t="s">
        <v>2051</v>
      </c>
      <c r="Y332" s="2" t="s">
        <v>226</v>
      </c>
      <c r="Z332" s="4"/>
      <c r="AA332" s="4">
        <f>=ROUNDDOWN({0},0)</f>
      </c>
      <c r="AB332" s="5"/>
      <c r="AC332" s="2" t="s">
        <v>3285</v>
      </c>
      <c r="AD332" s="4">
        <v>140</v>
      </c>
      <c r="AE332" s="4">
        <v>280</v>
      </c>
      <c r="AF332" s="6"/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/>
      <c r="BK332" s="8"/>
      <c r="BL332" s="2" t="s">
        <v>226</v>
      </c>
      <c r="BM332" s="7"/>
      <c r="BN332" s="7"/>
      <c r="BO332" s="4"/>
      <c r="BP332" s="8"/>
      <c r="BQ332" s="4"/>
      <c r="BR332" s="8"/>
      <c r="BS332" s="7"/>
      <c r="BT332" s="7"/>
      <c r="BU332" s="2" t="s">
        <v>252</v>
      </c>
      <c r="BV332" s="2" t="s">
        <v>223</v>
      </c>
      <c r="BW332" s="2" t="s">
        <v>226</v>
      </c>
      <c r="BX332" s="2" t="s">
        <v>226</v>
      </c>
      <c r="BY332" s="2" t="s">
        <v>238</v>
      </c>
      <c r="BZ332" s="2" t="s">
        <v>226</v>
      </c>
      <c r="CA332" s="4"/>
      <c r="CB332" s="8"/>
      <c r="CC332" s="4"/>
      <c r="CD332" s="8"/>
      <c r="CE332" s="7"/>
      <c r="CF332" s="7"/>
      <c r="CG332" s="2" t="s">
        <v>448</v>
      </c>
      <c r="CH332" s="2" t="s">
        <v>223</v>
      </c>
      <c r="CI332" s="2" t="s">
        <v>226</v>
      </c>
      <c r="CJ332" s="2" t="s">
        <v>226</v>
      </c>
      <c r="CK332" s="2" t="s">
        <v>238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252</v>
      </c>
      <c r="CT332" s="2" t="s">
        <v>223</v>
      </c>
      <c r="CU332" s="2" t="s">
        <v>226</v>
      </c>
      <c r="CV332" s="2" t="s">
        <v>226</v>
      </c>
      <c r="CW332" s="2" t="s">
        <v>238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252</v>
      </c>
      <c r="DF332" s="2" t="s">
        <v>223</v>
      </c>
      <c r="DG332" s="2" t="s">
        <v>226</v>
      </c>
      <c r="DH332" s="2" t="s">
        <v>226</v>
      </c>
      <c r="DI332" s="2" t="s">
        <v>238</v>
      </c>
      <c r="DJ332" s="2" t="s">
        <v>226</v>
      </c>
      <c r="DK332" s="4"/>
      <c r="DL332" s="8"/>
      <c r="DM332" s="4"/>
      <c r="DN332" s="8"/>
      <c r="DO332" s="7"/>
      <c r="DP332" s="7"/>
      <c r="DQ332" s="2" t="s">
        <v>252</v>
      </c>
      <c r="DR332" s="2" t="s">
        <v>223</v>
      </c>
      <c r="DS332" s="2" t="s">
        <v>226</v>
      </c>
      <c r="DT332" s="2" t="s">
        <v>226</v>
      </c>
      <c r="DU332" s="2" t="s">
        <v>238</v>
      </c>
      <c r="DV332" s="2" t="s">
        <v>226</v>
      </c>
      <c r="DW332" s="4"/>
      <c r="DX332" s="8"/>
      <c r="DY332" s="4"/>
      <c r="DZ332" s="8"/>
      <c r="EA332" s="7"/>
      <c r="EB332" s="7"/>
      <c r="EC332" s="2" t="s">
        <v>252</v>
      </c>
      <c r="ED332" s="2" t="s">
        <v>223</v>
      </c>
      <c r="EE332" s="2" t="s">
        <v>226</v>
      </c>
      <c r="EF332" s="2" t="s">
        <v>226</v>
      </c>
      <c r="EG332" s="2" t="s">
        <v>238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252</v>
      </c>
      <c r="EP332" s="2" t="s">
        <v>223</v>
      </c>
      <c r="EQ332" s="2" t="s">
        <v>226</v>
      </c>
      <c r="ER332" s="2" t="s">
        <v>226</v>
      </c>
      <c r="ES332" s="2" t="s">
        <v>238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239</v>
      </c>
      <c r="FB332" s="2" t="s">
        <v>223</v>
      </c>
      <c r="FC332" s="2" t="s">
        <v>226</v>
      </c>
      <c r="FD332" s="2" t="s">
        <v>226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223</v>
      </c>
      <c r="FO332" s="2" t="s">
        <v>226</v>
      </c>
      <c r="FP332" s="2" t="s">
        <v>226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239</v>
      </c>
      <c r="FZ332" s="2" t="s">
        <v>223</v>
      </c>
      <c r="GA332" s="2" t="s">
        <v>226</v>
      </c>
      <c r="GB332" s="2" t="s">
        <v>226</v>
      </c>
      <c r="GC332" s="2" t="s">
        <v>238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252</v>
      </c>
      <c r="GL332" s="2" t="s">
        <v>223</v>
      </c>
      <c r="GM332" s="2" t="s">
        <v>226</v>
      </c>
      <c r="GN332" s="2" t="s">
        <v>226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252</v>
      </c>
      <c r="GX332" s="2" t="s">
        <v>223</v>
      </c>
      <c r="GY332" s="2" t="s">
        <v>226</v>
      </c>
      <c r="GZ332" s="2" t="s">
        <v>226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252</v>
      </c>
      <c r="HJ332" s="2" t="s">
        <v>223</v>
      </c>
      <c r="HK332" s="2" t="s">
        <v>226</v>
      </c>
      <c r="HL332" s="2" t="s">
        <v>226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252</v>
      </c>
      <c r="HV332" s="2" t="s">
        <v>223</v>
      </c>
      <c r="HW332" s="2" t="s">
        <v>226</v>
      </c>
      <c r="HX332" s="2" t="s">
        <v>226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252</v>
      </c>
      <c r="IH332" s="2" t="s">
        <v>223</v>
      </c>
      <c r="II332" s="2" t="s">
        <v>226</v>
      </c>
      <c r="IJ332" s="2" t="s">
        <v>226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252</v>
      </c>
      <c r="IT332" s="2" t="s">
        <v>223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949</v>
      </c>
      <c r="JF332" s="2" t="s">
        <v>223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223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252</v>
      </c>
      <c r="KD332" s="2" t="s">
        <v>223</v>
      </c>
      <c r="KE332" s="2" t="s">
        <v>226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667</v>
      </c>
      <c r="KP332" s="2" t="s">
        <v>223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252</v>
      </c>
      <c r="LB332" s="2" t="s">
        <v>223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252</v>
      </c>
      <c r="LN332" s="2" t="s">
        <v>223</v>
      </c>
      <c r="LO332" s="2" t="s">
        <v>226</v>
      </c>
      <c r="LP332" s="2" t="s">
        <v>226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252</v>
      </c>
      <c r="LZ332" s="2" t="s">
        <v>223</v>
      </c>
      <c r="MA332" s="2" t="s">
        <v>226</v>
      </c>
      <c r="MB332" s="2" t="s">
        <v>226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252</v>
      </c>
      <c r="ML332" s="2" t="s">
        <v>223</v>
      </c>
      <c r="MM332" s="2" t="s">
        <v>226</v>
      </c>
      <c r="MN332" s="2" t="s">
        <v>226</v>
      </c>
      <c r="MO332" s="2" t="s">
        <v>238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252</v>
      </c>
      <c r="MX332" s="2" t="s">
        <v>223</v>
      </c>
      <c r="MY332" s="2" t="s">
        <v>226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226</v>
      </c>
      <c r="NJ332" s="2" t="s">
        <v>226</v>
      </c>
      <c r="NK332" s="2" t="s">
        <v>226</v>
      </c>
      <c r="NL332" s="2" t="s">
        <v>226</v>
      </c>
      <c r="NM332" s="2" t="s">
        <v>226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949</v>
      </c>
      <c r="NV332" s="2" t="s">
        <v>223</v>
      </c>
      <c r="NW332" s="2" t="s">
        <v>226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252</v>
      </c>
      <c r="OH332" s="2" t="s">
        <v>223</v>
      </c>
      <c r="OI332" s="2" t="s">
        <v>226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252</v>
      </c>
      <c r="OT332" s="2" t="s">
        <v>223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252</v>
      </c>
      <c r="PF332" s="2" t="s">
        <v>223</v>
      </c>
      <c r="PG332" s="2" t="s">
        <v>226</v>
      </c>
      <c r="PH332" s="2" t="s">
        <v>226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226</v>
      </c>
      <c r="QD332" s="2" t="s">
        <v>226</v>
      </c>
      <c r="QE332" s="2" t="s">
        <v>226</v>
      </c>
      <c r="QF332" s="2" t="s">
        <v>226</v>
      </c>
      <c r="QG332" s="2" t="s">
        <v>226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252</v>
      </c>
      <c r="QP332" s="2" t="s">
        <v>223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266</v>
      </c>
      <c r="RB332" s="2" t="s">
        <v>223</v>
      </c>
      <c r="RC332" s="2" t="s">
        <v>226</v>
      </c>
      <c r="RD332" s="2" t="s">
        <v>226</v>
      </c>
      <c r="RE332" s="2" t="s">
        <v>238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252</v>
      </c>
      <c r="RN332" s="2" t="s">
        <v>223</v>
      </c>
      <c r="RO332" s="2" t="s">
        <v>226</v>
      </c>
      <c r="RP332" s="2" t="s">
        <v>226</v>
      </c>
      <c r="RQ332" s="2" t="s">
        <v>238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226</v>
      </c>
      <c r="RZ332" s="2" t="s">
        <v>226</v>
      </c>
      <c r="SA332" s="2" t="s">
        <v>226</v>
      </c>
      <c r="SB332" s="2" t="s">
        <v>226</v>
      </c>
      <c r="SC332" s="2" t="s">
        <v>226</v>
      </c>
      <c r="SD332" s="2" t="s">
        <v>226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>
        <v>140</v>
      </c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>
        <v>140</v>
      </c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</row>
    <row r="333">
      <c r="A333" s="2" t="s">
        <v>3287</v>
      </c>
      <c r="B333" s="2" t="s">
        <v>577</v>
      </c>
      <c r="C333" s="2" t="s">
        <v>558</v>
      </c>
      <c r="D333" s="2" t="s">
        <v>215</v>
      </c>
      <c r="E333" s="2" t="s">
        <v>432</v>
      </c>
      <c r="F333" s="2" t="s">
        <v>3253</v>
      </c>
      <c r="G333" s="2" t="s">
        <v>3254</v>
      </c>
      <c r="H333" s="2" t="s">
        <v>3255</v>
      </c>
      <c r="I333" s="2" t="s">
        <v>3256</v>
      </c>
      <c r="J333" s="2" t="s">
        <v>451</v>
      </c>
      <c r="K333" s="2" t="s">
        <v>3283</v>
      </c>
      <c r="L333" s="3">
        <v>38.4</v>
      </c>
      <c r="M333" s="3">
        <v>40.32</v>
      </c>
      <c r="N333" s="3">
        <v>84.99</v>
      </c>
      <c r="O333" s="2" t="s">
        <v>223</v>
      </c>
      <c r="P333" s="2" t="s">
        <v>224</v>
      </c>
      <c r="Q333" s="2" t="s">
        <v>225</v>
      </c>
      <c r="R333" s="2" t="s">
        <v>226</v>
      </c>
      <c r="S333" s="2" t="s">
        <v>3284</v>
      </c>
      <c r="T333" s="2" t="s">
        <v>969</v>
      </c>
      <c r="U333" s="2" t="s">
        <v>3217</v>
      </c>
      <c r="V333" s="2" t="s">
        <v>2050</v>
      </c>
      <c r="W333" s="2" t="s">
        <v>231</v>
      </c>
      <c r="X333" s="2" t="s">
        <v>2051</v>
      </c>
      <c r="Y333" s="2" t="s">
        <v>226</v>
      </c>
      <c r="Z333" s="4"/>
      <c r="AA333" s="4">
        <f>=ROUNDDOWN({0},0)</f>
      </c>
      <c r="AB333" s="5"/>
      <c r="AC333" s="2" t="s">
        <v>3285</v>
      </c>
      <c r="AD333" s="4">
        <v>170</v>
      </c>
      <c r="AE333" s="4">
        <v>340</v>
      </c>
      <c r="AF333" s="6"/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/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 t="s">
        <v>226</v>
      </c>
      <c r="BJ333" s="4"/>
      <c r="BK333" s="8"/>
      <c r="BL333" s="2" t="s">
        <v>226</v>
      </c>
      <c r="BM333" s="7"/>
      <c r="BN333" s="7"/>
      <c r="BO333" s="4"/>
      <c r="BP333" s="8"/>
      <c r="BQ333" s="4"/>
      <c r="BR333" s="8"/>
      <c r="BS333" s="7"/>
      <c r="BT333" s="7"/>
      <c r="BU333" s="2" t="s">
        <v>252</v>
      </c>
      <c r="BV333" s="2" t="s">
        <v>223</v>
      </c>
      <c r="BW333" s="2" t="s">
        <v>226</v>
      </c>
      <c r="BX333" s="2" t="s">
        <v>226</v>
      </c>
      <c r="BY333" s="2" t="s">
        <v>238</v>
      </c>
      <c r="BZ333" s="2" t="s">
        <v>226</v>
      </c>
      <c r="CA333" s="4"/>
      <c r="CB333" s="8"/>
      <c r="CC333" s="4"/>
      <c r="CD333" s="8"/>
      <c r="CE333" s="7"/>
      <c r="CF333" s="7"/>
      <c r="CG333" s="2" t="s">
        <v>448</v>
      </c>
      <c r="CH333" s="2" t="s">
        <v>223</v>
      </c>
      <c r="CI333" s="2" t="s">
        <v>226</v>
      </c>
      <c r="CJ333" s="2" t="s">
        <v>226</v>
      </c>
      <c r="CK333" s="2" t="s">
        <v>238</v>
      </c>
      <c r="CL333" s="2" t="s">
        <v>226</v>
      </c>
      <c r="CM333" s="4"/>
      <c r="CN333" s="8"/>
      <c r="CO333" s="4"/>
      <c r="CP333" s="8"/>
      <c r="CQ333" s="7"/>
      <c r="CR333" s="7"/>
      <c r="CS333" s="2" t="s">
        <v>252</v>
      </c>
      <c r="CT333" s="2" t="s">
        <v>223</v>
      </c>
      <c r="CU333" s="2" t="s">
        <v>226</v>
      </c>
      <c r="CV333" s="2" t="s">
        <v>226</v>
      </c>
      <c r="CW333" s="2" t="s">
        <v>238</v>
      </c>
      <c r="CX333" s="2" t="s">
        <v>226</v>
      </c>
      <c r="CY333" s="4"/>
      <c r="CZ333" s="8"/>
      <c r="DA333" s="4"/>
      <c r="DB333" s="8"/>
      <c r="DC333" s="7"/>
      <c r="DD333" s="7"/>
      <c r="DE333" s="2" t="s">
        <v>252</v>
      </c>
      <c r="DF333" s="2" t="s">
        <v>223</v>
      </c>
      <c r="DG333" s="2" t="s">
        <v>226</v>
      </c>
      <c r="DH333" s="2" t="s">
        <v>226</v>
      </c>
      <c r="DI333" s="2" t="s">
        <v>238</v>
      </c>
      <c r="DJ333" s="2" t="s">
        <v>226</v>
      </c>
      <c r="DK333" s="4"/>
      <c r="DL333" s="8"/>
      <c r="DM333" s="4"/>
      <c r="DN333" s="8"/>
      <c r="DO333" s="7"/>
      <c r="DP333" s="7"/>
      <c r="DQ333" s="2" t="s">
        <v>252</v>
      </c>
      <c r="DR333" s="2" t="s">
        <v>223</v>
      </c>
      <c r="DS333" s="2" t="s">
        <v>226</v>
      </c>
      <c r="DT333" s="2" t="s">
        <v>226</v>
      </c>
      <c r="DU333" s="2" t="s">
        <v>238</v>
      </c>
      <c r="DV333" s="2" t="s">
        <v>226</v>
      </c>
      <c r="DW333" s="4"/>
      <c r="DX333" s="8"/>
      <c r="DY333" s="4"/>
      <c r="DZ333" s="8"/>
      <c r="EA333" s="7"/>
      <c r="EB333" s="7"/>
      <c r="EC333" s="2" t="s">
        <v>252</v>
      </c>
      <c r="ED333" s="2" t="s">
        <v>223</v>
      </c>
      <c r="EE333" s="2" t="s">
        <v>226</v>
      </c>
      <c r="EF333" s="2" t="s">
        <v>226</v>
      </c>
      <c r="EG333" s="2" t="s">
        <v>238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252</v>
      </c>
      <c r="EP333" s="2" t="s">
        <v>223</v>
      </c>
      <c r="EQ333" s="2" t="s">
        <v>226</v>
      </c>
      <c r="ER333" s="2" t="s">
        <v>226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223</v>
      </c>
      <c r="FC333" s="2" t="s">
        <v>226</v>
      </c>
      <c r="FD333" s="2" t="s">
        <v>226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239</v>
      </c>
      <c r="FN333" s="2" t="s">
        <v>223</v>
      </c>
      <c r="FO333" s="2" t="s">
        <v>226</v>
      </c>
      <c r="FP333" s="2" t="s">
        <v>226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239</v>
      </c>
      <c r="FZ333" s="2" t="s">
        <v>223</v>
      </c>
      <c r="GA333" s="2" t="s">
        <v>226</v>
      </c>
      <c r="GB333" s="2" t="s">
        <v>226</v>
      </c>
      <c r="GC333" s="2" t="s">
        <v>238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252</v>
      </c>
      <c r="GL333" s="2" t="s">
        <v>223</v>
      </c>
      <c r="GM333" s="2" t="s">
        <v>226</v>
      </c>
      <c r="GN333" s="2" t="s">
        <v>226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252</v>
      </c>
      <c r="GX333" s="2" t="s">
        <v>223</v>
      </c>
      <c r="GY333" s="2" t="s">
        <v>226</v>
      </c>
      <c r="GZ333" s="2" t="s">
        <v>226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252</v>
      </c>
      <c r="HJ333" s="2" t="s">
        <v>223</v>
      </c>
      <c r="HK333" s="2" t="s">
        <v>226</v>
      </c>
      <c r="HL333" s="2" t="s">
        <v>226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252</v>
      </c>
      <c r="HV333" s="2" t="s">
        <v>223</v>
      </c>
      <c r="HW333" s="2" t="s">
        <v>226</v>
      </c>
      <c r="HX333" s="2" t="s">
        <v>226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252</v>
      </c>
      <c r="IH333" s="2" t="s">
        <v>223</v>
      </c>
      <c r="II333" s="2" t="s">
        <v>226</v>
      </c>
      <c r="IJ333" s="2" t="s">
        <v>226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223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949</v>
      </c>
      <c r="JF333" s="2" t="s">
        <v>223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223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252</v>
      </c>
      <c r="KD333" s="2" t="s">
        <v>223</v>
      </c>
      <c r="KE333" s="2" t="s">
        <v>226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667</v>
      </c>
      <c r="KP333" s="2" t="s">
        <v>223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252</v>
      </c>
      <c r="LB333" s="2" t="s">
        <v>223</v>
      </c>
      <c r="LC333" s="2" t="s">
        <v>226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252</v>
      </c>
      <c r="LN333" s="2" t="s">
        <v>223</v>
      </c>
      <c r="LO333" s="2" t="s">
        <v>226</v>
      </c>
      <c r="LP333" s="2" t="s">
        <v>226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252</v>
      </c>
      <c r="LZ333" s="2" t="s">
        <v>223</v>
      </c>
      <c r="MA333" s="2" t="s">
        <v>226</v>
      </c>
      <c r="MB333" s="2" t="s">
        <v>226</v>
      </c>
      <c r="MC333" s="2" t="s">
        <v>238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252</v>
      </c>
      <c r="ML333" s="2" t="s">
        <v>223</v>
      </c>
      <c r="MM333" s="2" t="s">
        <v>226</v>
      </c>
      <c r="MN333" s="2" t="s">
        <v>226</v>
      </c>
      <c r="MO333" s="2" t="s">
        <v>238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252</v>
      </c>
      <c r="MX333" s="2" t="s">
        <v>223</v>
      </c>
      <c r="MY333" s="2" t="s">
        <v>226</v>
      </c>
      <c r="MZ333" s="2" t="s">
        <v>226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226</v>
      </c>
      <c r="NJ333" s="2" t="s">
        <v>226</v>
      </c>
      <c r="NK333" s="2" t="s">
        <v>226</v>
      </c>
      <c r="NL333" s="2" t="s">
        <v>226</v>
      </c>
      <c r="NM333" s="2" t="s">
        <v>226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949</v>
      </c>
      <c r="NV333" s="2" t="s">
        <v>223</v>
      </c>
      <c r="NW333" s="2" t="s">
        <v>226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252</v>
      </c>
      <c r="OH333" s="2" t="s">
        <v>223</v>
      </c>
      <c r="OI333" s="2" t="s">
        <v>226</v>
      </c>
      <c r="OJ333" s="2" t="s">
        <v>226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252</v>
      </c>
      <c r="OT333" s="2" t="s">
        <v>223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252</v>
      </c>
      <c r="PF333" s="2" t="s">
        <v>223</v>
      </c>
      <c r="PG333" s="2" t="s">
        <v>226</v>
      </c>
      <c r="PH333" s="2" t="s">
        <v>226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226</v>
      </c>
      <c r="QD333" s="2" t="s">
        <v>226</v>
      </c>
      <c r="QE333" s="2" t="s">
        <v>226</v>
      </c>
      <c r="QF333" s="2" t="s">
        <v>226</v>
      </c>
      <c r="QG333" s="2" t="s">
        <v>226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252</v>
      </c>
      <c r="QP333" s="2" t="s">
        <v>223</v>
      </c>
      <c r="QQ333" s="2" t="s">
        <v>226</v>
      </c>
      <c r="QR333" s="2" t="s">
        <v>226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266</v>
      </c>
      <c r="RB333" s="2" t="s">
        <v>223</v>
      </c>
      <c r="RC333" s="2" t="s">
        <v>226</v>
      </c>
      <c r="RD333" s="2" t="s">
        <v>226</v>
      </c>
      <c r="RE333" s="2" t="s">
        <v>238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252</v>
      </c>
      <c r="RN333" s="2" t="s">
        <v>223</v>
      </c>
      <c r="RO333" s="2" t="s">
        <v>226</v>
      </c>
      <c r="RP333" s="2" t="s">
        <v>226</v>
      </c>
      <c r="RQ333" s="2" t="s">
        <v>238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226</v>
      </c>
      <c r="RZ333" s="2" t="s">
        <v>226</v>
      </c>
      <c r="SA333" s="2" t="s">
        <v>226</v>
      </c>
      <c r="SB333" s="2" t="s">
        <v>226</v>
      </c>
      <c r="SC333" s="2" t="s">
        <v>226</v>
      </c>
      <c r="SD333" s="2" t="s">
        <v>226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>
        <v>170</v>
      </c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>
        <v>170</v>
      </c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</row>
    <row r="334">
      <c r="A334" s="2" t="s">
        <v>3288</v>
      </c>
      <c r="B334" s="2" t="s">
        <v>577</v>
      </c>
      <c r="C334" s="2" t="s">
        <v>558</v>
      </c>
      <c r="D334" s="2" t="s">
        <v>215</v>
      </c>
      <c r="E334" s="2" t="s">
        <v>432</v>
      </c>
      <c r="F334" s="2" t="s">
        <v>3253</v>
      </c>
      <c r="G334" s="2" t="s">
        <v>3254</v>
      </c>
      <c r="H334" s="2" t="s">
        <v>3255</v>
      </c>
      <c r="I334" s="2" t="s">
        <v>3256</v>
      </c>
      <c r="J334" s="2" t="s">
        <v>480</v>
      </c>
      <c r="K334" s="2" t="s">
        <v>3283</v>
      </c>
      <c r="L334" s="3">
        <v>44.1</v>
      </c>
      <c r="M334" s="3">
        <v>46.31</v>
      </c>
      <c r="N334" s="3">
        <v>94.99</v>
      </c>
      <c r="O334" s="2" t="s">
        <v>223</v>
      </c>
      <c r="P334" s="2" t="s">
        <v>224</v>
      </c>
      <c r="Q334" s="2" t="s">
        <v>225</v>
      </c>
      <c r="R334" s="2" t="s">
        <v>226</v>
      </c>
      <c r="S334" s="2" t="s">
        <v>3284</v>
      </c>
      <c r="T334" s="2" t="s">
        <v>969</v>
      </c>
      <c r="U334" s="2" t="s">
        <v>3217</v>
      </c>
      <c r="V334" s="2" t="s">
        <v>2050</v>
      </c>
      <c r="W334" s="2" t="s">
        <v>231</v>
      </c>
      <c r="X334" s="2" t="s">
        <v>2051</v>
      </c>
      <c r="Y334" s="2" t="s">
        <v>226</v>
      </c>
      <c r="Z334" s="4"/>
      <c r="AA334" s="4">
        <f>=ROUNDDOWN({0},0)</f>
      </c>
      <c r="AB334" s="5"/>
      <c r="AC334" s="2" t="s">
        <v>3285</v>
      </c>
      <c r="AD334" s="4">
        <v>190</v>
      </c>
      <c r="AE334" s="4">
        <v>380</v>
      </c>
      <c r="AF334" s="6"/>
      <c r="AG334" s="6"/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226</v>
      </c>
      <c r="AW334" s="8" t="s">
        <v>226</v>
      </c>
      <c r="AX334" s="4" t="s">
        <v>226</v>
      </c>
      <c r="AY334" s="8" t="s">
        <v>226</v>
      </c>
      <c r="AZ334" s="7" t="s">
        <v>226</v>
      </c>
      <c r="BA334" s="7" t="s">
        <v>226</v>
      </c>
      <c r="BB334" s="7"/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 t="s">
        <v>226</v>
      </c>
      <c r="BJ334" s="4"/>
      <c r="BK334" s="8"/>
      <c r="BL334" s="2" t="s">
        <v>226</v>
      </c>
      <c r="BM334" s="7"/>
      <c r="BN334" s="7"/>
      <c r="BO334" s="4"/>
      <c r="BP334" s="8"/>
      <c r="BQ334" s="4"/>
      <c r="BR334" s="8"/>
      <c r="BS334" s="7"/>
      <c r="BT334" s="7"/>
      <c r="BU334" s="2" t="s">
        <v>252</v>
      </c>
      <c r="BV334" s="2" t="s">
        <v>223</v>
      </c>
      <c r="BW334" s="2" t="s">
        <v>226</v>
      </c>
      <c r="BX334" s="2" t="s">
        <v>226</v>
      </c>
      <c r="BY334" s="2" t="s">
        <v>238</v>
      </c>
      <c r="BZ334" s="2" t="s">
        <v>226</v>
      </c>
      <c r="CA334" s="4"/>
      <c r="CB334" s="8"/>
      <c r="CC334" s="4"/>
      <c r="CD334" s="8"/>
      <c r="CE334" s="7"/>
      <c r="CF334" s="7"/>
      <c r="CG334" s="2" t="s">
        <v>448</v>
      </c>
      <c r="CH334" s="2" t="s">
        <v>223</v>
      </c>
      <c r="CI334" s="2" t="s">
        <v>226</v>
      </c>
      <c r="CJ334" s="2" t="s">
        <v>226</v>
      </c>
      <c r="CK334" s="2" t="s">
        <v>238</v>
      </c>
      <c r="CL334" s="2" t="s">
        <v>226</v>
      </c>
      <c r="CM334" s="4"/>
      <c r="CN334" s="8"/>
      <c r="CO334" s="4"/>
      <c r="CP334" s="8"/>
      <c r="CQ334" s="7"/>
      <c r="CR334" s="7"/>
      <c r="CS334" s="2" t="s">
        <v>252</v>
      </c>
      <c r="CT334" s="2" t="s">
        <v>223</v>
      </c>
      <c r="CU334" s="2" t="s">
        <v>226</v>
      </c>
      <c r="CV334" s="2" t="s">
        <v>226</v>
      </c>
      <c r="CW334" s="2" t="s">
        <v>238</v>
      </c>
      <c r="CX334" s="2" t="s">
        <v>226</v>
      </c>
      <c r="CY334" s="4"/>
      <c r="CZ334" s="8"/>
      <c r="DA334" s="4"/>
      <c r="DB334" s="8"/>
      <c r="DC334" s="7"/>
      <c r="DD334" s="7"/>
      <c r="DE334" s="2" t="s">
        <v>252</v>
      </c>
      <c r="DF334" s="2" t="s">
        <v>223</v>
      </c>
      <c r="DG334" s="2" t="s">
        <v>226</v>
      </c>
      <c r="DH334" s="2" t="s">
        <v>226</v>
      </c>
      <c r="DI334" s="2" t="s">
        <v>238</v>
      </c>
      <c r="DJ334" s="2" t="s">
        <v>226</v>
      </c>
      <c r="DK334" s="4"/>
      <c r="DL334" s="8"/>
      <c r="DM334" s="4"/>
      <c r="DN334" s="8"/>
      <c r="DO334" s="7"/>
      <c r="DP334" s="7"/>
      <c r="DQ334" s="2" t="s">
        <v>252</v>
      </c>
      <c r="DR334" s="2" t="s">
        <v>223</v>
      </c>
      <c r="DS334" s="2" t="s">
        <v>226</v>
      </c>
      <c r="DT334" s="2" t="s">
        <v>226</v>
      </c>
      <c r="DU334" s="2" t="s">
        <v>238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252</v>
      </c>
      <c r="ED334" s="2" t="s">
        <v>223</v>
      </c>
      <c r="EE334" s="2" t="s">
        <v>226</v>
      </c>
      <c r="EF334" s="2" t="s">
        <v>226</v>
      </c>
      <c r="EG334" s="2" t="s">
        <v>238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252</v>
      </c>
      <c r="EP334" s="2" t="s">
        <v>223</v>
      </c>
      <c r="EQ334" s="2" t="s">
        <v>226</v>
      </c>
      <c r="ER334" s="2" t="s">
        <v>226</v>
      </c>
      <c r="ES334" s="2" t="s">
        <v>238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239</v>
      </c>
      <c r="FB334" s="2" t="s">
        <v>223</v>
      </c>
      <c r="FC334" s="2" t="s">
        <v>226</v>
      </c>
      <c r="FD334" s="2" t="s">
        <v>226</v>
      </c>
      <c r="FE334" s="2" t="s">
        <v>238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239</v>
      </c>
      <c r="FN334" s="2" t="s">
        <v>223</v>
      </c>
      <c r="FO334" s="2" t="s">
        <v>226</v>
      </c>
      <c r="FP334" s="2" t="s">
        <v>226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223</v>
      </c>
      <c r="GA334" s="2" t="s">
        <v>226</v>
      </c>
      <c r="GB334" s="2" t="s">
        <v>226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252</v>
      </c>
      <c r="GL334" s="2" t="s">
        <v>223</v>
      </c>
      <c r="GM334" s="2" t="s">
        <v>226</v>
      </c>
      <c r="GN334" s="2" t="s">
        <v>226</v>
      </c>
      <c r="GO334" s="2" t="s">
        <v>238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252</v>
      </c>
      <c r="GX334" s="2" t="s">
        <v>223</v>
      </c>
      <c r="GY334" s="2" t="s">
        <v>226</v>
      </c>
      <c r="GZ334" s="2" t="s">
        <v>226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252</v>
      </c>
      <c r="HJ334" s="2" t="s">
        <v>223</v>
      </c>
      <c r="HK334" s="2" t="s">
        <v>226</v>
      </c>
      <c r="HL334" s="2" t="s">
        <v>226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252</v>
      </c>
      <c r="HV334" s="2" t="s">
        <v>223</v>
      </c>
      <c r="HW334" s="2" t="s">
        <v>226</v>
      </c>
      <c r="HX334" s="2" t="s">
        <v>226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252</v>
      </c>
      <c r="IH334" s="2" t="s">
        <v>223</v>
      </c>
      <c r="II334" s="2" t="s">
        <v>226</v>
      </c>
      <c r="IJ334" s="2" t="s">
        <v>226</v>
      </c>
      <c r="IK334" s="2" t="s">
        <v>238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252</v>
      </c>
      <c r="IT334" s="2" t="s">
        <v>223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949</v>
      </c>
      <c r="JF334" s="2" t="s">
        <v>223</v>
      </c>
      <c r="JG334" s="2" t="s">
        <v>226</v>
      </c>
      <c r="JH334" s="2" t="s">
        <v>226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252</v>
      </c>
      <c r="JR334" s="2" t="s">
        <v>223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252</v>
      </c>
      <c r="KD334" s="2" t="s">
        <v>223</v>
      </c>
      <c r="KE334" s="2" t="s">
        <v>226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667</v>
      </c>
      <c r="KP334" s="2" t="s">
        <v>223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252</v>
      </c>
      <c r="LB334" s="2" t="s">
        <v>223</v>
      </c>
      <c r="LC334" s="2" t="s">
        <v>226</v>
      </c>
      <c r="LD334" s="2" t="s">
        <v>226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252</v>
      </c>
      <c r="LN334" s="2" t="s">
        <v>223</v>
      </c>
      <c r="LO334" s="2" t="s">
        <v>226</v>
      </c>
      <c r="LP334" s="2" t="s">
        <v>226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252</v>
      </c>
      <c r="LZ334" s="2" t="s">
        <v>223</v>
      </c>
      <c r="MA334" s="2" t="s">
        <v>226</v>
      </c>
      <c r="MB334" s="2" t="s">
        <v>226</v>
      </c>
      <c r="MC334" s="2" t="s">
        <v>238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252</v>
      </c>
      <c r="ML334" s="2" t="s">
        <v>223</v>
      </c>
      <c r="MM334" s="2" t="s">
        <v>226</v>
      </c>
      <c r="MN334" s="2" t="s">
        <v>226</v>
      </c>
      <c r="MO334" s="2" t="s">
        <v>238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252</v>
      </c>
      <c r="MX334" s="2" t="s">
        <v>223</v>
      </c>
      <c r="MY334" s="2" t="s">
        <v>226</v>
      </c>
      <c r="MZ334" s="2" t="s">
        <v>226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226</v>
      </c>
      <c r="NJ334" s="2" t="s">
        <v>226</v>
      </c>
      <c r="NK334" s="2" t="s">
        <v>226</v>
      </c>
      <c r="NL334" s="2" t="s">
        <v>226</v>
      </c>
      <c r="NM334" s="2" t="s">
        <v>226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949</v>
      </c>
      <c r="NV334" s="2" t="s">
        <v>223</v>
      </c>
      <c r="NW334" s="2" t="s">
        <v>226</v>
      </c>
      <c r="NX334" s="2" t="s">
        <v>226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252</v>
      </c>
      <c r="OH334" s="2" t="s">
        <v>223</v>
      </c>
      <c r="OI334" s="2" t="s">
        <v>226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252</v>
      </c>
      <c r="OT334" s="2" t="s">
        <v>223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252</v>
      </c>
      <c r="PF334" s="2" t="s">
        <v>223</v>
      </c>
      <c r="PG334" s="2" t="s">
        <v>226</v>
      </c>
      <c r="PH334" s="2" t="s">
        <v>226</v>
      </c>
      <c r="PI334" s="2" t="s">
        <v>238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226</v>
      </c>
      <c r="QD334" s="2" t="s">
        <v>226</v>
      </c>
      <c r="QE334" s="2" t="s">
        <v>226</v>
      </c>
      <c r="QF334" s="2" t="s">
        <v>226</v>
      </c>
      <c r="QG334" s="2" t="s">
        <v>226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252</v>
      </c>
      <c r="QP334" s="2" t="s">
        <v>223</v>
      </c>
      <c r="QQ334" s="2" t="s">
        <v>226</v>
      </c>
      <c r="QR334" s="2" t="s">
        <v>226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266</v>
      </c>
      <c r="RB334" s="2" t="s">
        <v>223</v>
      </c>
      <c r="RC334" s="2" t="s">
        <v>226</v>
      </c>
      <c r="RD334" s="2" t="s">
        <v>226</v>
      </c>
      <c r="RE334" s="2" t="s">
        <v>238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252</v>
      </c>
      <c r="RN334" s="2" t="s">
        <v>223</v>
      </c>
      <c r="RO334" s="2" t="s">
        <v>226</v>
      </c>
      <c r="RP334" s="2" t="s">
        <v>226</v>
      </c>
      <c r="RQ334" s="2" t="s">
        <v>238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226</v>
      </c>
      <c r="RZ334" s="2" t="s">
        <v>226</v>
      </c>
      <c r="SA334" s="2" t="s">
        <v>226</v>
      </c>
      <c r="SB334" s="2" t="s">
        <v>226</v>
      </c>
      <c r="SC334" s="2" t="s">
        <v>226</v>
      </c>
      <c r="SD334" s="2" t="s">
        <v>226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>
        <v>190</v>
      </c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>
        <v>190</v>
      </c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</row>
    <row r="335">
      <c r="A335" s="2" t="s">
        <v>3289</v>
      </c>
      <c r="B335" s="2" t="s">
        <v>577</v>
      </c>
      <c r="C335" s="2" t="s">
        <v>558</v>
      </c>
      <c r="D335" s="2" t="s">
        <v>215</v>
      </c>
      <c r="E335" s="2" t="s">
        <v>432</v>
      </c>
      <c r="F335" s="2" t="s">
        <v>3290</v>
      </c>
      <c r="G335" s="2" t="s">
        <v>3291</v>
      </c>
      <c r="H335" s="2" t="s">
        <v>3292</v>
      </c>
      <c r="I335" s="2" t="s">
        <v>3293</v>
      </c>
      <c r="J335" s="2" t="s">
        <v>437</v>
      </c>
      <c r="K335" s="2" t="s">
        <v>3294</v>
      </c>
      <c r="L335" s="3">
        <v>29.61</v>
      </c>
      <c r="M335" s="3">
        <v>31.09</v>
      </c>
      <c r="N335" s="3">
        <v>59.99</v>
      </c>
      <c r="O335" s="2" t="s">
        <v>223</v>
      </c>
      <c r="P335" s="2" t="s">
        <v>224</v>
      </c>
      <c r="Q335" s="2" t="s">
        <v>225</v>
      </c>
      <c r="R335" s="2" t="s">
        <v>226</v>
      </c>
      <c r="S335" s="2" t="s">
        <v>3295</v>
      </c>
      <c r="T335" s="2" t="s">
        <v>969</v>
      </c>
      <c r="U335" s="2" t="s">
        <v>3296</v>
      </c>
      <c r="V335" s="2" t="s">
        <v>320</v>
      </c>
      <c r="W335" s="2" t="s">
        <v>231</v>
      </c>
      <c r="X335" s="2" t="s">
        <v>1352</v>
      </c>
      <c r="Y335" s="2" t="s">
        <v>3297</v>
      </c>
      <c r="Z335" s="4">
        <v>396</v>
      </c>
      <c r="AA335" s="4">
        <f>=ROUNDDOWN(66,0)</f>
      </c>
      <c r="AB335" s="5">
        <v>6</v>
      </c>
      <c r="AC335" s="2" t="s">
        <v>226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56</v>
      </c>
      <c r="AQ335" s="8">
        <v>1907.97</v>
      </c>
      <c r="AR335" s="4">
        <v>67</v>
      </c>
      <c r="AS335" s="8">
        <v>2382.82</v>
      </c>
      <c r="AT335" s="7">
        <v>-0.1642</v>
      </c>
      <c r="AU335" s="7">
        <v>-0.1993</v>
      </c>
      <c r="AV335" s="4">
        <v>384</v>
      </c>
      <c r="AW335" s="8">
        <v>15230.54</v>
      </c>
      <c r="AX335" s="4">
        <v>340</v>
      </c>
      <c r="AY335" s="8">
        <v>14174.62</v>
      </c>
      <c r="AZ335" s="7">
        <v>0.1294</v>
      </c>
      <c r="BA335" s="7">
        <v>0.0745</v>
      </c>
      <c r="BB335" s="7">
        <v>0.1253</v>
      </c>
      <c r="BC335" s="4">
        <v>384</v>
      </c>
      <c r="BD335" s="8">
        <v>15230.54</v>
      </c>
      <c r="BE335" s="4">
        <v>340</v>
      </c>
      <c r="BF335" s="8">
        <v>14174.62</v>
      </c>
      <c r="BG335" s="7">
        <v>0.1294</v>
      </c>
      <c r="BH335" s="7">
        <v>0.0745</v>
      </c>
      <c r="BI335" s="7">
        <v>1</v>
      </c>
      <c r="BJ335" s="4">
        <v>56</v>
      </c>
      <c r="BK335" s="8">
        <v>1907.97</v>
      </c>
      <c r="BL335" s="2" t="s">
        <v>2179</v>
      </c>
      <c r="BM335" s="7">
        <v>1</v>
      </c>
      <c r="BN335" s="7">
        <v>1</v>
      </c>
      <c r="BO335" s="4"/>
      <c r="BP335" s="8"/>
      <c r="BQ335" s="4">
        <v>1</v>
      </c>
      <c r="BR335" s="8">
        <v>37.09</v>
      </c>
      <c r="BS335" s="7">
        <v>-1</v>
      </c>
      <c r="BT335" s="7">
        <v>-1</v>
      </c>
      <c r="BU335" s="2" t="s">
        <v>239</v>
      </c>
      <c r="BV335" s="2" t="s">
        <v>237</v>
      </c>
      <c r="BW335" s="2" t="s">
        <v>226</v>
      </c>
      <c r="BX335" s="2" t="s">
        <v>1869</v>
      </c>
      <c r="BY335" s="2" t="s">
        <v>238</v>
      </c>
      <c r="BZ335" s="2" t="s">
        <v>226</v>
      </c>
      <c r="CA335" s="4">
        <v>17</v>
      </c>
      <c r="CB335" s="8">
        <v>542.81</v>
      </c>
      <c r="CC335" s="4">
        <v>19</v>
      </c>
      <c r="CD335" s="8">
        <v>707.75</v>
      </c>
      <c r="CE335" s="7">
        <v>-0.1053</v>
      </c>
      <c r="CF335" s="7">
        <v>-0.233</v>
      </c>
      <c r="CG335" s="2" t="s">
        <v>239</v>
      </c>
      <c r="CH335" s="2" t="s">
        <v>223</v>
      </c>
      <c r="CI335" s="2" t="s">
        <v>800</v>
      </c>
      <c r="CJ335" s="2" t="s">
        <v>3298</v>
      </c>
      <c r="CK335" s="2" t="s">
        <v>238</v>
      </c>
      <c r="CL335" s="2" t="s">
        <v>226</v>
      </c>
      <c r="CM335" s="4">
        <v>13</v>
      </c>
      <c r="CN335" s="8">
        <v>484.25</v>
      </c>
      <c r="CO335" s="4">
        <v>12</v>
      </c>
      <c r="CP335" s="8">
        <v>447</v>
      </c>
      <c r="CQ335" s="7">
        <v>0.0833</v>
      </c>
      <c r="CR335" s="7">
        <v>0.0833</v>
      </c>
      <c r="CS335" s="2" t="s">
        <v>239</v>
      </c>
      <c r="CT335" s="2" t="s">
        <v>223</v>
      </c>
      <c r="CU335" s="2" t="s">
        <v>1884</v>
      </c>
      <c r="CV335" s="2" t="s">
        <v>1609</v>
      </c>
      <c r="CW335" s="2" t="s">
        <v>238</v>
      </c>
      <c r="CX335" s="2" t="s">
        <v>226</v>
      </c>
      <c r="CY335" s="4">
        <v>11</v>
      </c>
      <c r="CZ335" s="8">
        <v>385</v>
      </c>
      <c r="DA335" s="4">
        <v>11</v>
      </c>
      <c r="DB335" s="8">
        <v>385</v>
      </c>
      <c r="DC335" s="7"/>
      <c r="DD335" s="7"/>
      <c r="DE335" s="2" t="s">
        <v>239</v>
      </c>
      <c r="DF335" s="2" t="s">
        <v>223</v>
      </c>
      <c r="DG335" s="2" t="s">
        <v>3262</v>
      </c>
      <c r="DH335" s="2" t="s">
        <v>819</v>
      </c>
      <c r="DI335" s="2" t="s">
        <v>238</v>
      </c>
      <c r="DJ335" s="2" t="s">
        <v>226</v>
      </c>
      <c r="DK335" s="4">
        <v>2</v>
      </c>
      <c r="DL335" s="8">
        <v>70.14</v>
      </c>
      <c r="DM335" s="4">
        <v>1</v>
      </c>
      <c r="DN335" s="8">
        <v>28.06</v>
      </c>
      <c r="DO335" s="7">
        <v>1</v>
      </c>
      <c r="DP335" s="7">
        <v>1.4996</v>
      </c>
      <c r="DQ335" s="2" t="s">
        <v>239</v>
      </c>
      <c r="DR335" s="2" t="s">
        <v>223</v>
      </c>
      <c r="DS335" s="2" t="s">
        <v>1866</v>
      </c>
      <c r="DT335" s="2" t="s">
        <v>815</v>
      </c>
      <c r="DU335" s="2" t="s">
        <v>238</v>
      </c>
      <c r="DV335" s="2" t="s">
        <v>226</v>
      </c>
      <c r="DW335" s="4">
        <v>7</v>
      </c>
      <c r="DX335" s="8">
        <v>234.85</v>
      </c>
      <c r="DY335" s="4">
        <v>15</v>
      </c>
      <c r="DZ335" s="8">
        <v>503.25</v>
      </c>
      <c r="EA335" s="7">
        <v>-0.5333</v>
      </c>
      <c r="EB335" s="7">
        <v>-0.5333</v>
      </c>
      <c r="EC335" s="2" t="s">
        <v>239</v>
      </c>
      <c r="ED335" s="2" t="s">
        <v>223</v>
      </c>
      <c r="EE335" s="2" t="s">
        <v>1125</v>
      </c>
      <c r="EF335" s="2" t="s">
        <v>1570</v>
      </c>
      <c r="EG335" s="2" t="s">
        <v>238</v>
      </c>
      <c r="EH335" s="2" t="s">
        <v>226</v>
      </c>
      <c r="EI335" s="4">
        <v>2</v>
      </c>
      <c r="EJ335" s="8">
        <v>58.6</v>
      </c>
      <c r="EK335" s="4">
        <v>4</v>
      </c>
      <c r="EL335" s="8">
        <v>136.72</v>
      </c>
      <c r="EM335" s="7">
        <v>-0.5</v>
      </c>
      <c r="EN335" s="7">
        <v>-0.5714</v>
      </c>
      <c r="EO335" s="2" t="s">
        <v>239</v>
      </c>
      <c r="EP335" s="2" t="s">
        <v>223</v>
      </c>
      <c r="EQ335" s="2" t="s">
        <v>1884</v>
      </c>
      <c r="ER335" s="2" t="s">
        <v>1014</v>
      </c>
      <c r="ES335" s="2" t="s">
        <v>238</v>
      </c>
      <c r="ET335" s="2" t="s">
        <v>226</v>
      </c>
      <c r="EU335" s="4"/>
      <c r="EV335" s="8"/>
      <c r="EW335" s="4">
        <v>2</v>
      </c>
      <c r="EX335" s="8">
        <v>69.08</v>
      </c>
      <c r="EY335" s="7">
        <v>-1</v>
      </c>
      <c r="EZ335" s="7">
        <v>-1</v>
      </c>
      <c r="FA335" s="2" t="s">
        <v>239</v>
      </c>
      <c r="FB335" s="2" t="s">
        <v>223</v>
      </c>
      <c r="FC335" s="2" t="s">
        <v>3299</v>
      </c>
      <c r="FD335" s="2" t="s">
        <v>3300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223</v>
      </c>
      <c r="FO335" s="2" t="s">
        <v>1884</v>
      </c>
      <c r="FP335" s="2" t="s">
        <v>226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223</v>
      </c>
      <c r="GA335" s="2" t="s">
        <v>661</v>
      </c>
      <c r="GB335" s="2" t="s">
        <v>226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1002</v>
      </c>
      <c r="GL335" s="2" t="s">
        <v>237</v>
      </c>
      <c r="GM335" s="2" t="s">
        <v>233</v>
      </c>
      <c r="GN335" s="2" t="s">
        <v>1288</v>
      </c>
      <c r="GO335" s="2" t="s">
        <v>238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239</v>
      </c>
      <c r="GX335" s="2" t="s">
        <v>223</v>
      </c>
      <c r="GY335" s="2" t="s">
        <v>607</v>
      </c>
      <c r="GZ335" s="2" t="s">
        <v>866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223</v>
      </c>
      <c r="HK335" s="2" t="s">
        <v>541</v>
      </c>
      <c r="HL335" s="2" t="s">
        <v>226</v>
      </c>
      <c r="HM335" s="2" t="s">
        <v>238</v>
      </c>
      <c r="HN335" s="2" t="s">
        <v>226</v>
      </c>
      <c r="HO335" s="4">
        <v>4</v>
      </c>
      <c r="HP335" s="8">
        <v>132.32</v>
      </c>
      <c r="HQ335" s="4">
        <v>1</v>
      </c>
      <c r="HR335" s="8">
        <v>33.08</v>
      </c>
      <c r="HS335" s="7">
        <v>3</v>
      </c>
      <c r="HT335" s="7">
        <v>3</v>
      </c>
      <c r="HU335" s="2" t="s">
        <v>239</v>
      </c>
      <c r="HV335" s="2" t="s">
        <v>223</v>
      </c>
      <c r="HW335" s="2" t="s">
        <v>1884</v>
      </c>
      <c r="HX335" s="2" t="s">
        <v>2367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252</v>
      </c>
      <c r="IH335" s="2" t="s">
        <v>223</v>
      </c>
      <c r="II335" s="2" t="s">
        <v>226</v>
      </c>
      <c r="IJ335" s="2" t="s">
        <v>226</v>
      </c>
      <c r="IK335" s="2" t="s">
        <v>238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226</v>
      </c>
      <c r="IT335" s="2" t="s">
        <v>226</v>
      </c>
      <c r="IU335" s="2" t="s">
        <v>226</v>
      </c>
      <c r="IV335" s="2" t="s">
        <v>226</v>
      </c>
      <c r="IW335" s="2" t="s">
        <v>226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448</v>
      </c>
      <c r="JF335" s="2" t="s">
        <v>223</v>
      </c>
      <c r="JG335" s="2" t="s">
        <v>226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252</v>
      </c>
      <c r="JR335" s="2" t="s">
        <v>223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223</v>
      </c>
      <c r="KE335" s="2" t="s">
        <v>1249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667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252</v>
      </c>
      <c r="LB335" s="2" t="s">
        <v>223</v>
      </c>
      <c r="LC335" s="2" t="s">
        <v>226</v>
      </c>
      <c r="LD335" s="2" t="s">
        <v>226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239</v>
      </c>
      <c r="LN335" s="2" t="s">
        <v>223</v>
      </c>
      <c r="LO335" s="2" t="s">
        <v>321</v>
      </c>
      <c r="LP335" s="2" t="s">
        <v>2015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239</v>
      </c>
      <c r="LZ335" s="2" t="s">
        <v>223</v>
      </c>
      <c r="MA335" s="2" t="s">
        <v>668</v>
      </c>
      <c r="MB335" s="2" t="s">
        <v>226</v>
      </c>
      <c r="MC335" s="2" t="s">
        <v>238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223</v>
      </c>
      <c r="MY335" s="2" t="s">
        <v>1005</v>
      </c>
      <c r="MZ335" s="2" t="s">
        <v>226</v>
      </c>
      <c r="NA335" s="2" t="s">
        <v>238</v>
      </c>
      <c r="NB335" s="2" t="s">
        <v>226</v>
      </c>
      <c r="NC335" s="4"/>
      <c r="ND335" s="8"/>
      <c r="NE335" s="4">
        <v>1</v>
      </c>
      <c r="NF335" s="8">
        <v>35.79</v>
      </c>
      <c r="NG335" s="7">
        <v>-1</v>
      </c>
      <c r="NH335" s="7">
        <v>-1</v>
      </c>
      <c r="NI335" s="2" t="s">
        <v>239</v>
      </c>
      <c r="NJ335" s="2" t="s">
        <v>261</v>
      </c>
      <c r="NK335" s="2" t="s">
        <v>995</v>
      </c>
      <c r="NL335" s="2" t="s">
        <v>1638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239</v>
      </c>
      <c r="NV335" s="2" t="s">
        <v>237</v>
      </c>
      <c r="NW335" s="2" t="s">
        <v>1078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239</v>
      </c>
      <c r="OH335" s="2" t="s">
        <v>237</v>
      </c>
      <c r="OI335" s="2" t="s">
        <v>671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252</v>
      </c>
      <c r="OT335" s="2" t="s">
        <v>223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239</v>
      </c>
      <c r="PF335" s="2" t="s">
        <v>223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266</v>
      </c>
      <c r="QD335" s="2" t="s">
        <v>223</v>
      </c>
      <c r="QE335" s="2" t="s">
        <v>226</v>
      </c>
      <c r="QF335" s="2" t="s">
        <v>226</v>
      </c>
      <c r="QG335" s="2" t="s">
        <v>238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237</v>
      </c>
      <c r="QQ335" s="2" t="s">
        <v>226</v>
      </c>
      <c r="QR335" s="2" t="s">
        <v>226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266</v>
      </c>
      <c r="RB335" s="2" t="s">
        <v>223</v>
      </c>
      <c r="RC335" s="2" t="s">
        <v>226</v>
      </c>
      <c r="RD335" s="2" t="s">
        <v>226</v>
      </c>
      <c r="RE335" s="2" t="s">
        <v>238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226</v>
      </c>
      <c r="RN335" s="2" t="s">
        <v>226</v>
      </c>
      <c r="RO335" s="2" t="s">
        <v>226</v>
      </c>
      <c r="RP335" s="2" t="s">
        <v>226</v>
      </c>
      <c r="RQ335" s="2" t="s">
        <v>226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236</v>
      </c>
      <c r="RZ335" s="2" t="s">
        <v>237</v>
      </c>
      <c r="SA335" s="2" t="s">
        <v>226</v>
      </c>
      <c r="SB335" s="2" t="s">
        <v>226</v>
      </c>
      <c r="SC335" s="2" t="s">
        <v>238</v>
      </c>
      <c r="SD335" s="2" t="s">
        <v>226</v>
      </c>
      <c r="SE335" s="4">
        <v>396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</row>
    <row r="336">
      <c r="A336" s="2" t="s">
        <v>3301</v>
      </c>
      <c r="B336" s="2" t="s">
        <v>577</v>
      </c>
      <c r="C336" s="2" t="s">
        <v>558</v>
      </c>
      <c r="D336" s="2" t="s">
        <v>215</v>
      </c>
      <c r="E336" s="2" t="s">
        <v>432</v>
      </c>
      <c r="F336" s="2" t="s">
        <v>3290</v>
      </c>
      <c r="G336" s="2" t="s">
        <v>3291</v>
      </c>
      <c r="H336" s="2" t="s">
        <v>3292</v>
      </c>
      <c r="I336" s="2" t="s">
        <v>3293</v>
      </c>
      <c r="J336" s="2" t="s">
        <v>561</v>
      </c>
      <c r="K336" s="2" t="s">
        <v>3294</v>
      </c>
      <c r="L336" s="3">
        <v>32.4</v>
      </c>
      <c r="M336" s="3">
        <v>34.02</v>
      </c>
      <c r="N336" s="3">
        <v>64.99</v>
      </c>
      <c r="O336" s="2" t="s">
        <v>223</v>
      </c>
      <c r="P336" s="2" t="s">
        <v>224</v>
      </c>
      <c r="Q336" s="2" t="s">
        <v>225</v>
      </c>
      <c r="R336" s="2" t="s">
        <v>226</v>
      </c>
      <c r="S336" s="2" t="s">
        <v>3295</v>
      </c>
      <c r="T336" s="2" t="s">
        <v>969</v>
      </c>
      <c r="U336" s="2" t="s">
        <v>3296</v>
      </c>
      <c r="V336" s="2" t="s">
        <v>320</v>
      </c>
      <c r="W336" s="2" t="s">
        <v>231</v>
      </c>
      <c r="X336" s="2" t="s">
        <v>1352</v>
      </c>
      <c r="Y336" s="2" t="s">
        <v>3297</v>
      </c>
      <c r="Z336" s="4">
        <v>161</v>
      </c>
      <c r="AA336" s="4">
        <f>=ROUNDDOWN(26.8333333333333,0)</f>
      </c>
      <c r="AB336" s="5">
        <v>6</v>
      </c>
      <c r="AC336" s="2" t="s">
        <v>1354</v>
      </c>
      <c r="AD336" s="4">
        <v>200</v>
      </c>
      <c r="AE336" s="4">
        <v>380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165</v>
      </c>
      <c r="AQ336" s="8">
        <v>6268.35</v>
      </c>
      <c r="AR336" s="4">
        <v>75</v>
      </c>
      <c r="AS336" s="8">
        <v>2871.59</v>
      </c>
      <c r="AT336" s="7">
        <v>1.2</v>
      </c>
      <c r="AU336" s="7">
        <v>1.1829</v>
      </c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0.4116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165</v>
      </c>
      <c r="BK336" s="8">
        <v>6268.35</v>
      </c>
      <c r="BL336" s="2" t="s">
        <v>3302</v>
      </c>
      <c r="BM336" s="7">
        <v>1</v>
      </c>
      <c r="BN336" s="7">
        <v>1</v>
      </c>
      <c r="BO336" s="4"/>
      <c r="BP336" s="8"/>
      <c r="BQ336" s="4">
        <v>7</v>
      </c>
      <c r="BR336" s="8">
        <v>285.18</v>
      </c>
      <c r="BS336" s="7">
        <v>-1</v>
      </c>
      <c r="BT336" s="7">
        <v>-1</v>
      </c>
      <c r="BU336" s="2" t="s">
        <v>239</v>
      </c>
      <c r="BV336" s="2" t="s">
        <v>237</v>
      </c>
      <c r="BW336" s="2" t="s">
        <v>226</v>
      </c>
      <c r="BX336" s="2" t="s">
        <v>640</v>
      </c>
      <c r="BY336" s="2" t="s">
        <v>238</v>
      </c>
      <c r="BZ336" s="2" t="s">
        <v>226</v>
      </c>
      <c r="CA336" s="4">
        <v>9</v>
      </c>
      <c r="CB336" s="8">
        <v>314.82</v>
      </c>
      <c r="CC336" s="4">
        <v>11</v>
      </c>
      <c r="CD336" s="8">
        <v>443.96</v>
      </c>
      <c r="CE336" s="7">
        <v>-0.1818</v>
      </c>
      <c r="CF336" s="7">
        <v>-0.2909</v>
      </c>
      <c r="CG336" s="2" t="s">
        <v>239</v>
      </c>
      <c r="CH336" s="2" t="s">
        <v>223</v>
      </c>
      <c r="CI336" s="2" t="s">
        <v>800</v>
      </c>
      <c r="CJ336" s="2" t="s">
        <v>3298</v>
      </c>
      <c r="CK336" s="2" t="s">
        <v>238</v>
      </c>
      <c r="CL336" s="2" t="s">
        <v>226</v>
      </c>
      <c r="CM336" s="4">
        <v>16</v>
      </c>
      <c r="CN336" s="8">
        <v>645.76</v>
      </c>
      <c r="CO336" s="4">
        <v>5</v>
      </c>
      <c r="CP336" s="8">
        <v>201.8</v>
      </c>
      <c r="CQ336" s="7">
        <v>2.2</v>
      </c>
      <c r="CR336" s="7">
        <v>2.2</v>
      </c>
      <c r="CS336" s="2" t="s">
        <v>239</v>
      </c>
      <c r="CT336" s="2" t="s">
        <v>223</v>
      </c>
      <c r="CU336" s="2" t="s">
        <v>1884</v>
      </c>
      <c r="CV336" s="2" t="s">
        <v>621</v>
      </c>
      <c r="CW336" s="2" t="s">
        <v>238</v>
      </c>
      <c r="CX336" s="2" t="s">
        <v>226</v>
      </c>
      <c r="CY336" s="4">
        <v>122</v>
      </c>
      <c r="CZ336" s="8">
        <v>4665.28</v>
      </c>
      <c r="DA336" s="4">
        <v>9</v>
      </c>
      <c r="DB336" s="8">
        <v>344.16</v>
      </c>
      <c r="DC336" s="7">
        <v>12.5556</v>
      </c>
      <c r="DD336" s="7">
        <v>12.5556</v>
      </c>
      <c r="DE336" s="2" t="s">
        <v>239</v>
      </c>
      <c r="DF336" s="2" t="s">
        <v>223</v>
      </c>
      <c r="DG336" s="2" t="s">
        <v>3262</v>
      </c>
      <c r="DH336" s="2" t="s">
        <v>800</v>
      </c>
      <c r="DI336" s="2" t="s">
        <v>238</v>
      </c>
      <c r="DJ336" s="2" t="s">
        <v>226</v>
      </c>
      <c r="DK336" s="4">
        <v>1</v>
      </c>
      <c r="DL336" s="8">
        <v>38</v>
      </c>
      <c r="DM336" s="4">
        <v>3</v>
      </c>
      <c r="DN336" s="8">
        <v>106.4</v>
      </c>
      <c r="DO336" s="7">
        <v>-0.6667</v>
      </c>
      <c r="DP336" s="7">
        <v>-0.6429</v>
      </c>
      <c r="DQ336" s="2" t="s">
        <v>239</v>
      </c>
      <c r="DR336" s="2" t="s">
        <v>223</v>
      </c>
      <c r="DS336" s="2" t="s">
        <v>1866</v>
      </c>
      <c r="DT336" s="2" t="s">
        <v>1607</v>
      </c>
      <c r="DU336" s="2" t="s">
        <v>238</v>
      </c>
      <c r="DV336" s="2" t="s">
        <v>226</v>
      </c>
      <c r="DW336" s="4">
        <v>13</v>
      </c>
      <c r="DX336" s="8">
        <v>472.42</v>
      </c>
      <c r="DY336" s="4">
        <v>11</v>
      </c>
      <c r="DZ336" s="8">
        <v>399.74</v>
      </c>
      <c r="EA336" s="7">
        <v>0.1818</v>
      </c>
      <c r="EB336" s="7">
        <v>0.1818</v>
      </c>
      <c r="EC336" s="2" t="s">
        <v>239</v>
      </c>
      <c r="ED336" s="2" t="s">
        <v>223</v>
      </c>
      <c r="EE336" s="2" t="s">
        <v>1125</v>
      </c>
      <c r="EF336" s="2" t="s">
        <v>1656</v>
      </c>
      <c r="EG336" s="2" t="s">
        <v>238</v>
      </c>
      <c r="EH336" s="2" t="s">
        <v>226</v>
      </c>
      <c r="EI336" s="4">
        <v>3</v>
      </c>
      <c r="EJ336" s="8">
        <v>96.24</v>
      </c>
      <c r="EK336" s="4">
        <v>12</v>
      </c>
      <c r="EL336" s="8">
        <v>444.24</v>
      </c>
      <c r="EM336" s="7">
        <v>-0.75</v>
      </c>
      <c r="EN336" s="7">
        <v>-0.7834</v>
      </c>
      <c r="EO336" s="2" t="s">
        <v>239</v>
      </c>
      <c r="EP336" s="2" t="s">
        <v>223</v>
      </c>
      <c r="EQ336" s="2" t="s">
        <v>1884</v>
      </c>
      <c r="ER336" s="2" t="s">
        <v>1727</v>
      </c>
      <c r="ES336" s="2" t="s">
        <v>238</v>
      </c>
      <c r="ET336" s="2" t="s">
        <v>226</v>
      </c>
      <c r="EU336" s="4"/>
      <c r="EV336" s="8"/>
      <c r="EW336" s="4">
        <v>12</v>
      </c>
      <c r="EX336" s="8">
        <v>453.48</v>
      </c>
      <c r="EY336" s="7">
        <v>-1</v>
      </c>
      <c r="EZ336" s="7">
        <v>-1</v>
      </c>
      <c r="FA336" s="2" t="s">
        <v>239</v>
      </c>
      <c r="FB336" s="2" t="s">
        <v>223</v>
      </c>
      <c r="FC336" s="2" t="s">
        <v>3299</v>
      </c>
      <c r="FD336" s="2" t="s">
        <v>1468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239</v>
      </c>
      <c r="FN336" s="2" t="s">
        <v>223</v>
      </c>
      <c r="FO336" s="2" t="s">
        <v>1884</v>
      </c>
      <c r="FP336" s="2" t="s">
        <v>226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239</v>
      </c>
      <c r="FZ336" s="2" t="s">
        <v>223</v>
      </c>
      <c r="GA336" s="2" t="s">
        <v>661</v>
      </c>
      <c r="GB336" s="2" t="s">
        <v>226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1002</v>
      </c>
      <c r="GL336" s="2" t="s">
        <v>237</v>
      </c>
      <c r="GM336" s="2" t="s">
        <v>233</v>
      </c>
      <c r="GN336" s="2" t="s">
        <v>907</v>
      </c>
      <c r="GO336" s="2" t="s">
        <v>238</v>
      </c>
      <c r="GP336" s="2" t="s">
        <v>226</v>
      </c>
      <c r="GQ336" s="4"/>
      <c r="GR336" s="8"/>
      <c r="GS336" s="4">
        <v>2</v>
      </c>
      <c r="GT336" s="8">
        <v>76.32</v>
      </c>
      <c r="GU336" s="7">
        <v>-1</v>
      </c>
      <c r="GV336" s="7">
        <v>-1</v>
      </c>
      <c r="GW336" s="2" t="s">
        <v>239</v>
      </c>
      <c r="GX336" s="2" t="s">
        <v>223</v>
      </c>
      <c r="GY336" s="2" t="s">
        <v>607</v>
      </c>
      <c r="GZ336" s="2" t="s">
        <v>810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223</v>
      </c>
      <c r="HK336" s="2" t="s">
        <v>541</v>
      </c>
      <c r="HL336" s="2" t="s">
        <v>226</v>
      </c>
      <c r="HM336" s="2" t="s">
        <v>238</v>
      </c>
      <c r="HN336" s="2" t="s">
        <v>226</v>
      </c>
      <c r="HO336" s="4">
        <v>1</v>
      </c>
      <c r="HP336" s="8">
        <v>35.83</v>
      </c>
      <c r="HQ336" s="4"/>
      <c r="HR336" s="8"/>
      <c r="HS336" s="7"/>
      <c r="HT336" s="7"/>
      <c r="HU336" s="2" t="s">
        <v>239</v>
      </c>
      <c r="HV336" s="2" t="s">
        <v>223</v>
      </c>
      <c r="HW336" s="2" t="s">
        <v>1884</v>
      </c>
      <c r="HX336" s="2" t="s">
        <v>3303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252</v>
      </c>
      <c r="IH336" s="2" t="s">
        <v>223</v>
      </c>
      <c r="II336" s="2" t="s">
        <v>226</v>
      </c>
      <c r="IJ336" s="2" t="s">
        <v>226</v>
      </c>
      <c r="IK336" s="2" t="s">
        <v>238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226</v>
      </c>
      <c r="IT336" s="2" t="s">
        <v>226</v>
      </c>
      <c r="IU336" s="2" t="s">
        <v>226</v>
      </c>
      <c r="IV336" s="2" t="s">
        <v>226</v>
      </c>
      <c r="IW336" s="2" t="s">
        <v>226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448</v>
      </c>
      <c r="JF336" s="2" t="s">
        <v>223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252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223</v>
      </c>
      <c r="KE336" s="2" t="s">
        <v>591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667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252</v>
      </c>
      <c r="LB336" s="2" t="s">
        <v>223</v>
      </c>
      <c r="LC336" s="2" t="s">
        <v>226</v>
      </c>
      <c r="LD336" s="2" t="s">
        <v>226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239</v>
      </c>
      <c r="LN336" s="2" t="s">
        <v>223</v>
      </c>
      <c r="LO336" s="2" t="s">
        <v>321</v>
      </c>
      <c r="LP336" s="2" t="s">
        <v>277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239</v>
      </c>
      <c r="LZ336" s="2" t="s">
        <v>223</v>
      </c>
      <c r="MA336" s="2" t="s">
        <v>668</v>
      </c>
      <c r="MB336" s="2" t="s">
        <v>226</v>
      </c>
      <c r="MC336" s="2" t="s">
        <v>238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226</v>
      </c>
      <c r="MM336" s="2" t="s">
        <v>226</v>
      </c>
      <c r="MN336" s="2" t="s">
        <v>226</v>
      </c>
      <c r="MO336" s="2" t="s">
        <v>226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223</v>
      </c>
      <c r="MY336" s="2" t="s">
        <v>1005</v>
      </c>
      <c r="MZ336" s="2" t="s">
        <v>226</v>
      </c>
      <c r="NA336" s="2" t="s">
        <v>238</v>
      </c>
      <c r="NB336" s="2" t="s">
        <v>226</v>
      </c>
      <c r="NC336" s="4"/>
      <c r="ND336" s="8"/>
      <c r="NE336" s="4">
        <v>3</v>
      </c>
      <c r="NF336" s="8">
        <v>116.31</v>
      </c>
      <c r="NG336" s="7">
        <v>-1</v>
      </c>
      <c r="NH336" s="7">
        <v>-1</v>
      </c>
      <c r="NI336" s="2" t="s">
        <v>239</v>
      </c>
      <c r="NJ336" s="2" t="s">
        <v>261</v>
      </c>
      <c r="NK336" s="2" t="s">
        <v>995</v>
      </c>
      <c r="NL336" s="2" t="s">
        <v>1186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239</v>
      </c>
      <c r="NV336" s="2" t="s">
        <v>237</v>
      </c>
      <c r="NW336" s="2" t="s">
        <v>1599</v>
      </c>
      <c r="NX336" s="2" t="s">
        <v>226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239</v>
      </c>
      <c r="OH336" s="2" t="s">
        <v>237</v>
      </c>
      <c r="OI336" s="2" t="s">
        <v>671</v>
      </c>
      <c r="OJ336" s="2" t="s">
        <v>226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239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266</v>
      </c>
      <c r="QD336" s="2" t="s">
        <v>223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237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266</v>
      </c>
      <c r="RB336" s="2" t="s">
        <v>223</v>
      </c>
      <c r="RC336" s="2" t="s">
        <v>226</v>
      </c>
      <c r="RD336" s="2" t="s">
        <v>226</v>
      </c>
      <c r="RE336" s="2" t="s">
        <v>238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236</v>
      </c>
      <c r="RZ336" s="2" t="s">
        <v>237</v>
      </c>
      <c r="SA336" s="2" t="s">
        <v>226</v>
      </c>
      <c r="SB336" s="2" t="s">
        <v>226</v>
      </c>
      <c r="SC336" s="2" t="s">
        <v>238</v>
      </c>
      <c r="SD336" s="2" t="s">
        <v>226</v>
      </c>
      <c r="SE336" s="4">
        <v>161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>
        <v>200</v>
      </c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>
        <v>180</v>
      </c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</row>
    <row r="337">
      <c r="A337" s="2" t="s">
        <v>3304</v>
      </c>
      <c r="B337" s="2" t="s">
        <v>577</v>
      </c>
      <c r="C337" s="2" t="s">
        <v>558</v>
      </c>
      <c r="D337" s="2" t="s">
        <v>215</v>
      </c>
      <c r="E337" s="2" t="s">
        <v>432</v>
      </c>
      <c r="F337" s="2" t="s">
        <v>3290</v>
      </c>
      <c r="G337" s="2" t="s">
        <v>3291</v>
      </c>
      <c r="H337" s="2" t="s">
        <v>3292</v>
      </c>
      <c r="I337" s="2" t="s">
        <v>3293</v>
      </c>
      <c r="J337" s="2" t="s">
        <v>451</v>
      </c>
      <c r="K337" s="2" t="s">
        <v>3294</v>
      </c>
      <c r="L337" s="3">
        <v>34.56</v>
      </c>
      <c r="M337" s="3">
        <v>36.29</v>
      </c>
      <c r="N337" s="3">
        <v>69.99</v>
      </c>
      <c r="O337" s="2" t="s">
        <v>223</v>
      </c>
      <c r="P337" s="2" t="s">
        <v>224</v>
      </c>
      <c r="Q337" s="2" t="s">
        <v>225</v>
      </c>
      <c r="R337" s="2" t="s">
        <v>226</v>
      </c>
      <c r="S337" s="2" t="s">
        <v>3295</v>
      </c>
      <c r="T337" s="2" t="s">
        <v>969</v>
      </c>
      <c r="U337" s="2" t="s">
        <v>3305</v>
      </c>
      <c r="V337" s="2" t="s">
        <v>320</v>
      </c>
      <c r="W337" s="2" t="s">
        <v>231</v>
      </c>
      <c r="X337" s="2" t="s">
        <v>1352</v>
      </c>
      <c r="Y337" s="2" t="s">
        <v>3297</v>
      </c>
      <c r="Z337" s="4">
        <v>346</v>
      </c>
      <c r="AA337" s="4">
        <f>=ROUNDDOWN(49.4285714285714,0)</f>
      </c>
      <c r="AB337" s="5">
        <v>7</v>
      </c>
      <c r="AC337" s="2" t="s">
        <v>1354</v>
      </c>
      <c r="AD337" s="4">
        <v>160</v>
      </c>
      <c r="AE337" s="4">
        <v>160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75</v>
      </c>
      <c r="AQ337" s="8">
        <v>3029.99</v>
      </c>
      <c r="AR337" s="4">
        <v>79</v>
      </c>
      <c r="AS337" s="8">
        <v>3303.56</v>
      </c>
      <c r="AT337" s="7">
        <v>-0.0506</v>
      </c>
      <c r="AU337" s="7">
        <v>-0.0828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>
        <v>0.1989</v>
      </c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 t="s">
        <v>226</v>
      </c>
      <c r="BJ337" s="4">
        <v>75</v>
      </c>
      <c r="BK337" s="8">
        <v>3029.99</v>
      </c>
      <c r="BL337" s="2" t="s">
        <v>3306</v>
      </c>
      <c r="BM337" s="7">
        <v>1</v>
      </c>
      <c r="BN337" s="7">
        <v>1</v>
      </c>
      <c r="BO337" s="4"/>
      <c r="BP337" s="8"/>
      <c r="BQ337" s="4">
        <v>9</v>
      </c>
      <c r="BR337" s="8">
        <v>389.43</v>
      </c>
      <c r="BS337" s="7">
        <v>-1</v>
      </c>
      <c r="BT337" s="7">
        <v>-1</v>
      </c>
      <c r="BU337" s="2" t="s">
        <v>239</v>
      </c>
      <c r="BV337" s="2" t="s">
        <v>237</v>
      </c>
      <c r="BW337" s="2" t="s">
        <v>226</v>
      </c>
      <c r="BX337" s="2" t="s">
        <v>640</v>
      </c>
      <c r="BY337" s="2" t="s">
        <v>238</v>
      </c>
      <c r="BZ337" s="2" t="s">
        <v>226</v>
      </c>
      <c r="CA337" s="4">
        <v>7</v>
      </c>
      <c r="CB337" s="8">
        <v>266.21</v>
      </c>
      <c r="CC337" s="4">
        <v>21</v>
      </c>
      <c r="CD337" s="8">
        <v>912.66</v>
      </c>
      <c r="CE337" s="7">
        <v>-0.6667</v>
      </c>
      <c r="CF337" s="7">
        <v>-0.7083</v>
      </c>
      <c r="CG337" s="2" t="s">
        <v>239</v>
      </c>
      <c r="CH337" s="2" t="s">
        <v>223</v>
      </c>
      <c r="CI337" s="2" t="s">
        <v>800</v>
      </c>
      <c r="CJ337" s="2" t="s">
        <v>3298</v>
      </c>
      <c r="CK337" s="2" t="s">
        <v>238</v>
      </c>
      <c r="CL337" s="2" t="s">
        <v>226</v>
      </c>
      <c r="CM337" s="4">
        <v>25</v>
      </c>
      <c r="CN337" s="8">
        <v>1086.5</v>
      </c>
      <c r="CO337" s="4">
        <v>12</v>
      </c>
      <c r="CP337" s="8">
        <v>521.52</v>
      </c>
      <c r="CQ337" s="7">
        <v>1.0833</v>
      </c>
      <c r="CR337" s="7">
        <v>1.0833</v>
      </c>
      <c r="CS337" s="2" t="s">
        <v>239</v>
      </c>
      <c r="CT337" s="2" t="s">
        <v>223</v>
      </c>
      <c r="CU337" s="2" t="s">
        <v>1121</v>
      </c>
      <c r="CV337" s="2" t="s">
        <v>808</v>
      </c>
      <c r="CW337" s="2" t="s">
        <v>238</v>
      </c>
      <c r="CX337" s="2" t="s">
        <v>226</v>
      </c>
      <c r="CY337" s="4">
        <v>6</v>
      </c>
      <c r="CZ337" s="8">
        <v>244.74</v>
      </c>
      <c r="DA337" s="4">
        <v>9</v>
      </c>
      <c r="DB337" s="8">
        <v>367.11</v>
      </c>
      <c r="DC337" s="7">
        <v>-0.3333</v>
      </c>
      <c r="DD337" s="7">
        <v>-0.3333</v>
      </c>
      <c r="DE337" s="2" t="s">
        <v>239</v>
      </c>
      <c r="DF337" s="2" t="s">
        <v>223</v>
      </c>
      <c r="DG337" s="2" t="s">
        <v>3262</v>
      </c>
      <c r="DH337" s="2" t="s">
        <v>630</v>
      </c>
      <c r="DI337" s="2" t="s">
        <v>238</v>
      </c>
      <c r="DJ337" s="2" t="s">
        <v>226</v>
      </c>
      <c r="DK337" s="4">
        <v>5</v>
      </c>
      <c r="DL337" s="8">
        <v>189.21</v>
      </c>
      <c r="DM337" s="4">
        <v>4</v>
      </c>
      <c r="DN337" s="8">
        <v>163.68</v>
      </c>
      <c r="DO337" s="7">
        <v>0.25</v>
      </c>
      <c r="DP337" s="7">
        <v>0.156</v>
      </c>
      <c r="DQ337" s="2" t="s">
        <v>239</v>
      </c>
      <c r="DR337" s="2" t="s">
        <v>223</v>
      </c>
      <c r="DS337" s="2" t="s">
        <v>1121</v>
      </c>
      <c r="DT337" s="2" t="s">
        <v>1125</v>
      </c>
      <c r="DU337" s="2" t="s">
        <v>238</v>
      </c>
      <c r="DV337" s="2" t="s">
        <v>226</v>
      </c>
      <c r="DW337" s="4">
        <v>24</v>
      </c>
      <c r="DX337" s="8">
        <v>939.36</v>
      </c>
      <c r="DY337" s="4">
        <v>14</v>
      </c>
      <c r="DZ337" s="8">
        <v>547.96</v>
      </c>
      <c r="EA337" s="7">
        <v>0.7143</v>
      </c>
      <c r="EB337" s="7">
        <v>0.7143</v>
      </c>
      <c r="EC337" s="2" t="s">
        <v>239</v>
      </c>
      <c r="ED337" s="2" t="s">
        <v>223</v>
      </c>
      <c r="EE337" s="2" t="s">
        <v>1125</v>
      </c>
      <c r="EF337" s="2" t="s">
        <v>1118</v>
      </c>
      <c r="EG337" s="2" t="s">
        <v>238</v>
      </c>
      <c r="EH337" s="2" t="s">
        <v>226</v>
      </c>
      <c r="EI337" s="4">
        <v>4</v>
      </c>
      <c r="EJ337" s="8">
        <v>139.56</v>
      </c>
      <c r="EK337" s="4">
        <v>7</v>
      </c>
      <c r="EL337" s="8">
        <v>279.09</v>
      </c>
      <c r="EM337" s="7">
        <v>-0.4286</v>
      </c>
      <c r="EN337" s="7">
        <v>-0.4999</v>
      </c>
      <c r="EO337" s="2" t="s">
        <v>239</v>
      </c>
      <c r="EP337" s="2" t="s">
        <v>223</v>
      </c>
      <c r="EQ337" s="2" t="s">
        <v>1121</v>
      </c>
      <c r="ER337" s="2" t="s">
        <v>602</v>
      </c>
      <c r="ES337" s="2" t="s">
        <v>238</v>
      </c>
      <c r="ET337" s="2" t="s">
        <v>226</v>
      </c>
      <c r="EU337" s="4">
        <v>2</v>
      </c>
      <c r="EV337" s="8">
        <v>84.72</v>
      </c>
      <c r="EW337" s="4"/>
      <c r="EX337" s="8"/>
      <c r="EY337" s="7"/>
      <c r="EZ337" s="7"/>
      <c r="FA337" s="2" t="s">
        <v>239</v>
      </c>
      <c r="FB337" s="2" t="s">
        <v>223</v>
      </c>
      <c r="FC337" s="2" t="s">
        <v>3299</v>
      </c>
      <c r="FD337" s="2" t="s">
        <v>3300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223</v>
      </c>
      <c r="FO337" s="2" t="s">
        <v>1121</v>
      </c>
      <c r="FP337" s="2" t="s">
        <v>3307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239</v>
      </c>
      <c r="FZ337" s="2" t="s">
        <v>223</v>
      </c>
      <c r="GA337" s="2" t="s">
        <v>661</v>
      </c>
      <c r="GB337" s="2" t="s">
        <v>226</v>
      </c>
      <c r="GC337" s="2" t="s">
        <v>238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1002</v>
      </c>
      <c r="GL337" s="2" t="s">
        <v>237</v>
      </c>
      <c r="GM337" s="2" t="s">
        <v>233</v>
      </c>
      <c r="GN337" s="2" t="s">
        <v>1288</v>
      </c>
      <c r="GO337" s="2" t="s">
        <v>238</v>
      </c>
      <c r="GP337" s="2" t="s">
        <v>226</v>
      </c>
      <c r="GQ337" s="4">
        <v>1</v>
      </c>
      <c r="GR337" s="8">
        <v>41.1</v>
      </c>
      <c r="GS337" s="4"/>
      <c r="GT337" s="8"/>
      <c r="GU337" s="7"/>
      <c r="GV337" s="7"/>
      <c r="GW337" s="2" t="s">
        <v>239</v>
      </c>
      <c r="GX337" s="2" t="s">
        <v>223</v>
      </c>
      <c r="GY337" s="2" t="s">
        <v>607</v>
      </c>
      <c r="GZ337" s="2" t="s">
        <v>845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239</v>
      </c>
      <c r="HJ337" s="2" t="s">
        <v>223</v>
      </c>
      <c r="HK337" s="2" t="s">
        <v>541</v>
      </c>
      <c r="HL337" s="2" t="s">
        <v>226</v>
      </c>
      <c r="HM337" s="2" t="s">
        <v>238</v>
      </c>
      <c r="HN337" s="2" t="s">
        <v>226</v>
      </c>
      <c r="HO337" s="4">
        <v>1</v>
      </c>
      <c r="HP337" s="8">
        <v>38.59</v>
      </c>
      <c r="HQ337" s="4">
        <v>1</v>
      </c>
      <c r="HR337" s="8">
        <v>38.59</v>
      </c>
      <c r="HS337" s="7"/>
      <c r="HT337" s="7"/>
      <c r="HU337" s="2" t="s">
        <v>239</v>
      </c>
      <c r="HV337" s="2" t="s">
        <v>223</v>
      </c>
      <c r="HW337" s="2" t="s">
        <v>1121</v>
      </c>
      <c r="HX337" s="2" t="s">
        <v>815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252</v>
      </c>
      <c r="IH337" s="2" t="s">
        <v>223</v>
      </c>
      <c r="II337" s="2" t="s">
        <v>226</v>
      </c>
      <c r="IJ337" s="2" t="s">
        <v>226</v>
      </c>
      <c r="IK337" s="2" t="s">
        <v>238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226</v>
      </c>
      <c r="IT337" s="2" t="s">
        <v>226</v>
      </c>
      <c r="IU337" s="2" t="s">
        <v>226</v>
      </c>
      <c r="IV337" s="2" t="s">
        <v>226</v>
      </c>
      <c r="IW337" s="2" t="s">
        <v>226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448</v>
      </c>
      <c r="JF337" s="2" t="s">
        <v>223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252</v>
      </c>
      <c r="JR337" s="2" t="s">
        <v>223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223</v>
      </c>
      <c r="KE337" s="2" t="s">
        <v>591</v>
      </c>
      <c r="KF337" s="2" t="s">
        <v>226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667</v>
      </c>
      <c r="KP337" s="2" t="s">
        <v>223</v>
      </c>
      <c r="KQ337" s="2" t="s">
        <v>226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252</v>
      </c>
      <c r="LB337" s="2" t="s">
        <v>223</v>
      </c>
      <c r="LC337" s="2" t="s">
        <v>226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223</v>
      </c>
      <c r="LO337" s="2" t="s">
        <v>321</v>
      </c>
      <c r="LP337" s="2" t="s">
        <v>1739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223</v>
      </c>
      <c r="MA337" s="2" t="s">
        <v>668</v>
      </c>
      <c r="MB337" s="2" t="s">
        <v>226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223</v>
      </c>
      <c r="MY337" s="2" t="s">
        <v>1005</v>
      </c>
      <c r="MZ337" s="2" t="s">
        <v>226</v>
      </c>
      <c r="NA337" s="2" t="s">
        <v>238</v>
      </c>
      <c r="NB337" s="2" t="s">
        <v>226</v>
      </c>
      <c r="NC337" s="4"/>
      <c r="ND337" s="8"/>
      <c r="NE337" s="4">
        <v>2</v>
      </c>
      <c r="NF337" s="8">
        <v>83.52</v>
      </c>
      <c r="NG337" s="7">
        <v>-1</v>
      </c>
      <c r="NH337" s="7">
        <v>-1</v>
      </c>
      <c r="NI337" s="2" t="s">
        <v>239</v>
      </c>
      <c r="NJ337" s="2" t="s">
        <v>261</v>
      </c>
      <c r="NK337" s="2" t="s">
        <v>995</v>
      </c>
      <c r="NL337" s="2" t="s">
        <v>3031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237</v>
      </c>
      <c r="NW337" s="2" t="s">
        <v>1201</v>
      </c>
      <c r="NX337" s="2" t="s">
        <v>226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239</v>
      </c>
      <c r="OH337" s="2" t="s">
        <v>237</v>
      </c>
      <c r="OI337" s="2" t="s">
        <v>671</v>
      </c>
      <c r="OJ337" s="2" t="s">
        <v>226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252</v>
      </c>
      <c r="OT337" s="2" t="s">
        <v>223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239</v>
      </c>
      <c r="PF337" s="2" t="s">
        <v>223</v>
      </c>
      <c r="PG337" s="2" t="s">
        <v>226</v>
      </c>
      <c r="PH337" s="2" t="s">
        <v>226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266</v>
      </c>
      <c r="QD337" s="2" t="s">
        <v>223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237</v>
      </c>
      <c r="QQ337" s="2" t="s">
        <v>226</v>
      </c>
      <c r="QR337" s="2" t="s">
        <v>226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266</v>
      </c>
      <c r="RB337" s="2" t="s">
        <v>223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226</v>
      </c>
      <c r="RO337" s="2" t="s">
        <v>226</v>
      </c>
      <c r="RP337" s="2" t="s">
        <v>226</v>
      </c>
      <c r="RQ337" s="2" t="s">
        <v>226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236</v>
      </c>
      <c r="RZ337" s="2" t="s">
        <v>237</v>
      </c>
      <c r="SA337" s="2" t="s">
        <v>226</v>
      </c>
      <c r="SB337" s="2" t="s">
        <v>226</v>
      </c>
      <c r="SC337" s="2" t="s">
        <v>238</v>
      </c>
      <c r="SD337" s="2" t="s">
        <v>226</v>
      </c>
      <c r="SE337" s="4">
        <v>346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>
        <v>160</v>
      </c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</row>
    <row r="338">
      <c r="A338" s="2" t="s">
        <v>3308</v>
      </c>
      <c r="B338" s="2" t="s">
        <v>577</v>
      </c>
      <c r="C338" s="2" t="s">
        <v>558</v>
      </c>
      <c r="D338" s="2" t="s">
        <v>215</v>
      </c>
      <c r="E338" s="2" t="s">
        <v>432</v>
      </c>
      <c r="F338" s="2" t="s">
        <v>3290</v>
      </c>
      <c r="G338" s="2" t="s">
        <v>3291</v>
      </c>
      <c r="H338" s="2" t="s">
        <v>3292</v>
      </c>
      <c r="I338" s="2" t="s">
        <v>3293</v>
      </c>
      <c r="J338" s="2" t="s">
        <v>480</v>
      </c>
      <c r="K338" s="2" t="s">
        <v>3294</v>
      </c>
      <c r="L338" s="3">
        <v>39.69</v>
      </c>
      <c r="M338" s="3">
        <v>41.67</v>
      </c>
      <c r="N338" s="3">
        <v>79.99</v>
      </c>
      <c r="O338" s="2" t="s">
        <v>223</v>
      </c>
      <c r="P338" s="2" t="s">
        <v>224</v>
      </c>
      <c r="Q338" s="2" t="s">
        <v>225</v>
      </c>
      <c r="R338" s="2" t="s">
        <v>226</v>
      </c>
      <c r="S338" s="2" t="s">
        <v>3295</v>
      </c>
      <c r="T338" s="2" t="s">
        <v>969</v>
      </c>
      <c r="U338" s="2" t="s">
        <v>3305</v>
      </c>
      <c r="V338" s="2" t="s">
        <v>320</v>
      </c>
      <c r="W338" s="2" t="s">
        <v>231</v>
      </c>
      <c r="X338" s="2" t="s">
        <v>1352</v>
      </c>
      <c r="Y338" s="2" t="s">
        <v>3297</v>
      </c>
      <c r="Z338" s="4">
        <v>151</v>
      </c>
      <c r="AA338" s="4">
        <f>=ROUNDDOWN(21.5714285714286,0)</f>
      </c>
      <c r="AB338" s="5">
        <v>7</v>
      </c>
      <c r="AC338" s="2" t="s">
        <v>1354</v>
      </c>
      <c r="AD338" s="4">
        <v>160</v>
      </c>
      <c r="AE338" s="4">
        <v>160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88</v>
      </c>
      <c r="AQ338" s="8">
        <v>4024.23</v>
      </c>
      <c r="AR338" s="4">
        <v>119</v>
      </c>
      <c r="AS338" s="8">
        <v>5616.65</v>
      </c>
      <c r="AT338" s="7">
        <v>-0.2605</v>
      </c>
      <c r="AU338" s="7">
        <v>-0.2835</v>
      </c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>
        <v>0.2642</v>
      </c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 t="s">
        <v>226</v>
      </c>
      <c r="BJ338" s="4">
        <v>88</v>
      </c>
      <c r="BK338" s="8">
        <v>4024.23</v>
      </c>
      <c r="BL338" s="2" t="s">
        <v>3309</v>
      </c>
      <c r="BM338" s="7">
        <v>1</v>
      </c>
      <c r="BN338" s="7">
        <v>1</v>
      </c>
      <c r="BO338" s="4"/>
      <c r="BP338" s="8"/>
      <c r="BQ338" s="4">
        <v>12</v>
      </c>
      <c r="BR338" s="8">
        <v>601.68</v>
      </c>
      <c r="BS338" s="7">
        <v>-1</v>
      </c>
      <c r="BT338" s="7">
        <v>-1</v>
      </c>
      <c r="BU338" s="2" t="s">
        <v>239</v>
      </c>
      <c r="BV338" s="2" t="s">
        <v>237</v>
      </c>
      <c r="BW338" s="2" t="s">
        <v>226</v>
      </c>
      <c r="BX338" s="2" t="s">
        <v>640</v>
      </c>
      <c r="BY338" s="2" t="s">
        <v>238</v>
      </c>
      <c r="BZ338" s="2" t="s">
        <v>226</v>
      </c>
      <c r="CA338" s="4">
        <v>9</v>
      </c>
      <c r="CB338" s="8">
        <v>397.35</v>
      </c>
      <c r="CC338" s="4">
        <v>18</v>
      </c>
      <c r="CD338" s="8">
        <v>894.06</v>
      </c>
      <c r="CE338" s="7">
        <v>-0.5</v>
      </c>
      <c r="CF338" s="7">
        <v>-0.5556</v>
      </c>
      <c r="CG338" s="2" t="s">
        <v>239</v>
      </c>
      <c r="CH338" s="2" t="s">
        <v>223</v>
      </c>
      <c r="CI338" s="2" t="s">
        <v>800</v>
      </c>
      <c r="CJ338" s="2" t="s">
        <v>1786</v>
      </c>
      <c r="CK338" s="2" t="s">
        <v>238</v>
      </c>
      <c r="CL338" s="2" t="s">
        <v>226</v>
      </c>
      <c r="CM338" s="4">
        <v>22</v>
      </c>
      <c r="CN338" s="8">
        <v>1092.74</v>
      </c>
      <c r="CO338" s="4">
        <v>8</v>
      </c>
      <c r="CP338" s="8">
        <v>397.36</v>
      </c>
      <c r="CQ338" s="7">
        <v>1.75</v>
      </c>
      <c r="CR338" s="7">
        <v>1.75</v>
      </c>
      <c r="CS338" s="2" t="s">
        <v>239</v>
      </c>
      <c r="CT338" s="2" t="s">
        <v>223</v>
      </c>
      <c r="CU338" s="2" t="s">
        <v>1884</v>
      </c>
      <c r="CV338" s="2" t="s">
        <v>1727</v>
      </c>
      <c r="CW338" s="2" t="s">
        <v>238</v>
      </c>
      <c r="CX338" s="2" t="s">
        <v>226</v>
      </c>
      <c r="CY338" s="4">
        <v>6</v>
      </c>
      <c r="CZ338" s="8">
        <v>280.74</v>
      </c>
      <c r="DA338" s="4">
        <v>30</v>
      </c>
      <c r="DB338" s="8">
        <v>1403.7</v>
      </c>
      <c r="DC338" s="7">
        <v>-0.8</v>
      </c>
      <c r="DD338" s="7">
        <v>-0.8</v>
      </c>
      <c r="DE338" s="2" t="s">
        <v>239</v>
      </c>
      <c r="DF338" s="2" t="s">
        <v>223</v>
      </c>
      <c r="DG338" s="2" t="s">
        <v>3262</v>
      </c>
      <c r="DH338" s="2" t="s">
        <v>3310</v>
      </c>
      <c r="DI338" s="2" t="s">
        <v>238</v>
      </c>
      <c r="DJ338" s="2" t="s">
        <v>226</v>
      </c>
      <c r="DK338" s="4">
        <v>7</v>
      </c>
      <c r="DL338" s="8">
        <v>301.54</v>
      </c>
      <c r="DM338" s="4">
        <v>6</v>
      </c>
      <c r="DN338" s="8">
        <v>259.47</v>
      </c>
      <c r="DO338" s="7">
        <v>0.1667</v>
      </c>
      <c r="DP338" s="7">
        <v>0.1621</v>
      </c>
      <c r="DQ338" s="2" t="s">
        <v>239</v>
      </c>
      <c r="DR338" s="2" t="s">
        <v>223</v>
      </c>
      <c r="DS338" s="2" t="s">
        <v>1866</v>
      </c>
      <c r="DT338" s="2" t="s">
        <v>3278</v>
      </c>
      <c r="DU338" s="2" t="s">
        <v>238</v>
      </c>
      <c r="DV338" s="2" t="s">
        <v>226</v>
      </c>
      <c r="DW338" s="4">
        <v>35</v>
      </c>
      <c r="DX338" s="8">
        <v>1565.55</v>
      </c>
      <c r="DY338" s="4">
        <v>25</v>
      </c>
      <c r="DZ338" s="8">
        <v>1118.25</v>
      </c>
      <c r="EA338" s="7">
        <v>0.4</v>
      </c>
      <c r="EB338" s="7">
        <v>0.4</v>
      </c>
      <c r="EC338" s="2" t="s">
        <v>239</v>
      </c>
      <c r="ED338" s="2" t="s">
        <v>223</v>
      </c>
      <c r="EE338" s="2" t="s">
        <v>1125</v>
      </c>
      <c r="EF338" s="2" t="s">
        <v>3311</v>
      </c>
      <c r="EG338" s="2" t="s">
        <v>238</v>
      </c>
      <c r="EH338" s="2" t="s">
        <v>226</v>
      </c>
      <c r="EI338" s="4">
        <v>4</v>
      </c>
      <c r="EJ338" s="8">
        <v>162.04</v>
      </c>
      <c r="EK338" s="4">
        <v>4</v>
      </c>
      <c r="EL338" s="8">
        <v>182.28</v>
      </c>
      <c r="EM338" s="7"/>
      <c r="EN338" s="7">
        <v>-0.111</v>
      </c>
      <c r="EO338" s="2" t="s">
        <v>239</v>
      </c>
      <c r="EP338" s="2" t="s">
        <v>223</v>
      </c>
      <c r="EQ338" s="2" t="s">
        <v>1884</v>
      </c>
      <c r="ER338" s="2" t="s">
        <v>1741</v>
      </c>
      <c r="ES338" s="2" t="s">
        <v>238</v>
      </c>
      <c r="ET338" s="2" t="s">
        <v>226</v>
      </c>
      <c r="EU338" s="4">
        <v>2</v>
      </c>
      <c r="EV338" s="8">
        <v>83.36</v>
      </c>
      <c r="EW338" s="4">
        <v>1</v>
      </c>
      <c r="EX338" s="8">
        <v>46.3</v>
      </c>
      <c r="EY338" s="7">
        <v>1</v>
      </c>
      <c r="EZ338" s="7">
        <v>0.8004</v>
      </c>
      <c r="FA338" s="2" t="s">
        <v>239</v>
      </c>
      <c r="FB338" s="2" t="s">
        <v>223</v>
      </c>
      <c r="FC338" s="2" t="s">
        <v>3299</v>
      </c>
      <c r="FD338" s="2" t="s">
        <v>768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223</v>
      </c>
      <c r="FO338" s="2" t="s">
        <v>1884</v>
      </c>
      <c r="FP338" s="2" t="s">
        <v>825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239</v>
      </c>
      <c r="FZ338" s="2" t="s">
        <v>223</v>
      </c>
      <c r="GA338" s="2" t="s">
        <v>661</v>
      </c>
      <c r="GB338" s="2" t="s">
        <v>2775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1002</v>
      </c>
      <c r="GL338" s="2" t="s">
        <v>237</v>
      </c>
      <c r="GM338" s="2" t="s">
        <v>233</v>
      </c>
      <c r="GN338" s="2" t="s">
        <v>857</v>
      </c>
      <c r="GO338" s="2" t="s">
        <v>238</v>
      </c>
      <c r="GP338" s="2" t="s">
        <v>226</v>
      </c>
      <c r="GQ338" s="4">
        <v>3</v>
      </c>
      <c r="GR338" s="8">
        <v>140.91</v>
      </c>
      <c r="GS338" s="4">
        <v>3</v>
      </c>
      <c r="GT338" s="8">
        <v>140.91</v>
      </c>
      <c r="GU338" s="7"/>
      <c r="GV338" s="7"/>
      <c r="GW338" s="2" t="s">
        <v>239</v>
      </c>
      <c r="GX338" s="2" t="s">
        <v>223</v>
      </c>
      <c r="GY338" s="2" t="s">
        <v>607</v>
      </c>
      <c r="GZ338" s="2" t="s">
        <v>644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239</v>
      </c>
      <c r="HJ338" s="2" t="s">
        <v>223</v>
      </c>
      <c r="HK338" s="2" t="s">
        <v>541</v>
      </c>
      <c r="HL338" s="2" t="s">
        <v>226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223</v>
      </c>
      <c r="HW338" s="2" t="s">
        <v>1884</v>
      </c>
      <c r="HX338" s="2" t="s">
        <v>824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252</v>
      </c>
      <c r="IH338" s="2" t="s">
        <v>223</v>
      </c>
      <c r="II338" s="2" t="s">
        <v>226</v>
      </c>
      <c r="IJ338" s="2" t="s">
        <v>226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226</v>
      </c>
      <c r="IT338" s="2" t="s">
        <v>226</v>
      </c>
      <c r="IU338" s="2" t="s">
        <v>226</v>
      </c>
      <c r="IV338" s="2" t="s">
        <v>226</v>
      </c>
      <c r="IW338" s="2" t="s">
        <v>226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448</v>
      </c>
      <c r="JF338" s="2" t="s">
        <v>223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252</v>
      </c>
      <c r="JR338" s="2" t="s">
        <v>223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223</v>
      </c>
      <c r="KE338" s="2" t="s">
        <v>591</v>
      </c>
      <c r="KF338" s="2" t="s">
        <v>226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667</v>
      </c>
      <c r="KP338" s="2" t="s">
        <v>223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252</v>
      </c>
      <c r="LB338" s="2" t="s">
        <v>223</v>
      </c>
      <c r="LC338" s="2" t="s">
        <v>226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239</v>
      </c>
      <c r="LN338" s="2" t="s">
        <v>223</v>
      </c>
      <c r="LO338" s="2" t="s">
        <v>426</v>
      </c>
      <c r="LP338" s="2" t="s">
        <v>226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239</v>
      </c>
      <c r="LZ338" s="2" t="s">
        <v>223</v>
      </c>
      <c r="MA338" s="2" t="s">
        <v>668</v>
      </c>
      <c r="MB338" s="2" t="s">
        <v>1305</v>
      </c>
      <c r="MC338" s="2" t="s">
        <v>238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223</v>
      </c>
      <c r="MY338" s="2" t="s">
        <v>1005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>
        <v>12</v>
      </c>
      <c r="NF338" s="8">
        <v>572.64</v>
      </c>
      <c r="NG338" s="7">
        <v>-1</v>
      </c>
      <c r="NH338" s="7">
        <v>-1</v>
      </c>
      <c r="NI338" s="2" t="s">
        <v>239</v>
      </c>
      <c r="NJ338" s="2" t="s">
        <v>261</v>
      </c>
      <c r="NK338" s="2" t="s">
        <v>995</v>
      </c>
      <c r="NL338" s="2" t="s">
        <v>1066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239</v>
      </c>
      <c r="NV338" s="2" t="s">
        <v>237</v>
      </c>
      <c r="NW338" s="2" t="s">
        <v>1078</v>
      </c>
      <c r="NX338" s="2" t="s">
        <v>226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239</v>
      </c>
      <c r="OH338" s="2" t="s">
        <v>237</v>
      </c>
      <c r="OI338" s="2" t="s">
        <v>671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252</v>
      </c>
      <c r="OT338" s="2" t="s">
        <v>223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239</v>
      </c>
      <c r="PF338" s="2" t="s">
        <v>223</v>
      </c>
      <c r="PG338" s="2" t="s">
        <v>226</v>
      </c>
      <c r="PH338" s="2" t="s">
        <v>226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266</v>
      </c>
      <c r="QD338" s="2" t="s">
        <v>223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237</v>
      </c>
      <c r="QQ338" s="2" t="s">
        <v>226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266</v>
      </c>
      <c r="RB338" s="2" t="s">
        <v>223</v>
      </c>
      <c r="RC338" s="2" t="s">
        <v>226</v>
      </c>
      <c r="RD338" s="2" t="s">
        <v>226</v>
      </c>
      <c r="RE338" s="2" t="s">
        <v>238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226</v>
      </c>
      <c r="RO338" s="2" t="s">
        <v>226</v>
      </c>
      <c r="RP338" s="2" t="s">
        <v>226</v>
      </c>
      <c r="RQ338" s="2" t="s">
        <v>226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236</v>
      </c>
      <c r="RZ338" s="2" t="s">
        <v>237</v>
      </c>
      <c r="SA338" s="2" t="s">
        <v>226</v>
      </c>
      <c r="SB338" s="2" t="s">
        <v>226</v>
      </c>
      <c r="SC338" s="2" t="s">
        <v>238</v>
      </c>
      <c r="SD338" s="2" t="s">
        <v>226</v>
      </c>
      <c r="SE338" s="4">
        <v>151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>
        <v>160</v>
      </c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</row>
    <row r="339">
      <c r="A339" s="2" t="s">
        <v>3312</v>
      </c>
      <c r="B339" s="2" t="s">
        <v>577</v>
      </c>
      <c r="C339" s="2" t="s">
        <v>558</v>
      </c>
      <c r="D339" s="2" t="s">
        <v>215</v>
      </c>
      <c r="E339" s="2" t="s">
        <v>432</v>
      </c>
      <c r="F339" s="2" t="s">
        <v>3313</v>
      </c>
      <c r="G339" s="2" t="s">
        <v>2994</v>
      </c>
      <c r="H339" s="2" t="s">
        <v>3314</v>
      </c>
      <c r="I339" s="2" t="s">
        <v>3199</v>
      </c>
      <c r="J339" s="2" t="s">
        <v>437</v>
      </c>
      <c r="K339" s="2" t="s">
        <v>1283</v>
      </c>
      <c r="L339" s="3">
        <v>30.46</v>
      </c>
      <c r="M339" s="3">
        <v>31.98</v>
      </c>
      <c r="N339" s="3">
        <v>69.99</v>
      </c>
      <c r="O339" s="2" t="s">
        <v>223</v>
      </c>
      <c r="P339" s="2" t="s">
        <v>796</v>
      </c>
      <c r="Q339" s="2" t="s">
        <v>225</v>
      </c>
      <c r="R339" s="2" t="s">
        <v>226</v>
      </c>
      <c r="S339" s="2" t="s">
        <v>3315</v>
      </c>
      <c r="T339" s="2" t="s">
        <v>969</v>
      </c>
      <c r="U339" s="2" t="s">
        <v>3296</v>
      </c>
      <c r="V339" s="2" t="s">
        <v>2382</v>
      </c>
      <c r="W339" s="2" t="s">
        <v>1894</v>
      </c>
      <c r="X339" s="2" t="s">
        <v>231</v>
      </c>
      <c r="Y339" s="2" t="s">
        <v>3316</v>
      </c>
      <c r="Z339" s="4">
        <v>354</v>
      </c>
      <c r="AA339" s="4">
        <f>=ROUNDDOWN(50.5714285714286,0)</f>
      </c>
      <c r="AB339" s="5">
        <v>7</v>
      </c>
      <c r="AC339" s="2" t="s">
        <v>226</v>
      </c>
      <c r="AD339" s="4"/>
      <c r="AE339" s="4"/>
      <c r="AF339" s="6">
        <v>66</v>
      </c>
      <c r="AG339" s="6">
        <v>49</v>
      </c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66</v>
      </c>
      <c r="AQ339" s="8">
        <v>2253.14</v>
      </c>
      <c r="AR339" s="4">
        <v>110</v>
      </c>
      <c r="AS339" s="8">
        <v>3805.37</v>
      </c>
      <c r="AT339" s="7">
        <v>-0.4</v>
      </c>
      <c r="AU339" s="7">
        <v>-0.4079</v>
      </c>
      <c r="AV339" s="4">
        <v>294</v>
      </c>
      <c r="AW339" s="8">
        <v>12068.41</v>
      </c>
      <c r="AX339" s="4">
        <v>381</v>
      </c>
      <c r="AY339" s="8">
        <v>15290.44</v>
      </c>
      <c r="AZ339" s="7">
        <v>-0.2283</v>
      </c>
      <c r="BA339" s="7">
        <v>-0.2107</v>
      </c>
      <c r="BB339" s="7">
        <v>0.1867</v>
      </c>
      <c r="BC339" s="4">
        <v>307</v>
      </c>
      <c r="BD339" s="8">
        <v>12609.23</v>
      </c>
      <c r="BE339" s="4">
        <v>543</v>
      </c>
      <c r="BF339" s="8">
        <v>21539.61</v>
      </c>
      <c r="BG339" s="7">
        <v>-0.4346</v>
      </c>
      <c r="BH339" s="7">
        <v>-0.4146</v>
      </c>
      <c r="BI339" s="7">
        <v>0.9571</v>
      </c>
      <c r="BJ339" s="4">
        <v>66</v>
      </c>
      <c r="BK339" s="8">
        <v>2253.14</v>
      </c>
      <c r="BL339" s="2" t="s">
        <v>3317</v>
      </c>
      <c r="BM339" s="7">
        <v>1</v>
      </c>
      <c r="BN339" s="7">
        <v>1</v>
      </c>
      <c r="BO339" s="4">
        <v>35</v>
      </c>
      <c r="BP339" s="8">
        <v>1261.4</v>
      </c>
      <c r="BQ339" s="4">
        <v>56</v>
      </c>
      <c r="BR339" s="8">
        <v>2018.24</v>
      </c>
      <c r="BS339" s="7">
        <v>-0.375</v>
      </c>
      <c r="BT339" s="7">
        <v>-0.375</v>
      </c>
      <c r="BU339" s="2" t="s">
        <v>239</v>
      </c>
      <c r="BV339" s="2" t="s">
        <v>223</v>
      </c>
      <c r="BW339" s="2" t="s">
        <v>226</v>
      </c>
      <c r="BX339" s="2" t="s">
        <v>1733</v>
      </c>
      <c r="BY339" s="2" t="s">
        <v>238</v>
      </c>
      <c r="BZ339" s="2" t="s">
        <v>226</v>
      </c>
      <c r="CA339" s="4">
        <v>2</v>
      </c>
      <c r="CB339" s="8">
        <v>69.42</v>
      </c>
      <c r="CC339" s="4">
        <v>5</v>
      </c>
      <c r="CD339" s="8">
        <v>173.55</v>
      </c>
      <c r="CE339" s="7">
        <v>-0.6</v>
      </c>
      <c r="CF339" s="7">
        <v>-0.6</v>
      </c>
      <c r="CG339" s="2" t="s">
        <v>239</v>
      </c>
      <c r="CH339" s="2" t="s">
        <v>223</v>
      </c>
      <c r="CI339" s="2" t="s">
        <v>1064</v>
      </c>
      <c r="CJ339" s="2" t="s">
        <v>1076</v>
      </c>
      <c r="CK339" s="2" t="s">
        <v>238</v>
      </c>
      <c r="CL339" s="2" t="s">
        <v>226</v>
      </c>
      <c r="CM339" s="4">
        <v>5</v>
      </c>
      <c r="CN339" s="8">
        <v>172.7</v>
      </c>
      <c r="CO339" s="4">
        <v>2</v>
      </c>
      <c r="CP339" s="8">
        <v>69.08</v>
      </c>
      <c r="CQ339" s="7">
        <v>1.5</v>
      </c>
      <c r="CR339" s="7">
        <v>1.5</v>
      </c>
      <c r="CS339" s="2" t="s">
        <v>239</v>
      </c>
      <c r="CT339" s="2" t="s">
        <v>223</v>
      </c>
      <c r="CU339" s="2" t="s">
        <v>1103</v>
      </c>
      <c r="CV339" s="2" t="s">
        <v>3318</v>
      </c>
      <c r="CW339" s="2" t="s">
        <v>238</v>
      </c>
      <c r="CX339" s="2" t="s">
        <v>226</v>
      </c>
      <c r="CY339" s="4">
        <v>1</v>
      </c>
      <c r="CZ339" s="8">
        <v>31.5</v>
      </c>
      <c r="DA339" s="4">
        <v>9</v>
      </c>
      <c r="DB339" s="8">
        <v>283.5</v>
      </c>
      <c r="DC339" s="7">
        <v>-0.8889</v>
      </c>
      <c r="DD339" s="7">
        <v>-0.8889</v>
      </c>
      <c r="DE339" s="2" t="s">
        <v>239</v>
      </c>
      <c r="DF339" s="2" t="s">
        <v>223</v>
      </c>
      <c r="DG339" s="2" t="s">
        <v>1143</v>
      </c>
      <c r="DH339" s="2" t="s">
        <v>802</v>
      </c>
      <c r="DI339" s="2" t="s">
        <v>238</v>
      </c>
      <c r="DJ339" s="2" t="s">
        <v>226</v>
      </c>
      <c r="DK339" s="4">
        <v>12</v>
      </c>
      <c r="DL339" s="8">
        <v>348.44</v>
      </c>
      <c r="DM339" s="4">
        <v>6</v>
      </c>
      <c r="DN339" s="8">
        <v>170.32</v>
      </c>
      <c r="DO339" s="7">
        <v>1</v>
      </c>
      <c r="DP339" s="7">
        <v>1.0458</v>
      </c>
      <c r="DQ339" s="2" t="s">
        <v>239</v>
      </c>
      <c r="DR339" s="2" t="s">
        <v>223</v>
      </c>
      <c r="DS339" s="2" t="s">
        <v>1147</v>
      </c>
      <c r="DT339" s="2" t="s">
        <v>3319</v>
      </c>
      <c r="DU339" s="2" t="s">
        <v>238</v>
      </c>
      <c r="DV339" s="2" t="s">
        <v>226</v>
      </c>
      <c r="DW339" s="4">
        <v>4</v>
      </c>
      <c r="DX339" s="8">
        <v>134.2</v>
      </c>
      <c r="DY339" s="4">
        <v>18</v>
      </c>
      <c r="DZ339" s="8">
        <v>603.9</v>
      </c>
      <c r="EA339" s="7">
        <v>-0.7778</v>
      </c>
      <c r="EB339" s="7">
        <v>-0.7778</v>
      </c>
      <c r="EC339" s="2" t="s">
        <v>239</v>
      </c>
      <c r="ED339" s="2" t="s">
        <v>223</v>
      </c>
      <c r="EE339" s="2" t="s">
        <v>1134</v>
      </c>
      <c r="EF339" s="2" t="s">
        <v>1647</v>
      </c>
      <c r="EG339" s="2" t="s">
        <v>238</v>
      </c>
      <c r="EH339" s="2" t="s">
        <v>226</v>
      </c>
      <c r="EI339" s="4">
        <v>1</v>
      </c>
      <c r="EJ339" s="8">
        <v>30.76</v>
      </c>
      <c r="EK339" s="4">
        <v>6</v>
      </c>
      <c r="EL339" s="8">
        <v>184.56</v>
      </c>
      <c r="EM339" s="7">
        <v>-0.8333</v>
      </c>
      <c r="EN339" s="7">
        <v>-0.8333</v>
      </c>
      <c r="EO339" s="2" t="s">
        <v>239</v>
      </c>
      <c r="EP339" s="2" t="s">
        <v>223</v>
      </c>
      <c r="EQ339" s="2" t="s">
        <v>1113</v>
      </c>
      <c r="ER339" s="2" t="s">
        <v>994</v>
      </c>
      <c r="ES339" s="2" t="s">
        <v>238</v>
      </c>
      <c r="ET339" s="2" t="s">
        <v>226</v>
      </c>
      <c r="EU339" s="4"/>
      <c r="EV339" s="8"/>
      <c r="EW339" s="4">
        <v>3</v>
      </c>
      <c r="EX339" s="8">
        <v>106.6</v>
      </c>
      <c r="EY339" s="7">
        <v>-1</v>
      </c>
      <c r="EZ339" s="7">
        <v>-1</v>
      </c>
      <c r="FA339" s="2" t="s">
        <v>239</v>
      </c>
      <c r="FB339" s="2" t="s">
        <v>223</v>
      </c>
      <c r="FC339" s="2" t="s">
        <v>3320</v>
      </c>
      <c r="FD339" s="2" t="s">
        <v>3029</v>
      </c>
      <c r="FE339" s="2" t="s">
        <v>238</v>
      </c>
      <c r="FF339" s="2" t="s">
        <v>226</v>
      </c>
      <c r="FG339" s="4"/>
      <c r="FH339" s="8"/>
      <c r="FI339" s="4">
        <v>1</v>
      </c>
      <c r="FJ339" s="8">
        <v>62.99</v>
      </c>
      <c r="FK339" s="7">
        <v>-1</v>
      </c>
      <c r="FL339" s="7">
        <v>-1</v>
      </c>
      <c r="FM339" s="2" t="s">
        <v>239</v>
      </c>
      <c r="FN339" s="2" t="s">
        <v>223</v>
      </c>
      <c r="FO339" s="2" t="s">
        <v>3320</v>
      </c>
      <c r="FP339" s="2" t="s">
        <v>1557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239</v>
      </c>
      <c r="FZ339" s="2" t="s">
        <v>223</v>
      </c>
      <c r="GA339" s="2" t="s">
        <v>661</v>
      </c>
      <c r="GB339" s="2" t="s">
        <v>226</v>
      </c>
      <c r="GC339" s="2" t="s">
        <v>238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337</v>
      </c>
      <c r="GL339" s="2" t="s">
        <v>223</v>
      </c>
      <c r="GM339" s="2" t="s">
        <v>226</v>
      </c>
      <c r="GN339" s="2" t="s">
        <v>226</v>
      </c>
      <c r="GO339" s="2" t="s">
        <v>238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239</v>
      </c>
      <c r="GX339" s="2" t="s">
        <v>223</v>
      </c>
      <c r="GY339" s="2" t="s">
        <v>1025</v>
      </c>
      <c r="GZ339" s="2" t="s">
        <v>226</v>
      </c>
      <c r="HA339" s="2" t="s">
        <v>238</v>
      </c>
      <c r="HB339" s="2" t="s">
        <v>226</v>
      </c>
      <c r="HC339" s="4">
        <v>4</v>
      </c>
      <c r="HD339" s="8">
        <v>134.32</v>
      </c>
      <c r="HE339" s="4">
        <v>2</v>
      </c>
      <c r="HF339" s="8">
        <v>67.16</v>
      </c>
      <c r="HG339" s="7">
        <v>1</v>
      </c>
      <c r="HH339" s="7">
        <v>1</v>
      </c>
      <c r="HI339" s="2" t="s">
        <v>239</v>
      </c>
      <c r="HJ339" s="2" t="s">
        <v>223</v>
      </c>
      <c r="HK339" s="2" t="s">
        <v>1114</v>
      </c>
      <c r="HL339" s="2" t="s">
        <v>1854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237</v>
      </c>
      <c r="HW339" s="2" t="s">
        <v>3321</v>
      </c>
      <c r="HX339" s="2" t="s">
        <v>3322</v>
      </c>
      <c r="HY339" s="2" t="s">
        <v>238</v>
      </c>
      <c r="HZ339" s="2" t="s">
        <v>291</v>
      </c>
      <c r="IA339" s="4">
        <v>2</v>
      </c>
      <c r="IB339" s="8">
        <v>70.4</v>
      </c>
      <c r="IC339" s="4"/>
      <c r="ID339" s="8"/>
      <c r="IE339" s="7"/>
      <c r="IF339" s="7"/>
      <c r="IG339" s="2" t="s">
        <v>239</v>
      </c>
      <c r="IH339" s="2" t="s">
        <v>223</v>
      </c>
      <c r="II339" s="2" t="s">
        <v>612</v>
      </c>
      <c r="IJ339" s="2" t="s">
        <v>605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226</v>
      </c>
      <c r="IT339" s="2" t="s">
        <v>226</v>
      </c>
      <c r="IU339" s="2" t="s">
        <v>226</v>
      </c>
      <c r="IV339" s="2" t="s">
        <v>226</v>
      </c>
      <c r="IW339" s="2" t="s">
        <v>226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239</v>
      </c>
      <c r="JF339" s="2" t="s">
        <v>223</v>
      </c>
      <c r="JG339" s="2" t="s">
        <v>1294</v>
      </c>
      <c r="JH339" s="2" t="s">
        <v>756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223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223</v>
      </c>
      <c r="KE339" s="2" t="s">
        <v>226</v>
      </c>
      <c r="KF339" s="2" t="s">
        <v>226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337</v>
      </c>
      <c r="KP339" s="2" t="s">
        <v>223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>
        <v>1</v>
      </c>
      <c r="KX339" s="8">
        <v>31.98</v>
      </c>
      <c r="KY339" s="7">
        <v>-1</v>
      </c>
      <c r="KZ339" s="7">
        <v>-1</v>
      </c>
      <c r="LA339" s="2" t="s">
        <v>239</v>
      </c>
      <c r="LB339" s="2" t="s">
        <v>223</v>
      </c>
      <c r="LC339" s="2" t="s">
        <v>1823</v>
      </c>
      <c r="LD339" s="2" t="s">
        <v>766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239</v>
      </c>
      <c r="LN339" s="2" t="s">
        <v>223</v>
      </c>
      <c r="LO339" s="2" t="s">
        <v>321</v>
      </c>
      <c r="LP339" s="2" t="s">
        <v>457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223</v>
      </c>
      <c r="MA339" s="2" t="s">
        <v>668</v>
      </c>
      <c r="MB339" s="2" t="s">
        <v>226</v>
      </c>
      <c r="MC339" s="2" t="s">
        <v>238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226</v>
      </c>
      <c r="MM339" s="2" t="s">
        <v>226</v>
      </c>
      <c r="MN339" s="2" t="s">
        <v>226</v>
      </c>
      <c r="MO339" s="2" t="s">
        <v>226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223</v>
      </c>
      <c r="MY339" s="2" t="s">
        <v>1005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>
        <v>1</v>
      </c>
      <c r="NF339" s="8">
        <v>33.49</v>
      </c>
      <c r="NG339" s="7">
        <v>-1</v>
      </c>
      <c r="NH339" s="7">
        <v>-1</v>
      </c>
      <c r="NI339" s="2" t="s">
        <v>239</v>
      </c>
      <c r="NJ339" s="2" t="s">
        <v>261</v>
      </c>
      <c r="NK339" s="2" t="s">
        <v>1111</v>
      </c>
      <c r="NL339" s="2" t="s">
        <v>1025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239</v>
      </c>
      <c r="NV339" s="2" t="s">
        <v>237</v>
      </c>
      <c r="NW339" s="2" t="s">
        <v>820</v>
      </c>
      <c r="NX339" s="2" t="s">
        <v>629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239</v>
      </c>
      <c r="OH339" s="2" t="s">
        <v>237</v>
      </c>
      <c r="OI339" s="2" t="s">
        <v>2201</v>
      </c>
      <c r="OJ339" s="2" t="s">
        <v>390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252</v>
      </c>
      <c r="OT339" s="2" t="s">
        <v>223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239</v>
      </c>
      <c r="PF339" s="2" t="s">
        <v>223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226</v>
      </c>
      <c r="QD339" s="2" t="s">
        <v>226</v>
      </c>
      <c r="QE339" s="2" t="s">
        <v>226</v>
      </c>
      <c r="QF339" s="2" t="s">
        <v>226</v>
      </c>
      <c r="QG339" s="2" t="s">
        <v>226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237</v>
      </c>
      <c r="QQ339" s="2" t="s">
        <v>226</v>
      </c>
      <c r="QR339" s="2" t="s">
        <v>226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266</v>
      </c>
      <c r="RB339" s="2" t="s">
        <v>223</v>
      </c>
      <c r="RC339" s="2" t="s">
        <v>226</v>
      </c>
      <c r="RD339" s="2" t="s">
        <v>226</v>
      </c>
      <c r="RE339" s="2" t="s">
        <v>238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226</v>
      </c>
      <c r="RO339" s="2" t="s">
        <v>226</v>
      </c>
      <c r="RP339" s="2" t="s">
        <v>226</v>
      </c>
      <c r="RQ339" s="2" t="s">
        <v>226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239</v>
      </c>
      <c r="RZ339" s="2" t="s">
        <v>237</v>
      </c>
      <c r="SA339" s="2" t="s">
        <v>1871</v>
      </c>
      <c r="SB339" s="2" t="s">
        <v>1086</v>
      </c>
      <c r="SC339" s="2" t="s">
        <v>238</v>
      </c>
      <c r="SD339" s="2" t="s">
        <v>226</v>
      </c>
      <c r="SE339" s="4">
        <v>45</v>
      </c>
      <c r="SF339" s="4">
        <v>51</v>
      </c>
      <c r="SG339" s="4"/>
      <c r="SH339" s="4"/>
      <c r="SI339" s="4">
        <v>258</v>
      </c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</row>
    <row r="340">
      <c r="A340" s="2" t="s">
        <v>3323</v>
      </c>
      <c r="B340" s="2" t="s">
        <v>577</v>
      </c>
      <c r="C340" s="2" t="s">
        <v>558</v>
      </c>
      <c r="D340" s="2" t="s">
        <v>215</v>
      </c>
      <c r="E340" s="2" t="s">
        <v>432</v>
      </c>
      <c r="F340" s="2" t="s">
        <v>3313</v>
      </c>
      <c r="G340" s="2" t="s">
        <v>2994</v>
      </c>
      <c r="H340" s="2" t="s">
        <v>3314</v>
      </c>
      <c r="I340" s="2" t="s">
        <v>3199</v>
      </c>
      <c r="J340" s="2" t="s">
        <v>561</v>
      </c>
      <c r="K340" s="2" t="s">
        <v>1283</v>
      </c>
      <c r="L340" s="3">
        <v>32.48</v>
      </c>
      <c r="M340" s="3">
        <v>34.1</v>
      </c>
      <c r="N340" s="3">
        <v>73.99</v>
      </c>
      <c r="O340" s="2" t="s">
        <v>223</v>
      </c>
      <c r="P340" s="2" t="s">
        <v>796</v>
      </c>
      <c r="Q340" s="2" t="s">
        <v>225</v>
      </c>
      <c r="R340" s="2" t="s">
        <v>226</v>
      </c>
      <c r="S340" s="2" t="s">
        <v>3315</v>
      </c>
      <c r="T340" s="2" t="s">
        <v>969</v>
      </c>
      <c r="U340" s="2" t="s">
        <v>3296</v>
      </c>
      <c r="V340" s="2" t="s">
        <v>2382</v>
      </c>
      <c r="W340" s="2" t="s">
        <v>1894</v>
      </c>
      <c r="X340" s="2" t="s">
        <v>231</v>
      </c>
      <c r="Y340" s="2" t="s">
        <v>3316</v>
      </c>
      <c r="Z340" s="4">
        <v>326</v>
      </c>
      <c r="AA340" s="4">
        <f>=ROUNDDOWN(32.6,0)</f>
      </c>
      <c r="AB340" s="5">
        <v>10</v>
      </c>
      <c r="AC340" s="2" t="s">
        <v>1219</v>
      </c>
      <c r="AD340" s="4">
        <v>100</v>
      </c>
      <c r="AE340" s="4">
        <v>350</v>
      </c>
      <c r="AF340" s="6">
        <v>66</v>
      </c>
      <c r="AG340" s="6">
        <v>49</v>
      </c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37</v>
      </c>
      <c r="AQ340" s="8">
        <v>1345.11</v>
      </c>
      <c r="AR340" s="4">
        <v>65</v>
      </c>
      <c r="AS340" s="8">
        <v>2402.22</v>
      </c>
      <c r="AT340" s="7">
        <v>-0.4308</v>
      </c>
      <c r="AU340" s="7">
        <v>-0.4401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>
        <v>0.1115</v>
      </c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>
        <v>37</v>
      </c>
      <c r="BK340" s="8">
        <v>1345.11</v>
      </c>
      <c r="BL340" s="2" t="s">
        <v>3324</v>
      </c>
      <c r="BM340" s="7">
        <v>1</v>
      </c>
      <c r="BN340" s="7">
        <v>1</v>
      </c>
      <c r="BO340" s="4">
        <v>16</v>
      </c>
      <c r="BP340" s="8">
        <v>622.72</v>
      </c>
      <c r="BQ340" s="4">
        <v>31</v>
      </c>
      <c r="BR340" s="8">
        <v>1206.52</v>
      </c>
      <c r="BS340" s="7">
        <v>-0.4839</v>
      </c>
      <c r="BT340" s="7">
        <v>-0.4839</v>
      </c>
      <c r="BU340" s="2" t="s">
        <v>239</v>
      </c>
      <c r="BV340" s="2" t="s">
        <v>223</v>
      </c>
      <c r="BW340" s="2" t="s">
        <v>226</v>
      </c>
      <c r="BX340" s="2" t="s">
        <v>3325</v>
      </c>
      <c r="BY340" s="2" t="s">
        <v>238</v>
      </c>
      <c r="BZ340" s="2" t="s">
        <v>226</v>
      </c>
      <c r="CA340" s="4">
        <v>4</v>
      </c>
      <c r="CB340" s="8">
        <v>149.96</v>
      </c>
      <c r="CC340" s="4">
        <v>3</v>
      </c>
      <c r="CD340" s="8">
        <v>112.47</v>
      </c>
      <c r="CE340" s="7">
        <v>0.3333</v>
      </c>
      <c r="CF340" s="7">
        <v>0.3333</v>
      </c>
      <c r="CG340" s="2" t="s">
        <v>239</v>
      </c>
      <c r="CH340" s="2" t="s">
        <v>223</v>
      </c>
      <c r="CI340" s="2" t="s">
        <v>1064</v>
      </c>
      <c r="CJ340" s="2" t="s">
        <v>1076</v>
      </c>
      <c r="CK340" s="2" t="s">
        <v>238</v>
      </c>
      <c r="CL340" s="2" t="s">
        <v>226</v>
      </c>
      <c r="CM340" s="4">
        <v>5</v>
      </c>
      <c r="CN340" s="8">
        <v>184.15</v>
      </c>
      <c r="CO340" s="4">
        <v>2</v>
      </c>
      <c r="CP340" s="8">
        <v>73.66</v>
      </c>
      <c r="CQ340" s="7">
        <v>1.5</v>
      </c>
      <c r="CR340" s="7">
        <v>1.5</v>
      </c>
      <c r="CS340" s="2" t="s">
        <v>239</v>
      </c>
      <c r="CT340" s="2" t="s">
        <v>223</v>
      </c>
      <c r="CU340" s="2" t="s">
        <v>1103</v>
      </c>
      <c r="CV340" s="2" t="s">
        <v>3326</v>
      </c>
      <c r="CW340" s="2" t="s">
        <v>238</v>
      </c>
      <c r="CX340" s="2" t="s">
        <v>226</v>
      </c>
      <c r="CY340" s="4">
        <v>4</v>
      </c>
      <c r="CZ340" s="8">
        <v>130.24</v>
      </c>
      <c r="DA340" s="4">
        <v>4</v>
      </c>
      <c r="DB340" s="8">
        <v>130.24</v>
      </c>
      <c r="DC340" s="7"/>
      <c r="DD340" s="7"/>
      <c r="DE340" s="2" t="s">
        <v>239</v>
      </c>
      <c r="DF340" s="2" t="s">
        <v>223</v>
      </c>
      <c r="DG340" s="2" t="s">
        <v>1143</v>
      </c>
      <c r="DH340" s="2" t="s">
        <v>1877</v>
      </c>
      <c r="DI340" s="2" t="s">
        <v>238</v>
      </c>
      <c r="DJ340" s="2" t="s">
        <v>226</v>
      </c>
      <c r="DK340" s="4">
        <v>6</v>
      </c>
      <c r="DL340" s="8">
        <v>189.01</v>
      </c>
      <c r="DM340" s="4">
        <v>4</v>
      </c>
      <c r="DN340" s="8">
        <v>114.75</v>
      </c>
      <c r="DO340" s="7">
        <v>0.5</v>
      </c>
      <c r="DP340" s="7">
        <v>0.6471</v>
      </c>
      <c r="DQ340" s="2" t="s">
        <v>239</v>
      </c>
      <c r="DR340" s="2" t="s">
        <v>223</v>
      </c>
      <c r="DS340" s="2" t="s">
        <v>1147</v>
      </c>
      <c r="DT340" s="2" t="s">
        <v>3318</v>
      </c>
      <c r="DU340" s="2" t="s">
        <v>238</v>
      </c>
      <c r="DV340" s="2" t="s">
        <v>226</v>
      </c>
      <c r="DW340" s="4">
        <v>1</v>
      </c>
      <c r="DX340" s="8">
        <v>35.81</v>
      </c>
      <c r="DY340" s="4">
        <v>11</v>
      </c>
      <c r="DZ340" s="8">
        <v>393.91</v>
      </c>
      <c r="EA340" s="7">
        <v>-0.9091</v>
      </c>
      <c r="EB340" s="7">
        <v>-0.9091</v>
      </c>
      <c r="EC340" s="2" t="s">
        <v>239</v>
      </c>
      <c r="ED340" s="2" t="s">
        <v>223</v>
      </c>
      <c r="EE340" s="2" t="s">
        <v>1821</v>
      </c>
      <c r="EF340" s="2" t="s">
        <v>2362</v>
      </c>
      <c r="EG340" s="2" t="s">
        <v>238</v>
      </c>
      <c r="EH340" s="2" t="s">
        <v>226</v>
      </c>
      <c r="EI340" s="4">
        <v>1</v>
      </c>
      <c r="EJ340" s="8">
        <v>33.22</v>
      </c>
      <c r="EK340" s="4">
        <v>2</v>
      </c>
      <c r="EL340" s="8">
        <v>66.44</v>
      </c>
      <c r="EM340" s="7">
        <v>-0.5</v>
      </c>
      <c r="EN340" s="7">
        <v>-0.5</v>
      </c>
      <c r="EO340" s="2" t="s">
        <v>239</v>
      </c>
      <c r="EP340" s="2" t="s">
        <v>223</v>
      </c>
      <c r="EQ340" s="2" t="s">
        <v>1113</v>
      </c>
      <c r="ER340" s="2" t="s">
        <v>1854</v>
      </c>
      <c r="ES340" s="2" t="s">
        <v>238</v>
      </c>
      <c r="ET340" s="2" t="s">
        <v>226</v>
      </c>
      <c r="EU340" s="4"/>
      <c r="EV340" s="8"/>
      <c r="EW340" s="4">
        <v>5</v>
      </c>
      <c r="EX340" s="8">
        <v>196.43</v>
      </c>
      <c r="EY340" s="7">
        <v>-1</v>
      </c>
      <c r="EZ340" s="7">
        <v>-1</v>
      </c>
      <c r="FA340" s="2" t="s">
        <v>239</v>
      </c>
      <c r="FB340" s="2" t="s">
        <v>223</v>
      </c>
      <c r="FC340" s="2" t="s">
        <v>3320</v>
      </c>
      <c r="FD340" s="2" t="s">
        <v>1249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223</v>
      </c>
      <c r="FO340" s="2" t="s">
        <v>3320</v>
      </c>
      <c r="FP340" s="2" t="s">
        <v>1215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239</v>
      </c>
      <c r="FZ340" s="2" t="s">
        <v>223</v>
      </c>
      <c r="GA340" s="2" t="s">
        <v>661</v>
      </c>
      <c r="GB340" s="2" t="s">
        <v>226</v>
      </c>
      <c r="GC340" s="2" t="s">
        <v>238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337</v>
      </c>
      <c r="GL340" s="2" t="s">
        <v>223</v>
      </c>
      <c r="GM340" s="2" t="s">
        <v>226</v>
      </c>
      <c r="GN340" s="2" t="s">
        <v>226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239</v>
      </c>
      <c r="GX340" s="2" t="s">
        <v>223</v>
      </c>
      <c r="GY340" s="2" t="s">
        <v>1025</v>
      </c>
      <c r="GZ340" s="2" t="s">
        <v>226</v>
      </c>
      <c r="HA340" s="2" t="s">
        <v>238</v>
      </c>
      <c r="HB340" s="2" t="s">
        <v>226</v>
      </c>
      <c r="HC340" s="4"/>
      <c r="HD340" s="8"/>
      <c r="HE340" s="4">
        <v>2</v>
      </c>
      <c r="HF340" s="8">
        <v>71.62</v>
      </c>
      <c r="HG340" s="7">
        <v>-1</v>
      </c>
      <c r="HH340" s="7">
        <v>-1</v>
      </c>
      <c r="HI340" s="2" t="s">
        <v>239</v>
      </c>
      <c r="HJ340" s="2" t="s">
        <v>223</v>
      </c>
      <c r="HK340" s="2" t="s">
        <v>1042</v>
      </c>
      <c r="HL340" s="2" t="s">
        <v>1923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237</v>
      </c>
      <c r="HW340" s="2" t="s">
        <v>811</v>
      </c>
      <c r="HX340" s="2" t="s">
        <v>1671</v>
      </c>
      <c r="HY340" s="2" t="s">
        <v>238</v>
      </c>
      <c r="HZ340" s="2" t="s">
        <v>291</v>
      </c>
      <c r="IA340" s="4"/>
      <c r="IB340" s="8"/>
      <c r="IC340" s="4"/>
      <c r="ID340" s="8"/>
      <c r="IE340" s="7"/>
      <c r="IF340" s="7"/>
      <c r="IG340" s="2" t="s">
        <v>239</v>
      </c>
      <c r="IH340" s="2" t="s">
        <v>223</v>
      </c>
      <c r="II340" s="2" t="s">
        <v>612</v>
      </c>
      <c r="IJ340" s="2" t="s">
        <v>3327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226</v>
      </c>
      <c r="IT340" s="2" t="s">
        <v>226</v>
      </c>
      <c r="IU340" s="2" t="s">
        <v>226</v>
      </c>
      <c r="IV340" s="2" t="s">
        <v>226</v>
      </c>
      <c r="IW340" s="2" t="s">
        <v>226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239</v>
      </c>
      <c r="JF340" s="2" t="s">
        <v>223</v>
      </c>
      <c r="JG340" s="2" t="s">
        <v>1294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223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223</v>
      </c>
      <c r="KE340" s="2" t="s">
        <v>226</v>
      </c>
      <c r="KF340" s="2" t="s">
        <v>226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337</v>
      </c>
      <c r="KP340" s="2" t="s">
        <v>223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239</v>
      </c>
      <c r="LB340" s="2" t="s">
        <v>223</v>
      </c>
      <c r="LC340" s="2" t="s">
        <v>1823</v>
      </c>
      <c r="LD340" s="2" t="s">
        <v>1099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239</v>
      </c>
      <c r="LN340" s="2" t="s">
        <v>223</v>
      </c>
      <c r="LO340" s="2" t="s">
        <v>321</v>
      </c>
      <c r="LP340" s="2" t="s">
        <v>226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223</v>
      </c>
      <c r="MA340" s="2" t="s">
        <v>668</v>
      </c>
      <c r="MB340" s="2" t="s">
        <v>226</v>
      </c>
      <c r="MC340" s="2" t="s">
        <v>238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223</v>
      </c>
      <c r="MY340" s="2" t="s">
        <v>1005</v>
      </c>
      <c r="MZ340" s="2" t="s">
        <v>226</v>
      </c>
      <c r="NA340" s="2" t="s">
        <v>238</v>
      </c>
      <c r="NB340" s="2" t="s">
        <v>226</v>
      </c>
      <c r="NC340" s="4"/>
      <c r="ND340" s="8"/>
      <c r="NE340" s="4">
        <v>1</v>
      </c>
      <c r="NF340" s="8">
        <v>36.18</v>
      </c>
      <c r="NG340" s="7">
        <v>-1</v>
      </c>
      <c r="NH340" s="7">
        <v>-1</v>
      </c>
      <c r="NI340" s="2" t="s">
        <v>239</v>
      </c>
      <c r="NJ340" s="2" t="s">
        <v>261</v>
      </c>
      <c r="NK340" s="2" t="s">
        <v>1111</v>
      </c>
      <c r="NL340" s="2" t="s">
        <v>1856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239</v>
      </c>
      <c r="NV340" s="2" t="s">
        <v>237</v>
      </c>
      <c r="NW340" s="2" t="s">
        <v>820</v>
      </c>
      <c r="NX340" s="2" t="s">
        <v>3328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239</v>
      </c>
      <c r="OH340" s="2" t="s">
        <v>237</v>
      </c>
      <c r="OI340" s="2" t="s">
        <v>1551</v>
      </c>
      <c r="OJ340" s="2" t="s">
        <v>1551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252</v>
      </c>
      <c r="OT340" s="2" t="s">
        <v>223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239</v>
      </c>
      <c r="PF340" s="2" t="s">
        <v>223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226</v>
      </c>
      <c r="QD340" s="2" t="s">
        <v>226</v>
      </c>
      <c r="QE340" s="2" t="s">
        <v>226</v>
      </c>
      <c r="QF340" s="2" t="s">
        <v>226</v>
      </c>
      <c r="QG340" s="2" t="s">
        <v>226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236</v>
      </c>
      <c r="QP340" s="2" t="s">
        <v>237</v>
      </c>
      <c r="QQ340" s="2" t="s">
        <v>226</v>
      </c>
      <c r="QR340" s="2" t="s">
        <v>226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266</v>
      </c>
      <c r="RB340" s="2" t="s">
        <v>223</v>
      </c>
      <c r="RC340" s="2" t="s">
        <v>226</v>
      </c>
      <c r="RD340" s="2" t="s">
        <v>226</v>
      </c>
      <c r="RE340" s="2" t="s">
        <v>238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239</v>
      </c>
      <c r="RZ340" s="2" t="s">
        <v>237</v>
      </c>
      <c r="SA340" s="2" t="s">
        <v>621</v>
      </c>
      <c r="SB340" s="2" t="s">
        <v>2004</v>
      </c>
      <c r="SC340" s="2" t="s">
        <v>238</v>
      </c>
      <c r="SD340" s="2" t="s">
        <v>226</v>
      </c>
      <c r="SE340" s="4">
        <v>282</v>
      </c>
      <c r="SF340" s="4"/>
      <c r="SG340" s="4"/>
      <c r="SH340" s="4"/>
      <c r="SI340" s="4">
        <v>44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>
        <v>100</v>
      </c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>
        <v>100</v>
      </c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>
        <v>150</v>
      </c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</row>
    <row r="341">
      <c r="A341" s="2" t="s">
        <v>3329</v>
      </c>
      <c r="B341" s="2" t="s">
        <v>577</v>
      </c>
      <c r="C341" s="2" t="s">
        <v>558</v>
      </c>
      <c r="D341" s="2" t="s">
        <v>215</v>
      </c>
      <c r="E341" s="2" t="s">
        <v>432</v>
      </c>
      <c r="F341" s="2" t="s">
        <v>3313</v>
      </c>
      <c r="G341" s="2" t="s">
        <v>2994</v>
      </c>
      <c r="H341" s="2" t="s">
        <v>3314</v>
      </c>
      <c r="I341" s="2" t="s">
        <v>3199</v>
      </c>
      <c r="J341" s="2" t="s">
        <v>451</v>
      </c>
      <c r="K341" s="2" t="s">
        <v>1283</v>
      </c>
      <c r="L341" s="3">
        <v>36.29</v>
      </c>
      <c r="M341" s="3">
        <v>38.1</v>
      </c>
      <c r="N341" s="3">
        <v>79.99</v>
      </c>
      <c r="O341" s="2" t="s">
        <v>223</v>
      </c>
      <c r="P341" s="2" t="s">
        <v>796</v>
      </c>
      <c r="Q341" s="2" t="s">
        <v>225</v>
      </c>
      <c r="R341" s="2" t="s">
        <v>226</v>
      </c>
      <c r="S341" s="2" t="s">
        <v>3315</v>
      </c>
      <c r="T341" s="2" t="s">
        <v>969</v>
      </c>
      <c r="U341" s="2" t="s">
        <v>3305</v>
      </c>
      <c r="V341" s="2" t="s">
        <v>2382</v>
      </c>
      <c r="W341" s="2" t="s">
        <v>1894</v>
      </c>
      <c r="X341" s="2" t="s">
        <v>231</v>
      </c>
      <c r="Y341" s="2" t="s">
        <v>3316</v>
      </c>
      <c r="Z341" s="4">
        <v>327</v>
      </c>
      <c r="AA341" s="4">
        <f>=ROUNDDOWN(32.7,0)</f>
      </c>
      <c r="AB341" s="5">
        <v>10</v>
      </c>
      <c r="AC341" s="2" t="s">
        <v>226</v>
      </c>
      <c r="AD341" s="4"/>
      <c r="AE341" s="4"/>
      <c r="AF341" s="6">
        <v>66</v>
      </c>
      <c r="AG341" s="6">
        <v>49</v>
      </c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75</v>
      </c>
      <c r="AQ341" s="8">
        <v>3051.22</v>
      </c>
      <c r="AR341" s="4">
        <v>65</v>
      </c>
      <c r="AS341" s="8">
        <v>2544.89</v>
      </c>
      <c r="AT341" s="7">
        <v>0.1538</v>
      </c>
      <c r="AU341" s="7">
        <v>0.199</v>
      </c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>
        <v>0.2528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>
        <v>75</v>
      </c>
      <c r="BK341" s="8">
        <v>3051.22</v>
      </c>
      <c r="BL341" s="2" t="s">
        <v>3330</v>
      </c>
      <c r="BM341" s="7">
        <v>1</v>
      </c>
      <c r="BN341" s="7">
        <v>1</v>
      </c>
      <c r="BO341" s="4">
        <v>35</v>
      </c>
      <c r="BP341" s="8">
        <v>1513.75</v>
      </c>
      <c r="BQ341" s="4">
        <v>15</v>
      </c>
      <c r="BR341" s="8">
        <v>648.75</v>
      </c>
      <c r="BS341" s="7">
        <v>1.3333</v>
      </c>
      <c r="BT341" s="7">
        <v>1.3333</v>
      </c>
      <c r="BU341" s="2" t="s">
        <v>239</v>
      </c>
      <c r="BV341" s="2" t="s">
        <v>223</v>
      </c>
      <c r="BW341" s="2" t="s">
        <v>226</v>
      </c>
      <c r="BX341" s="2" t="s">
        <v>1515</v>
      </c>
      <c r="BY341" s="2" t="s">
        <v>238</v>
      </c>
      <c r="BZ341" s="2" t="s">
        <v>226</v>
      </c>
      <c r="CA341" s="4">
        <v>2</v>
      </c>
      <c r="CB341" s="8">
        <v>83.3</v>
      </c>
      <c r="CC341" s="4">
        <v>5</v>
      </c>
      <c r="CD341" s="8">
        <v>208.25</v>
      </c>
      <c r="CE341" s="7">
        <v>-0.6</v>
      </c>
      <c r="CF341" s="7">
        <v>-0.6</v>
      </c>
      <c r="CG341" s="2" t="s">
        <v>239</v>
      </c>
      <c r="CH341" s="2" t="s">
        <v>223</v>
      </c>
      <c r="CI341" s="2" t="s">
        <v>1064</v>
      </c>
      <c r="CJ341" s="2" t="s">
        <v>1076</v>
      </c>
      <c r="CK341" s="2" t="s">
        <v>238</v>
      </c>
      <c r="CL341" s="2" t="s">
        <v>226</v>
      </c>
      <c r="CM341" s="4">
        <v>18</v>
      </c>
      <c r="CN341" s="8">
        <v>740.7</v>
      </c>
      <c r="CO341" s="4">
        <v>4</v>
      </c>
      <c r="CP341" s="8">
        <v>164.6</v>
      </c>
      <c r="CQ341" s="7">
        <v>3.5</v>
      </c>
      <c r="CR341" s="7">
        <v>3.5</v>
      </c>
      <c r="CS341" s="2" t="s">
        <v>239</v>
      </c>
      <c r="CT341" s="2" t="s">
        <v>223</v>
      </c>
      <c r="CU341" s="2" t="s">
        <v>1103</v>
      </c>
      <c r="CV341" s="2" t="s">
        <v>3331</v>
      </c>
      <c r="CW341" s="2" t="s">
        <v>238</v>
      </c>
      <c r="CX341" s="2" t="s">
        <v>226</v>
      </c>
      <c r="CY341" s="4">
        <v>1</v>
      </c>
      <c r="CZ341" s="8">
        <v>38.4</v>
      </c>
      <c r="DA341" s="4">
        <v>5</v>
      </c>
      <c r="DB341" s="8">
        <v>192</v>
      </c>
      <c r="DC341" s="7">
        <v>-0.8</v>
      </c>
      <c r="DD341" s="7">
        <v>-0.8</v>
      </c>
      <c r="DE341" s="2" t="s">
        <v>239</v>
      </c>
      <c r="DF341" s="2" t="s">
        <v>223</v>
      </c>
      <c r="DG341" s="2" t="s">
        <v>1143</v>
      </c>
      <c r="DH341" s="2" t="s">
        <v>1741</v>
      </c>
      <c r="DI341" s="2" t="s">
        <v>238</v>
      </c>
      <c r="DJ341" s="2" t="s">
        <v>226</v>
      </c>
      <c r="DK341" s="4">
        <v>13</v>
      </c>
      <c r="DL341" s="8">
        <v>436.92</v>
      </c>
      <c r="DM341" s="4">
        <v>14</v>
      </c>
      <c r="DN341" s="8">
        <v>470.75</v>
      </c>
      <c r="DO341" s="7">
        <v>-0.0714</v>
      </c>
      <c r="DP341" s="7">
        <v>-0.0719</v>
      </c>
      <c r="DQ341" s="2" t="s">
        <v>239</v>
      </c>
      <c r="DR341" s="2" t="s">
        <v>223</v>
      </c>
      <c r="DS341" s="2" t="s">
        <v>1147</v>
      </c>
      <c r="DT341" s="2" t="s">
        <v>2333</v>
      </c>
      <c r="DU341" s="2" t="s">
        <v>238</v>
      </c>
      <c r="DV341" s="2" t="s">
        <v>226</v>
      </c>
      <c r="DW341" s="4">
        <v>2</v>
      </c>
      <c r="DX341" s="8">
        <v>80.02</v>
      </c>
      <c r="DY341" s="4">
        <v>7</v>
      </c>
      <c r="DZ341" s="8">
        <v>280.07</v>
      </c>
      <c r="EA341" s="7">
        <v>-0.7143</v>
      </c>
      <c r="EB341" s="7">
        <v>-0.7143</v>
      </c>
      <c r="EC341" s="2" t="s">
        <v>239</v>
      </c>
      <c r="ED341" s="2" t="s">
        <v>223</v>
      </c>
      <c r="EE341" s="2" t="s">
        <v>1821</v>
      </c>
      <c r="EF341" s="2" t="s">
        <v>1047</v>
      </c>
      <c r="EG341" s="2" t="s">
        <v>238</v>
      </c>
      <c r="EH341" s="2" t="s">
        <v>226</v>
      </c>
      <c r="EI341" s="4"/>
      <c r="EJ341" s="8"/>
      <c r="EK341" s="4">
        <v>8</v>
      </c>
      <c r="EL341" s="8">
        <v>295.28</v>
      </c>
      <c r="EM341" s="7">
        <v>-1</v>
      </c>
      <c r="EN341" s="7">
        <v>-1</v>
      </c>
      <c r="EO341" s="2" t="s">
        <v>239</v>
      </c>
      <c r="EP341" s="2" t="s">
        <v>223</v>
      </c>
      <c r="EQ341" s="2" t="s">
        <v>1113</v>
      </c>
      <c r="ER341" s="2" t="s">
        <v>1855</v>
      </c>
      <c r="ES341" s="2" t="s">
        <v>238</v>
      </c>
      <c r="ET341" s="2" t="s">
        <v>226</v>
      </c>
      <c r="EU341" s="4"/>
      <c r="EV341" s="8"/>
      <c r="EW341" s="4">
        <v>4</v>
      </c>
      <c r="EX341" s="8">
        <v>163.23</v>
      </c>
      <c r="EY341" s="7">
        <v>-1</v>
      </c>
      <c r="EZ341" s="7">
        <v>-1</v>
      </c>
      <c r="FA341" s="2" t="s">
        <v>239</v>
      </c>
      <c r="FB341" s="2" t="s">
        <v>223</v>
      </c>
      <c r="FC341" s="2" t="s">
        <v>3320</v>
      </c>
      <c r="FD341" s="2" t="s">
        <v>1073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223</v>
      </c>
      <c r="FO341" s="2" t="s">
        <v>3320</v>
      </c>
      <c r="FP341" s="2" t="s">
        <v>3332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239</v>
      </c>
      <c r="FZ341" s="2" t="s">
        <v>223</v>
      </c>
      <c r="GA341" s="2" t="s">
        <v>661</v>
      </c>
      <c r="GB341" s="2" t="s">
        <v>226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337</v>
      </c>
      <c r="GL341" s="2" t="s">
        <v>223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239</v>
      </c>
      <c r="GX341" s="2" t="s">
        <v>223</v>
      </c>
      <c r="GY341" s="2" t="s">
        <v>1025</v>
      </c>
      <c r="GZ341" s="2" t="s">
        <v>226</v>
      </c>
      <c r="HA341" s="2" t="s">
        <v>238</v>
      </c>
      <c r="HB341" s="2" t="s">
        <v>226</v>
      </c>
      <c r="HC341" s="4">
        <v>3</v>
      </c>
      <c r="HD341" s="8">
        <v>120.03</v>
      </c>
      <c r="HE341" s="4">
        <v>2</v>
      </c>
      <c r="HF341" s="8">
        <v>80.02</v>
      </c>
      <c r="HG341" s="7">
        <v>0.5</v>
      </c>
      <c r="HH341" s="7">
        <v>0.5</v>
      </c>
      <c r="HI341" s="2" t="s">
        <v>239</v>
      </c>
      <c r="HJ341" s="2" t="s">
        <v>223</v>
      </c>
      <c r="HK341" s="2" t="s">
        <v>1114</v>
      </c>
      <c r="HL341" s="2" t="s">
        <v>1025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237</v>
      </c>
      <c r="HW341" s="2" t="s">
        <v>811</v>
      </c>
      <c r="HX341" s="2" t="s">
        <v>1944</v>
      </c>
      <c r="HY341" s="2" t="s">
        <v>238</v>
      </c>
      <c r="HZ341" s="2" t="s">
        <v>291</v>
      </c>
      <c r="IA341" s="4"/>
      <c r="IB341" s="8"/>
      <c r="IC341" s="4">
        <v>1</v>
      </c>
      <c r="ID341" s="8">
        <v>41.94</v>
      </c>
      <c r="IE341" s="7">
        <v>-1</v>
      </c>
      <c r="IF341" s="7">
        <v>-1</v>
      </c>
      <c r="IG341" s="2" t="s">
        <v>239</v>
      </c>
      <c r="IH341" s="2" t="s">
        <v>223</v>
      </c>
      <c r="II341" s="2" t="s">
        <v>3024</v>
      </c>
      <c r="IJ341" s="2" t="s">
        <v>890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226</v>
      </c>
      <c r="IT341" s="2" t="s">
        <v>226</v>
      </c>
      <c r="IU341" s="2" t="s">
        <v>226</v>
      </c>
      <c r="IV341" s="2" t="s">
        <v>226</v>
      </c>
      <c r="IW341" s="2" t="s">
        <v>226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239</v>
      </c>
      <c r="JF341" s="2" t="s">
        <v>223</v>
      </c>
      <c r="JG341" s="2" t="s">
        <v>1294</v>
      </c>
      <c r="JH341" s="2" t="s">
        <v>1338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223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223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337</v>
      </c>
      <c r="KP341" s="2" t="s">
        <v>223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>
        <v>1</v>
      </c>
      <c r="KV341" s="8">
        <v>38.1</v>
      </c>
      <c r="KW341" s="4"/>
      <c r="KX341" s="8"/>
      <c r="KY341" s="7"/>
      <c r="KZ341" s="7"/>
      <c r="LA341" s="2" t="s">
        <v>239</v>
      </c>
      <c r="LB341" s="2" t="s">
        <v>223</v>
      </c>
      <c r="LC341" s="2" t="s">
        <v>1823</v>
      </c>
      <c r="LD341" s="2" t="s">
        <v>1515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239</v>
      </c>
      <c r="LN341" s="2" t="s">
        <v>223</v>
      </c>
      <c r="LO341" s="2" t="s">
        <v>321</v>
      </c>
      <c r="LP341" s="2" t="s">
        <v>1941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239</v>
      </c>
      <c r="LZ341" s="2" t="s">
        <v>223</v>
      </c>
      <c r="MA341" s="2" t="s">
        <v>668</v>
      </c>
      <c r="MB341" s="2" t="s">
        <v>226</v>
      </c>
      <c r="MC341" s="2" t="s">
        <v>238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239</v>
      </c>
      <c r="MX341" s="2" t="s">
        <v>223</v>
      </c>
      <c r="MY341" s="2" t="s">
        <v>1005</v>
      </c>
      <c r="MZ341" s="2" t="s">
        <v>226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239</v>
      </c>
      <c r="NJ341" s="2" t="s">
        <v>261</v>
      </c>
      <c r="NK341" s="2" t="s">
        <v>1111</v>
      </c>
      <c r="NL341" s="2" t="s">
        <v>2199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239</v>
      </c>
      <c r="NV341" s="2" t="s">
        <v>237</v>
      </c>
      <c r="NW341" s="2" t="s">
        <v>820</v>
      </c>
      <c r="NX341" s="2" t="s">
        <v>995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239</v>
      </c>
      <c r="OH341" s="2" t="s">
        <v>237</v>
      </c>
      <c r="OI341" s="2" t="s">
        <v>813</v>
      </c>
      <c r="OJ341" s="2" t="s">
        <v>3333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252</v>
      </c>
      <c r="OT341" s="2" t="s">
        <v>223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239</v>
      </c>
      <c r="PF341" s="2" t="s">
        <v>223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226</v>
      </c>
      <c r="QD341" s="2" t="s">
        <v>226</v>
      </c>
      <c r="QE341" s="2" t="s">
        <v>226</v>
      </c>
      <c r="QF341" s="2" t="s">
        <v>226</v>
      </c>
      <c r="QG341" s="2" t="s">
        <v>226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237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266</v>
      </c>
      <c r="RB341" s="2" t="s">
        <v>223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239</v>
      </c>
      <c r="RZ341" s="2" t="s">
        <v>237</v>
      </c>
      <c r="SA341" s="2" t="s">
        <v>621</v>
      </c>
      <c r="SB341" s="2" t="s">
        <v>827</v>
      </c>
      <c r="SC341" s="2" t="s">
        <v>238</v>
      </c>
      <c r="SD341" s="2" t="s">
        <v>226</v>
      </c>
      <c r="SE341" s="4">
        <v>35</v>
      </c>
      <c r="SF341" s="4"/>
      <c r="SG341" s="4"/>
      <c r="SH341" s="4"/>
      <c r="SI341" s="4">
        <v>292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</row>
    <row r="342">
      <c r="A342" s="2" t="s">
        <v>3334</v>
      </c>
      <c r="B342" s="2" t="s">
        <v>577</v>
      </c>
      <c r="C342" s="2" t="s">
        <v>558</v>
      </c>
      <c r="D342" s="2" t="s">
        <v>215</v>
      </c>
      <c r="E342" s="2" t="s">
        <v>432</v>
      </c>
      <c r="F342" s="2" t="s">
        <v>3313</v>
      </c>
      <c r="G342" s="2" t="s">
        <v>2994</v>
      </c>
      <c r="H342" s="2" t="s">
        <v>3314</v>
      </c>
      <c r="I342" s="2" t="s">
        <v>3199</v>
      </c>
      <c r="J342" s="2" t="s">
        <v>480</v>
      </c>
      <c r="K342" s="2" t="s">
        <v>1283</v>
      </c>
      <c r="L342" s="3">
        <v>41.47</v>
      </c>
      <c r="M342" s="3">
        <v>43.54</v>
      </c>
      <c r="N342" s="3">
        <v>89.99</v>
      </c>
      <c r="O342" s="2" t="s">
        <v>223</v>
      </c>
      <c r="P342" s="2" t="s">
        <v>796</v>
      </c>
      <c r="Q342" s="2" t="s">
        <v>225</v>
      </c>
      <c r="R342" s="2" t="s">
        <v>226</v>
      </c>
      <c r="S342" s="2" t="s">
        <v>3315</v>
      </c>
      <c r="T342" s="2" t="s">
        <v>969</v>
      </c>
      <c r="U342" s="2" t="s">
        <v>3305</v>
      </c>
      <c r="V342" s="2" t="s">
        <v>2382</v>
      </c>
      <c r="W342" s="2" t="s">
        <v>1894</v>
      </c>
      <c r="X342" s="2" t="s">
        <v>231</v>
      </c>
      <c r="Y342" s="2" t="s">
        <v>3316</v>
      </c>
      <c r="Z342" s="4">
        <v>422</v>
      </c>
      <c r="AA342" s="4">
        <f>=ROUNDDOWN(14.0666666666667,0)</f>
      </c>
      <c r="AB342" s="5">
        <v>30</v>
      </c>
      <c r="AC342" s="2" t="s">
        <v>1219</v>
      </c>
      <c r="AD342" s="4">
        <v>150</v>
      </c>
      <c r="AE342" s="4">
        <v>650</v>
      </c>
      <c r="AF342" s="6">
        <v>66</v>
      </c>
      <c r="AG342" s="6">
        <v>49</v>
      </c>
      <c r="AH342" s="7">
        <v>0.881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116</v>
      </c>
      <c r="AQ342" s="8">
        <v>5418.94</v>
      </c>
      <c r="AR342" s="4">
        <v>141</v>
      </c>
      <c r="AS342" s="8">
        <v>6537.96</v>
      </c>
      <c r="AT342" s="7">
        <v>-0.1773</v>
      </c>
      <c r="AU342" s="7">
        <v>-0.1712</v>
      </c>
      <c r="AV342" s="4" t="s">
        <v>226</v>
      </c>
      <c r="AW342" s="8" t="s">
        <v>226</v>
      </c>
      <c r="AX342" s="4" t="s">
        <v>226</v>
      </c>
      <c r="AY342" s="8" t="s">
        <v>226</v>
      </c>
      <c r="AZ342" s="7" t="s">
        <v>226</v>
      </c>
      <c r="BA342" s="7" t="s">
        <v>226</v>
      </c>
      <c r="BB342" s="7">
        <v>0.449</v>
      </c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 t="s">
        <v>226</v>
      </c>
      <c r="BJ342" s="4">
        <v>116</v>
      </c>
      <c r="BK342" s="8">
        <v>5418.94</v>
      </c>
      <c r="BL342" s="2" t="s">
        <v>3335</v>
      </c>
      <c r="BM342" s="7">
        <v>1</v>
      </c>
      <c r="BN342" s="7">
        <v>1</v>
      </c>
      <c r="BO342" s="4">
        <v>51</v>
      </c>
      <c r="BP342" s="8">
        <v>2521.44</v>
      </c>
      <c r="BQ342" s="4">
        <v>56</v>
      </c>
      <c r="BR342" s="8">
        <v>2768.64</v>
      </c>
      <c r="BS342" s="7">
        <v>-0.0893</v>
      </c>
      <c r="BT342" s="7">
        <v>-0.0893</v>
      </c>
      <c r="BU342" s="2" t="s">
        <v>239</v>
      </c>
      <c r="BV342" s="2" t="s">
        <v>223</v>
      </c>
      <c r="BW342" s="2" t="s">
        <v>226</v>
      </c>
      <c r="BX342" s="2" t="s">
        <v>1515</v>
      </c>
      <c r="BY342" s="2" t="s">
        <v>238</v>
      </c>
      <c r="BZ342" s="2" t="s">
        <v>226</v>
      </c>
      <c r="CA342" s="4">
        <v>4</v>
      </c>
      <c r="CB342" s="8">
        <v>194.4</v>
      </c>
      <c r="CC342" s="4">
        <v>3</v>
      </c>
      <c r="CD342" s="8">
        <v>145.8</v>
      </c>
      <c r="CE342" s="7">
        <v>0.3333</v>
      </c>
      <c r="CF342" s="7">
        <v>0.3333</v>
      </c>
      <c r="CG342" s="2" t="s">
        <v>239</v>
      </c>
      <c r="CH342" s="2" t="s">
        <v>223</v>
      </c>
      <c r="CI342" s="2" t="s">
        <v>1064</v>
      </c>
      <c r="CJ342" s="2" t="s">
        <v>2063</v>
      </c>
      <c r="CK342" s="2" t="s">
        <v>238</v>
      </c>
      <c r="CL342" s="2" t="s">
        <v>226</v>
      </c>
      <c r="CM342" s="4">
        <v>23</v>
      </c>
      <c r="CN342" s="8">
        <v>1081.69</v>
      </c>
      <c r="CO342" s="4">
        <v>5</v>
      </c>
      <c r="CP342" s="8">
        <v>235.15</v>
      </c>
      <c r="CQ342" s="7">
        <v>3.6</v>
      </c>
      <c r="CR342" s="7">
        <v>3.6</v>
      </c>
      <c r="CS342" s="2" t="s">
        <v>239</v>
      </c>
      <c r="CT342" s="2" t="s">
        <v>223</v>
      </c>
      <c r="CU342" s="2" t="s">
        <v>1103</v>
      </c>
      <c r="CV342" s="2" t="s">
        <v>1380</v>
      </c>
      <c r="CW342" s="2" t="s">
        <v>238</v>
      </c>
      <c r="CX342" s="2" t="s">
        <v>226</v>
      </c>
      <c r="CY342" s="4">
        <v>8</v>
      </c>
      <c r="CZ342" s="8">
        <v>331.2</v>
      </c>
      <c r="DA342" s="4">
        <v>6</v>
      </c>
      <c r="DB342" s="8">
        <v>248.4</v>
      </c>
      <c r="DC342" s="7">
        <v>0.3333</v>
      </c>
      <c r="DD342" s="7">
        <v>0.3333</v>
      </c>
      <c r="DE342" s="2" t="s">
        <v>239</v>
      </c>
      <c r="DF342" s="2" t="s">
        <v>223</v>
      </c>
      <c r="DG342" s="2" t="s">
        <v>1143</v>
      </c>
      <c r="DH342" s="2" t="s">
        <v>1741</v>
      </c>
      <c r="DI342" s="2" t="s">
        <v>238</v>
      </c>
      <c r="DJ342" s="2" t="s">
        <v>226</v>
      </c>
      <c r="DK342" s="4">
        <v>13</v>
      </c>
      <c r="DL342" s="8">
        <v>542.63</v>
      </c>
      <c r="DM342" s="4">
        <v>18</v>
      </c>
      <c r="DN342" s="8">
        <v>737.37</v>
      </c>
      <c r="DO342" s="7">
        <v>-0.2778</v>
      </c>
      <c r="DP342" s="7">
        <v>-0.2641</v>
      </c>
      <c r="DQ342" s="2" t="s">
        <v>239</v>
      </c>
      <c r="DR342" s="2" t="s">
        <v>223</v>
      </c>
      <c r="DS342" s="2" t="s">
        <v>1147</v>
      </c>
      <c r="DT342" s="2" t="s">
        <v>3017</v>
      </c>
      <c r="DU342" s="2" t="s">
        <v>238</v>
      </c>
      <c r="DV342" s="2" t="s">
        <v>226</v>
      </c>
      <c r="DW342" s="4">
        <v>5</v>
      </c>
      <c r="DX342" s="8">
        <v>228.6</v>
      </c>
      <c r="DY342" s="4">
        <v>16</v>
      </c>
      <c r="DZ342" s="8">
        <v>731.52</v>
      </c>
      <c r="EA342" s="7">
        <v>-0.6875</v>
      </c>
      <c r="EB342" s="7">
        <v>-0.6875</v>
      </c>
      <c r="EC342" s="2" t="s">
        <v>239</v>
      </c>
      <c r="ED342" s="2" t="s">
        <v>223</v>
      </c>
      <c r="EE342" s="2" t="s">
        <v>1821</v>
      </c>
      <c r="EF342" s="2" t="s">
        <v>1820</v>
      </c>
      <c r="EG342" s="2" t="s">
        <v>238</v>
      </c>
      <c r="EH342" s="2" t="s">
        <v>226</v>
      </c>
      <c r="EI342" s="4">
        <v>6</v>
      </c>
      <c r="EJ342" s="8">
        <v>258.36</v>
      </c>
      <c r="EK342" s="4">
        <v>20</v>
      </c>
      <c r="EL342" s="8">
        <v>861.2</v>
      </c>
      <c r="EM342" s="7">
        <v>-0.7</v>
      </c>
      <c r="EN342" s="7">
        <v>-0.7</v>
      </c>
      <c r="EO342" s="2" t="s">
        <v>239</v>
      </c>
      <c r="EP342" s="2" t="s">
        <v>223</v>
      </c>
      <c r="EQ342" s="2" t="s">
        <v>1113</v>
      </c>
      <c r="ER342" s="2" t="s">
        <v>993</v>
      </c>
      <c r="ES342" s="2" t="s">
        <v>238</v>
      </c>
      <c r="ET342" s="2" t="s">
        <v>226</v>
      </c>
      <c r="EU342" s="4"/>
      <c r="EV342" s="8"/>
      <c r="EW342" s="4">
        <v>8</v>
      </c>
      <c r="EX342" s="8">
        <v>369.37</v>
      </c>
      <c r="EY342" s="7">
        <v>-1</v>
      </c>
      <c r="EZ342" s="7">
        <v>-1</v>
      </c>
      <c r="FA342" s="2" t="s">
        <v>239</v>
      </c>
      <c r="FB342" s="2" t="s">
        <v>223</v>
      </c>
      <c r="FC342" s="2" t="s">
        <v>3320</v>
      </c>
      <c r="FD342" s="2" t="s">
        <v>1073</v>
      </c>
      <c r="FE342" s="2" t="s">
        <v>238</v>
      </c>
      <c r="FF342" s="2" t="s">
        <v>226</v>
      </c>
      <c r="FG342" s="4"/>
      <c r="FH342" s="8"/>
      <c r="FI342" s="4">
        <v>1</v>
      </c>
      <c r="FJ342" s="8">
        <v>80.99</v>
      </c>
      <c r="FK342" s="7">
        <v>-1</v>
      </c>
      <c r="FL342" s="7">
        <v>-1</v>
      </c>
      <c r="FM342" s="2" t="s">
        <v>239</v>
      </c>
      <c r="FN342" s="2" t="s">
        <v>223</v>
      </c>
      <c r="FO342" s="2" t="s">
        <v>3320</v>
      </c>
      <c r="FP342" s="2" t="s">
        <v>999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226</v>
      </c>
      <c r="FZ342" s="2" t="s">
        <v>226</v>
      </c>
      <c r="GA342" s="2" t="s">
        <v>226</v>
      </c>
      <c r="GB342" s="2" t="s">
        <v>226</v>
      </c>
      <c r="GC342" s="2" t="s">
        <v>226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337</v>
      </c>
      <c r="GL342" s="2" t="s">
        <v>223</v>
      </c>
      <c r="GM342" s="2" t="s">
        <v>226</v>
      </c>
      <c r="GN342" s="2" t="s">
        <v>226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239</v>
      </c>
      <c r="GX342" s="2" t="s">
        <v>223</v>
      </c>
      <c r="GY342" s="2" t="s">
        <v>1025</v>
      </c>
      <c r="GZ342" s="2" t="s">
        <v>1092</v>
      </c>
      <c r="HA342" s="2" t="s">
        <v>238</v>
      </c>
      <c r="HB342" s="2" t="s">
        <v>226</v>
      </c>
      <c r="HC342" s="4">
        <v>4</v>
      </c>
      <c r="HD342" s="8">
        <v>169.16</v>
      </c>
      <c r="HE342" s="4">
        <v>2</v>
      </c>
      <c r="HF342" s="8">
        <v>91.44</v>
      </c>
      <c r="HG342" s="7">
        <v>1</v>
      </c>
      <c r="HH342" s="7">
        <v>0.85</v>
      </c>
      <c r="HI342" s="2" t="s">
        <v>239</v>
      </c>
      <c r="HJ342" s="2" t="s">
        <v>223</v>
      </c>
      <c r="HK342" s="2" t="s">
        <v>1025</v>
      </c>
      <c r="HL342" s="2" t="s">
        <v>1047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237</v>
      </c>
      <c r="HW342" s="2" t="s">
        <v>811</v>
      </c>
      <c r="HX342" s="2" t="s">
        <v>1944</v>
      </c>
      <c r="HY342" s="2" t="s">
        <v>238</v>
      </c>
      <c r="HZ342" s="2" t="s">
        <v>291</v>
      </c>
      <c r="IA342" s="4">
        <v>1</v>
      </c>
      <c r="IB342" s="8">
        <v>47.92</v>
      </c>
      <c r="IC342" s="4"/>
      <c r="ID342" s="8"/>
      <c r="IE342" s="7"/>
      <c r="IF342" s="7"/>
      <c r="IG342" s="2" t="s">
        <v>239</v>
      </c>
      <c r="IH342" s="2" t="s">
        <v>223</v>
      </c>
      <c r="II342" s="2" t="s">
        <v>288</v>
      </c>
      <c r="IJ342" s="2" t="s">
        <v>3336</v>
      </c>
      <c r="IK342" s="2" t="s">
        <v>238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226</v>
      </c>
      <c r="IT342" s="2" t="s">
        <v>226</v>
      </c>
      <c r="IU342" s="2" t="s">
        <v>226</v>
      </c>
      <c r="IV342" s="2" t="s">
        <v>226</v>
      </c>
      <c r="IW342" s="2" t="s">
        <v>226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252</v>
      </c>
      <c r="JF342" s="2" t="s">
        <v>223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223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223</v>
      </c>
      <c r="KE342" s="2" t="s">
        <v>226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337</v>
      </c>
      <c r="KP342" s="2" t="s">
        <v>223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>
        <v>1</v>
      </c>
      <c r="KV342" s="8">
        <v>43.54</v>
      </c>
      <c r="KW342" s="4">
        <v>3</v>
      </c>
      <c r="KX342" s="8">
        <v>130.62</v>
      </c>
      <c r="KY342" s="7">
        <v>-0.6667</v>
      </c>
      <c r="KZ342" s="7">
        <v>-0.6667</v>
      </c>
      <c r="LA342" s="2" t="s">
        <v>239</v>
      </c>
      <c r="LB342" s="2" t="s">
        <v>223</v>
      </c>
      <c r="LC342" s="2" t="s">
        <v>1823</v>
      </c>
      <c r="LD342" s="2" t="s">
        <v>1041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239</v>
      </c>
      <c r="LN342" s="2" t="s">
        <v>223</v>
      </c>
      <c r="LO342" s="2" t="s">
        <v>321</v>
      </c>
      <c r="LP342" s="2" t="s">
        <v>226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239</v>
      </c>
      <c r="LZ342" s="2" t="s">
        <v>223</v>
      </c>
      <c r="MA342" s="2" t="s">
        <v>932</v>
      </c>
      <c r="MB342" s="2" t="s">
        <v>226</v>
      </c>
      <c r="MC342" s="2" t="s">
        <v>238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239</v>
      </c>
      <c r="MX342" s="2" t="s">
        <v>223</v>
      </c>
      <c r="MY342" s="2" t="s">
        <v>1005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>
        <v>1</v>
      </c>
      <c r="NF342" s="8">
        <v>46.89</v>
      </c>
      <c r="NG342" s="7">
        <v>-1</v>
      </c>
      <c r="NH342" s="7">
        <v>-1</v>
      </c>
      <c r="NI342" s="2" t="s">
        <v>239</v>
      </c>
      <c r="NJ342" s="2" t="s">
        <v>261</v>
      </c>
      <c r="NK342" s="2" t="s">
        <v>1111</v>
      </c>
      <c r="NL342" s="2" t="s">
        <v>1672</v>
      </c>
      <c r="NM342" s="2" t="s">
        <v>238</v>
      </c>
      <c r="NN342" s="2" t="s">
        <v>226</v>
      </c>
      <c r="NO342" s="4"/>
      <c r="NP342" s="8"/>
      <c r="NQ342" s="4">
        <v>1</v>
      </c>
      <c r="NR342" s="8">
        <v>43.54</v>
      </c>
      <c r="NS342" s="7">
        <v>-1</v>
      </c>
      <c r="NT342" s="7">
        <v>-1</v>
      </c>
      <c r="NU342" s="2" t="s">
        <v>239</v>
      </c>
      <c r="NV342" s="2" t="s">
        <v>237</v>
      </c>
      <c r="NW342" s="2" t="s">
        <v>820</v>
      </c>
      <c r="NX342" s="2" t="s">
        <v>3299</v>
      </c>
      <c r="NY342" s="2" t="s">
        <v>238</v>
      </c>
      <c r="NZ342" s="2" t="s">
        <v>226</v>
      </c>
      <c r="OA342" s="4"/>
      <c r="OB342" s="8"/>
      <c r="OC342" s="4">
        <v>1</v>
      </c>
      <c r="OD342" s="8">
        <v>47.03</v>
      </c>
      <c r="OE342" s="7">
        <v>-1</v>
      </c>
      <c r="OF342" s="7">
        <v>-1</v>
      </c>
      <c r="OG342" s="2" t="s">
        <v>239</v>
      </c>
      <c r="OH342" s="2" t="s">
        <v>237</v>
      </c>
      <c r="OI342" s="2" t="s">
        <v>813</v>
      </c>
      <c r="OJ342" s="2" t="s">
        <v>862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252</v>
      </c>
      <c r="OT342" s="2" t="s">
        <v>223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239</v>
      </c>
      <c r="PF342" s="2" t="s">
        <v>223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226</v>
      </c>
      <c r="QD342" s="2" t="s">
        <v>226</v>
      </c>
      <c r="QE342" s="2" t="s">
        <v>226</v>
      </c>
      <c r="QF342" s="2" t="s">
        <v>226</v>
      </c>
      <c r="QG342" s="2" t="s">
        <v>226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237</v>
      </c>
      <c r="QQ342" s="2" t="s">
        <v>226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223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239</v>
      </c>
      <c r="RZ342" s="2" t="s">
        <v>237</v>
      </c>
      <c r="SA342" s="2" t="s">
        <v>621</v>
      </c>
      <c r="SB342" s="2" t="s">
        <v>1871</v>
      </c>
      <c r="SC342" s="2" t="s">
        <v>238</v>
      </c>
      <c r="SD342" s="2" t="s">
        <v>226</v>
      </c>
      <c r="SE342" s="4">
        <v>260</v>
      </c>
      <c r="SF342" s="4"/>
      <c r="SG342" s="4"/>
      <c r="SH342" s="4"/>
      <c r="SI342" s="4">
        <v>162</v>
      </c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>
        <v>150</v>
      </c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>
        <v>300</v>
      </c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>
        <v>200</v>
      </c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</row>
    <row r="343">
      <c r="A343" s="2" t="s">
        <v>3337</v>
      </c>
      <c r="B343" s="2" t="s">
        <v>577</v>
      </c>
      <c r="C343" s="2" t="s">
        <v>558</v>
      </c>
      <c r="D343" s="2" t="s">
        <v>215</v>
      </c>
      <c r="E343" s="2" t="s">
        <v>432</v>
      </c>
      <c r="F343" s="2" t="s">
        <v>3313</v>
      </c>
      <c r="G343" s="2" t="s">
        <v>2994</v>
      </c>
      <c r="H343" s="2" t="s">
        <v>3314</v>
      </c>
      <c r="I343" s="2" t="s">
        <v>3199</v>
      </c>
      <c r="J343" s="2" t="s">
        <v>437</v>
      </c>
      <c r="K343" s="2" t="s">
        <v>841</v>
      </c>
      <c r="L343" s="3">
        <v>30.46</v>
      </c>
      <c r="M343" s="3">
        <v>31.98</v>
      </c>
      <c r="N343" s="3">
        <v>69.99</v>
      </c>
      <c r="O343" s="2" t="s">
        <v>283</v>
      </c>
      <c r="P343" s="2" t="s">
        <v>284</v>
      </c>
      <c r="Q343" s="2" t="s">
        <v>225</v>
      </c>
      <c r="R343" s="2" t="s">
        <v>226</v>
      </c>
      <c r="S343" s="2" t="s">
        <v>3338</v>
      </c>
      <c r="T343" s="2" t="s">
        <v>969</v>
      </c>
      <c r="U343" s="2" t="s">
        <v>3296</v>
      </c>
      <c r="V343" s="2" t="s">
        <v>2382</v>
      </c>
      <c r="W343" s="2" t="s">
        <v>1894</v>
      </c>
      <c r="X343" s="2" t="s">
        <v>231</v>
      </c>
      <c r="Y343" s="2" t="s">
        <v>413</v>
      </c>
      <c r="Z343" s="4"/>
      <c r="AA343" s="4">
        <f>=ROUNDDOWN({0},0)</f>
      </c>
      <c r="AB343" s="5">
        <v>1.1</v>
      </c>
      <c r="AC343" s="2" t="s">
        <v>226</v>
      </c>
      <c r="AD343" s="4"/>
      <c r="AE343" s="4"/>
      <c r="AF343" s="6">
        <v>66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40</v>
      </c>
      <c r="AS343" s="8">
        <v>1328.16</v>
      </c>
      <c r="AT343" s="7">
        <v>-1</v>
      </c>
      <c r="AU343" s="7">
        <v>-1</v>
      </c>
      <c r="AV343" s="4">
        <v>13</v>
      </c>
      <c r="AW343" s="8">
        <v>540.82</v>
      </c>
      <c r="AX343" s="4">
        <v>162</v>
      </c>
      <c r="AY343" s="8">
        <v>6249.17</v>
      </c>
      <c r="AZ343" s="7">
        <v>-0.9198</v>
      </c>
      <c r="BA343" s="7">
        <v>-0.9135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>
        <v>0.0429</v>
      </c>
      <c r="BJ343" s="4"/>
      <c r="BK343" s="8"/>
      <c r="BL343" s="2" t="s">
        <v>3339</v>
      </c>
      <c r="BM343" s="7"/>
      <c r="BN343" s="7"/>
      <c r="BO343" s="4"/>
      <c r="BP343" s="8"/>
      <c r="BQ343" s="4">
        <v>10</v>
      </c>
      <c r="BR343" s="8">
        <v>350.3</v>
      </c>
      <c r="BS343" s="7">
        <v>-1</v>
      </c>
      <c r="BT343" s="7">
        <v>-1</v>
      </c>
      <c r="BU343" s="2" t="s">
        <v>239</v>
      </c>
      <c r="BV343" s="2" t="s">
        <v>237</v>
      </c>
      <c r="BW343" s="2" t="s">
        <v>226</v>
      </c>
      <c r="BX343" s="2" t="s">
        <v>1302</v>
      </c>
      <c r="BY343" s="2" t="s">
        <v>238</v>
      </c>
      <c r="BZ343" s="2" t="s">
        <v>226</v>
      </c>
      <c r="CA343" s="4"/>
      <c r="CB343" s="8"/>
      <c r="CC343" s="4">
        <v>11</v>
      </c>
      <c r="CD343" s="8">
        <v>381.81</v>
      </c>
      <c r="CE343" s="7">
        <v>-1</v>
      </c>
      <c r="CF343" s="7">
        <v>-1</v>
      </c>
      <c r="CG343" s="2" t="s">
        <v>239</v>
      </c>
      <c r="CH343" s="2" t="s">
        <v>237</v>
      </c>
      <c r="CI343" s="2" t="s">
        <v>327</v>
      </c>
      <c r="CJ343" s="2" t="s">
        <v>2217</v>
      </c>
      <c r="CK343" s="2" t="s">
        <v>238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239</v>
      </c>
      <c r="CT343" s="2" t="s">
        <v>237</v>
      </c>
      <c r="CU343" s="2" t="s">
        <v>372</v>
      </c>
      <c r="CV343" s="2" t="s">
        <v>491</v>
      </c>
      <c r="CW343" s="2" t="s">
        <v>238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239</v>
      </c>
      <c r="DF343" s="2" t="s">
        <v>237</v>
      </c>
      <c r="DG343" s="2" t="s">
        <v>665</v>
      </c>
      <c r="DH343" s="2" t="s">
        <v>226</v>
      </c>
      <c r="DI343" s="2" t="s">
        <v>238</v>
      </c>
      <c r="DJ343" s="2" t="s">
        <v>226</v>
      </c>
      <c r="DK343" s="4"/>
      <c r="DL343" s="8"/>
      <c r="DM343" s="4">
        <v>5</v>
      </c>
      <c r="DN343" s="8">
        <v>137.51</v>
      </c>
      <c r="DO343" s="7">
        <v>-1</v>
      </c>
      <c r="DP343" s="7">
        <v>-1</v>
      </c>
      <c r="DQ343" s="2" t="s">
        <v>239</v>
      </c>
      <c r="DR343" s="2" t="s">
        <v>237</v>
      </c>
      <c r="DS343" s="2" t="s">
        <v>413</v>
      </c>
      <c r="DT343" s="2" t="s">
        <v>3167</v>
      </c>
      <c r="DU343" s="2" t="s">
        <v>291</v>
      </c>
      <c r="DV343" s="2" t="s">
        <v>226</v>
      </c>
      <c r="DW343" s="4"/>
      <c r="DX343" s="8"/>
      <c r="DY343" s="4">
        <v>10</v>
      </c>
      <c r="DZ343" s="8">
        <v>335.5</v>
      </c>
      <c r="EA343" s="7">
        <v>-1</v>
      </c>
      <c r="EB343" s="7">
        <v>-1</v>
      </c>
      <c r="EC343" s="2" t="s">
        <v>239</v>
      </c>
      <c r="ED343" s="2" t="s">
        <v>237</v>
      </c>
      <c r="EE343" s="2" t="s">
        <v>1753</v>
      </c>
      <c r="EF343" s="2" t="s">
        <v>280</v>
      </c>
      <c r="EG343" s="2" t="s">
        <v>238</v>
      </c>
      <c r="EH343" s="2" t="s">
        <v>226</v>
      </c>
      <c r="EI343" s="4"/>
      <c r="EJ343" s="8"/>
      <c r="EK343" s="4">
        <v>4</v>
      </c>
      <c r="EL343" s="8">
        <v>123.04</v>
      </c>
      <c r="EM343" s="7">
        <v>-1</v>
      </c>
      <c r="EN343" s="7">
        <v>-1</v>
      </c>
      <c r="EO343" s="2" t="s">
        <v>239</v>
      </c>
      <c r="EP343" s="2" t="s">
        <v>237</v>
      </c>
      <c r="EQ343" s="2" t="s">
        <v>413</v>
      </c>
      <c r="ER343" s="2" t="s">
        <v>463</v>
      </c>
      <c r="ES343" s="2" t="s">
        <v>238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237</v>
      </c>
      <c r="FC343" s="2" t="s">
        <v>456</v>
      </c>
      <c r="FD343" s="2" t="s">
        <v>642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237</v>
      </c>
      <c r="FO343" s="2" t="s">
        <v>413</v>
      </c>
      <c r="FP343" s="2" t="s">
        <v>2964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226</v>
      </c>
      <c r="FZ343" s="2" t="s">
        <v>226</v>
      </c>
      <c r="GA343" s="2" t="s">
        <v>226</v>
      </c>
      <c r="GB343" s="2" t="s">
        <v>226</v>
      </c>
      <c r="GC343" s="2" t="s">
        <v>226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252</v>
      </c>
      <c r="GL343" s="2" t="s">
        <v>237</v>
      </c>
      <c r="GM343" s="2" t="s">
        <v>226</v>
      </c>
      <c r="GN343" s="2" t="s">
        <v>226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237</v>
      </c>
      <c r="GY343" s="2" t="s">
        <v>226</v>
      </c>
      <c r="GZ343" s="2" t="s">
        <v>226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252</v>
      </c>
      <c r="HJ343" s="2" t="s">
        <v>237</v>
      </c>
      <c r="HK343" s="2" t="s">
        <v>226</v>
      </c>
      <c r="HL343" s="2" t="s">
        <v>226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236</v>
      </c>
      <c r="HV343" s="2" t="s">
        <v>237</v>
      </c>
      <c r="HW343" s="2" t="s">
        <v>226</v>
      </c>
      <c r="HX343" s="2" t="s">
        <v>226</v>
      </c>
      <c r="HY343" s="2" t="s">
        <v>238</v>
      </c>
      <c r="HZ343" s="2" t="s">
        <v>291</v>
      </c>
      <c r="IA343" s="4"/>
      <c r="IB343" s="8"/>
      <c r="IC343" s="4"/>
      <c r="ID343" s="8"/>
      <c r="IE343" s="7"/>
      <c r="IF343" s="7"/>
      <c r="IG343" s="2" t="s">
        <v>252</v>
      </c>
      <c r="IH343" s="2" t="s">
        <v>237</v>
      </c>
      <c r="II343" s="2" t="s">
        <v>226</v>
      </c>
      <c r="IJ343" s="2" t="s">
        <v>226</v>
      </c>
      <c r="IK343" s="2" t="s">
        <v>238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252</v>
      </c>
      <c r="IT343" s="2" t="s">
        <v>237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252</v>
      </c>
      <c r="JF343" s="2" t="s">
        <v>237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237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237</v>
      </c>
      <c r="KE343" s="2" t="s">
        <v>226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252</v>
      </c>
      <c r="KP343" s="2" t="s">
        <v>237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252</v>
      </c>
      <c r="LB343" s="2" t="s">
        <v>237</v>
      </c>
      <c r="LC343" s="2" t="s">
        <v>226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252</v>
      </c>
      <c r="LN343" s="2" t="s">
        <v>237</v>
      </c>
      <c r="LO343" s="2" t="s">
        <v>226</v>
      </c>
      <c r="LP343" s="2" t="s">
        <v>226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239</v>
      </c>
      <c r="MX343" s="2" t="s">
        <v>237</v>
      </c>
      <c r="MY343" s="2" t="s">
        <v>1005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239</v>
      </c>
      <c r="NJ343" s="2" t="s">
        <v>237</v>
      </c>
      <c r="NK343" s="2" t="s">
        <v>550</v>
      </c>
      <c r="NL343" s="2" t="s">
        <v>2069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239</v>
      </c>
      <c r="NV343" s="2" t="s">
        <v>237</v>
      </c>
      <c r="NW343" s="2" t="s">
        <v>392</v>
      </c>
      <c r="NX343" s="2" t="s">
        <v>253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252</v>
      </c>
      <c r="OH343" s="2" t="s">
        <v>237</v>
      </c>
      <c r="OI343" s="2" t="s">
        <v>226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252</v>
      </c>
      <c r="OT343" s="2" t="s">
        <v>237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252</v>
      </c>
      <c r="PF343" s="2" t="s">
        <v>237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266</v>
      </c>
      <c r="QD343" s="2" t="s">
        <v>237</v>
      </c>
      <c r="QE343" s="2" t="s">
        <v>226</v>
      </c>
      <c r="QF343" s="2" t="s">
        <v>226</v>
      </c>
      <c r="QG343" s="2" t="s">
        <v>238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252</v>
      </c>
      <c r="QP343" s="2" t="s">
        <v>237</v>
      </c>
      <c r="QQ343" s="2" t="s">
        <v>226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237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252</v>
      </c>
      <c r="RZ343" s="2" t="s">
        <v>237</v>
      </c>
      <c r="SA343" s="2" t="s">
        <v>226</v>
      </c>
      <c r="SB343" s="2" t="s">
        <v>226</v>
      </c>
      <c r="SC343" s="2" t="s">
        <v>238</v>
      </c>
      <c r="SD343" s="2" t="s">
        <v>226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</row>
    <row r="344">
      <c r="A344" s="2" t="s">
        <v>3340</v>
      </c>
      <c r="B344" s="2" t="s">
        <v>577</v>
      </c>
      <c r="C344" s="2" t="s">
        <v>558</v>
      </c>
      <c r="D344" s="2" t="s">
        <v>215</v>
      </c>
      <c r="E344" s="2" t="s">
        <v>432</v>
      </c>
      <c r="F344" s="2" t="s">
        <v>3313</v>
      </c>
      <c r="G344" s="2" t="s">
        <v>2994</v>
      </c>
      <c r="H344" s="2" t="s">
        <v>3314</v>
      </c>
      <c r="I344" s="2" t="s">
        <v>3199</v>
      </c>
      <c r="J344" s="2" t="s">
        <v>561</v>
      </c>
      <c r="K344" s="2" t="s">
        <v>841</v>
      </c>
      <c r="L344" s="3">
        <v>32.48</v>
      </c>
      <c r="M344" s="3">
        <v>34.1</v>
      </c>
      <c r="N344" s="3">
        <v>73.99</v>
      </c>
      <c r="O344" s="2" t="s">
        <v>302</v>
      </c>
      <c r="P344" s="2" t="s">
        <v>284</v>
      </c>
      <c r="Q344" s="2" t="s">
        <v>225</v>
      </c>
      <c r="R344" s="2" t="s">
        <v>226</v>
      </c>
      <c r="S344" s="2" t="s">
        <v>3338</v>
      </c>
      <c r="T344" s="2" t="s">
        <v>969</v>
      </c>
      <c r="U344" s="2" t="s">
        <v>3296</v>
      </c>
      <c r="V344" s="2" t="s">
        <v>2382</v>
      </c>
      <c r="W344" s="2" t="s">
        <v>1894</v>
      </c>
      <c r="X344" s="2" t="s">
        <v>231</v>
      </c>
      <c r="Y344" s="2" t="s">
        <v>413</v>
      </c>
      <c r="Z344" s="4"/>
      <c r="AA344" s="4">
        <f>=ROUNDDOWN({0},0)</f>
      </c>
      <c r="AB344" s="5"/>
      <c r="AC344" s="2" t="s">
        <v>226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>
        <v>34</v>
      </c>
      <c r="AS344" s="8">
        <v>1219.82</v>
      </c>
      <c r="AT344" s="7">
        <v>-1</v>
      </c>
      <c r="AU344" s="7">
        <v>-1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/>
      <c r="BK344" s="8"/>
      <c r="BL344" s="2" t="s">
        <v>3341</v>
      </c>
      <c r="BM344" s="7"/>
      <c r="BN344" s="7"/>
      <c r="BO344" s="4"/>
      <c r="BP344" s="8"/>
      <c r="BQ344" s="4">
        <v>18</v>
      </c>
      <c r="BR344" s="8">
        <v>672.3</v>
      </c>
      <c r="BS344" s="7">
        <v>-1</v>
      </c>
      <c r="BT344" s="7">
        <v>-1</v>
      </c>
      <c r="BU344" s="2" t="s">
        <v>239</v>
      </c>
      <c r="BV344" s="2" t="s">
        <v>237</v>
      </c>
      <c r="BW344" s="2" t="s">
        <v>226</v>
      </c>
      <c r="BX344" s="2" t="s">
        <v>226</v>
      </c>
      <c r="BY344" s="2" t="s">
        <v>238</v>
      </c>
      <c r="BZ344" s="2" t="s">
        <v>226</v>
      </c>
      <c r="CA344" s="4"/>
      <c r="CB344" s="8"/>
      <c r="CC344" s="4">
        <v>6</v>
      </c>
      <c r="CD344" s="8">
        <v>224.94</v>
      </c>
      <c r="CE344" s="7">
        <v>-1</v>
      </c>
      <c r="CF344" s="7">
        <v>-1</v>
      </c>
      <c r="CG344" s="2" t="s">
        <v>239</v>
      </c>
      <c r="CH344" s="2" t="s">
        <v>237</v>
      </c>
      <c r="CI344" s="2" t="s">
        <v>327</v>
      </c>
      <c r="CJ344" s="2" t="s">
        <v>391</v>
      </c>
      <c r="CK344" s="2" t="s">
        <v>238</v>
      </c>
      <c r="CL344" s="2" t="s">
        <v>226</v>
      </c>
      <c r="CM344" s="4"/>
      <c r="CN344" s="8"/>
      <c r="CO344" s="4"/>
      <c r="CP344" s="8"/>
      <c r="CQ344" s="7"/>
      <c r="CR344" s="7"/>
      <c r="CS344" s="2" t="s">
        <v>239</v>
      </c>
      <c r="CT344" s="2" t="s">
        <v>237</v>
      </c>
      <c r="CU344" s="2" t="s">
        <v>372</v>
      </c>
      <c r="CV344" s="2" t="s">
        <v>374</v>
      </c>
      <c r="CW344" s="2" t="s">
        <v>238</v>
      </c>
      <c r="CX344" s="2" t="s">
        <v>226</v>
      </c>
      <c r="CY344" s="4"/>
      <c r="CZ344" s="8"/>
      <c r="DA344" s="4"/>
      <c r="DB344" s="8"/>
      <c r="DC344" s="7"/>
      <c r="DD344" s="7"/>
      <c r="DE344" s="2" t="s">
        <v>239</v>
      </c>
      <c r="DF344" s="2" t="s">
        <v>237</v>
      </c>
      <c r="DG344" s="2" t="s">
        <v>665</v>
      </c>
      <c r="DH344" s="2" t="s">
        <v>226</v>
      </c>
      <c r="DI344" s="2" t="s">
        <v>238</v>
      </c>
      <c r="DJ344" s="2" t="s">
        <v>226</v>
      </c>
      <c r="DK344" s="4"/>
      <c r="DL344" s="8"/>
      <c r="DM344" s="4">
        <v>4</v>
      </c>
      <c r="DN344" s="8">
        <v>121.5</v>
      </c>
      <c r="DO344" s="7">
        <v>-1</v>
      </c>
      <c r="DP344" s="7">
        <v>-1</v>
      </c>
      <c r="DQ344" s="2" t="s">
        <v>239</v>
      </c>
      <c r="DR344" s="2" t="s">
        <v>237</v>
      </c>
      <c r="DS344" s="2" t="s">
        <v>413</v>
      </c>
      <c r="DT344" s="2" t="s">
        <v>2267</v>
      </c>
      <c r="DU344" s="2" t="s">
        <v>238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239</v>
      </c>
      <c r="ED344" s="2" t="s">
        <v>237</v>
      </c>
      <c r="EE344" s="2" t="s">
        <v>1753</v>
      </c>
      <c r="EF344" s="2" t="s">
        <v>449</v>
      </c>
      <c r="EG344" s="2" t="s">
        <v>238</v>
      </c>
      <c r="EH344" s="2" t="s">
        <v>226</v>
      </c>
      <c r="EI344" s="4"/>
      <c r="EJ344" s="8"/>
      <c r="EK344" s="4">
        <v>4</v>
      </c>
      <c r="EL344" s="8">
        <v>132.88</v>
      </c>
      <c r="EM344" s="7">
        <v>-1</v>
      </c>
      <c r="EN344" s="7">
        <v>-1</v>
      </c>
      <c r="EO344" s="2" t="s">
        <v>239</v>
      </c>
      <c r="EP344" s="2" t="s">
        <v>237</v>
      </c>
      <c r="EQ344" s="2" t="s">
        <v>413</v>
      </c>
      <c r="ER344" s="2" t="s">
        <v>375</v>
      </c>
      <c r="ES344" s="2" t="s">
        <v>238</v>
      </c>
      <c r="ET344" s="2" t="s">
        <v>226</v>
      </c>
      <c r="EU344" s="4"/>
      <c r="EV344" s="8"/>
      <c r="EW344" s="4">
        <v>2</v>
      </c>
      <c r="EX344" s="8">
        <v>68.2</v>
      </c>
      <c r="EY344" s="7">
        <v>-1</v>
      </c>
      <c r="EZ344" s="7">
        <v>-1</v>
      </c>
      <c r="FA344" s="2" t="s">
        <v>239</v>
      </c>
      <c r="FB344" s="2" t="s">
        <v>237</v>
      </c>
      <c r="FC344" s="2" t="s">
        <v>456</v>
      </c>
      <c r="FD344" s="2" t="s">
        <v>483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237</v>
      </c>
      <c r="FO344" s="2" t="s">
        <v>413</v>
      </c>
      <c r="FP344" s="2" t="s">
        <v>226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226</v>
      </c>
      <c r="FZ344" s="2" t="s">
        <v>226</v>
      </c>
      <c r="GA344" s="2" t="s">
        <v>226</v>
      </c>
      <c r="GB344" s="2" t="s">
        <v>226</v>
      </c>
      <c r="GC344" s="2" t="s">
        <v>226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252</v>
      </c>
      <c r="GL344" s="2" t="s">
        <v>237</v>
      </c>
      <c r="GM344" s="2" t="s">
        <v>226</v>
      </c>
      <c r="GN344" s="2" t="s">
        <v>226</v>
      </c>
      <c r="GO344" s="2" t="s">
        <v>238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237</v>
      </c>
      <c r="GY344" s="2" t="s">
        <v>226</v>
      </c>
      <c r="GZ344" s="2" t="s">
        <v>226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252</v>
      </c>
      <c r="HJ344" s="2" t="s">
        <v>237</v>
      </c>
      <c r="HK344" s="2" t="s">
        <v>226</v>
      </c>
      <c r="HL344" s="2" t="s">
        <v>226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236</v>
      </c>
      <c r="HV344" s="2" t="s">
        <v>237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252</v>
      </c>
      <c r="IH344" s="2" t="s">
        <v>237</v>
      </c>
      <c r="II344" s="2" t="s">
        <v>226</v>
      </c>
      <c r="IJ344" s="2" t="s">
        <v>226</v>
      </c>
      <c r="IK344" s="2" t="s">
        <v>238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252</v>
      </c>
      <c r="IT344" s="2" t="s">
        <v>237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252</v>
      </c>
      <c r="JF344" s="2" t="s">
        <v>237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237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237</v>
      </c>
      <c r="KE344" s="2" t="s">
        <v>226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252</v>
      </c>
      <c r="KP344" s="2" t="s">
        <v>237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252</v>
      </c>
      <c r="LB344" s="2" t="s">
        <v>237</v>
      </c>
      <c r="LC344" s="2" t="s">
        <v>226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252</v>
      </c>
      <c r="LN344" s="2" t="s">
        <v>237</v>
      </c>
      <c r="LO344" s="2" t="s">
        <v>226</v>
      </c>
      <c r="LP344" s="2" t="s">
        <v>226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226</v>
      </c>
      <c r="MA344" s="2" t="s">
        <v>226</v>
      </c>
      <c r="MB344" s="2" t="s">
        <v>226</v>
      </c>
      <c r="MC344" s="2" t="s">
        <v>226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237</v>
      </c>
      <c r="MY344" s="2" t="s">
        <v>226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239</v>
      </c>
      <c r="NJ344" s="2" t="s">
        <v>237</v>
      </c>
      <c r="NK344" s="2" t="s">
        <v>550</v>
      </c>
      <c r="NL344" s="2" t="s">
        <v>254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239</v>
      </c>
      <c r="NV344" s="2" t="s">
        <v>237</v>
      </c>
      <c r="NW344" s="2" t="s">
        <v>392</v>
      </c>
      <c r="NX344" s="2" t="s">
        <v>226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252</v>
      </c>
      <c r="OH344" s="2" t="s">
        <v>237</v>
      </c>
      <c r="OI344" s="2" t="s">
        <v>226</v>
      </c>
      <c r="OJ344" s="2" t="s">
        <v>226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252</v>
      </c>
      <c r="OT344" s="2" t="s">
        <v>237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252</v>
      </c>
      <c r="PF344" s="2" t="s">
        <v>237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266</v>
      </c>
      <c r="QD344" s="2" t="s">
        <v>237</v>
      </c>
      <c r="QE344" s="2" t="s">
        <v>226</v>
      </c>
      <c r="QF344" s="2" t="s">
        <v>226</v>
      </c>
      <c r="QG344" s="2" t="s">
        <v>238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252</v>
      </c>
      <c r="QP344" s="2" t="s">
        <v>237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266</v>
      </c>
      <c r="RB344" s="2" t="s">
        <v>237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252</v>
      </c>
      <c r="RZ344" s="2" t="s">
        <v>237</v>
      </c>
      <c r="SA344" s="2" t="s">
        <v>226</v>
      </c>
      <c r="SB344" s="2" t="s">
        <v>226</v>
      </c>
      <c r="SC344" s="2" t="s">
        <v>238</v>
      </c>
      <c r="SD344" s="2" t="s">
        <v>226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</row>
    <row r="345">
      <c r="A345" s="2" t="s">
        <v>3342</v>
      </c>
      <c r="B345" s="2" t="s">
        <v>577</v>
      </c>
      <c r="C345" s="2" t="s">
        <v>558</v>
      </c>
      <c r="D345" s="2" t="s">
        <v>215</v>
      </c>
      <c r="E345" s="2" t="s">
        <v>432</v>
      </c>
      <c r="F345" s="2" t="s">
        <v>3313</v>
      </c>
      <c r="G345" s="2" t="s">
        <v>2994</v>
      </c>
      <c r="H345" s="2" t="s">
        <v>3314</v>
      </c>
      <c r="I345" s="2" t="s">
        <v>3199</v>
      </c>
      <c r="J345" s="2" t="s">
        <v>451</v>
      </c>
      <c r="K345" s="2" t="s">
        <v>841</v>
      </c>
      <c r="L345" s="3">
        <v>36.29</v>
      </c>
      <c r="M345" s="3">
        <v>38.1</v>
      </c>
      <c r="N345" s="3">
        <v>79.99</v>
      </c>
      <c r="O345" s="2" t="s">
        <v>302</v>
      </c>
      <c r="P345" s="2" t="s">
        <v>284</v>
      </c>
      <c r="Q345" s="2" t="s">
        <v>225</v>
      </c>
      <c r="R345" s="2" t="s">
        <v>226</v>
      </c>
      <c r="S345" s="2" t="s">
        <v>3338</v>
      </c>
      <c r="T345" s="2" t="s">
        <v>969</v>
      </c>
      <c r="U345" s="2" t="s">
        <v>3305</v>
      </c>
      <c r="V345" s="2" t="s">
        <v>2382</v>
      </c>
      <c r="W345" s="2" t="s">
        <v>1894</v>
      </c>
      <c r="X345" s="2" t="s">
        <v>231</v>
      </c>
      <c r="Y345" s="2" t="s">
        <v>413</v>
      </c>
      <c r="Z345" s="4"/>
      <c r="AA345" s="4">
        <f>=ROUNDDOWN({0},0)</f>
      </c>
      <c r="AB345" s="5"/>
      <c r="AC345" s="2" t="s">
        <v>226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</v>
      </c>
      <c r="AQ345" s="8">
        <v>41.65</v>
      </c>
      <c r="AR345" s="4">
        <v>42</v>
      </c>
      <c r="AS345" s="8">
        <v>1651.61</v>
      </c>
      <c r="AT345" s="7">
        <v>-0.9762</v>
      </c>
      <c r="AU345" s="7">
        <v>-0.9748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>
        <v>0.077</v>
      </c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>
        <v>1</v>
      </c>
      <c r="BK345" s="8">
        <v>41.65</v>
      </c>
      <c r="BL345" s="2" t="s">
        <v>3343</v>
      </c>
      <c r="BM345" s="7">
        <v>1</v>
      </c>
      <c r="BN345" s="7">
        <v>1</v>
      </c>
      <c r="BO345" s="4"/>
      <c r="BP345" s="8"/>
      <c r="BQ345" s="4">
        <v>10</v>
      </c>
      <c r="BR345" s="8">
        <v>417.3</v>
      </c>
      <c r="BS345" s="7">
        <v>-1</v>
      </c>
      <c r="BT345" s="7">
        <v>-1</v>
      </c>
      <c r="BU345" s="2" t="s">
        <v>239</v>
      </c>
      <c r="BV345" s="2" t="s">
        <v>237</v>
      </c>
      <c r="BW345" s="2" t="s">
        <v>226</v>
      </c>
      <c r="BX345" s="2" t="s">
        <v>1302</v>
      </c>
      <c r="BY345" s="2" t="s">
        <v>238</v>
      </c>
      <c r="BZ345" s="2" t="s">
        <v>226</v>
      </c>
      <c r="CA345" s="4">
        <v>1</v>
      </c>
      <c r="CB345" s="8">
        <v>41.65</v>
      </c>
      <c r="CC345" s="4">
        <v>5</v>
      </c>
      <c r="CD345" s="8">
        <v>208.25</v>
      </c>
      <c r="CE345" s="7">
        <v>-0.8</v>
      </c>
      <c r="CF345" s="7">
        <v>-0.8</v>
      </c>
      <c r="CG345" s="2" t="s">
        <v>239</v>
      </c>
      <c r="CH345" s="2" t="s">
        <v>237</v>
      </c>
      <c r="CI345" s="2" t="s">
        <v>327</v>
      </c>
      <c r="CJ345" s="2" t="s">
        <v>3344</v>
      </c>
      <c r="CK345" s="2" t="s">
        <v>238</v>
      </c>
      <c r="CL345" s="2" t="s">
        <v>226</v>
      </c>
      <c r="CM345" s="4"/>
      <c r="CN345" s="8"/>
      <c r="CO345" s="4">
        <v>1</v>
      </c>
      <c r="CP345" s="8">
        <v>41.15</v>
      </c>
      <c r="CQ345" s="7">
        <v>-1</v>
      </c>
      <c r="CR345" s="7">
        <v>-1</v>
      </c>
      <c r="CS345" s="2" t="s">
        <v>239</v>
      </c>
      <c r="CT345" s="2" t="s">
        <v>237</v>
      </c>
      <c r="CU345" s="2" t="s">
        <v>372</v>
      </c>
      <c r="CV345" s="2" t="s">
        <v>500</v>
      </c>
      <c r="CW345" s="2" t="s">
        <v>238</v>
      </c>
      <c r="CX345" s="2" t="s">
        <v>226</v>
      </c>
      <c r="CY345" s="4"/>
      <c r="CZ345" s="8"/>
      <c r="DA345" s="4"/>
      <c r="DB345" s="8"/>
      <c r="DC345" s="7"/>
      <c r="DD345" s="7"/>
      <c r="DE345" s="2" t="s">
        <v>239</v>
      </c>
      <c r="DF345" s="2" t="s">
        <v>237</v>
      </c>
      <c r="DG345" s="2" t="s">
        <v>665</v>
      </c>
      <c r="DH345" s="2" t="s">
        <v>226</v>
      </c>
      <c r="DI345" s="2" t="s">
        <v>238</v>
      </c>
      <c r="DJ345" s="2" t="s">
        <v>226</v>
      </c>
      <c r="DK345" s="4"/>
      <c r="DL345" s="8"/>
      <c r="DM345" s="4">
        <v>10</v>
      </c>
      <c r="DN345" s="8">
        <v>367.6</v>
      </c>
      <c r="DO345" s="7">
        <v>-1</v>
      </c>
      <c r="DP345" s="7">
        <v>-1</v>
      </c>
      <c r="DQ345" s="2" t="s">
        <v>239</v>
      </c>
      <c r="DR345" s="2" t="s">
        <v>237</v>
      </c>
      <c r="DS345" s="2" t="s">
        <v>413</v>
      </c>
      <c r="DT345" s="2" t="s">
        <v>500</v>
      </c>
      <c r="DU345" s="2" t="s">
        <v>291</v>
      </c>
      <c r="DV345" s="2" t="s">
        <v>226</v>
      </c>
      <c r="DW345" s="4"/>
      <c r="DX345" s="8"/>
      <c r="DY345" s="4">
        <v>4</v>
      </c>
      <c r="DZ345" s="8">
        <v>160.04</v>
      </c>
      <c r="EA345" s="7">
        <v>-1</v>
      </c>
      <c r="EB345" s="7">
        <v>-1</v>
      </c>
      <c r="EC345" s="2" t="s">
        <v>239</v>
      </c>
      <c r="ED345" s="2" t="s">
        <v>237</v>
      </c>
      <c r="EE345" s="2" t="s">
        <v>1753</v>
      </c>
      <c r="EF345" s="2" t="s">
        <v>3160</v>
      </c>
      <c r="EG345" s="2" t="s">
        <v>238</v>
      </c>
      <c r="EH345" s="2" t="s">
        <v>226</v>
      </c>
      <c r="EI345" s="4"/>
      <c r="EJ345" s="8"/>
      <c r="EK345" s="4">
        <v>7</v>
      </c>
      <c r="EL345" s="8">
        <v>258.37</v>
      </c>
      <c r="EM345" s="7">
        <v>-1</v>
      </c>
      <c r="EN345" s="7">
        <v>-1</v>
      </c>
      <c r="EO345" s="2" t="s">
        <v>239</v>
      </c>
      <c r="EP345" s="2" t="s">
        <v>237</v>
      </c>
      <c r="EQ345" s="2" t="s">
        <v>413</v>
      </c>
      <c r="ER345" s="2" t="s">
        <v>2171</v>
      </c>
      <c r="ES345" s="2" t="s">
        <v>238</v>
      </c>
      <c r="ET345" s="2" t="s">
        <v>226</v>
      </c>
      <c r="EU345" s="4"/>
      <c r="EV345" s="8"/>
      <c r="EW345" s="4">
        <v>1</v>
      </c>
      <c r="EX345" s="8">
        <v>38.1</v>
      </c>
      <c r="EY345" s="7">
        <v>-1</v>
      </c>
      <c r="EZ345" s="7">
        <v>-1</v>
      </c>
      <c r="FA345" s="2" t="s">
        <v>239</v>
      </c>
      <c r="FB345" s="2" t="s">
        <v>237</v>
      </c>
      <c r="FC345" s="2" t="s">
        <v>456</v>
      </c>
      <c r="FD345" s="2" t="s">
        <v>2518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237</v>
      </c>
      <c r="FO345" s="2" t="s">
        <v>413</v>
      </c>
      <c r="FP345" s="2" t="s">
        <v>3114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226</v>
      </c>
      <c r="FZ345" s="2" t="s">
        <v>226</v>
      </c>
      <c r="GA345" s="2" t="s">
        <v>226</v>
      </c>
      <c r="GB345" s="2" t="s">
        <v>226</v>
      </c>
      <c r="GC345" s="2" t="s">
        <v>226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252</v>
      </c>
      <c r="GL345" s="2" t="s">
        <v>237</v>
      </c>
      <c r="GM345" s="2" t="s">
        <v>226</v>
      </c>
      <c r="GN345" s="2" t="s">
        <v>226</v>
      </c>
      <c r="GO345" s="2" t="s">
        <v>238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237</v>
      </c>
      <c r="GY345" s="2" t="s">
        <v>226</v>
      </c>
      <c r="GZ345" s="2" t="s">
        <v>226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252</v>
      </c>
      <c r="HJ345" s="2" t="s">
        <v>237</v>
      </c>
      <c r="HK345" s="2" t="s">
        <v>226</v>
      </c>
      <c r="HL345" s="2" t="s">
        <v>226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237</v>
      </c>
      <c r="HW345" s="2" t="s">
        <v>226</v>
      </c>
      <c r="HX345" s="2" t="s">
        <v>226</v>
      </c>
      <c r="HY345" s="2" t="s">
        <v>238</v>
      </c>
      <c r="HZ345" s="2" t="s">
        <v>291</v>
      </c>
      <c r="IA345" s="4"/>
      <c r="IB345" s="8"/>
      <c r="IC345" s="4"/>
      <c r="ID345" s="8"/>
      <c r="IE345" s="7"/>
      <c r="IF345" s="7"/>
      <c r="IG345" s="2" t="s">
        <v>252</v>
      </c>
      <c r="IH345" s="2" t="s">
        <v>237</v>
      </c>
      <c r="II345" s="2" t="s">
        <v>226</v>
      </c>
      <c r="IJ345" s="2" t="s">
        <v>226</v>
      </c>
      <c r="IK345" s="2" t="s">
        <v>238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252</v>
      </c>
      <c r="IT345" s="2" t="s">
        <v>237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252</v>
      </c>
      <c r="JF345" s="2" t="s">
        <v>237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237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237</v>
      </c>
      <c r="KE345" s="2" t="s">
        <v>226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252</v>
      </c>
      <c r="KP345" s="2" t="s">
        <v>237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252</v>
      </c>
      <c r="LB345" s="2" t="s">
        <v>237</v>
      </c>
      <c r="LC345" s="2" t="s">
        <v>226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252</v>
      </c>
      <c r="LN345" s="2" t="s">
        <v>237</v>
      </c>
      <c r="LO345" s="2" t="s">
        <v>226</v>
      </c>
      <c r="LP345" s="2" t="s">
        <v>226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237</v>
      </c>
      <c r="MY345" s="2" t="s">
        <v>1005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>
        <v>4</v>
      </c>
      <c r="NF345" s="8">
        <v>160.8</v>
      </c>
      <c r="NG345" s="7">
        <v>-1</v>
      </c>
      <c r="NH345" s="7">
        <v>-1</v>
      </c>
      <c r="NI345" s="2" t="s">
        <v>239</v>
      </c>
      <c r="NJ345" s="2" t="s">
        <v>237</v>
      </c>
      <c r="NK345" s="2" t="s">
        <v>550</v>
      </c>
      <c r="NL345" s="2" t="s">
        <v>2377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239</v>
      </c>
      <c r="NV345" s="2" t="s">
        <v>237</v>
      </c>
      <c r="NW345" s="2" t="s">
        <v>392</v>
      </c>
      <c r="NX345" s="2" t="s">
        <v>3085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252</v>
      </c>
      <c r="OH345" s="2" t="s">
        <v>237</v>
      </c>
      <c r="OI345" s="2" t="s">
        <v>226</v>
      </c>
      <c r="OJ345" s="2" t="s">
        <v>226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252</v>
      </c>
      <c r="OT345" s="2" t="s">
        <v>237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252</v>
      </c>
      <c r="PF345" s="2" t="s">
        <v>237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266</v>
      </c>
      <c r="QD345" s="2" t="s">
        <v>237</v>
      </c>
      <c r="QE345" s="2" t="s">
        <v>226</v>
      </c>
      <c r="QF345" s="2" t="s">
        <v>226</v>
      </c>
      <c r="QG345" s="2" t="s">
        <v>238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252</v>
      </c>
      <c r="QP345" s="2" t="s">
        <v>237</v>
      </c>
      <c r="QQ345" s="2" t="s">
        <v>226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237</v>
      </c>
      <c r="RC345" s="2" t="s">
        <v>226</v>
      </c>
      <c r="RD345" s="2" t="s">
        <v>226</v>
      </c>
      <c r="RE345" s="2" t="s">
        <v>238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226</v>
      </c>
      <c r="RO345" s="2" t="s">
        <v>226</v>
      </c>
      <c r="RP345" s="2" t="s">
        <v>226</v>
      </c>
      <c r="RQ345" s="2" t="s">
        <v>226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252</v>
      </c>
      <c r="RZ345" s="2" t="s">
        <v>237</v>
      </c>
      <c r="SA345" s="2" t="s">
        <v>226</v>
      </c>
      <c r="SB345" s="2" t="s">
        <v>226</v>
      </c>
      <c r="SC345" s="2" t="s">
        <v>238</v>
      </c>
      <c r="SD345" s="2" t="s">
        <v>226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</row>
    <row r="346">
      <c r="A346" s="2" t="s">
        <v>3345</v>
      </c>
      <c r="B346" s="2" t="s">
        <v>577</v>
      </c>
      <c r="C346" s="2" t="s">
        <v>558</v>
      </c>
      <c r="D346" s="2" t="s">
        <v>215</v>
      </c>
      <c r="E346" s="2" t="s">
        <v>432</v>
      </c>
      <c r="F346" s="2" t="s">
        <v>3313</v>
      </c>
      <c r="G346" s="2" t="s">
        <v>2994</v>
      </c>
      <c r="H346" s="2" t="s">
        <v>3314</v>
      </c>
      <c r="I346" s="2" t="s">
        <v>3199</v>
      </c>
      <c r="J346" s="2" t="s">
        <v>480</v>
      </c>
      <c r="K346" s="2" t="s">
        <v>841</v>
      </c>
      <c r="L346" s="3">
        <v>41.47</v>
      </c>
      <c r="M346" s="3">
        <v>43.54</v>
      </c>
      <c r="N346" s="3">
        <v>89.99</v>
      </c>
      <c r="O346" s="2" t="s">
        <v>302</v>
      </c>
      <c r="P346" s="2" t="s">
        <v>284</v>
      </c>
      <c r="Q346" s="2" t="s">
        <v>225</v>
      </c>
      <c r="R346" s="2" t="s">
        <v>226</v>
      </c>
      <c r="S346" s="2" t="s">
        <v>3338</v>
      </c>
      <c r="T346" s="2" t="s">
        <v>969</v>
      </c>
      <c r="U346" s="2" t="s">
        <v>3305</v>
      </c>
      <c r="V346" s="2" t="s">
        <v>2382</v>
      </c>
      <c r="W346" s="2" t="s">
        <v>1894</v>
      </c>
      <c r="X346" s="2" t="s">
        <v>231</v>
      </c>
      <c r="Y346" s="2" t="s">
        <v>413</v>
      </c>
      <c r="Z346" s="4"/>
      <c r="AA346" s="4">
        <f>=ROUNDDOWN({0},0)</f>
      </c>
      <c r="AB346" s="5"/>
      <c r="AC346" s="2" t="s">
        <v>226</v>
      </c>
      <c r="AD346" s="4"/>
      <c r="AE346" s="4"/>
      <c r="AF346" s="6">
        <v>66</v>
      </c>
      <c r="AG346" s="6"/>
      <c r="AH346" s="7">
        <v>0.1548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12</v>
      </c>
      <c r="AQ346" s="8">
        <v>499.17</v>
      </c>
      <c r="AR346" s="4">
        <v>46</v>
      </c>
      <c r="AS346" s="8">
        <v>2049.58</v>
      </c>
      <c r="AT346" s="7">
        <v>-0.7391</v>
      </c>
      <c r="AU346" s="7">
        <v>-0.7565</v>
      </c>
      <c r="AV346" s="4" t="s">
        <v>226</v>
      </c>
      <c r="AW346" s="8" t="s">
        <v>226</v>
      </c>
      <c r="AX346" s="4" t="s">
        <v>226</v>
      </c>
      <c r="AY346" s="8" t="s">
        <v>226</v>
      </c>
      <c r="AZ346" s="7" t="s">
        <v>226</v>
      </c>
      <c r="BA346" s="7" t="s">
        <v>226</v>
      </c>
      <c r="BB346" s="7">
        <v>0.923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 t="s">
        <v>226</v>
      </c>
      <c r="BJ346" s="4">
        <v>12</v>
      </c>
      <c r="BK346" s="8">
        <v>499.17</v>
      </c>
      <c r="BL346" s="2" t="s">
        <v>3346</v>
      </c>
      <c r="BM346" s="7">
        <v>1</v>
      </c>
      <c r="BN346" s="7">
        <v>1</v>
      </c>
      <c r="BO346" s="4"/>
      <c r="BP346" s="8"/>
      <c r="BQ346" s="4">
        <v>10</v>
      </c>
      <c r="BR346" s="8">
        <v>476.9</v>
      </c>
      <c r="BS346" s="7">
        <v>-1</v>
      </c>
      <c r="BT346" s="7">
        <v>-1</v>
      </c>
      <c r="BU346" s="2" t="s">
        <v>239</v>
      </c>
      <c r="BV346" s="2" t="s">
        <v>237</v>
      </c>
      <c r="BW346" s="2" t="s">
        <v>226</v>
      </c>
      <c r="BX346" s="2" t="s">
        <v>1302</v>
      </c>
      <c r="BY346" s="2" t="s">
        <v>238</v>
      </c>
      <c r="BZ346" s="2" t="s">
        <v>226</v>
      </c>
      <c r="CA346" s="4">
        <v>1</v>
      </c>
      <c r="CB346" s="8">
        <v>48.6</v>
      </c>
      <c r="CC346" s="4">
        <v>1</v>
      </c>
      <c r="CD346" s="8">
        <v>48.6</v>
      </c>
      <c r="CE346" s="7"/>
      <c r="CF346" s="7"/>
      <c r="CG346" s="2" t="s">
        <v>239</v>
      </c>
      <c r="CH346" s="2" t="s">
        <v>237</v>
      </c>
      <c r="CI346" s="2" t="s">
        <v>327</v>
      </c>
      <c r="CJ346" s="2" t="s">
        <v>460</v>
      </c>
      <c r="CK346" s="2" t="s">
        <v>238</v>
      </c>
      <c r="CL346" s="2" t="s">
        <v>226</v>
      </c>
      <c r="CM346" s="4"/>
      <c r="CN346" s="8"/>
      <c r="CO346" s="4">
        <v>1</v>
      </c>
      <c r="CP346" s="8">
        <v>47.03</v>
      </c>
      <c r="CQ346" s="7">
        <v>-1</v>
      </c>
      <c r="CR346" s="7">
        <v>-1</v>
      </c>
      <c r="CS346" s="2" t="s">
        <v>239</v>
      </c>
      <c r="CT346" s="2" t="s">
        <v>237</v>
      </c>
      <c r="CU346" s="2" t="s">
        <v>372</v>
      </c>
      <c r="CV346" s="2" t="s">
        <v>500</v>
      </c>
      <c r="CW346" s="2" t="s">
        <v>238</v>
      </c>
      <c r="CX346" s="2" t="s">
        <v>226</v>
      </c>
      <c r="CY346" s="4"/>
      <c r="CZ346" s="8"/>
      <c r="DA346" s="4"/>
      <c r="DB346" s="8"/>
      <c r="DC346" s="7"/>
      <c r="DD346" s="7"/>
      <c r="DE346" s="2" t="s">
        <v>239</v>
      </c>
      <c r="DF346" s="2" t="s">
        <v>237</v>
      </c>
      <c r="DG346" s="2" t="s">
        <v>665</v>
      </c>
      <c r="DH346" s="2" t="s">
        <v>226</v>
      </c>
      <c r="DI346" s="2" t="s">
        <v>238</v>
      </c>
      <c r="DJ346" s="2" t="s">
        <v>226</v>
      </c>
      <c r="DK346" s="4">
        <v>3</v>
      </c>
      <c r="DL346" s="8">
        <v>78.78</v>
      </c>
      <c r="DM346" s="4">
        <v>6</v>
      </c>
      <c r="DN346" s="8">
        <v>236.31</v>
      </c>
      <c r="DO346" s="7">
        <v>-0.5</v>
      </c>
      <c r="DP346" s="7">
        <v>-0.6666</v>
      </c>
      <c r="DQ346" s="2" t="s">
        <v>239</v>
      </c>
      <c r="DR346" s="2" t="s">
        <v>237</v>
      </c>
      <c r="DS346" s="2" t="s">
        <v>413</v>
      </c>
      <c r="DT346" s="2" t="s">
        <v>441</v>
      </c>
      <c r="DU346" s="2" t="s">
        <v>291</v>
      </c>
      <c r="DV346" s="2" t="s">
        <v>226</v>
      </c>
      <c r="DW346" s="4">
        <v>1</v>
      </c>
      <c r="DX346" s="8">
        <v>45.72</v>
      </c>
      <c r="DY346" s="4">
        <v>13</v>
      </c>
      <c r="DZ346" s="8">
        <v>594.36</v>
      </c>
      <c r="EA346" s="7">
        <v>-0.9231</v>
      </c>
      <c r="EB346" s="7">
        <v>-0.9231</v>
      </c>
      <c r="EC346" s="2" t="s">
        <v>239</v>
      </c>
      <c r="ED346" s="2" t="s">
        <v>237</v>
      </c>
      <c r="EE346" s="2" t="s">
        <v>1753</v>
      </c>
      <c r="EF346" s="2" t="s">
        <v>2089</v>
      </c>
      <c r="EG346" s="2" t="s">
        <v>238</v>
      </c>
      <c r="EH346" s="2" t="s">
        <v>226</v>
      </c>
      <c r="EI346" s="4">
        <v>2</v>
      </c>
      <c r="EJ346" s="8">
        <v>86.12</v>
      </c>
      <c r="EK346" s="4">
        <v>14</v>
      </c>
      <c r="EL346" s="8">
        <v>602.84</v>
      </c>
      <c r="EM346" s="7">
        <v>-0.8571</v>
      </c>
      <c r="EN346" s="7">
        <v>-0.8571</v>
      </c>
      <c r="EO346" s="2" t="s">
        <v>239</v>
      </c>
      <c r="EP346" s="2" t="s">
        <v>237</v>
      </c>
      <c r="EQ346" s="2" t="s">
        <v>413</v>
      </c>
      <c r="ER346" s="2" t="s">
        <v>3347</v>
      </c>
      <c r="ES346" s="2" t="s">
        <v>238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239</v>
      </c>
      <c r="FB346" s="2" t="s">
        <v>237</v>
      </c>
      <c r="FC346" s="2" t="s">
        <v>456</v>
      </c>
      <c r="FD346" s="2" t="s">
        <v>2518</v>
      </c>
      <c r="FE346" s="2" t="s">
        <v>238</v>
      </c>
      <c r="FF346" s="2" t="s">
        <v>226</v>
      </c>
      <c r="FG346" s="4">
        <v>5</v>
      </c>
      <c r="FH346" s="8">
        <v>239.95</v>
      </c>
      <c r="FI346" s="4"/>
      <c r="FJ346" s="8"/>
      <c r="FK346" s="7"/>
      <c r="FL346" s="7"/>
      <c r="FM346" s="2" t="s">
        <v>239</v>
      </c>
      <c r="FN346" s="2" t="s">
        <v>237</v>
      </c>
      <c r="FO346" s="2" t="s">
        <v>413</v>
      </c>
      <c r="FP346" s="2" t="s">
        <v>377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226</v>
      </c>
      <c r="FZ346" s="2" t="s">
        <v>226</v>
      </c>
      <c r="GA346" s="2" t="s">
        <v>226</v>
      </c>
      <c r="GB346" s="2" t="s">
        <v>226</v>
      </c>
      <c r="GC346" s="2" t="s">
        <v>226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252</v>
      </c>
      <c r="GL346" s="2" t="s">
        <v>237</v>
      </c>
      <c r="GM346" s="2" t="s">
        <v>226</v>
      </c>
      <c r="GN346" s="2" t="s">
        <v>226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237</v>
      </c>
      <c r="GY346" s="2" t="s">
        <v>226</v>
      </c>
      <c r="GZ346" s="2" t="s">
        <v>226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252</v>
      </c>
      <c r="HJ346" s="2" t="s">
        <v>237</v>
      </c>
      <c r="HK346" s="2" t="s">
        <v>226</v>
      </c>
      <c r="HL346" s="2" t="s">
        <v>226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236</v>
      </c>
      <c r="HV346" s="2" t="s">
        <v>237</v>
      </c>
      <c r="HW346" s="2" t="s">
        <v>226</v>
      </c>
      <c r="HX346" s="2" t="s">
        <v>226</v>
      </c>
      <c r="HY346" s="2" t="s">
        <v>238</v>
      </c>
      <c r="HZ346" s="2" t="s">
        <v>291</v>
      </c>
      <c r="IA346" s="4"/>
      <c r="IB346" s="8"/>
      <c r="IC346" s="4"/>
      <c r="ID346" s="8"/>
      <c r="IE346" s="7"/>
      <c r="IF346" s="7"/>
      <c r="IG346" s="2" t="s">
        <v>252</v>
      </c>
      <c r="IH346" s="2" t="s">
        <v>237</v>
      </c>
      <c r="II346" s="2" t="s">
        <v>226</v>
      </c>
      <c r="IJ346" s="2" t="s">
        <v>226</v>
      </c>
      <c r="IK346" s="2" t="s">
        <v>238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252</v>
      </c>
      <c r="IT346" s="2" t="s">
        <v>237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252</v>
      </c>
      <c r="JF346" s="2" t="s">
        <v>237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237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237</v>
      </c>
      <c r="KE346" s="2" t="s">
        <v>226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252</v>
      </c>
      <c r="KP346" s="2" t="s">
        <v>237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252</v>
      </c>
      <c r="LB346" s="2" t="s">
        <v>237</v>
      </c>
      <c r="LC346" s="2" t="s">
        <v>226</v>
      </c>
      <c r="LD346" s="2" t="s">
        <v>226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252</v>
      </c>
      <c r="LN346" s="2" t="s">
        <v>237</v>
      </c>
      <c r="LO346" s="2" t="s">
        <v>226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226</v>
      </c>
      <c r="MA346" s="2" t="s">
        <v>226</v>
      </c>
      <c r="MB346" s="2" t="s">
        <v>226</v>
      </c>
      <c r="MC346" s="2" t="s">
        <v>226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237</v>
      </c>
      <c r="MY346" s="2" t="s">
        <v>1005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239</v>
      </c>
      <c r="NJ346" s="2" t="s">
        <v>237</v>
      </c>
      <c r="NK346" s="2" t="s">
        <v>550</v>
      </c>
      <c r="NL346" s="2" t="s">
        <v>310</v>
      </c>
      <c r="NM346" s="2" t="s">
        <v>238</v>
      </c>
      <c r="NN346" s="2" t="s">
        <v>226</v>
      </c>
      <c r="NO346" s="4"/>
      <c r="NP346" s="8"/>
      <c r="NQ346" s="4">
        <v>1</v>
      </c>
      <c r="NR346" s="8">
        <v>43.54</v>
      </c>
      <c r="NS346" s="7">
        <v>-1</v>
      </c>
      <c r="NT346" s="7">
        <v>-1</v>
      </c>
      <c r="NU346" s="2" t="s">
        <v>239</v>
      </c>
      <c r="NV346" s="2" t="s">
        <v>237</v>
      </c>
      <c r="NW346" s="2" t="s">
        <v>392</v>
      </c>
      <c r="NX346" s="2" t="s">
        <v>265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252</v>
      </c>
      <c r="OH346" s="2" t="s">
        <v>237</v>
      </c>
      <c r="OI346" s="2" t="s">
        <v>226</v>
      </c>
      <c r="OJ346" s="2" t="s">
        <v>226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252</v>
      </c>
      <c r="OT346" s="2" t="s">
        <v>237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252</v>
      </c>
      <c r="PF346" s="2" t="s">
        <v>237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266</v>
      </c>
      <c r="QD346" s="2" t="s">
        <v>237</v>
      </c>
      <c r="QE346" s="2" t="s">
        <v>226</v>
      </c>
      <c r="QF346" s="2" t="s">
        <v>226</v>
      </c>
      <c r="QG346" s="2" t="s">
        <v>238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252</v>
      </c>
      <c r="QP346" s="2" t="s">
        <v>237</v>
      </c>
      <c r="QQ346" s="2" t="s">
        <v>226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237</v>
      </c>
      <c r="RC346" s="2" t="s">
        <v>226</v>
      </c>
      <c r="RD346" s="2" t="s">
        <v>226</v>
      </c>
      <c r="RE346" s="2" t="s">
        <v>238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226</v>
      </c>
      <c r="RO346" s="2" t="s">
        <v>226</v>
      </c>
      <c r="RP346" s="2" t="s">
        <v>226</v>
      </c>
      <c r="RQ346" s="2" t="s">
        <v>226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252</v>
      </c>
      <c r="RZ346" s="2" t="s">
        <v>237</v>
      </c>
      <c r="SA346" s="2" t="s">
        <v>226</v>
      </c>
      <c r="SB346" s="2" t="s">
        <v>226</v>
      </c>
      <c r="SC346" s="2" t="s">
        <v>238</v>
      </c>
      <c r="SD346" s="2" t="s">
        <v>226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</row>
    <row r="347">
      <c r="A347" s="2" t="s">
        <v>3348</v>
      </c>
      <c r="B347" s="2" t="s">
        <v>577</v>
      </c>
      <c r="C347" s="2" t="s">
        <v>558</v>
      </c>
      <c r="D347" s="2" t="s">
        <v>215</v>
      </c>
      <c r="E347" s="2" t="s">
        <v>432</v>
      </c>
      <c r="F347" s="2" t="s">
        <v>3349</v>
      </c>
      <c r="G347" s="2" t="s">
        <v>3350</v>
      </c>
      <c r="H347" s="2" t="s">
        <v>3351</v>
      </c>
      <c r="I347" s="2" t="s">
        <v>3199</v>
      </c>
      <c r="J347" s="2" t="s">
        <v>437</v>
      </c>
      <c r="K347" s="2" t="s">
        <v>841</v>
      </c>
      <c r="L347" s="3">
        <v>33.6</v>
      </c>
      <c r="M347" s="3">
        <v>35.28</v>
      </c>
      <c r="N347" s="3">
        <v>74.99</v>
      </c>
      <c r="O347" s="2" t="s">
        <v>223</v>
      </c>
      <c r="P347" s="2" t="s">
        <v>284</v>
      </c>
      <c r="Q347" s="2" t="s">
        <v>225</v>
      </c>
      <c r="R347" s="2" t="s">
        <v>226</v>
      </c>
      <c r="S347" s="2" t="s">
        <v>3352</v>
      </c>
      <c r="T347" s="2" t="s">
        <v>969</v>
      </c>
      <c r="U347" s="2" t="s">
        <v>452</v>
      </c>
      <c r="V347" s="2" t="s">
        <v>1893</v>
      </c>
      <c r="W347" s="2" t="s">
        <v>1894</v>
      </c>
      <c r="X347" s="2" t="s">
        <v>1578</v>
      </c>
      <c r="Y347" s="2" t="s">
        <v>1809</v>
      </c>
      <c r="Z347" s="4">
        <v>177</v>
      </c>
      <c r="AA347" s="4">
        <f>=ROUNDDOWN(53.6363636363636,0)</f>
      </c>
      <c r="AB347" s="5">
        <v>3.3</v>
      </c>
      <c r="AC347" s="2" t="s">
        <v>226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38</v>
      </c>
      <c r="AQ347" s="8">
        <v>1503.95</v>
      </c>
      <c r="AR347" s="4">
        <v>38</v>
      </c>
      <c r="AS347" s="8">
        <v>1482.44</v>
      </c>
      <c r="AT347" s="7"/>
      <c r="AU347" s="7">
        <v>0.0145</v>
      </c>
      <c r="AV347" s="4">
        <v>198</v>
      </c>
      <c r="AW347" s="8">
        <v>9059.36</v>
      </c>
      <c r="AX347" s="4">
        <v>208</v>
      </c>
      <c r="AY347" s="8">
        <v>9373.83</v>
      </c>
      <c r="AZ347" s="7">
        <v>-0.0481</v>
      </c>
      <c r="BA347" s="7">
        <v>-0.0335</v>
      </c>
      <c r="BB347" s="7">
        <v>0.166</v>
      </c>
      <c r="BC347" s="4">
        <v>198</v>
      </c>
      <c r="BD347" s="8">
        <v>9059.36</v>
      </c>
      <c r="BE347" s="4">
        <v>208</v>
      </c>
      <c r="BF347" s="8">
        <v>9373.83</v>
      </c>
      <c r="BG347" s="7">
        <v>-0.0481</v>
      </c>
      <c r="BH347" s="7">
        <v>-0.0335</v>
      </c>
      <c r="BI347" s="7">
        <v>1</v>
      </c>
      <c r="BJ347" s="4">
        <v>38</v>
      </c>
      <c r="BK347" s="8">
        <v>1503.95</v>
      </c>
      <c r="BL347" s="2" t="s">
        <v>3353</v>
      </c>
      <c r="BM347" s="7">
        <v>1</v>
      </c>
      <c r="BN347" s="7">
        <v>1</v>
      </c>
      <c r="BO347" s="4">
        <v>16</v>
      </c>
      <c r="BP347" s="8">
        <v>649.76</v>
      </c>
      <c r="BQ347" s="4">
        <v>16</v>
      </c>
      <c r="BR347" s="8">
        <v>649.76</v>
      </c>
      <c r="BS347" s="7"/>
      <c r="BT347" s="7"/>
      <c r="BU347" s="2" t="s">
        <v>239</v>
      </c>
      <c r="BV347" s="2" t="s">
        <v>223</v>
      </c>
      <c r="BW347" s="2" t="s">
        <v>226</v>
      </c>
      <c r="BX347" s="2" t="s">
        <v>823</v>
      </c>
      <c r="BY347" s="2" t="s">
        <v>238</v>
      </c>
      <c r="BZ347" s="2" t="s">
        <v>226</v>
      </c>
      <c r="CA347" s="4">
        <v>2</v>
      </c>
      <c r="CB347" s="8">
        <v>83.28</v>
      </c>
      <c r="CC347" s="4">
        <v>8</v>
      </c>
      <c r="CD347" s="8">
        <v>333.12</v>
      </c>
      <c r="CE347" s="7">
        <v>-0.75</v>
      </c>
      <c r="CF347" s="7">
        <v>-0.75</v>
      </c>
      <c r="CG347" s="2" t="s">
        <v>239</v>
      </c>
      <c r="CH347" s="2" t="s">
        <v>223</v>
      </c>
      <c r="CI347" s="2" t="s">
        <v>1064</v>
      </c>
      <c r="CJ347" s="2" t="s">
        <v>1028</v>
      </c>
      <c r="CK347" s="2" t="s">
        <v>238</v>
      </c>
      <c r="CL347" s="2" t="s">
        <v>226</v>
      </c>
      <c r="CM347" s="4">
        <v>7</v>
      </c>
      <c r="CN347" s="8">
        <v>236.6</v>
      </c>
      <c r="CO347" s="4">
        <v>1</v>
      </c>
      <c r="CP347" s="8">
        <v>36.21</v>
      </c>
      <c r="CQ347" s="7">
        <v>6</v>
      </c>
      <c r="CR347" s="7">
        <v>5.5341</v>
      </c>
      <c r="CS347" s="2" t="s">
        <v>239</v>
      </c>
      <c r="CT347" s="2" t="s">
        <v>223</v>
      </c>
      <c r="CU347" s="2" t="s">
        <v>1811</v>
      </c>
      <c r="CV347" s="2" t="s">
        <v>1896</v>
      </c>
      <c r="CW347" s="2" t="s">
        <v>238</v>
      </c>
      <c r="CX347" s="2" t="s">
        <v>226</v>
      </c>
      <c r="CY347" s="4">
        <v>2</v>
      </c>
      <c r="CZ347" s="8">
        <v>72</v>
      </c>
      <c r="DA347" s="4">
        <v>1</v>
      </c>
      <c r="DB347" s="8">
        <v>36</v>
      </c>
      <c r="DC347" s="7">
        <v>1</v>
      </c>
      <c r="DD347" s="7">
        <v>1</v>
      </c>
      <c r="DE347" s="2" t="s">
        <v>239</v>
      </c>
      <c r="DF347" s="2" t="s">
        <v>223</v>
      </c>
      <c r="DG347" s="2" t="s">
        <v>1812</v>
      </c>
      <c r="DH347" s="2" t="s">
        <v>2358</v>
      </c>
      <c r="DI347" s="2" t="s">
        <v>238</v>
      </c>
      <c r="DJ347" s="2" t="s">
        <v>226</v>
      </c>
      <c r="DK347" s="4">
        <v>3</v>
      </c>
      <c r="DL347" s="8">
        <v>95.75</v>
      </c>
      <c r="DM347" s="4">
        <v>3</v>
      </c>
      <c r="DN347" s="8">
        <v>95.75</v>
      </c>
      <c r="DO347" s="7"/>
      <c r="DP347" s="7"/>
      <c r="DQ347" s="2" t="s">
        <v>239</v>
      </c>
      <c r="DR347" s="2" t="s">
        <v>223</v>
      </c>
      <c r="DS347" s="2" t="s">
        <v>1814</v>
      </c>
      <c r="DT347" s="2" t="s">
        <v>3354</v>
      </c>
      <c r="DU347" s="2" t="s">
        <v>238</v>
      </c>
      <c r="DV347" s="2" t="s">
        <v>226</v>
      </c>
      <c r="DW347" s="4">
        <v>4</v>
      </c>
      <c r="DX347" s="8">
        <v>148.16</v>
      </c>
      <c r="DY347" s="4">
        <v>8</v>
      </c>
      <c r="DZ347" s="8">
        <v>296.32</v>
      </c>
      <c r="EA347" s="7">
        <v>-0.5</v>
      </c>
      <c r="EB347" s="7">
        <v>-0.5</v>
      </c>
      <c r="EC347" s="2" t="s">
        <v>239</v>
      </c>
      <c r="ED347" s="2" t="s">
        <v>223</v>
      </c>
      <c r="EE347" s="2" t="s">
        <v>1033</v>
      </c>
      <c r="EF347" s="2" t="s">
        <v>1009</v>
      </c>
      <c r="EG347" s="2" t="s">
        <v>238</v>
      </c>
      <c r="EH347" s="2" t="s">
        <v>226</v>
      </c>
      <c r="EI347" s="4">
        <v>1</v>
      </c>
      <c r="EJ347" s="8">
        <v>29.61</v>
      </c>
      <c r="EK347" s="4"/>
      <c r="EL347" s="8"/>
      <c r="EM347" s="7"/>
      <c r="EN347" s="7"/>
      <c r="EO347" s="2" t="s">
        <v>239</v>
      </c>
      <c r="EP347" s="2" t="s">
        <v>223</v>
      </c>
      <c r="EQ347" s="2" t="s">
        <v>1815</v>
      </c>
      <c r="ER347" s="2" t="s">
        <v>2358</v>
      </c>
      <c r="ES347" s="2" t="s">
        <v>238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239</v>
      </c>
      <c r="FB347" s="2" t="s">
        <v>223</v>
      </c>
      <c r="FC347" s="2" t="s">
        <v>1115</v>
      </c>
      <c r="FD347" s="2" t="s">
        <v>1071</v>
      </c>
      <c r="FE347" s="2" t="s">
        <v>238</v>
      </c>
      <c r="FF347" s="2" t="s">
        <v>226</v>
      </c>
      <c r="FG347" s="4">
        <v>2</v>
      </c>
      <c r="FH347" s="8">
        <v>149.98</v>
      </c>
      <c r="FI347" s="4"/>
      <c r="FJ347" s="8"/>
      <c r="FK347" s="7"/>
      <c r="FL347" s="7"/>
      <c r="FM347" s="2" t="s">
        <v>239</v>
      </c>
      <c r="FN347" s="2" t="s">
        <v>223</v>
      </c>
      <c r="FO347" s="2" t="s">
        <v>1694</v>
      </c>
      <c r="FP347" s="2" t="s">
        <v>1589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239</v>
      </c>
      <c r="FZ347" s="2" t="s">
        <v>223</v>
      </c>
      <c r="GA347" s="2" t="s">
        <v>661</v>
      </c>
      <c r="GB347" s="2" t="s">
        <v>226</v>
      </c>
      <c r="GC347" s="2" t="s">
        <v>238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1002</v>
      </c>
      <c r="GL347" s="2" t="s">
        <v>237</v>
      </c>
      <c r="GM347" s="2" t="s">
        <v>991</v>
      </c>
      <c r="GN347" s="2" t="s">
        <v>1647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223</v>
      </c>
      <c r="GY347" s="2" t="s">
        <v>1025</v>
      </c>
      <c r="GZ347" s="2" t="s">
        <v>1515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223</v>
      </c>
      <c r="HK347" s="2" t="s">
        <v>1114</v>
      </c>
      <c r="HL347" s="2" t="s">
        <v>1539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237</v>
      </c>
      <c r="HW347" s="2" t="s">
        <v>980</v>
      </c>
      <c r="HX347" s="2" t="s">
        <v>3355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239</v>
      </c>
      <c r="IH347" s="2" t="s">
        <v>223</v>
      </c>
      <c r="II347" s="2" t="s">
        <v>612</v>
      </c>
      <c r="IJ347" s="2" t="s">
        <v>327</v>
      </c>
      <c r="IK347" s="2" t="s">
        <v>238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226</v>
      </c>
      <c r="IT347" s="2" t="s">
        <v>226</v>
      </c>
      <c r="IU347" s="2" t="s">
        <v>226</v>
      </c>
      <c r="IV347" s="2" t="s">
        <v>226</v>
      </c>
      <c r="IW347" s="2" t="s">
        <v>226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448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>
        <v>1</v>
      </c>
      <c r="JX347" s="8">
        <v>38.81</v>
      </c>
      <c r="JY347" s="4"/>
      <c r="JZ347" s="8"/>
      <c r="KA347" s="7"/>
      <c r="KB347" s="7"/>
      <c r="KC347" s="2" t="s">
        <v>239</v>
      </c>
      <c r="KD347" s="2" t="s">
        <v>223</v>
      </c>
      <c r="KE347" s="2" t="s">
        <v>1121</v>
      </c>
      <c r="KF347" s="2" t="s">
        <v>1079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223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>
        <v>1</v>
      </c>
      <c r="KX347" s="8">
        <v>35.28</v>
      </c>
      <c r="KY347" s="7">
        <v>-1</v>
      </c>
      <c r="KZ347" s="7">
        <v>-1</v>
      </c>
      <c r="LA347" s="2" t="s">
        <v>239</v>
      </c>
      <c r="LB347" s="2" t="s">
        <v>223</v>
      </c>
      <c r="LC347" s="2" t="s">
        <v>614</v>
      </c>
      <c r="LD347" s="2" t="s">
        <v>3356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223</v>
      </c>
      <c r="LO347" s="2" t="s">
        <v>321</v>
      </c>
      <c r="LP347" s="2" t="s">
        <v>2969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226</v>
      </c>
      <c r="MA347" s="2" t="s">
        <v>226</v>
      </c>
      <c r="MB347" s="2" t="s">
        <v>226</v>
      </c>
      <c r="MC347" s="2" t="s">
        <v>226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239</v>
      </c>
      <c r="MX347" s="2" t="s">
        <v>223</v>
      </c>
      <c r="MY347" s="2" t="s">
        <v>1005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239</v>
      </c>
      <c r="NJ347" s="2" t="s">
        <v>261</v>
      </c>
      <c r="NK347" s="2" t="s">
        <v>1647</v>
      </c>
      <c r="NL347" s="2" t="s">
        <v>3357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239</v>
      </c>
      <c r="NV347" s="2" t="s">
        <v>237</v>
      </c>
      <c r="NW347" s="2" t="s">
        <v>1833</v>
      </c>
      <c r="NX347" s="2" t="s">
        <v>226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239</v>
      </c>
      <c r="OH347" s="2" t="s">
        <v>237</v>
      </c>
      <c r="OI347" s="2" t="s">
        <v>762</v>
      </c>
      <c r="OJ347" s="2" t="s">
        <v>2999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252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239</v>
      </c>
      <c r="PF347" s="2" t="s">
        <v>223</v>
      </c>
      <c r="PG347" s="2" t="s">
        <v>226</v>
      </c>
      <c r="PH347" s="2" t="s">
        <v>226</v>
      </c>
      <c r="PI347" s="2" t="s">
        <v>238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226</v>
      </c>
      <c r="QD347" s="2" t="s">
        <v>226</v>
      </c>
      <c r="QE347" s="2" t="s">
        <v>226</v>
      </c>
      <c r="QF347" s="2" t="s">
        <v>226</v>
      </c>
      <c r="QG347" s="2" t="s">
        <v>226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239</v>
      </c>
      <c r="QP347" s="2" t="s">
        <v>237</v>
      </c>
      <c r="QQ347" s="2" t="s">
        <v>1012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266</v>
      </c>
      <c r="RB347" s="2" t="s">
        <v>223</v>
      </c>
      <c r="RC347" s="2" t="s">
        <v>226</v>
      </c>
      <c r="RD347" s="2" t="s">
        <v>226</v>
      </c>
      <c r="RE347" s="2" t="s">
        <v>238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226</v>
      </c>
      <c r="RO347" s="2" t="s">
        <v>226</v>
      </c>
      <c r="RP347" s="2" t="s">
        <v>226</v>
      </c>
      <c r="RQ347" s="2" t="s">
        <v>226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239</v>
      </c>
      <c r="RZ347" s="2" t="s">
        <v>237</v>
      </c>
      <c r="SA347" s="2" t="s">
        <v>1153</v>
      </c>
      <c r="SB347" s="2" t="s">
        <v>1073</v>
      </c>
      <c r="SC347" s="2" t="s">
        <v>238</v>
      </c>
      <c r="SD347" s="2" t="s">
        <v>226</v>
      </c>
      <c r="SE347" s="4">
        <v>78</v>
      </c>
      <c r="SF347" s="4"/>
      <c r="SG347" s="4"/>
      <c r="SH347" s="4"/>
      <c r="SI347" s="4">
        <v>99</v>
      </c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</row>
    <row r="348">
      <c r="A348" s="2" t="s">
        <v>3358</v>
      </c>
      <c r="B348" s="2" t="s">
        <v>577</v>
      </c>
      <c r="C348" s="2" t="s">
        <v>558</v>
      </c>
      <c r="D348" s="2" t="s">
        <v>215</v>
      </c>
      <c r="E348" s="2" t="s">
        <v>432</v>
      </c>
      <c r="F348" s="2" t="s">
        <v>3349</v>
      </c>
      <c r="G348" s="2" t="s">
        <v>3350</v>
      </c>
      <c r="H348" s="2" t="s">
        <v>3351</v>
      </c>
      <c r="I348" s="2" t="s">
        <v>3199</v>
      </c>
      <c r="J348" s="2" t="s">
        <v>561</v>
      </c>
      <c r="K348" s="2" t="s">
        <v>841</v>
      </c>
      <c r="L348" s="3">
        <v>35.52</v>
      </c>
      <c r="M348" s="3">
        <v>37.3</v>
      </c>
      <c r="N348" s="3">
        <v>78.99</v>
      </c>
      <c r="O348" s="2" t="s">
        <v>223</v>
      </c>
      <c r="P348" s="2" t="s">
        <v>284</v>
      </c>
      <c r="Q348" s="2" t="s">
        <v>225</v>
      </c>
      <c r="R348" s="2" t="s">
        <v>226</v>
      </c>
      <c r="S348" s="2" t="s">
        <v>3352</v>
      </c>
      <c r="T348" s="2" t="s">
        <v>969</v>
      </c>
      <c r="U348" s="2" t="s">
        <v>452</v>
      </c>
      <c r="V348" s="2" t="s">
        <v>1893</v>
      </c>
      <c r="W348" s="2" t="s">
        <v>1894</v>
      </c>
      <c r="X348" s="2" t="s">
        <v>1578</v>
      </c>
      <c r="Y348" s="2" t="s">
        <v>1809</v>
      </c>
      <c r="Z348" s="4">
        <v>189</v>
      </c>
      <c r="AA348" s="4">
        <f>=ROUNDDOWN(45,0)</f>
      </c>
      <c r="AB348" s="5">
        <v>4.2</v>
      </c>
      <c r="AC348" s="2" t="s">
        <v>226</v>
      </c>
      <c r="AD348" s="4"/>
      <c r="AE348" s="4"/>
      <c r="AF348" s="6">
        <v>64</v>
      </c>
      <c r="AG348" s="6"/>
      <c r="AH348" s="7">
        <v>0.4524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19</v>
      </c>
      <c r="AQ348" s="8">
        <v>751.08</v>
      </c>
      <c r="AR348" s="4">
        <v>21</v>
      </c>
      <c r="AS348" s="8">
        <v>814.06</v>
      </c>
      <c r="AT348" s="7">
        <v>-0.0952</v>
      </c>
      <c r="AU348" s="7">
        <v>-0.0774</v>
      </c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>
        <v>0.0829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 t="s">
        <v>226</v>
      </c>
      <c r="BJ348" s="4">
        <v>19</v>
      </c>
      <c r="BK348" s="8">
        <v>751.08</v>
      </c>
      <c r="BL348" s="2" t="s">
        <v>3359</v>
      </c>
      <c r="BM348" s="7">
        <v>1</v>
      </c>
      <c r="BN348" s="7">
        <v>1</v>
      </c>
      <c r="BO348" s="4">
        <v>4</v>
      </c>
      <c r="BP348" s="8">
        <v>169.8</v>
      </c>
      <c r="BQ348" s="4">
        <v>6</v>
      </c>
      <c r="BR348" s="8">
        <v>254.7</v>
      </c>
      <c r="BS348" s="7">
        <v>-0.3333</v>
      </c>
      <c r="BT348" s="7">
        <v>-0.3333</v>
      </c>
      <c r="BU348" s="2" t="s">
        <v>239</v>
      </c>
      <c r="BV348" s="2" t="s">
        <v>223</v>
      </c>
      <c r="BW348" s="2" t="s">
        <v>226</v>
      </c>
      <c r="BX348" s="2" t="s">
        <v>1885</v>
      </c>
      <c r="BY348" s="2" t="s">
        <v>238</v>
      </c>
      <c r="BZ348" s="2" t="s">
        <v>226</v>
      </c>
      <c r="CA348" s="4">
        <v>7</v>
      </c>
      <c r="CB348" s="8">
        <v>310.87</v>
      </c>
      <c r="CC348" s="4">
        <v>2</v>
      </c>
      <c r="CD348" s="8">
        <v>88.82</v>
      </c>
      <c r="CE348" s="7">
        <v>2.5</v>
      </c>
      <c r="CF348" s="7">
        <v>2.5</v>
      </c>
      <c r="CG348" s="2" t="s">
        <v>239</v>
      </c>
      <c r="CH348" s="2" t="s">
        <v>223</v>
      </c>
      <c r="CI348" s="2" t="s">
        <v>1064</v>
      </c>
      <c r="CJ348" s="2" t="s">
        <v>3360</v>
      </c>
      <c r="CK348" s="2" t="s">
        <v>238</v>
      </c>
      <c r="CL348" s="2" t="s">
        <v>226</v>
      </c>
      <c r="CM348" s="4">
        <v>4</v>
      </c>
      <c r="CN348" s="8">
        <v>137.48</v>
      </c>
      <c r="CO348" s="4">
        <v>3</v>
      </c>
      <c r="CP348" s="8">
        <v>110.07</v>
      </c>
      <c r="CQ348" s="7">
        <v>0.3333</v>
      </c>
      <c r="CR348" s="7">
        <v>0.249</v>
      </c>
      <c r="CS348" s="2" t="s">
        <v>239</v>
      </c>
      <c r="CT348" s="2" t="s">
        <v>223</v>
      </c>
      <c r="CU348" s="2" t="s">
        <v>1811</v>
      </c>
      <c r="CV348" s="2" t="s">
        <v>980</v>
      </c>
      <c r="CW348" s="2" t="s">
        <v>238</v>
      </c>
      <c r="CX348" s="2" t="s">
        <v>226</v>
      </c>
      <c r="CY348" s="4">
        <v>1</v>
      </c>
      <c r="CZ348" s="8">
        <v>37.92</v>
      </c>
      <c r="DA348" s="4"/>
      <c r="DB348" s="8"/>
      <c r="DC348" s="7"/>
      <c r="DD348" s="7"/>
      <c r="DE348" s="2" t="s">
        <v>239</v>
      </c>
      <c r="DF348" s="2" t="s">
        <v>223</v>
      </c>
      <c r="DG348" s="2" t="s">
        <v>1812</v>
      </c>
      <c r="DH348" s="2" t="s">
        <v>2057</v>
      </c>
      <c r="DI348" s="2" t="s">
        <v>238</v>
      </c>
      <c r="DJ348" s="2" t="s">
        <v>226</v>
      </c>
      <c r="DK348" s="4"/>
      <c r="DL348" s="8"/>
      <c r="DM348" s="4">
        <v>3</v>
      </c>
      <c r="DN348" s="8">
        <v>98.2</v>
      </c>
      <c r="DO348" s="7">
        <v>-1</v>
      </c>
      <c r="DP348" s="7">
        <v>-1</v>
      </c>
      <c r="DQ348" s="2" t="s">
        <v>239</v>
      </c>
      <c r="DR348" s="2" t="s">
        <v>223</v>
      </c>
      <c r="DS348" s="2" t="s">
        <v>1814</v>
      </c>
      <c r="DT348" s="2" t="s">
        <v>1112</v>
      </c>
      <c r="DU348" s="2" t="s">
        <v>238</v>
      </c>
      <c r="DV348" s="2" t="s">
        <v>226</v>
      </c>
      <c r="DW348" s="4"/>
      <c r="DX348" s="8"/>
      <c r="DY348" s="4">
        <v>2</v>
      </c>
      <c r="DZ348" s="8">
        <v>78.32</v>
      </c>
      <c r="EA348" s="7">
        <v>-1</v>
      </c>
      <c r="EB348" s="7">
        <v>-1</v>
      </c>
      <c r="EC348" s="2" t="s">
        <v>239</v>
      </c>
      <c r="ED348" s="2" t="s">
        <v>223</v>
      </c>
      <c r="EE348" s="2" t="s">
        <v>1233</v>
      </c>
      <c r="EF348" s="2" t="s">
        <v>1085</v>
      </c>
      <c r="EG348" s="2" t="s">
        <v>238</v>
      </c>
      <c r="EH348" s="2" t="s">
        <v>226</v>
      </c>
      <c r="EI348" s="4">
        <v>2</v>
      </c>
      <c r="EJ348" s="8">
        <v>63.68</v>
      </c>
      <c r="EK348" s="4">
        <v>3</v>
      </c>
      <c r="EL348" s="8">
        <v>109.35</v>
      </c>
      <c r="EM348" s="7">
        <v>-0.3333</v>
      </c>
      <c r="EN348" s="7">
        <v>-0.4176</v>
      </c>
      <c r="EO348" s="2" t="s">
        <v>239</v>
      </c>
      <c r="EP348" s="2" t="s">
        <v>223</v>
      </c>
      <c r="EQ348" s="2" t="s">
        <v>1815</v>
      </c>
      <c r="ER348" s="2" t="s">
        <v>3355</v>
      </c>
      <c r="ES348" s="2" t="s">
        <v>238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239</v>
      </c>
      <c r="FB348" s="2" t="s">
        <v>223</v>
      </c>
      <c r="FC348" s="2" t="s">
        <v>1115</v>
      </c>
      <c r="FD348" s="2" t="s">
        <v>1551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223</v>
      </c>
      <c r="FO348" s="2" t="s">
        <v>1694</v>
      </c>
      <c r="FP348" s="2" t="s">
        <v>2370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239</v>
      </c>
      <c r="FZ348" s="2" t="s">
        <v>223</v>
      </c>
      <c r="GA348" s="2" t="s">
        <v>3361</v>
      </c>
      <c r="GB348" s="2" t="s">
        <v>226</v>
      </c>
      <c r="GC348" s="2" t="s">
        <v>238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1002</v>
      </c>
      <c r="GL348" s="2" t="s">
        <v>237</v>
      </c>
      <c r="GM348" s="2" t="s">
        <v>991</v>
      </c>
      <c r="GN348" s="2" t="s">
        <v>1057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239</v>
      </c>
      <c r="GX348" s="2" t="s">
        <v>223</v>
      </c>
      <c r="GY348" s="2" t="s">
        <v>1025</v>
      </c>
      <c r="GZ348" s="2" t="s">
        <v>588</v>
      </c>
      <c r="HA348" s="2" t="s">
        <v>238</v>
      </c>
      <c r="HB348" s="2" t="s">
        <v>226</v>
      </c>
      <c r="HC348" s="4">
        <v>1</v>
      </c>
      <c r="HD348" s="8">
        <v>31.33</v>
      </c>
      <c r="HE348" s="4"/>
      <c r="HF348" s="8"/>
      <c r="HG348" s="7"/>
      <c r="HH348" s="7"/>
      <c r="HI348" s="2" t="s">
        <v>239</v>
      </c>
      <c r="HJ348" s="2" t="s">
        <v>223</v>
      </c>
      <c r="HK348" s="2" t="s">
        <v>1025</v>
      </c>
      <c r="HL348" s="2" t="s">
        <v>1074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237</v>
      </c>
      <c r="HW348" s="2" t="s">
        <v>980</v>
      </c>
      <c r="HX348" s="2" t="s">
        <v>1020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239</v>
      </c>
      <c r="IH348" s="2" t="s">
        <v>223</v>
      </c>
      <c r="II348" s="2" t="s">
        <v>612</v>
      </c>
      <c r="IJ348" s="2" t="s">
        <v>1777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226</v>
      </c>
      <c r="IT348" s="2" t="s">
        <v>226</v>
      </c>
      <c r="IU348" s="2" t="s">
        <v>226</v>
      </c>
      <c r="IV348" s="2" t="s">
        <v>226</v>
      </c>
      <c r="IW348" s="2" t="s">
        <v>226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448</v>
      </c>
      <c r="JF348" s="2" t="s">
        <v>223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239</v>
      </c>
      <c r="KD348" s="2" t="s">
        <v>223</v>
      </c>
      <c r="KE348" s="2" t="s">
        <v>1727</v>
      </c>
      <c r="KF348" s="2" t="s">
        <v>1594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236</v>
      </c>
      <c r="KP348" s="2" t="s">
        <v>223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239</v>
      </c>
      <c r="LB348" s="2" t="s">
        <v>223</v>
      </c>
      <c r="LC348" s="2" t="s">
        <v>614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>
        <v>2</v>
      </c>
      <c r="LJ348" s="8">
        <v>74.6</v>
      </c>
      <c r="LK348" s="7">
        <v>-1</v>
      </c>
      <c r="LL348" s="7">
        <v>-1</v>
      </c>
      <c r="LM348" s="2" t="s">
        <v>239</v>
      </c>
      <c r="LN348" s="2" t="s">
        <v>223</v>
      </c>
      <c r="LO348" s="2" t="s">
        <v>321</v>
      </c>
      <c r="LP348" s="2" t="s">
        <v>2167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226</v>
      </c>
      <c r="MA348" s="2" t="s">
        <v>226</v>
      </c>
      <c r="MB348" s="2" t="s">
        <v>226</v>
      </c>
      <c r="MC348" s="2" t="s">
        <v>226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223</v>
      </c>
      <c r="MY348" s="2" t="s">
        <v>1005</v>
      </c>
      <c r="MZ348" s="2" t="s">
        <v>226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239</v>
      </c>
      <c r="NJ348" s="2" t="s">
        <v>261</v>
      </c>
      <c r="NK348" s="2" t="s">
        <v>1647</v>
      </c>
      <c r="NL348" s="2" t="s">
        <v>604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239</v>
      </c>
      <c r="NV348" s="2" t="s">
        <v>237</v>
      </c>
      <c r="NW348" s="2" t="s">
        <v>1124</v>
      </c>
      <c r="NX348" s="2" t="s">
        <v>3362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239</v>
      </c>
      <c r="OH348" s="2" t="s">
        <v>237</v>
      </c>
      <c r="OI348" s="2" t="s">
        <v>762</v>
      </c>
      <c r="OJ348" s="2" t="s">
        <v>226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252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239</v>
      </c>
      <c r="PF348" s="2" t="s">
        <v>223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226</v>
      </c>
      <c r="QE348" s="2" t="s">
        <v>226</v>
      </c>
      <c r="QF348" s="2" t="s">
        <v>226</v>
      </c>
      <c r="QG348" s="2" t="s">
        <v>226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239</v>
      </c>
      <c r="QP348" s="2" t="s">
        <v>237</v>
      </c>
      <c r="QQ348" s="2" t="s">
        <v>1012</v>
      </c>
      <c r="QR348" s="2" t="s">
        <v>2675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266</v>
      </c>
      <c r="RB348" s="2" t="s">
        <v>223</v>
      </c>
      <c r="RC348" s="2" t="s">
        <v>226</v>
      </c>
      <c r="RD348" s="2" t="s">
        <v>226</v>
      </c>
      <c r="RE348" s="2" t="s">
        <v>238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226</v>
      </c>
      <c r="RN348" s="2" t="s">
        <v>226</v>
      </c>
      <c r="RO348" s="2" t="s">
        <v>226</v>
      </c>
      <c r="RP348" s="2" t="s">
        <v>226</v>
      </c>
      <c r="RQ348" s="2" t="s">
        <v>226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239</v>
      </c>
      <c r="RZ348" s="2" t="s">
        <v>237</v>
      </c>
      <c r="SA348" s="2" t="s">
        <v>1153</v>
      </c>
      <c r="SB348" s="2" t="s">
        <v>611</v>
      </c>
      <c r="SC348" s="2" t="s">
        <v>238</v>
      </c>
      <c r="SD348" s="2" t="s">
        <v>226</v>
      </c>
      <c r="SE348" s="4">
        <v>81</v>
      </c>
      <c r="SF348" s="4"/>
      <c r="SG348" s="4"/>
      <c r="SH348" s="4"/>
      <c r="SI348" s="4">
        <v>108</v>
      </c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</row>
    <row r="349">
      <c r="A349" s="2" t="s">
        <v>3363</v>
      </c>
      <c r="B349" s="2" t="s">
        <v>577</v>
      </c>
      <c r="C349" s="2" t="s">
        <v>558</v>
      </c>
      <c r="D349" s="2" t="s">
        <v>215</v>
      </c>
      <c r="E349" s="2" t="s">
        <v>432</v>
      </c>
      <c r="F349" s="2" t="s">
        <v>3349</v>
      </c>
      <c r="G349" s="2" t="s">
        <v>3350</v>
      </c>
      <c r="H349" s="2" t="s">
        <v>3351</v>
      </c>
      <c r="I349" s="2" t="s">
        <v>3199</v>
      </c>
      <c r="J349" s="2" t="s">
        <v>451</v>
      </c>
      <c r="K349" s="2" t="s">
        <v>841</v>
      </c>
      <c r="L349" s="3">
        <v>38.4</v>
      </c>
      <c r="M349" s="3">
        <v>40.32</v>
      </c>
      <c r="N349" s="3">
        <v>84.99</v>
      </c>
      <c r="O349" s="2" t="s">
        <v>223</v>
      </c>
      <c r="P349" s="2" t="s">
        <v>284</v>
      </c>
      <c r="Q349" s="2" t="s">
        <v>225</v>
      </c>
      <c r="R349" s="2" t="s">
        <v>226</v>
      </c>
      <c r="S349" s="2" t="s">
        <v>3352</v>
      </c>
      <c r="T349" s="2" t="s">
        <v>969</v>
      </c>
      <c r="U349" s="2" t="s">
        <v>3217</v>
      </c>
      <c r="V349" s="2" t="s">
        <v>1893</v>
      </c>
      <c r="W349" s="2" t="s">
        <v>1894</v>
      </c>
      <c r="X349" s="2" t="s">
        <v>1578</v>
      </c>
      <c r="Y349" s="2" t="s">
        <v>1809</v>
      </c>
      <c r="Z349" s="4">
        <v>328</v>
      </c>
      <c r="AA349" s="4">
        <f>=ROUNDDOWN(102.5,0)</f>
      </c>
      <c r="AB349" s="5">
        <v>3.2</v>
      </c>
      <c r="AC349" s="2" t="s">
        <v>226</v>
      </c>
      <c r="AD349" s="4"/>
      <c r="AE349" s="4"/>
      <c r="AF349" s="6">
        <v>64</v>
      </c>
      <c r="AG349" s="6"/>
      <c r="AH349" s="7">
        <v>0.4524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19</v>
      </c>
      <c r="AQ349" s="8">
        <v>851.45</v>
      </c>
      <c r="AR349" s="4">
        <v>50</v>
      </c>
      <c r="AS349" s="8">
        <v>2172.03</v>
      </c>
      <c r="AT349" s="7">
        <v>-0.62</v>
      </c>
      <c r="AU349" s="7">
        <v>-0.608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0.094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>
        <v>19</v>
      </c>
      <c r="BK349" s="8">
        <v>851.45</v>
      </c>
      <c r="BL349" s="2" t="s">
        <v>3364</v>
      </c>
      <c r="BM349" s="7">
        <v>1</v>
      </c>
      <c r="BN349" s="7">
        <v>1</v>
      </c>
      <c r="BO349" s="4">
        <v>9</v>
      </c>
      <c r="BP349" s="8">
        <v>426.42</v>
      </c>
      <c r="BQ349" s="4">
        <v>13</v>
      </c>
      <c r="BR349" s="8">
        <v>615.94</v>
      </c>
      <c r="BS349" s="7">
        <v>-0.3077</v>
      </c>
      <c r="BT349" s="7">
        <v>-0.3077</v>
      </c>
      <c r="BU349" s="2" t="s">
        <v>239</v>
      </c>
      <c r="BV349" s="2" t="s">
        <v>223</v>
      </c>
      <c r="BW349" s="2" t="s">
        <v>226</v>
      </c>
      <c r="BX349" s="2" t="s">
        <v>1885</v>
      </c>
      <c r="BY349" s="2" t="s">
        <v>238</v>
      </c>
      <c r="BZ349" s="2" t="s">
        <v>226</v>
      </c>
      <c r="CA349" s="4">
        <v>2</v>
      </c>
      <c r="CB349" s="8">
        <v>97.18</v>
      </c>
      <c r="CC349" s="4">
        <v>7</v>
      </c>
      <c r="CD349" s="8">
        <v>340.13</v>
      </c>
      <c r="CE349" s="7">
        <v>-0.7143</v>
      </c>
      <c r="CF349" s="7">
        <v>-0.7143</v>
      </c>
      <c r="CG349" s="2" t="s">
        <v>239</v>
      </c>
      <c r="CH349" s="2" t="s">
        <v>223</v>
      </c>
      <c r="CI349" s="2" t="s">
        <v>1064</v>
      </c>
      <c r="CJ349" s="2" t="s">
        <v>1812</v>
      </c>
      <c r="CK349" s="2" t="s">
        <v>238</v>
      </c>
      <c r="CL349" s="2" t="s">
        <v>226</v>
      </c>
      <c r="CM349" s="4">
        <v>3</v>
      </c>
      <c r="CN349" s="8">
        <v>119.28</v>
      </c>
      <c r="CO349" s="4">
        <v>5</v>
      </c>
      <c r="CP349" s="8">
        <v>211.25</v>
      </c>
      <c r="CQ349" s="7">
        <v>-0.4</v>
      </c>
      <c r="CR349" s="7">
        <v>-0.4354</v>
      </c>
      <c r="CS349" s="2" t="s">
        <v>239</v>
      </c>
      <c r="CT349" s="2" t="s">
        <v>223</v>
      </c>
      <c r="CU349" s="2" t="s">
        <v>1811</v>
      </c>
      <c r="CV349" s="2" t="s">
        <v>1814</v>
      </c>
      <c r="CW349" s="2" t="s">
        <v>238</v>
      </c>
      <c r="CX349" s="2" t="s">
        <v>226</v>
      </c>
      <c r="CY349" s="4"/>
      <c r="CZ349" s="8"/>
      <c r="DA349" s="4">
        <v>1</v>
      </c>
      <c r="DB349" s="8">
        <v>42.5</v>
      </c>
      <c r="DC349" s="7">
        <v>-1</v>
      </c>
      <c r="DD349" s="7">
        <v>-1</v>
      </c>
      <c r="DE349" s="2" t="s">
        <v>239</v>
      </c>
      <c r="DF349" s="2" t="s">
        <v>223</v>
      </c>
      <c r="DG349" s="2" t="s">
        <v>1812</v>
      </c>
      <c r="DH349" s="2" t="s">
        <v>2063</v>
      </c>
      <c r="DI349" s="2" t="s">
        <v>238</v>
      </c>
      <c r="DJ349" s="2" t="s">
        <v>226</v>
      </c>
      <c r="DK349" s="4">
        <v>1</v>
      </c>
      <c r="DL349" s="8">
        <v>42.96</v>
      </c>
      <c r="DM349" s="4">
        <v>2</v>
      </c>
      <c r="DN349" s="8">
        <v>79.48</v>
      </c>
      <c r="DO349" s="7">
        <v>-0.5</v>
      </c>
      <c r="DP349" s="7">
        <v>-0.4595</v>
      </c>
      <c r="DQ349" s="2" t="s">
        <v>239</v>
      </c>
      <c r="DR349" s="2" t="s">
        <v>223</v>
      </c>
      <c r="DS349" s="2" t="s">
        <v>1814</v>
      </c>
      <c r="DT349" s="2" t="s">
        <v>1452</v>
      </c>
      <c r="DU349" s="2" t="s">
        <v>238</v>
      </c>
      <c r="DV349" s="2" t="s">
        <v>226</v>
      </c>
      <c r="DW349" s="4">
        <v>3</v>
      </c>
      <c r="DX349" s="8">
        <v>127.02</v>
      </c>
      <c r="DY349" s="4">
        <v>7</v>
      </c>
      <c r="DZ349" s="8">
        <v>296.38</v>
      </c>
      <c r="EA349" s="7">
        <v>-0.5714</v>
      </c>
      <c r="EB349" s="7">
        <v>-0.5714</v>
      </c>
      <c r="EC349" s="2" t="s">
        <v>239</v>
      </c>
      <c r="ED349" s="2" t="s">
        <v>223</v>
      </c>
      <c r="EE349" s="2" t="s">
        <v>1233</v>
      </c>
      <c r="EF349" s="2" t="s">
        <v>1033</v>
      </c>
      <c r="EG349" s="2" t="s">
        <v>238</v>
      </c>
      <c r="EH349" s="2" t="s">
        <v>226</v>
      </c>
      <c r="EI349" s="4"/>
      <c r="EJ349" s="8"/>
      <c r="EK349" s="4"/>
      <c r="EL349" s="8"/>
      <c r="EM349" s="7"/>
      <c r="EN349" s="7"/>
      <c r="EO349" s="2" t="s">
        <v>239</v>
      </c>
      <c r="EP349" s="2" t="s">
        <v>223</v>
      </c>
      <c r="EQ349" s="2" t="s">
        <v>1815</v>
      </c>
      <c r="ER349" s="2" t="s">
        <v>2313</v>
      </c>
      <c r="ES349" s="2" t="s">
        <v>238</v>
      </c>
      <c r="ET349" s="2" t="s">
        <v>226</v>
      </c>
      <c r="EU349" s="4"/>
      <c r="EV349" s="8"/>
      <c r="EW349" s="4"/>
      <c r="EX349" s="8"/>
      <c r="EY349" s="7"/>
      <c r="EZ349" s="7"/>
      <c r="FA349" s="2" t="s">
        <v>239</v>
      </c>
      <c r="FB349" s="2" t="s">
        <v>223</v>
      </c>
      <c r="FC349" s="2" t="s">
        <v>1115</v>
      </c>
      <c r="FD349" s="2" t="s">
        <v>1388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223</v>
      </c>
      <c r="FO349" s="2" t="s">
        <v>1694</v>
      </c>
      <c r="FP349" s="2" t="s">
        <v>998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239</v>
      </c>
      <c r="FZ349" s="2" t="s">
        <v>223</v>
      </c>
      <c r="GA349" s="2" t="s">
        <v>3361</v>
      </c>
      <c r="GB349" s="2" t="s">
        <v>226</v>
      </c>
      <c r="GC349" s="2" t="s">
        <v>238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1002</v>
      </c>
      <c r="GL349" s="2" t="s">
        <v>237</v>
      </c>
      <c r="GM349" s="2" t="s">
        <v>991</v>
      </c>
      <c r="GN349" s="2" t="s">
        <v>3365</v>
      </c>
      <c r="GO349" s="2" t="s">
        <v>238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239</v>
      </c>
      <c r="GX349" s="2" t="s">
        <v>223</v>
      </c>
      <c r="GY349" s="2" t="s">
        <v>1025</v>
      </c>
      <c r="GZ349" s="2" t="s">
        <v>634</v>
      </c>
      <c r="HA349" s="2" t="s">
        <v>238</v>
      </c>
      <c r="HB349" s="2" t="s">
        <v>226</v>
      </c>
      <c r="HC349" s="4"/>
      <c r="HD349" s="8"/>
      <c r="HE349" s="4">
        <v>2</v>
      </c>
      <c r="HF349" s="8">
        <v>84.68</v>
      </c>
      <c r="HG349" s="7">
        <v>-1</v>
      </c>
      <c r="HH349" s="7">
        <v>-1</v>
      </c>
      <c r="HI349" s="2" t="s">
        <v>239</v>
      </c>
      <c r="HJ349" s="2" t="s">
        <v>223</v>
      </c>
      <c r="HK349" s="2" t="s">
        <v>1114</v>
      </c>
      <c r="HL349" s="2" t="s">
        <v>1124</v>
      </c>
      <c r="HM349" s="2" t="s">
        <v>238</v>
      </c>
      <c r="HN349" s="2" t="s">
        <v>226</v>
      </c>
      <c r="HO349" s="4">
        <v>1</v>
      </c>
      <c r="HP349" s="8">
        <v>38.59</v>
      </c>
      <c r="HQ349" s="4">
        <v>13</v>
      </c>
      <c r="HR349" s="8">
        <v>501.67</v>
      </c>
      <c r="HS349" s="7">
        <v>-0.9231</v>
      </c>
      <c r="HT349" s="7">
        <v>-0.9231</v>
      </c>
      <c r="HU349" s="2" t="s">
        <v>239</v>
      </c>
      <c r="HV349" s="2" t="s">
        <v>223</v>
      </c>
      <c r="HW349" s="2" t="s">
        <v>980</v>
      </c>
      <c r="HX349" s="2" t="s">
        <v>3242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239</v>
      </c>
      <c r="IH349" s="2" t="s">
        <v>223</v>
      </c>
      <c r="II349" s="2" t="s">
        <v>1801</v>
      </c>
      <c r="IJ349" s="2" t="s">
        <v>3327</v>
      </c>
      <c r="IK349" s="2" t="s">
        <v>238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226</v>
      </c>
      <c r="IT349" s="2" t="s">
        <v>226</v>
      </c>
      <c r="IU349" s="2" t="s">
        <v>226</v>
      </c>
      <c r="IV349" s="2" t="s">
        <v>226</v>
      </c>
      <c r="IW349" s="2" t="s">
        <v>226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448</v>
      </c>
      <c r="JF349" s="2" t="s">
        <v>223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223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239</v>
      </c>
      <c r="KD349" s="2" t="s">
        <v>223</v>
      </c>
      <c r="KE349" s="2" t="s">
        <v>3366</v>
      </c>
      <c r="KF349" s="2" t="s">
        <v>1099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236</v>
      </c>
      <c r="KP349" s="2" t="s">
        <v>223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239</v>
      </c>
      <c r="LB349" s="2" t="s">
        <v>223</v>
      </c>
      <c r="LC349" s="2" t="s">
        <v>614</v>
      </c>
      <c r="LD349" s="2" t="s">
        <v>3367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223</v>
      </c>
      <c r="LO349" s="2" t="s">
        <v>321</v>
      </c>
      <c r="LP349" s="2" t="s">
        <v>3368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223</v>
      </c>
      <c r="MY349" s="2" t="s">
        <v>1005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239</v>
      </c>
      <c r="NJ349" s="2" t="s">
        <v>261</v>
      </c>
      <c r="NK349" s="2" t="s">
        <v>1647</v>
      </c>
      <c r="NL349" s="2" t="s">
        <v>1125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239</v>
      </c>
      <c r="NV349" s="2" t="s">
        <v>237</v>
      </c>
      <c r="NW349" s="2" t="s">
        <v>1212</v>
      </c>
      <c r="NX349" s="2" t="s">
        <v>684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239</v>
      </c>
      <c r="OH349" s="2" t="s">
        <v>237</v>
      </c>
      <c r="OI349" s="2" t="s">
        <v>762</v>
      </c>
      <c r="OJ349" s="2" t="s">
        <v>884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252</v>
      </c>
      <c r="OT349" s="2" t="s">
        <v>223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239</v>
      </c>
      <c r="PF349" s="2" t="s">
        <v>223</v>
      </c>
      <c r="PG349" s="2" t="s">
        <v>226</v>
      </c>
      <c r="PH349" s="2" t="s">
        <v>226</v>
      </c>
      <c r="PI349" s="2" t="s">
        <v>238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239</v>
      </c>
      <c r="QP349" s="2" t="s">
        <v>237</v>
      </c>
      <c r="QQ349" s="2" t="s">
        <v>1012</v>
      </c>
      <c r="QR349" s="2" t="s">
        <v>1980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266</v>
      </c>
      <c r="RB349" s="2" t="s">
        <v>223</v>
      </c>
      <c r="RC349" s="2" t="s">
        <v>226</v>
      </c>
      <c r="RD349" s="2" t="s">
        <v>226</v>
      </c>
      <c r="RE349" s="2" t="s">
        <v>238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226</v>
      </c>
      <c r="RO349" s="2" t="s">
        <v>226</v>
      </c>
      <c r="RP349" s="2" t="s">
        <v>226</v>
      </c>
      <c r="RQ349" s="2" t="s">
        <v>226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239</v>
      </c>
      <c r="RZ349" s="2" t="s">
        <v>237</v>
      </c>
      <c r="SA349" s="2" t="s">
        <v>1153</v>
      </c>
      <c r="SB349" s="2" t="s">
        <v>1025</v>
      </c>
      <c r="SC349" s="2" t="s">
        <v>238</v>
      </c>
      <c r="SD349" s="2" t="s">
        <v>226</v>
      </c>
      <c r="SE349" s="4">
        <v>169</v>
      </c>
      <c r="SF349" s="4"/>
      <c r="SG349" s="4"/>
      <c r="SH349" s="4"/>
      <c r="SI349" s="4">
        <v>159</v>
      </c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</row>
    <row r="350">
      <c r="A350" s="2" t="s">
        <v>3369</v>
      </c>
      <c r="B350" s="2" t="s">
        <v>577</v>
      </c>
      <c r="C350" s="2" t="s">
        <v>558</v>
      </c>
      <c r="D350" s="2" t="s">
        <v>215</v>
      </c>
      <c r="E350" s="2" t="s">
        <v>432</v>
      </c>
      <c r="F350" s="2" t="s">
        <v>3349</v>
      </c>
      <c r="G350" s="2" t="s">
        <v>3350</v>
      </c>
      <c r="H350" s="2" t="s">
        <v>3351</v>
      </c>
      <c r="I350" s="2" t="s">
        <v>3199</v>
      </c>
      <c r="J350" s="2" t="s">
        <v>480</v>
      </c>
      <c r="K350" s="2" t="s">
        <v>841</v>
      </c>
      <c r="L350" s="3">
        <v>43.2</v>
      </c>
      <c r="M350" s="3">
        <v>45.36</v>
      </c>
      <c r="N350" s="3">
        <v>94.99</v>
      </c>
      <c r="O350" s="2" t="s">
        <v>223</v>
      </c>
      <c r="P350" s="2" t="s">
        <v>284</v>
      </c>
      <c r="Q350" s="2" t="s">
        <v>225</v>
      </c>
      <c r="R350" s="2" t="s">
        <v>226</v>
      </c>
      <c r="S350" s="2" t="s">
        <v>3352</v>
      </c>
      <c r="T350" s="2" t="s">
        <v>969</v>
      </c>
      <c r="U350" s="2" t="s">
        <v>3217</v>
      </c>
      <c r="V350" s="2" t="s">
        <v>1893</v>
      </c>
      <c r="W350" s="2" t="s">
        <v>1894</v>
      </c>
      <c r="X350" s="2" t="s">
        <v>1578</v>
      </c>
      <c r="Y350" s="2" t="s">
        <v>1809</v>
      </c>
      <c r="Z350" s="4">
        <v>342</v>
      </c>
      <c r="AA350" s="4">
        <f>=ROUNDDOWN(27.8048780487805,0)</f>
      </c>
      <c r="AB350" s="5">
        <v>12.3</v>
      </c>
      <c r="AC350" s="2" t="s">
        <v>226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122</v>
      </c>
      <c r="AQ350" s="8">
        <v>5952.88</v>
      </c>
      <c r="AR350" s="4">
        <v>99</v>
      </c>
      <c r="AS350" s="8">
        <v>4905.3</v>
      </c>
      <c r="AT350" s="7">
        <v>0.2323</v>
      </c>
      <c r="AU350" s="7">
        <v>0.2136</v>
      </c>
      <c r="AV350" s="4" t="s">
        <v>226</v>
      </c>
      <c r="AW350" s="8" t="s">
        <v>226</v>
      </c>
      <c r="AX350" s="4" t="s">
        <v>226</v>
      </c>
      <c r="AY350" s="8" t="s">
        <v>226</v>
      </c>
      <c r="AZ350" s="7" t="s">
        <v>226</v>
      </c>
      <c r="BA350" s="7" t="s">
        <v>226</v>
      </c>
      <c r="BB350" s="7">
        <v>0.6571</v>
      </c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>
        <v>122</v>
      </c>
      <c r="BK350" s="8">
        <v>5952.88</v>
      </c>
      <c r="BL350" s="2" t="s">
        <v>3370</v>
      </c>
      <c r="BM350" s="7">
        <v>1</v>
      </c>
      <c r="BN350" s="7">
        <v>1</v>
      </c>
      <c r="BO350" s="4">
        <v>30</v>
      </c>
      <c r="BP350" s="8">
        <v>1592.1</v>
      </c>
      <c r="BQ350" s="4">
        <v>25</v>
      </c>
      <c r="BR350" s="8">
        <v>1326.75</v>
      </c>
      <c r="BS350" s="7">
        <v>0.2</v>
      </c>
      <c r="BT350" s="7">
        <v>0.2</v>
      </c>
      <c r="BU350" s="2" t="s">
        <v>239</v>
      </c>
      <c r="BV350" s="2" t="s">
        <v>223</v>
      </c>
      <c r="BW350" s="2" t="s">
        <v>226</v>
      </c>
      <c r="BX350" s="2" t="s">
        <v>1885</v>
      </c>
      <c r="BY350" s="2" t="s">
        <v>238</v>
      </c>
      <c r="BZ350" s="2" t="s">
        <v>226</v>
      </c>
      <c r="CA350" s="4">
        <v>8</v>
      </c>
      <c r="CB350" s="8">
        <v>444.16</v>
      </c>
      <c r="CC350" s="4">
        <v>10</v>
      </c>
      <c r="CD350" s="8">
        <v>555.2</v>
      </c>
      <c r="CE350" s="7">
        <v>-0.2</v>
      </c>
      <c r="CF350" s="7">
        <v>-0.2</v>
      </c>
      <c r="CG350" s="2" t="s">
        <v>239</v>
      </c>
      <c r="CH350" s="2" t="s">
        <v>223</v>
      </c>
      <c r="CI350" s="2" t="s">
        <v>1064</v>
      </c>
      <c r="CJ350" s="2" t="s">
        <v>2054</v>
      </c>
      <c r="CK350" s="2" t="s">
        <v>238</v>
      </c>
      <c r="CL350" s="2" t="s">
        <v>226</v>
      </c>
      <c r="CM350" s="4">
        <v>30</v>
      </c>
      <c r="CN350" s="8">
        <v>1372.2</v>
      </c>
      <c r="CO350" s="4">
        <v>13</v>
      </c>
      <c r="CP350" s="8">
        <v>627.64</v>
      </c>
      <c r="CQ350" s="7">
        <v>1.3077</v>
      </c>
      <c r="CR350" s="7">
        <v>1.1863</v>
      </c>
      <c r="CS350" s="2" t="s">
        <v>239</v>
      </c>
      <c r="CT350" s="2" t="s">
        <v>223</v>
      </c>
      <c r="CU350" s="2" t="s">
        <v>1811</v>
      </c>
      <c r="CV350" s="2" t="s">
        <v>1032</v>
      </c>
      <c r="CW350" s="2" t="s">
        <v>238</v>
      </c>
      <c r="CX350" s="2" t="s">
        <v>226</v>
      </c>
      <c r="CY350" s="4">
        <v>10</v>
      </c>
      <c r="CZ350" s="8">
        <v>465.5</v>
      </c>
      <c r="DA350" s="4">
        <v>5</v>
      </c>
      <c r="DB350" s="8">
        <v>232.75</v>
      </c>
      <c r="DC350" s="7">
        <v>1</v>
      </c>
      <c r="DD350" s="7">
        <v>1</v>
      </c>
      <c r="DE350" s="2" t="s">
        <v>239</v>
      </c>
      <c r="DF350" s="2" t="s">
        <v>223</v>
      </c>
      <c r="DG350" s="2" t="s">
        <v>1812</v>
      </c>
      <c r="DH350" s="2" t="s">
        <v>2370</v>
      </c>
      <c r="DI350" s="2" t="s">
        <v>238</v>
      </c>
      <c r="DJ350" s="2" t="s">
        <v>226</v>
      </c>
      <c r="DK350" s="4">
        <v>4</v>
      </c>
      <c r="DL350" s="8">
        <v>176.76</v>
      </c>
      <c r="DM350" s="4">
        <v>10</v>
      </c>
      <c r="DN350" s="8">
        <v>461.56</v>
      </c>
      <c r="DO350" s="7">
        <v>-0.6</v>
      </c>
      <c r="DP350" s="7">
        <v>-0.617</v>
      </c>
      <c r="DQ350" s="2" t="s">
        <v>239</v>
      </c>
      <c r="DR350" s="2" t="s">
        <v>223</v>
      </c>
      <c r="DS350" s="2" t="s">
        <v>1814</v>
      </c>
      <c r="DT350" s="2" t="s">
        <v>1989</v>
      </c>
      <c r="DU350" s="2" t="s">
        <v>238</v>
      </c>
      <c r="DV350" s="2" t="s">
        <v>226</v>
      </c>
      <c r="DW350" s="4">
        <v>21</v>
      </c>
      <c r="DX350" s="8">
        <v>1000.23</v>
      </c>
      <c r="DY350" s="4">
        <v>16</v>
      </c>
      <c r="DZ350" s="8">
        <v>762.08</v>
      </c>
      <c r="EA350" s="7">
        <v>0.3125</v>
      </c>
      <c r="EB350" s="7">
        <v>0.3125</v>
      </c>
      <c r="EC350" s="2" t="s">
        <v>239</v>
      </c>
      <c r="ED350" s="2" t="s">
        <v>223</v>
      </c>
      <c r="EE350" s="2" t="s">
        <v>1233</v>
      </c>
      <c r="EF350" s="2" t="s">
        <v>1033</v>
      </c>
      <c r="EG350" s="2" t="s">
        <v>238</v>
      </c>
      <c r="EH350" s="2" t="s">
        <v>226</v>
      </c>
      <c r="EI350" s="4">
        <v>9</v>
      </c>
      <c r="EJ350" s="8">
        <v>366.84</v>
      </c>
      <c r="EK350" s="4">
        <v>2</v>
      </c>
      <c r="EL350" s="8">
        <v>91.12</v>
      </c>
      <c r="EM350" s="7">
        <v>3.5</v>
      </c>
      <c r="EN350" s="7">
        <v>3.0259</v>
      </c>
      <c r="EO350" s="2" t="s">
        <v>239</v>
      </c>
      <c r="EP350" s="2" t="s">
        <v>223</v>
      </c>
      <c r="EQ350" s="2" t="s">
        <v>1815</v>
      </c>
      <c r="ER350" s="2" t="s">
        <v>1827</v>
      </c>
      <c r="ES350" s="2" t="s">
        <v>238</v>
      </c>
      <c r="ET350" s="2" t="s">
        <v>226</v>
      </c>
      <c r="EU350" s="4"/>
      <c r="EV350" s="8"/>
      <c r="EW350" s="4">
        <v>8</v>
      </c>
      <c r="EX350" s="8">
        <v>362.8</v>
      </c>
      <c r="EY350" s="7">
        <v>-1</v>
      </c>
      <c r="EZ350" s="7">
        <v>-1</v>
      </c>
      <c r="FA350" s="2" t="s">
        <v>239</v>
      </c>
      <c r="FB350" s="2" t="s">
        <v>223</v>
      </c>
      <c r="FC350" s="2" t="s">
        <v>1115</v>
      </c>
      <c r="FD350" s="2" t="s">
        <v>3019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223</v>
      </c>
      <c r="FO350" s="2" t="s">
        <v>1694</v>
      </c>
      <c r="FP350" s="2" t="s">
        <v>1989</v>
      </c>
      <c r="FQ350" s="2" t="s">
        <v>238</v>
      </c>
      <c r="FR350" s="2" t="s">
        <v>226</v>
      </c>
      <c r="FS350" s="4">
        <v>1</v>
      </c>
      <c r="FT350" s="8">
        <v>85.99</v>
      </c>
      <c r="FU350" s="4"/>
      <c r="FV350" s="8"/>
      <c r="FW350" s="7"/>
      <c r="FX350" s="7"/>
      <c r="FY350" s="2" t="s">
        <v>239</v>
      </c>
      <c r="FZ350" s="2" t="s">
        <v>223</v>
      </c>
      <c r="GA350" s="2" t="s">
        <v>661</v>
      </c>
      <c r="GB350" s="2" t="s">
        <v>2229</v>
      </c>
      <c r="GC350" s="2" t="s">
        <v>238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1002</v>
      </c>
      <c r="GL350" s="2" t="s">
        <v>237</v>
      </c>
      <c r="GM350" s="2" t="s">
        <v>991</v>
      </c>
      <c r="GN350" s="2" t="s">
        <v>1073</v>
      </c>
      <c r="GO350" s="2" t="s">
        <v>238</v>
      </c>
      <c r="GP350" s="2" t="s">
        <v>226</v>
      </c>
      <c r="GQ350" s="4"/>
      <c r="GR350" s="8"/>
      <c r="GS350" s="4">
        <v>1</v>
      </c>
      <c r="GT350" s="8">
        <v>47.63</v>
      </c>
      <c r="GU350" s="7">
        <v>-1</v>
      </c>
      <c r="GV350" s="7">
        <v>-1</v>
      </c>
      <c r="GW350" s="2" t="s">
        <v>239</v>
      </c>
      <c r="GX350" s="2" t="s">
        <v>223</v>
      </c>
      <c r="GY350" s="2" t="s">
        <v>1025</v>
      </c>
      <c r="GZ350" s="2" t="s">
        <v>3297</v>
      </c>
      <c r="HA350" s="2" t="s">
        <v>238</v>
      </c>
      <c r="HB350" s="2" t="s">
        <v>226</v>
      </c>
      <c r="HC350" s="4"/>
      <c r="HD350" s="8"/>
      <c r="HE350" s="4">
        <v>3</v>
      </c>
      <c r="HF350" s="8">
        <v>142.89</v>
      </c>
      <c r="HG350" s="7">
        <v>-1</v>
      </c>
      <c r="HH350" s="7">
        <v>-1</v>
      </c>
      <c r="HI350" s="2" t="s">
        <v>239</v>
      </c>
      <c r="HJ350" s="2" t="s">
        <v>223</v>
      </c>
      <c r="HK350" s="2" t="s">
        <v>1114</v>
      </c>
      <c r="HL350" s="2" t="s">
        <v>1025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237</v>
      </c>
      <c r="HW350" s="2" t="s">
        <v>980</v>
      </c>
      <c r="HX350" s="2" t="s">
        <v>3274</v>
      </c>
      <c r="HY350" s="2" t="s">
        <v>238</v>
      </c>
      <c r="HZ350" s="2" t="s">
        <v>226</v>
      </c>
      <c r="IA350" s="4"/>
      <c r="IB350" s="8"/>
      <c r="IC350" s="4">
        <v>1</v>
      </c>
      <c r="ID350" s="8">
        <v>49.92</v>
      </c>
      <c r="IE350" s="7">
        <v>-1</v>
      </c>
      <c r="IF350" s="7">
        <v>-1</v>
      </c>
      <c r="IG350" s="2" t="s">
        <v>239</v>
      </c>
      <c r="IH350" s="2" t="s">
        <v>223</v>
      </c>
      <c r="II350" s="2" t="s">
        <v>1801</v>
      </c>
      <c r="IJ350" s="2" t="s">
        <v>1391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226</v>
      </c>
      <c r="IT350" s="2" t="s">
        <v>226</v>
      </c>
      <c r="IU350" s="2" t="s">
        <v>226</v>
      </c>
      <c r="IV350" s="2" t="s">
        <v>226</v>
      </c>
      <c r="IW350" s="2" t="s">
        <v>226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448</v>
      </c>
      <c r="JF350" s="2" t="s">
        <v>223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223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>
        <v>9</v>
      </c>
      <c r="JX350" s="8">
        <v>449.1</v>
      </c>
      <c r="JY350" s="4">
        <v>4</v>
      </c>
      <c r="JZ350" s="8">
        <v>199.6</v>
      </c>
      <c r="KA350" s="7">
        <v>1.25</v>
      </c>
      <c r="KB350" s="7">
        <v>1.25</v>
      </c>
      <c r="KC350" s="2" t="s">
        <v>239</v>
      </c>
      <c r="KD350" s="2" t="s">
        <v>223</v>
      </c>
      <c r="KE350" s="2" t="s">
        <v>1121</v>
      </c>
      <c r="KF350" s="2" t="s">
        <v>827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236</v>
      </c>
      <c r="KP350" s="2" t="s">
        <v>223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>
        <v>1</v>
      </c>
      <c r="KX350" s="8">
        <v>45.36</v>
      </c>
      <c r="KY350" s="7">
        <v>-1</v>
      </c>
      <c r="KZ350" s="7">
        <v>-1</v>
      </c>
      <c r="LA350" s="2" t="s">
        <v>239</v>
      </c>
      <c r="LB350" s="2" t="s">
        <v>223</v>
      </c>
      <c r="LC350" s="2" t="s">
        <v>614</v>
      </c>
      <c r="LD350" s="2" t="s">
        <v>1130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223</v>
      </c>
      <c r="LO350" s="2" t="s">
        <v>321</v>
      </c>
      <c r="LP350" s="2" t="s">
        <v>226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239</v>
      </c>
      <c r="MX350" s="2" t="s">
        <v>223</v>
      </c>
      <c r="MY350" s="2" t="s">
        <v>1005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239</v>
      </c>
      <c r="NJ350" s="2" t="s">
        <v>261</v>
      </c>
      <c r="NK350" s="2" t="s">
        <v>1647</v>
      </c>
      <c r="NL350" s="2" t="s">
        <v>596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239</v>
      </c>
      <c r="NV350" s="2" t="s">
        <v>237</v>
      </c>
      <c r="NW350" s="2" t="s">
        <v>1212</v>
      </c>
      <c r="NX350" s="2" t="s">
        <v>3371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239</v>
      </c>
      <c r="OH350" s="2" t="s">
        <v>237</v>
      </c>
      <c r="OI350" s="2" t="s">
        <v>762</v>
      </c>
      <c r="OJ350" s="2" t="s">
        <v>832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252</v>
      </c>
      <c r="OT350" s="2" t="s">
        <v>223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239</v>
      </c>
      <c r="PF350" s="2" t="s">
        <v>223</v>
      </c>
      <c r="PG350" s="2" t="s">
        <v>226</v>
      </c>
      <c r="PH350" s="2" t="s">
        <v>226</v>
      </c>
      <c r="PI350" s="2" t="s">
        <v>238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226</v>
      </c>
      <c r="QD350" s="2" t="s">
        <v>226</v>
      </c>
      <c r="QE350" s="2" t="s">
        <v>226</v>
      </c>
      <c r="QF350" s="2" t="s">
        <v>226</v>
      </c>
      <c r="QG350" s="2" t="s">
        <v>226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239</v>
      </c>
      <c r="QP350" s="2" t="s">
        <v>237</v>
      </c>
      <c r="QQ350" s="2" t="s">
        <v>1012</v>
      </c>
      <c r="QR350" s="2" t="s">
        <v>2061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223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226</v>
      </c>
      <c r="RO350" s="2" t="s">
        <v>226</v>
      </c>
      <c r="RP350" s="2" t="s">
        <v>226</v>
      </c>
      <c r="RQ350" s="2" t="s">
        <v>226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239</v>
      </c>
      <c r="RZ350" s="2" t="s">
        <v>237</v>
      </c>
      <c r="SA350" s="2" t="s">
        <v>1153</v>
      </c>
      <c r="SB350" s="2" t="s">
        <v>1823</v>
      </c>
      <c r="SC350" s="2" t="s">
        <v>238</v>
      </c>
      <c r="SD350" s="2" t="s">
        <v>226</v>
      </c>
      <c r="SE350" s="4">
        <v>167</v>
      </c>
      <c r="SF350" s="4"/>
      <c r="SG350" s="4"/>
      <c r="SH350" s="4"/>
      <c r="SI350" s="4">
        <v>175</v>
      </c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</row>
    <row r="351">
      <c r="A351" s="2" t="s">
        <v>3372</v>
      </c>
      <c r="B351" s="2" t="s">
        <v>577</v>
      </c>
      <c r="C351" s="2" t="s">
        <v>558</v>
      </c>
      <c r="D351" s="2" t="s">
        <v>215</v>
      </c>
      <c r="E351" s="2" t="s">
        <v>432</v>
      </c>
      <c r="F351" s="2" t="s">
        <v>3373</v>
      </c>
      <c r="G351" s="2" t="s">
        <v>3374</v>
      </c>
      <c r="H351" s="2" t="s">
        <v>3375</v>
      </c>
      <c r="I351" s="2" t="s">
        <v>3376</v>
      </c>
      <c r="J351" s="2" t="s">
        <v>437</v>
      </c>
      <c r="K351" s="2" t="s">
        <v>1283</v>
      </c>
      <c r="L351" s="3">
        <v>36.8</v>
      </c>
      <c r="M351" s="3">
        <v>38.64</v>
      </c>
      <c r="N351" s="3">
        <v>84.99</v>
      </c>
      <c r="O351" s="2" t="s">
        <v>302</v>
      </c>
      <c r="P351" s="2" t="s">
        <v>284</v>
      </c>
      <c r="Q351" s="2" t="s">
        <v>225</v>
      </c>
      <c r="R351" s="2" t="s">
        <v>226</v>
      </c>
      <c r="S351" s="2" t="s">
        <v>3377</v>
      </c>
      <c r="T351" s="2" t="s">
        <v>969</v>
      </c>
      <c r="U351" s="2" t="s">
        <v>452</v>
      </c>
      <c r="V351" s="2" t="s">
        <v>230</v>
      </c>
      <c r="W351" s="2" t="s">
        <v>231</v>
      </c>
      <c r="X351" s="2" t="s">
        <v>1352</v>
      </c>
      <c r="Y351" s="2" t="s">
        <v>1637</v>
      </c>
      <c r="Z351" s="4">
        <v>92</v>
      </c>
      <c r="AA351" s="4">
        <f>=ROUNDDOWN(76.6666666666667,0)</f>
      </c>
      <c r="AB351" s="5">
        <v>1.2</v>
      </c>
      <c r="AC351" s="2" t="s">
        <v>226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>
        <v>26</v>
      </c>
      <c r="AQ351" s="8">
        <v>1090.57</v>
      </c>
      <c r="AR351" s="4">
        <v>26</v>
      </c>
      <c r="AS351" s="8">
        <v>1078.28</v>
      </c>
      <c r="AT351" s="7"/>
      <c r="AU351" s="7">
        <v>0.0114</v>
      </c>
      <c r="AV351" s="4">
        <v>96</v>
      </c>
      <c r="AW351" s="8">
        <v>4216.16</v>
      </c>
      <c r="AX351" s="4">
        <v>189</v>
      </c>
      <c r="AY351" s="8">
        <v>8940.96</v>
      </c>
      <c r="AZ351" s="7">
        <v>-0.4921</v>
      </c>
      <c r="BA351" s="7">
        <v>-0.5284</v>
      </c>
      <c r="BB351" s="7">
        <v>0.2587</v>
      </c>
      <c r="BC351" s="4">
        <v>96</v>
      </c>
      <c r="BD351" s="8">
        <v>4216.16</v>
      </c>
      <c r="BE351" s="4">
        <v>333</v>
      </c>
      <c r="BF351" s="8">
        <v>14097.17</v>
      </c>
      <c r="BG351" s="7">
        <v>-0.7117</v>
      </c>
      <c r="BH351" s="7">
        <v>-0.7009</v>
      </c>
      <c r="BI351" s="7">
        <v>1</v>
      </c>
      <c r="BJ351" s="4">
        <v>26</v>
      </c>
      <c r="BK351" s="8">
        <v>1090.57</v>
      </c>
      <c r="BL351" s="2" t="s">
        <v>3378</v>
      </c>
      <c r="BM351" s="7">
        <v>1</v>
      </c>
      <c r="BN351" s="7">
        <v>1</v>
      </c>
      <c r="BO351" s="4">
        <v>2</v>
      </c>
      <c r="BP351" s="8">
        <v>88.64</v>
      </c>
      <c r="BQ351" s="4">
        <v>1</v>
      </c>
      <c r="BR351" s="8">
        <v>44.32</v>
      </c>
      <c r="BS351" s="7">
        <v>1</v>
      </c>
      <c r="BT351" s="7">
        <v>1</v>
      </c>
      <c r="BU351" s="2" t="s">
        <v>239</v>
      </c>
      <c r="BV351" s="2" t="s">
        <v>223</v>
      </c>
      <c r="BW351" s="2" t="s">
        <v>226</v>
      </c>
      <c r="BX351" s="2" t="s">
        <v>3260</v>
      </c>
      <c r="BY351" s="2" t="s">
        <v>238</v>
      </c>
      <c r="BZ351" s="2" t="s">
        <v>226</v>
      </c>
      <c r="CA351" s="4">
        <v>8</v>
      </c>
      <c r="CB351" s="8">
        <v>372.56</v>
      </c>
      <c r="CC351" s="4">
        <v>7</v>
      </c>
      <c r="CD351" s="8">
        <v>325.99</v>
      </c>
      <c r="CE351" s="7">
        <v>0.1429</v>
      </c>
      <c r="CF351" s="7">
        <v>0.1429</v>
      </c>
      <c r="CG351" s="2" t="s">
        <v>239</v>
      </c>
      <c r="CH351" s="2" t="s">
        <v>223</v>
      </c>
      <c r="CI351" s="2" t="s">
        <v>3203</v>
      </c>
      <c r="CJ351" s="2" t="s">
        <v>1918</v>
      </c>
      <c r="CK351" s="2" t="s">
        <v>238</v>
      </c>
      <c r="CL351" s="2" t="s">
        <v>226</v>
      </c>
      <c r="CM351" s="4"/>
      <c r="CN351" s="8"/>
      <c r="CO351" s="4">
        <v>2</v>
      </c>
      <c r="CP351" s="8">
        <v>81.12</v>
      </c>
      <c r="CQ351" s="7">
        <v>-1</v>
      </c>
      <c r="CR351" s="7">
        <v>-1</v>
      </c>
      <c r="CS351" s="2" t="s">
        <v>239</v>
      </c>
      <c r="CT351" s="2" t="s">
        <v>223</v>
      </c>
      <c r="CU351" s="2" t="s">
        <v>978</v>
      </c>
      <c r="CV351" s="2" t="s">
        <v>972</v>
      </c>
      <c r="CW351" s="2" t="s">
        <v>238</v>
      </c>
      <c r="CX351" s="2" t="s">
        <v>226</v>
      </c>
      <c r="CY351" s="4">
        <v>4</v>
      </c>
      <c r="CZ351" s="8">
        <v>163.2</v>
      </c>
      <c r="DA351" s="4"/>
      <c r="DB351" s="8"/>
      <c r="DC351" s="7"/>
      <c r="DD351" s="7"/>
      <c r="DE351" s="2" t="s">
        <v>239</v>
      </c>
      <c r="DF351" s="2" t="s">
        <v>223</v>
      </c>
      <c r="DG351" s="2" t="s">
        <v>980</v>
      </c>
      <c r="DH351" s="2" t="s">
        <v>1989</v>
      </c>
      <c r="DI351" s="2" t="s">
        <v>291</v>
      </c>
      <c r="DJ351" s="2" t="s">
        <v>226</v>
      </c>
      <c r="DK351" s="4">
        <v>1</v>
      </c>
      <c r="DL351" s="8">
        <v>22.91</v>
      </c>
      <c r="DM351" s="4">
        <v>3</v>
      </c>
      <c r="DN351" s="8">
        <v>106.9</v>
      </c>
      <c r="DO351" s="7">
        <v>-0.6667</v>
      </c>
      <c r="DP351" s="7">
        <v>-0.7857</v>
      </c>
      <c r="DQ351" s="2" t="s">
        <v>239</v>
      </c>
      <c r="DR351" s="2" t="s">
        <v>223</v>
      </c>
      <c r="DS351" s="2" t="s">
        <v>1917</v>
      </c>
      <c r="DT351" s="2" t="s">
        <v>1006</v>
      </c>
      <c r="DU351" s="2" t="s">
        <v>291</v>
      </c>
      <c r="DV351" s="2" t="s">
        <v>226</v>
      </c>
      <c r="DW351" s="4">
        <v>5</v>
      </c>
      <c r="DX351" s="8">
        <v>202.85</v>
      </c>
      <c r="DY351" s="4">
        <v>6</v>
      </c>
      <c r="DZ351" s="8">
        <v>243.42</v>
      </c>
      <c r="EA351" s="7">
        <v>-0.1667</v>
      </c>
      <c r="EB351" s="7">
        <v>-0.1667</v>
      </c>
      <c r="EC351" s="2" t="s">
        <v>239</v>
      </c>
      <c r="ED351" s="2" t="s">
        <v>223</v>
      </c>
      <c r="EE351" s="2" t="s">
        <v>984</v>
      </c>
      <c r="EF351" s="2" t="s">
        <v>3211</v>
      </c>
      <c r="EG351" s="2" t="s">
        <v>238</v>
      </c>
      <c r="EH351" s="2" t="s">
        <v>226</v>
      </c>
      <c r="EI351" s="4">
        <v>3</v>
      </c>
      <c r="EJ351" s="8">
        <v>114.84</v>
      </c>
      <c r="EK351" s="4">
        <v>4</v>
      </c>
      <c r="EL351" s="8">
        <v>153.12</v>
      </c>
      <c r="EM351" s="7">
        <v>-0.25</v>
      </c>
      <c r="EN351" s="7">
        <v>-0.25</v>
      </c>
      <c r="EO351" s="2" t="s">
        <v>239</v>
      </c>
      <c r="EP351" s="2" t="s">
        <v>223</v>
      </c>
      <c r="EQ351" s="2" t="s">
        <v>1917</v>
      </c>
      <c r="ER351" s="2" t="s">
        <v>1022</v>
      </c>
      <c r="ES351" s="2" t="s">
        <v>238</v>
      </c>
      <c r="ET351" s="2" t="s">
        <v>226</v>
      </c>
      <c r="EU351" s="4"/>
      <c r="EV351" s="8"/>
      <c r="EW351" s="4">
        <v>1</v>
      </c>
      <c r="EX351" s="8">
        <v>38.63</v>
      </c>
      <c r="EY351" s="7">
        <v>-1</v>
      </c>
      <c r="EZ351" s="7">
        <v>-1</v>
      </c>
      <c r="FA351" s="2" t="s">
        <v>239</v>
      </c>
      <c r="FB351" s="2" t="s">
        <v>223</v>
      </c>
      <c r="FC351" s="2" t="s">
        <v>987</v>
      </c>
      <c r="FD351" s="2" t="s">
        <v>2383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223</v>
      </c>
      <c r="FO351" s="2" t="s">
        <v>2396</v>
      </c>
      <c r="FP351" s="2" t="s">
        <v>1395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>
        <v>1</v>
      </c>
      <c r="GH351" s="8">
        <v>40.57</v>
      </c>
      <c r="GI351" s="7">
        <v>-1</v>
      </c>
      <c r="GJ351" s="7">
        <v>-1</v>
      </c>
      <c r="GK351" s="2" t="s">
        <v>1002</v>
      </c>
      <c r="GL351" s="2" t="s">
        <v>237</v>
      </c>
      <c r="GM351" s="2" t="s">
        <v>991</v>
      </c>
      <c r="GN351" s="2" t="s">
        <v>1433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239</v>
      </c>
      <c r="GX351" s="2" t="s">
        <v>223</v>
      </c>
      <c r="GY351" s="2" t="s">
        <v>1025</v>
      </c>
      <c r="GZ351" s="2" t="s">
        <v>1057</v>
      </c>
      <c r="HA351" s="2" t="s">
        <v>238</v>
      </c>
      <c r="HB351" s="2" t="s">
        <v>226</v>
      </c>
      <c r="HC351" s="4">
        <v>1</v>
      </c>
      <c r="HD351" s="8">
        <v>40.57</v>
      </c>
      <c r="HE351" s="4"/>
      <c r="HF351" s="8"/>
      <c r="HG351" s="7"/>
      <c r="HH351" s="7"/>
      <c r="HI351" s="2" t="s">
        <v>239</v>
      </c>
      <c r="HJ351" s="2" t="s">
        <v>223</v>
      </c>
      <c r="HK351" s="2" t="s">
        <v>1114</v>
      </c>
      <c r="HL351" s="2" t="s">
        <v>1025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237</v>
      </c>
      <c r="HW351" s="2" t="s">
        <v>3208</v>
      </c>
      <c r="HX351" s="2" t="s">
        <v>1545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337</v>
      </c>
      <c r="IH351" s="2" t="s">
        <v>237</v>
      </c>
      <c r="II351" s="2" t="s">
        <v>3379</v>
      </c>
      <c r="IJ351" s="2" t="s">
        <v>3336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226</v>
      </c>
      <c r="IT351" s="2" t="s">
        <v>226</v>
      </c>
      <c r="IU351" s="2" t="s">
        <v>226</v>
      </c>
      <c r="IV351" s="2" t="s">
        <v>226</v>
      </c>
      <c r="IW351" s="2" t="s">
        <v>226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252</v>
      </c>
      <c r="JF351" s="2" t="s">
        <v>223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223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>
        <v>2</v>
      </c>
      <c r="JX351" s="8">
        <v>85</v>
      </c>
      <c r="JY351" s="4"/>
      <c r="JZ351" s="8"/>
      <c r="KA351" s="7"/>
      <c r="KB351" s="7"/>
      <c r="KC351" s="2" t="s">
        <v>239</v>
      </c>
      <c r="KD351" s="2" t="s">
        <v>223</v>
      </c>
      <c r="KE351" s="2" t="s">
        <v>1121</v>
      </c>
      <c r="KF351" s="2" t="s">
        <v>1609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236</v>
      </c>
      <c r="KP351" s="2" t="s">
        <v>223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223</v>
      </c>
      <c r="LC351" s="2" t="s">
        <v>1004</v>
      </c>
      <c r="LD351" s="2" t="s">
        <v>2749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223</v>
      </c>
      <c r="LO351" s="2" t="s">
        <v>321</v>
      </c>
      <c r="LP351" s="2" t="s">
        <v>226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226</v>
      </c>
      <c r="MA351" s="2" t="s">
        <v>226</v>
      </c>
      <c r="MB351" s="2" t="s">
        <v>226</v>
      </c>
      <c r="MC351" s="2" t="s">
        <v>226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239</v>
      </c>
      <c r="MX351" s="2" t="s">
        <v>223</v>
      </c>
      <c r="MY351" s="2" t="s">
        <v>1005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>
        <v>1</v>
      </c>
      <c r="NF351" s="8">
        <v>44.21</v>
      </c>
      <c r="NG351" s="7">
        <v>-1</v>
      </c>
      <c r="NH351" s="7">
        <v>-1</v>
      </c>
      <c r="NI351" s="2" t="s">
        <v>239</v>
      </c>
      <c r="NJ351" s="2" t="s">
        <v>261</v>
      </c>
      <c r="NK351" s="2" t="s">
        <v>3210</v>
      </c>
      <c r="NL351" s="2" t="s">
        <v>3211</v>
      </c>
      <c r="NM351" s="2" t="s">
        <v>238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239</v>
      </c>
      <c r="NV351" s="2" t="s">
        <v>237</v>
      </c>
      <c r="NW351" s="2" t="s">
        <v>1221</v>
      </c>
      <c r="NX351" s="2" t="s">
        <v>226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239</v>
      </c>
      <c r="OH351" s="2" t="s">
        <v>237</v>
      </c>
      <c r="OI351" s="2" t="s">
        <v>671</v>
      </c>
      <c r="OJ351" s="2" t="s">
        <v>734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252</v>
      </c>
      <c r="OT351" s="2" t="s">
        <v>223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239</v>
      </c>
      <c r="PF351" s="2" t="s">
        <v>223</v>
      </c>
      <c r="PG351" s="2" t="s">
        <v>226</v>
      </c>
      <c r="PH351" s="2" t="s">
        <v>226</v>
      </c>
      <c r="PI351" s="2" t="s">
        <v>238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239</v>
      </c>
      <c r="QP351" s="2" t="s">
        <v>237</v>
      </c>
      <c r="QQ351" s="2" t="s">
        <v>1012</v>
      </c>
      <c r="QR351" s="2" t="s">
        <v>1020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223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226</v>
      </c>
      <c r="RO351" s="2" t="s">
        <v>226</v>
      </c>
      <c r="RP351" s="2" t="s">
        <v>226</v>
      </c>
      <c r="RQ351" s="2" t="s">
        <v>226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239</v>
      </c>
      <c r="RZ351" s="2" t="s">
        <v>237</v>
      </c>
      <c r="SA351" s="2" t="s">
        <v>621</v>
      </c>
      <c r="SB351" s="2" t="s">
        <v>3380</v>
      </c>
      <c r="SC351" s="2" t="s">
        <v>238</v>
      </c>
      <c r="SD351" s="2" t="s">
        <v>226</v>
      </c>
      <c r="SE351" s="4">
        <v>92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</row>
    <row r="352">
      <c r="A352" s="2" t="s">
        <v>3381</v>
      </c>
      <c r="B352" s="2" t="s">
        <v>577</v>
      </c>
      <c r="C352" s="2" t="s">
        <v>558</v>
      </c>
      <c r="D352" s="2" t="s">
        <v>215</v>
      </c>
      <c r="E352" s="2" t="s">
        <v>432</v>
      </c>
      <c r="F352" s="2" t="s">
        <v>3373</v>
      </c>
      <c r="G352" s="2" t="s">
        <v>3374</v>
      </c>
      <c r="H352" s="2" t="s">
        <v>3375</v>
      </c>
      <c r="I352" s="2" t="s">
        <v>3376</v>
      </c>
      <c r="J352" s="2" t="s">
        <v>561</v>
      </c>
      <c r="K352" s="2" t="s">
        <v>1283</v>
      </c>
      <c r="L352" s="3">
        <v>39.1</v>
      </c>
      <c r="M352" s="3">
        <v>41.06</v>
      </c>
      <c r="N352" s="3">
        <v>89.99</v>
      </c>
      <c r="O352" s="2" t="s">
        <v>302</v>
      </c>
      <c r="P352" s="2" t="s">
        <v>284</v>
      </c>
      <c r="Q352" s="2" t="s">
        <v>225</v>
      </c>
      <c r="R352" s="2" t="s">
        <v>226</v>
      </c>
      <c r="S352" s="2" t="s">
        <v>3377</v>
      </c>
      <c r="T352" s="2" t="s">
        <v>969</v>
      </c>
      <c r="U352" s="2" t="s">
        <v>452</v>
      </c>
      <c r="V352" s="2" t="s">
        <v>230</v>
      </c>
      <c r="W352" s="2" t="s">
        <v>231</v>
      </c>
      <c r="X352" s="2" t="s">
        <v>1352</v>
      </c>
      <c r="Y352" s="2" t="s">
        <v>1637</v>
      </c>
      <c r="Z352" s="4">
        <v>38</v>
      </c>
      <c r="AA352" s="4">
        <f>=ROUNDDOWN(23.75,0)</f>
      </c>
      <c r="AB352" s="5">
        <v>1.6</v>
      </c>
      <c r="AC352" s="2" t="s">
        <v>226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15</v>
      </c>
      <c r="AQ352" s="8">
        <v>618.27</v>
      </c>
      <c r="AR352" s="4">
        <v>25</v>
      </c>
      <c r="AS352" s="8">
        <v>1094.93</v>
      </c>
      <c r="AT352" s="7">
        <v>-0.4</v>
      </c>
      <c r="AU352" s="7">
        <v>-0.4353</v>
      </c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>
        <v>0.1466</v>
      </c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>
        <v>15</v>
      </c>
      <c r="BK352" s="8">
        <v>618.27</v>
      </c>
      <c r="BL352" s="2" t="s">
        <v>3382</v>
      </c>
      <c r="BM352" s="7">
        <v>1</v>
      </c>
      <c r="BN352" s="7">
        <v>1</v>
      </c>
      <c r="BO352" s="4">
        <v>2</v>
      </c>
      <c r="BP352" s="8">
        <v>97.3</v>
      </c>
      <c r="BQ352" s="4"/>
      <c r="BR352" s="8"/>
      <c r="BS352" s="7"/>
      <c r="BT352" s="7"/>
      <c r="BU352" s="2" t="s">
        <v>239</v>
      </c>
      <c r="BV352" s="2" t="s">
        <v>223</v>
      </c>
      <c r="BW352" s="2" t="s">
        <v>226</v>
      </c>
      <c r="BX352" s="2" t="s">
        <v>1885</v>
      </c>
      <c r="BY352" s="2" t="s">
        <v>238</v>
      </c>
      <c r="BZ352" s="2" t="s">
        <v>226</v>
      </c>
      <c r="CA352" s="4">
        <v>1</v>
      </c>
      <c r="CB352" s="8">
        <v>49.9</v>
      </c>
      <c r="CC352" s="4">
        <v>3</v>
      </c>
      <c r="CD352" s="8">
        <v>149.7</v>
      </c>
      <c r="CE352" s="7">
        <v>-0.6667</v>
      </c>
      <c r="CF352" s="7">
        <v>-0.6667</v>
      </c>
      <c r="CG352" s="2" t="s">
        <v>239</v>
      </c>
      <c r="CH352" s="2" t="s">
        <v>223</v>
      </c>
      <c r="CI352" s="2" t="s">
        <v>3203</v>
      </c>
      <c r="CJ352" s="2" t="s">
        <v>3383</v>
      </c>
      <c r="CK352" s="2" t="s">
        <v>238</v>
      </c>
      <c r="CL352" s="2" t="s">
        <v>226</v>
      </c>
      <c r="CM352" s="4">
        <v>1</v>
      </c>
      <c r="CN352" s="8">
        <v>43.46</v>
      </c>
      <c r="CO352" s="4">
        <v>3</v>
      </c>
      <c r="CP352" s="8">
        <v>130.38</v>
      </c>
      <c r="CQ352" s="7">
        <v>-0.6667</v>
      </c>
      <c r="CR352" s="7">
        <v>-0.6667</v>
      </c>
      <c r="CS352" s="2" t="s">
        <v>239</v>
      </c>
      <c r="CT352" s="2" t="s">
        <v>223</v>
      </c>
      <c r="CU352" s="2" t="s">
        <v>978</v>
      </c>
      <c r="CV352" s="2" t="s">
        <v>1006</v>
      </c>
      <c r="CW352" s="2" t="s">
        <v>238</v>
      </c>
      <c r="CX352" s="2" t="s">
        <v>226</v>
      </c>
      <c r="CY352" s="4">
        <v>1</v>
      </c>
      <c r="CZ352" s="8">
        <v>43.83</v>
      </c>
      <c r="DA352" s="4">
        <v>3</v>
      </c>
      <c r="DB352" s="8">
        <v>131.49</v>
      </c>
      <c r="DC352" s="7">
        <v>-0.6667</v>
      </c>
      <c r="DD352" s="7">
        <v>-0.6667</v>
      </c>
      <c r="DE352" s="2" t="s">
        <v>239</v>
      </c>
      <c r="DF352" s="2" t="s">
        <v>223</v>
      </c>
      <c r="DG352" s="2" t="s">
        <v>980</v>
      </c>
      <c r="DH352" s="2" t="s">
        <v>2188</v>
      </c>
      <c r="DI352" s="2" t="s">
        <v>291</v>
      </c>
      <c r="DJ352" s="2" t="s">
        <v>226</v>
      </c>
      <c r="DK352" s="4">
        <v>2</v>
      </c>
      <c r="DL352" s="8">
        <v>49.1</v>
      </c>
      <c r="DM352" s="4"/>
      <c r="DN352" s="8"/>
      <c r="DO352" s="7"/>
      <c r="DP352" s="7"/>
      <c r="DQ352" s="2" t="s">
        <v>239</v>
      </c>
      <c r="DR352" s="2" t="s">
        <v>223</v>
      </c>
      <c r="DS352" s="2" t="s">
        <v>1917</v>
      </c>
      <c r="DT352" s="2" t="s">
        <v>1921</v>
      </c>
      <c r="DU352" s="2" t="s">
        <v>291</v>
      </c>
      <c r="DV352" s="2" t="s">
        <v>226</v>
      </c>
      <c r="DW352" s="4">
        <v>5</v>
      </c>
      <c r="DX352" s="8">
        <v>215.55</v>
      </c>
      <c r="DY352" s="4">
        <v>6</v>
      </c>
      <c r="DZ352" s="8">
        <v>258.66</v>
      </c>
      <c r="EA352" s="7">
        <v>-0.1667</v>
      </c>
      <c r="EB352" s="7">
        <v>-0.1667</v>
      </c>
      <c r="EC352" s="2" t="s">
        <v>239</v>
      </c>
      <c r="ED352" s="2" t="s">
        <v>223</v>
      </c>
      <c r="EE352" s="2" t="s">
        <v>984</v>
      </c>
      <c r="EF352" s="2" t="s">
        <v>982</v>
      </c>
      <c r="EG352" s="2" t="s">
        <v>238</v>
      </c>
      <c r="EH352" s="2" t="s">
        <v>226</v>
      </c>
      <c r="EI352" s="4">
        <v>2</v>
      </c>
      <c r="EJ352" s="8">
        <v>82.02</v>
      </c>
      <c r="EK352" s="4">
        <v>5</v>
      </c>
      <c r="EL352" s="8">
        <v>205.05</v>
      </c>
      <c r="EM352" s="7">
        <v>-0.6</v>
      </c>
      <c r="EN352" s="7">
        <v>-0.6</v>
      </c>
      <c r="EO352" s="2" t="s">
        <v>239</v>
      </c>
      <c r="EP352" s="2" t="s">
        <v>223</v>
      </c>
      <c r="EQ352" s="2" t="s">
        <v>1917</v>
      </c>
      <c r="ER352" s="2" t="s">
        <v>1096</v>
      </c>
      <c r="ES352" s="2" t="s">
        <v>238</v>
      </c>
      <c r="ET352" s="2" t="s">
        <v>226</v>
      </c>
      <c r="EU352" s="4">
        <v>1</v>
      </c>
      <c r="EV352" s="8">
        <v>37.11</v>
      </c>
      <c r="EW352" s="4"/>
      <c r="EX352" s="8"/>
      <c r="EY352" s="7"/>
      <c r="EZ352" s="7"/>
      <c r="FA352" s="2" t="s">
        <v>239</v>
      </c>
      <c r="FB352" s="2" t="s">
        <v>223</v>
      </c>
      <c r="FC352" s="2" t="s">
        <v>987</v>
      </c>
      <c r="FD352" s="2" t="s">
        <v>1997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223</v>
      </c>
      <c r="FO352" s="2" t="s">
        <v>2396</v>
      </c>
      <c r="FP352" s="2" t="s">
        <v>3205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226</v>
      </c>
      <c r="FZ352" s="2" t="s">
        <v>226</v>
      </c>
      <c r="GA352" s="2" t="s">
        <v>226</v>
      </c>
      <c r="GB352" s="2" t="s">
        <v>226</v>
      </c>
      <c r="GC352" s="2" t="s">
        <v>226</v>
      </c>
      <c r="GD352" s="2" t="s">
        <v>226</v>
      </c>
      <c r="GE352" s="4"/>
      <c r="GF352" s="8"/>
      <c r="GG352" s="4">
        <v>3</v>
      </c>
      <c r="GH352" s="8">
        <v>129.33</v>
      </c>
      <c r="GI352" s="7">
        <v>-1</v>
      </c>
      <c r="GJ352" s="7">
        <v>-1</v>
      </c>
      <c r="GK352" s="2" t="s">
        <v>1002</v>
      </c>
      <c r="GL352" s="2" t="s">
        <v>237</v>
      </c>
      <c r="GM352" s="2" t="s">
        <v>991</v>
      </c>
      <c r="GN352" s="2" t="s">
        <v>1093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239</v>
      </c>
      <c r="GX352" s="2" t="s">
        <v>223</v>
      </c>
      <c r="GY352" s="2" t="s">
        <v>1025</v>
      </c>
      <c r="GZ352" s="2" t="s">
        <v>802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223</v>
      </c>
      <c r="HK352" s="2" t="s">
        <v>1114</v>
      </c>
      <c r="HL352" s="2" t="s">
        <v>804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223</v>
      </c>
      <c r="HW352" s="2" t="s">
        <v>3208</v>
      </c>
      <c r="HX352" s="2" t="s">
        <v>3384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337</v>
      </c>
      <c r="IH352" s="2" t="s">
        <v>237</v>
      </c>
      <c r="II352" s="2" t="s">
        <v>612</v>
      </c>
      <c r="IJ352" s="2" t="s">
        <v>3327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226</v>
      </c>
      <c r="IT352" s="2" t="s">
        <v>226</v>
      </c>
      <c r="IU352" s="2" t="s">
        <v>226</v>
      </c>
      <c r="IV352" s="2" t="s">
        <v>226</v>
      </c>
      <c r="IW352" s="2" t="s">
        <v>226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223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223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>
        <v>2</v>
      </c>
      <c r="JZ352" s="8">
        <v>90.32</v>
      </c>
      <c r="KA352" s="7">
        <v>-1</v>
      </c>
      <c r="KB352" s="7">
        <v>-1</v>
      </c>
      <c r="KC352" s="2" t="s">
        <v>239</v>
      </c>
      <c r="KD352" s="2" t="s">
        <v>223</v>
      </c>
      <c r="KE352" s="2" t="s">
        <v>1727</v>
      </c>
      <c r="KF352" s="2" t="s">
        <v>1118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236</v>
      </c>
      <c r="KP352" s="2" t="s">
        <v>223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223</v>
      </c>
      <c r="LC352" s="2" t="s">
        <v>1004</v>
      </c>
      <c r="LD352" s="2" t="s">
        <v>3202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223</v>
      </c>
      <c r="LO352" s="2" t="s">
        <v>1789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226</v>
      </c>
      <c r="LZ352" s="2" t="s">
        <v>226</v>
      </c>
      <c r="MA352" s="2" t="s">
        <v>226</v>
      </c>
      <c r="MB352" s="2" t="s">
        <v>226</v>
      </c>
      <c r="MC352" s="2" t="s">
        <v>226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239</v>
      </c>
      <c r="MX352" s="2" t="s">
        <v>223</v>
      </c>
      <c r="MY352" s="2" t="s">
        <v>1005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261</v>
      </c>
      <c r="NK352" s="2" t="s">
        <v>3210</v>
      </c>
      <c r="NL352" s="2" t="s">
        <v>3211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239</v>
      </c>
      <c r="NV352" s="2" t="s">
        <v>237</v>
      </c>
      <c r="NW352" s="2" t="s">
        <v>1221</v>
      </c>
      <c r="NX352" s="2" t="s">
        <v>892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239</v>
      </c>
      <c r="OH352" s="2" t="s">
        <v>237</v>
      </c>
      <c r="OI352" s="2" t="s">
        <v>671</v>
      </c>
      <c r="OJ352" s="2" t="s">
        <v>226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252</v>
      </c>
      <c r="OT352" s="2" t="s">
        <v>223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239</v>
      </c>
      <c r="PF352" s="2" t="s">
        <v>223</v>
      </c>
      <c r="PG352" s="2" t="s">
        <v>226</v>
      </c>
      <c r="PH352" s="2" t="s">
        <v>226</v>
      </c>
      <c r="PI352" s="2" t="s">
        <v>238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239</v>
      </c>
      <c r="QP352" s="2" t="s">
        <v>237</v>
      </c>
      <c r="QQ352" s="2" t="s">
        <v>1012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223</v>
      </c>
      <c r="RC352" s="2" t="s">
        <v>226</v>
      </c>
      <c r="RD352" s="2" t="s">
        <v>226</v>
      </c>
      <c r="RE352" s="2" t="s">
        <v>238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226</v>
      </c>
      <c r="RN352" s="2" t="s">
        <v>226</v>
      </c>
      <c r="RO352" s="2" t="s">
        <v>226</v>
      </c>
      <c r="RP352" s="2" t="s">
        <v>226</v>
      </c>
      <c r="RQ352" s="2" t="s">
        <v>226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239</v>
      </c>
      <c r="RZ352" s="2" t="s">
        <v>237</v>
      </c>
      <c r="SA352" s="2" t="s">
        <v>621</v>
      </c>
      <c r="SB352" s="2" t="s">
        <v>1158</v>
      </c>
      <c r="SC352" s="2" t="s">
        <v>238</v>
      </c>
      <c r="SD352" s="2" t="s">
        <v>226</v>
      </c>
      <c r="SE352" s="4">
        <v>38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</row>
    <row r="353">
      <c r="A353" s="2" t="s">
        <v>3385</v>
      </c>
      <c r="B353" s="2" t="s">
        <v>577</v>
      </c>
      <c r="C353" s="2" t="s">
        <v>558</v>
      </c>
      <c r="D353" s="2" t="s">
        <v>215</v>
      </c>
      <c r="E353" s="2" t="s">
        <v>432</v>
      </c>
      <c r="F353" s="2" t="s">
        <v>3373</v>
      </c>
      <c r="G353" s="2" t="s">
        <v>3374</v>
      </c>
      <c r="H353" s="2" t="s">
        <v>3375</v>
      </c>
      <c r="I353" s="2" t="s">
        <v>3376</v>
      </c>
      <c r="J353" s="2" t="s">
        <v>451</v>
      </c>
      <c r="K353" s="2" t="s">
        <v>1283</v>
      </c>
      <c r="L353" s="3">
        <v>42.3</v>
      </c>
      <c r="M353" s="3">
        <v>44.42</v>
      </c>
      <c r="N353" s="3">
        <v>94.99</v>
      </c>
      <c r="O353" s="2" t="s">
        <v>302</v>
      </c>
      <c r="P353" s="2" t="s">
        <v>284</v>
      </c>
      <c r="Q353" s="2" t="s">
        <v>225</v>
      </c>
      <c r="R353" s="2" t="s">
        <v>226</v>
      </c>
      <c r="S353" s="2" t="s">
        <v>3377</v>
      </c>
      <c r="T353" s="2" t="s">
        <v>969</v>
      </c>
      <c r="U353" s="2" t="s">
        <v>3217</v>
      </c>
      <c r="V353" s="2" t="s">
        <v>230</v>
      </c>
      <c r="W353" s="2" t="s">
        <v>231</v>
      </c>
      <c r="X353" s="2" t="s">
        <v>1352</v>
      </c>
      <c r="Y353" s="2" t="s">
        <v>1637</v>
      </c>
      <c r="Z353" s="4">
        <v>129</v>
      </c>
      <c r="AA353" s="4">
        <f>=ROUNDDOWN(28.6666666666667,0)</f>
      </c>
      <c r="AB353" s="5">
        <v>4.5</v>
      </c>
      <c r="AC353" s="2" t="s">
        <v>226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55</v>
      </c>
      <c r="AQ353" s="8">
        <v>2507.32</v>
      </c>
      <c r="AR353" s="4">
        <v>78</v>
      </c>
      <c r="AS353" s="8">
        <v>3651.3</v>
      </c>
      <c r="AT353" s="7">
        <v>-0.2949</v>
      </c>
      <c r="AU353" s="7">
        <v>-0.3133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0.5947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55</v>
      </c>
      <c r="BK353" s="8">
        <v>2507.32</v>
      </c>
      <c r="BL353" s="2" t="s">
        <v>3386</v>
      </c>
      <c r="BM353" s="7">
        <v>1</v>
      </c>
      <c r="BN353" s="7">
        <v>1</v>
      </c>
      <c r="BO353" s="4">
        <v>15</v>
      </c>
      <c r="BP353" s="8">
        <v>759.75</v>
      </c>
      <c r="BQ353" s="4">
        <v>30</v>
      </c>
      <c r="BR353" s="8">
        <v>1519.5</v>
      </c>
      <c r="BS353" s="7">
        <v>-0.5</v>
      </c>
      <c r="BT353" s="7">
        <v>-0.5</v>
      </c>
      <c r="BU353" s="2" t="s">
        <v>239</v>
      </c>
      <c r="BV353" s="2" t="s">
        <v>223</v>
      </c>
      <c r="BW353" s="2" t="s">
        <v>226</v>
      </c>
      <c r="BX353" s="2" t="s">
        <v>1207</v>
      </c>
      <c r="BY353" s="2" t="s">
        <v>238</v>
      </c>
      <c r="BZ353" s="2" t="s">
        <v>226</v>
      </c>
      <c r="CA353" s="4">
        <v>8</v>
      </c>
      <c r="CB353" s="8">
        <v>425.76</v>
      </c>
      <c r="CC353" s="4">
        <v>4</v>
      </c>
      <c r="CD353" s="8">
        <v>212.88</v>
      </c>
      <c r="CE353" s="7">
        <v>1</v>
      </c>
      <c r="CF353" s="7">
        <v>1</v>
      </c>
      <c r="CG353" s="2" t="s">
        <v>239</v>
      </c>
      <c r="CH353" s="2" t="s">
        <v>223</v>
      </c>
      <c r="CI353" s="2" t="s">
        <v>3203</v>
      </c>
      <c r="CJ353" s="2" t="s">
        <v>3383</v>
      </c>
      <c r="CK353" s="2" t="s">
        <v>238</v>
      </c>
      <c r="CL353" s="2" t="s">
        <v>226</v>
      </c>
      <c r="CM353" s="4">
        <v>6</v>
      </c>
      <c r="CN353" s="8">
        <v>278.16</v>
      </c>
      <c r="CO353" s="4">
        <v>4</v>
      </c>
      <c r="CP353" s="8">
        <v>185.44</v>
      </c>
      <c r="CQ353" s="7">
        <v>0.5</v>
      </c>
      <c r="CR353" s="7">
        <v>0.5</v>
      </c>
      <c r="CS353" s="2" t="s">
        <v>239</v>
      </c>
      <c r="CT353" s="2" t="s">
        <v>223</v>
      </c>
      <c r="CU353" s="2" t="s">
        <v>978</v>
      </c>
      <c r="CV353" s="2" t="s">
        <v>3203</v>
      </c>
      <c r="CW353" s="2" t="s">
        <v>238</v>
      </c>
      <c r="CX353" s="2" t="s">
        <v>226</v>
      </c>
      <c r="CY353" s="4">
        <v>3</v>
      </c>
      <c r="CZ353" s="8">
        <v>142.14</v>
      </c>
      <c r="DA353" s="4">
        <v>9</v>
      </c>
      <c r="DB353" s="8">
        <v>356.58</v>
      </c>
      <c r="DC353" s="7">
        <v>-0.6667</v>
      </c>
      <c r="DD353" s="7">
        <v>-0.6014</v>
      </c>
      <c r="DE353" s="2" t="s">
        <v>239</v>
      </c>
      <c r="DF353" s="2" t="s">
        <v>223</v>
      </c>
      <c r="DG353" s="2" t="s">
        <v>980</v>
      </c>
      <c r="DH353" s="2" t="s">
        <v>981</v>
      </c>
      <c r="DI353" s="2" t="s">
        <v>291</v>
      </c>
      <c r="DJ353" s="2" t="s">
        <v>226</v>
      </c>
      <c r="DK353" s="4">
        <v>7</v>
      </c>
      <c r="DL353" s="8">
        <v>183.26</v>
      </c>
      <c r="DM353" s="4">
        <v>4</v>
      </c>
      <c r="DN353" s="8">
        <v>159.28</v>
      </c>
      <c r="DO353" s="7">
        <v>0.75</v>
      </c>
      <c r="DP353" s="7">
        <v>0.1506</v>
      </c>
      <c r="DQ353" s="2" t="s">
        <v>239</v>
      </c>
      <c r="DR353" s="2" t="s">
        <v>223</v>
      </c>
      <c r="DS353" s="2" t="s">
        <v>1917</v>
      </c>
      <c r="DT353" s="2" t="s">
        <v>3211</v>
      </c>
      <c r="DU353" s="2" t="s">
        <v>291</v>
      </c>
      <c r="DV353" s="2" t="s">
        <v>226</v>
      </c>
      <c r="DW353" s="4">
        <v>2</v>
      </c>
      <c r="DX353" s="8">
        <v>93.28</v>
      </c>
      <c r="DY353" s="4">
        <v>7</v>
      </c>
      <c r="DZ353" s="8">
        <v>326.48</v>
      </c>
      <c r="EA353" s="7">
        <v>-0.7143</v>
      </c>
      <c r="EB353" s="7">
        <v>-0.7143</v>
      </c>
      <c r="EC353" s="2" t="s">
        <v>239</v>
      </c>
      <c r="ED353" s="2" t="s">
        <v>223</v>
      </c>
      <c r="EE353" s="2" t="s">
        <v>984</v>
      </c>
      <c r="EF353" s="2" t="s">
        <v>3208</v>
      </c>
      <c r="EG353" s="2" t="s">
        <v>238</v>
      </c>
      <c r="EH353" s="2" t="s">
        <v>226</v>
      </c>
      <c r="EI353" s="4"/>
      <c r="EJ353" s="8"/>
      <c r="EK353" s="4">
        <v>4</v>
      </c>
      <c r="EL353" s="8">
        <v>175</v>
      </c>
      <c r="EM353" s="7">
        <v>-1</v>
      </c>
      <c r="EN353" s="7">
        <v>-1</v>
      </c>
      <c r="EO353" s="2" t="s">
        <v>239</v>
      </c>
      <c r="EP353" s="2" t="s">
        <v>223</v>
      </c>
      <c r="EQ353" s="2" t="s">
        <v>1917</v>
      </c>
      <c r="ER353" s="2" t="s">
        <v>1096</v>
      </c>
      <c r="ES353" s="2" t="s">
        <v>238</v>
      </c>
      <c r="ET353" s="2" t="s">
        <v>226</v>
      </c>
      <c r="EU353" s="4">
        <v>1</v>
      </c>
      <c r="EV353" s="8">
        <v>40.15</v>
      </c>
      <c r="EW353" s="4"/>
      <c r="EX353" s="8"/>
      <c r="EY353" s="7"/>
      <c r="EZ353" s="7"/>
      <c r="FA353" s="2" t="s">
        <v>239</v>
      </c>
      <c r="FB353" s="2" t="s">
        <v>223</v>
      </c>
      <c r="FC353" s="2" t="s">
        <v>987</v>
      </c>
      <c r="FD353" s="2" t="s">
        <v>1666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223</v>
      </c>
      <c r="FO353" s="2" t="s">
        <v>2396</v>
      </c>
      <c r="FP353" s="2" t="s">
        <v>1918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226</v>
      </c>
      <c r="FZ353" s="2" t="s">
        <v>226</v>
      </c>
      <c r="GA353" s="2" t="s">
        <v>226</v>
      </c>
      <c r="GB353" s="2" t="s">
        <v>226</v>
      </c>
      <c r="GC353" s="2" t="s">
        <v>226</v>
      </c>
      <c r="GD353" s="2" t="s">
        <v>226</v>
      </c>
      <c r="GE353" s="4">
        <v>8</v>
      </c>
      <c r="GF353" s="8">
        <v>373.12</v>
      </c>
      <c r="GG353" s="4">
        <v>6</v>
      </c>
      <c r="GH353" s="8">
        <v>279.84</v>
      </c>
      <c r="GI353" s="7">
        <v>0.3333</v>
      </c>
      <c r="GJ353" s="7">
        <v>0.3333</v>
      </c>
      <c r="GK353" s="2" t="s">
        <v>239</v>
      </c>
      <c r="GL353" s="2" t="s">
        <v>223</v>
      </c>
      <c r="GM353" s="2" t="s">
        <v>991</v>
      </c>
      <c r="GN353" s="2" t="s">
        <v>1092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239</v>
      </c>
      <c r="GX353" s="2" t="s">
        <v>223</v>
      </c>
      <c r="GY353" s="2" t="s">
        <v>1025</v>
      </c>
      <c r="GZ353" s="2" t="s">
        <v>3357</v>
      </c>
      <c r="HA353" s="2" t="s">
        <v>238</v>
      </c>
      <c r="HB353" s="2" t="s">
        <v>226</v>
      </c>
      <c r="HC353" s="4"/>
      <c r="HD353" s="8"/>
      <c r="HE353" s="4">
        <v>1</v>
      </c>
      <c r="HF353" s="8">
        <v>46.64</v>
      </c>
      <c r="HG353" s="7">
        <v>-1</v>
      </c>
      <c r="HH353" s="7">
        <v>-1</v>
      </c>
      <c r="HI353" s="2" t="s">
        <v>239</v>
      </c>
      <c r="HJ353" s="2" t="s">
        <v>223</v>
      </c>
      <c r="HK353" s="2" t="s">
        <v>1114</v>
      </c>
      <c r="HL353" s="2" t="s">
        <v>1025</v>
      </c>
      <c r="HM353" s="2" t="s">
        <v>238</v>
      </c>
      <c r="HN353" s="2" t="s">
        <v>226</v>
      </c>
      <c r="HO353" s="4">
        <v>5</v>
      </c>
      <c r="HP353" s="8">
        <v>211.7</v>
      </c>
      <c r="HQ353" s="4">
        <v>7</v>
      </c>
      <c r="HR353" s="8">
        <v>296.38</v>
      </c>
      <c r="HS353" s="7">
        <v>-0.2857</v>
      </c>
      <c r="HT353" s="7">
        <v>-0.2857</v>
      </c>
      <c r="HU353" s="2" t="s">
        <v>239</v>
      </c>
      <c r="HV353" s="2" t="s">
        <v>223</v>
      </c>
      <c r="HW353" s="2" t="s">
        <v>3208</v>
      </c>
      <c r="HX353" s="2" t="s">
        <v>2561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337</v>
      </c>
      <c r="IH353" s="2" t="s">
        <v>237</v>
      </c>
      <c r="II353" s="2" t="s">
        <v>612</v>
      </c>
      <c r="IJ353" s="2" t="s">
        <v>3387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226</v>
      </c>
      <c r="IT353" s="2" t="s">
        <v>226</v>
      </c>
      <c r="IU353" s="2" t="s">
        <v>226</v>
      </c>
      <c r="IV353" s="2" t="s">
        <v>226</v>
      </c>
      <c r="IW353" s="2" t="s">
        <v>226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223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223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>
        <v>1</v>
      </c>
      <c r="JZ353" s="8">
        <v>48.86</v>
      </c>
      <c r="KA353" s="7">
        <v>-1</v>
      </c>
      <c r="KB353" s="7">
        <v>-1</v>
      </c>
      <c r="KC353" s="2" t="s">
        <v>239</v>
      </c>
      <c r="KD353" s="2" t="s">
        <v>223</v>
      </c>
      <c r="KE353" s="2" t="s">
        <v>1121</v>
      </c>
      <c r="KF353" s="2" t="s">
        <v>1099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223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>
        <v>1</v>
      </c>
      <c r="KX353" s="8">
        <v>44.42</v>
      </c>
      <c r="KY353" s="7">
        <v>-1</v>
      </c>
      <c r="KZ353" s="7">
        <v>-1</v>
      </c>
      <c r="LA353" s="2" t="s">
        <v>239</v>
      </c>
      <c r="LB353" s="2" t="s">
        <v>223</v>
      </c>
      <c r="LC353" s="2" t="s">
        <v>1004</v>
      </c>
      <c r="LD353" s="2" t="s">
        <v>1638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223</v>
      </c>
      <c r="LO353" s="2" t="s">
        <v>321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226</v>
      </c>
      <c r="LZ353" s="2" t="s">
        <v>226</v>
      </c>
      <c r="MA353" s="2" t="s">
        <v>226</v>
      </c>
      <c r="MB353" s="2" t="s">
        <v>226</v>
      </c>
      <c r="MC353" s="2" t="s">
        <v>226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239</v>
      </c>
      <c r="MX353" s="2" t="s">
        <v>223</v>
      </c>
      <c r="MY353" s="2" t="s">
        <v>1005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239</v>
      </c>
      <c r="NJ353" s="2" t="s">
        <v>261</v>
      </c>
      <c r="NK353" s="2" t="s">
        <v>3210</v>
      </c>
      <c r="NL353" s="2" t="s">
        <v>3211</v>
      </c>
      <c r="NM353" s="2" t="s">
        <v>238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239</v>
      </c>
      <c r="NV353" s="2" t="s">
        <v>237</v>
      </c>
      <c r="NW353" s="2" t="s">
        <v>1221</v>
      </c>
      <c r="NX353" s="2" t="s">
        <v>3354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239</v>
      </c>
      <c r="OH353" s="2" t="s">
        <v>237</v>
      </c>
      <c r="OI353" s="2" t="s">
        <v>671</v>
      </c>
      <c r="OJ353" s="2" t="s">
        <v>1030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252</v>
      </c>
      <c r="OT353" s="2" t="s">
        <v>223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239</v>
      </c>
      <c r="PF353" s="2" t="s">
        <v>223</v>
      </c>
      <c r="PG353" s="2" t="s">
        <v>226</v>
      </c>
      <c r="PH353" s="2" t="s">
        <v>226</v>
      </c>
      <c r="PI353" s="2" t="s">
        <v>238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239</v>
      </c>
      <c r="QP353" s="2" t="s">
        <v>237</v>
      </c>
      <c r="QQ353" s="2" t="s">
        <v>1012</v>
      </c>
      <c r="QR353" s="2" t="s">
        <v>1215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266</v>
      </c>
      <c r="RB353" s="2" t="s">
        <v>223</v>
      </c>
      <c r="RC353" s="2" t="s">
        <v>226</v>
      </c>
      <c r="RD353" s="2" t="s">
        <v>226</v>
      </c>
      <c r="RE353" s="2" t="s">
        <v>238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226</v>
      </c>
      <c r="RN353" s="2" t="s">
        <v>226</v>
      </c>
      <c r="RO353" s="2" t="s">
        <v>226</v>
      </c>
      <c r="RP353" s="2" t="s">
        <v>226</v>
      </c>
      <c r="RQ353" s="2" t="s">
        <v>226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239</v>
      </c>
      <c r="RZ353" s="2" t="s">
        <v>237</v>
      </c>
      <c r="SA353" s="2" t="s">
        <v>621</v>
      </c>
      <c r="SB353" s="2" t="s">
        <v>819</v>
      </c>
      <c r="SC353" s="2" t="s">
        <v>238</v>
      </c>
      <c r="SD353" s="2" t="s">
        <v>226</v>
      </c>
      <c r="SE353" s="4">
        <v>129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</row>
    <row r="354">
      <c r="A354" s="2" t="s">
        <v>3388</v>
      </c>
      <c r="B354" s="2" t="s">
        <v>577</v>
      </c>
      <c r="C354" s="2" t="s">
        <v>558</v>
      </c>
      <c r="D354" s="2" t="s">
        <v>215</v>
      </c>
      <c r="E354" s="2" t="s">
        <v>432</v>
      </c>
      <c r="F354" s="2" t="s">
        <v>3373</v>
      </c>
      <c r="G354" s="2" t="s">
        <v>3374</v>
      </c>
      <c r="H354" s="2" t="s">
        <v>3375</v>
      </c>
      <c r="I354" s="2" t="s">
        <v>3376</v>
      </c>
      <c r="J354" s="2" t="s">
        <v>480</v>
      </c>
      <c r="K354" s="2" t="s">
        <v>1283</v>
      </c>
      <c r="L354" s="3">
        <v>47</v>
      </c>
      <c r="M354" s="3">
        <v>49.35</v>
      </c>
      <c r="N354" s="3">
        <v>104.99</v>
      </c>
      <c r="O354" s="2" t="s">
        <v>283</v>
      </c>
      <c r="P354" s="2" t="s">
        <v>284</v>
      </c>
      <c r="Q354" s="2" t="s">
        <v>225</v>
      </c>
      <c r="R354" s="2" t="s">
        <v>226</v>
      </c>
      <c r="S354" s="2" t="s">
        <v>3377</v>
      </c>
      <c r="T354" s="2" t="s">
        <v>969</v>
      </c>
      <c r="U354" s="2" t="s">
        <v>3217</v>
      </c>
      <c r="V354" s="2" t="s">
        <v>230</v>
      </c>
      <c r="W354" s="2" t="s">
        <v>231</v>
      </c>
      <c r="X354" s="2" t="s">
        <v>1352</v>
      </c>
      <c r="Y354" s="2" t="s">
        <v>1637</v>
      </c>
      <c r="Z354" s="4"/>
      <c r="AA354" s="4">
        <f>=ROUNDDOWN({0},0)</f>
      </c>
      <c r="AB354" s="5">
        <v>0.5</v>
      </c>
      <c r="AC354" s="2" t="s">
        <v>226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>
        <v>60</v>
      </c>
      <c r="AS354" s="8">
        <v>3116.45</v>
      </c>
      <c r="AT354" s="7">
        <v>-1</v>
      </c>
      <c r="AU354" s="7">
        <v>-1</v>
      </c>
      <c r="AV354" s="4" t="s">
        <v>226</v>
      </c>
      <c r="AW354" s="8" t="s">
        <v>226</v>
      </c>
      <c r="AX354" s="4" t="s">
        <v>226</v>
      </c>
      <c r="AY354" s="8" t="s">
        <v>226</v>
      </c>
      <c r="AZ354" s="7" t="s">
        <v>226</v>
      </c>
      <c r="BA354" s="7" t="s">
        <v>226</v>
      </c>
      <c r="BB354" s="7"/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 t="s">
        <v>226</v>
      </c>
      <c r="BJ354" s="4"/>
      <c r="BK354" s="8"/>
      <c r="BL354" s="2" t="s">
        <v>3389</v>
      </c>
      <c r="BM354" s="7"/>
      <c r="BN354" s="7"/>
      <c r="BO354" s="4"/>
      <c r="BP354" s="8"/>
      <c r="BQ354" s="4">
        <v>2</v>
      </c>
      <c r="BR354" s="8">
        <v>111.68</v>
      </c>
      <c r="BS354" s="7">
        <v>-1</v>
      </c>
      <c r="BT354" s="7">
        <v>-1</v>
      </c>
      <c r="BU354" s="2" t="s">
        <v>239</v>
      </c>
      <c r="BV354" s="2" t="s">
        <v>237</v>
      </c>
      <c r="BW354" s="2" t="s">
        <v>226</v>
      </c>
      <c r="BX354" s="2" t="s">
        <v>3225</v>
      </c>
      <c r="BY354" s="2" t="s">
        <v>238</v>
      </c>
      <c r="BZ354" s="2" t="s">
        <v>226</v>
      </c>
      <c r="CA354" s="4"/>
      <c r="CB354" s="8"/>
      <c r="CC354" s="4">
        <v>5</v>
      </c>
      <c r="CD354" s="8">
        <v>299.35</v>
      </c>
      <c r="CE354" s="7">
        <v>-1</v>
      </c>
      <c r="CF354" s="7">
        <v>-1</v>
      </c>
      <c r="CG354" s="2" t="s">
        <v>239</v>
      </c>
      <c r="CH354" s="2" t="s">
        <v>237</v>
      </c>
      <c r="CI354" s="2" t="s">
        <v>3203</v>
      </c>
      <c r="CJ354" s="2" t="s">
        <v>3211</v>
      </c>
      <c r="CK354" s="2" t="s">
        <v>238</v>
      </c>
      <c r="CL354" s="2" t="s">
        <v>226</v>
      </c>
      <c r="CM354" s="4"/>
      <c r="CN354" s="8"/>
      <c r="CO354" s="4">
        <v>2</v>
      </c>
      <c r="CP354" s="8">
        <v>104.3</v>
      </c>
      <c r="CQ354" s="7">
        <v>-1</v>
      </c>
      <c r="CR354" s="7">
        <v>-1</v>
      </c>
      <c r="CS354" s="2" t="s">
        <v>239</v>
      </c>
      <c r="CT354" s="2" t="s">
        <v>237</v>
      </c>
      <c r="CU354" s="2" t="s">
        <v>978</v>
      </c>
      <c r="CV354" s="2" t="s">
        <v>1921</v>
      </c>
      <c r="CW354" s="2" t="s">
        <v>238</v>
      </c>
      <c r="CX354" s="2" t="s">
        <v>226</v>
      </c>
      <c r="CY354" s="4"/>
      <c r="CZ354" s="8"/>
      <c r="DA354" s="4">
        <v>10</v>
      </c>
      <c r="DB354" s="8">
        <v>525</v>
      </c>
      <c r="DC354" s="7">
        <v>-1</v>
      </c>
      <c r="DD354" s="7">
        <v>-1</v>
      </c>
      <c r="DE354" s="2" t="s">
        <v>239</v>
      </c>
      <c r="DF354" s="2" t="s">
        <v>237</v>
      </c>
      <c r="DG354" s="2" t="s">
        <v>980</v>
      </c>
      <c r="DH354" s="2" t="s">
        <v>1020</v>
      </c>
      <c r="DI354" s="2" t="s">
        <v>291</v>
      </c>
      <c r="DJ354" s="2" t="s">
        <v>226</v>
      </c>
      <c r="DK354" s="4"/>
      <c r="DL354" s="8"/>
      <c r="DM354" s="4">
        <v>2</v>
      </c>
      <c r="DN354" s="8">
        <v>81.02</v>
      </c>
      <c r="DO354" s="7">
        <v>-1</v>
      </c>
      <c r="DP354" s="7">
        <v>-1</v>
      </c>
      <c r="DQ354" s="2" t="s">
        <v>239</v>
      </c>
      <c r="DR354" s="2" t="s">
        <v>237</v>
      </c>
      <c r="DS354" s="2" t="s">
        <v>1917</v>
      </c>
      <c r="DT354" s="2" t="s">
        <v>1006</v>
      </c>
      <c r="DU354" s="2" t="s">
        <v>291</v>
      </c>
      <c r="DV354" s="2" t="s">
        <v>226</v>
      </c>
      <c r="DW354" s="4"/>
      <c r="DX354" s="8"/>
      <c r="DY354" s="4">
        <v>7</v>
      </c>
      <c r="DZ354" s="8">
        <v>362.74</v>
      </c>
      <c r="EA354" s="7">
        <v>-1</v>
      </c>
      <c r="EB354" s="7">
        <v>-1</v>
      </c>
      <c r="EC354" s="2" t="s">
        <v>239</v>
      </c>
      <c r="ED354" s="2" t="s">
        <v>237</v>
      </c>
      <c r="EE354" s="2" t="s">
        <v>984</v>
      </c>
      <c r="EF354" s="2" t="s">
        <v>972</v>
      </c>
      <c r="EG354" s="2" t="s">
        <v>238</v>
      </c>
      <c r="EH354" s="2" t="s">
        <v>226</v>
      </c>
      <c r="EI354" s="4"/>
      <c r="EJ354" s="8"/>
      <c r="EK354" s="4">
        <v>9</v>
      </c>
      <c r="EL354" s="8">
        <v>442.98</v>
      </c>
      <c r="EM354" s="7">
        <v>-1</v>
      </c>
      <c r="EN354" s="7">
        <v>-1</v>
      </c>
      <c r="EO354" s="2" t="s">
        <v>239</v>
      </c>
      <c r="EP354" s="2" t="s">
        <v>237</v>
      </c>
      <c r="EQ354" s="2" t="s">
        <v>1917</v>
      </c>
      <c r="ER354" s="2" t="s">
        <v>1096</v>
      </c>
      <c r="ES354" s="2" t="s">
        <v>238</v>
      </c>
      <c r="ET354" s="2" t="s">
        <v>226</v>
      </c>
      <c r="EU354" s="4"/>
      <c r="EV354" s="8"/>
      <c r="EW354" s="4">
        <v>1</v>
      </c>
      <c r="EX354" s="8">
        <v>49.34</v>
      </c>
      <c r="EY354" s="7">
        <v>-1</v>
      </c>
      <c r="EZ354" s="7">
        <v>-1</v>
      </c>
      <c r="FA354" s="2" t="s">
        <v>239</v>
      </c>
      <c r="FB354" s="2" t="s">
        <v>237</v>
      </c>
      <c r="FC354" s="2" t="s">
        <v>987</v>
      </c>
      <c r="FD354" s="2" t="s">
        <v>3246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237</v>
      </c>
      <c r="FO354" s="2" t="s">
        <v>2396</v>
      </c>
      <c r="FP354" s="2" t="s">
        <v>989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>
        <v>16</v>
      </c>
      <c r="GH354" s="8">
        <v>829.12</v>
      </c>
      <c r="GI354" s="7">
        <v>-1</v>
      </c>
      <c r="GJ354" s="7">
        <v>-1</v>
      </c>
      <c r="GK354" s="2" t="s">
        <v>239</v>
      </c>
      <c r="GL354" s="2" t="s">
        <v>237</v>
      </c>
      <c r="GM354" s="2" t="s">
        <v>991</v>
      </c>
      <c r="GN354" s="2" t="s">
        <v>3232</v>
      </c>
      <c r="GO354" s="2" t="s">
        <v>238</v>
      </c>
      <c r="GP354" s="2" t="s">
        <v>226</v>
      </c>
      <c r="GQ354" s="4"/>
      <c r="GR354" s="8"/>
      <c r="GS354" s="4">
        <v>1</v>
      </c>
      <c r="GT354" s="8">
        <v>51.82</v>
      </c>
      <c r="GU354" s="7">
        <v>-1</v>
      </c>
      <c r="GV354" s="7">
        <v>-1</v>
      </c>
      <c r="GW354" s="2" t="s">
        <v>239</v>
      </c>
      <c r="GX354" s="2" t="s">
        <v>237</v>
      </c>
      <c r="GY354" s="2" t="s">
        <v>1025</v>
      </c>
      <c r="GZ354" s="2" t="s">
        <v>1923</v>
      </c>
      <c r="HA354" s="2" t="s">
        <v>238</v>
      </c>
      <c r="HB354" s="2" t="s">
        <v>226</v>
      </c>
      <c r="HC354" s="4"/>
      <c r="HD354" s="8"/>
      <c r="HE354" s="4">
        <v>1</v>
      </c>
      <c r="HF354" s="8">
        <v>51.82</v>
      </c>
      <c r="HG354" s="7">
        <v>-1</v>
      </c>
      <c r="HH354" s="7">
        <v>-1</v>
      </c>
      <c r="HI354" s="2" t="s">
        <v>239</v>
      </c>
      <c r="HJ354" s="2" t="s">
        <v>237</v>
      </c>
      <c r="HK354" s="2" t="s">
        <v>1114</v>
      </c>
      <c r="HL354" s="2" t="s">
        <v>1823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237</v>
      </c>
      <c r="HW354" s="2" t="s">
        <v>3208</v>
      </c>
      <c r="HX354" s="2" t="s">
        <v>1505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337</v>
      </c>
      <c r="IH354" s="2" t="s">
        <v>237</v>
      </c>
      <c r="II354" s="2" t="s">
        <v>612</v>
      </c>
      <c r="IJ354" s="2" t="s">
        <v>692</v>
      </c>
      <c r="IK354" s="2" t="s">
        <v>238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226</v>
      </c>
      <c r="IT354" s="2" t="s">
        <v>226</v>
      </c>
      <c r="IU354" s="2" t="s">
        <v>226</v>
      </c>
      <c r="IV354" s="2" t="s">
        <v>226</v>
      </c>
      <c r="IW354" s="2" t="s">
        <v>226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237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252</v>
      </c>
      <c r="JR354" s="2" t="s">
        <v>237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>
        <v>2</v>
      </c>
      <c r="JZ354" s="8">
        <v>108.58</v>
      </c>
      <c r="KA354" s="7">
        <v>-1</v>
      </c>
      <c r="KB354" s="7">
        <v>-1</v>
      </c>
      <c r="KC354" s="2" t="s">
        <v>239</v>
      </c>
      <c r="KD354" s="2" t="s">
        <v>237</v>
      </c>
      <c r="KE354" s="2" t="s">
        <v>1121</v>
      </c>
      <c r="KF354" s="2" t="s">
        <v>622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236</v>
      </c>
      <c r="KP354" s="2" t="s">
        <v>237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>
        <v>2</v>
      </c>
      <c r="KX354" s="8">
        <v>98.7</v>
      </c>
      <c r="KY354" s="7">
        <v>-1</v>
      </c>
      <c r="KZ354" s="7">
        <v>-1</v>
      </c>
      <c r="LA354" s="2" t="s">
        <v>239</v>
      </c>
      <c r="LB354" s="2" t="s">
        <v>237</v>
      </c>
      <c r="LC354" s="2" t="s">
        <v>1004</v>
      </c>
      <c r="LD354" s="2" t="s">
        <v>2749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239</v>
      </c>
      <c r="LN354" s="2" t="s">
        <v>237</v>
      </c>
      <c r="LO354" s="2" t="s">
        <v>321</v>
      </c>
      <c r="LP354" s="2" t="s">
        <v>226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226</v>
      </c>
      <c r="MA354" s="2" t="s">
        <v>226</v>
      </c>
      <c r="MB354" s="2" t="s">
        <v>226</v>
      </c>
      <c r="MC354" s="2" t="s">
        <v>226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239</v>
      </c>
      <c r="MX354" s="2" t="s">
        <v>237</v>
      </c>
      <c r="MY354" s="2" t="s">
        <v>1005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237</v>
      </c>
      <c r="NK354" s="2" t="s">
        <v>3210</v>
      </c>
      <c r="NL354" s="2" t="s">
        <v>1007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239</v>
      </c>
      <c r="NV354" s="2" t="s">
        <v>237</v>
      </c>
      <c r="NW354" s="2" t="s">
        <v>1221</v>
      </c>
      <c r="NX354" s="2" t="s">
        <v>770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239</v>
      </c>
      <c r="OH354" s="2" t="s">
        <v>237</v>
      </c>
      <c r="OI354" s="2" t="s">
        <v>671</v>
      </c>
      <c r="OJ354" s="2" t="s">
        <v>226</v>
      </c>
      <c r="OK354" s="2" t="s">
        <v>238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252</v>
      </c>
      <c r="OT354" s="2" t="s">
        <v>237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239</v>
      </c>
      <c r="PF354" s="2" t="s">
        <v>237</v>
      </c>
      <c r="PG354" s="2" t="s">
        <v>226</v>
      </c>
      <c r="PH354" s="2" t="s">
        <v>226</v>
      </c>
      <c r="PI354" s="2" t="s">
        <v>238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239</v>
      </c>
      <c r="QP354" s="2" t="s">
        <v>237</v>
      </c>
      <c r="QQ354" s="2" t="s">
        <v>1012</v>
      </c>
      <c r="QR354" s="2" t="s">
        <v>2332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237</v>
      </c>
      <c r="RC354" s="2" t="s">
        <v>226</v>
      </c>
      <c r="RD354" s="2" t="s">
        <v>226</v>
      </c>
      <c r="RE354" s="2" t="s">
        <v>238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226</v>
      </c>
      <c r="RN354" s="2" t="s">
        <v>226</v>
      </c>
      <c r="RO354" s="2" t="s">
        <v>226</v>
      </c>
      <c r="RP354" s="2" t="s">
        <v>226</v>
      </c>
      <c r="RQ354" s="2" t="s">
        <v>226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239</v>
      </c>
      <c r="RZ354" s="2" t="s">
        <v>237</v>
      </c>
      <c r="SA354" s="2" t="s">
        <v>621</v>
      </c>
      <c r="SB354" s="2" t="s">
        <v>3278</v>
      </c>
      <c r="SC354" s="2" t="s">
        <v>238</v>
      </c>
      <c r="SD354" s="2" t="s">
        <v>226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</row>
    <row r="355">
      <c r="A355" s="2" t="s">
        <v>3390</v>
      </c>
      <c r="B355" s="2" t="s">
        <v>577</v>
      </c>
      <c r="C355" s="2" t="s">
        <v>558</v>
      </c>
      <c r="D355" s="2" t="s">
        <v>215</v>
      </c>
      <c r="E355" s="2" t="s">
        <v>432</v>
      </c>
      <c r="F355" s="2" t="s">
        <v>3373</v>
      </c>
      <c r="G355" s="2" t="s">
        <v>3374</v>
      </c>
      <c r="H355" s="2" t="s">
        <v>3375</v>
      </c>
      <c r="I355" s="2" t="s">
        <v>3391</v>
      </c>
      <c r="J355" s="2" t="s">
        <v>561</v>
      </c>
      <c r="K355" s="2" t="s">
        <v>282</v>
      </c>
      <c r="L355" s="3">
        <v>39.1</v>
      </c>
      <c r="M355" s="3">
        <v>41.06</v>
      </c>
      <c r="N355" s="3">
        <v>89.99</v>
      </c>
      <c r="O355" s="2" t="s">
        <v>283</v>
      </c>
      <c r="P355" s="2" t="s">
        <v>284</v>
      </c>
      <c r="Q355" s="2" t="s">
        <v>225</v>
      </c>
      <c r="R355" s="2" t="s">
        <v>226</v>
      </c>
      <c r="S355" s="2" t="s">
        <v>3392</v>
      </c>
      <c r="T355" s="2" t="s">
        <v>969</v>
      </c>
      <c r="U355" s="2" t="s">
        <v>452</v>
      </c>
      <c r="V355" s="2" t="s">
        <v>230</v>
      </c>
      <c r="W355" s="2" t="s">
        <v>231</v>
      </c>
      <c r="X355" s="2" t="s">
        <v>1352</v>
      </c>
      <c r="Y355" s="2" t="s">
        <v>1637</v>
      </c>
      <c r="Z355" s="4"/>
      <c r="AA355" s="4">
        <f>=ROUNDDOWN({0},0)</f>
      </c>
      <c r="AB355" s="5"/>
      <c r="AC355" s="2" t="s">
        <v>226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>
        <v>1</v>
      </c>
      <c r="AS355" s="8">
        <v>26.08</v>
      </c>
      <c r="AT355" s="7">
        <v>-1</v>
      </c>
      <c r="AU355" s="7">
        <v>-1</v>
      </c>
      <c r="AV355" s="4"/>
      <c r="AW355" s="8"/>
      <c r="AX355" s="4">
        <v>1</v>
      </c>
      <c r="AY355" s="8">
        <v>26.08</v>
      </c>
      <c r="AZ355" s="7">
        <v>-1</v>
      </c>
      <c r="BA355" s="7">
        <v>-1</v>
      </c>
      <c r="BB355" s="7"/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/>
      <c r="BJ355" s="4"/>
      <c r="BK355" s="8"/>
      <c r="BL355" s="2" t="s">
        <v>18</v>
      </c>
      <c r="BM355" s="7"/>
      <c r="BN355" s="7"/>
      <c r="BO355" s="4"/>
      <c r="BP355" s="8"/>
      <c r="BQ355" s="4"/>
      <c r="BR355" s="8"/>
      <c r="BS355" s="7"/>
      <c r="BT355" s="7"/>
      <c r="BU355" s="2" t="s">
        <v>1002</v>
      </c>
      <c r="BV355" s="2" t="s">
        <v>237</v>
      </c>
      <c r="BW355" s="2" t="s">
        <v>226</v>
      </c>
      <c r="BX355" s="2" t="s">
        <v>1977</v>
      </c>
      <c r="BY355" s="2" t="s">
        <v>238</v>
      </c>
      <c r="BZ355" s="2" t="s">
        <v>226</v>
      </c>
      <c r="CA355" s="4"/>
      <c r="CB355" s="8"/>
      <c r="CC355" s="4"/>
      <c r="CD355" s="8"/>
      <c r="CE355" s="7"/>
      <c r="CF355" s="7"/>
      <c r="CG355" s="2" t="s">
        <v>239</v>
      </c>
      <c r="CH355" s="2" t="s">
        <v>237</v>
      </c>
      <c r="CI355" s="2" t="s">
        <v>3203</v>
      </c>
      <c r="CJ355" s="2" t="s">
        <v>1918</v>
      </c>
      <c r="CK355" s="2" t="s">
        <v>238</v>
      </c>
      <c r="CL355" s="2" t="s">
        <v>226</v>
      </c>
      <c r="CM355" s="4"/>
      <c r="CN355" s="8"/>
      <c r="CO355" s="4">
        <v>1</v>
      </c>
      <c r="CP355" s="8">
        <v>26.08</v>
      </c>
      <c r="CQ355" s="7">
        <v>-1</v>
      </c>
      <c r="CR355" s="7">
        <v>-1</v>
      </c>
      <c r="CS355" s="2" t="s">
        <v>239</v>
      </c>
      <c r="CT355" s="2" t="s">
        <v>237</v>
      </c>
      <c r="CU355" s="2" t="s">
        <v>978</v>
      </c>
      <c r="CV355" s="2" t="s">
        <v>3393</v>
      </c>
      <c r="CW355" s="2" t="s">
        <v>238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239</v>
      </c>
      <c r="DF355" s="2" t="s">
        <v>237</v>
      </c>
      <c r="DG355" s="2" t="s">
        <v>980</v>
      </c>
      <c r="DH355" s="2" t="s">
        <v>2147</v>
      </c>
      <c r="DI355" s="2" t="s">
        <v>238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239</v>
      </c>
      <c r="DR355" s="2" t="s">
        <v>237</v>
      </c>
      <c r="DS355" s="2" t="s">
        <v>1917</v>
      </c>
      <c r="DT355" s="2" t="s">
        <v>3221</v>
      </c>
      <c r="DU355" s="2" t="s">
        <v>238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239</v>
      </c>
      <c r="ED355" s="2" t="s">
        <v>237</v>
      </c>
      <c r="EE355" s="2" t="s">
        <v>984</v>
      </c>
      <c r="EF355" s="2" t="s">
        <v>1031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239</v>
      </c>
      <c r="EP355" s="2" t="s">
        <v>237</v>
      </c>
      <c r="EQ355" s="2" t="s">
        <v>1917</v>
      </c>
      <c r="ER355" s="2" t="s">
        <v>1022</v>
      </c>
      <c r="ES355" s="2" t="s">
        <v>238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239</v>
      </c>
      <c r="FB355" s="2" t="s">
        <v>237</v>
      </c>
      <c r="FC355" s="2" t="s">
        <v>987</v>
      </c>
      <c r="FD355" s="2" t="s">
        <v>3318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239</v>
      </c>
      <c r="FN355" s="2" t="s">
        <v>237</v>
      </c>
      <c r="FO355" s="2" t="s">
        <v>2396</v>
      </c>
      <c r="FP355" s="2" t="s">
        <v>3211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226</v>
      </c>
      <c r="FZ355" s="2" t="s">
        <v>226</v>
      </c>
      <c r="GA355" s="2" t="s">
        <v>226</v>
      </c>
      <c r="GB355" s="2" t="s">
        <v>226</v>
      </c>
      <c r="GC355" s="2" t="s">
        <v>226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239</v>
      </c>
      <c r="GL355" s="2" t="s">
        <v>237</v>
      </c>
      <c r="GM355" s="2" t="s">
        <v>991</v>
      </c>
      <c r="GN355" s="2" t="s">
        <v>596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239</v>
      </c>
      <c r="GX355" s="2" t="s">
        <v>237</v>
      </c>
      <c r="GY355" s="2" t="s">
        <v>1025</v>
      </c>
      <c r="GZ355" s="2" t="s">
        <v>855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237</v>
      </c>
      <c r="HK355" s="2" t="s">
        <v>1114</v>
      </c>
      <c r="HL355" s="2" t="s">
        <v>615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237</v>
      </c>
      <c r="HW355" s="2" t="s">
        <v>3208</v>
      </c>
      <c r="HX355" s="2" t="s">
        <v>1045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252</v>
      </c>
      <c r="IH355" s="2" t="s">
        <v>237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226</v>
      </c>
      <c r="IT355" s="2" t="s">
        <v>226</v>
      </c>
      <c r="IU355" s="2" t="s">
        <v>226</v>
      </c>
      <c r="IV355" s="2" t="s">
        <v>226</v>
      </c>
      <c r="IW355" s="2" t="s">
        <v>226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237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252</v>
      </c>
      <c r="JR355" s="2" t="s">
        <v>237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237</v>
      </c>
      <c r="KE355" s="2" t="s">
        <v>226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236</v>
      </c>
      <c r="KP355" s="2" t="s">
        <v>237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239</v>
      </c>
      <c r="LB355" s="2" t="s">
        <v>237</v>
      </c>
      <c r="LC355" s="2" t="s">
        <v>1004</v>
      </c>
      <c r="LD355" s="2" t="s">
        <v>2147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239</v>
      </c>
      <c r="LN355" s="2" t="s">
        <v>237</v>
      </c>
      <c r="LO355" s="2" t="s">
        <v>3394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252</v>
      </c>
      <c r="MX355" s="2" t="s">
        <v>237</v>
      </c>
      <c r="MY355" s="2" t="s">
        <v>226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237</v>
      </c>
      <c r="NK355" s="2" t="s">
        <v>3210</v>
      </c>
      <c r="NL355" s="2" t="s">
        <v>972</v>
      </c>
      <c r="NM355" s="2" t="s">
        <v>238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239</v>
      </c>
      <c r="NV355" s="2" t="s">
        <v>237</v>
      </c>
      <c r="NW355" s="2" t="s">
        <v>1032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252</v>
      </c>
      <c r="OH355" s="2" t="s">
        <v>237</v>
      </c>
      <c r="OI355" s="2" t="s">
        <v>226</v>
      </c>
      <c r="OJ355" s="2" t="s">
        <v>226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252</v>
      </c>
      <c r="OT355" s="2" t="s">
        <v>237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226</v>
      </c>
      <c r="QD355" s="2" t="s">
        <v>226</v>
      </c>
      <c r="QE355" s="2" t="s">
        <v>226</v>
      </c>
      <c r="QF355" s="2" t="s">
        <v>226</v>
      </c>
      <c r="QG355" s="2" t="s">
        <v>226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239</v>
      </c>
      <c r="QP355" s="2" t="s">
        <v>237</v>
      </c>
      <c r="QQ355" s="2" t="s">
        <v>1012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237</v>
      </c>
      <c r="RC355" s="2" t="s">
        <v>226</v>
      </c>
      <c r="RD355" s="2" t="s">
        <v>226</v>
      </c>
      <c r="RE355" s="2" t="s">
        <v>238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226</v>
      </c>
      <c r="RN355" s="2" t="s">
        <v>226</v>
      </c>
      <c r="RO355" s="2" t="s">
        <v>226</v>
      </c>
      <c r="RP355" s="2" t="s">
        <v>226</v>
      </c>
      <c r="RQ355" s="2" t="s">
        <v>226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239</v>
      </c>
      <c r="RZ355" s="2" t="s">
        <v>237</v>
      </c>
      <c r="SA355" s="2" t="s">
        <v>621</v>
      </c>
      <c r="SB355" s="2" t="s">
        <v>1125</v>
      </c>
      <c r="SC355" s="2" t="s">
        <v>238</v>
      </c>
      <c r="SD355" s="2" t="s">
        <v>226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</row>
    <row r="356">
      <c r="A356" s="2" t="s">
        <v>3395</v>
      </c>
      <c r="B356" s="2" t="s">
        <v>577</v>
      </c>
      <c r="C356" s="2" t="s">
        <v>558</v>
      </c>
      <c r="D356" s="2" t="s">
        <v>215</v>
      </c>
      <c r="E356" s="2" t="s">
        <v>432</v>
      </c>
      <c r="F356" s="2" t="s">
        <v>3373</v>
      </c>
      <c r="G356" s="2" t="s">
        <v>3374</v>
      </c>
      <c r="H356" s="2" t="s">
        <v>3375</v>
      </c>
      <c r="I356" s="2" t="s">
        <v>3376</v>
      </c>
      <c r="J356" s="2" t="s">
        <v>437</v>
      </c>
      <c r="K356" s="2" t="s">
        <v>1414</v>
      </c>
      <c r="L356" s="3">
        <v>36.8</v>
      </c>
      <c r="M356" s="3">
        <v>38.64</v>
      </c>
      <c r="N356" s="3">
        <v>84.99</v>
      </c>
      <c r="O356" s="2" t="s">
        <v>283</v>
      </c>
      <c r="P356" s="2" t="s">
        <v>284</v>
      </c>
      <c r="Q356" s="2" t="s">
        <v>225</v>
      </c>
      <c r="R356" s="2" t="s">
        <v>226</v>
      </c>
      <c r="S356" s="2" t="s">
        <v>3396</v>
      </c>
      <c r="T356" s="2" t="s">
        <v>969</v>
      </c>
      <c r="U356" s="2" t="s">
        <v>452</v>
      </c>
      <c r="V356" s="2" t="s">
        <v>230</v>
      </c>
      <c r="W356" s="2" t="s">
        <v>231</v>
      </c>
      <c r="X356" s="2" t="s">
        <v>1352</v>
      </c>
      <c r="Y356" s="2" t="s">
        <v>3365</v>
      </c>
      <c r="Z356" s="4"/>
      <c r="AA356" s="4">
        <f>=ROUNDDOWN({0},0)</f>
      </c>
      <c r="AB356" s="5"/>
      <c r="AC356" s="2" t="s">
        <v>226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>
        <v>50</v>
      </c>
      <c r="AS356" s="8">
        <v>1734.12</v>
      </c>
      <c r="AT356" s="7">
        <v>-1</v>
      </c>
      <c r="AU356" s="7">
        <v>-1</v>
      </c>
      <c r="AV356" s="4" t="s">
        <v>226</v>
      </c>
      <c r="AW356" s="8" t="s">
        <v>226</v>
      </c>
      <c r="AX356" s="4">
        <v>143</v>
      </c>
      <c r="AY356" s="8">
        <v>5130.13</v>
      </c>
      <c r="AZ356" s="7" t="s">
        <v>226</v>
      </c>
      <c r="BA356" s="7" t="s">
        <v>226</v>
      </c>
      <c r="BB356" s="7"/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/>
      <c r="BK356" s="8"/>
      <c r="BL356" s="2" t="s">
        <v>3397</v>
      </c>
      <c r="BM356" s="7"/>
      <c r="BN356" s="7"/>
      <c r="BO356" s="4"/>
      <c r="BP356" s="8"/>
      <c r="BQ356" s="4">
        <v>16</v>
      </c>
      <c r="BR356" s="8">
        <v>561.76</v>
      </c>
      <c r="BS356" s="7">
        <v>-1</v>
      </c>
      <c r="BT356" s="7">
        <v>-1</v>
      </c>
      <c r="BU356" s="2" t="s">
        <v>239</v>
      </c>
      <c r="BV356" s="2" t="s">
        <v>237</v>
      </c>
      <c r="BW356" s="2" t="s">
        <v>226</v>
      </c>
      <c r="BX356" s="2" t="s">
        <v>1594</v>
      </c>
      <c r="BY356" s="2" t="s">
        <v>238</v>
      </c>
      <c r="BZ356" s="2" t="s">
        <v>226</v>
      </c>
      <c r="CA356" s="4"/>
      <c r="CB356" s="8"/>
      <c r="CC356" s="4">
        <v>7</v>
      </c>
      <c r="CD356" s="8">
        <v>325.99</v>
      </c>
      <c r="CE356" s="7">
        <v>-1</v>
      </c>
      <c r="CF356" s="7">
        <v>-1</v>
      </c>
      <c r="CG356" s="2" t="s">
        <v>239</v>
      </c>
      <c r="CH356" s="2" t="s">
        <v>237</v>
      </c>
      <c r="CI356" s="2" t="s">
        <v>800</v>
      </c>
      <c r="CJ356" s="2" t="s">
        <v>3299</v>
      </c>
      <c r="CK356" s="2" t="s">
        <v>238</v>
      </c>
      <c r="CL356" s="2" t="s">
        <v>226</v>
      </c>
      <c r="CM356" s="4"/>
      <c r="CN356" s="8"/>
      <c r="CO356" s="4">
        <v>6</v>
      </c>
      <c r="CP356" s="8">
        <v>150.24</v>
      </c>
      <c r="CQ356" s="7">
        <v>-1</v>
      </c>
      <c r="CR356" s="7">
        <v>-1</v>
      </c>
      <c r="CS356" s="2" t="s">
        <v>239</v>
      </c>
      <c r="CT356" s="2" t="s">
        <v>237</v>
      </c>
      <c r="CU356" s="2" t="s">
        <v>2497</v>
      </c>
      <c r="CV356" s="2" t="s">
        <v>2647</v>
      </c>
      <c r="CW356" s="2" t="s">
        <v>238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239</v>
      </c>
      <c r="DF356" s="2" t="s">
        <v>237</v>
      </c>
      <c r="DG356" s="2" t="s">
        <v>596</v>
      </c>
      <c r="DH356" s="2" t="s">
        <v>611</v>
      </c>
      <c r="DI356" s="2" t="s">
        <v>291</v>
      </c>
      <c r="DJ356" s="2" t="s">
        <v>226</v>
      </c>
      <c r="DK356" s="4"/>
      <c r="DL356" s="8"/>
      <c r="DM356" s="4">
        <v>9</v>
      </c>
      <c r="DN356" s="8">
        <v>206.19</v>
      </c>
      <c r="DO356" s="7">
        <v>-1</v>
      </c>
      <c r="DP356" s="7">
        <v>-1</v>
      </c>
      <c r="DQ356" s="2" t="s">
        <v>239</v>
      </c>
      <c r="DR356" s="2" t="s">
        <v>237</v>
      </c>
      <c r="DS356" s="2" t="s">
        <v>2497</v>
      </c>
      <c r="DT356" s="2" t="s">
        <v>3398</v>
      </c>
      <c r="DU356" s="2" t="s">
        <v>291</v>
      </c>
      <c r="DV356" s="2" t="s">
        <v>226</v>
      </c>
      <c r="DW356" s="4"/>
      <c r="DX356" s="8"/>
      <c r="DY356" s="4">
        <v>2</v>
      </c>
      <c r="DZ356" s="8">
        <v>81.14</v>
      </c>
      <c r="EA356" s="7">
        <v>-1</v>
      </c>
      <c r="EB356" s="7">
        <v>-1</v>
      </c>
      <c r="EC356" s="2" t="s">
        <v>239</v>
      </c>
      <c r="ED356" s="2" t="s">
        <v>237</v>
      </c>
      <c r="EE356" s="2" t="s">
        <v>1515</v>
      </c>
      <c r="EF356" s="2" t="s">
        <v>600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237</v>
      </c>
      <c r="EQ356" s="2" t="s">
        <v>601</v>
      </c>
      <c r="ER356" s="2" t="s">
        <v>1079</v>
      </c>
      <c r="ES356" s="2" t="s">
        <v>238</v>
      </c>
      <c r="ET356" s="2" t="s">
        <v>226</v>
      </c>
      <c r="EU356" s="4"/>
      <c r="EV356" s="8"/>
      <c r="EW356" s="4">
        <v>3</v>
      </c>
      <c r="EX356" s="8">
        <v>128.77</v>
      </c>
      <c r="EY356" s="7">
        <v>-1</v>
      </c>
      <c r="EZ356" s="7">
        <v>-1</v>
      </c>
      <c r="FA356" s="2" t="s">
        <v>239</v>
      </c>
      <c r="FB356" s="2" t="s">
        <v>237</v>
      </c>
      <c r="FC356" s="2" t="s">
        <v>603</v>
      </c>
      <c r="FD356" s="2" t="s">
        <v>1534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237</v>
      </c>
      <c r="FO356" s="2" t="s">
        <v>2497</v>
      </c>
      <c r="FP356" s="2" t="s">
        <v>226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226</v>
      </c>
      <c r="FZ356" s="2" t="s">
        <v>226</v>
      </c>
      <c r="GA356" s="2" t="s">
        <v>226</v>
      </c>
      <c r="GB356" s="2" t="s">
        <v>226</v>
      </c>
      <c r="GC356" s="2" t="s">
        <v>226</v>
      </c>
      <c r="GD356" s="2" t="s">
        <v>226</v>
      </c>
      <c r="GE356" s="4"/>
      <c r="GF356" s="8"/>
      <c r="GG356" s="4">
        <v>5</v>
      </c>
      <c r="GH356" s="8">
        <v>202.85</v>
      </c>
      <c r="GI356" s="7">
        <v>-1</v>
      </c>
      <c r="GJ356" s="7">
        <v>-1</v>
      </c>
      <c r="GK356" s="2" t="s">
        <v>1002</v>
      </c>
      <c r="GL356" s="2" t="s">
        <v>237</v>
      </c>
      <c r="GM356" s="2" t="s">
        <v>1173</v>
      </c>
      <c r="GN356" s="2" t="s">
        <v>1172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239</v>
      </c>
      <c r="GX356" s="2" t="s">
        <v>237</v>
      </c>
      <c r="GY356" s="2" t="s">
        <v>607</v>
      </c>
      <c r="GZ356" s="2" t="s">
        <v>358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252</v>
      </c>
      <c r="HJ356" s="2" t="s">
        <v>237</v>
      </c>
      <c r="HK356" s="2" t="s">
        <v>226</v>
      </c>
      <c r="HL356" s="2" t="s">
        <v>226</v>
      </c>
      <c r="HM356" s="2" t="s">
        <v>238</v>
      </c>
      <c r="HN356" s="2" t="s">
        <v>226</v>
      </c>
      <c r="HO356" s="4"/>
      <c r="HP356" s="8"/>
      <c r="HQ356" s="4">
        <v>2</v>
      </c>
      <c r="HR356" s="8">
        <v>77.18</v>
      </c>
      <c r="HS356" s="7">
        <v>-1</v>
      </c>
      <c r="HT356" s="7">
        <v>-1</v>
      </c>
      <c r="HU356" s="2" t="s">
        <v>239</v>
      </c>
      <c r="HV356" s="2" t="s">
        <v>237</v>
      </c>
      <c r="HW356" s="2" t="s">
        <v>3371</v>
      </c>
      <c r="HX356" s="2" t="s">
        <v>1515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252</v>
      </c>
      <c r="IH356" s="2" t="s">
        <v>237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226</v>
      </c>
      <c r="IT356" s="2" t="s">
        <v>226</v>
      </c>
      <c r="IU356" s="2" t="s">
        <v>226</v>
      </c>
      <c r="IV356" s="2" t="s">
        <v>226</v>
      </c>
      <c r="IW356" s="2" t="s">
        <v>226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252</v>
      </c>
      <c r="JF356" s="2" t="s">
        <v>237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252</v>
      </c>
      <c r="JR356" s="2" t="s">
        <v>237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226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237</v>
      </c>
      <c r="KQ356" s="2" t="s">
        <v>226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237</v>
      </c>
      <c r="LC356" s="2" t="s">
        <v>750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239</v>
      </c>
      <c r="LN356" s="2" t="s">
        <v>237</v>
      </c>
      <c r="LO356" s="2" t="s">
        <v>321</v>
      </c>
      <c r="LP356" s="2" t="s">
        <v>3399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226</v>
      </c>
      <c r="MA356" s="2" t="s">
        <v>226</v>
      </c>
      <c r="MB356" s="2" t="s">
        <v>226</v>
      </c>
      <c r="MC356" s="2" t="s">
        <v>226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252</v>
      </c>
      <c r="MX356" s="2" t="s">
        <v>237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237</v>
      </c>
      <c r="NK356" s="2" t="s">
        <v>2497</v>
      </c>
      <c r="NL356" s="2" t="s">
        <v>1741</v>
      </c>
      <c r="NM356" s="2" t="s">
        <v>291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239</v>
      </c>
      <c r="NV356" s="2" t="s">
        <v>237</v>
      </c>
      <c r="NW356" s="2" t="s">
        <v>760</v>
      </c>
      <c r="NX356" s="2" t="s">
        <v>3400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252</v>
      </c>
      <c r="OH356" s="2" t="s">
        <v>237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252</v>
      </c>
      <c r="OT356" s="2" t="s">
        <v>237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266</v>
      </c>
      <c r="QD356" s="2" t="s">
        <v>237</v>
      </c>
      <c r="QE356" s="2" t="s">
        <v>226</v>
      </c>
      <c r="QF356" s="2" t="s">
        <v>226</v>
      </c>
      <c r="QG356" s="2" t="s">
        <v>238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236</v>
      </c>
      <c r="QP356" s="2" t="s">
        <v>237</v>
      </c>
      <c r="QQ356" s="2" t="s">
        <v>226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266</v>
      </c>
      <c r="RB356" s="2" t="s">
        <v>237</v>
      </c>
      <c r="RC356" s="2" t="s">
        <v>226</v>
      </c>
      <c r="RD356" s="2" t="s">
        <v>226</v>
      </c>
      <c r="RE356" s="2" t="s">
        <v>238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226</v>
      </c>
      <c r="RN356" s="2" t="s">
        <v>226</v>
      </c>
      <c r="RO356" s="2" t="s">
        <v>226</v>
      </c>
      <c r="RP356" s="2" t="s">
        <v>226</v>
      </c>
      <c r="RQ356" s="2" t="s">
        <v>226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236</v>
      </c>
      <c r="RZ356" s="2" t="s">
        <v>237</v>
      </c>
      <c r="SA356" s="2" t="s">
        <v>226</v>
      </c>
      <c r="SB356" s="2" t="s">
        <v>226</v>
      </c>
      <c r="SC356" s="2" t="s">
        <v>238</v>
      </c>
      <c r="SD356" s="2" t="s">
        <v>226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</row>
    <row r="357">
      <c r="A357" s="2" t="s">
        <v>3401</v>
      </c>
      <c r="B357" s="2" t="s">
        <v>577</v>
      </c>
      <c r="C357" s="2" t="s">
        <v>558</v>
      </c>
      <c r="D357" s="2" t="s">
        <v>215</v>
      </c>
      <c r="E357" s="2" t="s">
        <v>432</v>
      </c>
      <c r="F357" s="2" t="s">
        <v>3373</v>
      </c>
      <c r="G357" s="2" t="s">
        <v>3374</v>
      </c>
      <c r="H357" s="2" t="s">
        <v>3375</v>
      </c>
      <c r="I357" s="2" t="s">
        <v>3376</v>
      </c>
      <c r="J357" s="2" t="s">
        <v>451</v>
      </c>
      <c r="K357" s="2" t="s">
        <v>1414</v>
      </c>
      <c r="L357" s="3">
        <v>42.3</v>
      </c>
      <c r="M357" s="3">
        <v>44.42</v>
      </c>
      <c r="N357" s="3">
        <v>94.99</v>
      </c>
      <c r="O357" s="2" t="s">
        <v>302</v>
      </c>
      <c r="P357" s="2" t="s">
        <v>284</v>
      </c>
      <c r="Q357" s="2" t="s">
        <v>225</v>
      </c>
      <c r="R357" s="2" t="s">
        <v>226</v>
      </c>
      <c r="S357" s="2" t="s">
        <v>3396</v>
      </c>
      <c r="T357" s="2" t="s">
        <v>969</v>
      </c>
      <c r="U357" s="2" t="s">
        <v>3217</v>
      </c>
      <c r="V357" s="2" t="s">
        <v>230</v>
      </c>
      <c r="W357" s="2" t="s">
        <v>231</v>
      </c>
      <c r="X357" s="2" t="s">
        <v>1352</v>
      </c>
      <c r="Y357" s="2" t="s">
        <v>3365</v>
      </c>
      <c r="Z357" s="4"/>
      <c r="AA357" s="4">
        <f>=ROUNDDOWN({0},0)</f>
      </c>
      <c r="AB357" s="5"/>
      <c r="AC357" s="2" t="s">
        <v>226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91</v>
      </c>
      <c r="AS357" s="8">
        <v>3294.97</v>
      </c>
      <c r="AT357" s="7">
        <v>-1</v>
      </c>
      <c r="AU357" s="7">
        <v>-1</v>
      </c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/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/>
      <c r="BK357" s="8"/>
      <c r="BL357" s="2" t="s">
        <v>2700</v>
      </c>
      <c r="BM357" s="7"/>
      <c r="BN357" s="7"/>
      <c r="BO357" s="4"/>
      <c r="BP357" s="8"/>
      <c r="BQ357" s="4">
        <v>31</v>
      </c>
      <c r="BR357" s="8">
        <v>1199.72</v>
      </c>
      <c r="BS357" s="7">
        <v>-1</v>
      </c>
      <c r="BT357" s="7">
        <v>-1</v>
      </c>
      <c r="BU357" s="2" t="s">
        <v>239</v>
      </c>
      <c r="BV357" s="2" t="s">
        <v>237</v>
      </c>
      <c r="BW357" s="2" t="s">
        <v>226</v>
      </c>
      <c r="BX357" s="2" t="s">
        <v>995</v>
      </c>
      <c r="BY357" s="2" t="s">
        <v>238</v>
      </c>
      <c r="BZ357" s="2" t="s">
        <v>226</v>
      </c>
      <c r="CA357" s="4"/>
      <c r="CB357" s="8"/>
      <c r="CC357" s="4">
        <v>8</v>
      </c>
      <c r="CD357" s="8">
        <v>425.76</v>
      </c>
      <c r="CE357" s="7">
        <v>-1</v>
      </c>
      <c r="CF357" s="7">
        <v>-1</v>
      </c>
      <c r="CG357" s="2" t="s">
        <v>239</v>
      </c>
      <c r="CH357" s="2" t="s">
        <v>237</v>
      </c>
      <c r="CI357" s="2" t="s">
        <v>800</v>
      </c>
      <c r="CJ357" s="2" t="s">
        <v>628</v>
      </c>
      <c r="CK357" s="2" t="s">
        <v>238</v>
      </c>
      <c r="CL357" s="2" t="s">
        <v>226</v>
      </c>
      <c r="CM357" s="4"/>
      <c r="CN357" s="8"/>
      <c r="CO357" s="4">
        <v>23</v>
      </c>
      <c r="CP357" s="8">
        <v>661.94</v>
      </c>
      <c r="CQ357" s="7">
        <v>-1</v>
      </c>
      <c r="CR357" s="7">
        <v>-1</v>
      </c>
      <c r="CS357" s="2" t="s">
        <v>239</v>
      </c>
      <c r="CT357" s="2" t="s">
        <v>237</v>
      </c>
      <c r="CU357" s="2" t="s">
        <v>2497</v>
      </c>
      <c r="CV357" s="2" t="s">
        <v>3325</v>
      </c>
      <c r="CW357" s="2" t="s">
        <v>238</v>
      </c>
      <c r="CX357" s="2" t="s">
        <v>226</v>
      </c>
      <c r="CY357" s="4"/>
      <c r="CZ357" s="8"/>
      <c r="DA357" s="4">
        <v>4</v>
      </c>
      <c r="DB357" s="8">
        <v>95.08</v>
      </c>
      <c r="DC357" s="7">
        <v>-1</v>
      </c>
      <c r="DD357" s="7">
        <v>-1</v>
      </c>
      <c r="DE357" s="2" t="s">
        <v>239</v>
      </c>
      <c r="DF357" s="2" t="s">
        <v>237</v>
      </c>
      <c r="DG357" s="2" t="s">
        <v>596</v>
      </c>
      <c r="DH357" s="2" t="s">
        <v>622</v>
      </c>
      <c r="DI357" s="2" t="s">
        <v>291</v>
      </c>
      <c r="DJ357" s="2" t="s">
        <v>226</v>
      </c>
      <c r="DK357" s="4"/>
      <c r="DL357" s="8"/>
      <c r="DM357" s="4">
        <v>12</v>
      </c>
      <c r="DN357" s="8">
        <v>314.16</v>
      </c>
      <c r="DO357" s="7">
        <v>-1</v>
      </c>
      <c r="DP357" s="7">
        <v>-1</v>
      </c>
      <c r="DQ357" s="2" t="s">
        <v>239</v>
      </c>
      <c r="DR357" s="2" t="s">
        <v>237</v>
      </c>
      <c r="DS357" s="2" t="s">
        <v>2497</v>
      </c>
      <c r="DT357" s="2" t="s">
        <v>639</v>
      </c>
      <c r="DU357" s="2" t="s">
        <v>291</v>
      </c>
      <c r="DV357" s="2" t="s">
        <v>226</v>
      </c>
      <c r="DW357" s="4"/>
      <c r="DX357" s="8"/>
      <c r="DY357" s="4">
        <v>2</v>
      </c>
      <c r="DZ357" s="8">
        <v>93.28</v>
      </c>
      <c r="EA357" s="7">
        <v>-1</v>
      </c>
      <c r="EB357" s="7">
        <v>-1</v>
      </c>
      <c r="EC357" s="2" t="s">
        <v>239</v>
      </c>
      <c r="ED357" s="2" t="s">
        <v>237</v>
      </c>
      <c r="EE357" s="2" t="s">
        <v>1515</v>
      </c>
      <c r="EF357" s="2" t="s">
        <v>639</v>
      </c>
      <c r="EG357" s="2" t="s">
        <v>238</v>
      </c>
      <c r="EH357" s="2" t="s">
        <v>226</v>
      </c>
      <c r="EI357" s="4"/>
      <c r="EJ357" s="8"/>
      <c r="EK357" s="4">
        <v>2</v>
      </c>
      <c r="EL357" s="8">
        <v>87.5</v>
      </c>
      <c r="EM357" s="7">
        <v>-1</v>
      </c>
      <c r="EN357" s="7">
        <v>-1</v>
      </c>
      <c r="EO357" s="2" t="s">
        <v>239</v>
      </c>
      <c r="EP357" s="2" t="s">
        <v>237</v>
      </c>
      <c r="EQ357" s="2" t="s">
        <v>601</v>
      </c>
      <c r="ER357" s="2" t="s">
        <v>1884</v>
      </c>
      <c r="ES357" s="2" t="s">
        <v>238</v>
      </c>
      <c r="ET357" s="2" t="s">
        <v>226</v>
      </c>
      <c r="EU357" s="4"/>
      <c r="EV357" s="8"/>
      <c r="EW357" s="4">
        <v>1</v>
      </c>
      <c r="EX357" s="8">
        <v>44.41</v>
      </c>
      <c r="EY357" s="7">
        <v>-1</v>
      </c>
      <c r="EZ357" s="7">
        <v>-1</v>
      </c>
      <c r="FA357" s="2" t="s">
        <v>239</v>
      </c>
      <c r="FB357" s="2" t="s">
        <v>237</v>
      </c>
      <c r="FC357" s="2" t="s">
        <v>603</v>
      </c>
      <c r="FD357" s="2" t="s">
        <v>2473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237</v>
      </c>
      <c r="FO357" s="2" t="s">
        <v>2497</v>
      </c>
      <c r="FP357" s="2" t="s">
        <v>226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226</v>
      </c>
      <c r="FZ357" s="2" t="s">
        <v>226</v>
      </c>
      <c r="GA357" s="2" t="s">
        <v>226</v>
      </c>
      <c r="GB357" s="2" t="s">
        <v>226</v>
      </c>
      <c r="GC357" s="2" t="s">
        <v>226</v>
      </c>
      <c r="GD357" s="2" t="s">
        <v>226</v>
      </c>
      <c r="GE357" s="4"/>
      <c r="GF357" s="8"/>
      <c r="GG357" s="4">
        <v>6</v>
      </c>
      <c r="GH357" s="8">
        <v>279.84</v>
      </c>
      <c r="GI357" s="7">
        <v>-1</v>
      </c>
      <c r="GJ357" s="7">
        <v>-1</v>
      </c>
      <c r="GK357" s="2" t="s">
        <v>239</v>
      </c>
      <c r="GL357" s="2" t="s">
        <v>237</v>
      </c>
      <c r="GM357" s="2" t="s">
        <v>1173</v>
      </c>
      <c r="GN357" s="2" t="s">
        <v>1869</v>
      </c>
      <c r="GO357" s="2" t="s">
        <v>238</v>
      </c>
      <c r="GP357" s="2" t="s">
        <v>226</v>
      </c>
      <c r="GQ357" s="4"/>
      <c r="GR357" s="8"/>
      <c r="GS357" s="4">
        <v>2</v>
      </c>
      <c r="GT357" s="8">
        <v>93.28</v>
      </c>
      <c r="GU357" s="7">
        <v>-1</v>
      </c>
      <c r="GV357" s="7">
        <v>-1</v>
      </c>
      <c r="GW357" s="2" t="s">
        <v>239</v>
      </c>
      <c r="GX357" s="2" t="s">
        <v>237</v>
      </c>
      <c r="GY357" s="2" t="s">
        <v>607</v>
      </c>
      <c r="GZ357" s="2" t="s">
        <v>1779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252</v>
      </c>
      <c r="HJ357" s="2" t="s">
        <v>237</v>
      </c>
      <c r="HK357" s="2" t="s">
        <v>226</v>
      </c>
      <c r="HL357" s="2" t="s">
        <v>226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239</v>
      </c>
      <c r="HV357" s="2" t="s">
        <v>237</v>
      </c>
      <c r="HW357" s="2" t="s">
        <v>3371</v>
      </c>
      <c r="HX357" s="2" t="s">
        <v>3325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252</v>
      </c>
      <c r="IH357" s="2" t="s">
        <v>237</v>
      </c>
      <c r="II357" s="2" t="s">
        <v>226</v>
      </c>
      <c r="IJ357" s="2" t="s">
        <v>226</v>
      </c>
      <c r="IK357" s="2" t="s">
        <v>238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226</v>
      </c>
      <c r="IT357" s="2" t="s">
        <v>226</v>
      </c>
      <c r="IU357" s="2" t="s">
        <v>226</v>
      </c>
      <c r="IV357" s="2" t="s">
        <v>226</v>
      </c>
      <c r="IW357" s="2" t="s">
        <v>226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237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237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237</v>
      </c>
      <c r="KE357" s="2" t="s">
        <v>226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237</v>
      </c>
      <c r="KQ357" s="2" t="s">
        <v>226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237</v>
      </c>
      <c r="LC357" s="2" t="s">
        <v>750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237</v>
      </c>
      <c r="LO357" s="2" t="s">
        <v>1258</v>
      </c>
      <c r="LP357" s="2" t="s">
        <v>505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252</v>
      </c>
      <c r="MX357" s="2" t="s">
        <v>237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237</v>
      </c>
      <c r="NK357" s="2" t="s">
        <v>2497</v>
      </c>
      <c r="NL357" s="2" t="s">
        <v>614</v>
      </c>
      <c r="NM357" s="2" t="s">
        <v>291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239</v>
      </c>
      <c r="NV357" s="2" t="s">
        <v>237</v>
      </c>
      <c r="NW357" s="2" t="s">
        <v>3402</v>
      </c>
      <c r="NX357" s="2" t="s">
        <v>1780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252</v>
      </c>
      <c r="OH357" s="2" t="s">
        <v>237</v>
      </c>
      <c r="OI357" s="2" t="s">
        <v>226</v>
      </c>
      <c r="OJ357" s="2" t="s">
        <v>226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252</v>
      </c>
      <c r="OT357" s="2" t="s">
        <v>237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266</v>
      </c>
      <c r="QD357" s="2" t="s">
        <v>237</v>
      </c>
      <c r="QE357" s="2" t="s">
        <v>226</v>
      </c>
      <c r="QF357" s="2" t="s">
        <v>226</v>
      </c>
      <c r="QG357" s="2" t="s">
        <v>238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237</v>
      </c>
      <c r="QQ357" s="2" t="s">
        <v>226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237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226</v>
      </c>
      <c r="RN357" s="2" t="s">
        <v>226</v>
      </c>
      <c r="RO357" s="2" t="s">
        <v>226</v>
      </c>
      <c r="RP357" s="2" t="s">
        <v>226</v>
      </c>
      <c r="RQ357" s="2" t="s">
        <v>226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236</v>
      </c>
      <c r="RZ357" s="2" t="s">
        <v>237</v>
      </c>
      <c r="SA357" s="2" t="s">
        <v>226</v>
      </c>
      <c r="SB357" s="2" t="s">
        <v>226</v>
      </c>
      <c r="SC357" s="2" t="s">
        <v>238</v>
      </c>
      <c r="SD357" s="2" t="s">
        <v>226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</row>
    <row r="358">
      <c r="A358" s="2" t="s">
        <v>3403</v>
      </c>
      <c r="B358" s="2" t="s">
        <v>577</v>
      </c>
      <c r="C358" s="2" t="s">
        <v>558</v>
      </c>
      <c r="D358" s="2" t="s">
        <v>215</v>
      </c>
      <c r="E358" s="2" t="s">
        <v>432</v>
      </c>
      <c r="F358" s="2" t="s">
        <v>3373</v>
      </c>
      <c r="G358" s="2" t="s">
        <v>3374</v>
      </c>
      <c r="H358" s="2" t="s">
        <v>3375</v>
      </c>
      <c r="I358" s="2" t="s">
        <v>3376</v>
      </c>
      <c r="J358" s="2" t="s">
        <v>480</v>
      </c>
      <c r="K358" s="2" t="s">
        <v>1414</v>
      </c>
      <c r="L358" s="3">
        <v>47</v>
      </c>
      <c r="M358" s="3">
        <v>49.35</v>
      </c>
      <c r="N358" s="3">
        <v>104.99</v>
      </c>
      <c r="O358" s="2" t="s">
        <v>283</v>
      </c>
      <c r="P358" s="2" t="s">
        <v>284</v>
      </c>
      <c r="Q358" s="2" t="s">
        <v>225</v>
      </c>
      <c r="R358" s="2" t="s">
        <v>226</v>
      </c>
      <c r="S358" s="2" t="s">
        <v>3396</v>
      </c>
      <c r="T358" s="2" t="s">
        <v>969</v>
      </c>
      <c r="U358" s="2" t="s">
        <v>3217</v>
      </c>
      <c r="V358" s="2" t="s">
        <v>230</v>
      </c>
      <c r="W358" s="2" t="s">
        <v>231</v>
      </c>
      <c r="X358" s="2" t="s">
        <v>1352</v>
      </c>
      <c r="Y358" s="2" t="s">
        <v>3365</v>
      </c>
      <c r="Z358" s="4"/>
      <c r="AA358" s="4">
        <f>=ROUNDDOWN({0},0)</f>
      </c>
      <c r="AB358" s="5"/>
      <c r="AC358" s="2" t="s">
        <v>226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>
        <v>2</v>
      </c>
      <c r="AS358" s="8">
        <v>101.04</v>
      </c>
      <c r="AT358" s="7">
        <v>-1</v>
      </c>
      <c r="AU358" s="7">
        <v>-1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/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/>
      <c r="BK358" s="8"/>
      <c r="BL358" s="2" t="s">
        <v>3404</v>
      </c>
      <c r="BM358" s="7"/>
      <c r="BN358" s="7"/>
      <c r="BO358" s="4"/>
      <c r="BP358" s="8"/>
      <c r="BQ358" s="4"/>
      <c r="BR358" s="8"/>
      <c r="BS358" s="7"/>
      <c r="BT358" s="7"/>
      <c r="BU358" s="2" t="s">
        <v>239</v>
      </c>
      <c r="BV358" s="2" t="s">
        <v>237</v>
      </c>
      <c r="BW358" s="2" t="s">
        <v>226</v>
      </c>
      <c r="BX358" s="2" t="s">
        <v>3028</v>
      </c>
      <c r="BY358" s="2" t="s">
        <v>238</v>
      </c>
      <c r="BZ358" s="2" t="s">
        <v>226</v>
      </c>
      <c r="CA358" s="4"/>
      <c r="CB358" s="8"/>
      <c r="CC358" s="4"/>
      <c r="CD358" s="8"/>
      <c r="CE358" s="7"/>
      <c r="CF358" s="7"/>
      <c r="CG358" s="2" t="s">
        <v>239</v>
      </c>
      <c r="CH358" s="2" t="s">
        <v>237</v>
      </c>
      <c r="CI358" s="2" t="s">
        <v>800</v>
      </c>
      <c r="CJ358" s="2" t="s">
        <v>3405</v>
      </c>
      <c r="CK358" s="2" t="s">
        <v>238</v>
      </c>
      <c r="CL358" s="2" t="s">
        <v>226</v>
      </c>
      <c r="CM358" s="4"/>
      <c r="CN358" s="8"/>
      <c r="CO358" s="4"/>
      <c r="CP358" s="8"/>
      <c r="CQ358" s="7"/>
      <c r="CR358" s="7"/>
      <c r="CS358" s="2" t="s">
        <v>239</v>
      </c>
      <c r="CT358" s="2" t="s">
        <v>237</v>
      </c>
      <c r="CU358" s="2" t="s">
        <v>2497</v>
      </c>
      <c r="CV358" s="2" t="s">
        <v>595</v>
      </c>
      <c r="CW358" s="2" t="s">
        <v>238</v>
      </c>
      <c r="CX358" s="2" t="s">
        <v>226</v>
      </c>
      <c r="CY358" s="4"/>
      <c r="CZ358" s="8"/>
      <c r="DA358" s="4"/>
      <c r="DB358" s="8"/>
      <c r="DC358" s="7"/>
      <c r="DD358" s="7"/>
      <c r="DE358" s="2" t="s">
        <v>239</v>
      </c>
      <c r="DF358" s="2" t="s">
        <v>237</v>
      </c>
      <c r="DG358" s="2" t="s">
        <v>596</v>
      </c>
      <c r="DH358" s="2" t="s">
        <v>611</v>
      </c>
      <c r="DI358" s="2" t="s">
        <v>291</v>
      </c>
      <c r="DJ358" s="2" t="s">
        <v>226</v>
      </c>
      <c r="DK358" s="4"/>
      <c r="DL358" s="8"/>
      <c r="DM358" s="4"/>
      <c r="DN358" s="8"/>
      <c r="DO358" s="7"/>
      <c r="DP358" s="7"/>
      <c r="DQ358" s="2" t="s">
        <v>239</v>
      </c>
      <c r="DR358" s="2" t="s">
        <v>237</v>
      </c>
      <c r="DS358" s="2" t="s">
        <v>2497</v>
      </c>
      <c r="DT358" s="2" t="s">
        <v>633</v>
      </c>
      <c r="DU358" s="2" t="s">
        <v>291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239</v>
      </c>
      <c r="ED358" s="2" t="s">
        <v>237</v>
      </c>
      <c r="EE358" s="2" t="s">
        <v>1515</v>
      </c>
      <c r="EF358" s="2" t="s">
        <v>639</v>
      </c>
      <c r="EG358" s="2" t="s">
        <v>238</v>
      </c>
      <c r="EH358" s="2" t="s">
        <v>226</v>
      </c>
      <c r="EI358" s="4"/>
      <c r="EJ358" s="8"/>
      <c r="EK358" s="4">
        <v>1</v>
      </c>
      <c r="EL358" s="8">
        <v>49.22</v>
      </c>
      <c r="EM358" s="7">
        <v>-1</v>
      </c>
      <c r="EN358" s="7">
        <v>-1</v>
      </c>
      <c r="EO358" s="2" t="s">
        <v>239</v>
      </c>
      <c r="EP358" s="2" t="s">
        <v>237</v>
      </c>
      <c r="EQ358" s="2" t="s">
        <v>601</v>
      </c>
      <c r="ER358" s="2" t="s">
        <v>1118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237</v>
      </c>
      <c r="FC358" s="2" t="s">
        <v>603</v>
      </c>
      <c r="FD358" s="2" t="s">
        <v>1611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237</v>
      </c>
      <c r="FO358" s="2" t="s">
        <v>2497</v>
      </c>
      <c r="FP358" s="2" t="s">
        <v>3020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226</v>
      </c>
      <c r="FZ358" s="2" t="s">
        <v>226</v>
      </c>
      <c r="GA358" s="2" t="s">
        <v>226</v>
      </c>
      <c r="GB358" s="2" t="s">
        <v>226</v>
      </c>
      <c r="GC358" s="2" t="s">
        <v>226</v>
      </c>
      <c r="GD358" s="2" t="s">
        <v>226</v>
      </c>
      <c r="GE358" s="4"/>
      <c r="GF358" s="8"/>
      <c r="GG358" s="4">
        <v>1</v>
      </c>
      <c r="GH358" s="8">
        <v>51.82</v>
      </c>
      <c r="GI358" s="7">
        <v>-1</v>
      </c>
      <c r="GJ358" s="7">
        <v>-1</v>
      </c>
      <c r="GK358" s="2" t="s">
        <v>239</v>
      </c>
      <c r="GL358" s="2" t="s">
        <v>237</v>
      </c>
      <c r="GM358" s="2" t="s">
        <v>1173</v>
      </c>
      <c r="GN358" s="2" t="s">
        <v>1156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239</v>
      </c>
      <c r="GX358" s="2" t="s">
        <v>237</v>
      </c>
      <c r="GY358" s="2" t="s">
        <v>607</v>
      </c>
      <c r="GZ358" s="2" t="s">
        <v>226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448</v>
      </c>
      <c r="HJ358" s="2" t="s">
        <v>237</v>
      </c>
      <c r="HK358" s="2" t="s">
        <v>226</v>
      </c>
      <c r="HL358" s="2" t="s">
        <v>226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237</v>
      </c>
      <c r="HW358" s="2" t="s">
        <v>3371</v>
      </c>
      <c r="HX358" s="2" t="s">
        <v>1606</v>
      </c>
      <c r="HY358" s="2" t="s">
        <v>238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252</v>
      </c>
      <c r="IH358" s="2" t="s">
        <v>237</v>
      </c>
      <c r="II358" s="2" t="s">
        <v>226</v>
      </c>
      <c r="IJ358" s="2" t="s">
        <v>226</v>
      </c>
      <c r="IK358" s="2" t="s">
        <v>238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226</v>
      </c>
      <c r="IT358" s="2" t="s">
        <v>226</v>
      </c>
      <c r="IU358" s="2" t="s">
        <v>226</v>
      </c>
      <c r="IV358" s="2" t="s">
        <v>226</v>
      </c>
      <c r="IW358" s="2" t="s">
        <v>226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252</v>
      </c>
      <c r="JF358" s="2" t="s">
        <v>237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237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237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236</v>
      </c>
      <c r="KP358" s="2" t="s">
        <v>237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239</v>
      </c>
      <c r="LB358" s="2" t="s">
        <v>237</v>
      </c>
      <c r="LC358" s="2" t="s">
        <v>750</v>
      </c>
      <c r="LD358" s="2" t="s">
        <v>273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237</v>
      </c>
      <c r="LO358" s="2" t="s">
        <v>321</v>
      </c>
      <c r="LP358" s="2" t="s">
        <v>226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252</v>
      </c>
      <c r="MX358" s="2" t="s">
        <v>237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239</v>
      </c>
      <c r="NJ358" s="2" t="s">
        <v>237</v>
      </c>
      <c r="NK358" s="2" t="s">
        <v>2497</v>
      </c>
      <c r="NL358" s="2" t="s">
        <v>2001</v>
      </c>
      <c r="NM358" s="2" t="s">
        <v>291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239</v>
      </c>
      <c r="NV358" s="2" t="s">
        <v>237</v>
      </c>
      <c r="NW358" s="2" t="s">
        <v>760</v>
      </c>
      <c r="NX358" s="2" t="s">
        <v>780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252</v>
      </c>
      <c r="OH358" s="2" t="s">
        <v>237</v>
      </c>
      <c r="OI358" s="2" t="s">
        <v>226</v>
      </c>
      <c r="OJ358" s="2" t="s">
        <v>226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252</v>
      </c>
      <c r="OT358" s="2" t="s">
        <v>237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266</v>
      </c>
      <c r="QD358" s="2" t="s">
        <v>237</v>
      </c>
      <c r="QE358" s="2" t="s">
        <v>226</v>
      </c>
      <c r="QF358" s="2" t="s">
        <v>226</v>
      </c>
      <c r="QG358" s="2" t="s">
        <v>238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237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237</v>
      </c>
      <c r="RC358" s="2" t="s">
        <v>226</v>
      </c>
      <c r="RD358" s="2" t="s">
        <v>226</v>
      </c>
      <c r="RE358" s="2" t="s">
        <v>238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226</v>
      </c>
      <c r="RN358" s="2" t="s">
        <v>226</v>
      </c>
      <c r="RO358" s="2" t="s">
        <v>226</v>
      </c>
      <c r="RP358" s="2" t="s">
        <v>226</v>
      </c>
      <c r="RQ358" s="2" t="s">
        <v>226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236</v>
      </c>
      <c r="RZ358" s="2" t="s">
        <v>237</v>
      </c>
      <c r="SA358" s="2" t="s">
        <v>226</v>
      </c>
      <c r="SB358" s="2" t="s">
        <v>226</v>
      </c>
      <c r="SC358" s="2" t="s">
        <v>238</v>
      </c>
      <c r="SD358" s="2" t="s">
        <v>226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</row>
    <row r="359">
      <c r="A359" s="2" t="s">
        <v>3406</v>
      </c>
      <c r="B359" s="2" t="s">
        <v>577</v>
      </c>
      <c r="C359" s="2" t="s">
        <v>558</v>
      </c>
      <c r="D359" s="2" t="s">
        <v>215</v>
      </c>
      <c r="E359" s="2" t="s">
        <v>432</v>
      </c>
      <c r="F359" s="2" t="s">
        <v>3152</v>
      </c>
      <c r="G359" s="2" t="s">
        <v>3153</v>
      </c>
      <c r="H359" s="2" t="s">
        <v>3154</v>
      </c>
      <c r="I359" s="2" t="s">
        <v>3407</v>
      </c>
      <c r="J359" s="2" t="s">
        <v>437</v>
      </c>
      <c r="K359" s="2" t="s">
        <v>1283</v>
      </c>
      <c r="L359" s="3">
        <v>36</v>
      </c>
      <c r="M359" s="3">
        <v>37.8</v>
      </c>
      <c r="N359" s="3">
        <v>79.99</v>
      </c>
      <c r="O359" s="2" t="s">
        <v>302</v>
      </c>
      <c r="P359" s="2" t="s">
        <v>284</v>
      </c>
      <c r="Q359" s="2" t="s">
        <v>225</v>
      </c>
      <c r="R359" s="2" t="s">
        <v>226</v>
      </c>
      <c r="S359" s="2" t="s">
        <v>3156</v>
      </c>
      <c r="T359" s="2" t="s">
        <v>969</v>
      </c>
      <c r="U359" s="2" t="s">
        <v>3296</v>
      </c>
      <c r="V359" s="2" t="s">
        <v>970</v>
      </c>
      <c r="W359" s="2" t="s">
        <v>971</v>
      </c>
      <c r="X359" s="2" t="s">
        <v>587</v>
      </c>
      <c r="Y359" s="2" t="s">
        <v>2358</v>
      </c>
      <c r="Z359" s="4"/>
      <c r="AA359" s="4">
        <f>=ROUNDDOWN({0},0)</f>
      </c>
      <c r="AB359" s="5"/>
      <c r="AC359" s="2" t="s">
        <v>226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39</v>
      </c>
      <c r="AS359" s="8">
        <v>1515.42</v>
      </c>
      <c r="AT359" s="7">
        <v>-1</v>
      </c>
      <c r="AU359" s="7">
        <v>-1</v>
      </c>
      <c r="AV359" s="4">
        <v>77</v>
      </c>
      <c r="AW359" s="8">
        <v>2806.8</v>
      </c>
      <c r="AX359" s="4">
        <v>151</v>
      </c>
      <c r="AY359" s="8">
        <v>6799.16</v>
      </c>
      <c r="AZ359" s="7">
        <v>-0.4901</v>
      </c>
      <c r="BA359" s="7">
        <v>-0.5872</v>
      </c>
      <c r="BB359" s="7"/>
      <c r="BC359" s="4">
        <v>116</v>
      </c>
      <c r="BD359" s="8">
        <v>4024.58</v>
      </c>
      <c r="BE359" s="4">
        <v>584</v>
      </c>
      <c r="BF359" s="8">
        <v>22274.18</v>
      </c>
      <c r="BG359" s="7">
        <v>-0.8014</v>
      </c>
      <c r="BH359" s="7">
        <v>-0.8193</v>
      </c>
      <c r="BI359" s="7">
        <v>0.6974</v>
      </c>
      <c r="BJ359" s="4"/>
      <c r="BK359" s="8"/>
      <c r="BL359" s="2" t="s">
        <v>3408</v>
      </c>
      <c r="BM359" s="7"/>
      <c r="BN359" s="7"/>
      <c r="BO359" s="4"/>
      <c r="BP359" s="8"/>
      <c r="BQ359" s="4">
        <v>10</v>
      </c>
      <c r="BR359" s="8">
        <v>401.8</v>
      </c>
      <c r="BS359" s="7">
        <v>-1</v>
      </c>
      <c r="BT359" s="7">
        <v>-1</v>
      </c>
      <c r="BU359" s="2" t="s">
        <v>239</v>
      </c>
      <c r="BV359" s="2" t="s">
        <v>237</v>
      </c>
      <c r="BW359" s="2" t="s">
        <v>226</v>
      </c>
      <c r="BX359" s="2" t="s">
        <v>1035</v>
      </c>
      <c r="BY359" s="2" t="s">
        <v>238</v>
      </c>
      <c r="BZ359" s="2" t="s">
        <v>226</v>
      </c>
      <c r="CA359" s="4"/>
      <c r="CB359" s="8"/>
      <c r="CC359" s="4">
        <v>6</v>
      </c>
      <c r="CD359" s="8">
        <v>254.22</v>
      </c>
      <c r="CE359" s="7">
        <v>-1</v>
      </c>
      <c r="CF359" s="7">
        <v>-1</v>
      </c>
      <c r="CG359" s="2" t="s">
        <v>239</v>
      </c>
      <c r="CH359" s="2" t="s">
        <v>237</v>
      </c>
      <c r="CI359" s="2" t="s">
        <v>1064</v>
      </c>
      <c r="CJ359" s="2" t="s">
        <v>2057</v>
      </c>
      <c r="CK359" s="2" t="s">
        <v>238</v>
      </c>
      <c r="CL359" s="2" t="s">
        <v>226</v>
      </c>
      <c r="CM359" s="4"/>
      <c r="CN359" s="8"/>
      <c r="CO359" s="4">
        <v>1</v>
      </c>
      <c r="CP359" s="8">
        <v>39.23</v>
      </c>
      <c r="CQ359" s="7">
        <v>-1</v>
      </c>
      <c r="CR359" s="7">
        <v>-1</v>
      </c>
      <c r="CS359" s="2" t="s">
        <v>239</v>
      </c>
      <c r="CT359" s="2" t="s">
        <v>237</v>
      </c>
      <c r="CU359" s="2" t="s">
        <v>1816</v>
      </c>
      <c r="CV359" s="2" t="s">
        <v>2063</v>
      </c>
      <c r="CW359" s="2" t="s">
        <v>238</v>
      </c>
      <c r="CX359" s="2" t="s">
        <v>226</v>
      </c>
      <c r="CY359" s="4"/>
      <c r="CZ359" s="8"/>
      <c r="DA359" s="4"/>
      <c r="DB359" s="8"/>
      <c r="DC359" s="7"/>
      <c r="DD359" s="7"/>
      <c r="DE359" s="2" t="s">
        <v>239</v>
      </c>
      <c r="DF359" s="2" t="s">
        <v>237</v>
      </c>
      <c r="DG359" s="2" t="s">
        <v>1143</v>
      </c>
      <c r="DH359" s="2" t="s">
        <v>1079</v>
      </c>
      <c r="DI359" s="2" t="s">
        <v>291</v>
      </c>
      <c r="DJ359" s="2" t="s">
        <v>226</v>
      </c>
      <c r="DK359" s="4"/>
      <c r="DL359" s="8"/>
      <c r="DM359" s="4">
        <v>2</v>
      </c>
      <c r="DN359" s="8">
        <v>68.32</v>
      </c>
      <c r="DO359" s="7">
        <v>-1</v>
      </c>
      <c r="DP359" s="7">
        <v>-1</v>
      </c>
      <c r="DQ359" s="2" t="s">
        <v>239</v>
      </c>
      <c r="DR359" s="2" t="s">
        <v>237</v>
      </c>
      <c r="DS359" s="2" t="s">
        <v>1147</v>
      </c>
      <c r="DT359" s="2" t="s">
        <v>3409</v>
      </c>
      <c r="DU359" s="2" t="s">
        <v>291</v>
      </c>
      <c r="DV359" s="2" t="s">
        <v>226</v>
      </c>
      <c r="DW359" s="4"/>
      <c r="DX359" s="8"/>
      <c r="DY359" s="4">
        <v>4</v>
      </c>
      <c r="DZ359" s="8">
        <v>158.76</v>
      </c>
      <c r="EA359" s="7">
        <v>-1</v>
      </c>
      <c r="EB359" s="7">
        <v>-1</v>
      </c>
      <c r="EC359" s="2" t="s">
        <v>239</v>
      </c>
      <c r="ED359" s="2" t="s">
        <v>237</v>
      </c>
      <c r="EE359" s="2" t="s">
        <v>1821</v>
      </c>
      <c r="EF359" s="2" t="s">
        <v>1092</v>
      </c>
      <c r="EG359" s="2" t="s">
        <v>238</v>
      </c>
      <c r="EH359" s="2" t="s">
        <v>226</v>
      </c>
      <c r="EI359" s="4"/>
      <c r="EJ359" s="8"/>
      <c r="EK359" s="4">
        <v>15</v>
      </c>
      <c r="EL359" s="8">
        <v>555.3</v>
      </c>
      <c r="EM359" s="7">
        <v>-1</v>
      </c>
      <c r="EN359" s="7">
        <v>-1</v>
      </c>
      <c r="EO359" s="2" t="s">
        <v>239</v>
      </c>
      <c r="EP359" s="2" t="s">
        <v>237</v>
      </c>
      <c r="EQ359" s="2" t="s">
        <v>1113</v>
      </c>
      <c r="ER359" s="2" t="s">
        <v>1114</v>
      </c>
      <c r="ES359" s="2" t="s">
        <v>238</v>
      </c>
      <c r="ET359" s="2" t="s">
        <v>226</v>
      </c>
      <c r="EU359" s="4"/>
      <c r="EV359" s="8"/>
      <c r="EW359" s="4">
        <v>1</v>
      </c>
      <c r="EX359" s="8">
        <v>37.79</v>
      </c>
      <c r="EY359" s="7">
        <v>-1</v>
      </c>
      <c r="EZ359" s="7">
        <v>-1</v>
      </c>
      <c r="FA359" s="2" t="s">
        <v>239</v>
      </c>
      <c r="FB359" s="2" t="s">
        <v>237</v>
      </c>
      <c r="FC359" s="2" t="s">
        <v>3320</v>
      </c>
      <c r="FD359" s="2" t="s">
        <v>3410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237</v>
      </c>
      <c r="FO359" s="2" t="s">
        <v>3320</v>
      </c>
      <c r="FP359" s="2" t="s">
        <v>3411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226</v>
      </c>
      <c r="FZ359" s="2" t="s">
        <v>226</v>
      </c>
      <c r="GA359" s="2" t="s">
        <v>226</v>
      </c>
      <c r="GB359" s="2" t="s">
        <v>226</v>
      </c>
      <c r="GC359" s="2" t="s">
        <v>226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1002</v>
      </c>
      <c r="GL359" s="2" t="s">
        <v>237</v>
      </c>
      <c r="GM359" s="2" t="s">
        <v>1173</v>
      </c>
      <c r="GN359" s="2" t="s">
        <v>1194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239</v>
      </c>
      <c r="GX359" s="2" t="s">
        <v>237</v>
      </c>
      <c r="GY359" s="2" t="s">
        <v>993</v>
      </c>
      <c r="GZ359" s="2" t="s">
        <v>634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239</v>
      </c>
      <c r="HJ359" s="2" t="s">
        <v>237</v>
      </c>
      <c r="HK359" s="2" t="s">
        <v>1114</v>
      </c>
      <c r="HL359" s="2" t="s">
        <v>1119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237</v>
      </c>
      <c r="HW359" s="2" t="s">
        <v>811</v>
      </c>
      <c r="HX359" s="2" t="s">
        <v>1271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239</v>
      </c>
      <c r="IH359" s="2" t="s">
        <v>237</v>
      </c>
      <c r="II359" s="2" t="s">
        <v>612</v>
      </c>
      <c r="IJ359" s="2" t="s">
        <v>1292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226</v>
      </c>
      <c r="IT359" s="2" t="s">
        <v>226</v>
      </c>
      <c r="IU359" s="2" t="s">
        <v>226</v>
      </c>
      <c r="IV359" s="2" t="s">
        <v>226</v>
      </c>
      <c r="IW359" s="2" t="s">
        <v>226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252</v>
      </c>
      <c r="JF359" s="2" t="s">
        <v>237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237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237</v>
      </c>
      <c r="KE359" s="2" t="s">
        <v>1249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337</v>
      </c>
      <c r="KP359" s="2" t="s">
        <v>237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239</v>
      </c>
      <c r="LB359" s="2" t="s">
        <v>237</v>
      </c>
      <c r="LC359" s="2" t="s">
        <v>1448</v>
      </c>
      <c r="LD359" s="2" t="s">
        <v>1732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237</v>
      </c>
      <c r="LO359" s="2" t="s">
        <v>321</v>
      </c>
      <c r="LP359" s="2" t="s">
        <v>226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237</v>
      </c>
      <c r="MY359" s="2" t="s">
        <v>1005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239</v>
      </c>
      <c r="NJ359" s="2" t="s">
        <v>237</v>
      </c>
      <c r="NK359" s="2" t="s">
        <v>1111</v>
      </c>
      <c r="NL359" s="2" t="s">
        <v>1406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239</v>
      </c>
      <c r="NV359" s="2" t="s">
        <v>237</v>
      </c>
      <c r="NW359" s="2" t="s">
        <v>1420</v>
      </c>
      <c r="NX359" s="2" t="s">
        <v>3371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239</v>
      </c>
      <c r="OH359" s="2" t="s">
        <v>237</v>
      </c>
      <c r="OI359" s="2" t="s">
        <v>813</v>
      </c>
      <c r="OJ359" s="2" t="s">
        <v>3412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252</v>
      </c>
      <c r="OT359" s="2" t="s">
        <v>237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252</v>
      </c>
      <c r="PF359" s="2" t="s">
        <v>237</v>
      </c>
      <c r="PG359" s="2" t="s">
        <v>226</v>
      </c>
      <c r="PH359" s="2" t="s">
        <v>226</v>
      </c>
      <c r="PI359" s="2" t="s">
        <v>238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226</v>
      </c>
      <c r="QD359" s="2" t="s">
        <v>226</v>
      </c>
      <c r="QE359" s="2" t="s">
        <v>226</v>
      </c>
      <c r="QF359" s="2" t="s">
        <v>226</v>
      </c>
      <c r="QG359" s="2" t="s">
        <v>226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236</v>
      </c>
      <c r="QP359" s="2" t="s">
        <v>237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266</v>
      </c>
      <c r="RB359" s="2" t="s">
        <v>237</v>
      </c>
      <c r="RC359" s="2" t="s">
        <v>226</v>
      </c>
      <c r="RD359" s="2" t="s">
        <v>226</v>
      </c>
      <c r="RE359" s="2" t="s">
        <v>238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226</v>
      </c>
      <c r="RN359" s="2" t="s">
        <v>226</v>
      </c>
      <c r="RO359" s="2" t="s">
        <v>226</v>
      </c>
      <c r="RP359" s="2" t="s">
        <v>226</v>
      </c>
      <c r="RQ359" s="2" t="s">
        <v>226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239</v>
      </c>
      <c r="RZ359" s="2" t="s">
        <v>237</v>
      </c>
      <c r="SA359" s="2" t="s">
        <v>621</v>
      </c>
      <c r="SB359" s="2" t="s">
        <v>1118</v>
      </c>
      <c r="SC359" s="2" t="s">
        <v>238</v>
      </c>
      <c r="SD359" s="2" t="s">
        <v>226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</row>
    <row r="360">
      <c r="A360" s="2" t="s">
        <v>3413</v>
      </c>
      <c r="B360" s="2" t="s">
        <v>577</v>
      </c>
      <c r="C360" s="2" t="s">
        <v>558</v>
      </c>
      <c r="D360" s="2" t="s">
        <v>215</v>
      </c>
      <c r="E360" s="2" t="s">
        <v>432</v>
      </c>
      <c r="F360" s="2" t="s">
        <v>3152</v>
      </c>
      <c r="G360" s="2" t="s">
        <v>3153</v>
      </c>
      <c r="H360" s="2" t="s">
        <v>3154</v>
      </c>
      <c r="I360" s="2" t="s">
        <v>3407</v>
      </c>
      <c r="J360" s="2" t="s">
        <v>561</v>
      </c>
      <c r="K360" s="2" t="s">
        <v>1283</v>
      </c>
      <c r="L360" s="3">
        <v>39.2</v>
      </c>
      <c r="M360" s="3">
        <v>41.16</v>
      </c>
      <c r="N360" s="3">
        <v>84.99</v>
      </c>
      <c r="O360" s="2" t="s">
        <v>302</v>
      </c>
      <c r="P360" s="2" t="s">
        <v>284</v>
      </c>
      <c r="Q360" s="2" t="s">
        <v>225</v>
      </c>
      <c r="R360" s="2" t="s">
        <v>226</v>
      </c>
      <c r="S360" s="2" t="s">
        <v>3156</v>
      </c>
      <c r="T360" s="2" t="s">
        <v>969</v>
      </c>
      <c r="U360" s="2" t="s">
        <v>3296</v>
      </c>
      <c r="V360" s="2" t="s">
        <v>970</v>
      </c>
      <c r="W360" s="2" t="s">
        <v>971</v>
      </c>
      <c r="X360" s="2" t="s">
        <v>587</v>
      </c>
      <c r="Y360" s="2" t="s">
        <v>2358</v>
      </c>
      <c r="Z360" s="4"/>
      <c r="AA360" s="4">
        <f>=ROUNDDOWN({0},0)</f>
      </c>
      <c r="AB360" s="5">
        <v>0.5</v>
      </c>
      <c r="AC360" s="2" t="s">
        <v>226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2</v>
      </c>
      <c r="AQ360" s="8">
        <v>84.52</v>
      </c>
      <c r="AR360" s="4">
        <v>16</v>
      </c>
      <c r="AS360" s="8">
        <v>686.27</v>
      </c>
      <c r="AT360" s="7">
        <v>-0.875</v>
      </c>
      <c r="AU360" s="7">
        <v>-0.8768</v>
      </c>
      <c r="AV360" s="4" t="s">
        <v>226</v>
      </c>
      <c r="AW360" s="8" t="s">
        <v>226</v>
      </c>
      <c r="AX360" s="4" t="s">
        <v>226</v>
      </c>
      <c r="AY360" s="8" t="s">
        <v>226</v>
      </c>
      <c r="AZ360" s="7" t="s">
        <v>226</v>
      </c>
      <c r="BA360" s="7" t="s">
        <v>226</v>
      </c>
      <c r="BB360" s="7">
        <v>0.0301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>
        <v>2</v>
      </c>
      <c r="BK360" s="8">
        <v>84.52</v>
      </c>
      <c r="BL360" s="2" t="s">
        <v>3414</v>
      </c>
      <c r="BM360" s="7">
        <v>1</v>
      </c>
      <c r="BN360" s="7">
        <v>1</v>
      </c>
      <c r="BO360" s="4"/>
      <c r="BP360" s="8"/>
      <c r="BQ360" s="4">
        <v>7</v>
      </c>
      <c r="BR360" s="8">
        <v>307.09</v>
      </c>
      <c r="BS360" s="7">
        <v>-1</v>
      </c>
      <c r="BT360" s="7">
        <v>-1</v>
      </c>
      <c r="BU360" s="2" t="s">
        <v>239</v>
      </c>
      <c r="BV360" s="2" t="s">
        <v>237</v>
      </c>
      <c r="BW360" s="2" t="s">
        <v>226</v>
      </c>
      <c r="BX360" s="2" t="s">
        <v>1035</v>
      </c>
      <c r="BY360" s="2" t="s">
        <v>238</v>
      </c>
      <c r="BZ360" s="2" t="s">
        <v>226</v>
      </c>
      <c r="CA360" s="4"/>
      <c r="CB360" s="8"/>
      <c r="CC360" s="4"/>
      <c r="CD360" s="8"/>
      <c r="CE360" s="7"/>
      <c r="CF360" s="7"/>
      <c r="CG360" s="2" t="s">
        <v>239</v>
      </c>
      <c r="CH360" s="2" t="s">
        <v>237</v>
      </c>
      <c r="CI360" s="2" t="s">
        <v>1064</v>
      </c>
      <c r="CJ360" s="2" t="s">
        <v>2063</v>
      </c>
      <c r="CK360" s="2" t="s">
        <v>238</v>
      </c>
      <c r="CL360" s="2" t="s">
        <v>226</v>
      </c>
      <c r="CM360" s="4">
        <v>2</v>
      </c>
      <c r="CN360" s="8">
        <v>84.52</v>
      </c>
      <c r="CO360" s="4">
        <v>1</v>
      </c>
      <c r="CP360" s="8">
        <v>42.26</v>
      </c>
      <c r="CQ360" s="7">
        <v>1</v>
      </c>
      <c r="CR360" s="7">
        <v>1</v>
      </c>
      <c r="CS360" s="2" t="s">
        <v>239</v>
      </c>
      <c r="CT360" s="2" t="s">
        <v>237</v>
      </c>
      <c r="CU360" s="2" t="s">
        <v>1816</v>
      </c>
      <c r="CV360" s="2" t="s">
        <v>1147</v>
      </c>
      <c r="CW360" s="2" t="s">
        <v>238</v>
      </c>
      <c r="CX360" s="2" t="s">
        <v>226</v>
      </c>
      <c r="CY360" s="4"/>
      <c r="CZ360" s="8"/>
      <c r="DA360" s="4"/>
      <c r="DB360" s="8"/>
      <c r="DC360" s="7"/>
      <c r="DD360" s="7"/>
      <c r="DE360" s="2" t="s">
        <v>239</v>
      </c>
      <c r="DF360" s="2" t="s">
        <v>237</v>
      </c>
      <c r="DG360" s="2" t="s">
        <v>1143</v>
      </c>
      <c r="DH360" s="2" t="s">
        <v>3415</v>
      </c>
      <c r="DI360" s="2" t="s">
        <v>291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239</v>
      </c>
      <c r="DR360" s="2" t="s">
        <v>237</v>
      </c>
      <c r="DS360" s="2" t="s">
        <v>1147</v>
      </c>
      <c r="DT360" s="2" t="s">
        <v>3416</v>
      </c>
      <c r="DU360" s="2" t="s">
        <v>291</v>
      </c>
      <c r="DV360" s="2" t="s">
        <v>226</v>
      </c>
      <c r="DW360" s="4"/>
      <c r="DX360" s="8"/>
      <c r="DY360" s="4">
        <v>3</v>
      </c>
      <c r="DZ360" s="8">
        <v>129.66</v>
      </c>
      <c r="EA360" s="7">
        <v>-1</v>
      </c>
      <c r="EB360" s="7">
        <v>-1</v>
      </c>
      <c r="EC360" s="2" t="s">
        <v>239</v>
      </c>
      <c r="ED360" s="2" t="s">
        <v>237</v>
      </c>
      <c r="EE360" s="2" t="s">
        <v>1821</v>
      </c>
      <c r="EF360" s="2" t="s">
        <v>1035</v>
      </c>
      <c r="EG360" s="2" t="s">
        <v>238</v>
      </c>
      <c r="EH360" s="2" t="s">
        <v>226</v>
      </c>
      <c r="EI360" s="4"/>
      <c r="EJ360" s="8"/>
      <c r="EK360" s="4">
        <v>1</v>
      </c>
      <c r="EL360" s="8">
        <v>39.87</v>
      </c>
      <c r="EM360" s="7">
        <v>-1</v>
      </c>
      <c r="EN360" s="7">
        <v>-1</v>
      </c>
      <c r="EO360" s="2" t="s">
        <v>239</v>
      </c>
      <c r="EP360" s="2" t="s">
        <v>237</v>
      </c>
      <c r="EQ360" s="2" t="s">
        <v>1113</v>
      </c>
      <c r="ER360" s="2" t="s">
        <v>1114</v>
      </c>
      <c r="ES360" s="2" t="s">
        <v>238</v>
      </c>
      <c r="ET360" s="2" t="s">
        <v>226</v>
      </c>
      <c r="EU360" s="4"/>
      <c r="EV360" s="8"/>
      <c r="EW360" s="4">
        <v>2</v>
      </c>
      <c r="EX360" s="8">
        <v>82.3</v>
      </c>
      <c r="EY360" s="7">
        <v>-1</v>
      </c>
      <c r="EZ360" s="7">
        <v>-1</v>
      </c>
      <c r="FA360" s="2" t="s">
        <v>239</v>
      </c>
      <c r="FB360" s="2" t="s">
        <v>237</v>
      </c>
      <c r="FC360" s="2" t="s">
        <v>1071</v>
      </c>
      <c r="FD360" s="2" t="s">
        <v>3417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237</v>
      </c>
      <c r="FO360" s="2" t="s">
        <v>3320</v>
      </c>
      <c r="FP360" s="2" t="s">
        <v>1153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226</v>
      </c>
      <c r="GA360" s="2" t="s">
        <v>226</v>
      </c>
      <c r="GB360" s="2" t="s">
        <v>226</v>
      </c>
      <c r="GC360" s="2" t="s">
        <v>226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1002</v>
      </c>
      <c r="GL360" s="2" t="s">
        <v>237</v>
      </c>
      <c r="GM360" s="2" t="s">
        <v>1173</v>
      </c>
      <c r="GN360" s="2" t="s">
        <v>1186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239</v>
      </c>
      <c r="GX360" s="2" t="s">
        <v>237</v>
      </c>
      <c r="GY360" s="2" t="s">
        <v>993</v>
      </c>
      <c r="GZ360" s="2" t="s">
        <v>595</v>
      </c>
      <c r="HA360" s="2" t="s">
        <v>238</v>
      </c>
      <c r="HB360" s="2" t="s">
        <v>226</v>
      </c>
      <c r="HC360" s="4"/>
      <c r="HD360" s="8"/>
      <c r="HE360" s="4">
        <v>1</v>
      </c>
      <c r="HF360" s="8">
        <v>43.22</v>
      </c>
      <c r="HG360" s="7">
        <v>-1</v>
      </c>
      <c r="HH360" s="7">
        <v>-1</v>
      </c>
      <c r="HI360" s="2" t="s">
        <v>239</v>
      </c>
      <c r="HJ360" s="2" t="s">
        <v>237</v>
      </c>
      <c r="HK360" s="2" t="s">
        <v>1114</v>
      </c>
      <c r="HL360" s="2" t="s">
        <v>800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237</v>
      </c>
      <c r="HW360" s="2" t="s">
        <v>811</v>
      </c>
      <c r="HX360" s="2" t="s">
        <v>1271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239</v>
      </c>
      <c r="IH360" s="2" t="s">
        <v>237</v>
      </c>
      <c r="II360" s="2" t="s">
        <v>612</v>
      </c>
      <c r="IJ360" s="2" t="s">
        <v>2884</v>
      </c>
      <c r="IK360" s="2" t="s">
        <v>238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226</v>
      </c>
      <c r="IT360" s="2" t="s">
        <v>226</v>
      </c>
      <c r="IU360" s="2" t="s">
        <v>226</v>
      </c>
      <c r="IV360" s="2" t="s">
        <v>226</v>
      </c>
      <c r="IW360" s="2" t="s">
        <v>226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252</v>
      </c>
      <c r="JF360" s="2" t="s">
        <v>237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252</v>
      </c>
      <c r="JR360" s="2" t="s">
        <v>237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237</v>
      </c>
      <c r="KE360" s="2" t="s">
        <v>3418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337</v>
      </c>
      <c r="KP360" s="2" t="s">
        <v>237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239</v>
      </c>
      <c r="LB360" s="2" t="s">
        <v>237</v>
      </c>
      <c r="LC360" s="2" t="s">
        <v>1823</v>
      </c>
      <c r="LD360" s="2" t="s">
        <v>631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237</v>
      </c>
      <c r="LO360" s="2" t="s">
        <v>321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239</v>
      </c>
      <c r="MX360" s="2" t="s">
        <v>237</v>
      </c>
      <c r="MY360" s="2" t="s">
        <v>1005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>
        <v>1</v>
      </c>
      <c r="NF360" s="8">
        <v>41.87</v>
      </c>
      <c r="NG360" s="7">
        <v>-1</v>
      </c>
      <c r="NH360" s="7">
        <v>-1</v>
      </c>
      <c r="NI360" s="2" t="s">
        <v>239</v>
      </c>
      <c r="NJ360" s="2" t="s">
        <v>237</v>
      </c>
      <c r="NK360" s="2" t="s">
        <v>1111</v>
      </c>
      <c r="NL360" s="2" t="s">
        <v>1823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239</v>
      </c>
      <c r="NV360" s="2" t="s">
        <v>237</v>
      </c>
      <c r="NW360" s="2" t="s">
        <v>1420</v>
      </c>
      <c r="NX360" s="2" t="s">
        <v>3419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239</v>
      </c>
      <c r="OH360" s="2" t="s">
        <v>237</v>
      </c>
      <c r="OI360" s="2" t="s">
        <v>813</v>
      </c>
      <c r="OJ360" s="2" t="s">
        <v>814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252</v>
      </c>
      <c r="OT360" s="2" t="s">
        <v>237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252</v>
      </c>
      <c r="PF360" s="2" t="s">
        <v>237</v>
      </c>
      <c r="PG360" s="2" t="s">
        <v>226</v>
      </c>
      <c r="PH360" s="2" t="s">
        <v>226</v>
      </c>
      <c r="PI360" s="2" t="s">
        <v>238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236</v>
      </c>
      <c r="QP360" s="2" t="s">
        <v>237</v>
      </c>
      <c r="QQ360" s="2" t="s">
        <v>226</v>
      </c>
      <c r="QR360" s="2" t="s">
        <v>226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266</v>
      </c>
      <c r="RB360" s="2" t="s">
        <v>237</v>
      </c>
      <c r="RC360" s="2" t="s">
        <v>226</v>
      </c>
      <c r="RD360" s="2" t="s">
        <v>226</v>
      </c>
      <c r="RE360" s="2" t="s">
        <v>238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239</v>
      </c>
      <c r="RZ360" s="2" t="s">
        <v>237</v>
      </c>
      <c r="SA360" s="2" t="s">
        <v>621</v>
      </c>
      <c r="SB360" s="2" t="s">
        <v>1995</v>
      </c>
      <c r="SC360" s="2" t="s">
        <v>238</v>
      </c>
      <c r="SD360" s="2" t="s">
        <v>226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</row>
    <row r="361">
      <c r="A361" s="2" t="s">
        <v>3420</v>
      </c>
      <c r="B361" s="2" t="s">
        <v>577</v>
      </c>
      <c r="C361" s="2" t="s">
        <v>558</v>
      </c>
      <c r="D361" s="2" t="s">
        <v>215</v>
      </c>
      <c r="E361" s="2" t="s">
        <v>432</v>
      </c>
      <c r="F361" s="2" t="s">
        <v>3152</v>
      </c>
      <c r="G361" s="2" t="s">
        <v>3153</v>
      </c>
      <c r="H361" s="2" t="s">
        <v>3154</v>
      </c>
      <c r="I361" s="2" t="s">
        <v>3407</v>
      </c>
      <c r="J361" s="2" t="s">
        <v>451</v>
      </c>
      <c r="K361" s="2" t="s">
        <v>1283</v>
      </c>
      <c r="L361" s="3">
        <v>40.8</v>
      </c>
      <c r="M361" s="3">
        <v>42.84</v>
      </c>
      <c r="N361" s="3">
        <v>89.99</v>
      </c>
      <c r="O361" s="2" t="s">
        <v>302</v>
      </c>
      <c r="P361" s="2" t="s">
        <v>284</v>
      </c>
      <c r="Q361" s="2" t="s">
        <v>225</v>
      </c>
      <c r="R361" s="2" t="s">
        <v>226</v>
      </c>
      <c r="S361" s="2" t="s">
        <v>3156</v>
      </c>
      <c r="T361" s="2" t="s">
        <v>969</v>
      </c>
      <c r="U361" s="2" t="s">
        <v>3305</v>
      </c>
      <c r="V361" s="2" t="s">
        <v>970</v>
      </c>
      <c r="W361" s="2" t="s">
        <v>971</v>
      </c>
      <c r="X361" s="2" t="s">
        <v>587</v>
      </c>
      <c r="Y361" s="2" t="s">
        <v>2358</v>
      </c>
      <c r="Z361" s="4"/>
      <c r="AA361" s="4">
        <f>=ROUNDDOWN({0},0)</f>
      </c>
      <c r="AB361" s="5">
        <v>0.8</v>
      </c>
      <c r="AC361" s="2" t="s">
        <v>226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/>
      <c r="AQ361" s="8"/>
      <c r="AR361" s="4">
        <v>51</v>
      </c>
      <c r="AS361" s="8">
        <v>2306.59</v>
      </c>
      <c r="AT361" s="7">
        <v>-1</v>
      </c>
      <c r="AU361" s="7">
        <v>-1</v>
      </c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/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/>
      <c r="BK361" s="8"/>
      <c r="BL361" s="2" t="s">
        <v>3421</v>
      </c>
      <c r="BM361" s="7"/>
      <c r="BN361" s="7"/>
      <c r="BO361" s="4"/>
      <c r="BP361" s="8"/>
      <c r="BQ361" s="4">
        <v>29</v>
      </c>
      <c r="BR361" s="8">
        <v>1344.44</v>
      </c>
      <c r="BS361" s="7">
        <v>-1</v>
      </c>
      <c r="BT361" s="7">
        <v>-1</v>
      </c>
      <c r="BU361" s="2" t="s">
        <v>239</v>
      </c>
      <c r="BV361" s="2" t="s">
        <v>237</v>
      </c>
      <c r="BW361" s="2" t="s">
        <v>226</v>
      </c>
      <c r="BX361" s="2" t="s">
        <v>1035</v>
      </c>
      <c r="BY361" s="2" t="s">
        <v>238</v>
      </c>
      <c r="BZ361" s="2" t="s">
        <v>226</v>
      </c>
      <c r="CA361" s="4"/>
      <c r="CB361" s="8"/>
      <c r="CC361" s="4">
        <v>2</v>
      </c>
      <c r="CD361" s="8">
        <v>97.78</v>
      </c>
      <c r="CE361" s="7">
        <v>-1</v>
      </c>
      <c r="CF361" s="7">
        <v>-1</v>
      </c>
      <c r="CG361" s="2" t="s">
        <v>239</v>
      </c>
      <c r="CH361" s="2" t="s">
        <v>237</v>
      </c>
      <c r="CI361" s="2" t="s">
        <v>1064</v>
      </c>
      <c r="CJ361" s="2" t="s">
        <v>2057</v>
      </c>
      <c r="CK361" s="2" t="s">
        <v>238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239</v>
      </c>
      <c r="CT361" s="2" t="s">
        <v>237</v>
      </c>
      <c r="CU361" s="2" t="s">
        <v>1816</v>
      </c>
      <c r="CV361" s="2" t="s">
        <v>1106</v>
      </c>
      <c r="CW361" s="2" t="s">
        <v>238</v>
      </c>
      <c r="CX361" s="2" t="s">
        <v>226</v>
      </c>
      <c r="CY361" s="4"/>
      <c r="CZ361" s="8"/>
      <c r="DA361" s="4">
        <v>1</v>
      </c>
      <c r="DB361" s="8">
        <v>43.2</v>
      </c>
      <c r="DC361" s="7">
        <v>-1</v>
      </c>
      <c r="DD361" s="7">
        <v>-1</v>
      </c>
      <c r="DE361" s="2" t="s">
        <v>239</v>
      </c>
      <c r="DF361" s="2" t="s">
        <v>237</v>
      </c>
      <c r="DG361" s="2" t="s">
        <v>1143</v>
      </c>
      <c r="DH361" s="2" t="s">
        <v>1692</v>
      </c>
      <c r="DI361" s="2" t="s">
        <v>291</v>
      </c>
      <c r="DJ361" s="2" t="s">
        <v>226</v>
      </c>
      <c r="DK361" s="4"/>
      <c r="DL361" s="8"/>
      <c r="DM361" s="4">
        <v>1</v>
      </c>
      <c r="DN361" s="8">
        <v>42.61</v>
      </c>
      <c r="DO361" s="7">
        <v>-1</v>
      </c>
      <c r="DP361" s="7">
        <v>-1</v>
      </c>
      <c r="DQ361" s="2" t="s">
        <v>239</v>
      </c>
      <c r="DR361" s="2" t="s">
        <v>237</v>
      </c>
      <c r="DS361" s="2" t="s">
        <v>1147</v>
      </c>
      <c r="DT361" s="2" t="s">
        <v>3422</v>
      </c>
      <c r="DU361" s="2" t="s">
        <v>291</v>
      </c>
      <c r="DV361" s="2" t="s">
        <v>226</v>
      </c>
      <c r="DW361" s="4"/>
      <c r="DX361" s="8"/>
      <c r="DY361" s="4">
        <v>3</v>
      </c>
      <c r="DZ361" s="8">
        <v>134.94</v>
      </c>
      <c r="EA361" s="7">
        <v>-1</v>
      </c>
      <c r="EB361" s="7">
        <v>-1</v>
      </c>
      <c r="EC361" s="2" t="s">
        <v>239</v>
      </c>
      <c r="ED361" s="2" t="s">
        <v>237</v>
      </c>
      <c r="EE361" s="2" t="s">
        <v>1821</v>
      </c>
      <c r="EF361" s="2" t="s">
        <v>1092</v>
      </c>
      <c r="EG361" s="2" t="s">
        <v>238</v>
      </c>
      <c r="EH361" s="2" t="s">
        <v>226</v>
      </c>
      <c r="EI361" s="4"/>
      <c r="EJ361" s="8"/>
      <c r="EK361" s="4">
        <v>10</v>
      </c>
      <c r="EL361" s="8">
        <v>427.3</v>
      </c>
      <c r="EM361" s="7">
        <v>-1</v>
      </c>
      <c r="EN361" s="7">
        <v>-1</v>
      </c>
      <c r="EO361" s="2" t="s">
        <v>239</v>
      </c>
      <c r="EP361" s="2" t="s">
        <v>237</v>
      </c>
      <c r="EQ361" s="2" t="s">
        <v>1113</v>
      </c>
      <c r="ER361" s="2" t="s">
        <v>1114</v>
      </c>
      <c r="ES361" s="2" t="s">
        <v>238</v>
      </c>
      <c r="ET361" s="2" t="s">
        <v>226</v>
      </c>
      <c r="EU361" s="4"/>
      <c r="EV361" s="8"/>
      <c r="EW361" s="4">
        <v>2</v>
      </c>
      <c r="EX361" s="8">
        <v>85.66</v>
      </c>
      <c r="EY361" s="7">
        <v>-1</v>
      </c>
      <c r="EZ361" s="7">
        <v>-1</v>
      </c>
      <c r="FA361" s="2" t="s">
        <v>239</v>
      </c>
      <c r="FB361" s="2" t="s">
        <v>237</v>
      </c>
      <c r="FC361" s="2" t="s">
        <v>1071</v>
      </c>
      <c r="FD361" s="2" t="s">
        <v>3410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237</v>
      </c>
      <c r="FO361" s="2" t="s">
        <v>3320</v>
      </c>
      <c r="FP361" s="2" t="s">
        <v>1647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226</v>
      </c>
      <c r="FZ361" s="2" t="s">
        <v>226</v>
      </c>
      <c r="GA361" s="2" t="s">
        <v>226</v>
      </c>
      <c r="GB361" s="2" t="s">
        <v>226</v>
      </c>
      <c r="GC361" s="2" t="s">
        <v>226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1002</v>
      </c>
      <c r="GL361" s="2" t="s">
        <v>237</v>
      </c>
      <c r="GM361" s="2" t="s">
        <v>1173</v>
      </c>
      <c r="GN361" s="2" t="s">
        <v>810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239</v>
      </c>
      <c r="GX361" s="2" t="s">
        <v>237</v>
      </c>
      <c r="GY361" s="2" t="s">
        <v>993</v>
      </c>
      <c r="GZ361" s="2" t="s">
        <v>1073</v>
      </c>
      <c r="HA361" s="2" t="s">
        <v>238</v>
      </c>
      <c r="HB361" s="2" t="s">
        <v>226</v>
      </c>
      <c r="HC361" s="4"/>
      <c r="HD361" s="8"/>
      <c r="HE361" s="4">
        <v>1</v>
      </c>
      <c r="HF361" s="8">
        <v>44.98</v>
      </c>
      <c r="HG361" s="7">
        <v>-1</v>
      </c>
      <c r="HH361" s="7">
        <v>-1</v>
      </c>
      <c r="HI361" s="2" t="s">
        <v>239</v>
      </c>
      <c r="HJ361" s="2" t="s">
        <v>237</v>
      </c>
      <c r="HK361" s="2" t="s">
        <v>1114</v>
      </c>
      <c r="HL361" s="2" t="s">
        <v>1583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237</v>
      </c>
      <c r="HW361" s="2" t="s">
        <v>3300</v>
      </c>
      <c r="HX361" s="2" t="s">
        <v>1172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239</v>
      </c>
      <c r="IH361" s="2" t="s">
        <v>237</v>
      </c>
      <c r="II361" s="2" t="s">
        <v>612</v>
      </c>
      <c r="IJ361" s="2" t="s">
        <v>1391</v>
      </c>
      <c r="IK361" s="2" t="s">
        <v>238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226</v>
      </c>
      <c r="IT361" s="2" t="s">
        <v>226</v>
      </c>
      <c r="IU361" s="2" t="s">
        <v>226</v>
      </c>
      <c r="IV361" s="2" t="s">
        <v>226</v>
      </c>
      <c r="IW361" s="2" t="s">
        <v>226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252</v>
      </c>
      <c r="JF361" s="2" t="s">
        <v>237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237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237</v>
      </c>
      <c r="KE361" s="2" t="s">
        <v>1953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337</v>
      </c>
      <c r="KP361" s="2" t="s">
        <v>237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>
        <v>2</v>
      </c>
      <c r="KX361" s="8">
        <v>85.68</v>
      </c>
      <c r="KY361" s="7">
        <v>-1</v>
      </c>
      <c r="KZ361" s="7">
        <v>-1</v>
      </c>
      <c r="LA361" s="2" t="s">
        <v>239</v>
      </c>
      <c r="LB361" s="2" t="s">
        <v>237</v>
      </c>
      <c r="LC361" s="2" t="s">
        <v>1448</v>
      </c>
      <c r="LD361" s="2" t="s">
        <v>821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237</v>
      </c>
      <c r="LO361" s="2" t="s">
        <v>321</v>
      </c>
      <c r="LP361" s="2" t="s">
        <v>226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239</v>
      </c>
      <c r="MX361" s="2" t="s">
        <v>237</v>
      </c>
      <c r="MY361" s="2" t="s">
        <v>1005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239</v>
      </c>
      <c r="NJ361" s="2" t="s">
        <v>237</v>
      </c>
      <c r="NK361" s="2" t="s">
        <v>1111</v>
      </c>
      <c r="NL361" s="2" t="s">
        <v>1672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239</v>
      </c>
      <c r="NV361" s="2" t="s">
        <v>237</v>
      </c>
      <c r="NW361" s="2" t="s">
        <v>1420</v>
      </c>
      <c r="NX361" s="2" t="s">
        <v>1718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239</v>
      </c>
      <c r="OH361" s="2" t="s">
        <v>237</v>
      </c>
      <c r="OI361" s="2" t="s">
        <v>813</v>
      </c>
      <c r="OJ361" s="2" t="s">
        <v>3423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252</v>
      </c>
      <c r="OT361" s="2" t="s">
        <v>237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252</v>
      </c>
      <c r="PF361" s="2" t="s">
        <v>237</v>
      </c>
      <c r="PG361" s="2" t="s">
        <v>226</v>
      </c>
      <c r="PH361" s="2" t="s">
        <v>226</v>
      </c>
      <c r="PI361" s="2" t="s">
        <v>238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226</v>
      </c>
      <c r="QE361" s="2" t="s">
        <v>226</v>
      </c>
      <c r="QF361" s="2" t="s">
        <v>226</v>
      </c>
      <c r="QG361" s="2" t="s">
        <v>226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236</v>
      </c>
      <c r="QP361" s="2" t="s">
        <v>237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266</v>
      </c>
      <c r="RB361" s="2" t="s">
        <v>237</v>
      </c>
      <c r="RC361" s="2" t="s">
        <v>226</v>
      </c>
      <c r="RD361" s="2" t="s">
        <v>226</v>
      </c>
      <c r="RE361" s="2" t="s">
        <v>238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239</v>
      </c>
      <c r="RZ361" s="2" t="s">
        <v>237</v>
      </c>
      <c r="SA361" s="2" t="s">
        <v>621</v>
      </c>
      <c r="SB361" s="2" t="s">
        <v>1871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</row>
    <row r="362">
      <c r="A362" s="2" t="s">
        <v>3424</v>
      </c>
      <c r="B362" s="2" t="s">
        <v>577</v>
      </c>
      <c r="C362" s="2" t="s">
        <v>558</v>
      </c>
      <c r="D362" s="2" t="s">
        <v>215</v>
      </c>
      <c r="E362" s="2" t="s">
        <v>432</v>
      </c>
      <c r="F362" s="2" t="s">
        <v>3152</v>
      </c>
      <c r="G362" s="2" t="s">
        <v>3153</v>
      </c>
      <c r="H362" s="2" t="s">
        <v>3154</v>
      </c>
      <c r="I362" s="2" t="s">
        <v>3407</v>
      </c>
      <c r="J362" s="2" t="s">
        <v>480</v>
      </c>
      <c r="K362" s="2" t="s">
        <v>1283</v>
      </c>
      <c r="L362" s="3">
        <v>46.55</v>
      </c>
      <c r="M362" s="3">
        <v>48.88</v>
      </c>
      <c r="N362" s="3">
        <v>99.99</v>
      </c>
      <c r="O362" s="2" t="s">
        <v>302</v>
      </c>
      <c r="P362" s="2" t="s">
        <v>284</v>
      </c>
      <c r="Q362" s="2" t="s">
        <v>225</v>
      </c>
      <c r="R362" s="2" t="s">
        <v>226</v>
      </c>
      <c r="S362" s="2" t="s">
        <v>3156</v>
      </c>
      <c r="T362" s="2" t="s">
        <v>969</v>
      </c>
      <c r="U362" s="2" t="s">
        <v>3305</v>
      </c>
      <c r="V362" s="2" t="s">
        <v>970</v>
      </c>
      <c r="W362" s="2" t="s">
        <v>971</v>
      </c>
      <c r="X362" s="2" t="s">
        <v>587</v>
      </c>
      <c r="Y362" s="2" t="s">
        <v>2358</v>
      </c>
      <c r="Z362" s="4">
        <v>131</v>
      </c>
      <c r="AA362" s="4">
        <f>=ROUNDDOWN(15.0574712643678,0)</f>
      </c>
      <c r="AB362" s="5">
        <v>8.7</v>
      </c>
      <c r="AC362" s="2" t="s">
        <v>226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75</v>
      </c>
      <c r="AQ362" s="8">
        <v>2722.28</v>
      </c>
      <c r="AR362" s="4">
        <v>45</v>
      </c>
      <c r="AS362" s="8">
        <v>2290.88</v>
      </c>
      <c r="AT362" s="7">
        <v>0.6667</v>
      </c>
      <c r="AU362" s="7">
        <v>0.1883</v>
      </c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>
        <v>0.9699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>
        <v>75</v>
      </c>
      <c r="BK362" s="8">
        <v>2722.28</v>
      </c>
      <c r="BL362" s="2" t="s">
        <v>3425</v>
      </c>
      <c r="BM362" s="7">
        <v>1</v>
      </c>
      <c r="BN362" s="7">
        <v>1</v>
      </c>
      <c r="BO362" s="4">
        <v>13</v>
      </c>
      <c r="BP362" s="8">
        <v>692.64</v>
      </c>
      <c r="BQ362" s="4">
        <v>19</v>
      </c>
      <c r="BR362" s="8">
        <v>1012.32</v>
      </c>
      <c r="BS362" s="7">
        <v>-0.3158</v>
      </c>
      <c r="BT362" s="7">
        <v>-0.3158</v>
      </c>
      <c r="BU362" s="2" t="s">
        <v>239</v>
      </c>
      <c r="BV362" s="2" t="s">
        <v>223</v>
      </c>
      <c r="BW362" s="2" t="s">
        <v>226</v>
      </c>
      <c r="BX362" s="2" t="s">
        <v>1035</v>
      </c>
      <c r="BY362" s="2" t="s">
        <v>238</v>
      </c>
      <c r="BZ362" s="2" t="s">
        <v>226</v>
      </c>
      <c r="CA362" s="4">
        <v>4</v>
      </c>
      <c r="CB362" s="8">
        <v>221.64</v>
      </c>
      <c r="CC362" s="4"/>
      <c r="CD362" s="8"/>
      <c r="CE362" s="7"/>
      <c r="CF362" s="7"/>
      <c r="CG362" s="2" t="s">
        <v>239</v>
      </c>
      <c r="CH362" s="2" t="s">
        <v>223</v>
      </c>
      <c r="CI362" s="2" t="s">
        <v>1064</v>
      </c>
      <c r="CJ362" s="2" t="s">
        <v>1128</v>
      </c>
      <c r="CK362" s="2" t="s">
        <v>238</v>
      </c>
      <c r="CL362" s="2" t="s">
        <v>226</v>
      </c>
      <c r="CM362" s="4">
        <v>1</v>
      </c>
      <c r="CN362" s="8">
        <v>51.31</v>
      </c>
      <c r="CO362" s="4"/>
      <c r="CP362" s="8"/>
      <c r="CQ362" s="7"/>
      <c r="CR362" s="7"/>
      <c r="CS362" s="2" t="s">
        <v>239</v>
      </c>
      <c r="CT362" s="2" t="s">
        <v>223</v>
      </c>
      <c r="CU362" s="2" t="s">
        <v>1816</v>
      </c>
      <c r="CV362" s="2" t="s">
        <v>3426</v>
      </c>
      <c r="CW362" s="2" t="s">
        <v>238</v>
      </c>
      <c r="CX362" s="2" t="s">
        <v>226</v>
      </c>
      <c r="CY362" s="4">
        <v>47</v>
      </c>
      <c r="CZ362" s="8">
        <v>1381.8</v>
      </c>
      <c r="DA362" s="4">
        <v>1</v>
      </c>
      <c r="DB362" s="8">
        <v>49</v>
      </c>
      <c r="DC362" s="7">
        <v>46</v>
      </c>
      <c r="DD362" s="7">
        <v>27.2</v>
      </c>
      <c r="DE362" s="2" t="s">
        <v>239</v>
      </c>
      <c r="DF362" s="2" t="s">
        <v>223</v>
      </c>
      <c r="DG362" s="2" t="s">
        <v>1143</v>
      </c>
      <c r="DH362" s="2" t="s">
        <v>1741</v>
      </c>
      <c r="DI362" s="2" t="s">
        <v>291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239</v>
      </c>
      <c r="DR362" s="2" t="s">
        <v>223</v>
      </c>
      <c r="DS362" s="2" t="s">
        <v>1147</v>
      </c>
      <c r="DT362" s="2" t="s">
        <v>2689</v>
      </c>
      <c r="DU362" s="2" t="s">
        <v>291</v>
      </c>
      <c r="DV362" s="2" t="s">
        <v>226</v>
      </c>
      <c r="DW362" s="4">
        <v>6</v>
      </c>
      <c r="DX362" s="8">
        <v>184.74</v>
      </c>
      <c r="DY362" s="4">
        <v>4</v>
      </c>
      <c r="DZ362" s="8">
        <v>205.28</v>
      </c>
      <c r="EA362" s="7">
        <v>0.5</v>
      </c>
      <c r="EB362" s="7">
        <v>-0.1001</v>
      </c>
      <c r="EC362" s="2" t="s">
        <v>239</v>
      </c>
      <c r="ED362" s="2" t="s">
        <v>223</v>
      </c>
      <c r="EE362" s="2" t="s">
        <v>1821</v>
      </c>
      <c r="EF362" s="2" t="s">
        <v>1211</v>
      </c>
      <c r="EG362" s="2" t="s">
        <v>238</v>
      </c>
      <c r="EH362" s="2" t="s">
        <v>226</v>
      </c>
      <c r="EI362" s="4">
        <v>1</v>
      </c>
      <c r="EJ362" s="8">
        <v>48.41</v>
      </c>
      <c r="EK362" s="4">
        <v>15</v>
      </c>
      <c r="EL362" s="8">
        <v>726.15</v>
      </c>
      <c r="EM362" s="7">
        <v>-0.9333</v>
      </c>
      <c r="EN362" s="7">
        <v>-0.9333</v>
      </c>
      <c r="EO362" s="2" t="s">
        <v>239</v>
      </c>
      <c r="EP362" s="2" t="s">
        <v>223</v>
      </c>
      <c r="EQ362" s="2" t="s">
        <v>1113</v>
      </c>
      <c r="ER362" s="2" t="s">
        <v>1153</v>
      </c>
      <c r="ES362" s="2" t="s">
        <v>238</v>
      </c>
      <c r="ET362" s="2" t="s">
        <v>226</v>
      </c>
      <c r="EU362" s="4">
        <v>1</v>
      </c>
      <c r="EV362" s="8">
        <v>39.1</v>
      </c>
      <c r="EW362" s="4">
        <v>3</v>
      </c>
      <c r="EX362" s="8">
        <v>146.61</v>
      </c>
      <c r="EY362" s="7">
        <v>-0.6667</v>
      </c>
      <c r="EZ362" s="7">
        <v>-0.7333</v>
      </c>
      <c r="FA362" s="2" t="s">
        <v>239</v>
      </c>
      <c r="FB362" s="2" t="s">
        <v>223</v>
      </c>
      <c r="FC362" s="2" t="s">
        <v>1071</v>
      </c>
      <c r="FD362" s="2" t="s">
        <v>2299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223</v>
      </c>
      <c r="FO362" s="2" t="s">
        <v>3320</v>
      </c>
      <c r="FP362" s="2" t="s">
        <v>2056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226</v>
      </c>
      <c r="FZ362" s="2" t="s">
        <v>226</v>
      </c>
      <c r="GA362" s="2" t="s">
        <v>226</v>
      </c>
      <c r="GB362" s="2" t="s">
        <v>226</v>
      </c>
      <c r="GC362" s="2" t="s">
        <v>226</v>
      </c>
      <c r="GD362" s="2" t="s">
        <v>226</v>
      </c>
      <c r="GE362" s="4"/>
      <c r="GF362" s="8"/>
      <c r="GG362" s="4">
        <v>1</v>
      </c>
      <c r="GH362" s="8">
        <v>51.32</v>
      </c>
      <c r="GI362" s="7">
        <v>-1</v>
      </c>
      <c r="GJ362" s="7">
        <v>-1</v>
      </c>
      <c r="GK362" s="2" t="s">
        <v>1002</v>
      </c>
      <c r="GL362" s="2" t="s">
        <v>237</v>
      </c>
      <c r="GM362" s="2" t="s">
        <v>1173</v>
      </c>
      <c r="GN362" s="2" t="s">
        <v>1737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239</v>
      </c>
      <c r="GX362" s="2" t="s">
        <v>223</v>
      </c>
      <c r="GY362" s="2" t="s">
        <v>993</v>
      </c>
      <c r="GZ362" s="2" t="s">
        <v>1073</v>
      </c>
      <c r="HA362" s="2" t="s">
        <v>238</v>
      </c>
      <c r="HB362" s="2" t="s">
        <v>226</v>
      </c>
      <c r="HC362" s="4">
        <v>2</v>
      </c>
      <c r="HD362" s="8">
        <v>102.64</v>
      </c>
      <c r="HE362" s="4">
        <v>1</v>
      </c>
      <c r="HF362" s="8">
        <v>51.32</v>
      </c>
      <c r="HG362" s="7">
        <v>1</v>
      </c>
      <c r="HH362" s="7">
        <v>1</v>
      </c>
      <c r="HI362" s="2" t="s">
        <v>239</v>
      </c>
      <c r="HJ362" s="2" t="s">
        <v>223</v>
      </c>
      <c r="HK362" s="2" t="s">
        <v>1114</v>
      </c>
      <c r="HL362" s="2" t="s">
        <v>1851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239</v>
      </c>
      <c r="HV362" s="2" t="s">
        <v>261</v>
      </c>
      <c r="HW362" s="2" t="s">
        <v>3427</v>
      </c>
      <c r="HX362" s="2" t="s">
        <v>3336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239</v>
      </c>
      <c r="IH362" s="2" t="s">
        <v>223</v>
      </c>
      <c r="II362" s="2" t="s">
        <v>612</v>
      </c>
      <c r="IJ362" s="2" t="s">
        <v>722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226</v>
      </c>
      <c r="IT362" s="2" t="s">
        <v>226</v>
      </c>
      <c r="IU362" s="2" t="s">
        <v>226</v>
      </c>
      <c r="IV362" s="2" t="s">
        <v>226</v>
      </c>
      <c r="IW362" s="2" t="s">
        <v>226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252</v>
      </c>
      <c r="JF362" s="2" t="s">
        <v>223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223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223</v>
      </c>
      <c r="KE362" s="2" t="s">
        <v>591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337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>
        <v>1</v>
      </c>
      <c r="KX362" s="8">
        <v>48.88</v>
      </c>
      <c r="KY362" s="7">
        <v>-1</v>
      </c>
      <c r="KZ362" s="7">
        <v>-1</v>
      </c>
      <c r="LA362" s="2" t="s">
        <v>239</v>
      </c>
      <c r="LB362" s="2" t="s">
        <v>223</v>
      </c>
      <c r="LC362" s="2" t="s">
        <v>1823</v>
      </c>
      <c r="LD362" s="2" t="s">
        <v>1023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223</v>
      </c>
      <c r="LO362" s="2" t="s">
        <v>321</v>
      </c>
      <c r="LP362" s="2" t="s">
        <v>226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239</v>
      </c>
      <c r="MX362" s="2" t="s">
        <v>223</v>
      </c>
      <c r="MY362" s="2" t="s">
        <v>1005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239</v>
      </c>
      <c r="NJ362" s="2" t="s">
        <v>261</v>
      </c>
      <c r="NK362" s="2" t="s">
        <v>1111</v>
      </c>
      <c r="NL362" s="2" t="s">
        <v>1851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239</v>
      </c>
      <c r="NV362" s="2" t="s">
        <v>237</v>
      </c>
      <c r="NW362" s="2" t="s">
        <v>1420</v>
      </c>
      <c r="NX362" s="2" t="s">
        <v>1718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239</v>
      </c>
      <c r="OH362" s="2" t="s">
        <v>237</v>
      </c>
      <c r="OI362" s="2" t="s">
        <v>813</v>
      </c>
      <c r="OJ362" s="2" t="s">
        <v>3428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252</v>
      </c>
      <c r="OT362" s="2" t="s">
        <v>223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252</v>
      </c>
      <c r="PF362" s="2" t="s">
        <v>223</v>
      </c>
      <c r="PG362" s="2" t="s">
        <v>226</v>
      </c>
      <c r="PH362" s="2" t="s">
        <v>226</v>
      </c>
      <c r="PI362" s="2" t="s">
        <v>238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236</v>
      </c>
      <c r="QP362" s="2" t="s">
        <v>237</v>
      </c>
      <c r="QQ362" s="2" t="s">
        <v>226</v>
      </c>
      <c r="QR362" s="2" t="s">
        <v>226</v>
      </c>
      <c r="QS362" s="2" t="s">
        <v>238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266</v>
      </c>
      <c r="RB362" s="2" t="s">
        <v>223</v>
      </c>
      <c r="RC362" s="2" t="s">
        <v>226</v>
      </c>
      <c r="RD362" s="2" t="s">
        <v>226</v>
      </c>
      <c r="RE362" s="2" t="s">
        <v>238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226</v>
      </c>
      <c r="RN362" s="2" t="s">
        <v>226</v>
      </c>
      <c r="RO362" s="2" t="s">
        <v>226</v>
      </c>
      <c r="RP362" s="2" t="s">
        <v>226</v>
      </c>
      <c r="RQ362" s="2" t="s">
        <v>226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239</v>
      </c>
      <c r="RZ362" s="2" t="s">
        <v>237</v>
      </c>
      <c r="SA362" s="2" t="s">
        <v>621</v>
      </c>
      <c r="SB362" s="2" t="s">
        <v>622</v>
      </c>
      <c r="SC362" s="2" t="s">
        <v>238</v>
      </c>
      <c r="SD362" s="2" t="s">
        <v>226</v>
      </c>
      <c r="SE362" s="4"/>
      <c r="SF362" s="4">
        <v>131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</row>
    <row r="363">
      <c r="A363" s="2" t="s">
        <v>3429</v>
      </c>
      <c r="B363" s="2" t="s">
        <v>577</v>
      </c>
      <c r="C363" s="2" t="s">
        <v>558</v>
      </c>
      <c r="D363" s="2" t="s">
        <v>215</v>
      </c>
      <c r="E363" s="2" t="s">
        <v>432</v>
      </c>
      <c r="F363" s="2" t="s">
        <v>3152</v>
      </c>
      <c r="G363" s="2" t="s">
        <v>3153</v>
      </c>
      <c r="H363" s="2" t="s">
        <v>3154</v>
      </c>
      <c r="I363" s="2" t="s">
        <v>3407</v>
      </c>
      <c r="J363" s="2" t="s">
        <v>437</v>
      </c>
      <c r="K363" s="2" t="s">
        <v>583</v>
      </c>
      <c r="L363" s="3">
        <v>36</v>
      </c>
      <c r="M363" s="3">
        <v>37.8</v>
      </c>
      <c r="N363" s="3">
        <v>79.99</v>
      </c>
      <c r="O363" s="2" t="s">
        <v>302</v>
      </c>
      <c r="P363" s="2" t="s">
        <v>284</v>
      </c>
      <c r="Q363" s="2" t="s">
        <v>225</v>
      </c>
      <c r="R363" s="2" t="s">
        <v>226</v>
      </c>
      <c r="S363" s="2" t="s">
        <v>3430</v>
      </c>
      <c r="T363" s="2" t="s">
        <v>969</v>
      </c>
      <c r="U363" s="2" t="s">
        <v>3296</v>
      </c>
      <c r="V363" s="2" t="s">
        <v>970</v>
      </c>
      <c r="W363" s="2" t="s">
        <v>971</v>
      </c>
      <c r="X363" s="2" t="s">
        <v>587</v>
      </c>
      <c r="Y363" s="2" t="s">
        <v>2358</v>
      </c>
      <c r="Z363" s="4"/>
      <c r="AA363" s="4">
        <f>=ROUNDDOWN({0},0)</f>
      </c>
      <c r="AB363" s="5"/>
      <c r="AC363" s="2" t="s">
        <v>226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/>
      <c r="AQ363" s="8"/>
      <c r="AR363" s="4">
        <v>2</v>
      </c>
      <c r="AS363" s="8">
        <v>66.48</v>
      </c>
      <c r="AT363" s="7">
        <v>-1</v>
      </c>
      <c r="AU363" s="7">
        <v>-1</v>
      </c>
      <c r="AV363" s="4">
        <v>39</v>
      </c>
      <c r="AW363" s="8">
        <v>1217.78</v>
      </c>
      <c r="AX363" s="4">
        <v>217</v>
      </c>
      <c r="AY363" s="8">
        <v>7869.02</v>
      </c>
      <c r="AZ363" s="7">
        <v>-0.8203</v>
      </c>
      <c r="BA363" s="7">
        <v>-0.8452</v>
      </c>
      <c r="BB363" s="7"/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>
        <v>0.3026</v>
      </c>
      <c r="BJ363" s="4"/>
      <c r="BK363" s="8"/>
      <c r="BL363" s="2" t="s">
        <v>2486</v>
      </c>
      <c r="BM363" s="7"/>
      <c r="BN363" s="7"/>
      <c r="BO363" s="4"/>
      <c r="BP363" s="8"/>
      <c r="BQ363" s="4"/>
      <c r="BR363" s="8"/>
      <c r="BS363" s="7"/>
      <c r="BT363" s="7"/>
      <c r="BU363" s="2" t="s">
        <v>239</v>
      </c>
      <c r="BV363" s="2" t="s">
        <v>237</v>
      </c>
      <c r="BW363" s="2" t="s">
        <v>226</v>
      </c>
      <c r="BX363" s="2" t="s">
        <v>611</v>
      </c>
      <c r="BY363" s="2" t="s">
        <v>238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239</v>
      </c>
      <c r="CH363" s="2" t="s">
        <v>237</v>
      </c>
      <c r="CI363" s="2" t="s">
        <v>1064</v>
      </c>
      <c r="CJ363" s="2" t="s">
        <v>1128</v>
      </c>
      <c r="CK363" s="2" t="s">
        <v>238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239</v>
      </c>
      <c r="CT363" s="2" t="s">
        <v>237</v>
      </c>
      <c r="CU363" s="2" t="s">
        <v>1816</v>
      </c>
      <c r="CV363" s="2" t="s">
        <v>1107</v>
      </c>
      <c r="CW363" s="2" t="s">
        <v>238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239</v>
      </c>
      <c r="DF363" s="2" t="s">
        <v>237</v>
      </c>
      <c r="DG363" s="2" t="s">
        <v>1143</v>
      </c>
      <c r="DH363" s="2" t="s">
        <v>611</v>
      </c>
      <c r="DI363" s="2" t="s">
        <v>238</v>
      </c>
      <c r="DJ363" s="2" t="s">
        <v>226</v>
      </c>
      <c r="DK363" s="4"/>
      <c r="DL363" s="8"/>
      <c r="DM363" s="4">
        <v>2</v>
      </c>
      <c r="DN363" s="8">
        <v>66.48</v>
      </c>
      <c r="DO363" s="7">
        <v>-1</v>
      </c>
      <c r="DP363" s="7">
        <v>-1</v>
      </c>
      <c r="DQ363" s="2" t="s">
        <v>239</v>
      </c>
      <c r="DR363" s="2" t="s">
        <v>237</v>
      </c>
      <c r="DS363" s="2" t="s">
        <v>1147</v>
      </c>
      <c r="DT363" s="2" t="s">
        <v>2686</v>
      </c>
      <c r="DU363" s="2" t="s">
        <v>238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239</v>
      </c>
      <c r="ED363" s="2" t="s">
        <v>237</v>
      </c>
      <c r="EE363" s="2" t="s">
        <v>1821</v>
      </c>
      <c r="EF363" s="2" t="s">
        <v>1647</v>
      </c>
      <c r="EG363" s="2" t="s">
        <v>238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239</v>
      </c>
      <c r="EP363" s="2" t="s">
        <v>237</v>
      </c>
      <c r="EQ363" s="2" t="s">
        <v>1113</v>
      </c>
      <c r="ER363" s="2" t="s">
        <v>1867</v>
      </c>
      <c r="ES363" s="2" t="s">
        <v>238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237</v>
      </c>
      <c r="FC363" s="2" t="s">
        <v>3320</v>
      </c>
      <c r="FD363" s="2" t="s">
        <v>3410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237</v>
      </c>
      <c r="FO363" s="2" t="s">
        <v>3320</v>
      </c>
      <c r="FP363" s="2" t="s">
        <v>999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226</v>
      </c>
      <c r="FZ363" s="2" t="s">
        <v>226</v>
      </c>
      <c r="GA363" s="2" t="s">
        <v>226</v>
      </c>
      <c r="GB363" s="2" t="s">
        <v>226</v>
      </c>
      <c r="GC363" s="2" t="s">
        <v>226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1002</v>
      </c>
      <c r="GL363" s="2" t="s">
        <v>237</v>
      </c>
      <c r="GM363" s="2" t="s">
        <v>991</v>
      </c>
      <c r="GN363" s="2" t="s">
        <v>1073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239</v>
      </c>
      <c r="GX363" s="2" t="s">
        <v>237</v>
      </c>
      <c r="GY363" s="2" t="s">
        <v>993</v>
      </c>
      <c r="GZ363" s="2" t="s">
        <v>598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237</v>
      </c>
      <c r="HK363" s="2" t="s">
        <v>1114</v>
      </c>
      <c r="HL363" s="2" t="s">
        <v>2343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237</v>
      </c>
      <c r="HW363" s="2" t="s">
        <v>1548</v>
      </c>
      <c r="HX363" s="2" t="s">
        <v>1271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252</v>
      </c>
      <c r="IH363" s="2" t="s">
        <v>237</v>
      </c>
      <c r="II363" s="2" t="s">
        <v>226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226</v>
      </c>
      <c r="IT363" s="2" t="s">
        <v>226</v>
      </c>
      <c r="IU363" s="2" t="s">
        <v>226</v>
      </c>
      <c r="IV363" s="2" t="s">
        <v>226</v>
      </c>
      <c r="IW363" s="2" t="s">
        <v>226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252</v>
      </c>
      <c r="JF363" s="2" t="s">
        <v>237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237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237</v>
      </c>
      <c r="KE363" s="2" t="s">
        <v>591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337</v>
      </c>
      <c r="KP363" s="2" t="s">
        <v>237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239</v>
      </c>
      <c r="LB363" s="2" t="s">
        <v>237</v>
      </c>
      <c r="LC363" s="2" t="s">
        <v>1420</v>
      </c>
      <c r="LD363" s="2" t="s">
        <v>3431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239</v>
      </c>
      <c r="LN363" s="2" t="s">
        <v>237</v>
      </c>
      <c r="LO363" s="2" t="s">
        <v>730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237</v>
      </c>
      <c r="MY363" s="2" t="s">
        <v>226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239</v>
      </c>
      <c r="NJ363" s="2" t="s">
        <v>261</v>
      </c>
      <c r="NK363" s="2" t="s">
        <v>1111</v>
      </c>
      <c r="NL363" s="2" t="s">
        <v>1672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239</v>
      </c>
      <c r="NV363" s="2" t="s">
        <v>237</v>
      </c>
      <c r="NW363" s="2" t="s">
        <v>820</v>
      </c>
      <c r="NX363" s="2" t="s">
        <v>1718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239</v>
      </c>
      <c r="OH363" s="2" t="s">
        <v>237</v>
      </c>
      <c r="OI363" s="2" t="s">
        <v>813</v>
      </c>
      <c r="OJ363" s="2" t="s">
        <v>3432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252</v>
      </c>
      <c r="OT363" s="2" t="s">
        <v>237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226</v>
      </c>
      <c r="PG363" s="2" t="s">
        <v>226</v>
      </c>
      <c r="PH363" s="2" t="s">
        <v>226</v>
      </c>
      <c r="PI363" s="2" t="s">
        <v>226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226</v>
      </c>
      <c r="QE363" s="2" t="s">
        <v>226</v>
      </c>
      <c r="QF363" s="2" t="s">
        <v>226</v>
      </c>
      <c r="QG363" s="2" t="s">
        <v>226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237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266</v>
      </c>
      <c r="RB363" s="2" t="s">
        <v>237</v>
      </c>
      <c r="RC363" s="2" t="s">
        <v>226</v>
      </c>
      <c r="RD363" s="2" t="s">
        <v>226</v>
      </c>
      <c r="RE363" s="2" t="s">
        <v>238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226</v>
      </c>
      <c r="RN363" s="2" t="s">
        <v>226</v>
      </c>
      <c r="RO363" s="2" t="s">
        <v>226</v>
      </c>
      <c r="RP363" s="2" t="s">
        <v>226</v>
      </c>
      <c r="RQ363" s="2" t="s">
        <v>226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239</v>
      </c>
      <c r="RZ363" s="2" t="s">
        <v>237</v>
      </c>
      <c r="SA363" s="2" t="s">
        <v>621</v>
      </c>
      <c r="SB363" s="2" t="s">
        <v>3433</v>
      </c>
      <c r="SC363" s="2" t="s">
        <v>238</v>
      </c>
      <c r="SD363" s="2" t="s">
        <v>226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</row>
    <row r="364">
      <c r="A364" s="2" t="s">
        <v>3434</v>
      </c>
      <c r="B364" s="2" t="s">
        <v>577</v>
      </c>
      <c r="C364" s="2" t="s">
        <v>558</v>
      </c>
      <c r="D364" s="2" t="s">
        <v>215</v>
      </c>
      <c r="E364" s="2" t="s">
        <v>432</v>
      </c>
      <c r="F364" s="2" t="s">
        <v>3152</v>
      </c>
      <c r="G364" s="2" t="s">
        <v>3153</v>
      </c>
      <c r="H364" s="2" t="s">
        <v>3154</v>
      </c>
      <c r="I364" s="2" t="s">
        <v>3407</v>
      </c>
      <c r="J364" s="2" t="s">
        <v>561</v>
      </c>
      <c r="K364" s="2" t="s">
        <v>583</v>
      </c>
      <c r="L364" s="3">
        <v>39.2</v>
      </c>
      <c r="M364" s="3">
        <v>41.16</v>
      </c>
      <c r="N364" s="3">
        <v>84.99</v>
      </c>
      <c r="O364" s="2" t="s">
        <v>302</v>
      </c>
      <c r="P364" s="2" t="s">
        <v>284</v>
      </c>
      <c r="Q364" s="2" t="s">
        <v>225</v>
      </c>
      <c r="R364" s="2" t="s">
        <v>226</v>
      </c>
      <c r="S364" s="2" t="s">
        <v>3430</v>
      </c>
      <c r="T364" s="2" t="s">
        <v>969</v>
      </c>
      <c r="U364" s="2" t="s">
        <v>3296</v>
      </c>
      <c r="V364" s="2" t="s">
        <v>970</v>
      </c>
      <c r="W364" s="2" t="s">
        <v>971</v>
      </c>
      <c r="X364" s="2" t="s">
        <v>587</v>
      </c>
      <c r="Y364" s="2" t="s">
        <v>2358</v>
      </c>
      <c r="Z364" s="4"/>
      <c r="AA364" s="4">
        <f>=ROUNDDOWN({0},0)</f>
      </c>
      <c r="AB364" s="5">
        <v>0.2</v>
      </c>
      <c r="AC364" s="2" t="s">
        <v>226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/>
      <c r="AQ364" s="8"/>
      <c r="AR364" s="4">
        <v>30</v>
      </c>
      <c r="AS364" s="8">
        <v>908.07</v>
      </c>
      <c r="AT364" s="7">
        <v>-1</v>
      </c>
      <c r="AU364" s="7">
        <v>-1</v>
      </c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/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/>
      <c r="BK364" s="8"/>
      <c r="BL364" s="2" t="s">
        <v>3435</v>
      </c>
      <c r="BM364" s="7"/>
      <c r="BN364" s="7"/>
      <c r="BO364" s="4"/>
      <c r="BP364" s="8"/>
      <c r="BQ364" s="4">
        <v>1</v>
      </c>
      <c r="BR364" s="8">
        <v>43.87</v>
      </c>
      <c r="BS364" s="7">
        <v>-1</v>
      </c>
      <c r="BT364" s="7">
        <v>-1</v>
      </c>
      <c r="BU364" s="2" t="s">
        <v>239</v>
      </c>
      <c r="BV364" s="2" t="s">
        <v>237</v>
      </c>
      <c r="BW364" s="2" t="s">
        <v>226</v>
      </c>
      <c r="BX364" s="2" t="s">
        <v>3365</v>
      </c>
      <c r="BY364" s="2" t="s">
        <v>238</v>
      </c>
      <c r="BZ364" s="2" t="s">
        <v>226</v>
      </c>
      <c r="CA364" s="4"/>
      <c r="CB364" s="8"/>
      <c r="CC364" s="4">
        <v>2</v>
      </c>
      <c r="CD364" s="8">
        <v>91.28</v>
      </c>
      <c r="CE364" s="7">
        <v>-1</v>
      </c>
      <c r="CF364" s="7">
        <v>-1</v>
      </c>
      <c r="CG364" s="2" t="s">
        <v>239</v>
      </c>
      <c r="CH364" s="2" t="s">
        <v>237</v>
      </c>
      <c r="CI364" s="2" t="s">
        <v>1064</v>
      </c>
      <c r="CJ364" s="2" t="s">
        <v>1128</v>
      </c>
      <c r="CK364" s="2" t="s">
        <v>238</v>
      </c>
      <c r="CL364" s="2" t="s">
        <v>226</v>
      </c>
      <c r="CM364" s="4"/>
      <c r="CN364" s="8"/>
      <c r="CO364" s="4">
        <v>9</v>
      </c>
      <c r="CP364" s="8">
        <v>160.02</v>
      </c>
      <c r="CQ364" s="7">
        <v>-1</v>
      </c>
      <c r="CR364" s="7">
        <v>-1</v>
      </c>
      <c r="CS364" s="2" t="s">
        <v>239</v>
      </c>
      <c r="CT364" s="2" t="s">
        <v>237</v>
      </c>
      <c r="CU364" s="2" t="s">
        <v>1816</v>
      </c>
      <c r="CV364" s="2" t="s">
        <v>1813</v>
      </c>
      <c r="CW364" s="2" t="s">
        <v>238</v>
      </c>
      <c r="CX364" s="2" t="s">
        <v>226</v>
      </c>
      <c r="CY364" s="4"/>
      <c r="CZ364" s="8"/>
      <c r="DA364" s="4">
        <v>2</v>
      </c>
      <c r="DB364" s="8">
        <v>79.9</v>
      </c>
      <c r="DC364" s="7">
        <v>-1</v>
      </c>
      <c r="DD364" s="7">
        <v>-1</v>
      </c>
      <c r="DE364" s="2" t="s">
        <v>239</v>
      </c>
      <c r="DF364" s="2" t="s">
        <v>237</v>
      </c>
      <c r="DG364" s="2" t="s">
        <v>1143</v>
      </c>
      <c r="DH364" s="2" t="s">
        <v>677</v>
      </c>
      <c r="DI364" s="2" t="s">
        <v>291</v>
      </c>
      <c r="DJ364" s="2" t="s">
        <v>226</v>
      </c>
      <c r="DK364" s="4"/>
      <c r="DL364" s="8"/>
      <c r="DM364" s="4">
        <v>3</v>
      </c>
      <c r="DN364" s="8">
        <v>47.73</v>
      </c>
      <c r="DO364" s="7">
        <v>-1</v>
      </c>
      <c r="DP364" s="7">
        <v>-1</v>
      </c>
      <c r="DQ364" s="2" t="s">
        <v>239</v>
      </c>
      <c r="DR364" s="2" t="s">
        <v>237</v>
      </c>
      <c r="DS364" s="2" t="s">
        <v>1147</v>
      </c>
      <c r="DT364" s="2" t="s">
        <v>3436</v>
      </c>
      <c r="DU364" s="2" t="s">
        <v>291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239</v>
      </c>
      <c r="ED364" s="2" t="s">
        <v>237</v>
      </c>
      <c r="EE364" s="2" t="s">
        <v>1821</v>
      </c>
      <c r="EF364" s="2" t="s">
        <v>1732</v>
      </c>
      <c r="EG364" s="2" t="s">
        <v>238</v>
      </c>
      <c r="EH364" s="2" t="s">
        <v>226</v>
      </c>
      <c r="EI364" s="4"/>
      <c r="EJ364" s="8"/>
      <c r="EK364" s="4">
        <v>1</v>
      </c>
      <c r="EL364" s="8">
        <v>39.87</v>
      </c>
      <c r="EM364" s="7">
        <v>-1</v>
      </c>
      <c r="EN364" s="7">
        <v>-1</v>
      </c>
      <c r="EO364" s="2" t="s">
        <v>239</v>
      </c>
      <c r="EP364" s="2" t="s">
        <v>237</v>
      </c>
      <c r="EQ364" s="2" t="s">
        <v>1113</v>
      </c>
      <c r="ER364" s="2" t="s">
        <v>1583</v>
      </c>
      <c r="ES364" s="2" t="s">
        <v>238</v>
      </c>
      <c r="ET364" s="2" t="s">
        <v>226</v>
      </c>
      <c r="EU364" s="4"/>
      <c r="EV364" s="8"/>
      <c r="EW364" s="4">
        <v>1</v>
      </c>
      <c r="EX364" s="8">
        <v>41.15</v>
      </c>
      <c r="EY364" s="7">
        <v>-1</v>
      </c>
      <c r="EZ364" s="7">
        <v>-1</v>
      </c>
      <c r="FA364" s="2" t="s">
        <v>239</v>
      </c>
      <c r="FB364" s="2" t="s">
        <v>237</v>
      </c>
      <c r="FC364" s="2" t="s">
        <v>3320</v>
      </c>
      <c r="FD364" s="2" t="s">
        <v>1158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237</v>
      </c>
      <c r="FO364" s="2" t="s">
        <v>3320</v>
      </c>
      <c r="FP364" s="2" t="s">
        <v>1098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226</v>
      </c>
      <c r="FZ364" s="2" t="s">
        <v>226</v>
      </c>
      <c r="GA364" s="2" t="s">
        <v>226</v>
      </c>
      <c r="GB364" s="2" t="s">
        <v>226</v>
      </c>
      <c r="GC364" s="2" t="s">
        <v>226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1002</v>
      </c>
      <c r="GL364" s="2" t="s">
        <v>237</v>
      </c>
      <c r="GM364" s="2" t="s">
        <v>991</v>
      </c>
      <c r="GN364" s="2" t="s">
        <v>1014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239</v>
      </c>
      <c r="GX364" s="2" t="s">
        <v>237</v>
      </c>
      <c r="GY364" s="2" t="s">
        <v>993</v>
      </c>
      <c r="GZ364" s="2" t="s">
        <v>3437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239</v>
      </c>
      <c r="HJ364" s="2" t="s">
        <v>237</v>
      </c>
      <c r="HK364" s="2" t="s">
        <v>1114</v>
      </c>
      <c r="HL364" s="2" t="s">
        <v>1135</v>
      </c>
      <c r="HM364" s="2" t="s">
        <v>238</v>
      </c>
      <c r="HN364" s="2" t="s">
        <v>226</v>
      </c>
      <c r="HO364" s="4"/>
      <c r="HP364" s="8"/>
      <c r="HQ364" s="4">
        <v>11</v>
      </c>
      <c r="HR364" s="8">
        <v>404.25</v>
      </c>
      <c r="HS364" s="7">
        <v>-1</v>
      </c>
      <c r="HT364" s="7">
        <v>-1</v>
      </c>
      <c r="HU364" s="2" t="s">
        <v>239</v>
      </c>
      <c r="HV364" s="2" t="s">
        <v>237</v>
      </c>
      <c r="HW364" s="2" t="s">
        <v>1772</v>
      </c>
      <c r="HX364" s="2" t="s">
        <v>2466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252</v>
      </c>
      <c r="IH364" s="2" t="s">
        <v>237</v>
      </c>
      <c r="II364" s="2" t="s">
        <v>226</v>
      </c>
      <c r="IJ364" s="2" t="s">
        <v>226</v>
      </c>
      <c r="IK364" s="2" t="s">
        <v>238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226</v>
      </c>
      <c r="IT364" s="2" t="s">
        <v>226</v>
      </c>
      <c r="IU364" s="2" t="s">
        <v>226</v>
      </c>
      <c r="IV364" s="2" t="s">
        <v>226</v>
      </c>
      <c r="IW364" s="2" t="s">
        <v>226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252</v>
      </c>
      <c r="JF364" s="2" t="s">
        <v>237</v>
      </c>
      <c r="JG364" s="2" t="s">
        <v>226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237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239</v>
      </c>
      <c r="KD364" s="2" t="s">
        <v>237</v>
      </c>
      <c r="KE364" s="2" t="s">
        <v>591</v>
      </c>
      <c r="KF364" s="2" t="s">
        <v>3023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337</v>
      </c>
      <c r="KP364" s="2" t="s">
        <v>237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239</v>
      </c>
      <c r="LB364" s="2" t="s">
        <v>237</v>
      </c>
      <c r="LC364" s="2" t="s">
        <v>1823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239</v>
      </c>
      <c r="LN364" s="2" t="s">
        <v>237</v>
      </c>
      <c r="LO364" s="2" t="s">
        <v>321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226</v>
      </c>
      <c r="MM364" s="2" t="s">
        <v>226</v>
      </c>
      <c r="MN364" s="2" t="s">
        <v>226</v>
      </c>
      <c r="MO364" s="2" t="s">
        <v>226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252</v>
      </c>
      <c r="MX364" s="2" t="s">
        <v>237</v>
      </c>
      <c r="MY364" s="2" t="s">
        <v>226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239</v>
      </c>
      <c r="NJ364" s="2" t="s">
        <v>237</v>
      </c>
      <c r="NK364" s="2" t="s">
        <v>1111</v>
      </c>
      <c r="NL364" s="2" t="s">
        <v>1467</v>
      </c>
      <c r="NM364" s="2" t="s">
        <v>291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239</v>
      </c>
      <c r="NV364" s="2" t="s">
        <v>237</v>
      </c>
      <c r="NW364" s="2" t="s">
        <v>820</v>
      </c>
      <c r="NX364" s="2" t="s">
        <v>592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239</v>
      </c>
      <c r="OH364" s="2" t="s">
        <v>237</v>
      </c>
      <c r="OI364" s="2" t="s">
        <v>813</v>
      </c>
      <c r="OJ364" s="2" t="s">
        <v>2695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252</v>
      </c>
      <c r="OT364" s="2" t="s">
        <v>237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226</v>
      </c>
      <c r="PG364" s="2" t="s">
        <v>226</v>
      </c>
      <c r="PH364" s="2" t="s">
        <v>226</v>
      </c>
      <c r="PI364" s="2" t="s">
        <v>226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226</v>
      </c>
      <c r="QE364" s="2" t="s">
        <v>226</v>
      </c>
      <c r="QF364" s="2" t="s">
        <v>226</v>
      </c>
      <c r="QG364" s="2" t="s">
        <v>226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236</v>
      </c>
      <c r="QP364" s="2" t="s">
        <v>237</v>
      </c>
      <c r="QQ364" s="2" t="s">
        <v>226</v>
      </c>
      <c r="QR364" s="2" t="s">
        <v>226</v>
      </c>
      <c r="QS364" s="2" t="s">
        <v>238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266</v>
      </c>
      <c r="RB364" s="2" t="s">
        <v>237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226</v>
      </c>
      <c r="RN364" s="2" t="s">
        <v>226</v>
      </c>
      <c r="RO364" s="2" t="s">
        <v>226</v>
      </c>
      <c r="RP364" s="2" t="s">
        <v>226</v>
      </c>
      <c r="RQ364" s="2" t="s">
        <v>226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239</v>
      </c>
      <c r="RZ364" s="2" t="s">
        <v>237</v>
      </c>
      <c r="SA364" s="2" t="s">
        <v>621</v>
      </c>
      <c r="SB364" s="2" t="s">
        <v>3227</v>
      </c>
      <c r="SC364" s="2" t="s">
        <v>238</v>
      </c>
      <c r="SD364" s="2" t="s">
        <v>226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</row>
    <row r="365">
      <c r="A365" s="2" t="s">
        <v>3438</v>
      </c>
      <c r="B365" s="2" t="s">
        <v>577</v>
      </c>
      <c r="C365" s="2" t="s">
        <v>558</v>
      </c>
      <c r="D365" s="2" t="s">
        <v>215</v>
      </c>
      <c r="E365" s="2" t="s">
        <v>432</v>
      </c>
      <c r="F365" s="2" t="s">
        <v>3152</v>
      </c>
      <c r="G365" s="2" t="s">
        <v>3153</v>
      </c>
      <c r="H365" s="2" t="s">
        <v>3154</v>
      </c>
      <c r="I365" s="2" t="s">
        <v>3407</v>
      </c>
      <c r="J365" s="2" t="s">
        <v>451</v>
      </c>
      <c r="K365" s="2" t="s">
        <v>583</v>
      </c>
      <c r="L365" s="3">
        <v>40.8</v>
      </c>
      <c r="M365" s="3">
        <v>42.84</v>
      </c>
      <c r="N365" s="3">
        <v>89.99</v>
      </c>
      <c r="O365" s="2" t="s">
        <v>283</v>
      </c>
      <c r="P365" s="2" t="s">
        <v>284</v>
      </c>
      <c r="Q365" s="2" t="s">
        <v>225</v>
      </c>
      <c r="R365" s="2" t="s">
        <v>226</v>
      </c>
      <c r="S365" s="2" t="s">
        <v>3430</v>
      </c>
      <c r="T365" s="2" t="s">
        <v>969</v>
      </c>
      <c r="U365" s="2" t="s">
        <v>3305</v>
      </c>
      <c r="V365" s="2" t="s">
        <v>970</v>
      </c>
      <c r="W365" s="2" t="s">
        <v>971</v>
      </c>
      <c r="X365" s="2" t="s">
        <v>587</v>
      </c>
      <c r="Y365" s="2" t="s">
        <v>2358</v>
      </c>
      <c r="Z365" s="4"/>
      <c r="AA365" s="4">
        <f>=ROUNDDOWN({0},0)</f>
      </c>
      <c r="AB365" s="5">
        <v>1.7</v>
      </c>
      <c r="AC365" s="2" t="s">
        <v>226</v>
      </c>
      <c r="AD365" s="4"/>
      <c r="AE365" s="4"/>
      <c r="AF365" s="6">
        <v>64</v>
      </c>
      <c r="AG365" s="6"/>
      <c r="AH365" s="7">
        <v>0.5595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39</v>
      </c>
      <c r="AQ365" s="8">
        <v>1217.78</v>
      </c>
      <c r="AR365" s="4">
        <v>99</v>
      </c>
      <c r="AS365" s="8">
        <v>3571.86</v>
      </c>
      <c r="AT365" s="7">
        <v>-0.6061</v>
      </c>
      <c r="AU365" s="7">
        <v>-0.6591</v>
      </c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1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39</v>
      </c>
      <c r="BK365" s="8">
        <v>1217.78</v>
      </c>
      <c r="BL365" s="2" t="s">
        <v>3439</v>
      </c>
      <c r="BM365" s="7">
        <v>1</v>
      </c>
      <c r="BN365" s="7">
        <v>1</v>
      </c>
      <c r="BO365" s="4">
        <v>5</v>
      </c>
      <c r="BP365" s="8">
        <v>235.05</v>
      </c>
      <c r="BQ365" s="4">
        <v>36</v>
      </c>
      <c r="BR365" s="8">
        <v>1607.76</v>
      </c>
      <c r="BS365" s="7">
        <v>-0.8611</v>
      </c>
      <c r="BT365" s="7">
        <v>-0.8538</v>
      </c>
      <c r="BU365" s="2" t="s">
        <v>239</v>
      </c>
      <c r="BV365" s="2" t="s">
        <v>237</v>
      </c>
      <c r="BW365" s="2" t="s">
        <v>226</v>
      </c>
      <c r="BX365" s="2" t="s">
        <v>1035</v>
      </c>
      <c r="BY365" s="2" t="s">
        <v>238</v>
      </c>
      <c r="BZ365" s="2" t="s">
        <v>226</v>
      </c>
      <c r="CA365" s="4">
        <v>4</v>
      </c>
      <c r="CB365" s="8">
        <v>195.56</v>
      </c>
      <c r="CC365" s="4"/>
      <c r="CD365" s="8"/>
      <c r="CE365" s="7"/>
      <c r="CF365" s="7"/>
      <c r="CG365" s="2" t="s">
        <v>239</v>
      </c>
      <c r="CH365" s="2" t="s">
        <v>237</v>
      </c>
      <c r="CI365" s="2" t="s">
        <v>1064</v>
      </c>
      <c r="CJ365" s="2" t="s">
        <v>1128</v>
      </c>
      <c r="CK365" s="2" t="s">
        <v>238</v>
      </c>
      <c r="CL365" s="2" t="s">
        <v>226</v>
      </c>
      <c r="CM365" s="4">
        <v>5</v>
      </c>
      <c r="CN365" s="8">
        <v>138.8</v>
      </c>
      <c r="CO365" s="4">
        <v>8</v>
      </c>
      <c r="CP365" s="8">
        <v>222.08</v>
      </c>
      <c r="CQ365" s="7">
        <v>-0.375</v>
      </c>
      <c r="CR365" s="7">
        <v>-0.375</v>
      </c>
      <c r="CS365" s="2" t="s">
        <v>239</v>
      </c>
      <c r="CT365" s="2" t="s">
        <v>237</v>
      </c>
      <c r="CU365" s="2" t="s">
        <v>1816</v>
      </c>
      <c r="CV365" s="2" t="s">
        <v>2057</v>
      </c>
      <c r="CW365" s="2" t="s">
        <v>238</v>
      </c>
      <c r="CX365" s="2" t="s">
        <v>226</v>
      </c>
      <c r="CY365" s="4">
        <v>22</v>
      </c>
      <c r="CZ365" s="8">
        <v>570.24</v>
      </c>
      <c r="DA365" s="4">
        <v>36</v>
      </c>
      <c r="DB365" s="8">
        <v>984.96</v>
      </c>
      <c r="DC365" s="7">
        <v>-0.3889</v>
      </c>
      <c r="DD365" s="7">
        <v>-0.4211</v>
      </c>
      <c r="DE365" s="2" t="s">
        <v>239</v>
      </c>
      <c r="DF365" s="2" t="s">
        <v>237</v>
      </c>
      <c r="DG365" s="2" t="s">
        <v>1143</v>
      </c>
      <c r="DH365" s="2" t="s">
        <v>1584</v>
      </c>
      <c r="DI365" s="2" t="s">
        <v>291</v>
      </c>
      <c r="DJ365" s="2" t="s">
        <v>226</v>
      </c>
      <c r="DK365" s="4">
        <v>2</v>
      </c>
      <c r="DL365" s="8">
        <v>51.14</v>
      </c>
      <c r="DM365" s="4">
        <v>2</v>
      </c>
      <c r="DN365" s="8">
        <v>51.14</v>
      </c>
      <c r="DO365" s="7"/>
      <c r="DP365" s="7"/>
      <c r="DQ365" s="2" t="s">
        <v>239</v>
      </c>
      <c r="DR365" s="2" t="s">
        <v>237</v>
      </c>
      <c r="DS365" s="2" t="s">
        <v>1147</v>
      </c>
      <c r="DT365" s="2" t="s">
        <v>3422</v>
      </c>
      <c r="DU365" s="2" t="s">
        <v>291</v>
      </c>
      <c r="DV365" s="2" t="s">
        <v>226</v>
      </c>
      <c r="DW365" s="4">
        <v>1</v>
      </c>
      <c r="DX365" s="8">
        <v>26.99</v>
      </c>
      <c r="DY365" s="4">
        <v>1</v>
      </c>
      <c r="DZ365" s="8">
        <v>44.98</v>
      </c>
      <c r="EA365" s="7"/>
      <c r="EB365" s="7">
        <v>-0.4</v>
      </c>
      <c r="EC365" s="2" t="s">
        <v>239</v>
      </c>
      <c r="ED365" s="2" t="s">
        <v>237</v>
      </c>
      <c r="EE365" s="2" t="s">
        <v>1821</v>
      </c>
      <c r="EF365" s="2" t="s">
        <v>1092</v>
      </c>
      <c r="EG365" s="2" t="s">
        <v>238</v>
      </c>
      <c r="EH365" s="2" t="s">
        <v>226</v>
      </c>
      <c r="EI365" s="4"/>
      <c r="EJ365" s="8"/>
      <c r="EK365" s="4">
        <v>7</v>
      </c>
      <c r="EL365" s="8">
        <v>299.11</v>
      </c>
      <c r="EM365" s="7">
        <v>-1</v>
      </c>
      <c r="EN365" s="7">
        <v>-1</v>
      </c>
      <c r="EO365" s="2" t="s">
        <v>239</v>
      </c>
      <c r="EP365" s="2" t="s">
        <v>237</v>
      </c>
      <c r="EQ365" s="2" t="s">
        <v>1113</v>
      </c>
      <c r="ER365" s="2" t="s">
        <v>1854</v>
      </c>
      <c r="ES365" s="2" t="s">
        <v>238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239</v>
      </c>
      <c r="FB365" s="2" t="s">
        <v>237</v>
      </c>
      <c r="FC365" s="2" t="s">
        <v>3320</v>
      </c>
      <c r="FD365" s="2" t="s">
        <v>3410</v>
      </c>
      <c r="FE365" s="2" t="s">
        <v>238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239</v>
      </c>
      <c r="FN365" s="2" t="s">
        <v>237</v>
      </c>
      <c r="FO365" s="2" t="s">
        <v>3320</v>
      </c>
      <c r="FP365" s="2" t="s">
        <v>1589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226</v>
      </c>
      <c r="FZ365" s="2" t="s">
        <v>226</v>
      </c>
      <c r="GA365" s="2" t="s">
        <v>226</v>
      </c>
      <c r="GB365" s="2" t="s">
        <v>226</v>
      </c>
      <c r="GC365" s="2" t="s">
        <v>226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1002</v>
      </c>
      <c r="GL365" s="2" t="s">
        <v>237</v>
      </c>
      <c r="GM365" s="2" t="s">
        <v>991</v>
      </c>
      <c r="GN365" s="2" t="s">
        <v>1732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239</v>
      </c>
      <c r="GX365" s="2" t="s">
        <v>237</v>
      </c>
      <c r="GY365" s="2" t="s">
        <v>993</v>
      </c>
      <c r="GZ365" s="2" t="s">
        <v>1406</v>
      </c>
      <c r="HA365" s="2" t="s">
        <v>238</v>
      </c>
      <c r="HB365" s="2" t="s">
        <v>226</v>
      </c>
      <c r="HC365" s="4"/>
      <c r="HD365" s="8"/>
      <c r="HE365" s="4">
        <v>2</v>
      </c>
      <c r="HF365" s="8">
        <v>89.96</v>
      </c>
      <c r="HG365" s="7">
        <v>-1</v>
      </c>
      <c r="HH365" s="7">
        <v>-1</v>
      </c>
      <c r="HI365" s="2" t="s">
        <v>239</v>
      </c>
      <c r="HJ365" s="2" t="s">
        <v>237</v>
      </c>
      <c r="HK365" s="2" t="s">
        <v>1114</v>
      </c>
      <c r="HL365" s="2" t="s">
        <v>1823</v>
      </c>
      <c r="HM365" s="2" t="s">
        <v>238</v>
      </c>
      <c r="HN365" s="2" t="s">
        <v>226</v>
      </c>
      <c r="HO365" s="4"/>
      <c r="HP365" s="8"/>
      <c r="HQ365" s="4">
        <v>5</v>
      </c>
      <c r="HR365" s="8">
        <v>196.9</v>
      </c>
      <c r="HS365" s="7">
        <v>-1</v>
      </c>
      <c r="HT365" s="7">
        <v>-1</v>
      </c>
      <c r="HU365" s="2" t="s">
        <v>239</v>
      </c>
      <c r="HV365" s="2" t="s">
        <v>237</v>
      </c>
      <c r="HW365" s="2" t="s">
        <v>811</v>
      </c>
      <c r="HX365" s="2" t="s">
        <v>727</v>
      </c>
      <c r="HY365" s="2" t="s">
        <v>238</v>
      </c>
      <c r="HZ365" s="2" t="s">
        <v>291</v>
      </c>
      <c r="IA365" s="4"/>
      <c r="IB365" s="8"/>
      <c r="IC365" s="4"/>
      <c r="ID365" s="8"/>
      <c r="IE365" s="7"/>
      <c r="IF365" s="7"/>
      <c r="IG365" s="2" t="s">
        <v>252</v>
      </c>
      <c r="IH365" s="2" t="s">
        <v>237</v>
      </c>
      <c r="II365" s="2" t="s">
        <v>226</v>
      </c>
      <c r="IJ365" s="2" t="s">
        <v>226</v>
      </c>
      <c r="IK365" s="2" t="s">
        <v>238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226</v>
      </c>
      <c r="IT365" s="2" t="s">
        <v>226</v>
      </c>
      <c r="IU365" s="2" t="s">
        <v>226</v>
      </c>
      <c r="IV365" s="2" t="s">
        <v>226</v>
      </c>
      <c r="IW365" s="2" t="s">
        <v>226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252</v>
      </c>
      <c r="JF365" s="2" t="s">
        <v>237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237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237</v>
      </c>
      <c r="KE365" s="2" t="s">
        <v>591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337</v>
      </c>
      <c r="KP365" s="2" t="s">
        <v>237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>
        <v>1</v>
      </c>
      <c r="KX365" s="8">
        <v>42.84</v>
      </c>
      <c r="KY365" s="7">
        <v>-1</v>
      </c>
      <c r="KZ365" s="7">
        <v>-1</v>
      </c>
      <c r="LA365" s="2" t="s">
        <v>239</v>
      </c>
      <c r="LB365" s="2" t="s">
        <v>237</v>
      </c>
      <c r="LC365" s="2" t="s">
        <v>1823</v>
      </c>
      <c r="LD365" s="2" t="s">
        <v>810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239</v>
      </c>
      <c r="LN365" s="2" t="s">
        <v>237</v>
      </c>
      <c r="LO365" s="2" t="s">
        <v>321</v>
      </c>
      <c r="LP365" s="2" t="s">
        <v>547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226</v>
      </c>
      <c r="MM365" s="2" t="s">
        <v>226</v>
      </c>
      <c r="MN365" s="2" t="s">
        <v>226</v>
      </c>
      <c r="MO365" s="2" t="s">
        <v>226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237</v>
      </c>
      <c r="MY365" s="2" t="s">
        <v>226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239</v>
      </c>
      <c r="NJ365" s="2" t="s">
        <v>237</v>
      </c>
      <c r="NK365" s="2" t="s">
        <v>1111</v>
      </c>
      <c r="NL365" s="2" t="s">
        <v>1829</v>
      </c>
      <c r="NM365" s="2" t="s">
        <v>291</v>
      </c>
      <c r="NN365" s="2" t="s">
        <v>226</v>
      </c>
      <c r="NO365" s="4"/>
      <c r="NP365" s="8"/>
      <c r="NQ365" s="4">
        <v>1</v>
      </c>
      <c r="NR365" s="8">
        <v>32.13</v>
      </c>
      <c r="NS365" s="7">
        <v>-1</v>
      </c>
      <c r="NT365" s="7">
        <v>-1</v>
      </c>
      <c r="NU365" s="2" t="s">
        <v>239</v>
      </c>
      <c r="NV365" s="2" t="s">
        <v>237</v>
      </c>
      <c r="NW365" s="2" t="s">
        <v>820</v>
      </c>
      <c r="NX365" s="2" t="s">
        <v>822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239</v>
      </c>
      <c r="OH365" s="2" t="s">
        <v>237</v>
      </c>
      <c r="OI365" s="2" t="s">
        <v>813</v>
      </c>
      <c r="OJ365" s="2" t="s">
        <v>3440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252</v>
      </c>
      <c r="OT365" s="2" t="s">
        <v>237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226</v>
      </c>
      <c r="PG365" s="2" t="s">
        <v>226</v>
      </c>
      <c r="PH365" s="2" t="s">
        <v>226</v>
      </c>
      <c r="PI365" s="2" t="s">
        <v>226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226</v>
      </c>
      <c r="QD365" s="2" t="s">
        <v>226</v>
      </c>
      <c r="QE365" s="2" t="s">
        <v>226</v>
      </c>
      <c r="QF365" s="2" t="s">
        <v>226</v>
      </c>
      <c r="QG365" s="2" t="s">
        <v>226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237</v>
      </c>
      <c r="QQ365" s="2" t="s">
        <v>226</v>
      </c>
      <c r="QR365" s="2" t="s">
        <v>226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266</v>
      </c>
      <c r="RB365" s="2" t="s">
        <v>237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226</v>
      </c>
      <c r="RO365" s="2" t="s">
        <v>226</v>
      </c>
      <c r="RP365" s="2" t="s">
        <v>226</v>
      </c>
      <c r="RQ365" s="2" t="s">
        <v>226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239</v>
      </c>
      <c r="RZ365" s="2" t="s">
        <v>237</v>
      </c>
      <c r="SA365" s="2" t="s">
        <v>621</v>
      </c>
      <c r="SB365" s="2" t="s">
        <v>1259</v>
      </c>
      <c r="SC365" s="2" t="s">
        <v>238</v>
      </c>
      <c r="SD365" s="2" t="s">
        <v>226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</row>
    <row r="366">
      <c r="A366" s="2" t="s">
        <v>3441</v>
      </c>
      <c r="B366" s="2" t="s">
        <v>577</v>
      </c>
      <c r="C366" s="2" t="s">
        <v>558</v>
      </c>
      <c r="D366" s="2" t="s">
        <v>215</v>
      </c>
      <c r="E366" s="2" t="s">
        <v>432</v>
      </c>
      <c r="F366" s="2" t="s">
        <v>3152</v>
      </c>
      <c r="G366" s="2" t="s">
        <v>3153</v>
      </c>
      <c r="H366" s="2" t="s">
        <v>3154</v>
      </c>
      <c r="I366" s="2" t="s">
        <v>3407</v>
      </c>
      <c r="J366" s="2" t="s">
        <v>480</v>
      </c>
      <c r="K366" s="2" t="s">
        <v>583</v>
      </c>
      <c r="L366" s="3">
        <v>46.55</v>
      </c>
      <c r="M366" s="3">
        <v>48.88</v>
      </c>
      <c r="N366" s="3">
        <v>99.99</v>
      </c>
      <c r="O366" s="2" t="s">
        <v>283</v>
      </c>
      <c r="P366" s="2" t="s">
        <v>284</v>
      </c>
      <c r="Q366" s="2" t="s">
        <v>225</v>
      </c>
      <c r="R366" s="2" t="s">
        <v>226</v>
      </c>
      <c r="S366" s="2" t="s">
        <v>3430</v>
      </c>
      <c r="T366" s="2" t="s">
        <v>969</v>
      </c>
      <c r="U366" s="2" t="s">
        <v>3305</v>
      </c>
      <c r="V366" s="2" t="s">
        <v>970</v>
      </c>
      <c r="W366" s="2" t="s">
        <v>971</v>
      </c>
      <c r="X366" s="2" t="s">
        <v>587</v>
      </c>
      <c r="Y366" s="2" t="s">
        <v>2358</v>
      </c>
      <c r="Z366" s="4"/>
      <c r="AA366" s="4">
        <f>=ROUNDDOWN({0},0)</f>
      </c>
      <c r="AB366" s="5">
        <v>6.6</v>
      </c>
      <c r="AC366" s="2" t="s">
        <v>226</v>
      </c>
      <c r="AD366" s="4"/>
      <c r="AE366" s="4"/>
      <c r="AF366" s="6">
        <v>64</v>
      </c>
      <c r="AG366" s="6"/>
      <c r="AH366" s="7">
        <v>0.2619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/>
      <c r="AQ366" s="8"/>
      <c r="AR366" s="4">
        <v>86</v>
      </c>
      <c r="AS366" s="8">
        <v>3322.61</v>
      </c>
      <c r="AT366" s="7">
        <v>-1</v>
      </c>
      <c r="AU366" s="7">
        <v>-1</v>
      </c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/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/>
      <c r="BK366" s="8"/>
      <c r="BL366" s="2" t="s">
        <v>3442</v>
      </c>
      <c r="BM366" s="7"/>
      <c r="BN366" s="7"/>
      <c r="BO366" s="4"/>
      <c r="BP366" s="8"/>
      <c r="BQ366" s="4">
        <v>15</v>
      </c>
      <c r="BR366" s="8">
        <v>735.24</v>
      </c>
      <c r="BS366" s="7">
        <v>-1</v>
      </c>
      <c r="BT366" s="7">
        <v>-1</v>
      </c>
      <c r="BU366" s="2" t="s">
        <v>239</v>
      </c>
      <c r="BV366" s="2" t="s">
        <v>237</v>
      </c>
      <c r="BW366" s="2" t="s">
        <v>226</v>
      </c>
      <c r="BX366" s="2" t="s">
        <v>1035</v>
      </c>
      <c r="BY366" s="2" t="s">
        <v>238</v>
      </c>
      <c r="BZ366" s="2" t="s">
        <v>226</v>
      </c>
      <c r="CA366" s="4"/>
      <c r="CB366" s="8"/>
      <c r="CC366" s="4">
        <v>2</v>
      </c>
      <c r="CD366" s="8">
        <v>110.82</v>
      </c>
      <c r="CE366" s="7">
        <v>-1</v>
      </c>
      <c r="CF366" s="7">
        <v>-1</v>
      </c>
      <c r="CG366" s="2" t="s">
        <v>239</v>
      </c>
      <c r="CH366" s="2" t="s">
        <v>237</v>
      </c>
      <c r="CI366" s="2" t="s">
        <v>1064</v>
      </c>
      <c r="CJ366" s="2" t="s">
        <v>1095</v>
      </c>
      <c r="CK366" s="2" t="s">
        <v>238</v>
      </c>
      <c r="CL366" s="2" t="s">
        <v>226</v>
      </c>
      <c r="CM366" s="4"/>
      <c r="CN366" s="8"/>
      <c r="CO366" s="4">
        <v>15</v>
      </c>
      <c r="CP366" s="8">
        <v>475.05</v>
      </c>
      <c r="CQ366" s="7">
        <v>-1</v>
      </c>
      <c r="CR366" s="7">
        <v>-1</v>
      </c>
      <c r="CS366" s="2" t="s">
        <v>239</v>
      </c>
      <c r="CT366" s="2" t="s">
        <v>237</v>
      </c>
      <c r="CU366" s="2" t="s">
        <v>1816</v>
      </c>
      <c r="CV366" s="2" t="s">
        <v>1107</v>
      </c>
      <c r="CW366" s="2" t="s">
        <v>238</v>
      </c>
      <c r="CX366" s="2" t="s">
        <v>226</v>
      </c>
      <c r="CY366" s="4"/>
      <c r="CZ366" s="8"/>
      <c r="DA366" s="4">
        <v>28</v>
      </c>
      <c r="DB366" s="8">
        <v>823.2</v>
      </c>
      <c r="DC366" s="7">
        <v>-1</v>
      </c>
      <c r="DD366" s="7">
        <v>-1</v>
      </c>
      <c r="DE366" s="2" t="s">
        <v>239</v>
      </c>
      <c r="DF366" s="2" t="s">
        <v>237</v>
      </c>
      <c r="DG366" s="2" t="s">
        <v>1143</v>
      </c>
      <c r="DH366" s="2" t="s">
        <v>1584</v>
      </c>
      <c r="DI366" s="2" t="s">
        <v>291</v>
      </c>
      <c r="DJ366" s="2" t="s">
        <v>226</v>
      </c>
      <c r="DK366" s="4"/>
      <c r="DL366" s="8"/>
      <c r="DM366" s="4">
        <v>4</v>
      </c>
      <c r="DN366" s="8">
        <v>115.92</v>
      </c>
      <c r="DO366" s="7">
        <v>-1</v>
      </c>
      <c r="DP366" s="7">
        <v>-1</v>
      </c>
      <c r="DQ366" s="2" t="s">
        <v>239</v>
      </c>
      <c r="DR366" s="2" t="s">
        <v>237</v>
      </c>
      <c r="DS366" s="2" t="s">
        <v>1147</v>
      </c>
      <c r="DT366" s="2" t="s">
        <v>1557</v>
      </c>
      <c r="DU366" s="2" t="s">
        <v>291</v>
      </c>
      <c r="DV366" s="2" t="s">
        <v>226</v>
      </c>
      <c r="DW366" s="4"/>
      <c r="DX366" s="8"/>
      <c r="DY366" s="4">
        <v>1</v>
      </c>
      <c r="DZ366" s="8">
        <v>51.32</v>
      </c>
      <c r="EA366" s="7">
        <v>-1</v>
      </c>
      <c r="EB366" s="7">
        <v>-1</v>
      </c>
      <c r="EC366" s="2" t="s">
        <v>239</v>
      </c>
      <c r="ED366" s="2" t="s">
        <v>237</v>
      </c>
      <c r="EE366" s="2" t="s">
        <v>1821</v>
      </c>
      <c r="EF366" s="2" t="s">
        <v>1134</v>
      </c>
      <c r="EG366" s="2" t="s">
        <v>238</v>
      </c>
      <c r="EH366" s="2" t="s">
        <v>226</v>
      </c>
      <c r="EI366" s="4"/>
      <c r="EJ366" s="8"/>
      <c r="EK366" s="4">
        <v>16</v>
      </c>
      <c r="EL366" s="8">
        <v>774.56</v>
      </c>
      <c r="EM366" s="7">
        <v>-1</v>
      </c>
      <c r="EN366" s="7">
        <v>-1</v>
      </c>
      <c r="EO366" s="2" t="s">
        <v>239</v>
      </c>
      <c r="EP366" s="2" t="s">
        <v>237</v>
      </c>
      <c r="EQ366" s="2" t="s">
        <v>1113</v>
      </c>
      <c r="ER366" s="2" t="s">
        <v>993</v>
      </c>
      <c r="ES366" s="2" t="s">
        <v>238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239</v>
      </c>
      <c r="FB366" s="2" t="s">
        <v>237</v>
      </c>
      <c r="FC366" s="2" t="s">
        <v>3320</v>
      </c>
      <c r="FD366" s="2" t="s">
        <v>3298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237</v>
      </c>
      <c r="FO366" s="2" t="s">
        <v>3320</v>
      </c>
      <c r="FP366" s="2" t="s">
        <v>3443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226</v>
      </c>
      <c r="FZ366" s="2" t="s">
        <v>226</v>
      </c>
      <c r="GA366" s="2" t="s">
        <v>226</v>
      </c>
      <c r="GB366" s="2" t="s">
        <v>226</v>
      </c>
      <c r="GC366" s="2" t="s">
        <v>226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1002</v>
      </c>
      <c r="GL366" s="2" t="s">
        <v>237</v>
      </c>
      <c r="GM366" s="2" t="s">
        <v>991</v>
      </c>
      <c r="GN366" s="2" t="s">
        <v>1093</v>
      </c>
      <c r="GO366" s="2" t="s">
        <v>238</v>
      </c>
      <c r="GP366" s="2" t="s">
        <v>226</v>
      </c>
      <c r="GQ366" s="4"/>
      <c r="GR366" s="8"/>
      <c r="GS366" s="4">
        <v>1</v>
      </c>
      <c r="GT366" s="8">
        <v>51.32</v>
      </c>
      <c r="GU366" s="7">
        <v>-1</v>
      </c>
      <c r="GV366" s="7">
        <v>-1</v>
      </c>
      <c r="GW366" s="2" t="s">
        <v>239</v>
      </c>
      <c r="GX366" s="2" t="s">
        <v>237</v>
      </c>
      <c r="GY366" s="2" t="s">
        <v>993</v>
      </c>
      <c r="GZ366" s="2" t="s">
        <v>1647</v>
      </c>
      <c r="HA366" s="2" t="s">
        <v>238</v>
      </c>
      <c r="HB366" s="2" t="s">
        <v>226</v>
      </c>
      <c r="HC366" s="4"/>
      <c r="HD366" s="8"/>
      <c r="HE366" s="4">
        <v>1</v>
      </c>
      <c r="HF366" s="8">
        <v>51.32</v>
      </c>
      <c r="HG366" s="7">
        <v>-1</v>
      </c>
      <c r="HH366" s="7">
        <v>-1</v>
      </c>
      <c r="HI366" s="2" t="s">
        <v>239</v>
      </c>
      <c r="HJ366" s="2" t="s">
        <v>237</v>
      </c>
      <c r="HK366" s="2" t="s">
        <v>1114</v>
      </c>
      <c r="HL366" s="2" t="s">
        <v>1153</v>
      </c>
      <c r="HM366" s="2" t="s">
        <v>238</v>
      </c>
      <c r="HN366" s="2" t="s">
        <v>226</v>
      </c>
      <c r="HO366" s="4"/>
      <c r="HP366" s="8"/>
      <c r="HQ366" s="4">
        <v>3</v>
      </c>
      <c r="HR366" s="8">
        <v>133.86</v>
      </c>
      <c r="HS366" s="7">
        <v>-1</v>
      </c>
      <c r="HT366" s="7">
        <v>-1</v>
      </c>
      <c r="HU366" s="2" t="s">
        <v>239</v>
      </c>
      <c r="HV366" s="2" t="s">
        <v>237</v>
      </c>
      <c r="HW366" s="2" t="s">
        <v>811</v>
      </c>
      <c r="HX366" s="2" t="s">
        <v>849</v>
      </c>
      <c r="HY366" s="2" t="s">
        <v>238</v>
      </c>
      <c r="HZ366" s="2" t="s">
        <v>291</v>
      </c>
      <c r="IA366" s="4"/>
      <c r="IB366" s="8"/>
      <c r="IC366" s="4"/>
      <c r="ID366" s="8"/>
      <c r="IE366" s="7"/>
      <c r="IF366" s="7"/>
      <c r="IG366" s="2" t="s">
        <v>252</v>
      </c>
      <c r="IH366" s="2" t="s">
        <v>237</v>
      </c>
      <c r="II366" s="2" t="s">
        <v>226</v>
      </c>
      <c r="IJ366" s="2" t="s">
        <v>226</v>
      </c>
      <c r="IK366" s="2" t="s">
        <v>238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226</v>
      </c>
      <c r="IT366" s="2" t="s">
        <v>226</v>
      </c>
      <c r="IU366" s="2" t="s">
        <v>226</v>
      </c>
      <c r="IV366" s="2" t="s">
        <v>226</v>
      </c>
      <c r="IW366" s="2" t="s">
        <v>226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252</v>
      </c>
      <c r="JF366" s="2" t="s">
        <v>237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237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237</v>
      </c>
      <c r="KE366" s="2" t="s">
        <v>591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337</v>
      </c>
      <c r="KP366" s="2" t="s">
        <v>237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239</v>
      </c>
      <c r="LB366" s="2" t="s">
        <v>237</v>
      </c>
      <c r="LC366" s="2" t="s">
        <v>1823</v>
      </c>
      <c r="LD366" s="2" t="s">
        <v>802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237</v>
      </c>
      <c r="LO366" s="2" t="s">
        <v>321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237</v>
      </c>
      <c r="MY366" s="2" t="s">
        <v>226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239</v>
      </c>
      <c r="NJ366" s="2" t="s">
        <v>261</v>
      </c>
      <c r="NK366" s="2" t="s">
        <v>1111</v>
      </c>
      <c r="NL366" s="2" t="s">
        <v>1672</v>
      </c>
      <c r="NM366" s="2" t="s">
        <v>291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239</v>
      </c>
      <c r="NV366" s="2" t="s">
        <v>237</v>
      </c>
      <c r="NW366" s="2" t="s">
        <v>820</v>
      </c>
      <c r="NX366" s="2" t="s">
        <v>1718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239</v>
      </c>
      <c r="OH366" s="2" t="s">
        <v>237</v>
      </c>
      <c r="OI366" s="2" t="s">
        <v>813</v>
      </c>
      <c r="OJ366" s="2" t="s">
        <v>3023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252</v>
      </c>
      <c r="OT366" s="2" t="s">
        <v>237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226</v>
      </c>
      <c r="PG366" s="2" t="s">
        <v>226</v>
      </c>
      <c r="PH366" s="2" t="s">
        <v>226</v>
      </c>
      <c r="PI366" s="2" t="s">
        <v>226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226</v>
      </c>
      <c r="QD366" s="2" t="s">
        <v>226</v>
      </c>
      <c r="QE366" s="2" t="s">
        <v>226</v>
      </c>
      <c r="QF366" s="2" t="s">
        <v>226</v>
      </c>
      <c r="QG366" s="2" t="s">
        <v>226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237</v>
      </c>
      <c r="QQ366" s="2" t="s">
        <v>226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266</v>
      </c>
      <c r="RB366" s="2" t="s">
        <v>237</v>
      </c>
      <c r="RC366" s="2" t="s">
        <v>226</v>
      </c>
      <c r="RD366" s="2" t="s">
        <v>226</v>
      </c>
      <c r="RE366" s="2" t="s">
        <v>238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226</v>
      </c>
      <c r="RO366" s="2" t="s">
        <v>226</v>
      </c>
      <c r="RP366" s="2" t="s">
        <v>226</v>
      </c>
      <c r="RQ366" s="2" t="s">
        <v>226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239</v>
      </c>
      <c r="RZ366" s="2" t="s">
        <v>237</v>
      </c>
      <c r="SA366" s="2" t="s">
        <v>621</v>
      </c>
      <c r="SB366" s="2" t="s">
        <v>1173</v>
      </c>
      <c r="SC366" s="2" t="s">
        <v>238</v>
      </c>
      <c r="SD366" s="2" t="s">
        <v>226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</row>
    <row r="367">
      <c r="A367" s="2" t="s">
        <v>3444</v>
      </c>
      <c r="B367" s="2" t="s">
        <v>577</v>
      </c>
      <c r="C367" s="2" t="s">
        <v>558</v>
      </c>
      <c r="D367" s="2" t="s">
        <v>215</v>
      </c>
      <c r="E367" s="2" t="s">
        <v>432</v>
      </c>
      <c r="F367" s="2" t="s">
        <v>3152</v>
      </c>
      <c r="G367" s="2" t="s">
        <v>3153</v>
      </c>
      <c r="H367" s="2" t="s">
        <v>3154</v>
      </c>
      <c r="I367" s="2" t="s">
        <v>3407</v>
      </c>
      <c r="J367" s="2" t="s">
        <v>437</v>
      </c>
      <c r="K367" s="2" t="s">
        <v>438</v>
      </c>
      <c r="L367" s="3">
        <v>36</v>
      </c>
      <c r="M367" s="3">
        <v>37.8</v>
      </c>
      <c r="N367" s="3">
        <v>79.99</v>
      </c>
      <c r="O367" s="2" t="s">
        <v>302</v>
      </c>
      <c r="P367" s="2" t="s">
        <v>284</v>
      </c>
      <c r="Q367" s="2" t="s">
        <v>225</v>
      </c>
      <c r="R367" s="2" t="s">
        <v>226</v>
      </c>
      <c r="S367" s="2" t="s">
        <v>3445</v>
      </c>
      <c r="T367" s="2" t="s">
        <v>969</v>
      </c>
      <c r="U367" s="2" t="s">
        <v>3296</v>
      </c>
      <c r="V367" s="2" t="s">
        <v>970</v>
      </c>
      <c r="W367" s="2" t="s">
        <v>971</v>
      </c>
      <c r="X367" s="2" t="s">
        <v>587</v>
      </c>
      <c r="Y367" s="2" t="s">
        <v>2358</v>
      </c>
      <c r="Z367" s="4"/>
      <c r="AA367" s="4">
        <f>=ROUNDDOWN({0},0)</f>
      </c>
      <c r="AB367" s="5"/>
      <c r="AC367" s="2" t="s">
        <v>226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/>
      <c r="AQ367" s="8"/>
      <c r="AR367" s="4">
        <v>35</v>
      </c>
      <c r="AS367" s="8">
        <v>1153.69</v>
      </c>
      <c r="AT367" s="7">
        <v>-1</v>
      </c>
      <c r="AU367" s="7">
        <v>-1</v>
      </c>
      <c r="AV367" s="4" t="s">
        <v>226</v>
      </c>
      <c r="AW367" s="8" t="s">
        <v>226</v>
      </c>
      <c r="AX367" s="4">
        <v>216</v>
      </c>
      <c r="AY367" s="8">
        <v>7606</v>
      </c>
      <c r="AZ367" s="7" t="s">
        <v>226</v>
      </c>
      <c r="BA367" s="7" t="s">
        <v>226</v>
      </c>
      <c r="BB367" s="7"/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/>
      <c r="BK367" s="8"/>
      <c r="BL367" s="2" t="s">
        <v>3446</v>
      </c>
      <c r="BM367" s="7"/>
      <c r="BN367" s="7"/>
      <c r="BO367" s="4"/>
      <c r="BP367" s="8"/>
      <c r="BQ367" s="4">
        <v>10</v>
      </c>
      <c r="BR367" s="8">
        <v>365.62</v>
      </c>
      <c r="BS367" s="7">
        <v>-1</v>
      </c>
      <c r="BT367" s="7">
        <v>-1</v>
      </c>
      <c r="BU367" s="2" t="s">
        <v>239</v>
      </c>
      <c r="BV367" s="2" t="s">
        <v>237</v>
      </c>
      <c r="BW367" s="2" t="s">
        <v>226</v>
      </c>
      <c r="BX367" s="2" t="s">
        <v>1035</v>
      </c>
      <c r="BY367" s="2" t="s">
        <v>238</v>
      </c>
      <c r="BZ367" s="2" t="s">
        <v>226</v>
      </c>
      <c r="CA367" s="4"/>
      <c r="CB367" s="8"/>
      <c r="CC367" s="4">
        <v>2</v>
      </c>
      <c r="CD367" s="8">
        <v>84.74</v>
      </c>
      <c r="CE367" s="7">
        <v>-1</v>
      </c>
      <c r="CF367" s="7">
        <v>-1</v>
      </c>
      <c r="CG367" s="2" t="s">
        <v>239</v>
      </c>
      <c r="CH367" s="2" t="s">
        <v>237</v>
      </c>
      <c r="CI367" s="2" t="s">
        <v>1064</v>
      </c>
      <c r="CJ367" s="2" t="s">
        <v>1106</v>
      </c>
      <c r="CK367" s="2" t="s">
        <v>238</v>
      </c>
      <c r="CL367" s="2" t="s">
        <v>226</v>
      </c>
      <c r="CM367" s="4"/>
      <c r="CN367" s="8"/>
      <c r="CO367" s="4">
        <v>2</v>
      </c>
      <c r="CP367" s="8">
        <v>48.98</v>
      </c>
      <c r="CQ367" s="7">
        <v>-1</v>
      </c>
      <c r="CR367" s="7">
        <v>-1</v>
      </c>
      <c r="CS367" s="2" t="s">
        <v>239</v>
      </c>
      <c r="CT367" s="2" t="s">
        <v>237</v>
      </c>
      <c r="CU367" s="2" t="s">
        <v>1816</v>
      </c>
      <c r="CV367" s="2" t="s">
        <v>1098</v>
      </c>
      <c r="CW367" s="2" t="s">
        <v>238</v>
      </c>
      <c r="CX367" s="2" t="s">
        <v>226</v>
      </c>
      <c r="CY367" s="4"/>
      <c r="CZ367" s="8"/>
      <c r="DA367" s="4">
        <v>2</v>
      </c>
      <c r="DB367" s="8">
        <v>45.12</v>
      </c>
      <c r="DC367" s="7">
        <v>-1</v>
      </c>
      <c r="DD367" s="7">
        <v>-1</v>
      </c>
      <c r="DE367" s="2" t="s">
        <v>239</v>
      </c>
      <c r="DF367" s="2" t="s">
        <v>237</v>
      </c>
      <c r="DG367" s="2" t="s">
        <v>1143</v>
      </c>
      <c r="DH367" s="2" t="s">
        <v>1588</v>
      </c>
      <c r="DI367" s="2" t="s">
        <v>291</v>
      </c>
      <c r="DJ367" s="2" t="s">
        <v>226</v>
      </c>
      <c r="DK367" s="4"/>
      <c r="DL367" s="8"/>
      <c r="DM367" s="4">
        <v>5</v>
      </c>
      <c r="DN367" s="8">
        <v>108.58</v>
      </c>
      <c r="DO367" s="7">
        <v>-1</v>
      </c>
      <c r="DP367" s="7">
        <v>-1</v>
      </c>
      <c r="DQ367" s="2" t="s">
        <v>239</v>
      </c>
      <c r="DR367" s="2" t="s">
        <v>237</v>
      </c>
      <c r="DS367" s="2" t="s">
        <v>1147</v>
      </c>
      <c r="DT367" s="2" t="s">
        <v>3422</v>
      </c>
      <c r="DU367" s="2" t="s">
        <v>291</v>
      </c>
      <c r="DV367" s="2" t="s">
        <v>226</v>
      </c>
      <c r="DW367" s="4"/>
      <c r="DX367" s="8"/>
      <c r="DY367" s="4">
        <v>1</v>
      </c>
      <c r="DZ367" s="8">
        <v>39.69</v>
      </c>
      <c r="EA367" s="7">
        <v>-1</v>
      </c>
      <c r="EB367" s="7">
        <v>-1</v>
      </c>
      <c r="EC367" s="2" t="s">
        <v>239</v>
      </c>
      <c r="ED367" s="2" t="s">
        <v>237</v>
      </c>
      <c r="EE367" s="2" t="s">
        <v>1821</v>
      </c>
      <c r="EF367" s="2" t="s">
        <v>1647</v>
      </c>
      <c r="EG367" s="2" t="s">
        <v>238</v>
      </c>
      <c r="EH367" s="2" t="s">
        <v>226</v>
      </c>
      <c r="EI367" s="4"/>
      <c r="EJ367" s="8"/>
      <c r="EK367" s="4">
        <v>6</v>
      </c>
      <c r="EL367" s="8">
        <v>222.12</v>
      </c>
      <c r="EM367" s="7">
        <v>-1</v>
      </c>
      <c r="EN367" s="7">
        <v>-1</v>
      </c>
      <c r="EO367" s="2" t="s">
        <v>239</v>
      </c>
      <c r="EP367" s="2" t="s">
        <v>237</v>
      </c>
      <c r="EQ367" s="2" t="s">
        <v>1113</v>
      </c>
      <c r="ER367" s="2" t="s">
        <v>1854</v>
      </c>
      <c r="ES367" s="2" t="s">
        <v>238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239</v>
      </c>
      <c r="FB367" s="2" t="s">
        <v>237</v>
      </c>
      <c r="FC367" s="2" t="s">
        <v>1071</v>
      </c>
      <c r="FD367" s="2" t="s">
        <v>1879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237</v>
      </c>
      <c r="FO367" s="2" t="s">
        <v>3320</v>
      </c>
      <c r="FP367" s="2" t="s">
        <v>3426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226</v>
      </c>
      <c r="FZ367" s="2" t="s">
        <v>226</v>
      </c>
      <c r="GA367" s="2" t="s">
        <v>226</v>
      </c>
      <c r="GB367" s="2" t="s">
        <v>226</v>
      </c>
      <c r="GC367" s="2" t="s">
        <v>226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1002</v>
      </c>
      <c r="GL367" s="2" t="s">
        <v>237</v>
      </c>
      <c r="GM367" s="2" t="s">
        <v>1173</v>
      </c>
      <c r="GN367" s="2" t="s">
        <v>1678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239</v>
      </c>
      <c r="GX367" s="2" t="s">
        <v>237</v>
      </c>
      <c r="GY367" s="2" t="s">
        <v>607</v>
      </c>
      <c r="GZ367" s="2" t="s">
        <v>855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252</v>
      </c>
      <c r="HJ367" s="2" t="s">
        <v>237</v>
      </c>
      <c r="HK367" s="2" t="s">
        <v>226</v>
      </c>
      <c r="HL367" s="2" t="s">
        <v>226</v>
      </c>
      <c r="HM367" s="2" t="s">
        <v>238</v>
      </c>
      <c r="HN367" s="2" t="s">
        <v>226</v>
      </c>
      <c r="HO367" s="4"/>
      <c r="HP367" s="8"/>
      <c r="HQ367" s="4">
        <v>7</v>
      </c>
      <c r="HR367" s="8">
        <v>238.84</v>
      </c>
      <c r="HS367" s="7">
        <v>-1</v>
      </c>
      <c r="HT367" s="7">
        <v>-1</v>
      </c>
      <c r="HU367" s="2" t="s">
        <v>239</v>
      </c>
      <c r="HV367" s="2" t="s">
        <v>237</v>
      </c>
      <c r="HW367" s="2" t="s">
        <v>811</v>
      </c>
      <c r="HX367" s="2" t="s">
        <v>3433</v>
      </c>
      <c r="HY367" s="2" t="s">
        <v>238</v>
      </c>
      <c r="HZ367" s="2" t="s">
        <v>291</v>
      </c>
      <c r="IA367" s="4"/>
      <c r="IB367" s="8"/>
      <c r="IC367" s="4"/>
      <c r="ID367" s="8"/>
      <c r="IE367" s="7"/>
      <c r="IF367" s="7"/>
      <c r="IG367" s="2" t="s">
        <v>252</v>
      </c>
      <c r="IH367" s="2" t="s">
        <v>237</v>
      </c>
      <c r="II367" s="2" t="s">
        <v>226</v>
      </c>
      <c r="IJ367" s="2" t="s">
        <v>226</v>
      </c>
      <c r="IK367" s="2" t="s">
        <v>238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226</v>
      </c>
      <c r="IT367" s="2" t="s">
        <v>226</v>
      </c>
      <c r="IU367" s="2" t="s">
        <v>226</v>
      </c>
      <c r="IV367" s="2" t="s">
        <v>226</v>
      </c>
      <c r="IW367" s="2" t="s">
        <v>226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252</v>
      </c>
      <c r="JF367" s="2" t="s">
        <v>237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237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237</v>
      </c>
      <c r="KE367" s="2" t="s">
        <v>591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237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239</v>
      </c>
      <c r="LB367" s="2" t="s">
        <v>237</v>
      </c>
      <c r="LC367" s="2" t="s">
        <v>614</v>
      </c>
      <c r="LD367" s="2" t="s">
        <v>810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237</v>
      </c>
      <c r="LO367" s="2" t="s">
        <v>321</v>
      </c>
      <c r="LP367" s="2" t="s">
        <v>226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226</v>
      </c>
      <c r="MM367" s="2" t="s">
        <v>226</v>
      </c>
      <c r="MN367" s="2" t="s">
        <v>226</v>
      </c>
      <c r="MO367" s="2" t="s">
        <v>226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237</v>
      </c>
      <c r="MY367" s="2" t="s">
        <v>226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239</v>
      </c>
      <c r="NJ367" s="2" t="s">
        <v>261</v>
      </c>
      <c r="NK367" s="2" t="s">
        <v>1111</v>
      </c>
      <c r="NL367" s="2" t="s">
        <v>1823</v>
      </c>
      <c r="NM367" s="2" t="s">
        <v>291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239</v>
      </c>
      <c r="NV367" s="2" t="s">
        <v>237</v>
      </c>
      <c r="NW367" s="2" t="s">
        <v>619</v>
      </c>
      <c r="NX367" s="2" t="s">
        <v>3447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252</v>
      </c>
      <c r="OH367" s="2" t="s">
        <v>237</v>
      </c>
      <c r="OI367" s="2" t="s">
        <v>226</v>
      </c>
      <c r="OJ367" s="2" t="s">
        <v>226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252</v>
      </c>
      <c r="OT367" s="2" t="s">
        <v>237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226</v>
      </c>
      <c r="PG367" s="2" t="s">
        <v>226</v>
      </c>
      <c r="PH367" s="2" t="s">
        <v>226</v>
      </c>
      <c r="PI367" s="2" t="s">
        <v>226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226</v>
      </c>
      <c r="QD367" s="2" t="s">
        <v>226</v>
      </c>
      <c r="QE367" s="2" t="s">
        <v>226</v>
      </c>
      <c r="QF367" s="2" t="s">
        <v>226</v>
      </c>
      <c r="QG367" s="2" t="s">
        <v>226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237</v>
      </c>
      <c r="QQ367" s="2" t="s">
        <v>226</v>
      </c>
      <c r="QR367" s="2" t="s">
        <v>226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237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226</v>
      </c>
      <c r="RO367" s="2" t="s">
        <v>226</v>
      </c>
      <c r="RP367" s="2" t="s">
        <v>226</v>
      </c>
      <c r="RQ367" s="2" t="s">
        <v>226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239</v>
      </c>
      <c r="RZ367" s="2" t="s">
        <v>237</v>
      </c>
      <c r="SA367" s="2" t="s">
        <v>621</v>
      </c>
      <c r="SB367" s="2" t="s">
        <v>3303</v>
      </c>
      <c r="SC367" s="2" t="s">
        <v>238</v>
      </c>
      <c r="SD367" s="2" t="s">
        <v>226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</row>
    <row r="368">
      <c r="A368" s="2" t="s">
        <v>3448</v>
      </c>
      <c r="B368" s="2" t="s">
        <v>577</v>
      </c>
      <c r="C368" s="2" t="s">
        <v>558</v>
      </c>
      <c r="D368" s="2" t="s">
        <v>215</v>
      </c>
      <c r="E368" s="2" t="s">
        <v>432</v>
      </c>
      <c r="F368" s="2" t="s">
        <v>3152</v>
      </c>
      <c r="G368" s="2" t="s">
        <v>3153</v>
      </c>
      <c r="H368" s="2" t="s">
        <v>3154</v>
      </c>
      <c r="I368" s="2" t="s">
        <v>3407</v>
      </c>
      <c r="J368" s="2" t="s">
        <v>561</v>
      </c>
      <c r="K368" s="2" t="s">
        <v>438</v>
      </c>
      <c r="L368" s="3">
        <v>39.2</v>
      </c>
      <c r="M368" s="3">
        <v>41.16</v>
      </c>
      <c r="N368" s="3">
        <v>84.99</v>
      </c>
      <c r="O368" s="2" t="s">
        <v>283</v>
      </c>
      <c r="P368" s="2" t="s">
        <v>284</v>
      </c>
      <c r="Q368" s="2" t="s">
        <v>225</v>
      </c>
      <c r="R368" s="2" t="s">
        <v>226</v>
      </c>
      <c r="S368" s="2" t="s">
        <v>3445</v>
      </c>
      <c r="T368" s="2" t="s">
        <v>969</v>
      </c>
      <c r="U368" s="2" t="s">
        <v>3296</v>
      </c>
      <c r="V368" s="2" t="s">
        <v>970</v>
      </c>
      <c r="W368" s="2" t="s">
        <v>971</v>
      </c>
      <c r="X368" s="2" t="s">
        <v>587</v>
      </c>
      <c r="Y368" s="2" t="s">
        <v>2358</v>
      </c>
      <c r="Z368" s="4"/>
      <c r="AA368" s="4">
        <f>=ROUNDDOWN({0},0)</f>
      </c>
      <c r="AB368" s="5">
        <v>1</v>
      </c>
      <c r="AC368" s="2" t="s">
        <v>226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/>
      <c r="AQ368" s="8"/>
      <c r="AR368" s="4">
        <v>16</v>
      </c>
      <c r="AS368" s="8">
        <v>431.18</v>
      </c>
      <c r="AT368" s="7">
        <v>-1</v>
      </c>
      <c r="AU368" s="7">
        <v>-1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/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/>
      <c r="BK368" s="8"/>
      <c r="BL368" s="2" t="s">
        <v>3449</v>
      </c>
      <c r="BM368" s="7"/>
      <c r="BN368" s="7"/>
      <c r="BO368" s="4"/>
      <c r="BP368" s="8"/>
      <c r="BQ368" s="4"/>
      <c r="BR368" s="8"/>
      <c r="BS368" s="7"/>
      <c r="BT368" s="7"/>
      <c r="BU368" s="2" t="s">
        <v>239</v>
      </c>
      <c r="BV368" s="2" t="s">
        <v>237</v>
      </c>
      <c r="BW368" s="2" t="s">
        <v>226</v>
      </c>
      <c r="BX368" s="2" t="s">
        <v>1035</v>
      </c>
      <c r="BY368" s="2" t="s">
        <v>238</v>
      </c>
      <c r="BZ368" s="2" t="s">
        <v>226</v>
      </c>
      <c r="CA368" s="4"/>
      <c r="CB368" s="8"/>
      <c r="CC368" s="4"/>
      <c r="CD368" s="8"/>
      <c r="CE368" s="7"/>
      <c r="CF368" s="7"/>
      <c r="CG368" s="2" t="s">
        <v>239</v>
      </c>
      <c r="CH368" s="2" t="s">
        <v>237</v>
      </c>
      <c r="CI368" s="2" t="s">
        <v>1064</v>
      </c>
      <c r="CJ368" s="2" t="s">
        <v>1128</v>
      </c>
      <c r="CK368" s="2" t="s">
        <v>238</v>
      </c>
      <c r="CL368" s="2" t="s">
        <v>226</v>
      </c>
      <c r="CM368" s="4"/>
      <c r="CN368" s="8"/>
      <c r="CO368" s="4">
        <v>5</v>
      </c>
      <c r="CP368" s="8">
        <v>88.9</v>
      </c>
      <c r="CQ368" s="7">
        <v>-1</v>
      </c>
      <c r="CR368" s="7">
        <v>-1</v>
      </c>
      <c r="CS368" s="2" t="s">
        <v>239</v>
      </c>
      <c r="CT368" s="2" t="s">
        <v>237</v>
      </c>
      <c r="CU368" s="2" t="s">
        <v>1816</v>
      </c>
      <c r="CV368" s="2" t="s">
        <v>1813</v>
      </c>
      <c r="CW368" s="2" t="s">
        <v>238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239</v>
      </c>
      <c r="DF368" s="2" t="s">
        <v>237</v>
      </c>
      <c r="DG368" s="2" t="s">
        <v>1143</v>
      </c>
      <c r="DH368" s="2" t="s">
        <v>1877</v>
      </c>
      <c r="DI368" s="2" t="s">
        <v>291</v>
      </c>
      <c r="DJ368" s="2" t="s">
        <v>226</v>
      </c>
      <c r="DK368" s="4"/>
      <c r="DL368" s="8"/>
      <c r="DM368" s="4">
        <v>2</v>
      </c>
      <c r="DN368" s="8">
        <v>31.82</v>
      </c>
      <c r="DO368" s="7">
        <v>-1</v>
      </c>
      <c r="DP368" s="7">
        <v>-1</v>
      </c>
      <c r="DQ368" s="2" t="s">
        <v>239</v>
      </c>
      <c r="DR368" s="2" t="s">
        <v>237</v>
      </c>
      <c r="DS368" s="2" t="s">
        <v>1147</v>
      </c>
      <c r="DT368" s="2" t="s">
        <v>1855</v>
      </c>
      <c r="DU368" s="2" t="s">
        <v>291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239</v>
      </c>
      <c r="ED368" s="2" t="s">
        <v>237</v>
      </c>
      <c r="EE368" s="2" t="s">
        <v>1821</v>
      </c>
      <c r="EF368" s="2" t="s">
        <v>1057</v>
      </c>
      <c r="EG368" s="2" t="s">
        <v>238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239</v>
      </c>
      <c r="EP368" s="2" t="s">
        <v>237</v>
      </c>
      <c r="EQ368" s="2" t="s">
        <v>1113</v>
      </c>
      <c r="ER368" s="2" t="s">
        <v>1150</v>
      </c>
      <c r="ES368" s="2" t="s">
        <v>238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239</v>
      </c>
      <c r="FB368" s="2" t="s">
        <v>237</v>
      </c>
      <c r="FC368" s="2" t="s">
        <v>1071</v>
      </c>
      <c r="FD368" s="2" t="s">
        <v>1118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237</v>
      </c>
      <c r="FO368" s="2" t="s">
        <v>3320</v>
      </c>
      <c r="FP368" s="2" t="s">
        <v>2057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226</v>
      </c>
      <c r="FZ368" s="2" t="s">
        <v>226</v>
      </c>
      <c r="GA368" s="2" t="s">
        <v>226</v>
      </c>
      <c r="GB368" s="2" t="s">
        <v>226</v>
      </c>
      <c r="GC368" s="2" t="s">
        <v>226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239</v>
      </c>
      <c r="GL368" s="2" t="s">
        <v>237</v>
      </c>
      <c r="GM368" s="2" t="s">
        <v>1173</v>
      </c>
      <c r="GN368" s="2" t="s">
        <v>3450</v>
      </c>
      <c r="GO368" s="2" t="s">
        <v>238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239</v>
      </c>
      <c r="GX368" s="2" t="s">
        <v>237</v>
      </c>
      <c r="GY368" s="2" t="s">
        <v>607</v>
      </c>
      <c r="GZ368" s="2" t="s">
        <v>3417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252</v>
      </c>
      <c r="HJ368" s="2" t="s">
        <v>237</v>
      </c>
      <c r="HK368" s="2" t="s">
        <v>226</v>
      </c>
      <c r="HL368" s="2" t="s">
        <v>226</v>
      </c>
      <c r="HM368" s="2" t="s">
        <v>238</v>
      </c>
      <c r="HN368" s="2" t="s">
        <v>226</v>
      </c>
      <c r="HO368" s="4"/>
      <c r="HP368" s="8"/>
      <c r="HQ368" s="4">
        <v>8</v>
      </c>
      <c r="HR368" s="8">
        <v>294</v>
      </c>
      <c r="HS368" s="7">
        <v>-1</v>
      </c>
      <c r="HT368" s="7">
        <v>-1</v>
      </c>
      <c r="HU368" s="2" t="s">
        <v>239</v>
      </c>
      <c r="HV368" s="2" t="s">
        <v>237</v>
      </c>
      <c r="HW368" s="2" t="s">
        <v>811</v>
      </c>
      <c r="HX368" s="2" t="s">
        <v>1000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252</v>
      </c>
      <c r="IH368" s="2" t="s">
        <v>237</v>
      </c>
      <c r="II368" s="2" t="s">
        <v>226</v>
      </c>
      <c r="IJ368" s="2" t="s">
        <v>226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226</v>
      </c>
      <c r="IT368" s="2" t="s">
        <v>226</v>
      </c>
      <c r="IU368" s="2" t="s">
        <v>226</v>
      </c>
      <c r="IV368" s="2" t="s">
        <v>226</v>
      </c>
      <c r="IW368" s="2" t="s">
        <v>226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252</v>
      </c>
      <c r="JF368" s="2" t="s">
        <v>237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252</v>
      </c>
      <c r="JR368" s="2" t="s">
        <v>237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237</v>
      </c>
      <c r="KE368" s="2" t="s">
        <v>591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236</v>
      </c>
      <c r="KP368" s="2" t="s">
        <v>237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239</v>
      </c>
      <c r="LB368" s="2" t="s">
        <v>237</v>
      </c>
      <c r="LC368" s="2" t="s">
        <v>614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237</v>
      </c>
      <c r="LO368" s="2" t="s">
        <v>321</v>
      </c>
      <c r="LP368" s="2" t="s">
        <v>226</v>
      </c>
      <c r="LQ368" s="2" t="s">
        <v>238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226</v>
      </c>
      <c r="MM368" s="2" t="s">
        <v>226</v>
      </c>
      <c r="MN368" s="2" t="s">
        <v>226</v>
      </c>
      <c r="MO368" s="2" t="s">
        <v>226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252</v>
      </c>
      <c r="MX368" s="2" t="s">
        <v>237</v>
      </c>
      <c r="MY368" s="2" t="s">
        <v>226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239</v>
      </c>
      <c r="NJ368" s="2" t="s">
        <v>237</v>
      </c>
      <c r="NK368" s="2" t="s">
        <v>1111</v>
      </c>
      <c r="NL368" s="2" t="s">
        <v>634</v>
      </c>
      <c r="NM368" s="2" t="s">
        <v>291</v>
      </c>
      <c r="NN368" s="2" t="s">
        <v>226</v>
      </c>
      <c r="NO368" s="4"/>
      <c r="NP368" s="8"/>
      <c r="NQ368" s="4">
        <v>1</v>
      </c>
      <c r="NR368" s="8">
        <v>16.46</v>
      </c>
      <c r="NS368" s="7">
        <v>-1</v>
      </c>
      <c r="NT368" s="7">
        <v>-1</v>
      </c>
      <c r="NU368" s="2" t="s">
        <v>239</v>
      </c>
      <c r="NV368" s="2" t="s">
        <v>237</v>
      </c>
      <c r="NW368" s="2" t="s">
        <v>612</v>
      </c>
      <c r="NX368" s="2" t="s">
        <v>1596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252</v>
      </c>
      <c r="OH368" s="2" t="s">
        <v>237</v>
      </c>
      <c r="OI368" s="2" t="s">
        <v>226</v>
      </c>
      <c r="OJ368" s="2" t="s">
        <v>226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252</v>
      </c>
      <c r="OT368" s="2" t="s">
        <v>237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226</v>
      </c>
      <c r="PF368" s="2" t="s">
        <v>226</v>
      </c>
      <c r="PG368" s="2" t="s">
        <v>226</v>
      </c>
      <c r="PH368" s="2" t="s">
        <v>226</v>
      </c>
      <c r="PI368" s="2" t="s">
        <v>226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226</v>
      </c>
      <c r="QD368" s="2" t="s">
        <v>226</v>
      </c>
      <c r="QE368" s="2" t="s">
        <v>226</v>
      </c>
      <c r="QF368" s="2" t="s">
        <v>226</v>
      </c>
      <c r="QG368" s="2" t="s">
        <v>226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236</v>
      </c>
      <c r="QP368" s="2" t="s">
        <v>237</v>
      </c>
      <c r="QQ368" s="2" t="s">
        <v>226</v>
      </c>
      <c r="QR368" s="2" t="s">
        <v>226</v>
      </c>
      <c r="QS368" s="2" t="s">
        <v>238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237</v>
      </c>
      <c r="RC368" s="2" t="s">
        <v>226</v>
      </c>
      <c r="RD368" s="2" t="s">
        <v>226</v>
      </c>
      <c r="RE368" s="2" t="s">
        <v>238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226</v>
      </c>
      <c r="RO368" s="2" t="s">
        <v>226</v>
      </c>
      <c r="RP368" s="2" t="s">
        <v>226</v>
      </c>
      <c r="RQ368" s="2" t="s">
        <v>226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239</v>
      </c>
      <c r="RZ368" s="2" t="s">
        <v>237</v>
      </c>
      <c r="SA368" s="2" t="s">
        <v>621</v>
      </c>
      <c r="SB368" s="2" t="s">
        <v>1125</v>
      </c>
      <c r="SC368" s="2" t="s">
        <v>238</v>
      </c>
      <c r="SD368" s="2" t="s">
        <v>226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</row>
    <row r="369">
      <c r="A369" s="2" t="s">
        <v>3451</v>
      </c>
      <c r="B369" s="2" t="s">
        <v>577</v>
      </c>
      <c r="C369" s="2" t="s">
        <v>558</v>
      </c>
      <c r="D369" s="2" t="s">
        <v>215</v>
      </c>
      <c r="E369" s="2" t="s">
        <v>432</v>
      </c>
      <c r="F369" s="2" t="s">
        <v>3152</v>
      </c>
      <c r="G369" s="2" t="s">
        <v>3153</v>
      </c>
      <c r="H369" s="2" t="s">
        <v>3154</v>
      </c>
      <c r="I369" s="2" t="s">
        <v>3407</v>
      </c>
      <c r="J369" s="2" t="s">
        <v>451</v>
      </c>
      <c r="K369" s="2" t="s">
        <v>438</v>
      </c>
      <c r="L369" s="3">
        <v>40.8</v>
      </c>
      <c r="M369" s="3">
        <v>42.84</v>
      </c>
      <c r="N369" s="3">
        <v>89.99</v>
      </c>
      <c r="O369" s="2" t="s">
        <v>283</v>
      </c>
      <c r="P369" s="2" t="s">
        <v>284</v>
      </c>
      <c r="Q369" s="2" t="s">
        <v>225</v>
      </c>
      <c r="R369" s="2" t="s">
        <v>226</v>
      </c>
      <c r="S369" s="2" t="s">
        <v>3445</v>
      </c>
      <c r="T369" s="2" t="s">
        <v>969</v>
      </c>
      <c r="U369" s="2" t="s">
        <v>3305</v>
      </c>
      <c r="V369" s="2" t="s">
        <v>970</v>
      </c>
      <c r="W369" s="2" t="s">
        <v>971</v>
      </c>
      <c r="X369" s="2" t="s">
        <v>587</v>
      </c>
      <c r="Y369" s="2" t="s">
        <v>2358</v>
      </c>
      <c r="Z369" s="4">
        <v>1</v>
      </c>
      <c r="AA369" s="4">
        <f>=ROUNDDOWN(5,0)</f>
      </c>
      <c r="AB369" s="5">
        <v>0.2</v>
      </c>
      <c r="AC369" s="2" t="s">
        <v>226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/>
      <c r="AQ369" s="8"/>
      <c r="AR369" s="4">
        <v>73</v>
      </c>
      <c r="AS369" s="8">
        <v>2516.01</v>
      </c>
      <c r="AT369" s="7">
        <v>-1</v>
      </c>
      <c r="AU369" s="7">
        <v>-1</v>
      </c>
      <c r="AV369" s="4" t="s">
        <v>226</v>
      </c>
      <c r="AW369" s="8" t="s">
        <v>226</v>
      </c>
      <c r="AX369" s="4" t="s">
        <v>226</v>
      </c>
      <c r="AY369" s="8" t="s">
        <v>226</v>
      </c>
      <c r="AZ369" s="7" t="s">
        <v>226</v>
      </c>
      <c r="BA369" s="7" t="s">
        <v>226</v>
      </c>
      <c r="BB369" s="7"/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 t="s">
        <v>226</v>
      </c>
      <c r="BJ369" s="4"/>
      <c r="BK369" s="8"/>
      <c r="BL369" s="2" t="s">
        <v>3452</v>
      </c>
      <c r="BM369" s="7"/>
      <c r="BN369" s="7"/>
      <c r="BO369" s="4"/>
      <c r="BP369" s="8"/>
      <c r="BQ369" s="4">
        <v>4</v>
      </c>
      <c r="BR369" s="8">
        <v>188.04</v>
      </c>
      <c r="BS369" s="7">
        <v>-1</v>
      </c>
      <c r="BT369" s="7">
        <v>-1</v>
      </c>
      <c r="BU369" s="2" t="s">
        <v>239</v>
      </c>
      <c r="BV369" s="2" t="s">
        <v>237</v>
      </c>
      <c r="BW369" s="2" t="s">
        <v>226</v>
      </c>
      <c r="BX369" s="2" t="s">
        <v>3365</v>
      </c>
      <c r="BY369" s="2" t="s">
        <v>238</v>
      </c>
      <c r="BZ369" s="2" t="s">
        <v>226</v>
      </c>
      <c r="CA369" s="4"/>
      <c r="CB369" s="8"/>
      <c r="CC369" s="4">
        <v>1</v>
      </c>
      <c r="CD369" s="8">
        <v>48.89</v>
      </c>
      <c r="CE369" s="7">
        <v>-1</v>
      </c>
      <c r="CF369" s="7">
        <v>-1</v>
      </c>
      <c r="CG369" s="2" t="s">
        <v>239</v>
      </c>
      <c r="CH369" s="2" t="s">
        <v>237</v>
      </c>
      <c r="CI369" s="2" t="s">
        <v>1064</v>
      </c>
      <c r="CJ369" s="2" t="s">
        <v>1128</v>
      </c>
      <c r="CK369" s="2" t="s">
        <v>238</v>
      </c>
      <c r="CL369" s="2" t="s">
        <v>226</v>
      </c>
      <c r="CM369" s="4"/>
      <c r="CN369" s="8"/>
      <c r="CO369" s="4">
        <v>16</v>
      </c>
      <c r="CP369" s="8">
        <v>444.16</v>
      </c>
      <c r="CQ369" s="7">
        <v>-1</v>
      </c>
      <c r="CR369" s="7">
        <v>-1</v>
      </c>
      <c r="CS369" s="2" t="s">
        <v>239</v>
      </c>
      <c r="CT369" s="2" t="s">
        <v>237</v>
      </c>
      <c r="CU369" s="2" t="s">
        <v>1816</v>
      </c>
      <c r="CV369" s="2" t="s">
        <v>1150</v>
      </c>
      <c r="CW369" s="2" t="s">
        <v>238</v>
      </c>
      <c r="CX369" s="2" t="s">
        <v>226</v>
      </c>
      <c r="CY369" s="4"/>
      <c r="CZ369" s="8"/>
      <c r="DA369" s="4">
        <v>17</v>
      </c>
      <c r="DB369" s="8">
        <v>492.48</v>
      </c>
      <c r="DC369" s="7">
        <v>-1</v>
      </c>
      <c r="DD369" s="7">
        <v>-1</v>
      </c>
      <c r="DE369" s="2" t="s">
        <v>239</v>
      </c>
      <c r="DF369" s="2" t="s">
        <v>237</v>
      </c>
      <c r="DG369" s="2" t="s">
        <v>1143</v>
      </c>
      <c r="DH369" s="2" t="s">
        <v>823</v>
      </c>
      <c r="DI369" s="2" t="s">
        <v>291</v>
      </c>
      <c r="DJ369" s="2" t="s">
        <v>226</v>
      </c>
      <c r="DK369" s="4"/>
      <c r="DL369" s="8"/>
      <c r="DM369" s="4">
        <v>5</v>
      </c>
      <c r="DN369" s="8">
        <v>125.29</v>
      </c>
      <c r="DO369" s="7">
        <v>-1</v>
      </c>
      <c r="DP369" s="7">
        <v>-1</v>
      </c>
      <c r="DQ369" s="2" t="s">
        <v>239</v>
      </c>
      <c r="DR369" s="2" t="s">
        <v>237</v>
      </c>
      <c r="DS369" s="2" t="s">
        <v>1147</v>
      </c>
      <c r="DT369" s="2" t="s">
        <v>3453</v>
      </c>
      <c r="DU369" s="2" t="s">
        <v>291</v>
      </c>
      <c r="DV369" s="2" t="s">
        <v>226</v>
      </c>
      <c r="DW369" s="4"/>
      <c r="DX369" s="8"/>
      <c r="DY369" s="4">
        <v>1</v>
      </c>
      <c r="DZ369" s="8">
        <v>44.98</v>
      </c>
      <c r="EA369" s="7">
        <v>-1</v>
      </c>
      <c r="EB369" s="7">
        <v>-1</v>
      </c>
      <c r="EC369" s="2" t="s">
        <v>239</v>
      </c>
      <c r="ED369" s="2" t="s">
        <v>237</v>
      </c>
      <c r="EE369" s="2" t="s">
        <v>1821</v>
      </c>
      <c r="EF369" s="2" t="s">
        <v>1647</v>
      </c>
      <c r="EG369" s="2" t="s">
        <v>238</v>
      </c>
      <c r="EH369" s="2" t="s">
        <v>226</v>
      </c>
      <c r="EI369" s="4"/>
      <c r="EJ369" s="8"/>
      <c r="EK369" s="4">
        <v>9</v>
      </c>
      <c r="EL369" s="8">
        <v>384.57</v>
      </c>
      <c r="EM369" s="7">
        <v>-1</v>
      </c>
      <c r="EN369" s="7">
        <v>-1</v>
      </c>
      <c r="EO369" s="2" t="s">
        <v>239</v>
      </c>
      <c r="EP369" s="2" t="s">
        <v>237</v>
      </c>
      <c r="EQ369" s="2" t="s">
        <v>1113</v>
      </c>
      <c r="ER369" s="2" t="s">
        <v>1867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237</v>
      </c>
      <c r="FC369" s="2" t="s">
        <v>1071</v>
      </c>
      <c r="FD369" s="2" t="s">
        <v>1879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237</v>
      </c>
      <c r="FO369" s="2" t="s">
        <v>3320</v>
      </c>
      <c r="FP369" s="2" t="s">
        <v>1076</v>
      </c>
      <c r="FQ369" s="2" t="s">
        <v>238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226</v>
      </c>
      <c r="FZ369" s="2" t="s">
        <v>226</v>
      </c>
      <c r="GA369" s="2" t="s">
        <v>226</v>
      </c>
      <c r="GB369" s="2" t="s">
        <v>226</v>
      </c>
      <c r="GC369" s="2" t="s">
        <v>226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1002</v>
      </c>
      <c r="GL369" s="2" t="s">
        <v>237</v>
      </c>
      <c r="GM369" s="2" t="s">
        <v>1173</v>
      </c>
      <c r="GN369" s="2" t="s">
        <v>1831</v>
      </c>
      <c r="GO369" s="2" t="s">
        <v>238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239</v>
      </c>
      <c r="GX369" s="2" t="s">
        <v>237</v>
      </c>
      <c r="GY369" s="2" t="s">
        <v>607</v>
      </c>
      <c r="GZ369" s="2" t="s">
        <v>3380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252</v>
      </c>
      <c r="HJ369" s="2" t="s">
        <v>237</v>
      </c>
      <c r="HK369" s="2" t="s">
        <v>226</v>
      </c>
      <c r="HL369" s="2" t="s">
        <v>226</v>
      </c>
      <c r="HM369" s="2" t="s">
        <v>238</v>
      </c>
      <c r="HN369" s="2" t="s">
        <v>226</v>
      </c>
      <c r="HO369" s="4"/>
      <c r="HP369" s="8"/>
      <c r="HQ369" s="4">
        <v>20</v>
      </c>
      <c r="HR369" s="8">
        <v>787.6</v>
      </c>
      <c r="HS369" s="7">
        <v>-1</v>
      </c>
      <c r="HT369" s="7">
        <v>-1</v>
      </c>
      <c r="HU369" s="2" t="s">
        <v>239</v>
      </c>
      <c r="HV369" s="2" t="s">
        <v>237</v>
      </c>
      <c r="HW369" s="2" t="s">
        <v>811</v>
      </c>
      <c r="HX369" s="2" t="s">
        <v>3454</v>
      </c>
      <c r="HY369" s="2" t="s">
        <v>238</v>
      </c>
      <c r="HZ369" s="2" t="s">
        <v>291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237</v>
      </c>
      <c r="II369" s="2" t="s">
        <v>226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226</v>
      </c>
      <c r="IT369" s="2" t="s">
        <v>226</v>
      </c>
      <c r="IU369" s="2" t="s">
        <v>226</v>
      </c>
      <c r="IV369" s="2" t="s">
        <v>226</v>
      </c>
      <c r="IW369" s="2" t="s">
        <v>226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252</v>
      </c>
      <c r="JF369" s="2" t="s">
        <v>237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237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237</v>
      </c>
      <c r="KE369" s="2" t="s">
        <v>591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237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239</v>
      </c>
      <c r="LB369" s="2" t="s">
        <v>237</v>
      </c>
      <c r="LC369" s="2" t="s">
        <v>614</v>
      </c>
      <c r="LD369" s="2" t="s">
        <v>773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237</v>
      </c>
      <c r="LO369" s="2" t="s">
        <v>321</v>
      </c>
      <c r="LP369" s="2" t="s">
        <v>2602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226</v>
      </c>
      <c r="MM369" s="2" t="s">
        <v>226</v>
      </c>
      <c r="MN369" s="2" t="s">
        <v>226</v>
      </c>
      <c r="MO369" s="2" t="s">
        <v>226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237</v>
      </c>
      <c r="MY369" s="2" t="s">
        <v>226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239</v>
      </c>
      <c r="NJ369" s="2" t="s">
        <v>237</v>
      </c>
      <c r="NK369" s="2" t="s">
        <v>1111</v>
      </c>
      <c r="NL369" s="2" t="s">
        <v>1672</v>
      </c>
      <c r="NM369" s="2" t="s">
        <v>291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239</v>
      </c>
      <c r="NV369" s="2" t="s">
        <v>237</v>
      </c>
      <c r="NW369" s="2" t="s">
        <v>619</v>
      </c>
      <c r="NX369" s="2" t="s">
        <v>861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252</v>
      </c>
      <c r="OH369" s="2" t="s">
        <v>237</v>
      </c>
      <c r="OI369" s="2" t="s">
        <v>226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252</v>
      </c>
      <c r="OT369" s="2" t="s">
        <v>237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226</v>
      </c>
      <c r="PF369" s="2" t="s">
        <v>226</v>
      </c>
      <c r="PG369" s="2" t="s">
        <v>226</v>
      </c>
      <c r="PH369" s="2" t="s">
        <v>226</v>
      </c>
      <c r="PI369" s="2" t="s">
        <v>226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226</v>
      </c>
      <c r="QD369" s="2" t="s">
        <v>226</v>
      </c>
      <c r="QE369" s="2" t="s">
        <v>226</v>
      </c>
      <c r="QF369" s="2" t="s">
        <v>226</v>
      </c>
      <c r="QG369" s="2" t="s">
        <v>226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237</v>
      </c>
      <c r="QQ369" s="2" t="s">
        <v>226</v>
      </c>
      <c r="QR369" s="2" t="s">
        <v>226</v>
      </c>
      <c r="QS369" s="2" t="s">
        <v>238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266</v>
      </c>
      <c r="RB369" s="2" t="s">
        <v>237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226</v>
      </c>
      <c r="RN369" s="2" t="s">
        <v>226</v>
      </c>
      <c r="RO369" s="2" t="s">
        <v>226</v>
      </c>
      <c r="RP369" s="2" t="s">
        <v>226</v>
      </c>
      <c r="RQ369" s="2" t="s">
        <v>226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239</v>
      </c>
      <c r="RZ369" s="2" t="s">
        <v>237</v>
      </c>
      <c r="SA369" s="2" t="s">
        <v>621</v>
      </c>
      <c r="SB369" s="2" t="s">
        <v>622</v>
      </c>
      <c r="SC369" s="2" t="s">
        <v>238</v>
      </c>
      <c r="SD369" s="2" t="s">
        <v>226</v>
      </c>
      <c r="SE369" s="4">
        <v>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</row>
    <row r="370">
      <c r="A370" s="2" t="s">
        <v>3455</v>
      </c>
      <c r="B370" s="2" t="s">
        <v>577</v>
      </c>
      <c r="C370" s="2" t="s">
        <v>558</v>
      </c>
      <c r="D370" s="2" t="s">
        <v>215</v>
      </c>
      <c r="E370" s="2" t="s">
        <v>432</v>
      </c>
      <c r="F370" s="2" t="s">
        <v>3152</v>
      </c>
      <c r="G370" s="2" t="s">
        <v>3153</v>
      </c>
      <c r="H370" s="2" t="s">
        <v>3154</v>
      </c>
      <c r="I370" s="2" t="s">
        <v>3407</v>
      </c>
      <c r="J370" s="2" t="s">
        <v>480</v>
      </c>
      <c r="K370" s="2" t="s">
        <v>438</v>
      </c>
      <c r="L370" s="3">
        <v>46.55</v>
      </c>
      <c r="M370" s="3">
        <v>48.88</v>
      </c>
      <c r="N370" s="3">
        <v>99.99</v>
      </c>
      <c r="O370" s="2" t="s">
        <v>283</v>
      </c>
      <c r="P370" s="2" t="s">
        <v>284</v>
      </c>
      <c r="Q370" s="2" t="s">
        <v>225</v>
      </c>
      <c r="R370" s="2" t="s">
        <v>226</v>
      </c>
      <c r="S370" s="2" t="s">
        <v>3445</v>
      </c>
      <c r="T370" s="2" t="s">
        <v>969</v>
      </c>
      <c r="U370" s="2" t="s">
        <v>3305</v>
      </c>
      <c r="V370" s="2" t="s">
        <v>970</v>
      </c>
      <c r="W370" s="2" t="s">
        <v>971</v>
      </c>
      <c r="X370" s="2" t="s">
        <v>587</v>
      </c>
      <c r="Y370" s="2" t="s">
        <v>1816</v>
      </c>
      <c r="Z370" s="4"/>
      <c r="AA370" s="4">
        <f>=ROUNDDOWN({0},0)</f>
      </c>
      <c r="AB370" s="5">
        <v>1.1</v>
      </c>
      <c r="AC370" s="2" t="s">
        <v>226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/>
      <c r="AQ370" s="8"/>
      <c r="AR370" s="4">
        <v>92</v>
      </c>
      <c r="AS370" s="8">
        <v>3505.12</v>
      </c>
      <c r="AT370" s="7">
        <v>-1</v>
      </c>
      <c r="AU370" s="7">
        <v>-1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/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/>
      <c r="BK370" s="8"/>
      <c r="BL370" s="2" t="s">
        <v>3456</v>
      </c>
      <c r="BM370" s="7"/>
      <c r="BN370" s="7"/>
      <c r="BO370" s="4"/>
      <c r="BP370" s="8"/>
      <c r="BQ370" s="4">
        <v>17</v>
      </c>
      <c r="BR370" s="8">
        <v>847.13</v>
      </c>
      <c r="BS370" s="7">
        <v>-1</v>
      </c>
      <c r="BT370" s="7">
        <v>-1</v>
      </c>
      <c r="BU370" s="2" t="s">
        <v>239</v>
      </c>
      <c r="BV370" s="2" t="s">
        <v>237</v>
      </c>
      <c r="BW370" s="2" t="s">
        <v>226</v>
      </c>
      <c r="BX370" s="2" t="s">
        <v>3365</v>
      </c>
      <c r="BY370" s="2" t="s">
        <v>238</v>
      </c>
      <c r="BZ370" s="2" t="s">
        <v>226</v>
      </c>
      <c r="CA370" s="4"/>
      <c r="CB370" s="8"/>
      <c r="CC370" s="4">
        <v>1</v>
      </c>
      <c r="CD370" s="8">
        <v>55.41</v>
      </c>
      <c r="CE370" s="7">
        <v>-1</v>
      </c>
      <c r="CF370" s="7">
        <v>-1</v>
      </c>
      <c r="CG370" s="2" t="s">
        <v>239</v>
      </c>
      <c r="CH370" s="2" t="s">
        <v>237</v>
      </c>
      <c r="CI370" s="2" t="s">
        <v>1064</v>
      </c>
      <c r="CJ370" s="2" t="s">
        <v>1813</v>
      </c>
      <c r="CK370" s="2" t="s">
        <v>238</v>
      </c>
      <c r="CL370" s="2" t="s">
        <v>226</v>
      </c>
      <c r="CM370" s="4"/>
      <c r="CN370" s="8"/>
      <c r="CO370" s="4">
        <v>36</v>
      </c>
      <c r="CP370" s="8">
        <v>1140.12</v>
      </c>
      <c r="CQ370" s="7">
        <v>-1</v>
      </c>
      <c r="CR370" s="7">
        <v>-1</v>
      </c>
      <c r="CS370" s="2" t="s">
        <v>239</v>
      </c>
      <c r="CT370" s="2" t="s">
        <v>237</v>
      </c>
      <c r="CU370" s="2" t="s">
        <v>1816</v>
      </c>
      <c r="CV370" s="2" t="s">
        <v>1131</v>
      </c>
      <c r="CW370" s="2" t="s">
        <v>238</v>
      </c>
      <c r="CX370" s="2" t="s">
        <v>226</v>
      </c>
      <c r="CY370" s="4"/>
      <c r="CZ370" s="8"/>
      <c r="DA370" s="4">
        <v>20</v>
      </c>
      <c r="DB370" s="8">
        <v>607.6</v>
      </c>
      <c r="DC370" s="7">
        <v>-1</v>
      </c>
      <c r="DD370" s="7">
        <v>-1</v>
      </c>
      <c r="DE370" s="2" t="s">
        <v>239</v>
      </c>
      <c r="DF370" s="2" t="s">
        <v>237</v>
      </c>
      <c r="DG370" s="2" t="s">
        <v>1143</v>
      </c>
      <c r="DH370" s="2" t="s">
        <v>611</v>
      </c>
      <c r="DI370" s="2" t="s">
        <v>291</v>
      </c>
      <c r="DJ370" s="2" t="s">
        <v>226</v>
      </c>
      <c r="DK370" s="4"/>
      <c r="DL370" s="8"/>
      <c r="DM370" s="4">
        <v>1</v>
      </c>
      <c r="DN370" s="8">
        <v>28.98</v>
      </c>
      <c r="DO370" s="7">
        <v>-1</v>
      </c>
      <c r="DP370" s="7">
        <v>-1</v>
      </c>
      <c r="DQ370" s="2" t="s">
        <v>239</v>
      </c>
      <c r="DR370" s="2" t="s">
        <v>237</v>
      </c>
      <c r="DS370" s="2" t="s">
        <v>1147</v>
      </c>
      <c r="DT370" s="2" t="s">
        <v>1143</v>
      </c>
      <c r="DU370" s="2" t="s">
        <v>291</v>
      </c>
      <c r="DV370" s="2" t="s">
        <v>226</v>
      </c>
      <c r="DW370" s="4"/>
      <c r="DX370" s="8"/>
      <c r="DY370" s="4">
        <v>1</v>
      </c>
      <c r="DZ370" s="8">
        <v>51.32</v>
      </c>
      <c r="EA370" s="7">
        <v>-1</v>
      </c>
      <c r="EB370" s="7">
        <v>-1</v>
      </c>
      <c r="EC370" s="2" t="s">
        <v>239</v>
      </c>
      <c r="ED370" s="2" t="s">
        <v>237</v>
      </c>
      <c r="EE370" s="2" t="s">
        <v>1821</v>
      </c>
      <c r="EF370" s="2" t="s">
        <v>1647</v>
      </c>
      <c r="EG370" s="2" t="s">
        <v>238</v>
      </c>
      <c r="EH370" s="2" t="s">
        <v>226</v>
      </c>
      <c r="EI370" s="4"/>
      <c r="EJ370" s="8"/>
      <c r="EK370" s="4">
        <v>16</v>
      </c>
      <c r="EL370" s="8">
        <v>774.56</v>
      </c>
      <c r="EM370" s="7">
        <v>-1</v>
      </c>
      <c r="EN370" s="7">
        <v>-1</v>
      </c>
      <c r="EO370" s="2" t="s">
        <v>239</v>
      </c>
      <c r="EP370" s="2" t="s">
        <v>237</v>
      </c>
      <c r="EQ370" s="2" t="s">
        <v>1113</v>
      </c>
      <c r="ER370" s="2" t="s">
        <v>994</v>
      </c>
      <c r="ES370" s="2" t="s">
        <v>238</v>
      </c>
      <c r="ET370" s="2" t="s">
        <v>226</v>
      </c>
      <c r="EU370" s="4"/>
      <c r="EV370" s="8"/>
      <c r="EW370" s="4"/>
      <c r="EX370" s="8"/>
      <c r="EY370" s="7"/>
      <c r="EZ370" s="7"/>
      <c r="FA370" s="2" t="s">
        <v>239</v>
      </c>
      <c r="FB370" s="2" t="s">
        <v>237</v>
      </c>
      <c r="FC370" s="2" t="s">
        <v>1071</v>
      </c>
      <c r="FD370" s="2" t="s">
        <v>1144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237</v>
      </c>
      <c r="FO370" s="2" t="s">
        <v>1071</v>
      </c>
      <c r="FP370" s="2" t="s">
        <v>3443</v>
      </c>
      <c r="FQ370" s="2" t="s">
        <v>238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226</v>
      </c>
      <c r="FZ370" s="2" t="s">
        <v>226</v>
      </c>
      <c r="GA370" s="2" t="s">
        <v>226</v>
      </c>
      <c r="GB370" s="2" t="s">
        <v>226</v>
      </c>
      <c r="GC370" s="2" t="s">
        <v>226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1002</v>
      </c>
      <c r="GL370" s="2" t="s">
        <v>237</v>
      </c>
      <c r="GM370" s="2" t="s">
        <v>1173</v>
      </c>
      <c r="GN370" s="2" t="s">
        <v>1194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239</v>
      </c>
      <c r="GX370" s="2" t="s">
        <v>237</v>
      </c>
      <c r="GY370" s="2" t="s">
        <v>607</v>
      </c>
      <c r="GZ370" s="2" t="s">
        <v>3380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252</v>
      </c>
      <c r="HJ370" s="2" t="s">
        <v>237</v>
      </c>
      <c r="HK370" s="2" t="s">
        <v>226</v>
      </c>
      <c r="HL370" s="2" t="s">
        <v>226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239</v>
      </c>
      <c r="HV370" s="2" t="s">
        <v>237</v>
      </c>
      <c r="HW370" s="2" t="s">
        <v>811</v>
      </c>
      <c r="HX370" s="2" t="s">
        <v>779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252</v>
      </c>
      <c r="IH370" s="2" t="s">
        <v>237</v>
      </c>
      <c r="II370" s="2" t="s">
        <v>226</v>
      </c>
      <c r="IJ370" s="2" t="s">
        <v>226</v>
      </c>
      <c r="IK370" s="2" t="s">
        <v>238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226</v>
      </c>
      <c r="IT370" s="2" t="s">
        <v>226</v>
      </c>
      <c r="IU370" s="2" t="s">
        <v>226</v>
      </c>
      <c r="IV370" s="2" t="s">
        <v>226</v>
      </c>
      <c r="IW370" s="2" t="s">
        <v>226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252</v>
      </c>
      <c r="JF370" s="2" t="s">
        <v>237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237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237</v>
      </c>
      <c r="KE370" s="2" t="s">
        <v>591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237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239</v>
      </c>
      <c r="LB370" s="2" t="s">
        <v>237</v>
      </c>
      <c r="LC370" s="2" t="s">
        <v>614</v>
      </c>
      <c r="LD370" s="2" t="s">
        <v>1001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239</v>
      </c>
      <c r="LN370" s="2" t="s">
        <v>237</v>
      </c>
      <c r="LO370" s="2" t="s">
        <v>321</v>
      </c>
      <c r="LP370" s="2" t="s">
        <v>226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237</v>
      </c>
      <c r="MY370" s="2" t="s">
        <v>226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239</v>
      </c>
      <c r="NJ370" s="2" t="s">
        <v>237</v>
      </c>
      <c r="NK370" s="2" t="s">
        <v>1111</v>
      </c>
      <c r="NL370" s="2" t="s">
        <v>1823</v>
      </c>
      <c r="NM370" s="2" t="s">
        <v>291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239</v>
      </c>
      <c r="NV370" s="2" t="s">
        <v>237</v>
      </c>
      <c r="NW370" s="2" t="s">
        <v>619</v>
      </c>
      <c r="NX370" s="2" t="s">
        <v>3457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252</v>
      </c>
      <c r="OH370" s="2" t="s">
        <v>237</v>
      </c>
      <c r="OI370" s="2" t="s">
        <v>226</v>
      </c>
      <c r="OJ370" s="2" t="s">
        <v>226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252</v>
      </c>
      <c r="OT370" s="2" t="s">
        <v>237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226</v>
      </c>
      <c r="QD370" s="2" t="s">
        <v>226</v>
      </c>
      <c r="QE370" s="2" t="s">
        <v>226</v>
      </c>
      <c r="QF370" s="2" t="s">
        <v>226</v>
      </c>
      <c r="QG370" s="2" t="s">
        <v>226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237</v>
      </c>
      <c r="QQ370" s="2" t="s">
        <v>226</v>
      </c>
      <c r="QR370" s="2" t="s">
        <v>226</v>
      </c>
      <c r="QS370" s="2" t="s">
        <v>238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266</v>
      </c>
      <c r="RB370" s="2" t="s">
        <v>237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226</v>
      </c>
      <c r="RN370" s="2" t="s">
        <v>226</v>
      </c>
      <c r="RO370" s="2" t="s">
        <v>226</v>
      </c>
      <c r="RP370" s="2" t="s">
        <v>226</v>
      </c>
      <c r="RQ370" s="2" t="s">
        <v>226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239</v>
      </c>
      <c r="RZ370" s="2" t="s">
        <v>237</v>
      </c>
      <c r="SA370" s="2" t="s">
        <v>621</v>
      </c>
      <c r="SB370" s="2" t="s">
        <v>1871</v>
      </c>
      <c r="SC370" s="2" t="s">
        <v>238</v>
      </c>
      <c r="SD370" s="2" t="s">
        <v>226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</row>
    <row r="371">
      <c r="A371" s="2" t="s">
        <v>3458</v>
      </c>
      <c r="B371" s="2" t="s">
        <v>577</v>
      </c>
      <c r="C371" s="2" t="s">
        <v>558</v>
      </c>
      <c r="D371" s="2" t="s">
        <v>215</v>
      </c>
      <c r="E371" s="2" t="s">
        <v>432</v>
      </c>
      <c r="F371" s="2" t="s">
        <v>3459</v>
      </c>
      <c r="G371" s="2" t="s">
        <v>3460</v>
      </c>
      <c r="H371" s="2" t="s">
        <v>3461</v>
      </c>
      <c r="I371" s="2" t="s">
        <v>3462</v>
      </c>
      <c r="J371" s="2" t="s">
        <v>561</v>
      </c>
      <c r="K371" s="2" t="s">
        <v>1283</v>
      </c>
      <c r="L371" s="3">
        <v>36</v>
      </c>
      <c r="M371" s="3">
        <v>37.8</v>
      </c>
      <c r="N371" s="3">
        <v>74.99</v>
      </c>
      <c r="O371" s="2" t="s">
        <v>223</v>
      </c>
      <c r="P371" s="2" t="s">
        <v>284</v>
      </c>
      <c r="Q371" s="2" t="s">
        <v>225</v>
      </c>
      <c r="R371" s="2" t="s">
        <v>226</v>
      </c>
      <c r="S371" s="2" t="s">
        <v>226</v>
      </c>
      <c r="T371" s="2" t="s">
        <v>226</v>
      </c>
      <c r="U371" s="2" t="s">
        <v>3296</v>
      </c>
      <c r="V371" s="2" t="s">
        <v>970</v>
      </c>
      <c r="W371" s="2" t="s">
        <v>231</v>
      </c>
      <c r="X371" s="2" t="s">
        <v>226</v>
      </c>
      <c r="Y371" s="2" t="s">
        <v>1353</v>
      </c>
      <c r="Z371" s="4"/>
      <c r="AA371" s="4">
        <f>=ROUNDDOWN({0},0)</f>
      </c>
      <c r="AB371" s="5"/>
      <c r="AC371" s="2" t="s">
        <v>226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226</v>
      </c>
      <c r="BM371" s="7"/>
      <c r="BN371" s="7"/>
      <c r="BO371" s="4"/>
      <c r="BP371" s="8"/>
      <c r="BQ371" s="4"/>
      <c r="BR371" s="8"/>
      <c r="BS371" s="7"/>
      <c r="BT371" s="7"/>
      <c r="BU371" s="2" t="s">
        <v>239</v>
      </c>
      <c r="BV371" s="2" t="s">
        <v>237</v>
      </c>
      <c r="BW371" s="2" t="s">
        <v>226</v>
      </c>
      <c r="BX371" s="2" t="s">
        <v>2617</v>
      </c>
      <c r="BY371" s="2" t="s">
        <v>238</v>
      </c>
      <c r="BZ371" s="2" t="s">
        <v>226</v>
      </c>
      <c r="CA371" s="4"/>
      <c r="CB371" s="8"/>
      <c r="CC371" s="4"/>
      <c r="CD371" s="8"/>
      <c r="CE371" s="7"/>
      <c r="CF371" s="7"/>
      <c r="CG371" s="2" t="s">
        <v>239</v>
      </c>
      <c r="CH371" s="2" t="s">
        <v>237</v>
      </c>
      <c r="CI371" s="2" t="s">
        <v>1493</v>
      </c>
      <c r="CJ371" s="2" t="s">
        <v>1897</v>
      </c>
      <c r="CK371" s="2" t="s">
        <v>238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237</v>
      </c>
      <c r="CU371" s="2" t="s">
        <v>1357</v>
      </c>
      <c r="CV371" s="2" t="s">
        <v>1699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252</v>
      </c>
      <c r="DF371" s="2" t="s">
        <v>237</v>
      </c>
      <c r="DG371" s="2" t="s">
        <v>226</v>
      </c>
      <c r="DH371" s="2" t="s">
        <v>226</v>
      </c>
      <c r="DI371" s="2" t="s">
        <v>238</v>
      </c>
      <c r="DJ371" s="2" t="s">
        <v>226</v>
      </c>
      <c r="DK371" s="4"/>
      <c r="DL371" s="8"/>
      <c r="DM371" s="4"/>
      <c r="DN371" s="8"/>
      <c r="DO371" s="7"/>
      <c r="DP371" s="7"/>
      <c r="DQ371" s="2" t="s">
        <v>239</v>
      </c>
      <c r="DR371" s="2" t="s">
        <v>237</v>
      </c>
      <c r="DS371" s="2" t="s">
        <v>1357</v>
      </c>
      <c r="DT371" s="2" t="s">
        <v>3463</v>
      </c>
      <c r="DU371" s="2" t="s">
        <v>238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239</v>
      </c>
      <c r="ED371" s="2" t="s">
        <v>237</v>
      </c>
      <c r="EE371" s="2" t="s">
        <v>1357</v>
      </c>
      <c r="EF371" s="2" t="s">
        <v>3464</v>
      </c>
      <c r="EG371" s="2" t="s">
        <v>238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237</v>
      </c>
      <c r="EQ371" s="2" t="s">
        <v>1357</v>
      </c>
      <c r="ER371" s="2" t="s">
        <v>3465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237</v>
      </c>
      <c r="FC371" s="2" t="s">
        <v>2488</v>
      </c>
      <c r="FD371" s="2" t="s">
        <v>226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237</v>
      </c>
      <c r="FO371" s="2" t="s">
        <v>1357</v>
      </c>
      <c r="FP371" s="2" t="s">
        <v>3466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226</v>
      </c>
      <c r="FZ371" s="2" t="s">
        <v>226</v>
      </c>
      <c r="GA371" s="2" t="s">
        <v>226</v>
      </c>
      <c r="GB371" s="2" t="s">
        <v>226</v>
      </c>
      <c r="GC371" s="2" t="s">
        <v>226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239</v>
      </c>
      <c r="GL371" s="2" t="s">
        <v>237</v>
      </c>
      <c r="GM371" s="2" t="s">
        <v>1357</v>
      </c>
      <c r="GN371" s="2" t="s">
        <v>2139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237</v>
      </c>
      <c r="GY371" s="2" t="s">
        <v>226</v>
      </c>
      <c r="GZ371" s="2" t="s">
        <v>226</v>
      </c>
      <c r="HA371" s="2" t="s">
        <v>238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252</v>
      </c>
      <c r="HJ371" s="2" t="s">
        <v>223</v>
      </c>
      <c r="HK371" s="2" t="s">
        <v>226</v>
      </c>
      <c r="HL371" s="2" t="s">
        <v>226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239</v>
      </c>
      <c r="HV371" s="2" t="s">
        <v>237</v>
      </c>
      <c r="HW371" s="2" t="s">
        <v>1535</v>
      </c>
      <c r="HX371" s="2" t="s">
        <v>2134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252</v>
      </c>
      <c r="IH371" s="2" t="s">
        <v>237</v>
      </c>
      <c r="II371" s="2" t="s">
        <v>226</v>
      </c>
      <c r="IJ371" s="2" t="s">
        <v>226</v>
      </c>
      <c r="IK371" s="2" t="s">
        <v>238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226</v>
      </c>
      <c r="IT371" s="2" t="s">
        <v>226</v>
      </c>
      <c r="IU371" s="2" t="s">
        <v>226</v>
      </c>
      <c r="IV371" s="2" t="s">
        <v>226</v>
      </c>
      <c r="IW371" s="2" t="s">
        <v>226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226</v>
      </c>
      <c r="JF371" s="2" t="s">
        <v>226</v>
      </c>
      <c r="JG371" s="2" t="s">
        <v>226</v>
      </c>
      <c r="JH371" s="2" t="s">
        <v>226</v>
      </c>
      <c r="JI371" s="2" t="s">
        <v>226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252</v>
      </c>
      <c r="KD371" s="2" t="s">
        <v>237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226</v>
      </c>
      <c r="KP371" s="2" t="s">
        <v>226</v>
      </c>
      <c r="KQ371" s="2" t="s">
        <v>226</v>
      </c>
      <c r="KR371" s="2" t="s">
        <v>226</v>
      </c>
      <c r="KS371" s="2" t="s">
        <v>226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239</v>
      </c>
      <c r="LB371" s="2" t="s">
        <v>237</v>
      </c>
      <c r="LC371" s="2" t="s">
        <v>1357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223</v>
      </c>
      <c r="LO371" s="2" t="s">
        <v>226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226</v>
      </c>
      <c r="MY371" s="2" t="s">
        <v>226</v>
      </c>
      <c r="MZ371" s="2" t="s">
        <v>226</v>
      </c>
      <c r="NA371" s="2" t="s">
        <v>226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239</v>
      </c>
      <c r="NJ371" s="2" t="s">
        <v>237</v>
      </c>
      <c r="NK371" s="2" t="s">
        <v>1375</v>
      </c>
      <c r="NL371" s="2" t="s">
        <v>3467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252</v>
      </c>
      <c r="NV371" s="2" t="s">
        <v>237</v>
      </c>
      <c r="NW371" s="2" t="s">
        <v>226</v>
      </c>
      <c r="NX371" s="2" t="s">
        <v>226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252</v>
      </c>
      <c r="OH371" s="2" t="s">
        <v>237</v>
      </c>
      <c r="OI371" s="2" t="s">
        <v>226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252</v>
      </c>
      <c r="OT371" s="2" t="s">
        <v>237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226</v>
      </c>
      <c r="PF371" s="2" t="s">
        <v>226</v>
      </c>
      <c r="PG371" s="2" t="s">
        <v>226</v>
      </c>
      <c r="PH371" s="2" t="s">
        <v>226</v>
      </c>
      <c r="PI371" s="2" t="s">
        <v>226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226</v>
      </c>
      <c r="QD371" s="2" t="s">
        <v>226</v>
      </c>
      <c r="QE371" s="2" t="s">
        <v>226</v>
      </c>
      <c r="QF371" s="2" t="s">
        <v>226</v>
      </c>
      <c r="QG371" s="2" t="s">
        <v>226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226</v>
      </c>
      <c r="QP371" s="2" t="s">
        <v>226</v>
      </c>
      <c r="QQ371" s="2" t="s">
        <v>226</v>
      </c>
      <c r="QR371" s="2" t="s">
        <v>226</v>
      </c>
      <c r="QS371" s="2" t="s">
        <v>226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266</v>
      </c>
      <c r="RB371" s="2" t="s">
        <v>223</v>
      </c>
      <c r="RC371" s="2" t="s">
        <v>226</v>
      </c>
      <c r="RD371" s="2" t="s">
        <v>226</v>
      </c>
      <c r="RE371" s="2" t="s">
        <v>238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226</v>
      </c>
      <c r="RN371" s="2" t="s">
        <v>226</v>
      </c>
      <c r="RO371" s="2" t="s">
        <v>226</v>
      </c>
      <c r="RP371" s="2" t="s">
        <v>226</v>
      </c>
      <c r="RQ371" s="2" t="s">
        <v>226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252</v>
      </c>
      <c r="RZ371" s="2" t="s">
        <v>237</v>
      </c>
      <c r="SA371" s="2" t="s">
        <v>226</v>
      </c>
      <c r="SB371" s="2" t="s">
        <v>226</v>
      </c>
      <c r="SC371" s="2" t="s">
        <v>238</v>
      </c>
      <c r="SD371" s="2" t="s">
        <v>226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</row>
    <row r="372">
      <c r="A372" s="2" t="s">
        <v>3468</v>
      </c>
      <c r="B372" s="2" t="s">
        <v>577</v>
      </c>
      <c r="C372" s="2" t="s">
        <v>558</v>
      </c>
      <c r="D372" s="2" t="s">
        <v>215</v>
      </c>
      <c r="E372" s="2" t="s">
        <v>432</v>
      </c>
      <c r="F372" s="2" t="s">
        <v>3469</v>
      </c>
      <c r="G372" s="2" t="s">
        <v>3470</v>
      </c>
      <c r="H372" s="2" t="s">
        <v>2526</v>
      </c>
      <c r="I372" s="2" t="s">
        <v>3471</v>
      </c>
      <c r="J372" s="2" t="s">
        <v>451</v>
      </c>
      <c r="K372" s="2" t="s">
        <v>282</v>
      </c>
      <c r="L372" s="3">
        <v>41.65</v>
      </c>
      <c r="M372" s="3">
        <v>43.73</v>
      </c>
      <c r="N372" s="3">
        <v>84.99</v>
      </c>
      <c r="O372" s="2" t="s">
        <v>283</v>
      </c>
      <c r="P372" s="2" t="s">
        <v>284</v>
      </c>
      <c r="Q372" s="2" t="s">
        <v>225</v>
      </c>
      <c r="R372" s="2" t="s">
        <v>226</v>
      </c>
      <c r="S372" s="2" t="s">
        <v>3472</v>
      </c>
      <c r="T372" s="2" t="s">
        <v>969</v>
      </c>
      <c r="U372" s="2" t="s">
        <v>3305</v>
      </c>
      <c r="V372" s="2" t="s">
        <v>1893</v>
      </c>
      <c r="W372" s="2" t="s">
        <v>1894</v>
      </c>
      <c r="X372" s="2" t="s">
        <v>1578</v>
      </c>
      <c r="Y372" s="2" t="s">
        <v>1732</v>
      </c>
      <c r="Z372" s="4"/>
      <c r="AA372" s="4">
        <f>=ROUNDDOWN({0},0)</f>
      </c>
      <c r="AB372" s="5">
        <v>0.9</v>
      </c>
      <c r="AC372" s="2" t="s">
        <v>226</v>
      </c>
      <c r="AD372" s="4"/>
      <c r="AE372" s="4"/>
      <c r="AF372" s="6">
        <v>66</v>
      </c>
      <c r="AG372" s="6"/>
      <c r="AH372" s="7">
        <v>0.2738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/>
      <c r="AQ372" s="8"/>
      <c r="AR372" s="4">
        <v>142</v>
      </c>
      <c r="AS372" s="8">
        <v>2443.28</v>
      </c>
      <c r="AT372" s="7">
        <v>-1</v>
      </c>
      <c r="AU372" s="7">
        <v>-1</v>
      </c>
      <c r="AV372" s="4" t="s">
        <v>226</v>
      </c>
      <c r="AW372" s="8" t="s">
        <v>226</v>
      </c>
      <c r="AX372" s="4">
        <v>143</v>
      </c>
      <c r="AY372" s="8">
        <v>2477.73</v>
      </c>
      <c r="AZ372" s="7" t="s">
        <v>226</v>
      </c>
      <c r="BA372" s="7" t="s">
        <v>226</v>
      </c>
      <c r="BB372" s="7"/>
      <c r="BC372" s="4" t="s">
        <v>226</v>
      </c>
      <c r="BD372" s="8" t="s">
        <v>226</v>
      </c>
      <c r="BE372" s="4">
        <v>143</v>
      </c>
      <c r="BF372" s="8">
        <v>2477.73</v>
      </c>
      <c r="BG372" s="7" t="s">
        <v>226</v>
      </c>
      <c r="BH372" s="7" t="s">
        <v>226</v>
      </c>
      <c r="BI372" s="7"/>
      <c r="BJ372" s="4"/>
      <c r="BK372" s="8"/>
      <c r="BL372" s="2" t="s">
        <v>3473</v>
      </c>
      <c r="BM372" s="7"/>
      <c r="BN372" s="7"/>
      <c r="BO372" s="4"/>
      <c r="BP372" s="8"/>
      <c r="BQ372" s="4"/>
      <c r="BR372" s="8"/>
      <c r="BS372" s="7"/>
      <c r="BT372" s="7"/>
      <c r="BU372" s="2" t="s">
        <v>1002</v>
      </c>
      <c r="BV372" s="2" t="s">
        <v>237</v>
      </c>
      <c r="BW372" s="2" t="s">
        <v>226</v>
      </c>
      <c r="BX372" s="2" t="s">
        <v>799</v>
      </c>
      <c r="BY372" s="2" t="s">
        <v>238</v>
      </c>
      <c r="BZ372" s="2" t="s">
        <v>226</v>
      </c>
      <c r="CA372" s="4"/>
      <c r="CB372" s="8"/>
      <c r="CC372" s="4">
        <v>7</v>
      </c>
      <c r="CD372" s="8">
        <v>325.99</v>
      </c>
      <c r="CE372" s="7">
        <v>-1</v>
      </c>
      <c r="CF372" s="7">
        <v>-1</v>
      </c>
      <c r="CG372" s="2" t="s">
        <v>239</v>
      </c>
      <c r="CH372" s="2" t="s">
        <v>237</v>
      </c>
      <c r="CI372" s="2" t="s">
        <v>800</v>
      </c>
      <c r="CJ372" s="2" t="s">
        <v>3299</v>
      </c>
      <c r="CK372" s="2" t="s">
        <v>238</v>
      </c>
      <c r="CL372" s="2" t="s">
        <v>226</v>
      </c>
      <c r="CM372" s="4"/>
      <c r="CN372" s="8"/>
      <c r="CO372" s="4">
        <v>17</v>
      </c>
      <c r="CP372" s="8">
        <v>240.89</v>
      </c>
      <c r="CQ372" s="7">
        <v>-1</v>
      </c>
      <c r="CR372" s="7">
        <v>-1</v>
      </c>
      <c r="CS372" s="2" t="s">
        <v>239</v>
      </c>
      <c r="CT372" s="2" t="s">
        <v>237</v>
      </c>
      <c r="CU372" s="2" t="s">
        <v>1718</v>
      </c>
      <c r="CV372" s="2" t="s">
        <v>2001</v>
      </c>
      <c r="CW372" s="2" t="s">
        <v>238</v>
      </c>
      <c r="CX372" s="2" t="s">
        <v>226</v>
      </c>
      <c r="CY372" s="4"/>
      <c r="CZ372" s="8"/>
      <c r="DA372" s="4">
        <v>5</v>
      </c>
      <c r="DB372" s="8">
        <v>185.7</v>
      </c>
      <c r="DC372" s="7">
        <v>-1</v>
      </c>
      <c r="DD372" s="7">
        <v>-1</v>
      </c>
      <c r="DE372" s="2" t="s">
        <v>239</v>
      </c>
      <c r="DF372" s="2" t="s">
        <v>237</v>
      </c>
      <c r="DG372" s="2" t="s">
        <v>596</v>
      </c>
      <c r="DH372" s="2" t="s">
        <v>1121</v>
      </c>
      <c r="DI372" s="2" t="s">
        <v>291</v>
      </c>
      <c r="DJ372" s="2" t="s">
        <v>226</v>
      </c>
      <c r="DK372" s="4"/>
      <c r="DL372" s="8"/>
      <c r="DM372" s="4">
        <v>73</v>
      </c>
      <c r="DN372" s="8">
        <v>968.71</v>
      </c>
      <c r="DO372" s="7">
        <v>-1</v>
      </c>
      <c r="DP372" s="7">
        <v>-1</v>
      </c>
      <c r="DQ372" s="2" t="s">
        <v>239</v>
      </c>
      <c r="DR372" s="2" t="s">
        <v>237</v>
      </c>
      <c r="DS372" s="2" t="s">
        <v>3371</v>
      </c>
      <c r="DT372" s="2" t="s">
        <v>596</v>
      </c>
      <c r="DU372" s="2" t="s">
        <v>291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239</v>
      </c>
      <c r="ED372" s="2" t="s">
        <v>237</v>
      </c>
      <c r="EE372" s="2" t="s">
        <v>599</v>
      </c>
      <c r="EF372" s="2" t="s">
        <v>639</v>
      </c>
      <c r="EG372" s="2" t="s">
        <v>238</v>
      </c>
      <c r="EH372" s="2" t="s">
        <v>226</v>
      </c>
      <c r="EI372" s="4"/>
      <c r="EJ372" s="8"/>
      <c r="EK372" s="4">
        <v>1</v>
      </c>
      <c r="EL372" s="8">
        <v>42.73</v>
      </c>
      <c r="EM372" s="7">
        <v>-1</v>
      </c>
      <c r="EN372" s="7">
        <v>-1</v>
      </c>
      <c r="EO372" s="2" t="s">
        <v>239</v>
      </c>
      <c r="EP372" s="2" t="s">
        <v>237</v>
      </c>
      <c r="EQ372" s="2" t="s">
        <v>601</v>
      </c>
      <c r="ER372" s="2" t="s">
        <v>596</v>
      </c>
      <c r="ES372" s="2" t="s">
        <v>238</v>
      </c>
      <c r="ET372" s="2" t="s">
        <v>226</v>
      </c>
      <c r="EU372" s="4"/>
      <c r="EV372" s="8"/>
      <c r="EW372" s="4">
        <v>1</v>
      </c>
      <c r="EX372" s="8">
        <v>43.72</v>
      </c>
      <c r="EY372" s="7">
        <v>-1</v>
      </c>
      <c r="EZ372" s="7">
        <v>-1</v>
      </c>
      <c r="FA372" s="2" t="s">
        <v>239</v>
      </c>
      <c r="FB372" s="2" t="s">
        <v>237</v>
      </c>
      <c r="FC372" s="2" t="s">
        <v>603</v>
      </c>
      <c r="FD372" s="2" t="s">
        <v>1196</v>
      </c>
      <c r="FE372" s="2" t="s">
        <v>238</v>
      </c>
      <c r="FF372" s="2" t="s">
        <v>226</v>
      </c>
      <c r="FG372" s="4"/>
      <c r="FH372" s="8"/>
      <c r="FI372" s="4">
        <v>4</v>
      </c>
      <c r="FJ372" s="8">
        <v>119.5</v>
      </c>
      <c r="FK372" s="7">
        <v>-1</v>
      </c>
      <c r="FL372" s="7">
        <v>-1</v>
      </c>
      <c r="FM372" s="2" t="s">
        <v>239</v>
      </c>
      <c r="FN372" s="2" t="s">
        <v>237</v>
      </c>
      <c r="FO372" s="2" t="s">
        <v>1718</v>
      </c>
      <c r="FP372" s="2" t="s">
        <v>614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226</v>
      </c>
      <c r="FZ372" s="2" t="s">
        <v>226</v>
      </c>
      <c r="GA372" s="2" t="s">
        <v>226</v>
      </c>
      <c r="GB372" s="2" t="s">
        <v>226</v>
      </c>
      <c r="GC372" s="2" t="s">
        <v>226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1002</v>
      </c>
      <c r="GL372" s="2" t="s">
        <v>237</v>
      </c>
      <c r="GM372" s="2" t="s">
        <v>1842</v>
      </c>
      <c r="GN372" s="2" t="s">
        <v>3021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239</v>
      </c>
      <c r="GX372" s="2" t="s">
        <v>237</v>
      </c>
      <c r="GY372" s="2" t="s">
        <v>745</v>
      </c>
      <c r="GZ372" s="2" t="s">
        <v>3474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252</v>
      </c>
      <c r="HJ372" s="2" t="s">
        <v>237</v>
      </c>
      <c r="HK372" s="2" t="s">
        <v>226</v>
      </c>
      <c r="HL372" s="2" t="s">
        <v>226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239</v>
      </c>
      <c r="HV372" s="2" t="s">
        <v>237</v>
      </c>
      <c r="HW372" s="2" t="s">
        <v>1718</v>
      </c>
      <c r="HX372" s="2" t="s">
        <v>3475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252</v>
      </c>
      <c r="IH372" s="2" t="s">
        <v>237</v>
      </c>
      <c r="II372" s="2" t="s">
        <v>226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226</v>
      </c>
      <c r="IT372" s="2" t="s">
        <v>226</v>
      </c>
      <c r="IU372" s="2" t="s">
        <v>226</v>
      </c>
      <c r="IV372" s="2" t="s">
        <v>226</v>
      </c>
      <c r="IW372" s="2" t="s">
        <v>226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252</v>
      </c>
      <c r="JF372" s="2" t="s">
        <v>237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252</v>
      </c>
      <c r="JR372" s="2" t="s">
        <v>237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237</v>
      </c>
      <c r="KE372" s="2" t="s">
        <v>591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237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252</v>
      </c>
      <c r="LB372" s="2" t="s">
        <v>237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>
        <v>4</v>
      </c>
      <c r="LJ372" s="8">
        <v>122.44</v>
      </c>
      <c r="LK372" s="7">
        <v>-1</v>
      </c>
      <c r="LL372" s="7">
        <v>-1</v>
      </c>
      <c r="LM372" s="2" t="s">
        <v>239</v>
      </c>
      <c r="LN372" s="2" t="s">
        <v>237</v>
      </c>
      <c r="LO372" s="2" t="s">
        <v>321</v>
      </c>
      <c r="LP372" s="2" t="s">
        <v>1596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226</v>
      </c>
      <c r="MM372" s="2" t="s">
        <v>226</v>
      </c>
      <c r="MN372" s="2" t="s">
        <v>226</v>
      </c>
      <c r="MO372" s="2" t="s">
        <v>226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252</v>
      </c>
      <c r="MX372" s="2" t="s">
        <v>237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239</v>
      </c>
      <c r="NJ372" s="2" t="s">
        <v>237</v>
      </c>
      <c r="NK372" s="2" t="s">
        <v>1718</v>
      </c>
      <c r="NL372" s="2" t="s">
        <v>595</v>
      </c>
      <c r="NM372" s="2" t="s">
        <v>291</v>
      </c>
      <c r="NN372" s="2" t="s">
        <v>226</v>
      </c>
      <c r="NO372" s="4"/>
      <c r="NP372" s="8"/>
      <c r="NQ372" s="4">
        <v>30</v>
      </c>
      <c r="NR372" s="8">
        <v>393.6</v>
      </c>
      <c r="NS372" s="7">
        <v>-1</v>
      </c>
      <c r="NT372" s="7">
        <v>-1</v>
      </c>
      <c r="NU372" s="2" t="s">
        <v>239</v>
      </c>
      <c r="NV372" s="2" t="s">
        <v>237</v>
      </c>
      <c r="NW372" s="2" t="s">
        <v>1260</v>
      </c>
      <c r="NX372" s="2" t="s">
        <v>2367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239</v>
      </c>
      <c r="OH372" s="2" t="s">
        <v>237</v>
      </c>
      <c r="OI372" s="2" t="s">
        <v>3476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252</v>
      </c>
      <c r="OT372" s="2" t="s">
        <v>237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226</v>
      </c>
      <c r="PF372" s="2" t="s">
        <v>226</v>
      </c>
      <c r="PG372" s="2" t="s">
        <v>226</v>
      </c>
      <c r="PH372" s="2" t="s">
        <v>226</v>
      </c>
      <c r="PI372" s="2" t="s">
        <v>226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237</v>
      </c>
      <c r="QE372" s="2" t="s">
        <v>226</v>
      </c>
      <c r="QF372" s="2" t="s">
        <v>226</v>
      </c>
      <c r="QG372" s="2" t="s">
        <v>238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236</v>
      </c>
      <c r="QP372" s="2" t="s">
        <v>237</v>
      </c>
      <c r="QQ372" s="2" t="s">
        <v>226</v>
      </c>
      <c r="QR372" s="2" t="s">
        <v>226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237</v>
      </c>
      <c r="RC372" s="2" t="s">
        <v>226</v>
      </c>
      <c r="RD372" s="2" t="s">
        <v>226</v>
      </c>
      <c r="RE372" s="2" t="s">
        <v>238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226</v>
      </c>
      <c r="RO372" s="2" t="s">
        <v>226</v>
      </c>
      <c r="RP372" s="2" t="s">
        <v>226</v>
      </c>
      <c r="RQ372" s="2" t="s">
        <v>226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236</v>
      </c>
      <c r="RZ372" s="2" t="s">
        <v>237</v>
      </c>
      <c r="SA372" s="2" t="s">
        <v>226</v>
      </c>
      <c r="SB372" s="2" t="s">
        <v>226</v>
      </c>
      <c r="SC372" s="2" t="s">
        <v>238</v>
      </c>
      <c r="SD372" s="2" t="s">
        <v>226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</row>
    <row r="373">
      <c r="A373" s="2" t="s">
        <v>3477</v>
      </c>
      <c r="B373" s="2" t="s">
        <v>577</v>
      </c>
      <c r="C373" s="2" t="s">
        <v>558</v>
      </c>
      <c r="D373" s="2" t="s">
        <v>215</v>
      </c>
      <c r="E373" s="2" t="s">
        <v>432</v>
      </c>
      <c r="F373" s="2" t="s">
        <v>3469</v>
      </c>
      <c r="G373" s="2" t="s">
        <v>3470</v>
      </c>
      <c r="H373" s="2" t="s">
        <v>2526</v>
      </c>
      <c r="I373" s="2" t="s">
        <v>3471</v>
      </c>
      <c r="J373" s="2" t="s">
        <v>480</v>
      </c>
      <c r="K373" s="2" t="s">
        <v>282</v>
      </c>
      <c r="L373" s="3">
        <v>47.5</v>
      </c>
      <c r="M373" s="3">
        <v>49.88</v>
      </c>
      <c r="N373" s="3">
        <v>94.99</v>
      </c>
      <c r="O373" s="2" t="s">
        <v>283</v>
      </c>
      <c r="P373" s="2" t="s">
        <v>284</v>
      </c>
      <c r="Q373" s="2" t="s">
        <v>225</v>
      </c>
      <c r="R373" s="2" t="s">
        <v>226</v>
      </c>
      <c r="S373" s="2" t="s">
        <v>3472</v>
      </c>
      <c r="T373" s="2" t="s">
        <v>969</v>
      </c>
      <c r="U373" s="2" t="s">
        <v>3305</v>
      </c>
      <c r="V373" s="2" t="s">
        <v>1893</v>
      </c>
      <c r="W373" s="2" t="s">
        <v>1894</v>
      </c>
      <c r="X373" s="2" t="s">
        <v>1578</v>
      </c>
      <c r="Y373" s="2" t="s">
        <v>629</v>
      </c>
      <c r="Z373" s="4"/>
      <c r="AA373" s="4">
        <f>=ROUNDDOWN({0},0)</f>
      </c>
      <c r="AB373" s="5"/>
      <c r="AC373" s="2" t="s">
        <v>226</v>
      </c>
      <c r="AD373" s="4"/>
      <c r="AE373" s="4"/>
      <c r="AF373" s="6">
        <v>66</v>
      </c>
      <c r="AG373" s="6"/>
      <c r="AH373" s="7">
        <v>0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/>
      <c r="AQ373" s="8"/>
      <c r="AR373" s="4">
        <v>1</v>
      </c>
      <c r="AS373" s="8">
        <v>34.45</v>
      </c>
      <c r="AT373" s="7">
        <v>-1</v>
      </c>
      <c r="AU373" s="7">
        <v>-1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/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/>
      <c r="BJ373" s="4"/>
      <c r="BK373" s="8"/>
      <c r="BL373" s="2" t="s">
        <v>24</v>
      </c>
      <c r="BM373" s="7"/>
      <c r="BN373" s="7"/>
      <c r="BO373" s="4"/>
      <c r="BP373" s="8"/>
      <c r="BQ373" s="4"/>
      <c r="BR373" s="8"/>
      <c r="BS373" s="7"/>
      <c r="BT373" s="7"/>
      <c r="BU373" s="2" t="s">
        <v>1002</v>
      </c>
      <c r="BV373" s="2" t="s">
        <v>237</v>
      </c>
      <c r="BW373" s="2" t="s">
        <v>226</v>
      </c>
      <c r="BX373" s="2" t="s">
        <v>1942</v>
      </c>
      <c r="BY373" s="2" t="s">
        <v>238</v>
      </c>
      <c r="BZ373" s="2" t="s">
        <v>226</v>
      </c>
      <c r="CA373" s="4"/>
      <c r="CB373" s="8"/>
      <c r="CC373" s="4"/>
      <c r="CD373" s="8"/>
      <c r="CE373" s="7"/>
      <c r="CF373" s="7"/>
      <c r="CG373" s="2" t="s">
        <v>239</v>
      </c>
      <c r="CH373" s="2" t="s">
        <v>237</v>
      </c>
      <c r="CI373" s="2" t="s">
        <v>800</v>
      </c>
      <c r="CJ373" s="2" t="s">
        <v>593</v>
      </c>
      <c r="CK373" s="2" t="s">
        <v>238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239</v>
      </c>
      <c r="CT373" s="2" t="s">
        <v>237</v>
      </c>
      <c r="CU373" s="2" t="s">
        <v>3020</v>
      </c>
      <c r="CV373" s="2" t="s">
        <v>802</v>
      </c>
      <c r="CW373" s="2" t="s">
        <v>238</v>
      </c>
      <c r="CX373" s="2" t="s">
        <v>226</v>
      </c>
      <c r="CY373" s="4"/>
      <c r="CZ373" s="8"/>
      <c r="DA373" s="4"/>
      <c r="DB373" s="8"/>
      <c r="DC373" s="7"/>
      <c r="DD373" s="7"/>
      <c r="DE373" s="2" t="s">
        <v>239</v>
      </c>
      <c r="DF373" s="2" t="s">
        <v>237</v>
      </c>
      <c r="DG373" s="2" t="s">
        <v>596</v>
      </c>
      <c r="DH373" s="2" t="s">
        <v>1604</v>
      </c>
      <c r="DI373" s="2" t="s">
        <v>291</v>
      </c>
      <c r="DJ373" s="2" t="s">
        <v>226</v>
      </c>
      <c r="DK373" s="4"/>
      <c r="DL373" s="8"/>
      <c r="DM373" s="4"/>
      <c r="DN373" s="8"/>
      <c r="DO373" s="7"/>
      <c r="DP373" s="7"/>
      <c r="DQ373" s="2" t="s">
        <v>239</v>
      </c>
      <c r="DR373" s="2" t="s">
        <v>237</v>
      </c>
      <c r="DS373" s="2" t="s">
        <v>3020</v>
      </c>
      <c r="DT373" s="2" t="s">
        <v>3297</v>
      </c>
      <c r="DU373" s="2" t="s">
        <v>291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239</v>
      </c>
      <c r="ED373" s="2" t="s">
        <v>237</v>
      </c>
      <c r="EE373" s="2" t="s">
        <v>3020</v>
      </c>
      <c r="EF373" s="2" t="s">
        <v>2001</v>
      </c>
      <c r="EG373" s="2" t="s">
        <v>238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239</v>
      </c>
      <c r="EP373" s="2" t="s">
        <v>237</v>
      </c>
      <c r="EQ373" s="2" t="s">
        <v>3020</v>
      </c>
      <c r="ER373" s="2" t="s">
        <v>2001</v>
      </c>
      <c r="ES373" s="2" t="s">
        <v>238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239</v>
      </c>
      <c r="FB373" s="2" t="s">
        <v>237</v>
      </c>
      <c r="FC373" s="2" t="s">
        <v>603</v>
      </c>
      <c r="FD373" s="2" t="s">
        <v>3478</v>
      </c>
      <c r="FE373" s="2" t="s">
        <v>238</v>
      </c>
      <c r="FF373" s="2" t="s">
        <v>226</v>
      </c>
      <c r="FG373" s="4"/>
      <c r="FH373" s="8"/>
      <c r="FI373" s="4">
        <v>1</v>
      </c>
      <c r="FJ373" s="8">
        <v>34.45</v>
      </c>
      <c r="FK373" s="7">
        <v>-1</v>
      </c>
      <c r="FL373" s="7">
        <v>-1</v>
      </c>
      <c r="FM373" s="2" t="s">
        <v>239</v>
      </c>
      <c r="FN373" s="2" t="s">
        <v>237</v>
      </c>
      <c r="FO373" s="2" t="s">
        <v>3020</v>
      </c>
      <c r="FP373" s="2" t="s">
        <v>1249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226</v>
      </c>
      <c r="FZ373" s="2" t="s">
        <v>226</v>
      </c>
      <c r="GA373" s="2" t="s">
        <v>226</v>
      </c>
      <c r="GB373" s="2" t="s">
        <v>226</v>
      </c>
      <c r="GC373" s="2" t="s">
        <v>226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239</v>
      </c>
      <c r="GL373" s="2" t="s">
        <v>237</v>
      </c>
      <c r="GM373" s="2" t="s">
        <v>1842</v>
      </c>
      <c r="GN373" s="2" t="s">
        <v>3479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239</v>
      </c>
      <c r="GX373" s="2" t="s">
        <v>237</v>
      </c>
      <c r="GY373" s="2" t="s">
        <v>607</v>
      </c>
      <c r="GZ373" s="2" t="s">
        <v>1171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252</v>
      </c>
      <c r="HJ373" s="2" t="s">
        <v>237</v>
      </c>
      <c r="HK373" s="2" t="s">
        <v>226</v>
      </c>
      <c r="HL373" s="2" t="s">
        <v>226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239</v>
      </c>
      <c r="HV373" s="2" t="s">
        <v>237</v>
      </c>
      <c r="HW373" s="2" t="s">
        <v>3020</v>
      </c>
      <c r="HX373" s="2" t="s">
        <v>742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252</v>
      </c>
      <c r="IH373" s="2" t="s">
        <v>237</v>
      </c>
      <c r="II373" s="2" t="s">
        <v>226</v>
      </c>
      <c r="IJ373" s="2" t="s">
        <v>226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226</v>
      </c>
      <c r="IT373" s="2" t="s">
        <v>226</v>
      </c>
      <c r="IU373" s="2" t="s">
        <v>226</v>
      </c>
      <c r="IV373" s="2" t="s">
        <v>226</v>
      </c>
      <c r="IW373" s="2" t="s">
        <v>226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252</v>
      </c>
      <c r="JF373" s="2" t="s">
        <v>237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252</v>
      </c>
      <c r="JR373" s="2" t="s">
        <v>237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237</v>
      </c>
      <c r="KE373" s="2" t="s">
        <v>591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237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252</v>
      </c>
      <c r="LB373" s="2" t="s">
        <v>237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239</v>
      </c>
      <c r="LN373" s="2" t="s">
        <v>237</v>
      </c>
      <c r="LO373" s="2" t="s">
        <v>321</v>
      </c>
      <c r="LP373" s="2" t="s">
        <v>226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226</v>
      </c>
      <c r="MM373" s="2" t="s">
        <v>226</v>
      </c>
      <c r="MN373" s="2" t="s">
        <v>226</v>
      </c>
      <c r="MO373" s="2" t="s">
        <v>226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252</v>
      </c>
      <c r="MX373" s="2" t="s">
        <v>237</v>
      </c>
      <c r="MY373" s="2" t="s">
        <v>226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239</v>
      </c>
      <c r="NJ373" s="2" t="s">
        <v>237</v>
      </c>
      <c r="NK373" s="2" t="s">
        <v>3020</v>
      </c>
      <c r="NL373" s="2" t="s">
        <v>822</v>
      </c>
      <c r="NM373" s="2" t="s">
        <v>291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239</v>
      </c>
      <c r="NV373" s="2" t="s">
        <v>237</v>
      </c>
      <c r="NW373" s="2" t="s">
        <v>3480</v>
      </c>
      <c r="NX373" s="2" t="s">
        <v>3263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337</v>
      </c>
      <c r="OH373" s="2" t="s">
        <v>237</v>
      </c>
      <c r="OI373" s="2" t="s">
        <v>226</v>
      </c>
      <c r="OJ373" s="2" t="s">
        <v>226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252</v>
      </c>
      <c r="OT373" s="2" t="s">
        <v>237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226</v>
      </c>
      <c r="PF373" s="2" t="s">
        <v>226</v>
      </c>
      <c r="PG373" s="2" t="s">
        <v>226</v>
      </c>
      <c r="PH373" s="2" t="s">
        <v>226</v>
      </c>
      <c r="PI373" s="2" t="s">
        <v>226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237</v>
      </c>
      <c r="QE373" s="2" t="s">
        <v>226</v>
      </c>
      <c r="QF373" s="2" t="s">
        <v>226</v>
      </c>
      <c r="QG373" s="2" t="s">
        <v>238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236</v>
      </c>
      <c r="QP373" s="2" t="s">
        <v>237</v>
      </c>
      <c r="QQ373" s="2" t="s">
        <v>226</v>
      </c>
      <c r="QR373" s="2" t="s">
        <v>226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237</v>
      </c>
      <c r="RC373" s="2" t="s">
        <v>226</v>
      </c>
      <c r="RD373" s="2" t="s">
        <v>226</v>
      </c>
      <c r="RE373" s="2" t="s">
        <v>238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226</v>
      </c>
      <c r="RO373" s="2" t="s">
        <v>226</v>
      </c>
      <c r="RP373" s="2" t="s">
        <v>226</v>
      </c>
      <c r="RQ373" s="2" t="s">
        <v>226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236</v>
      </c>
      <c r="RZ373" s="2" t="s">
        <v>237</v>
      </c>
      <c r="SA373" s="2" t="s">
        <v>226</v>
      </c>
      <c r="SB373" s="2" t="s">
        <v>226</v>
      </c>
      <c r="SC373" s="2" t="s">
        <v>238</v>
      </c>
      <c r="SD373" s="2" t="s">
        <v>226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</row>
    <row r="374">
      <c r="A374" s="2" t="s">
        <v>3481</v>
      </c>
      <c r="B374" s="2" t="s">
        <v>577</v>
      </c>
      <c r="C374" s="2" t="s">
        <v>558</v>
      </c>
      <c r="D374" s="2" t="s">
        <v>215</v>
      </c>
      <c r="E374" s="2" t="s">
        <v>432</v>
      </c>
      <c r="F374" s="2" t="s">
        <v>2922</v>
      </c>
      <c r="G374" s="2" t="s">
        <v>3482</v>
      </c>
      <c r="H374" s="2" t="s">
        <v>3483</v>
      </c>
      <c r="I374" s="2" t="s">
        <v>3199</v>
      </c>
      <c r="J374" s="2" t="s">
        <v>561</v>
      </c>
      <c r="K374" s="2" t="s">
        <v>405</v>
      </c>
      <c r="L374" s="3">
        <v>35.52</v>
      </c>
      <c r="M374" s="3">
        <v>37.3</v>
      </c>
      <c r="N374" s="3">
        <v>73.99</v>
      </c>
      <c r="O374" s="2" t="s">
        <v>283</v>
      </c>
      <c r="P374" s="2" t="s">
        <v>284</v>
      </c>
      <c r="Q374" s="2" t="s">
        <v>225</v>
      </c>
      <c r="R374" s="2" t="s">
        <v>226</v>
      </c>
      <c r="S374" s="2" t="s">
        <v>3484</v>
      </c>
      <c r="T374" s="2" t="s">
        <v>969</v>
      </c>
      <c r="U374" s="2" t="s">
        <v>452</v>
      </c>
      <c r="V374" s="2" t="s">
        <v>1893</v>
      </c>
      <c r="W374" s="2" t="s">
        <v>231</v>
      </c>
      <c r="X374" s="2" t="s">
        <v>335</v>
      </c>
      <c r="Y374" s="2" t="s">
        <v>1637</v>
      </c>
      <c r="Z374" s="4"/>
      <c r="AA374" s="4">
        <f>=ROUNDDOWN({0},0)</f>
      </c>
      <c r="AB374" s="5">
        <v>1</v>
      </c>
      <c r="AC374" s="2" t="s">
        <v>226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/>
      <c r="AQ374" s="8"/>
      <c r="AR374" s="4">
        <v>1</v>
      </c>
      <c r="AS374" s="8">
        <v>37.29</v>
      </c>
      <c r="AT374" s="7">
        <v>-1</v>
      </c>
      <c r="AU374" s="7">
        <v>-1</v>
      </c>
      <c r="AV374" s="4"/>
      <c r="AW374" s="8"/>
      <c r="AX374" s="4">
        <v>1</v>
      </c>
      <c r="AY374" s="8">
        <v>37.29</v>
      </c>
      <c r="AZ374" s="7">
        <v>-1</v>
      </c>
      <c r="BA374" s="7">
        <v>-1</v>
      </c>
      <c r="BB374" s="7"/>
      <c r="BC374" s="4"/>
      <c r="BD374" s="8"/>
      <c r="BE374" s="4">
        <v>1</v>
      </c>
      <c r="BF374" s="8">
        <v>37.29</v>
      </c>
      <c r="BG374" s="7">
        <v>-1</v>
      </c>
      <c r="BH374" s="7">
        <v>-1</v>
      </c>
      <c r="BI374" s="7"/>
      <c r="BJ374" s="4"/>
      <c r="BK374" s="8"/>
      <c r="BL374" s="2" t="s">
        <v>23</v>
      </c>
      <c r="BM374" s="7"/>
      <c r="BN374" s="7"/>
      <c r="BO374" s="4"/>
      <c r="BP374" s="8"/>
      <c r="BQ374" s="4"/>
      <c r="BR374" s="8"/>
      <c r="BS374" s="7"/>
      <c r="BT374" s="7"/>
      <c r="BU374" s="2" t="s">
        <v>239</v>
      </c>
      <c r="BV374" s="2" t="s">
        <v>237</v>
      </c>
      <c r="BW374" s="2" t="s">
        <v>226</v>
      </c>
      <c r="BX374" s="2" t="s">
        <v>975</v>
      </c>
      <c r="BY374" s="2" t="s">
        <v>238</v>
      </c>
      <c r="BZ374" s="2" t="s">
        <v>226</v>
      </c>
      <c r="CA374" s="4"/>
      <c r="CB374" s="8"/>
      <c r="CC374" s="4"/>
      <c r="CD374" s="8"/>
      <c r="CE374" s="7"/>
      <c r="CF374" s="7"/>
      <c r="CG374" s="2" t="s">
        <v>239</v>
      </c>
      <c r="CH374" s="2" t="s">
        <v>237</v>
      </c>
      <c r="CI374" s="2" t="s">
        <v>3203</v>
      </c>
      <c r="CJ374" s="2" t="s">
        <v>3383</v>
      </c>
      <c r="CK374" s="2" t="s">
        <v>238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239</v>
      </c>
      <c r="CT374" s="2" t="s">
        <v>237</v>
      </c>
      <c r="CU374" s="2" t="s">
        <v>2351</v>
      </c>
      <c r="CV374" s="2" t="s">
        <v>1921</v>
      </c>
      <c r="CW374" s="2" t="s">
        <v>238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239</v>
      </c>
      <c r="DF374" s="2" t="s">
        <v>237</v>
      </c>
      <c r="DG374" s="2" t="s">
        <v>980</v>
      </c>
      <c r="DH374" s="2" t="s">
        <v>3485</v>
      </c>
      <c r="DI374" s="2" t="s">
        <v>291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239</v>
      </c>
      <c r="DR374" s="2" t="s">
        <v>237</v>
      </c>
      <c r="DS374" s="2" t="s">
        <v>1917</v>
      </c>
      <c r="DT374" s="2" t="s">
        <v>1921</v>
      </c>
      <c r="DU374" s="2" t="s">
        <v>238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239</v>
      </c>
      <c r="ED374" s="2" t="s">
        <v>237</v>
      </c>
      <c r="EE374" s="2" t="s">
        <v>984</v>
      </c>
      <c r="EF374" s="2" t="s">
        <v>3205</v>
      </c>
      <c r="EG374" s="2" t="s">
        <v>238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239</v>
      </c>
      <c r="EP374" s="2" t="s">
        <v>237</v>
      </c>
      <c r="EQ374" s="2" t="s">
        <v>1917</v>
      </c>
      <c r="ER374" s="2" t="s">
        <v>1096</v>
      </c>
      <c r="ES374" s="2" t="s">
        <v>238</v>
      </c>
      <c r="ET374" s="2" t="s">
        <v>226</v>
      </c>
      <c r="EU374" s="4"/>
      <c r="EV374" s="8"/>
      <c r="EW374" s="4">
        <v>1</v>
      </c>
      <c r="EX374" s="8">
        <v>37.29</v>
      </c>
      <c r="EY374" s="7">
        <v>-1</v>
      </c>
      <c r="EZ374" s="7">
        <v>-1</v>
      </c>
      <c r="FA374" s="2" t="s">
        <v>239</v>
      </c>
      <c r="FB374" s="2" t="s">
        <v>237</v>
      </c>
      <c r="FC374" s="2" t="s">
        <v>987</v>
      </c>
      <c r="FD374" s="2" t="s">
        <v>1222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237</v>
      </c>
      <c r="FO374" s="2" t="s">
        <v>3207</v>
      </c>
      <c r="FP374" s="2" t="s">
        <v>3221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226</v>
      </c>
      <c r="FZ374" s="2" t="s">
        <v>226</v>
      </c>
      <c r="GA374" s="2" t="s">
        <v>226</v>
      </c>
      <c r="GB374" s="2" t="s">
        <v>226</v>
      </c>
      <c r="GC374" s="2" t="s">
        <v>226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239</v>
      </c>
      <c r="GL374" s="2" t="s">
        <v>237</v>
      </c>
      <c r="GM374" s="2" t="s">
        <v>1722</v>
      </c>
      <c r="GN374" s="2" t="s">
        <v>3011</v>
      </c>
      <c r="GO374" s="2" t="s">
        <v>238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239</v>
      </c>
      <c r="GX374" s="2" t="s">
        <v>237</v>
      </c>
      <c r="GY374" s="2" t="s">
        <v>993</v>
      </c>
      <c r="GZ374" s="2" t="s">
        <v>1588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239</v>
      </c>
      <c r="HJ374" s="2" t="s">
        <v>237</v>
      </c>
      <c r="HK374" s="2" t="s">
        <v>1025</v>
      </c>
      <c r="HL374" s="2" t="s">
        <v>596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239</v>
      </c>
      <c r="HV374" s="2" t="s">
        <v>237</v>
      </c>
      <c r="HW374" s="2" t="s">
        <v>3208</v>
      </c>
      <c r="HX374" s="2" t="s">
        <v>1080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237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226</v>
      </c>
      <c r="IT374" s="2" t="s">
        <v>226</v>
      </c>
      <c r="IU374" s="2" t="s">
        <v>226</v>
      </c>
      <c r="IV374" s="2" t="s">
        <v>226</v>
      </c>
      <c r="IW374" s="2" t="s">
        <v>226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252</v>
      </c>
      <c r="JF374" s="2" t="s">
        <v>237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237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237</v>
      </c>
      <c r="KE374" s="2" t="s">
        <v>591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237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239</v>
      </c>
      <c r="LB374" s="2" t="s">
        <v>237</v>
      </c>
      <c r="LC374" s="2" t="s">
        <v>1004</v>
      </c>
      <c r="LD374" s="2" t="s">
        <v>977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239</v>
      </c>
      <c r="LN374" s="2" t="s">
        <v>237</v>
      </c>
      <c r="LO374" s="2" t="s">
        <v>321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226</v>
      </c>
      <c r="MM374" s="2" t="s">
        <v>226</v>
      </c>
      <c r="MN374" s="2" t="s">
        <v>226</v>
      </c>
      <c r="MO374" s="2" t="s">
        <v>226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252</v>
      </c>
      <c r="MX374" s="2" t="s">
        <v>237</v>
      </c>
      <c r="MY374" s="2" t="s">
        <v>226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239</v>
      </c>
      <c r="NJ374" s="2" t="s">
        <v>237</v>
      </c>
      <c r="NK374" s="2" t="s">
        <v>3210</v>
      </c>
      <c r="NL374" s="2" t="s">
        <v>3211</v>
      </c>
      <c r="NM374" s="2" t="s">
        <v>291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239</v>
      </c>
      <c r="NV374" s="2" t="s">
        <v>237</v>
      </c>
      <c r="NW374" s="2" t="s">
        <v>2200</v>
      </c>
      <c r="NX374" s="2" t="s">
        <v>1046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337</v>
      </c>
      <c r="OH374" s="2" t="s">
        <v>237</v>
      </c>
      <c r="OI374" s="2" t="s">
        <v>226</v>
      </c>
      <c r="OJ374" s="2" t="s">
        <v>226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252</v>
      </c>
      <c r="OT374" s="2" t="s">
        <v>237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226</v>
      </c>
      <c r="PF374" s="2" t="s">
        <v>226</v>
      </c>
      <c r="PG374" s="2" t="s">
        <v>226</v>
      </c>
      <c r="PH374" s="2" t="s">
        <v>226</v>
      </c>
      <c r="PI374" s="2" t="s">
        <v>226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226</v>
      </c>
      <c r="QD374" s="2" t="s">
        <v>226</v>
      </c>
      <c r="QE374" s="2" t="s">
        <v>226</v>
      </c>
      <c r="QF374" s="2" t="s">
        <v>226</v>
      </c>
      <c r="QG374" s="2" t="s">
        <v>226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239</v>
      </c>
      <c r="QP374" s="2" t="s">
        <v>237</v>
      </c>
      <c r="QQ374" s="2" t="s">
        <v>1379</v>
      </c>
      <c r="QR374" s="2" t="s">
        <v>1131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237</v>
      </c>
      <c r="RC374" s="2" t="s">
        <v>226</v>
      </c>
      <c r="RD374" s="2" t="s">
        <v>226</v>
      </c>
      <c r="RE374" s="2" t="s">
        <v>238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226</v>
      </c>
      <c r="RN374" s="2" t="s">
        <v>226</v>
      </c>
      <c r="RO374" s="2" t="s">
        <v>226</v>
      </c>
      <c r="RP374" s="2" t="s">
        <v>226</v>
      </c>
      <c r="RQ374" s="2" t="s">
        <v>226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239</v>
      </c>
      <c r="RZ374" s="2" t="s">
        <v>237</v>
      </c>
      <c r="SA374" s="2" t="s">
        <v>621</v>
      </c>
      <c r="SB374" s="2" t="s">
        <v>1079</v>
      </c>
      <c r="SC374" s="2" t="s">
        <v>238</v>
      </c>
      <c r="SD374" s="2" t="s">
        <v>226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</row>
    <row r="375">
      <c r="A375" s="2" t="s">
        <v>3486</v>
      </c>
      <c r="B375" s="2" t="s">
        <v>577</v>
      </c>
      <c r="C375" s="2" t="s">
        <v>558</v>
      </c>
      <c r="D375" s="2" t="s">
        <v>215</v>
      </c>
      <c r="E375" s="2" t="s">
        <v>432</v>
      </c>
      <c r="F375" s="2" t="s">
        <v>3487</v>
      </c>
      <c r="G375" s="2" t="s">
        <v>2621</v>
      </c>
      <c r="H375" s="2" t="s">
        <v>3488</v>
      </c>
      <c r="I375" s="2" t="s">
        <v>3462</v>
      </c>
      <c r="J375" s="2" t="s">
        <v>561</v>
      </c>
      <c r="K375" s="2" t="s">
        <v>2130</v>
      </c>
      <c r="L375" s="3">
        <v>28.8</v>
      </c>
      <c r="M375" s="3">
        <v>30.24</v>
      </c>
      <c r="N375" s="3">
        <v>59.99</v>
      </c>
      <c r="O375" s="2" t="s">
        <v>283</v>
      </c>
      <c r="P375" s="2" t="s">
        <v>284</v>
      </c>
      <c r="Q375" s="2" t="s">
        <v>225</v>
      </c>
      <c r="R375" s="2" t="s">
        <v>226</v>
      </c>
      <c r="S375" s="2" t="s">
        <v>226</v>
      </c>
      <c r="T375" s="2" t="s">
        <v>226</v>
      </c>
      <c r="U375" s="2" t="s">
        <v>226</v>
      </c>
      <c r="V375" s="2" t="s">
        <v>970</v>
      </c>
      <c r="W375" s="2" t="s">
        <v>231</v>
      </c>
      <c r="X375" s="2" t="s">
        <v>226</v>
      </c>
      <c r="Y375" s="2" t="s">
        <v>1353</v>
      </c>
      <c r="Z375" s="4"/>
      <c r="AA375" s="4">
        <f>=ROUNDDOWN({0},0)</f>
      </c>
      <c r="AB375" s="5"/>
      <c r="AC375" s="2" t="s">
        <v>226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226</v>
      </c>
      <c r="BM375" s="7"/>
      <c r="BN375" s="7"/>
      <c r="BO375" s="4"/>
      <c r="BP375" s="8"/>
      <c r="BQ375" s="4"/>
      <c r="BR375" s="8"/>
      <c r="BS375" s="7"/>
      <c r="BT375" s="7"/>
      <c r="BU375" s="2" t="s">
        <v>239</v>
      </c>
      <c r="BV375" s="2" t="s">
        <v>237</v>
      </c>
      <c r="BW375" s="2" t="s">
        <v>226</v>
      </c>
      <c r="BX375" s="2" t="s">
        <v>1210</v>
      </c>
      <c r="BY375" s="2" t="s">
        <v>238</v>
      </c>
      <c r="BZ375" s="2" t="s">
        <v>226</v>
      </c>
      <c r="CA375" s="4"/>
      <c r="CB375" s="8"/>
      <c r="CC375" s="4"/>
      <c r="CD375" s="8"/>
      <c r="CE375" s="7"/>
      <c r="CF375" s="7"/>
      <c r="CG375" s="2" t="s">
        <v>252</v>
      </c>
      <c r="CH375" s="2" t="s">
        <v>237</v>
      </c>
      <c r="CI375" s="2" t="s">
        <v>226</v>
      </c>
      <c r="CJ375" s="2" t="s">
        <v>226</v>
      </c>
      <c r="CK375" s="2" t="s">
        <v>238</v>
      </c>
      <c r="CL375" s="2" t="s">
        <v>226</v>
      </c>
      <c r="CM375" s="4"/>
      <c r="CN375" s="8"/>
      <c r="CO375" s="4"/>
      <c r="CP375" s="8"/>
      <c r="CQ375" s="7"/>
      <c r="CR375" s="7"/>
      <c r="CS375" s="2" t="s">
        <v>239</v>
      </c>
      <c r="CT375" s="2" t="s">
        <v>237</v>
      </c>
      <c r="CU375" s="2" t="s">
        <v>1357</v>
      </c>
      <c r="CV375" s="2" t="s">
        <v>3489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252</v>
      </c>
      <c r="DF375" s="2" t="s">
        <v>237</v>
      </c>
      <c r="DG375" s="2" t="s">
        <v>226</v>
      </c>
      <c r="DH375" s="2" t="s">
        <v>226</v>
      </c>
      <c r="DI375" s="2" t="s">
        <v>238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239</v>
      </c>
      <c r="DR375" s="2" t="s">
        <v>237</v>
      </c>
      <c r="DS375" s="2" t="s">
        <v>1357</v>
      </c>
      <c r="DT375" s="2" t="s">
        <v>3490</v>
      </c>
      <c r="DU375" s="2" t="s">
        <v>238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239</v>
      </c>
      <c r="ED375" s="2" t="s">
        <v>237</v>
      </c>
      <c r="EE375" s="2" t="s">
        <v>1357</v>
      </c>
      <c r="EF375" s="2" t="s">
        <v>3491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239</v>
      </c>
      <c r="EP375" s="2" t="s">
        <v>237</v>
      </c>
      <c r="EQ375" s="2" t="s">
        <v>1357</v>
      </c>
      <c r="ER375" s="2" t="s">
        <v>2181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237</v>
      </c>
      <c r="FC375" s="2" t="s">
        <v>571</v>
      </c>
      <c r="FD375" s="2" t="s">
        <v>226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237</v>
      </c>
      <c r="FO375" s="2" t="s">
        <v>1357</v>
      </c>
      <c r="FP375" s="2" t="s">
        <v>226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226</v>
      </c>
      <c r="FZ375" s="2" t="s">
        <v>226</v>
      </c>
      <c r="GA375" s="2" t="s">
        <v>226</v>
      </c>
      <c r="GB375" s="2" t="s">
        <v>226</v>
      </c>
      <c r="GC375" s="2" t="s">
        <v>226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252</v>
      </c>
      <c r="GL375" s="2" t="s">
        <v>237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266</v>
      </c>
      <c r="GX375" s="2" t="s">
        <v>237</v>
      </c>
      <c r="GY375" s="2" t="s">
        <v>226</v>
      </c>
      <c r="GZ375" s="2" t="s">
        <v>226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226</v>
      </c>
      <c r="HJ375" s="2" t="s">
        <v>226</v>
      </c>
      <c r="HK375" s="2" t="s">
        <v>226</v>
      </c>
      <c r="HL375" s="2" t="s">
        <v>226</v>
      </c>
      <c r="HM375" s="2" t="s">
        <v>226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239</v>
      </c>
      <c r="HV375" s="2" t="s">
        <v>237</v>
      </c>
      <c r="HW375" s="2" t="s">
        <v>1535</v>
      </c>
      <c r="HX375" s="2" t="s">
        <v>3492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237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226</v>
      </c>
      <c r="IT375" s="2" t="s">
        <v>226</v>
      </c>
      <c r="IU375" s="2" t="s">
        <v>226</v>
      </c>
      <c r="IV375" s="2" t="s">
        <v>226</v>
      </c>
      <c r="IW375" s="2" t="s">
        <v>226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226</v>
      </c>
      <c r="JF375" s="2" t="s">
        <v>226</v>
      </c>
      <c r="JG375" s="2" t="s">
        <v>226</v>
      </c>
      <c r="JH375" s="2" t="s">
        <v>226</v>
      </c>
      <c r="JI375" s="2" t="s">
        <v>226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226</v>
      </c>
      <c r="JR375" s="2" t="s">
        <v>226</v>
      </c>
      <c r="JS375" s="2" t="s">
        <v>226</v>
      </c>
      <c r="JT375" s="2" t="s">
        <v>226</v>
      </c>
      <c r="JU375" s="2" t="s">
        <v>226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252</v>
      </c>
      <c r="KD375" s="2" t="s">
        <v>237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226</v>
      </c>
      <c r="KP375" s="2" t="s">
        <v>226</v>
      </c>
      <c r="KQ375" s="2" t="s">
        <v>226</v>
      </c>
      <c r="KR375" s="2" t="s">
        <v>226</v>
      </c>
      <c r="KS375" s="2" t="s">
        <v>226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239</v>
      </c>
      <c r="LB375" s="2" t="s">
        <v>237</v>
      </c>
      <c r="LC375" s="2" t="s">
        <v>1357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226</v>
      </c>
      <c r="LN375" s="2" t="s">
        <v>226</v>
      </c>
      <c r="LO375" s="2" t="s">
        <v>226</v>
      </c>
      <c r="LP375" s="2" t="s">
        <v>226</v>
      </c>
      <c r="LQ375" s="2" t="s">
        <v>226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226</v>
      </c>
      <c r="ML375" s="2" t="s">
        <v>226</v>
      </c>
      <c r="MM375" s="2" t="s">
        <v>226</v>
      </c>
      <c r="MN375" s="2" t="s">
        <v>226</v>
      </c>
      <c r="MO375" s="2" t="s">
        <v>226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226</v>
      </c>
      <c r="MX375" s="2" t="s">
        <v>226</v>
      </c>
      <c r="MY375" s="2" t="s">
        <v>226</v>
      </c>
      <c r="MZ375" s="2" t="s">
        <v>226</v>
      </c>
      <c r="NA375" s="2" t="s">
        <v>226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239</v>
      </c>
      <c r="NJ375" s="2" t="s">
        <v>237</v>
      </c>
      <c r="NK375" s="2" t="s">
        <v>1375</v>
      </c>
      <c r="NL375" s="2" t="s">
        <v>3493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252</v>
      </c>
      <c r="NV375" s="2" t="s">
        <v>223</v>
      </c>
      <c r="NW375" s="2" t="s">
        <v>226</v>
      </c>
      <c r="NX375" s="2" t="s">
        <v>226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252</v>
      </c>
      <c r="OH375" s="2" t="s">
        <v>237</v>
      </c>
      <c r="OI375" s="2" t="s">
        <v>226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252</v>
      </c>
      <c r="OT375" s="2" t="s">
        <v>237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226</v>
      </c>
      <c r="PF375" s="2" t="s">
        <v>226</v>
      </c>
      <c r="PG375" s="2" t="s">
        <v>226</v>
      </c>
      <c r="PH375" s="2" t="s">
        <v>226</v>
      </c>
      <c r="PI375" s="2" t="s">
        <v>226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226</v>
      </c>
      <c r="QE375" s="2" t="s">
        <v>226</v>
      </c>
      <c r="QF375" s="2" t="s">
        <v>226</v>
      </c>
      <c r="QG375" s="2" t="s">
        <v>226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226</v>
      </c>
      <c r="QQ375" s="2" t="s">
        <v>226</v>
      </c>
      <c r="QR375" s="2" t="s">
        <v>226</v>
      </c>
      <c r="QS375" s="2" t="s">
        <v>226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226</v>
      </c>
      <c r="RB375" s="2" t="s">
        <v>226</v>
      </c>
      <c r="RC375" s="2" t="s">
        <v>226</v>
      </c>
      <c r="RD375" s="2" t="s">
        <v>226</v>
      </c>
      <c r="RE375" s="2" t="s">
        <v>226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226</v>
      </c>
      <c r="RN375" s="2" t="s">
        <v>226</v>
      </c>
      <c r="RO375" s="2" t="s">
        <v>226</v>
      </c>
      <c r="RP375" s="2" t="s">
        <v>226</v>
      </c>
      <c r="RQ375" s="2" t="s">
        <v>226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252</v>
      </c>
      <c r="RZ375" s="2" t="s">
        <v>237</v>
      </c>
      <c r="SA375" s="2" t="s">
        <v>226</v>
      </c>
      <c r="SB375" s="2" t="s">
        <v>226</v>
      </c>
      <c r="SC375" s="2" t="s">
        <v>238</v>
      </c>
      <c r="SD375" s="2" t="s">
        <v>226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</row>
    <row r="376">
      <c r="A376" s="2" t="s">
        <v>3494</v>
      </c>
      <c r="B376" s="2" t="s">
        <v>577</v>
      </c>
      <c r="C376" s="2" t="s">
        <v>558</v>
      </c>
      <c r="D376" s="2" t="s">
        <v>486</v>
      </c>
      <c r="E376" s="2" t="s">
        <v>3495</v>
      </c>
      <c r="F376" s="2" t="s">
        <v>578</v>
      </c>
      <c r="G376" s="2" t="s">
        <v>579</v>
      </c>
      <c r="H376" s="2" t="s">
        <v>580</v>
      </c>
      <c r="I376" s="2" t="s">
        <v>3496</v>
      </c>
      <c r="J376" s="2" t="s">
        <v>582</v>
      </c>
      <c r="K376" s="2" t="s">
        <v>583</v>
      </c>
      <c r="L376" s="3">
        <v>27.6</v>
      </c>
      <c r="M376" s="3">
        <v>28.98</v>
      </c>
      <c r="N376" s="3">
        <v>59.99</v>
      </c>
      <c r="O376" s="2" t="s">
        <v>223</v>
      </c>
      <c r="P376" s="2" t="s">
        <v>736</v>
      </c>
      <c r="Q376" s="2" t="s">
        <v>225</v>
      </c>
      <c r="R376" s="2" t="s">
        <v>226</v>
      </c>
      <c r="S376" s="2" t="s">
        <v>585</v>
      </c>
      <c r="T376" s="2" t="s">
        <v>586</v>
      </c>
      <c r="U376" s="2" t="s">
        <v>489</v>
      </c>
      <c r="V376" s="2" t="s">
        <v>230</v>
      </c>
      <c r="W376" s="2" t="s">
        <v>587</v>
      </c>
      <c r="X376" s="2" t="s">
        <v>335</v>
      </c>
      <c r="Y376" s="2" t="s">
        <v>630</v>
      </c>
      <c r="Z376" s="4">
        <v>114</v>
      </c>
      <c r="AA376" s="4">
        <f>=ROUNDDOWN(8.20143884892086,0)</f>
      </c>
      <c r="AB376" s="5">
        <v>13.9</v>
      </c>
      <c r="AC376" s="2" t="s">
        <v>829</v>
      </c>
      <c r="AD376" s="4">
        <v>60</v>
      </c>
      <c r="AE376" s="4">
        <v>310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142</v>
      </c>
      <c r="AQ376" s="8">
        <v>4176.82</v>
      </c>
      <c r="AR376" s="4">
        <v>65</v>
      </c>
      <c r="AS376" s="8">
        <v>1932.26</v>
      </c>
      <c r="AT376" s="7">
        <v>1.1846</v>
      </c>
      <c r="AU376" s="7">
        <v>1.1616</v>
      </c>
      <c r="AV376" s="4">
        <v>347</v>
      </c>
      <c r="AW376" s="8">
        <v>11585.02</v>
      </c>
      <c r="AX376" s="4">
        <v>356</v>
      </c>
      <c r="AY376" s="8">
        <v>12737.54</v>
      </c>
      <c r="AZ376" s="7">
        <v>-0.0253</v>
      </c>
      <c r="BA376" s="7">
        <v>-0.0905</v>
      </c>
      <c r="BB376" s="7">
        <v>0.3605</v>
      </c>
      <c r="BC376" s="4">
        <v>1009</v>
      </c>
      <c r="BD376" s="8">
        <v>34691.26</v>
      </c>
      <c r="BE376" s="4">
        <v>1202</v>
      </c>
      <c r="BF376" s="8">
        <v>41576.14</v>
      </c>
      <c r="BG376" s="7">
        <v>-0.1606</v>
      </c>
      <c r="BH376" s="7">
        <v>-0.1656</v>
      </c>
      <c r="BI376" s="7">
        <v>0.3339</v>
      </c>
      <c r="BJ376" s="4">
        <v>142</v>
      </c>
      <c r="BK376" s="8">
        <v>4176.82</v>
      </c>
      <c r="BL376" s="2" t="s">
        <v>3497</v>
      </c>
      <c r="BM376" s="7">
        <v>1</v>
      </c>
      <c r="BN376" s="7">
        <v>1</v>
      </c>
      <c r="BO376" s="4">
        <v>60</v>
      </c>
      <c r="BP376" s="8">
        <v>1860.6</v>
      </c>
      <c r="BQ376" s="4">
        <v>13</v>
      </c>
      <c r="BR376" s="8">
        <v>403.13</v>
      </c>
      <c r="BS376" s="7">
        <v>3.6154</v>
      </c>
      <c r="BT376" s="7">
        <v>3.6154</v>
      </c>
      <c r="BU376" s="2" t="s">
        <v>239</v>
      </c>
      <c r="BV376" s="2" t="s">
        <v>223</v>
      </c>
      <c r="BW376" s="2" t="s">
        <v>226</v>
      </c>
      <c r="BX376" s="2" t="s">
        <v>799</v>
      </c>
      <c r="BY376" s="2" t="s">
        <v>238</v>
      </c>
      <c r="BZ376" s="2" t="s">
        <v>226</v>
      </c>
      <c r="CA376" s="4">
        <v>64</v>
      </c>
      <c r="CB376" s="8">
        <v>1802.24</v>
      </c>
      <c r="CC376" s="4">
        <v>5</v>
      </c>
      <c r="CD376" s="8">
        <v>153.6</v>
      </c>
      <c r="CE376" s="7">
        <v>11.8</v>
      </c>
      <c r="CF376" s="7">
        <v>10.7333</v>
      </c>
      <c r="CG376" s="2" t="s">
        <v>239</v>
      </c>
      <c r="CH376" s="2" t="s">
        <v>223</v>
      </c>
      <c r="CI376" s="2" t="s">
        <v>3498</v>
      </c>
      <c r="CJ376" s="2" t="s">
        <v>593</v>
      </c>
      <c r="CK376" s="2" t="s">
        <v>238</v>
      </c>
      <c r="CL376" s="2" t="s">
        <v>226</v>
      </c>
      <c r="CM376" s="4">
        <v>2</v>
      </c>
      <c r="CN376" s="8">
        <v>61.44</v>
      </c>
      <c r="CO376" s="4">
        <v>1</v>
      </c>
      <c r="CP376" s="8">
        <v>30.72</v>
      </c>
      <c r="CQ376" s="7">
        <v>1</v>
      </c>
      <c r="CR376" s="7">
        <v>1</v>
      </c>
      <c r="CS376" s="2" t="s">
        <v>239</v>
      </c>
      <c r="CT376" s="2" t="s">
        <v>223</v>
      </c>
      <c r="CU376" s="2" t="s">
        <v>646</v>
      </c>
      <c r="CV376" s="2" t="s">
        <v>3499</v>
      </c>
      <c r="CW376" s="2" t="s">
        <v>238</v>
      </c>
      <c r="CX376" s="2" t="s">
        <v>226</v>
      </c>
      <c r="CY376" s="4">
        <v>2</v>
      </c>
      <c r="CZ376" s="8">
        <v>58.8</v>
      </c>
      <c r="DA376" s="4">
        <v>38</v>
      </c>
      <c r="DB376" s="8">
        <v>1117.2</v>
      </c>
      <c r="DC376" s="7">
        <v>-0.9474</v>
      </c>
      <c r="DD376" s="7">
        <v>-0.9474</v>
      </c>
      <c r="DE376" s="2" t="s">
        <v>239</v>
      </c>
      <c r="DF376" s="2" t="s">
        <v>223</v>
      </c>
      <c r="DG376" s="2" t="s">
        <v>1724</v>
      </c>
      <c r="DH376" s="2" t="s">
        <v>1772</v>
      </c>
      <c r="DI376" s="2" t="s">
        <v>238</v>
      </c>
      <c r="DJ376" s="2" t="s">
        <v>226</v>
      </c>
      <c r="DK376" s="4">
        <v>4</v>
      </c>
      <c r="DL376" s="8">
        <v>108.73</v>
      </c>
      <c r="DM376" s="4">
        <v>2</v>
      </c>
      <c r="DN376" s="8">
        <v>56.58</v>
      </c>
      <c r="DO376" s="7">
        <v>1</v>
      </c>
      <c r="DP376" s="7">
        <v>0.9217</v>
      </c>
      <c r="DQ376" s="2" t="s">
        <v>239</v>
      </c>
      <c r="DR376" s="2" t="s">
        <v>223</v>
      </c>
      <c r="DS376" s="2" t="s">
        <v>1084</v>
      </c>
      <c r="DT376" s="2" t="s">
        <v>1167</v>
      </c>
      <c r="DU376" s="2" t="s">
        <v>238</v>
      </c>
      <c r="DV376" s="2" t="s">
        <v>226</v>
      </c>
      <c r="DW376" s="4">
        <v>3</v>
      </c>
      <c r="DX376" s="8">
        <v>80.22</v>
      </c>
      <c r="DY376" s="4"/>
      <c r="DZ376" s="8"/>
      <c r="EA376" s="7"/>
      <c r="EB376" s="7"/>
      <c r="EC376" s="2" t="s">
        <v>239</v>
      </c>
      <c r="ED376" s="2" t="s">
        <v>223</v>
      </c>
      <c r="EE376" s="2" t="s">
        <v>1801</v>
      </c>
      <c r="EF376" s="2" t="s">
        <v>1288</v>
      </c>
      <c r="EG376" s="2" t="s">
        <v>238</v>
      </c>
      <c r="EH376" s="2" t="s">
        <v>226</v>
      </c>
      <c r="EI376" s="4"/>
      <c r="EJ376" s="8"/>
      <c r="EK376" s="4">
        <v>2</v>
      </c>
      <c r="EL376" s="8">
        <v>53.68</v>
      </c>
      <c r="EM376" s="7">
        <v>-1</v>
      </c>
      <c r="EN376" s="7">
        <v>-1</v>
      </c>
      <c r="EO376" s="2" t="s">
        <v>239</v>
      </c>
      <c r="EP376" s="2" t="s">
        <v>223</v>
      </c>
      <c r="EQ376" s="2" t="s">
        <v>646</v>
      </c>
      <c r="ER376" s="2" t="s">
        <v>3405</v>
      </c>
      <c r="ES376" s="2" t="s">
        <v>238</v>
      </c>
      <c r="ET376" s="2" t="s">
        <v>226</v>
      </c>
      <c r="EU376" s="4"/>
      <c r="EV376" s="8"/>
      <c r="EW376" s="4">
        <v>2</v>
      </c>
      <c r="EX376" s="8">
        <v>57.94</v>
      </c>
      <c r="EY376" s="7">
        <v>-1</v>
      </c>
      <c r="EZ376" s="7">
        <v>-1</v>
      </c>
      <c r="FA376" s="2" t="s">
        <v>239</v>
      </c>
      <c r="FB376" s="2" t="s">
        <v>223</v>
      </c>
      <c r="FC376" s="2" t="s">
        <v>3500</v>
      </c>
      <c r="FD376" s="2" t="s">
        <v>1140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223</v>
      </c>
      <c r="FO376" s="2" t="s">
        <v>646</v>
      </c>
      <c r="FP376" s="2" t="s">
        <v>1600</v>
      </c>
      <c r="FQ376" s="2" t="s">
        <v>238</v>
      </c>
      <c r="FR376" s="2" t="s">
        <v>226</v>
      </c>
      <c r="FS376" s="4">
        <v>6</v>
      </c>
      <c r="FT376" s="8">
        <v>173.5</v>
      </c>
      <c r="FU376" s="4"/>
      <c r="FV376" s="8"/>
      <c r="FW376" s="7"/>
      <c r="FX376" s="7"/>
      <c r="FY376" s="2" t="s">
        <v>239</v>
      </c>
      <c r="FZ376" s="2" t="s">
        <v>223</v>
      </c>
      <c r="GA376" s="2" t="s">
        <v>661</v>
      </c>
      <c r="GB376" s="2" t="s">
        <v>990</v>
      </c>
      <c r="GC376" s="2" t="s">
        <v>238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1002</v>
      </c>
      <c r="GL376" s="2" t="s">
        <v>237</v>
      </c>
      <c r="GM376" s="2" t="s">
        <v>1173</v>
      </c>
      <c r="GN376" s="2" t="s">
        <v>644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239</v>
      </c>
      <c r="GX376" s="2" t="s">
        <v>223</v>
      </c>
      <c r="GY376" s="2" t="s">
        <v>607</v>
      </c>
      <c r="GZ376" s="2" t="s">
        <v>1534</v>
      </c>
      <c r="HA376" s="2" t="s">
        <v>238</v>
      </c>
      <c r="HB376" s="2" t="s">
        <v>226</v>
      </c>
      <c r="HC376" s="4"/>
      <c r="HD376" s="8"/>
      <c r="HE376" s="4">
        <v>1</v>
      </c>
      <c r="HF376" s="8">
        <v>30.43</v>
      </c>
      <c r="HG376" s="7">
        <v>-1</v>
      </c>
      <c r="HH376" s="7">
        <v>-1</v>
      </c>
      <c r="HI376" s="2" t="s">
        <v>239</v>
      </c>
      <c r="HJ376" s="2" t="s">
        <v>223</v>
      </c>
      <c r="HK376" s="2" t="s">
        <v>509</v>
      </c>
      <c r="HL376" s="2" t="s">
        <v>913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239</v>
      </c>
      <c r="HV376" s="2" t="s">
        <v>237</v>
      </c>
      <c r="HW376" s="2" t="s">
        <v>607</v>
      </c>
      <c r="HX376" s="2" t="s">
        <v>745</v>
      </c>
      <c r="HY376" s="2" t="s">
        <v>238</v>
      </c>
      <c r="HZ376" s="2" t="s">
        <v>226</v>
      </c>
      <c r="IA376" s="4">
        <v>1</v>
      </c>
      <c r="IB376" s="8">
        <v>31.29</v>
      </c>
      <c r="IC376" s="4"/>
      <c r="ID376" s="8"/>
      <c r="IE376" s="7"/>
      <c r="IF376" s="7"/>
      <c r="IG376" s="2" t="s">
        <v>239</v>
      </c>
      <c r="IH376" s="2" t="s">
        <v>223</v>
      </c>
      <c r="II376" s="2" t="s">
        <v>612</v>
      </c>
      <c r="IJ376" s="2" t="s">
        <v>3501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226</v>
      </c>
      <c r="IT376" s="2" t="s">
        <v>226</v>
      </c>
      <c r="IU376" s="2" t="s">
        <v>226</v>
      </c>
      <c r="IV376" s="2" t="s">
        <v>226</v>
      </c>
      <c r="IW376" s="2" t="s">
        <v>226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252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252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337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252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239</v>
      </c>
      <c r="LN376" s="2" t="s">
        <v>223</v>
      </c>
      <c r="LO376" s="2" t="s">
        <v>321</v>
      </c>
      <c r="LP376" s="2" t="s">
        <v>226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226</v>
      </c>
      <c r="MM376" s="2" t="s">
        <v>226</v>
      </c>
      <c r="MN376" s="2" t="s">
        <v>226</v>
      </c>
      <c r="MO376" s="2" t="s">
        <v>226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239</v>
      </c>
      <c r="MX376" s="2" t="s">
        <v>223</v>
      </c>
      <c r="MY376" s="2" t="s">
        <v>643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239</v>
      </c>
      <c r="NJ376" s="2" t="s">
        <v>261</v>
      </c>
      <c r="NK376" s="2" t="s">
        <v>3502</v>
      </c>
      <c r="NL376" s="2" t="s">
        <v>1869</v>
      </c>
      <c r="NM376" s="2" t="s">
        <v>238</v>
      </c>
      <c r="NN376" s="2" t="s">
        <v>226</v>
      </c>
      <c r="NO376" s="4"/>
      <c r="NP376" s="8"/>
      <c r="NQ376" s="4">
        <v>1</v>
      </c>
      <c r="NR376" s="8">
        <v>28.98</v>
      </c>
      <c r="NS376" s="7">
        <v>-1</v>
      </c>
      <c r="NT376" s="7">
        <v>-1</v>
      </c>
      <c r="NU376" s="2" t="s">
        <v>239</v>
      </c>
      <c r="NV376" s="2" t="s">
        <v>237</v>
      </c>
      <c r="NW376" s="2" t="s">
        <v>1779</v>
      </c>
      <c r="NX376" s="2" t="s">
        <v>1830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239</v>
      </c>
      <c r="OH376" s="2" t="s">
        <v>237</v>
      </c>
      <c r="OI376" s="2" t="s">
        <v>813</v>
      </c>
      <c r="OJ376" s="2" t="s">
        <v>1988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252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239</v>
      </c>
      <c r="PF376" s="2" t="s">
        <v>223</v>
      </c>
      <c r="PG376" s="2" t="s">
        <v>226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223</v>
      </c>
      <c r="QE376" s="2" t="s">
        <v>226</v>
      </c>
      <c r="QF376" s="2" t="s">
        <v>226</v>
      </c>
      <c r="QG376" s="2" t="s">
        <v>238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236</v>
      </c>
      <c r="QP376" s="2" t="s">
        <v>237</v>
      </c>
      <c r="QQ376" s="2" t="s">
        <v>226</v>
      </c>
      <c r="QR376" s="2" t="s">
        <v>226</v>
      </c>
      <c r="QS376" s="2" t="s">
        <v>238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223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226</v>
      </c>
      <c r="RN376" s="2" t="s">
        <v>226</v>
      </c>
      <c r="RO376" s="2" t="s">
        <v>226</v>
      </c>
      <c r="RP376" s="2" t="s">
        <v>226</v>
      </c>
      <c r="RQ376" s="2" t="s">
        <v>226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236</v>
      </c>
      <c r="RZ376" s="2" t="s">
        <v>237</v>
      </c>
      <c r="SA376" s="2" t="s">
        <v>3503</v>
      </c>
      <c r="SB376" s="2" t="s">
        <v>226</v>
      </c>
      <c r="SC376" s="2" t="s">
        <v>238</v>
      </c>
      <c r="SD376" s="2" t="s">
        <v>226</v>
      </c>
      <c r="SE376" s="4">
        <v>61</v>
      </c>
      <c r="SF376" s="4"/>
      <c r="SG376" s="4"/>
      <c r="SH376" s="4"/>
      <c r="SI376" s="4">
        <v>53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>
        <v>60</v>
      </c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>
        <v>100</v>
      </c>
      <c r="UZ376" s="4">
        <v>100</v>
      </c>
      <c r="VA376" s="4"/>
      <c r="VB376" s="4"/>
      <c r="VC376" s="4"/>
      <c r="VD376" s="4"/>
      <c r="VE376" s="4"/>
      <c r="VF376" s="4">
        <v>50</v>
      </c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</row>
    <row r="377">
      <c r="A377" s="2" t="s">
        <v>3504</v>
      </c>
      <c r="B377" s="2" t="s">
        <v>577</v>
      </c>
      <c r="C377" s="2" t="s">
        <v>558</v>
      </c>
      <c r="D377" s="2" t="s">
        <v>486</v>
      </c>
      <c r="E377" s="2" t="s">
        <v>3495</v>
      </c>
      <c r="F377" s="2" t="s">
        <v>578</v>
      </c>
      <c r="G377" s="2" t="s">
        <v>579</v>
      </c>
      <c r="H377" s="2" t="s">
        <v>580</v>
      </c>
      <c r="I377" s="2" t="s">
        <v>3496</v>
      </c>
      <c r="J377" s="2" t="s">
        <v>221</v>
      </c>
      <c r="K377" s="2" t="s">
        <v>583</v>
      </c>
      <c r="L377" s="3">
        <v>33.6</v>
      </c>
      <c r="M377" s="3">
        <v>35.28</v>
      </c>
      <c r="N377" s="3">
        <v>69.99</v>
      </c>
      <c r="O377" s="2" t="s">
        <v>223</v>
      </c>
      <c r="P377" s="2" t="s">
        <v>736</v>
      </c>
      <c r="Q377" s="2" t="s">
        <v>225</v>
      </c>
      <c r="R377" s="2" t="s">
        <v>226</v>
      </c>
      <c r="S377" s="2" t="s">
        <v>585</v>
      </c>
      <c r="T377" s="2" t="s">
        <v>586</v>
      </c>
      <c r="U377" s="2" t="s">
        <v>371</v>
      </c>
      <c r="V377" s="2" t="s">
        <v>230</v>
      </c>
      <c r="W377" s="2" t="s">
        <v>587</v>
      </c>
      <c r="X377" s="2" t="s">
        <v>335</v>
      </c>
      <c r="Y377" s="2" t="s">
        <v>630</v>
      </c>
      <c r="Z377" s="4"/>
      <c r="AA377" s="4">
        <f>=ROUNDDOWN({0},0)</f>
      </c>
      <c r="AB377" s="5">
        <v>14</v>
      </c>
      <c r="AC377" s="2" t="s">
        <v>624</v>
      </c>
      <c r="AD377" s="4">
        <v>100</v>
      </c>
      <c r="AE377" s="4">
        <v>520</v>
      </c>
      <c r="AF377" s="6">
        <v>64</v>
      </c>
      <c r="AG377" s="6">
        <v>47</v>
      </c>
      <c r="AH377" s="7">
        <v>0.7619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110</v>
      </c>
      <c r="AQ377" s="8">
        <v>3858.69</v>
      </c>
      <c r="AR377" s="4">
        <v>214</v>
      </c>
      <c r="AS377" s="8">
        <v>7669.13</v>
      </c>
      <c r="AT377" s="7">
        <v>-0.486</v>
      </c>
      <c r="AU377" s="7">
        <v>-0.4969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0.3331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110</v>
      </c>
      <c r="BK377" s="8">
        <v>3858.69</v>
      </c>
      <c r="BL377" s="2" t="s">
        <v>3505</v>
      </c>
      <c r="BM377" s="7">
        <v>1</v>
      </c>
      <c r="BN377" s="7">
        <v>1</v>
      </c>
      <c r="BO377" s="4">
        <v>51</v>
      </c>
      <c r="BP377" s="8">
        <v>1871.19</v>
      </c>
      <c r="BQ377" s="4">
        <v>55</v>
      </c>
      <c r="BR377" s="8">
        <v>2017.95</v>
      </c>
      <c r="BS377" s="7">
        <v>-0.0727</v>
      </c>
      <c r="BT377" s="7">
        <v>-0.0727</v>
      </c>
      <c r="BU377" s="2" t="s">
        <v>239</v>
      </c>
      <c r="BV377" s="2" t="s">
        <v>223</v>
      </c>
      <c r="BW377" s="2" t="s">
        <v>226</v>
      </c>
      <c r="BX377" s="2" t="s">
        <v>799</v>
      </c>
      <c r="BY377" s="2" t="s">
        <v>238</v>
      </c>
      <c r="BZ377" s="2" t="s">
        <v>226</v>
      </c>
      <c r="CA377" s="4">
        <v>35</v>
      </c>
      <c r="CB377" s="8">
        <v>1198.05</v>
      </c>
      <c r="CC377" s="4">
        <v>30</v>
      </c>
      <c r="CD377" s="8">
        <v>1105.8</v>
      </c>
      <c r="CE377" s="7">
        <v>0.1667</v>
      </c>
      <c r="CF377" s="7">
        <v>0.0834</v>
      </c>
      <c r="CG377" s="2" t="s">
        <v>239</v>
      </c>
      <c r="CH377" s="2" t="s">
        <v>223</v>
      </c>
      <c r="CI377" s="2" t="s">
        <v>3498</v>
      </c>
      <c r="CJ377" s="2" t="s">
        <v>3299</v>
      </c>
      <c r="CK377" s="2" t="s">
        <v>238</v>
      </c>
      <c r="CL377" s="2" t="s">
        <v>226</v>
      </c>
      <c r="CM377" s="4"/>
      <c r="CN377" s="8"/>
      <c r="CO377" s="4">
        <v>9</v>
      </c>
      <c r="CP377" s="8">
        <v>331.74</v>
      </c>
      <c r="CQ377" s="7">
        <v>-1</v>
      </c>
      <c r="CR377" s="7">
        <v>-1</v>
      </c>
      <c r="CS377" s="2" t="s">
        <v>239</v>
      </c>
      <c r="CT377" s="2" t="s">
        <v>223</v>
      </c>
      <c r="CU377" s="2" t="s">
        <v>646</v>
      </c>
      <c r="CV377" s="2" t="s">
        <v>3506</v>
      </c>
      <c r="CW377" s="2" t="s">
        <v>238</v>
      </c>
      <c r="CX377" s="2" t="s">
        <v>226</v>
      </c>
      <c r="CY377" s="4">
        <v>9</v>
      </c>
      <c r="CZ377" s="8">
        <v>321.21</v>
      </c>
      <c r="DA377" s="4">
        <v>56</v>
      </c>
      <c r="DB377" s="8">
        <v>1998.64</v>
      </c>
      <c r="DC377" s="7">
        <v>-0.8393</v>
      </c>
      <c r="DD377" s="7">
        <v>-0.8393</v>
      </c>
      <c r="DE377" s="2" t="s">
        <v>239</v>
      </c>
      <c r="DF377" s="2" t="s">
        <v>223</v>
      </c>
      <c r="DG377" s="2" t="s">
        <v>1724</v>
      </c>
      <c r="DH377" s="2" t="s">
        <v>772</v>
      </c>
      <c r="DI377" s="2" t="s">
        <v>238</v>
      </c>
      <c r="DJ377" s="2" t="s">
        <v>226</v>
      </c>
      <c r="DK377" s="4">
        <v>2</v>
      </c>
      <c r="DL377" s="8">
        <v>58</v>
      </c>
      <c r="DM377" s="4">
        <v>11</v>
      </c>
      <c r="DN377" s="8">
        <v>358.45</v>
      </c>
      <c r="DO377" s="7">
        <v>-0.8182</v>
      </c>
      <c r="DP377" s="7">
        <v>-0.8382</v>
      </c>
      <c r="DQ377" s="2" t="s">
        <v>239</v>
      </c>
      <c r="DR377" s="2" t="s">
        <v>223</v>
      </c>
      <c r="DS377" s="2" t="s">
        <v>1084</v>
      </c>
      <c r="DT377" s="2" t="s">
        <v>3507</v>
      </c>
      <c r="DU377" s="2" t="s">
        <v>238</v>
      </c>
      <c r="DV377" s="2" t="s">
        <v>226</v>
      </c>
      <c r="DW377" s="4">
        <v>3</v>
      </c>
      <c r="DX377" s="8">
        <v>97.53</v>
      </c>
      <c r="DY377" s="4">
        <v>6</v>
      </c>
      <c r="DZ377" s="8">
        <v>222.24</v>
      </c>
      <c r="EA377" s="7">
        <v>-0.5</v>
      </c>
      <c r="EB377" s="7">
        <v>-0.5612</v>
      </c>
      <c r="EC377" s="2" t="s">
        <v>239</v>
      </c>
      <c r="ED377" s="2" t="s">
        <v>223</v>
      </c>
      <c r="EE377" s="2" t="s">
        <v>1801</v>
      </c>
      <c r="EF377" s="2" t="s">
        <v>338</v>
      </c>
      <c r="EG377" s="2" t="s">
        <v>238</v>
      </c>
      <c r="EH377" s="2" t="s">
        <v>226</v>
      </c>
      <c r="EI377" s="4">
        <v>3</v>
      </c>
      <c r="EJ377" s="8">
        <v>96.63</v>
      </c>
      <c r="EK377" s="4">
        <v>8</v>
      </c>
      <c r="EL377" s="8">
        <v>257.68</v>
      </c>
      <c r="EM377" s="7">
        <v>-0.625</v>
      </c>
      <c r="EN377" s="7">
        <v>-0.625</v>
      </c>
      <c r="EO377" s="2" t="s">
        <v>239</v>
      </c>
      <c r="EP377" s="2" t="s">
        <v>223</v>
      </c>
      <c r="EQ377" s="2" t="s">
        <v>646</v>
      </c>
      <c r="ER377" s="2" t="s">
        <v>3508</v>
      </c>
      <c r="ES377" s="2" t="s">
        <v>238</v>
      </c>
      <c r="ET377" s="2" t="s">
        <v>226</v>
      </c>
      <c r="EU377" s="4">
        <v>1</v>
      </c>
      <c r="EV377" s="8">
        <v>38.8</v>
      </c>
      <c r="EW377" s="4">
        <v>15</v>
      </c>
      <c r="EX377" s="8">
        <v>529.05</v>
      </c>
      <c r="EY377" s="7">
        <v>-0.9333</v>
      </c>
      <c r="EZ377" s="7">
        <v>-0.9267</v>
      </c>
      <c r="FA377" s="2" t="s">
        <v>239</v>
      </c>
      <c r="FB377" s="2" t="s">
        <v>223</v>
      </c>
      <c r="FC377" s="2" t="s">
        <v>3500</v>
      </c>
      <c r="FD377" s="2" t="s">
        <v>3031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646</v>
      </c>
      <c r="FP377" s="2" t="s">
        <v>593</v>
      </c>
      <c r="FQ377" s="2" t="s">
        <v>238</v>
      </c>
      <c r="FR377" s="2" t="s">
        <v>226</v>
      </c>
      <c r="FS377" s="4">
        <v>2</v>
      </c>
      <c r="FT377" s="8">
        <v>36.6</v>
      </c>
      <c r="FU377" s="4"/>
      <c r="FV377" s="8"/>
      <c r="FW377" s="7"/>
      <c r="FX377" s="7"/>
      <c r="FY377" s="2" t="s">
        <v>239</v>
      </c>
      <c r="FZ377" s="2" t="s">
        <v>223</v>
      </c>
      <c r="GA377" s="2" t="s">
        <v>661</v>
      </c>
      <c r="GB377" s="2" t="s">
        <v>990</v>
      </c>
      <c r="GC377" s="2" t="s">
        <v>238</v>
      </c>
      <c r="GD377" s="2" t="s">
        <v>226</v>
      </c>
      <c r="GE377" s="4">
        <v>3</v>
      </c>
      <c r="GF377" s="8">
        <v>105.84</v>
      </c>
      <c r="GG377" s="4">
        <v>11</v>
      </c>
      <c r="GH377" s="8">
        <v>388.08</v>
      </c>
      <c r="GI377" s="7">
        <v>-0.7273</v>
      </c>
      <c r="GJ377" s="7">
        <v>-0.7273</v>
      </c>
      <c r="GK377" s="2" t="s">
        <v>239</v>
      </c>
      <c r="GL377" s="2" t="s">
        <v>223</v>
      </c>
      <c r="GM377" s="2" t="s">
        <v>1173</v>
      </c>
      <c r="GN377" s="2" t="s">
        <v>3367</v>
      </c>
      <c r="GO377" s="2" t="s">
        <v>238</v>
      </c>
      <c r="GP377" s="2" t="s">
        <v>226</v>
      </c>
      <c r="GQ377" s="4">
        <v>1</v>
      </c>
      <c r="GR377" s="8">
        <v>34.84</v>
      </c>
      <c r="GS377" s="4">
        <v>6</v>
      </c>
      <c r="GT377" s="8">
        <v>209.04</v>
      </c>
      <c r="GU377" s="7">
        <v>-0.8333</v>
      </c>
      <c r="GV377" s="7">
        <v>-0.8333</v>
      </c>
      <c r="GW377" s="2" t="s">
        <v>239</v>
      </c>
      <c r="GX377" s="2" t="s">
        <v>223</v>
      </c>
      <c r="GY377" s="2" t="s">
        <v>607</v>
      </c>
      <c r="GZ377" s="2" t="s">
        <v>1534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239</v>
      </c>
      <c r="HJ377" s="2" t="s">
        <v>223</v>
      </c>
      <c r="HK377" s="2" t="s">
        <v>509</v>
      </c>
      <c r="HL377" s="2" t="s">
        <v>665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239</v>
      </c>
      <c r="HV377" s="2" t="s">
        <v>237</v>
      </c>
      <c r="HW377" s="2" t="s">
        <v>607</v>
      </c>
      <c r="HX377" s="2" t="s">
        <v>753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239</v>
      </c>
      <c r="IH377" s="2" t="s">
        <v>223</v>
      </c>
      <c r="II377" s="2" t="s">
        <v>612</v>
      </c>
      <c r="IJ377" s="2" t="s">
        <v>867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226</v>
      </c>
      <c r="IT377" s="2" t="s">
        <v>226</v>
      </c>
      <c r="IU377" s="2" t="s">
        <v>226</v>
      </c>
      <c r="IV377" s="2" t="s">
        <v>226</v>
      </c>
      <c r="IW377" s="2" t="s">
        <v>226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252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337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337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252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239</v>
      </c>
      <c r="LN377" s="2" t="s">
        <v>223</v>
      </c>
      <c r="LO377" s="2" t="s">
        <v>321</v>
      </c>
      <c r="LP377" s="2" t="s">
        <v>2603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226</v>
      </c>
      <c r="MM377" s="2" t="s">
        <v>226</v>
      </c>
      <c r="MN377" s="2" t="s">
        <v>226</v>
      </c>
      <c r="MO377" s="2" t="s">
        <v>226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239</v>
      </c>
      <c r="MX377" s="2" t="s">
        <v>223</v>
      </c>
      <c r="MY377" s="2" t="s">
        <v>643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>
        <v>2</v>
      </c>
      <c r="NF377" s="8">
        <v>71.24</v>
      </c>
      <c r="NG377" s="7">
        <v>-1</v>
      </c>
      <c r="NH377" s="7">
        <v>-1</v>
      </c>
      <c r="NI377" s="2" t="s">
        <v>239</v>
      </c>
      <c r="NJ377" s="2" t="s">
        <v>261</v>
      </c>
      <c r="NK377" s="2" t="s">
        <v>3502</v>
      </c>
      <c r="NL377" s="2" t="s">
        <v>779</v>
      </c>
      <c r="NM377" s="2" t="s">
        <v>238</v>
      </c>
      <c r="NN377" s="2" t="s">
        <v>226</v>
      </c>
      <c r="NO377" s="4"/>
      <c r="NP377" s="8"/>
      <c r="NQ377" s="4">
        <v>4</v>
      </c>
      <c r="NR377" s="8">
        <v>141.12</v>
      </c>
      <c r="NS377" s="7">
        <v>-1</v>
      </c>
      <c r="NT377" s="7">
        <v>-1</v>
      </c>
      <c r="NU377" s="2" t="s">
        <v>239</v>
      </c>
      <c r="NV377" s="2" t="s">
        <v>237</v>
      </c>
      <c r="NW377" s="2" t="s">
        <v>1779</v>
      </c>
      <c r="NX377" s="2" t="s">
        <v>1728</v>
      </c>
      <c r="NY377" s="2" t="s">
        <v>238</v>
      </c>
      <c r="NZ377" s="2" t="s">
        <v>226</v>
      </c>
      <c r="OA377" s="4"/>
      <c r="OB377" s="8"/>
      <c r="OC377" s="4">
        <v>1</v>
      </c>
      <c r="OD377" s="8">
        <v>38.1</v>
      </c>
      <c r="OE377" s="7">
        <v>-1</v>
      </c>
      <c r="OF377" s="7">
        <v>-1</v>
      </c>
      <c r="OG377" s="2" t="s">
        <v>239</v>
      </c>
      <c r="OH377" s="2" t="s">
        <v>237</v>
      </c>
      <c r="OI377" s="2" t="s">
        <v>813</v>
      </c>
      <c r="OJ377" s="2" t="s">
        <v>3509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252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239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223</v>
      </c>
      <c r="QE377" s="2" t="s">
        <v>226</v>
      </c>
      <c r="QF377" s="2" t="s">
        <v>226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236</v>
      </c>
      <c r="QP377" s="2" t="s">
        <v>237</v>
      </c>
      <c r="QQ377" s="2" t="s">
        <v>226</v>
      </c>
      <c r="QR377" s="2" t="s">
        <v>226</v>
      </c>
      <c r="QS377" s="2" t="s">
        <v>238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223</v>
      </c>
      <c r="RC377" s="2" t="s">
        <v>226</v>
      </c>
      <c r="RD377" s="2" t="s">
        <v>226</v>
      </c>
      <c r="RE377" s="2" t="s">
        <v>238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226</v>
      </c>
      <c r="RN377" s="2" t="s">
        <v>226</v>
      </c>
      <c r="RO377" s="2" t="s">
        <v>226</v>
      </c>
      <c r="RP377" s="2" t="s">
        <v>226</v>
      </c>
      <c r="RQ377" s="2" t="s">
        <v>226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236</v>
      </c>
      <c r="RZ377" s="2" t="s">
        <v>237</v>
      </c>
      <c r="SA377" s="2" t="s">
        <v>3503</v>
      </c>
      <c r="SB377" s="2" t="s">
        <v>226</v>
      </c>
      <c r="SC377" s="2" t="s">
        <v>238</v>
      </c>
      <c r="SD377" s="2" t="s">
        <v>226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>
        <v>100</v>
      </c>
      <c r="TU377" s="4"/>
      <c r="TV377" s="4"/>
      <c r="TW377" s="4"/>
      <c r="TX377" s="4"/>
      <c r="TY377" s="4">
        <v>60</v>
      </c>
      <c r="TZ377" s="4"/>
      <c r="UA377" s="4"/>
      <c r="UB377" s="4"/>
      <c r="UC377" s="4"/>
      <c r="UD377" s="4"/>
      <c r="UE377" s="4"/>
      <c r="UF377" s="4"/>
      <c r="UG377" s="4"/>
      <c r="UH377" s="4"/>
      <c r="UI377" s="4">
        <v>110</v>
      </c>
      <c r="UJ377" s="4"/>
      <c r="UK377" s="4"/>
      <c r="UL377" s="4"/>
      <c r="UM377" s="4"/>
      <c r="UN377" s="4"/>
      <c r="UO377" s="4"/>
      <c r="UP377" s="4">
        <v>150</v>
      </c>
      <c r="UQ377" s="4"/>
      <c r="UR377" s="4"/>
      <c r="US377" s="4"/>
      <c r="UT377" s="4"/>
      <c r="UU377" s="4"/>
      <c r="UV377" s="4"/>
      <c r="UW377" s="4"/>
      <c r="UX377" s="4"/>
      <c r="UY377" s="4">
        <v>100</v>
      </c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</row>
    <row r="378">
      <c r="A378" s="2" t="s">
        <v>3510</v>
      </c>
      <c r="B378" s="2" t="s">
        <v>577</v>
      </c>
      <c r="C378" s="2" t="s">
        <v>558</v>
      </c>
      <c r="D378" s="2" t="s">
        <v>486</v>
      </c>
      <c r="E378" s="2" t="s">
        <v>3495</v>
      </c>
      <c r="F378" s="2" t="s">
        <v>578</v>
      </c>
      <c r="G378" s="2" t="s">
        <v>579</v>
      </c>
      <c r="H378" s="2" t="s">
        <v>580</v>
      </c>
      <c r="I378" s="2" t="s">
        <v>3496</v>
      </c>
      <c r="J378" s="2" t="s">
        <v>268</v>
      </c>
      <c r="K378" s="2" t="s">
        <v>583</v>
      </c>
      <c r="L378" s="3">
        <v>36.75</v>
      </c>
      <c r="M378" s="3">
        <v>38.59</v>
      </c>
      <c r="N378" s="3">
        <v>74.99</v>
      </c>
      <c r="O378" s="2" t="s">
        <v>223</v>
      </c>
      <c r="P378" s="2" t="s">
        <v>736</v>
      </c>
      <c r="Q378" s="2" t="s">
        <v>225</v>
      </c>
      <c r="R378" s="2" t="s">
        <v>226</v>
      </c>
      <c r="S378" s="2" t="s">
        <v>585</v>
      </c>
      <c r="T378" s="2" t="s">
        <v>586</v>
      </c>
      <c r="U378" s="2" t="s">
        <v>371</v>
      </c>
      <c r="V378" s="2" t="s">
        <v>230</v>
      </c>
      <c r="W378" s="2" t="s">
        <v>587</v>
      </c>
      <c r="X378" s="2" t="s">
        <v>335</v>
      </c>
      <c r="Y378" s="2" t="s">
        <v>648</v>
      </c>
      <c r="Z378" s="4">
        <v>262</v>
      </c>
      <c r="AA378" s="4">
        <f>=ROUNDDOWN(23.8181818181818,0)</f>
      </c>
      <c r="AB378" s="5">
        <v>11</v>
      </c>
      <c r="AC378" s="2" t="s">
        <v>3285</v>
      </c>
      <c r="AD378" s="4">
        <v>30</v>
      </c>
      <c r="AE378" s="4">
        <v>30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95</v>
      </c>
      <c r="AQ378" s="8">
        <v>3549.51</v>
      </c>
      <c r="AR378" s="4">
        <v>77</v>
      </c>
      <c r="AS378" s="8">
        <v>3136.15</v>
      </c>
      <c r="AT378" s="7">
        <v>0.2338</v>
      </c>
      <c r="AU378" s="7">
        <v>0.1318</v>
      </c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>
        <v>0.3064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>
        <v>95</v>
      </c>
      <c r="BK378" s="8">
        <v>3549.51</v>
      </c>
      <c r="BL378" s="2" t="s">
        <v>3511</v>
      </c>
      <c r="BM378" s="7">
        <v>1</v>
      </c>
      <c r="BN378" s="7">
        <v>1</v>
      </c>
      <c r="BO378" s="4">
        <v>29</v>
      </c>
      <c r="BP378" s="8">
        <v>1120.56</v>
      </c>
      <c r="BQ378" s="4">
        <v>25</v>
      </c>
      <c r="BR378" s="8">
        <v>966</v>
      </c>
      <c r="BS378" s="7">
        <v>0.16</v>
      </c>
      <c r="BT378" s="7">
        <v>0.16</v>
      </c>
      <c r="BU378" s="2" t="s">
        <v>239</v>
      </c>
      <c r="BV378" s="2" t="s">
        <v>223</v>
      </c>
      <c r="BW378" s="2" t="s">
        <v>226</v>
      </c>
      <c r="BX378" s="2" t="s">
        <v>323</v>
      </c>
      <c r="BY378" s="2" t="s">
        <v>238</v>
      </c>
      <c r="BZ378" s="2" t="s">
        <v>226</v>
      </c>
      <c r="CA378" s="4">
        <v>40</v>
      </c>
      <c r="CB378" s="8">
        <v>1463.6</v>
      </c>
      <c r="CC378" s="4">
        <v>23</v>
      </c>
      <c r="CD378" s="8">
        <v>942.08</v>
      </c>
      <c r="CE378" s="7">
        <v>0.7391</v>
      </c>
      <c r="CF378" s="7">
        <v>0.5536</v>
      </c>
      <c r="CG378" s="2" t="s">
        <v>239</v>
      </c>
      <c r="CH378" s="2" t="s">
        <v>223</v>
      </c>
      <c r="CI378" s="2" t="s">
        <v>648</v>
      </c>
      <c r="CJ378" s="2" t="s">
        <v>653</v>
      </c>
      <c r="CK378" s="2" t="s">
        <v>238</v>
      </c>
      <c r="CL378" s="2" t="s">
        <v>226</v>
      </c>
      <c r="CM378" s="4">
        <v>6</v>
      </c>
      <c r="CN378" s="8">
        <v>245.76</v>
      </c>
      <c r="CO378" s="4">
        <v>13</v>
      </c>
      <c r="CP378" s="8">
        <v>532.48</v>
      </c>
      <c r="CQ378" s="7">
        <v>-0.5385</v>
      </c>
      <c r="CR378" s="7">
        <v>-0.5385</v>
      </c>
      <c r="CS378" s="2" t="s">
        <v>239</v>
      </c>
      <c r="CT378" s="2" t="s">
        <v>223</v>
      </c>
      <c r="CU378" s="2" t="s">
        <v>648</v>
      </c>
      <c r="CV378" s="2" t="s">
        <v>658</v>
      </c>
      <c r="CW378" s="2" t="s">
        <v>238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236</v>
      </c>
      <c r="DF378" s="2" t="s">
        <v>223</v>
      </c>
      <c r="DG378" s="2" t="s">
        <v>654</v>
      </c>
      <c r="DH378" s="2" t="s">
        <v>1187</v>
      </c>
      <c r="DI378" s="2" t="s">
        <v>238</v>
      </c>
      <c r="DJ378" s="2" t="s">
        <v>226</v>
      </c>
      <c r="DK378" s="4">
        <v>9</v>
      </c>
      <c r="DL378" s="8">
        <v>316.01</v>
      </c>
      <c r="DM378" s="4">
        <v>2</v>
      </c>
      <c r="DN378" s="8">
        <v>81.16</v>
      </c>
      <c r="DO378" s="7">
        <v>3.5</v>
      </c>
      <c r="DP378" s="7">
        <v>2.8937</v>
      </c>
      <c r="DQ378" s="2" t="s">
        <v>239</v>
      </c>
      <c r="DR378" s="2" t="s">
        <v>223</v>
      </c>
      <c r="DS378" s="2" t="s">
        <v>648</v>
      </c>
      <c r="DT378" s="2" t="s">
        <v>656</v>
      </c>
      <c r="DU378" s="2" t="s">
        <v>238</v>
      </c>
      <c r="DV378" s="2" t="s">
        <v>226</v>
      </c>
      <c r="DW378" s="4">
        <v>5</v>
      </c>
      <c r="DX378" s="8">
        <v>181</v>
      </c>
      <c r="DY378" s="4">
        <v>6</v>
      </c>
      <c r="DZ378" s="8">
        <v>243.12</v>
      </c>
      <c r="EA378" s="7">
        <v>-0.1667</v>
      </c>
      <c r="EB378" s="7">
        <v>-0.2555</v>
      </c>
      <c r="EC378" s="2" t="s">
        <v>239</v>
      </c>
      <c r="ED378" s="2" t="s">
        <v>223</v>
      </c>
      <c r="EE378" s="2" t="s">
        <v>724</v>
      </c>
      <c r="EF378" s="2" t="s">
        <v>778</v>
      </c>
      <c r="EG378" s="2" t="s">
        <v>238</v>
      </c>
      <c r="EH378" s="2" t="s">
        <v>226</v>
      </c>
      <c r="EI378" s="4">
        <v>2</v>
      </c>
      <c r="EJ378" s="8">
        <v>78.72</v>
      </c>
      <c r="EK378" s="4">
        <v>1</v>
      </c>
      <c r="EL378" s="8">
        <v>39.36</v>
      </c>
      <c r="EM378" s="7">
        <v>1</v>
      </c>
      <c r="EN378" s="7">
        <v>1</v>
      </c>
      <c r="EO378" s="2" t="s">
        <v>239</v>
      </c>
      <c r="EP378" s="2" t="s">
        <v>223</v>
      </c>
      <c r="EQ378" s="2" t="s">
        <v>648</v>
      </c>
      <c r="ER378" s="2" t="s">
        <v>656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239</v>
      </c>
      <c r="FB378" s="2" t="s">
        <v>223</v>
      </c>
      <c r="FC378" s="2" t="s">
        <v>648</v>
      </c>
      <c r="FD378" s="2" t="s">
        <v>3512</v>
      </c>
      <c r="FE378" s="2" t="s">
        <v>238</v>
      </c>
      <c r="FF378" s="2" t="s">
        <v>226</v>
      </c>
      <c r="FG378" s="4"/>
      <c r="FH378" s="8"/>
      <c r="FI378" s="4">
        <v>2</v>
      </c>
      <c r="FJ378" s="8">
        <v>139.98</v>
      </c>
      <c r="FK378" s="7">
        <v>-1</v>
      </c>
      <c r="FL378" s="7">
        <v>-1</v>
      </c>
      <c r="FM378" s="2" t="s">
        <v>239</v>
      </c>
      <c r="FN378" s="2" t="s">
        <v>223</v>
      </c>
      <c r="FO378" s="2" t="s">
        <v>648</v>
      </c>
      <c r="FP378" s="2" t="s">
        <v>463</v>
      </c>
      <c r="FQ378" s="2" t="s">
        <v>238</v>
      </c>
      <c r="FR378" s="2" t="s">
        <v>226</v>
      </c>
      <c r="FS378" s="4">
        <v>4</v>
      </c>
      <c r="FT378" s="8">
        <v>143.86</v>
      </c>
      <c r="FU378" s="4"/>
      <c r="FV378" s="8"/>
      <c r="FW378" s="7"/>
      <c r="FX378" s="7"/>
      <c r="FY378" s="2" t="s">
        <v>239</v>
      </c>
      <c r="FZ378" s="2" t="s">
        <v>223</v>
      </c>
      <c r="GA378" s="2" t="s">
        <v>661</v>
      </c>
      <c r="GB378" s="2" t="s">
        <v>906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1002</v>
      </c>
      <c r="GL378" s="2" t="s">
        <v>237</v>
      </c>
      <c r="GM378" s="2" t="s">
        <v>351</v>
      </c>
      <c r="GN378" s="2" t="s">
        <v>3513</v>
      </c>
      <c r="GO378" s="2" t="s">
        <v>238</v>
      </c>
      <c r="GP378" s="2" t="s">
        <v>226</v>
      </c>
      <c r="GQ378" s="4"/>
      <c r="GR378" s="8"/>
      <c r="GS378" s="4">
        <v>2</v>
      </c>
      <c r="GT378" s="8">
        <v>81.04</v>
      </c>
      <c r="GU378" s="7">
        <v>-1</v>
      </c>
      <c r="GV378" s="7">
        <v>-1</v>
      </c>
      <c r="GW378" s="2" t="s">
        <v>239</v>
      </c>
      <c r="GX378" s="2" t="s">
        <v>223</v>
      </c>
      <c r="GY378" s="2" t="s">
        <v>514</v>
      </c>
      <c r="GZ378" s="2" t="s">
        <v>1138</v>
      </c>
      <c r="HA378" s="2" t="s">
        <v>238</v>
      </c>
      <c r="HB378" s="2" t="s">
        <v>226</v>
      </c>
      <c r="HC378" s="4"/>
      <c r="HD378" s="8"/>
      <c r="HE378" s="4">
        <v>1</v>
      </c>
      <c r="HF378" s="8">
        <v>32.41</v>
      </c>
      <c r="HG378" s="7">
        <v>-1</v>
      </c>
      <c r="HH378" s="7">
        <v>-1</v>
      </c>
      <c r="HI378" s="2" t="s">
        <v>239</v>
      </c>
      <c r="HJ378" s="2" t="s">
        <v>223</v>
      </c>
      <c r="HK378" s="2" t="s">
        <v>509</v>
      </c>
      <c r="HL378" s="2" t="s">
        <v>916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239</v>
      </c>
      <c r="HV378" s="2" t="s">
        <v>237</v>
      </c>
      <c r="HW378" s="2" t="s">
        <v>666</v>
      </c>
      <c r="HX378" s="2" t="s">
        <v>606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252</v>
      </c>
      <c r="IH378" s="2" t="s">
        <v>223</v>
      </c>
      <c r="II378" s="2" t="s">
        <v>226</v>
      </c>
      <c r="IJ378" s="2" t="s">
        <v>226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226</v>
      </c>
      <c r="IT378" s="2" t="s">
        <v>226</v>
      </c>
      <c r="IU378" s="2" t="s">
        <v>226</v>
      </c>
      <c r="IV378" s="2" t="s">
        <v>226</v>
      </c>
      <c r="IW378" s="2" t="s">
        <v>226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252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337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252</v>
      </c>
      <c r="LB378" s="2" t="s">
        <v>223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223</v>
      </c>
      <c r="LO378" s="2" t="s">
        <v>321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226</v>
      </c>
      <c r="MM378" s="2" t="s">
        <v>226</v>
      </c>
      <c r="MN378" s="2" t="s">
        <v>226</v>
      </c>
      <c r="MO378" s="2" t="s">
        <v>226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239</v>
      </c>
      <c r="MX378" s="2" t="s">
        <v>223</v>
      </c>
      <c r="MY378" s="2" t="s">
        <v>643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>
        <v>1</v>
      </c>
      <c r="NF378" s="8">
        <v>39.93</v>
      </c>
      <c r="NG378" s="7">
        <v>-1</v>
      </c>
      <c r="NH378" s="7">
        <v>-1</v>
      </c>
      <c r="NI378" s="2" t="s">
        <v>239</v>
      </c>
      <c r="NJ378" s="2" t="s">
        <v>261</v>
      </c>
      <c r="NK378" s="2" t="s">
        <v>648</v>
      </c>
      <c r="NL378" s="2" t="s">
        <v>696</v>
      </c>
      <c r="NM378" s="2" t="s">
        <v>238</v>
      </c>
      <c r="NN378" s="2" t="s">
        <v>226</v>
      </c>
      <c r="NO378" s="4"/>
      <c r="NP378" s="8"/>
      <c r="NQ378" s="4">
        <v>1</v>
      </c>
      <c r="NR378" s="8">
        <v>38.59</v>
      </c>
      <c r="NS378" s="7">
        <v>-1</v>
      </c>
      <c r="NT378" s="7">
        <v>-1</v>
      </c>
      <c r="NU378" s="2" t="s">
        <v>239</v>
      </c>
      <c r="NV378" s="2" t="s">
        <v>237</v>
      </c>
      <c r="NW378" s="2" t="s">
        <v>670</v>
      </c>
      <c r="NX378" s="2" t="s">
        <v>2966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239</v>
      </c>
      <c r="OH378" s="2" t="s">
        <v>237</v>
      </c>
      <c r="OI378" s="2" t="s">
        <v>671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252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239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223</v>
      </c>
      <c r="QE378" s="2" t="s">
        <v>226</v>
      </c>
      <c r="QF378" s="2" t="s">
        <v>226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236</v>
      </c>
      <c r="QP378" s="2" t="s">
        <v>237</v>
      </c>
      <c r="QQ378" s="2" t="s">
        <v>226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223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226</v>
      </c>
      <c r="RO378" s="2" t="s">
        <v>226</v>
      </c>
      <c r="RP378" s="2" t="s">
        <v>226</v>
      </c>
      <c r="RQ378" s="2" t="s">
        <v>226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236</v>
      </c>
      <c r="RZ378" s="2" t="s">
        <v>237</v>
      </c>
      <c r="SA378" s="2" t="s">
        <v>226</v>
      </c>
      <c r="SB378" s="2" t="s">
        <v>226</v>
      </c>
      <c r="SC378" s="2" t="s">
        <v>238</v>
      </c>
      <c r="SD378" s="2" t="s">
        <v>226</v>
      </c>
      <c r="SE378" s="4">
        <v>2</v>
      </c>
      <c r="SF378" s="4">
        <v>260</v>
      </c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>
        <v>30</v>
      </c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</row>
    <row r="379">
      <c r="A379" s="2" t="s">
        <v>3514</v>
      </c>
      <c r="B379" s="2" t="s">
        <v>577</v>
      </c>
      <c r="C379" s="2" t="s">
        <v>558</v>
      </c>
      <c r="D379" s="2" t="s">
        <v>486</v>
      </c>
      <c r="E379" s="2" t="s">
        <v>3495</v>
      </c>
      <c r="F379" s="2" t="s">
        <v>578</v>
      </c>
      <c r="G379" s="2" t="s">
        <v>579</v>
      </c>
      <c r="H379" s="2" t="s">
        <v>580</v>
      </c>
      <c r="I379" s="2" t="s">
        <v>3496</v>
      </c>
      <c r="J379" s="2" t="s">
        <v>582</v>
      </c>
      <c r="K379" s="2" t="s">
        <v>674</v>
      </c>
      <c r="L379" s="3">
        <v>27.6</v>
      </c>
      <c r="M379" s="3">
        <v>28.98</v>
      </c>
      <c r="N379" s="3">
        <v>59.99</v>
      </c>
      <c r="O379" s="2" t="s">
        <v>223</v>
      </c>
      <c r="P379" s="2" t="s">
        <v>224</v>
      </c>
      <c r="Q379" s="2" t="s">
        <v>225</v>
      </c>
      <c r="R379" s="2" t="s">
        <v>226</v>
      </c>
      <c r="S379" s="2" t="s">
        <v>676</v>
      </c>
      <c r="T379" s="2" t="s">
        <v>586</v>
      </c>
      <c r="U379" s="2" t="s">
        <v>489</v>
      </c>
      <c r="V379" s="2" t="s">
        <v>230</v>
      </c>
      <c r="W379" s="2" t="s">
        <v>587</v>
      </c>
      <c r="X379" s="2" t="s">
        <v>335</v>
      </c>
      <c r="Y379" s="2" t="s">
        <v>677</v>
      </c>
      <c r="Z379" s="4">
        <v>3</v>
      </c>
      <c r="AA379" s="4">
        <f>=ROUNDDOWN(0.333333333333333,0)</f>
      </c>
      <c r="AB379" s="5">
        <v>9</v>
      </c>
      <c r="AC379" s="2" t="s">
        <v>1163</v>
      </c>
      <c r="AD379" s="4">
        <v>30</v>
      </c>
      <c r="AE379" s="4">
        <v>160</v>
      </c>
      <c r="AF379" s="6">
        <v>64</v>
      </c>
      <c r="AG379" s="6"/>
      <c r="AH379" s="7">
        <v>0.9643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59</v>
      </c>
      <c r="AQ379" s="8">
        <v>1702.67</v>
      </c>
      <c r="AR379" s="4">
        <v>21</v>
      </c>
      <c r="AS379" s="8">
        <v>649.81</v>
      </c>
      <c r="AT379" s="7">
        <v>1.8095</v>
      </c>
      <c r="AU379" s="7">
        <v>1.6203</v>
      </c>
      <c r="AV379" s="4">
        <v>250</v>
      </c>
      <c r="AW379" s="8">
        <v>8547.64</v>
      </c>
      <c r="AX379" s="4">
        <v>219</v>
      </c>
      <c r="AY379" s="8">
        <v>8322.96</v>
      </c>
      <c r="AZ379" s="7">
        <v>0.1416</v>
      </c>
      <c r="BA379" s="7">
        <v>0.027</v>
      </c>
      <c r="BB379" s="7">
        <v>0.1992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>
        <v>0.2464</v>
      </c>
      <c r="BJ379" s="4">
        <v>59</v>
      </c>
      <c r="BK379" s="8">
        <v>1702.67</v>
      </c>
      <c r="BL379" s="2" t="s">
        <v>3515</v>
      </c>
      <c r="BM379" s="7">
        <v>1</v>
      </c>
      <c r="BN379" s="7">
        <v>1</v>
      </c>
      <c r="BO379" s="4">
        <v>16</v>
      </c>
      <c r="BP379" s="8">
        <v>496.16</v>
      </c>
      <c r="BQ379" s="4">
        <v>4</v>
      </c>
      <c r="BR379" s="8">
        <v>124.04</v>
      </c>
      <c r="BS379" s="7">
        <v>3</v>
      </c>
      <c r="BT379" s="7">
        <v>3</v>
      </c>
      <c r="BU379" s="2" t="s">
        <v>239</v>
      </c>
      <c r="BV379" s="2" t="s">
        <v>223</v>
      </c>
      <c r="BW379" s="2" t="s">
        <v>226</v>
      </c>
      <c r="BX379" s="2" t="s">
        <v>1800</v>
      </c>
      <c r="BY379" s="2" t="s">
        <v>238</v>
      </c>
      <c r="BZ379" s="2" t="s">
        <v>226</v>
      </c>
      <c r="CA379" s="4">
        <v>33</v>
      </c>
      <c r="CB379" s="8">
        <v>929.28</v>
      </c>
      <c r="CC379" s="4">
        <v>9</v>
      </c>
      <c r="CD379" s="8">
        <v>276.48</v>
      </c>
      <c r="CE379" s="7">
        <v>2.6667</v>
      </c>
      <c r="CF379" s="7">
        <v>2.3611</v>
      </c>
      <c r="CG379" s="2" t="s">
        <v>239</v>
      </c>
      <c r="CH379" s="2" t="s">
        <v>223</v>
      </c>
      <c r="CI379" s="2" t="s">
        <v>681</v>
      </c>
      <c r="CJ379" s="2" t="s">
        <v>3516</v>
      </c>
      <c r="CK379" s="2" t="s">
        <v>238</v>
      </c>
      <c r="CL379" s="2" t="s">
        <v>226</v>
      </c>
      <c r="CM379" s="4">
        <v>1</v>
      </c>
      <c r="CN379" s="8">
        <v>30.72</v>
      </c>
      <c r="CO379" s="4"/>
      <c r="CP379" s="8"/>
      <c r="CQ379" s="7"/>
      <c r="CR379" s="7"/>
      <c r="CS379" s="2" t="s">
        <v>239</v>
      </c>
      <c r="CT379" s="2" t="s">
        <v>223</v>
      </c>
      <c r="CU379" s="2" t="s">
        <v>677</v>
      </c>
      <c r="CV379" s="2" t="s">
        <v>3517</v>
      </c>
      <c r="CW379" s="2" t="s">
        <v>238</v>
      </c>
      <c r="CX379" s="2" t="s">
        <v>226</v>
      </c>
      <c r="CY379" s="4">
        <v>1</v>
      </c>
      <c r="CZ379" s="8">
        <v>29.4</v>
      </c>
      <c r="DA379" s="4">
        <v>2</v>
      </c>
      <c r="DB379" s="8">
        <v>58.8</v>
      </c>
      <c r="DC379" s="7">
        <v>-0.5</v>
      </c>
      <c r="DD379" s="7">
        <v>-0.5</v>
      </c>
      <c r="DE379" s="2" t="s">
        <v>239</v>
      </c>
      <c r="DF379" s="2" t="s">
        <v>223</v>
      </c>
      <c r="DG379" s="2" t="s">
        <v>654</v>
      </c>
      <c r="DH379" s="2" t="s">
        <v>1608</v>
      </c>
      <c r="DI379" s="2" t="s">
        <v>238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239</v>
      </c>
      <c r="DR379" s="2" t="s">
        <v>223</v>
      </c>
      <c r="DS379" s="2" t="s">
        <v>685</v>
      </c>
      <c r="DT379" s="2" t="s">
        <v>3021</v>
      </c>
      <c r="DU379" s="2" t="s">
        <v>238</v>
      </c>
      <c r="DV379" s="2" t="s">
        <v>226</v>
      </c>
      <c r="DW379" s="4">
        <v>1</v>
      </c>
      <c r="DX379" s="8">
        <v>26.74</v>
      </c>
      <c r="DY379" s="4"/>
      <c r="DZ379" s="8"/>
      <c r="EA379" s="7"/>
      <c r="EB379" s="7"/>
      <c r="EC379" s="2" t="s">
        <v>239</v>
      </c>
      <c r="ED379" s="2" t="s">
        <v>223</v>
      </c>
      <c r="EE379" s="2" t="s">
        <v>724</v>
      </c>
      <c r="EF379" s="2" t="s">
        <v>1289</v>
      </c>
      <c r="EG379" s="2" t="s">
        <v>238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239</v>
      </c>
      <c r="EP379" s="2" t="s">
        <v>223</v>
      </c>
      <c r="EQ379" s="2" t="s">
        <v>682</v>
      </c>
      <c r="ER379" s="2" t="s">
        <v>856</v>
      </c>
      <c r="ES379" s="2" t="s">
        <v>238</v>
      </c>
      <c r="ET379" s="2" t="s">
        <v>226</v>
      </c>
      <c r="EU379" s="4"/>
      <c r="EV379" s="8"/>
      <c r="EW379" s="4">
        <v>1</v>
      </c>
      <c r="EX379" s="8">
        <v>42.97</v>
      </c>
      <c r="EY379" s="7">
        <v>-1</v>
      </c>
      <c r="EZ379" s="7">
        <v>-1</v>
      </c>
      <c r="FA379" s="2" t="s">
        <v>239</v>
      </c>
      <c r="FB379" s="2" t="s">
        <v>223</v>
      </c>
      <c r="FC379" s="2" t="s">
        <v>690</v>
      </c>
      <c r="FD379" s="2" t="s">
        <v>343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223</v>
      </c>
      <c r="FO379" s="2" t="s">
        <v>677</v>
      </c>
      <c r="FP379" s="2" t="s">
        <v>3518</v>
      </c>
      <c r="FQ379" s="2" t="s">
        <v>238</v>
      </c>
      <c r="FR379" s="2" t="s">
        <v>226</v>
      </c>
      <c r="FS379" s="4">
        <v>2</v>
      </c>
      <c r="FT379" s="8">
        <v>45.47</v>
      </c>
      <c r="FU379" s="4"/>
      <c r="FV379" s="8"/>
      <c r="FW379" s="7"/>
      <c r="FX379" s="7"/>
      <c r="FY379" s="2" t="s">
        <v>239</v>
      </c>
      <c r="FZ379" s="2" t="s">
        <v>223</v>
      </c>
      <c r="GA379" s="2" t="s">
        <v>661</v>
      </c>
      <c r="GB379" s="2" t="s">
        <v>3076</v>
      </c>
      <c r="GC379" s="2" t="s">
        <v>238</v>
      </c>
      <c r="GD379" s="2" t="s">
        <v>226</v>
      </c>
      <c r="GE379" s="4"/>
      <c r="GF379" s="8"/>
      <c r="GG379" s="4">
        <v>1</v>
      </c>
      <c r="GH379" s="8">
        <v>28.98</v>
      </c>
      <c r="GI379" s="7">
        <v>-1</v>
      </c>
      <c r="GJ379" s="7">
        <v>-1</v>
      </c>
      <c r="GK379" s="2" t="s">
        <v>1002</v>
      </c>
      <c r="GL379" s="2" t="s">
        <v>237</v>
      </c>
      <c r="GM379" s="2" t="s">
        <v>687</v>
      </c>
      <c r="GN379" s="2" t="s">
        <v>723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239</v>
      </c>
      <c r="GX379" s="2" t="s">
        <v>223</v>
      </c>
      <c r="GY379" s="2" t="s">
        <v>694</v>
      </c>
      <c r="GZ379" s="2" t="s">
        <v>3428</v>
      </c>
      <c r="HA379" s="2" t="s">
        <v>238</v>
      </c>
      <c r="HB379" s="2" t="s">
        <v>226</v>
      </c>
      <c r="HC379" s="4"/>
      <c r="HD379" s="8"/>
      <c r="HE379" s="4">
        <v>1</v>
      </c>
      <c r="HF379" s="8">
        <v>30.43</v>
      </c>
      <c r="HG379" s="7">
        <v>-1</v>
      </c>
      <c r="HH379" s="7">
        <v>-1</v>
      </c>
      <c r="HI379" s="2" t="s">
        <v>239</v>
      </c>
      <c r="HJ379" s="2" t="s">
        <v>223</v>
      </c>
      <c r="HK379" s="2" t="s">
        <v>509</v>
      </c>
      <c r="HL379" s="2" t="s">
        <v>913</v>
      </c>
      <c r="HM379" s="2" t="s">
        <v>238</v>
      </c>
      <c r="HN379" s="2" t="s">
        <v>226</v>
      </c>
      <c r="HO379" s="4">
        <v>5</v>
      </c>
      <c r="HP379" s="8">
        <v>144.9</v>
      </c>
      <c r="HQ379" s="4">
        <v>2</v>
      </c>
      <c r="HR379" s="8">
        <v>57.96</v>
      </c>
      <c r="HS379" s="7">
        <v>1.5</v>
      </c>
      <c r="HT379" s="7">
        <v>1.5</v>
      </c>
      <c r="HU379" s="2" t="s">
        <v>239</v>
      </c>
      <c r="HV379" s="2" t="s">
        <v>223</v>
      </c>
      <c r="HW379" s="2" t="s">
        <v>666</v>
      </c>
      <c r="HX379" s="2" t="s">
        <v>305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223</v>
      </c>
      <c r="II379" s="2" t="s">
        <v>226</v>
      </c>
      <c r="IJ379" s="2" t="s">
        <v>226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226</v>
      </c>
      <c r="IT379" s="2" t="s">
        <v>226</v>
      </c>
      <c r="IU379" s="2" t="s">
        <v>226</v>
      </c>
      <c r="IV379" s="2" t="s">
        <v>226</v>
      </c>
      <c r="IW379" s="2" t="s">
        <v>226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252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252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223</v>
      </c>
      <c r="LO379" s="2" t="s">
        <v>321</v>
      </c>
      <c r="LP379" s="2" t="s">
        <v>226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226</v>
      </c>
      <c r="MM379" s="2" t="s">
        <v>226</v>
      </c>
      <c r="MN379" s="2" t="s">
        <v>226</v>
      </c>
      <c r="MO379" s="2" t="s">
        <v>226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239</v>
      </c>
      <c r="MX379" s="2" t="s">
        <v>223</v>
      </c>
      <c r="MY379" s="2" t="s">
        <v>643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>
        <v>1</v>
      </c>
      <c r="NF379" s="8">
        <v>30.15</v>
      </c>
      <c r="NG379" s="7">
        <v>-1</v>
      </c>
      <c r="NH379" s="7">
        <v>-1</v>
      </c>
      <c r="NI379" s="2" t="s">
        <v>239</v>
      </c>
      <c r="NJ379" s="2" t="s">
        <v>261</v>
      </c>
      <c r="NK379" s="2" t="s">
        <v>683</v>
      </c>
      <c r="NL379" s="2" t="s">
        <v>1842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239</v>
      </c>
      <c r="NV379" s="2" t="s">
        <v>237</v>
      </c>
      <c r="NW379" s="2" t="s">
        <v>1723</v>
      </c>
      <c r="NX379" s="2" t="s">
        <v>553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239</v>
      </c>
      <c r="OH379" s="2" t="s">
        <v>237</v>
      </c>
      <c r="OI379" s="2" t="s">
        <v>671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252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239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266</v>
      </c>
      <c r="QD379" s="2" t="s">
        <v>223</v>
      </c>
      <c r="QE379" s="2" t="s">
        <v>226</v>
      </c>
      <c r="QF379" s="2" t="s">
        <v>226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236</v>
      </c>
      <c r="QP379" s="2" t="s">
        <v>237</v>
      </c>
      <c r="QQ379" s="2" t="s">
        <v>226</v>
      </c>
      <c r="QR379" s="2" t="s">
        <v>226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266</v>
      </c>
      <c r="RB379" s="2" t="s">
        <v>223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226</v>
      </c>
      <c r="RO379" s="2" t="s">
        <v>226</v>
      </c>
      <c r="RP379" s="2" t="s">
        <v>226</v>
      </c>
      <c r="RQ379" s="2" t="s">
        <v>226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236</v>
      </c>
      <c r="RZ379" s="2" t="s">
        <v>237</v>
      </c>
      <c r="SA379" s="2" t="s">
        <v>226</v>
      </c>
      <c r="SB379" s="2" t="s">
        <v>226</v>
      </c>
      <c r="SC379" s="2" t="s">
        <v>238</v>
      </c>
      <c r="SD379" s="2" t="s">
        <v>226</v>
      </c>
      <c r="SE379" s="4">
        <v>3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>
        <v>30</v>
      </c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>
        <v>70</v>
      </c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>
        <v>60</v>
      </c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</row>
    <row r="380">
      <c r="A380" s="2" t="s">
        <v>3519</v>
      </c>
      <c r="B380" s="2" t="s">
        <v>577</v>
      </c>
      <c r="C380" s="2" t="s">
        <v>558</v>
      </c>
      <c r="D380" s="2" t="s">
        <v>486</v>
      </c>
      <c r="E380" s="2" t="s">
        <v>3495</v>
      </c>
      <c r="F380" s="2" t="s">
        <v>578</v>
      </c>
      <c r="G380" s="2" t="s">
        <v>579</v>
      </c>
      <c r="H380" s="2" t="s">
        <v>580</v>
      </c>
      <c r="I380" s="2" t="s">
        <v>3496</v>
      </c>
      <c r="J380" s="2" t="s">
        <v>221</v>
      </c>
      <c r="K380" s="2" t="s">
        <v>674</v>
      </c>
      <c r="L380" s="3">
        <v>33.6</v>
      </c>
      <c r="M380" s="3">
        <v>35.28</v>
      </c>
      <c r="N380" s="3">
        <v>69.99</v>
      </c>
      <c r="O380" s="2" t="s">
        <v>223</v>
      </c>
      <c r="P380" s="2" t="s">
        <v>224</v>
      </c>
      <c r="Q380" s="2" t="s">
        <v>225</v>
      </c>
      <c r="R380" s="2" t="s">
        <v>226</v>
      </c>
      <c r="S380" s="2" t="s">
        <v>676</v>
      </c>
      <c r="T380" s="2" t="s">
        <v>586</v>
      </c>
      <c r="U380" s="2" t="s">
        <v>371</v>
      </c>
      <c r="V380" s="2" t="s">
        <v>230</v>
      </c>
      <c r="W380" s="2" t="s">
        <v>587</v>
      </c>
      <c r="X380" s="2" t="s">
        <v>335</v>
      </c>
      <c r="Y380" s="2" t="s">
        <v>677</v>
      </c>
      <c r="Z380" s="4">
        <v>60</v>
      </c>
      <c r="AA380" s="4">
        <f>=ROUNDDOWN(4,0)</f>
      </c>
      <c r="AB380" s="5">
        <v>15</v>
      </c>
      <c r="AC380" s="2" t="s">
        <v>678</v>
      </c>
      <c r="AD380" s="4">
        <v>60</v>
      </c>
      <c r="AE380" s="4">
        <v>350</v>
      </c>
      <c r="AF380" s="6">
        <v>64</v>
      </c>
      <c r="AG380" s="6"/>
      <c r="AH380" s="7">
        <v>0.9881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144</v>
      </c>
      <c r="AQ380" s="8">
        <v>5053.89</v>
      </c>
      <c r="AR380" s="4">
        <v>114</v>
      </c>
      <c r="AS380" s="8">
        <v>4118.31</v>
      </c>
      <c r="AT380" s="7">
        <v>0.2632</v>
      </c>
      <c r="AU380" s="7">
        <v>0.2272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0.5913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144</v>
      </c>
      <c r="BK380" s="8">
        <v>5053.89</v>
      </c>
      <c r="BL380" s="2" t="s">
        <v>3520</v>
      </c>
      <c r="BM380" s="7">
        <v>1</v>
      </c>
      <c r="BN380" s="7">
        <v>1</v>
      </c>
      <c r="BO380" s="4">
        <v>31</v>
      </c>
      <c r="BP380" s="8">
        <v>1153.51</v>
      </c>
      <c r="BQ380" s="4">
        <v>28</v>
      </c>
      <c r="BR380" s="8">
        <v>1041.88</v>
      </c>
      <c r="BS380" s="7">
        <v>0.1071</v>
      </c>
      <c r="BT380" s="7">
        <v>0.1071</v>
      </c>
      <c r="BU380" s="2" t="s">
        <v>239</v>
      </c>
      <c r="BV380" s="2" t="s">
        <v>223</v>
      </c>
      <c r="BW380" s="2" t="s">
        <v>226</v>
      </c>
      <c r="BX380" s="2" t="s">
        <v>3521</v>
      </c>
      <c r="BY380" s="2" t="s">
        <v>238</v>
      </c>
      <c r="BZ380" s="2" t="s">
        <v>226</v>
      </c>
      <c r="CA380" s="4">
        <v>69</v>
      </c>
      <c r="CB380" s="8">
        <v>2361.87</v>
      </c>
      <c r="CC380" s="4">
        <v>33</v>
      </c>
      <c r="CD380" s="8">
        <v>1216.38</v>
      </c>
      <c r="CE380" s="7">
        <v>1.0909</v>
      </c>
      <c r="CF380" s="7">
        <v>0.9417</v>
      </c>
      <c r="CG380" s="2" t="s">
        <v>239</v>
      </c>
      <c r="CH380" s="2" t="s">
        <v>223</v>
      </c>
      <c r="CI380" s="2" t="s">
        <v>681</v>
      </c>
      <c r="CJ380" s="2" t="s">
        <v>3522</v>
      </c>
      <c r="CK380" s="2" t="s">
        <v>238</v>
      </c>
      <c r="CL380" s="2" t="s">
        <v>226</v>
      </c>
      <c r="CM380" s="4">
        <v>6</v>
      </c>
      <c r="CN380" s="8">
        <v>221.16</v>
      </c>
      <c r="CO380" s="4">
        <v>4</v>
      </c>
      <c r="CP380" s="8">
        <v>147.44</v>
      </c>
      <c r="CQ380" s="7">
        <v>0.5</v>
      </c>
      <c r="CR380" s="7">
        <v>0.5</v>
      </c>
      <c r="CS380" s="2" t="s">
        <v>239</v>
      </c>
      <c r="CT380" s="2" t="s">
        <v>223</v>
      </c>
      <c r="CU380" s="2" t="s">
        <v>683</v>
      </c>
      <c r="CV380" s="2" t="s">
        <v>685</v>
      </c>
      <c r="CW380" s="2" t="s">
        <v>238</v>
      </c>
      <c r="CX380" s="2" t="s">
        <v>226</v>
      </c>
      <c r="CY380" s="4">
        <v>4</v>
      </c>
      <c r="CZ380" s="8">
        <v>142.76</v>
      </c>
      <c r="DA380" s="4">
        <v>16</v>
      </c>
      <c r="DB380" s="8">
        <v>571.04</v>
      </c>
      <c r="DC380" s="7">
        <v>-0.75</v>
      </c>
      <c r="DD380" s="7">
        <v>-0.75</v>
      </c>
      <c r="DE380" s="2" t="s">
        <v>239</v>
      </c>
      <c r="DF380" s="2" t="s">
        <v>223</v>
      </c>
      <c r="DG380" s="2" t="s">
        <v>696</v>
      </c>
      <c r="DH380" s="2" t="s">
        <v>854</v>
      </c>
      <c r="DI380" s="2" t="s">
        <v>238</v>
      </c>
      <c r="DJ380" s="2" t="s">
        <v>226</v>
      </c>
      <c r="DK380" s="4">
        <v>3</v>
      </c>
      <c r="DL380" s="8">
        <v>83.78</v>
      </c>
      <c r="DM380" s="4">
        <v>7</v>
      </c>
      <c r="DN380" s="8">
        <v>242.9</v>
      </c>
      <c r="DO380" s="7">
        <v>-0.5714</v>
      </c>
      <c r="DP380" s="7">
        <v>-0.6551</v>
      </c>
      <c r="DQ380" s="2" t="s">
        <v>239</v>
      </c>
      <c r="DR380" s="2" t="s">
        <v>223</v>
      </c>
      <c r="DS380" s="2" t="s">
        <v>685</v>
      </c>
      <c r="DT380" s="2" t="s">
        <v>3523</v>
      </c>
      <c r="DU380" s="2" t="s">
        <v>238</v>
      </c>
      <c r="DV380" s="2" t="s">
        <v>226</v>
      </c>
      <c r="DW380" s="4">
        <v>9</v>
      </c>
      <c r="DX380" s="8">
        <v>292.59</v>
      </c>
      <c r="DY380" s="4">
        <v>3</v>
      </c>
      <c r="DZ380" s="8">
        <v>111.12</v>
      </c>
      <c r="EA380" s="7">
        <v>2</v>
      </c>
      <c r="EB380" s="7">
        <v>1.6331</v>
      </c>
      <c r="EC380" s="2" t="s">
        <v>239</v>
      </c>
      <c r="ED380" s="2" t="s">
        <v>223</v>
      </c>
      <c r="EE380" s="2" t="s">
        <v>724</v>
      </c>
      <c r="EF380" s="2" t="s">
        <v>361</v>
      </c>
      <c r="EG380" s="2" t="s">
        <v>238</v>
      </c>
      <c r="EH380" s="2" t="s">
        <v>226</v>
      </c>
      <c r="EI380" s="4">
        <v>1</v>
      </c>
      <c r="EJ380" s="8">
        <v>32.21</v>
      </c>
      <c r="EK380" s="4">
        <v>8</v>
      </c>
      <c r="EL380" s="8">
        <v>257.68</v>
      </c>
      <c r="EM380" s="7">
        <v>-0.875</v>
      </c>
      <c r="EN380" s="7">
        <v>-0.875</v>
      </c>
      <c r="EO380" s="2" t="s">
        <v>239</v>
      </c>
      <c r="EP380" s="2" t="s">
        <v>223</v>
      </c>
      <c r="EQ380" s="2" t="s">
        <v>682</v>
      </c>
      <c r="ER380" s="2" t="s">
        <v>690</v>
      </c>
      <c r="ES380" s="2" t="s">
        <v>238</v>
      </c>
      <c r="ET380" s="2" t="s">
        <v>226</v>
      </c>
      <c r="EU380" s="4"/>
      <c r="EV380" s="8"/>
      <c r="EW380" s="4">
        <v>1</v>
      </c>
      <c r="EX380" s="8">
        <v>35.27</v>
      </c>
      <c r="EY380" s="7">
        <v>-1</v>
      </c>
      <c r="EZ380" s="7">
        <v>-1</v>
      </c>
      <c r="FA380" s="2" t="s">
        <v>239</v>
      </c>
      <c r="FB380" s="2" t="s">
        <v>223</v>
      </c>
      <c r="FC380" s="2" t="s">
        <v>690</v>
      </c>
      <c r="FD380" s="2" t="s">
        <v>1122</v>
      </c>
      <c r="FE380" s="2" t="s">
        <v>238</v>
      </c>
      <c r="FF380" s="2" t="s">
        <v>226</v>
      </c>
      <c r="FG380" s="4">
        <v>2</v>
      </c>
      <c r="FH380" s="8">
        <v>131.58</v>
      </c>
      <c r="FI380" s="4"/>
      <c r="FJ380" s="8"/>
      <c r="FK380" s="7"/>
      <c r="FL380" s="7"/>
      <c r="FM380" s="2" t="s">
        <v>239</v>
      </c>
      <c r="FN380" s="2" t="s">
        <v>223</v>
      </c>
      <c r="FO380" s="2" t="s">
        <v>683</v>
      </c>
      <c r="FP380" s="2" t="s">
        <v>686</v>
      </c>
      <c r="FQ380" s="2" t="s">
        <v>238</v>
      </c>
      <c r="FR380" s="2" t="s">
        <v>226</v>
      </c>
      <c r="FS380" s="4">
        <v>11</v>
      </c>
      <c r="FT380" s="8">
        <v>352.19</v>
      </c>
      <c r="FU380" s="4"/>
      <c r="FV380" s="8"/>
      <c r="FW380" s="7"/>
      <c r="FX380" s="7"/>
      <c r="FY380" s="2" t="s">
        <v>239</v>
      </c>
      <c r="FZ380" s="2" t="s">
        <v>223</v>
      </c>
      <c r="GA380" s="2" t="s">
        <v>605</v>
      </c>
      <c r="GB380" s="2" t="s">
        <v>693</v>
      </c>
      <c r="GC380" s="2" t="s">
        <v>238</v>
      </c>
      <c r="GD380" s="2" t="s">
        <v>226</v>
      </c>
      <c r="GE380" s="4">
        <v>1</v>
      </c>
      <c r="GF380" s="8">
        <v>35.28</v>
      </c>
      <c r="GG380" s="4">
        <v>3</v>
      </c>
      <c r="GH380" s="8">
        <v>105.84</v>
      </c>
      <c r="GI380" s="7">
        <v>-0.6667</v>
      </c>
      <c r="GJ380" s="7">
        <v>-0.6667</v>
      </c>
      <c r="GK380" s="2" t="s">
        <v>239</v>
      </c>
      <c r="GL380" s="2" t="s">
        <v>223</v>
      </c>
      <c r="GM380" s="2" t="s">
        <v>343</v>
      </c>
      <c r="GN380" s="2" t="s">
        <v>716</v>
      </c>
      <c r="GO380" s="2" t="s">
        <v>238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239</v>
      </c>
      <c r="GX380" s="2" t="s">
        <v>223</v>
      </c>
      <c r="GY380" s="2" t="s">
        <v>694</v>
      </c>
      <c r="GZ380" s="2" t="s">
        <v>3479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239</v>
      </c>
      <c r="HJ380" s="2" t="s">
        <v>223</v>
      </c>
      <c r="HK380" s="2" t="s">
        <v>509</v>
      </c>
      <c r="HL380" s="2" t="s">
        <v>672</v>
      </c>
      <c r="HM380" s="2" t="s">
        <v>238</v>
      </c>
      <c r="HN380" s="2" t="s">
        <v>226</v>
      </c>
      <c r="HO380" s="4">
        <v>7</v>
      </c>
      <c r="HP380" s="8">
        <v>246.96</v>
      </c>
      <c r="HQ380" s="4">
        <v>8</v>
      </c>
      <c r="HR380" s="8">
        <v>282.24</v>
      </c>
      <c r="HS380" s="7">
        <v>-0.125</v>
      </c>
      <c r="HT380" s="7">
        <v>-0.125</v>
      </c>
      <c r="HU380" s="2" t="s">
        <v>239</v>
      </c>
      <c r="HV380" s="2" t="s">
        <v>223</v>
      </c>
      <c r="HW380" s="2" t="s">
        <v>696</v>
      </c>
      <c r="HX380" s="2" t="s">
        <v>298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252</v>
      </c>
      <c r="IH380" s="2" t="s">
        <v>223</v>
      </c>
      <c r="II380" s="2" t="s">
        <v>226</v>
      </c>
      <c r="IJ380" s="2" t="s">
        <v>226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226</v>
      </c>
      <c r="IT380" s="2" t="s">
        <v>226</v>
      </c>
      <c r="IU380" s="2" t="s">
        <v>226</v>
      </c>
      <c r="IV380" s="2" t="s">
        <v>226</v>
      </c>
      <c r="IW380" s="2" t="s">
        <v>226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252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223</v>
      </c>
      <c r="LO380" s="2" t="s">
        <v>321</v>
      </c>
      <c r="LP380" s="2" t="s">
        <v>2377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226</v>
      </c>
      <c r="MM380" s="2" t="s">
        <v>226</v>
      </c>
      <c r="MN380" s="2" t="s">
        <v>226</v>
      </c>
      <c r="MO380" s="2" t="s">
        <v>226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239</v>
      </c>
      <c r="MX380" s="2" t="s">
        <v>223</v>
      </c>
      <c r="MY380" s="2" t="s">
        <v>643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>
        <v>2</v>
      </c>
      <c r="NF380" s="8">
        <v>71.24</v>
      </c>
      <c r="NG380" s="7">
        <v>-1</v>
      </c>
      <c r="NH380" s="7">
        <v>-1</v>
      </c>
      <c r="NI380" s="2" t="s">
        <v>239</v>
      </c>
      <c r="NJ380" s="2" t="s">
        <v>261</v>
      </c>
      <c r="NK380" s="2" t="s">
        <v>683</v>
      </c>
      <c r="NL380" s="2" t="s">
        <v>856</v>
      </c>
      <c r="NM380" s="2" t="s">
        <v>238</v>
      </c>
      <c r="NN380" s="2" t="s">
        <v>226</v>
      </c>
      <c r="NO380" s="4"/>
      <c r="NP380" s="8"/>
      <c r="NQ380" s="4">
        <v>1</v>
      </c>
      <c r="NR380" s="8">
        <v>35.28</v>
      </c>
      <c r="NS380" s="7">
        <v>-1</v>
      </c>
      <c r="NT380" s="7">
        <v>-1</v>
      </c>
      <c r="NU380" s="2" t="s">
        <v>239</v>
      </c>
      <c r="NV380" s="2" t="s">
        <v>237</v>
      </c>
      <c r="NW380" s="2" t="s">
        <v>350</v>
      </c>
      <c r="NX380" s="2" t="s">
        <v>725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239</v>
      </c>
      <c r="OH380" s="2" t="s">
        <v>237</v>
      </c>
      <c r="OI380" s="2" t="s">
        <v>671</v>
      </c>
      <c r="OJ380" s="2" t="s">
        <v>1287</v>
      </c>
      <c r="OK380" s="2" t="s">
        <v>238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252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239</v>
      </c>
      <c r="PF380" s="2" t="s">
        <v>223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266</v>
      </c>
      <c r="QD380" s="2" t="s">
        <v>223</v>
      </c>
      <c r="QE380" s="2" t="s">
        <v>226</v>
      </c>
      <c r="QF380" s="2" t="s">
        <v>226</v>
      </c>
      <c r="QG380" s="2" t="s">
        <v>238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236</v>
      </c>
      <c r="QP380" s="2" t="s">
        <v>237</v>
      </c>
      <c r="QQ380" s="2" t="s">
        <v>226</v>
      </c>
      <c r="QR380" s="2" t="s">
        <v>226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266</v>
      </c>
      <c r="RB380" s="2" t="s">
        <v>223</v>
      </c>
      <c r="RC380" s="2" t="s">
        <v>226</v>
      </c>
      <c r="RD380" s="2" t="s">
        <v>226</v>
      </c>
      <c r="RE380" s="2" t="s">
        <v>238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226</v>
      </c>
      <c r="RO380" s="2" t="s">
        <v>226</v>
      </c>
      <c r="RP380" s="2" t="s">
        <v>226</v>
      </c>
      <c r="RQ380" s="2" t="s">
        <v>226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236</v>
      </c>
      <c r="RZ380" s="2" t="s">
        <v>237</v>
      </c>
      <c r="SA380" s="2" t="s">
        <v>226</v>
      </c>
      <c r="SB380" s="2" t="s">
        <v>226</v>
      </c>
      <c r="SC380" s="2" t="s">
        <v>238</v>
      </c>
      <c r="SD380" s="2" t="s">
        <v>226</v>
      </c>
      <c r="SE380" s="4">
        <v>60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>
        <v>60</v>
      </c>
      <c r="TN380" s="4"/>
      <c r="TO380" s="4"/>
      <c r="TP380" s="4"/>
      <c r="TQ380" s="4"/>
      <c r="TR380" s="4"/>
      <c r="TS380" s="4"/>
      <c r="TT380" s="4"/>
      <c r="TU380" s="4"/>
      <c r="TV380" s="4">
        <v>150</v>
      </c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>
        <v>80</v>
      </c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>
        <v>60</v>
      </c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</row>
    <row r="381">
      <c r="A381" s="2" t="s">
        <v>3524</v>
      </c>
      <c r="B381" s="2" t="s">
        <v>577</v>
      </c>
      <c r="C381" s="2" t="s">
        <v>558</v>
      </c>
      <c r="D381" s="2" t="s">
        <v>486</v>
      </c>
      <c r="E381" s="2" t="s">
        <v>3495</v>
      </c>
      <c r="F381" s="2" t="s">
        <v>578</v>
      </c>
      <c r="G381" s="2" t="s">
        <v>579</v>
      </c>
      <c r="H381" s="2" t="s">
        <v>580</v>
      </c>
      <c r="I381" s="2" t="s">
        <v>3496</v>
      </c>
      <c r="J381" s="2" t="s">
        <v>268</v>
      </c>
      <c r="K381" s="2" t="s">
        <v>674</v>
      </c>
      <c r="L381" s="3">
        <v>36.75</v>
      </c>
      <c r="M381" s="3">
        <v>38.59</v>
      </c>
      <c r="N381" s="3">
        <v>74.99</v>
      </c>
      <c r="O381" s="2" t="s">
        <v>223</v>
      </c>
      <c r="P381" s="2" t="s">
        <v>224</v>
      </c>
      <c r="Q381" s="2" t="s">
        <v>225</v>
      </c>
      <c r="R381" s="2" t="s">
        <v>226</v>
      </c>
      <c r="S381" s="2" t="s">
        <v>676</v>
      </c>
      <c r="T381" s="2" t="s">
        <v>586</v>
      </c>
      <c r="U381" s="2" t="s">
        <v>371</v>
      </c>
      <c r="V381" s="2" t="s">
        <v>230</v>
      </c>
      <c r="W381" s="2" t="s">
        <v>587</v>
      </c>
      <c r="X381" s="2" t="s">
        <v>335</v>
      </c>
      <c r="Y381" s="2" t="s">
        <v>687</v>
      </c>
      <c r="Z381" s="4">
        <v>41</v>
      </c>
      <c r="AA381" s="4">
        <f>=ROUNDDOWN(4.55555555555556,0)</f>
      </c>
      <c r="AB381" s="5">
        <v>9</v>
      </c>
      <c r="AC381" s="2" t="s">
        <v>678</v>
      </c>
      <c r="AD381" s="4">
        <v>30</v>
      </c>
      <c r="AE381" s="4">
        <v>220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47</v>
      </c>
      <c r="AQ381" s="8">
        <v>1791.08</v>
      </c>
      <c r="AR381" s="4">
        <v>84</v>
      </c>
      <c r="AS381" s="8">
        <v>3554.84</v>
      </c>
      <c r="AT381" s="7">
        <v>-0.4405</v>
      </c>
      <c r="AU381" s="7">
        <v>-0.4962</v>
      </c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0.2095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>
        <v>47</v>
      </c>
      <c r="BK381" s="8">
        <v>1791.08</v>
      </c>
      <c r="BL381" s="2" t="s">
        <v>3525</v>
      </c>
      <c r="BM381" s="7">
        <v>1</v>
      </c>
      <c r="BN381" s="7">
        <v>1</v>
      </c>
      <c r="BO381" s="4">
        <v>5</v>
      </c>
      <c r="BP381" s="8">
        <v>211.3</v>
      </c>
      <c r="BQ381" s="4">
        <v>36</v>
      </c>
      <c r="BR381" s="8">
        <v>1521.36</v>
      </c>
      <c r="BS381" s="7">
        <v>-0.8611</v>
      </c>
      <c r="BT381" s="7">
        <v>-0.8611</v>
      </c>
      <c r="BU381" s="2" t="s">
        <v>239</v>
      </c>
      <c r="BV381" s="2" t="s">
        <v>223</v>
      </c>
      <c r="BW381" s="2" t="s">
        <v>226</v>
      </c>
      <c r="BX381" s="2" t="s">
        <v>2217</v>
      </c>
      <c r="BY381" s="2" t="s">
        <v>238</v>
      </c>
      <c r="BZ381" s="2" t="s">
        <v>226</v>
      </c>
      <c r="CA381" s="4">
        <v>17</v>
      </c>
      <c r="CB381" s="8">
        <v>622.03</v>
      </c>
      <c r="CC381" s="4">
        <v>24</v>
      </c>
      <c r="CD381" s="8">
        <v>1000.08</v>
      </c>
      <c r="CE381" s="7">
        <v>-0.2917</v>
      </c>
      <c r="CF381" s="7">
        <v>-0.378</v>
      </c>
      <c r="CG381" s="2" t="s">
        <v>239</v>
      </c>
      <c r="CH381" s="2" t="s">
        <v>223</v>
      </c>
      <c r="CI381" s="2" t="s">
        <v>718</v>
      </c>
      <c r="CJ381" s="2" t="s">
        <v>719</v>
      </c>
      <c r="CK381" s="2" t="s">
        <v>238</v>
      </c>
      <c r="CL381" s="2" t="s">
        <v>226</v>
      </c>
      <c r="CM381" s="4">
        <v>3</v>
      </c>
      <c r="CN381" s="8">
        <v>122.88</v>
      </c>
      <c r="CO381" s="4">
        <v>5</v>
      </c>
      <c r="CP381" s="8">
        <v>204.8</v>
      </c>
      <c r="CQ381" s="7">
        <v>-0.4</v>
      </c>
      <c r="CR381" s="7">
        <v>-0.4</v>
      </c>
      <c r="CS381" s="2" t="s">
        <v>239</v>
      </c>
      <c r="CT381" s="2" t="s">
        <v>223</v>
      </c>
      <c r="CU381" s="2" t="s">
        <v>720</v>
      </c>
      <c r="CV381" s="2" t="s">
        <v>3387</v>
      </c>
      <c r="CW381" s="2" t="s">
        <v>238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239</v>
      </c>
      <c r="DF381" s="2" t="s">
        <v>223</v>
      </c>
      <c r="DG381" s="2" t="s">
        <v>665</v>
      </c>
      <c r="DH381" s="2" t="s">
        <v>226</v>
      </c>
      <c r="DI381" s="2" t="s">
        <v>238</v>
      </c>
      <c r="DJ381" s="2" t="s">
        <v>226</v>
      </c>
      <c r="DK381" s="4">
        <v>3</v>
      </c>
      <c r="DL381" s="8">
        <v>108.75</v>
      </c>
      <c r="DM381" s="4">
        <v>1</v>
      </c>
      <c r="DN381" s="8">
        <v>40.58</v>
      </c>
      <c r="DO381" s="7">
        <v>2</v>
      </c>
      <c r="DP381" s="7">
        <v>1.6799</v>
      </c>
      <c r="DQ381" s="2" t="s">
        <v>239</v>
      </c>
      <c r="DR381" s="2" t="s">
        <v>223</v>
      </c>
      <c r="DS381" s="2" t="s">
        <v>722</v>
      </c>
      <c r="DT381" s="2" t="s">
        <v>723</v>
      </c>
      <c r="DU381" s="2" t="s">
        <v>238</v>
      </c>
      <c r="DV381" s="2" t="s">
        <v>226</v>
      </c>
      <c r="DW381" s="4">
        <v>7</v>
      </c>
      <c r="DX381" s="8">
        <v>253.4</v>
      </c>
      <c r="DY381" s="4">
        <v>6</v>
      </c>
      <c r="DZ381" s="8">
        <v>243.12</v>
      </c>
      <c r="EA381" s="7">
        <v>0.1667</v>
      </c>
      <c r="EB381" s="7">
        <v>0.0423</v>
      </c>
      <c r="EC381" s="2" t="s">
        <v>239</v>
      </c>
      <c r="ED381" s="2" t="s">
        <v>223</v>
      </c>
      <c r="EE381" s="2" t="s">
        <v>724</v>
      </c>
      <c r="EF381" s="2" t="s">
        <v>2601</v>
      </c>
      <c r="EG381" s="2" t="s">
        <v>238</v>
      </c>
      <c r="EH381" s="2" t="s">
        <v>226</v>
      </c>
      <c r="EI381" s="4">
        <v>3</v>
      </c>
      <c r="EJ381" s="8">
        <v>118.08</v>
      </c>
      <c r="EK381" s="4">
        <v>4</v>
      </c>
      <c r="EL381" s="8">
        <v>157.44</v>
      </c>
      <c r="EM381" s="7">
        <v>-0.25</v>
      </c>
      <c r="EN381" s="7">
        <v>-0.25</v>
      </c>
      <c r="EO381" s="2" t="s">
        <v>239</v>
      </c>
      <c r="EP381" s="2" t="s">
        <v>223</v>
      </c>
      <c r="EQ381" s="2" t="s">
        <v>687</v>
      </c>
      <c r="ER381" s="2" t="s">
        <v>3526</v>
      </c>
      <c r="ES381" s="2" t="s">
        <v>238</v>
      </c>
      <c r="ET381" s="2" t="s">
        <v>226</v>
      </c>
      <c r="EU381" s="4"/>
      <c r="EV381" s="8"/>
      <c r="EW381" s="4">
        <v>4</v>
      </c>
      <c r="EX381" s="8">
        <v>168.95</v>
      </c>
      <c r="EY381" s="7">
        <v>-1</v>
      </c>
      <c r="EZ381" s="7">
        <v>-1</v>
      </c>
      <c r="FA381" s="2" t="s">
        <v>239</v>
      </c>
      <c r="FB381" s="2" t="s">
        <v>223</v>
      </c>
      <c r="FC381" s="2" t="s">
        <v>727</v>
      </c>
      <c r="FD381" s="2" t="s">
        <v>388</v>
      </c>
      <c r="FE381" s="2" t="s">
        <v>238</v>
      </c>
      <c r="FF381" s="2" t="s">
        <v>226</v>
      </c>
      <c r="FG381" s="4"/>
      <c r="FH381" s="8"/>
      <c r="FI381" s="4">
        <v>2</v>
      </c>
      <c r="FJ381" s="8">
        <v>139.98</v>
      </c>
      <c r="FK381" s="7">
        <v>-1</v>
      </c>
      <c r="FL381" s="7">
        <v>-1</v>
      </c>
      <c r="FM381" s="2" t="s">
        <v>239</v>
      </c>
      <c r="FN381" s="2" t="s">
        <v>223</v>
      </c>
      <c r="FO381" s="2" t="s">
        <v>687</v>
      </c>
      <c r="FP381" s="2" t="s">
        <v>465</v>
      </c>
      <c r="FQ381" s="2" t="s">
        <v>238</v>
      </c>
      <c r="FR381" s="2" t="s">
        <v>226</v>
      </c>
      <c r="FS381" s="4">
        <v>7</v>
      </c>
      <c r="FT381" s="8">
        <v>273.6</v>
      </c>
      <c r="FU381" s="4"/>
      <c r="FV381" s="8"/>
      <c r="FW381" s="7"/>
      <c r="FX381" s="7"/>
      <c r="FY381" s="2" t="s">
        <v>239</v>
      </c>
      <c r="FZ381" s="2" t="s">
        <v>223</v>
      </c>
      <c r="GA381" s="2" t="s">
        <v>661</v>
      </c>
      <c r="GB381" s="2" t="s">
        <v>3527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448</v>
      </c>
      <c r="GL381" s="2" t="s">
        <v>223</v>
      </c>
      <c r="GM381" s="2" t="s">
        <v>226</v>
      </c>
      <c r="GN381" s="2" t="s">
        <v>226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239</v>
      </c>
      <c r="GX381" s="2" t="s">
        <v>223</v>
      </c>
      <c r="GY381" s="2" t="s">
        <v>514</v>
      </c>
      <c r="GZ381" s="2" t="s">
        <v>3528</v>
      </c>
      <c r="HA381" s="2" t="s">
        <v>238</v>
      </c>
      <c r="HB381" s="2" t="s">
        <v>226</v>
      </c>
      <c r="HC381" s="4">
        <v>2</v>
      </c>
      <c r="HD381" s="8">
        <v>81.04</v>
      </c>
      <c r="HE381" s="4"/>
      <c r="HF381" s="8"/>
      <c r="HG381" s="7"/>
      <c r="HH381" s="7"/>
      <c r="HI381" s="2" t="s">
        <v>239</v>
      </c>
      <c r="HJ381" s="2" t="s">
        <v>223</v>
      </c>
      <c r="HK381" s="2" t="s">
        <v>509</v>
      </c>
      <c r="HL381" s="2" t="s">
        <v>477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223</v>
      </c>
      <c r="HW381" s="2" t="s">
        <v>226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252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252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252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448</v>
      </c>
      <c r="LN381" s="2" t="s">
        <v>223</v>
      </c>
      <c r="LO381" s="2" t="s">
        <v>226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226</v>
      </c>
      <c r="MM381" s="2" t="s">
        <v>226</v>
      </c>
      <c r="MN381" s="2" t="s">
        <v>226</v>
      </c>
      <c r="MO381" s="2" t="s">
        <v>226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239</v>
      </c>
      <c r="MX381" s="2" t="s">
        <v>223</v>
      </c>
      <c r="MY381" s="2" t="s">
        <v>643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>
        <v>1</v>
      </c>
      <c r="NF381" s="8">
        <v>39.94</v>
      </c>
      <c r="NG381" s="7">
        <v>-1</v>
      </c>
      <c r="NH381" s="7">
        <v>-1</v>
      </c>
      <c r="NI381" s="2" t="s">
        <v>239</v>
      </c>
      <c r="NJ381" s="2" t="s">
        <v>261</v>
      </c>
      <c r="NK381" s="2" t="s">
        <v>733</v>
      </c>
      <c r="NL381" s="2" t="s">
        <v>382</v>
      </c>
      <c r="NM381" s="2" t="s">
        <v>238</v>
      </c>
      <c r="NN381" s="2" t="s">
        <v>226</v>
      </c>
      <c r="NO381" s="4"/>
      <c r="NP381" s="8"/>
      <c r="NQ381" s="4">
        <v>1</v>
      </c>
      <c r="NR381" s="8">
        <v>38.59</v>
      </c>
      <c r="NS381" s="7">
        <v>-1</v>
      </c>
      <c r="NT381" s="7">
        <v>-1</v>
      </c>
      <c r="NU381" s="2" t="s">
        <v>239</v>
      </c>
      <c r="NV381" s="2" t="s">
        <v>237</v>
      </c>
      <c r="NW381" s="2" t="s">
        <v>1723</v>
      </c>
      <c r="NX381" s="2" t="s">
        <v>725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239</v>
      </c>
      <c r="OH381" s="2" t="s">
        <v>237</v>
      </c>
      <c r="OI381" s="2" t="s">
        <v>671</v>
      </c>
      <c r="OJ381" s="2" t="s">
        <v>734</v>
      </c>
      <c r="OK381" s="2" t="s">
        <v>238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252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239</v>
      </c>
      <c r="PF381" s="2" t="s">
        <v>223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266</v>
      </c>
      <c r="QD381" s="2" t="s">
        <v>223</v>
      </c>
      <c r="QE381" s="2" t="s">
        <v>226</v>
      </c>
      <c r="QF381" s="2" t="s">
        <v>226</v>
      </c>
      <c r="QG381" s="2" t="s">
        <v>238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236</v>
      </c>
      <c r="QP381" s="2" t="s">
        <v>237</v>
      </c>
      <c r="QQ381" s="2" t="s">
        <v>226</v>
      </c>
      <c r="QR381" s="2" t="s">
        <v>226</v>
      </c>
      <c r="QS381" s="2" t="s">
        <v>238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266</v>
      </c>
      <c r="RB381" s="2" t="s">
        <v>223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226</v>
      </c>
      <c r="RN381" s="2" t="s">
        <v>226</v>
      </c>
      <c r="RO381" s="2" t="s">
        <v>226</v>
      </c>
      <c r="RP381" s="2" t="s">
        <v>226</v>
      </c>
      <c r="RQ381" s="2" t="s">
        <v>226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236</v>
      </c>
      <c r="RZ381" s="2" t="s">
        <v>237</v>
      </c>
      <c r="SA381" s="2" t="s">
        <v>226</v>
      </c>
      <c r="SB381" s="2" t="s">
        <v>226</v>
      </c>
      <c r="SC381" s="2" t="s">
        <v>238</v>
      </c>
      <c r="SD381" s="2" t="s">
        <v>226</v>
      </c>
      <c r="SE381" s="4">
        <v>41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>
        <v>30</v>
      </c>
      <c r="TN381" s="4"/>
      <c r="TO381" s="4"/>
      <c r="TP381" s="4"/>
      <c r="TQ381" s="4"/>
      <c r="TR381" s="4"/>
      <c r="TS381" s="4"/>
      <c r="TT381" s="4"/>
      <c r="TU381" s="4"/>
      <c r="TV381" s="4">
        <v>100</v>
      </c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>
        <v>60</v>
      </c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>
        <v>30</v>
      </c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</row>
    <row r="382">
      <c r="A382" s="2" t="s">
        <v>3529</v>
      </c>
      <c r="B382" s="2" t="s">
        <v>577</v>
      </c>
      <c r="C382" s="2" t="s">
        <v>558</v>
      </c>
      <c r="D382" s="2" t="s">
        <v>486</v>
      </c>
      <c r="E382" s="2" t="s">
        <v>3495</v>
      </c>
      <c r="F382" s="2" t="s">
        <v>578</v>
      </c>
      <c r="G382" s="2" t="s">
        <v>579</v>
      </c>
      <c r="H382" s="2" t="s">
        <v>580</v>
      </c>
      <c r="I382" s="2" t="s">
        <v>3496</v>
      </c>
      <c r="J382" s="2" t="s">
        <v>582</v>
      </c>
      <c r="K382" s="2" t="s">
        <v>880</v>
      </c>
      <c r="L382" s="3">
        <v>27.6</v>
      </c>
      <c r="M382" s="3">
        <v>28.98</v>
      </c>
      <c r="N382" s="3">
        <v>59.99</v>
      </c>
      <c r="O382" s="2" t="s">
        <v>223</v>
      </c>
      <c r="P382" s="2" t="s">
        <v>224</v>
      </c>
      <c r="Q382" s="2" t="s">
        <v>225</v>
      </c>
      <c r="R382" s="2" t="s">
        <v>226</v>
      </c>
      <c r="S382" s="2" t="s">
        <v>881</v>
      </c>
      <c r="T382" s="2" t="s">
        <v>586</v>
      </c>
      <c r="U382" s="2" t="s">
        <v>489</v>
      </c>
      <c r="V382" s="2" t="s">
        <v>230</v>
      </c>
      <c r="W382" s="2" t="s">
        <v>587</v>
      </c>
      <c r="X382" s="2" t="s">
        <v>335</v>
      </c>
      <c r="Y382" s="2" t="s">
        <v>845</v>
      </c>
      <c r="Z382" s="4">
        <v>53</v>
      </c>
      <c r="AA382" s="4">
        <f>=ROUNDDOWN(8.83333333333333,0)</f>
      </c>
      <c r="AB382" s="5">
        <v>6</v>
      </c>
      <c r="AC382" s="2" t="s">
        <v>1343</v>
      </c>
      <c r="AD382" s="4">
        <v>90</v>
      </c>
      <c r="AE382" s="4">
        <v>140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54</v>
      </c>
      <c r="AQ382" s="8">
        <v>1581.41</v>
      </c>
      <c r="AR382" s="4">
        <v>22</v>
      </c>
      <c r="AS382" s="8">
        <v>664.97</v>
      </c>
      <c r="AT382" s="7">
        <v>1.4545</v>
      </c>
      <c r="AU382" s="7">
        <v>1.3782</v>
      </c>
      <c r="AV382" s="4">
        <v>190</v>
      </c>
      <c r="AW382" s="8">
        <v>6708.94</v>
      </c>
      <c r="AX382" s="4">
        <v>146</v>
      </c>
      <c r="AY382" s="8">
        <v>5316.65</v>
      </c>
      <c r="AZ382" s="7">
        <v>0.3014</v>
      </c>
      <c r="BA382" s="7">
        <v>0.2619</v>
      </c>
      <c r="BB382" s="7">
        <v>0.2357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>
        <v>0.1934</v>
      </c>
      <c r="BJ382" s="4">
        <v>54</v>
      </c>
      <c r="BK382" s="8">
        <v>1581.41</v>
      </c>
      <c r="BL382" s="2" t="s">
        <v>3530</v>
      </c>
      <c r="BM382" s="7">
        <v>1</v>
      </c>
      <c r="BN382" s="7">
        <v>1</v>
      </c>
      <c r="BO382" s="4">
        <v>20</v>
      </c>
      <c r="BP382" s="8">
        <v>611.4</v>
      </c>
      <c r="BQ382" s="4">
        <v>15</v>
      </c>
      <c r="BR382" s="8">
        <v>458.55</v>
      </c>
      <c r="BS382" s="7">
        <v>0.3333</v>
      </c>
      <c r="BT382" s="7">
        <v>0.3333</v>
      </c>
      <c r="BU382" s="2" t="s">
        <v>239</v>
      </c>
      <c r="BV382" s="2" t="s">
        <v>223</v>
      </c>
      <c r="BW382" s="2" t="s">
        <v>226</v>
      </c>
      <c r="BX382" s="2" t="s">
        <v>653</v>
      </c>
      <c r="BY382" s="2" t="s">
        <v>238</v>
      </c>
      <c r="BZ382" s="2" t="s">
        <v>226</v>
      </c>
      <c r="CA382" s="4">
        <v>31</v>
      </c>
      <c r="CB382" s="8">
        <v>872.96</v>
      </c>
      <c r="CC382" s="4">
        <v>3</v>
      </c>
      <c r="CD382" s="8">
        <v>92.16</v>
      </c>
      <c r="CE382" s="7">
        <v>9.3333</v>
      </c>
      <c r="CF382" s="7">
        <v>8.4722</v>
      </c>
      <c r="CG382" s="2" t="s">
        <v>239</v>
      </c>
      <c r="CH382" s="2" t="s">
        <v>223</v>
      </c>
      <c r="CI382" s="2" t="s">
        <v>845</v>
      </c>
      <c r="CJ382" s="2" t="s">
        <v>1260</v>
      </c>
      <c r="CK382" s="2" t="s">
        <v>238</v>
      </c>
      <c r="CL382" s="2" t="s">
        <v>226</v>
      </c>
      <c r="CM382" s="4">
        <v>1</v>
      </c>
      <c r="CN382" s="8">
        <v>30.72</v>
      </c>
      <c r="CO382" s="4"/>
      <c r="CP382" s="8"/>
      <c r="CQ382" s="7"/>
      <c r="CR382" s="7"/>
      <c r="CS382" s="2" t="s">
        <v>239</v>
      </c>
      <c r="CT382" s="2" t="s">
        <v>223</v>
      </c>
      <c r="CU382" s="2" t="s">
        <v>845</v>
      </c>
      <c r="CV382" s="2" t="s">
        <v>891</v>
      </c>
      <c r="CW382" s="2" t="s">
        <v>238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239</v>
      </c>
      <c r="DF382" s="2" t="s">
        <v>223</v>
      </c>
      <c r="DG382" s="2" t="s">
        <v>848</v>
      </c>
      <c r="DH382" s="2" t="s">
        <v>226</v>
      </c>
      <c r="DI382" s="2" t="s">
        <v>238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239</v>
      </c>
      <c r="DR382" s="2" t="s">
        <v>223</v>
      </c>
      <c r="DS382" s="2" t="s">
        <v>845</v>
      </c>
      <c r="DT382" s="2" t="s">
        <v>2367</v>
      </c>
      <c r="DU382" s="2" t="s">
        <v>238</v>
      </c>
      <c r="DV382" s="2" t="s">
        <v>226</v>
      </c>
      <c r="DW382" s="4">
        <v>1</v>
      </c>
      <c r="DX382" s="8">
        <v>26.74</v>
      </c>
      <c r="DY382" s="4">
        <v>1</v>
      </c>
      <c r="DZ382" s="8">
        <v>30.43</v>
      </c>
      <c r="EA382" s="7"/>
      <c r="EB382" s="7">
        <v>-0.1213</v>
      </c>
      <c r="EC382" s="2" t="s">
        <v>239</v>
      </c>
      <c r="ED382" s="2" t="s">
        <v>223</v>
      </c>
      <c r="EE382" s="2" t="s">
        <v>1801</v>
      </c>
      <c r="EF382" s="2" t="s">
        <v>1288</v>
      </c>
      <c r="EG382" s="2" t="s">
        <v>238</v>
      </c>
      <c r="EH382" s="2" t="s">
        <v>226</v>
      </c>
      <c r="EI382" s="4"/>
      <c r="EJ382" s="8"/>
      <c r="EK382" s="4">
        <v>2</v>
      </c>
      <c r="EL382" s="8">
        <v>53.68</v>
      </c>
      <c r="EM382" s="7">
        <v>-1</v>
      </c>
      <c r="EN382" s="7">
        <v>-1</v>
      </c>
      <c r="EO382" s="2" t="s">
        <v>239</v>
      </c>
      <c r="EP382" s="2" t="s">
        <v>223</v>
      </c>
      <c r="EQ382" s="2" t="s">
        <v>845</v>
      </c>
      <c r="ER382" s="2" t="s">
        <v>1139</v>
      </c>
      <c r="ES382" s="2" t="s">
        <v>238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239</v>
      </c>
      <c r="FB382" s="2" t="s">
        <v>223</v>
      </c>
      <c r="FC382" s="2" t="s">
        <v>885</v>
      </c>
      <c r="FD382" s="2" t="s">
        <v>3531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223</v>
      </c>
      <c r="FO382" s="2" t="s">
        <v>845</v>
      </c>
      <c r="FP382" s="2" t="s">
        <v>3532</v>
      </c>
      <c r="FQ382" s="2" t="s">
        <v>238</v>
      </c>
      <c r="FR382" s="2" t="s">
        <v>226</v>
      </c>
      <c r="FS382" s="4">
        <v>1</v>
      </c>
      <c r="FT382" s="8">
        <v>39.59</v>
      </c>
      <c r="FU382" s="4"/>
      <c r="FV382" s="8"/>
      <c r="FW382" s="7"/>
      <c r="FX382" s="7"/>
      <c r="FY382" s="2" t="s">
        <v>239</v>
      </c>
      <c r="FZ382" s="2" t="s">
        <v>223</v>
      </c>
      <c r="GA382" s="2" t="s">
        <v>661</v>
      </c>
      <c r="GB382" s="2" t="s">
        <v>3076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1002</v>
      </c>
      <c r="GL382" s="2" t="s">
        <v>237</v>
      </c>
      <c r="GM382" s="2" t="s">
        <v>388</v>
      </c>
      <c r="GN382" s="2" t="s">
        <v>2573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239</v>
      </c>
      <c r="GX382" s="2" t="s">
        <v>223</v>
      </c>
      <c r="GY382" s="2" t="s">
        <v>845</v>
      </c>
      <c r="GZ382" s="2" t="s">
        <v>855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239</v>
      </c>
      <c r="HJ382" s="2" t="s">
        <v>223</v>
      </c>
      <c r="HK382" s="2" t="s">
        <v>509</v>
      </c>
      <c r="HL382" s="2" t="s">
        <v>661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239</v>
      </c>
      <c r="HV382" s="2" t="s">
        <v>223</v>
      </c>
      <c r="HW382" s="2" t="s">
        <v>666</v>
      </c>
      <c r="HX382" s="2" t="s">
        <v>307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252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226</v>
      </c>
      <c r="IT382" s="2" t="s">
        <v>226</v>
      </c>
      <c r="IU382" s="2" t="s">
        <v>226</v>
      </c>
      <c r="IV382" s="2" t="s">
        <v>226</v>
      </c>
      <c r="IW382" s="2" t="s">
        <v>226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252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236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252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223</v>
      </c>
      <c r="LO382" s="2" t="s">
        <v>321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226</v>
      </c>
      <c r="MM382" s="2" t="s">
        <v>226</v>
      </c>
      <c r="MN382" s="2" t="s">
        <v>226</v>
      </c>
      <c r="MO382" s="2" t="s">
        <v>226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239</v>
      </c>
      <c r="MX382" s="2" t="s">
        <v>223</v>
      </c>
      <c r="MY382" s="2" t="s">
        <v>643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>
        <v>1</v>
      </c>
      <c r="NF382" s="8">
        <v>30.15</v>
      </c>
      <c r="NG382" s="7">
        <v>-1</v>
      </c>
      <c r="NH382" s="7">
        <v>-1</v>
      </c>
      <c r="NI382" s="2" t="s">
        <v>239</v>
      </c>
      <c r="NJ382" s="2" t="s">
        <v>261</v>
      </c>
      <c r="NK382" s="2" t="s">
        <v>845</v>
      </c>
      <c r="NL382" s="2" t="s">
        <v>3533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239</v>
      </c>
      <c r="NV382" s="2" t="s">
        <v>237</v>
      </c>
      <c r="NW382" s="2" t="s">
        <v>682</v>
      </c>
      <c r="NX382" s="2" t="s">
        <v>323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239</v>
      </c>
      <c r="OH382" s="2" t="s">
        <v>237</v>
      </c>
      <c r="OI382" s="2" t="s">
        <v>671</v>
      </c>
      <c r="OJ382" s="2" t="s">
        <v>226</v>
      </c>
      <c r="OK382" s="2" t="s">
        <v>238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252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239</v>
      </c>
      <c r="PF382" s="2" t="s">
        <v>223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266</v>
      </c>
      <c r="QD382" s="2" t="s">
        <v>223</v>
      </c>
      <c r="QE382" s="2" t="s">
        <v>226</v>
      </c>
      <c r="QF382" s="2" t="s">
        <v>226</v>
      </c>
      <c r="QG382" s="2" t="s">
        <v>238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236</v>
      </c>
      <c r="QP382" s="2" t="s">
        <v>237</v>
      </c>
      <c r="QQ382" s="2" t="s">
        <v>226</v>
      </c>
      <c r="QR382" s="2" t="s">
        <v>226</v>
      </c>
      <c r="QS382" s="2" t="s">
        <v>238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266</v>
      </c>
      <c r="RB382" s="2" t="s">
        <v>223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226</v>
      </c>
      <c r="RN382" s="2" t="s">
        <v>226</v>
      </c>
      <c r="RO382" s="2" t="s">
        <v>226</v>
      </c>
      <c r="RP382" s="2" t="s">
        <v>226</v>
      </c>
      <c r="RQ382" s="2" t="s">
        <v>226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236</v>
      </c>
      <c r="RZ382" s="2" t="s">
        <v>237</v>
      </c>
      <c r="SA382" s="2" t="s">
        <v>845</v>
      </c>
      <c r="SB382" s="2" t="s">
        <v>226</v>
      </c>
      <c r="SC382" s="2" t="s">
        <v>238</v>
      </c>
      <c r="SD382" s="2" t="s">
        <v>226</v>
      </c>
      <c r="SE382" s="4">
        <v>53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>
        <v>90</v>
      </c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>
        <v>50</v>
      </c>
      <c r="VQ382" s="4"/>
    </row>
    <row r="383">
      <c r="A383" s="2" t="s">
        <v>3534</v>
      </c>
      <c r="B383" s="2" t="s">
        <v>577</v>
      </c>
      <c r="C383" s="2" t="s">
        <v>558</v>
      </c>
      <c r="D383" s="2" t="s">
        <v>486</v>
      </c>
      <c r="E383" s="2" t="s">
        <v>3495</v>
      </c>
      <c r="F383" s="2" t="s">
        <v>578</v>
      </c>
      <c r="G383" s="2" t="s">
        <v>579</v>
      </c>
      <c r="H383" s="2" t="s">
        <v>580</v>
      </c>
      <c r="I383" s="2" t="s">
        <v>3496</v>
      </c>
      <c r="J383" s="2" t="s">
        <v>221</v>
      </c>
      <c r="K383" s="2" t="s">
        <v>880</v>
      </c>
      <c r="L383" s="3">
        <v>33.6</v>
      </c>
      <c r="M383" s="3">
        <v>35.28</v>
      </c>
      <c r="N383" s="3">
        <v>69.99</v>
      </c>
      <c r="O383" s="2" t="s">
        <v>223</v>
      </c>
      <c r="P383" s="2" t="s">
        <v>224</v>
      </c>
      <c r="Q383" s="2" t="s">
        <v>225</v>
      </c>
      <c r="R383" s="2" t="s">
        <v>226</v>
      </c>
      <c r="S383" s="2" t="s">
        <v>881</v>
      </c>
      <c r="T383" s="2" t="s">
        <v>586</v>
      </c>
      <c r="U383" s="2" t="s">
        <v>371</v>
      </c>
      <c r="V383" s="2" t="s">
        <v>230</v>
      </c>
      <c r="W383" s="2" t="s">
        <v>587</v>
      </c>
      <c r="X383" s="2" t="s">
        <v>335</v>
      </c>
      <c r="Y383" s="2" t="s">
        <v>845</v>
      </c>
      <c r="Z383" s="4">
        <v>114</v>
      </c>
      <c r="AA383" s="4">
        <f>=ROUNDDOWN(10.3636363636364,0)</f>
      </c>
      <c r="AB383" s="5">
        <v>11</v>
      </c>
      <c r="AC383" s="2" t="s">
        <v>1343</v>
      </c>
      <c r="AD383" s="4">
        <v>160</v>
      </c>
      <c r="AE383" s="4">
        <v>240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79</v>
      </c>
      <c r="AQ383" s="8">
        <v>2787.93</v>
      </c>
      <c r="AR383" s="4">
        <v>85</v>
      </c>
      <c r="AS383" s="8">
        <v>3059.01</v>
      </c>
      <c r="AT383" s="7">
        <v>-0.0706</v>
      </c>
      <c r="AU383" s="7">
        <v>-0.0886</v>
      </c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0.4156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79</v>
      </c>
      <c r="BK383" s="8">
        <v>2787.93</v>
      </c>
      <c r="BL383" s="2" t="s">
        <v>3535</v>
      </c>
      <c r="BM383" s="7">
        <v>1</v>
      </c>
      <c r="BN383" s="7">
        <v>1</v>
      </c>
      <c r="BO383" s="4">
        <v>17</v>
      </c>
      <c r="BP383" s="8">
        <v>623.73</v>
      </c>
      <c r="BQ383" s="4">
        <v>21</v>
      </c>
      <c r="BR383" s="8">
        <v>770.49</v>
      </c>
      <c r="BS383" s="7">
        <v>-0.1905</v>
      </c>
      <c r="BT383" s="7">
        <v>-0.1905</v>
      </c>
      <c r="BU383" s="2" t="s">
        <v>239</v>
      </c>
      <c r="BV383" s="2" t="s">
        <v>223</v>
      </c>
      <c r="BW383" s="2" t="s">
        <v>226</v>
      </c>
      <c r="BX383" s="2" t="s">
        <v>653</v>
      </c>
      <c r="BY383" s="2" t="s">
        <v>238</v>
      </c>
      <c r="BZ383" s="2" t="s">
        <v>226</v>
      </c>
      <c r="CA383" s="4">
        <v>34</v>
      </c>
      <c r="CB383" s="8">
        <v>1163.82</v>
      </c>
      <c r="CC383" s="4">
        <v>15</v>
      </c>
      <c r="CD383" s="8">
        <v>552.9</v>
      </c>
      <c r="CE383" s="7">
        <v>1.2667</v>
      </c>
      <c r="CF383" s="7">
        <v>1.1049</v>
      </c>
      <c r="CG383" s="2" t="s">
        <v>239</v>
      </c>
      <c r="CH383" s="2" t="s">
        <v>223</v>
      </c>
      <c r="CI383" s="2" t="s">
        <v>845</v>
      </c>
      <c r="CJ383" s="2" t="s">
        <v>3536</v>
      </c>
      <c r="CK383" s="2" t="s">
        <v>238</v>
      </c>
      <c r="CL383" s="2" t="s">
        <v>226</v>
      </c>
      <c r="CM383" s="4">
        <v>6</v>
      </c>
      <c r="CN383" s="8">
        <v>221.16</v>
      </c>
      <c r="CO383" s="4">
        <v>5</v>
      </c>
      <c r="CP383" s="8">
        <v>184.3</v>
      </c>
      <c r="CQ383" s="7">
        <v>0.2</v>
      </c>
      <c r="CR383" s="7">
        <v>0.2</v>
      </c>
      <c r="CS383" s="2" t="s">
        <v>239</v>
      </c>
      <c r="CT383" s="2" t="s">
        <v>223</v>
      </c>
      <c r="CU383" s="2" t="s">
        <v>845</v>
      </c>
      <c r="CV383" s="2" t="s">
        <v>849</v>
      </c>
      <c r="CW383" s="2" t="s">
        <v>238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239</v>
      </c>
      <c r="DF383" s="2" t="s">
        <v>223</v>
      </c>
      <c r="DG383" s="2" t="s">
        <v>848</v>
      </c>
      <c r="DH383" s="2" t="s">
        <v>226</v>
      </c>
      <c r="DI383" s="2" t="s">
        <v>238</v>
      </c>
      <c r="DJ383" s="2" t="s">
        <v>226</v>
      </c>
      <c r="DK383" s="4">
        <v>6</v>
      </c>
      <c r="DL383" s="8">
        <v>174.56</v>
      </c>
      <c r="DM383" s="4">
        <v>3</v>
      </c>
      <c r="DN383" s="8">
        <v>104.1</v>
      </c>
      <c r="DO383" s="7">
        <v>1</v>
      </c>
      <c r="DP383" s="7">
        <v>0.6768</v>
      </c>
      <c r="DQ383" s="2" t="s">
        <v>239</v>
      </c>
      <c r="DR383" s="2" t="s">
        <v>223</v>
      </c>
      <c r="DS383" s="2" t="s">
        <v>845</v>
      </c>
      <c r="DT383" s="2" t="s">
        <v>849</v>
      </c>
      <c r="DU383" s="2" t="s">
        <v>238</v>
      </c>
      <c r="DV383" s="2" t="s">
        <v>226</v>
      </c>
      <c r="DW383" s="4">
        <v>4</v>
      </c>
      <c r="DX383" s="8">
        <v>130.04</v>
      </c>
      <c r="DY383" s="4">
        <v>9</v>
      </c>
      <c r="DZ383" s="8">
        <v>333.36</v>
      </c>
      <c r="EA383" s="7">
        <v>-0.5556</v>
      </c>
      <c r="EB383" s="7">
        <v>-0.6099</v>
      </c>
      <c r="EC383" s="2" t="s">
        <v>239</v>
      </c>
      <c r="ED383" s="2" t="s">
        <v>223</v>
      </c>
      <c r="EE383" s="2" t="s">
        <v>1801</v>
      </c>
      <c r="EF383" s="2" t="s">
        <v>3537</v>
      </c>
      <c r="EG383" s="2" t="s">
        <v>238</v>
      </c>
      <c r="EH383" s="2" t="s">
        <v>226</v>
      </c>
      <c r="EI383" s="4"/>
      <c r="EJ383" s="8"/>
      <c r="EK383" s="4">
        <v>3</v>
      </c>
      <c r="EL383" s="8">
        <v>96.63</v>
      </c>
      <c r="EM383" s="7">
        <v>-1</v>
      </c>
      <c r="EN383" s="7">
        <v>-1</v>
      </c>
      <c r="EO383" s="2" t="s">
        <v>239</v>
      </c>
      <c r="EP383" s="2" t="s">
        <v>223</v>
      </c>
      <c r="EQ383" s="2" t="s">
        <v>845</v>
      </c>
      <c r="ER383" s="2" t="s">
        <v>849</v>
      </c>
      <c r="ES383" s="2" t="s">
        <v>238</v>
      </c>
      <c r="ET383" s="2" t="s">
        <v>226</v>
      </c>
      <c r="EU383" s="4"/>
      <c r="EV383" s="8"/>
      <c r="EW383" s="4">
        <v>14</v>
      </c>
      <c r="EX383" s="8">
        <v>493.78</v>
      </c>
      <c r="EY383" s="7">
        <v>-1</v>
      </c>
      <c r="EZ383" s="7">
        <v>-1</v>
      </c>
      <c r="FA383" s="2" t="s">
        <v>239</v>
      </c>
      <c r="FB383" s="2" t="s">
        <v>223</v>
      </c>
      <c r="FC383" s="2" t="s">
        <v>885</v>
      </c>
      <c r="FD383" s="2" t="s">
        <v>3538</v>
      </c>
      <c r="FE383" s="2" t="s">
        <v>238</v>
      </c>
      <c r="FF383" s="2" t="s">
        <v>226</v>
      </c>
      <c r="FG383" s="4">
        <v>1</v>
      </c>
      <c r="FH383" s="8">
        <v>65.79</v>
      </c>
      <c r="FI383" s="4"/>
      <c r="FJ383" s="8"/>
      <c r="FK383" s="7"/>
      <c r="FL383" s="7"/>
      <c r="FM383" s="2" t="s">
        <v>239</v>
      </c>
      <c r="FN383" s="2" t="s">
        <v>223</v>
      </c>
      <c r="FO383" s="2" t="s">
        <v>845</v>
      </c>
      <c r="FP383" s="2" t="s">
        <v>3539</v>
      </c>
      <c r="FQ383" s="2" t="s">
        <v>238</v>
      </c>
      <c r="FR383" s="2" t="s">
        <v>226</v>
      </c>
      <c r="FS383" s="4">
        <v>4</v>
      </c>
      <c r="FT383" s="8">
        <v>160.55</v>
      </c>
      <c r="FU383" s="4"/>
      <c r="FV383" s="8"/>
      <c r="FW383" s="7"/>
      <c r="FX383" s="7"/>
      <c r="FY383" s="2" t="s">
        <v>239</v>
      </c>
      <c r="FZ383" s="2" t="s">
        <v>223</v>
      </c>
      <c r="GA383" s="2" t="s">
        <v>661</v>
      </c>
      <c r="GB383" s="2" t="s">
        <v>386</v>
      </c>
      <c r="GC383" s="2" t="s">
        <v>238</v>
      </c>
      <c r="GD383" s="2" t="s">
        <v>226</v>
      </c>
      <c r="GE383" s="4"/>
      <c r="GF383" s="8"/>
      <c r="GG383" s="4">
        <v>4</v>
      </c>
      <c r="GH383" s="8">
        <v>141.12</v>
      </c>
      <c r="GI383" s="7">
        <v>-1</v>
      </c>
      <c r="GJ383" s="7">
        <v>-1</v>
      </c>
      <c r="GK383" s="2" t="s">
        <v>239</v>
      </c>
      <c r="GL383" s="2" t="s">
        <v>223</v>
      </c>
      <c r="GM383" s="2" t="s">
        <v>388</v>
      </c>
      <c r="GN383" s="2" t="s">
        <v>3177</v>
      </c>
      <c r="GO383" s="2" t="s">
        <v>238</v>
      </c>
      <c r="GP383" s="2" t="s">
        <v>226</v>
      </c>
      <c r="GQ383" s="4">
        <v>1</v>
      </c>
      <c r="GR383" s="8">
        <v>34.84</v>
      </c>
      <c r="GS383" s="4">
        <v>1</v>
      </c>
      <c r="GT383" s="8">
        <v>34.84</v>
      </c>
      <c r="GU383" s="7"/>
      <c r="GV383" s="7"/>
      <c r="GW383" s="2" t="s">
        <v>239</v>
      </c>
      <c r="GX383" s="2" t="s">
        <v>223</v>
      </c>
      <c r="GY383" s="2" t="s">
        <v>845</v>
      </c>
      <c r="GZ383" s="2" t="s">
        <v>864</v>
      </c>
      <c r="HA383" s="2" t="s">
        <v>238</v>
      </c>
      <c r="HB383" s="2" t="s">
        <v>226</v>
      </c>
      <c r="HC383" s="4">
        <v>1</v>
      </c>
      <c r="HD383" s="8">
        <v>37.04</v>
      </c>
      <c r="HE383" s="4">
        <v>1</v>
      </c>
      <c r="HF383" s="8">
        <v>29.63</v>
      </c>
      <c r="HG383" s="7"/>
      <c r="HH383" s="7">
        <v>0.2501</v>
      </c>
      <c r="HI383" s="2" t="s">
        <v>239</v>
      </c>
      <c r="HJ383" s="2" t="s">
        <v>223</v>
      </c>
      <c r="HK383" s="2" t="s">
        <v>509</v>
      </c>
      <c r="HL383" s="2" t="s">
        <v>638</v>
      </c>
      <c r="HM383" s="2" t="s">
        <v>238</v>
      </c>
      <c r="HN383" s="2" t="s">
        <v>226</v>
      </c>
      <c r="HO383" s="4">
        <v>5</v>
      </c>
      <c r="HP383" s="8">
        <v>176.4</v>
      </c>
      <c r="HQ383" s="4">
        <v>8</v>
      </c>
      <c r="HR383" s="8">
        <v>282.24</v>
      </c>
      <c r="HS383" s="7">
        <v>-0.375</v>
      </c>
      <c r="HT383" s="7">
        <v>-0.375</v>
      </c>
      <c r="HU383" s="2" t="s">
        <v>239</v>
      </c>
      <c r="HV383" s="2" t="s">
        <v>223</v>
      </c>
      <c r="HW383" s="2" t="s">
        <v>666</v>
      </c>
      <c r="HX383" s="2" t="s">
        <v>263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226</v>
      </c>
      <c r="IT383" s="2" t="s">
        <v>226</v>
      </c>
      <c r="IU383" s="2" t="s">
        <v>226</v>
      </c>
      <c r="IV383" s="2" t="s">
        <v>226</v>
      </c>
      <c r="IW383" s="2" t="s">
        <v>226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252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236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252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239</v>
      </c>
      <c r="LN383" s="2" t="s">
        <v>223</v>
      </c>
      <c r="LO383" s="2" t="s">
        <v>321</v>
      </c>
      <c r="LP383" s="2" t="s">
        <v>477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226</v>
      </c>
      <c r="ML383" s="2" t="s">
        <v>226</v>
      </c>
      <c r="MM383" s="2" t="s">
        <v>226</v>
      </c>
      <c r="MN383" s="2" t="s">
        <v>226</v>
      </c>
      <c r="MO383" s="2" t="s">
        <v>226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239</v>
      </c>
      <c r="MX383" s="2" t="s">
        <v>223</v>
      </c>
      <c r="MY383" s="2" t="s">
        <v>643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>
        <v>1</v>
      </c>
      <c r="NF383" s="8">
        <v>35.62</v>
      </c>
      <c r="NG383" s="7">
        <v>-1</v>
      </c>
      <c r="NH383" s="7">
        <v>-1</v>
      </c>
      <c r="NI383" s="2" t="s">
        <v>239</v>
      </c>
      <c r="NJ383" s="2" t="s">
        <v>261</v>
      </c>
      <c r="NK383" s="2" t="s">
        <v>845</v>
      </c>
      <c r="NL383" s="2" t="s">
        <v>866</v>
      </c>
      <c r="NM383" s="2" t="s">
        <v>238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239</v>
      </c>
      <c r="NV383" s="2" t="s">
        <v>237</v>
      </c>
      <c r="NW383" s="2" t="s">
        <v>682</v>
      </c>
      <c r="NX383" s="2" t="s">
        <v>3021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239</v>
      </c>
      <c r="OH383" s="2" t="s">
        <v>237</v>
      </c>
      <c r="OI383" s="2" t="s">
        <v>671</v>
      </c>
      <c r="OJ383" s="2" t="s">
        <v>226</v>
      </c>
      <c r="OK383" s="2" t="s">
        <v>238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252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239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266</v>
      </c>
      <c r="QD383" s="2" t="s">
        <v>223</v>
      </c>
      <c r="QE383" s="2" t="s">
        <v>226</v>
      </c>
      <c r="QF383" s="2" t="s">
        <v>226</v>
      </c>
      <c r="QG383" s="2" t="s">
        <v>238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236</v>
      </c>
      <c r="QP383" s="2" t="s">
        <v>237</v>
      </c>
      <c r="QQ383" s="2" t="s">
        <v>226</v>
      </c>
      <c r="QR383" s="2" t="s">
        <v>226</v>
      </c>
      <c r="QS383" s="2" t="s">
        <v>238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266</v>
      </c>
      <c r="RB383" s="2" t="s">
        <v>223</v>
      </c>
      <c r="RC383" s="2" t="s">
        <v>226</v>
      </c>
      <c r="RD383" s="2" t="s">
        <v>226</v>
      </c>
      <c r="RE383" s="2" t="s">
        <v>238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226</v>
      </c>
      <c r="RN383" s="2" t="s">
        <v>226</v>
      </c>
      <c r="RO383" s="2" t="s">
        <v>226</v>
      </c>
      <c r="RP383" s="2" t="s">
        <v>226</v>
      </c>
      <c r="RQ383" s="2" t="s">
        <v>226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236</v>
      </c>
      <c r="RZ383" s="2" t="s">
        <v>237</v>
      </c>
      <c r="SA383" s="2" t="s">
        <v>845</v>
      </c>
      <c r="SB383" s="2" t="s">
        <v>226</v>
      </c>
      <c r="SC383" s="2" t="s">
        <v>238</v>
      </c>
      <c r="SD383" s="2" t="s">
        <v>226</v>
      </c>
      <c r="SE383" s="4">
        <v>114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>
        <v>160</v>
      </c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>
        <v>80</v>
      </c>
      <c r="VQ383" s="4"/>
    </row>
    <row r="384">
      <c r="A384" s="2" t="s">
        <v>3540</v>
      </c>
      <c r="B384" s="2" t="s">
        <v>577</v>
      </c>
      <c r="C384" s="2" t="s">
        <v>558</v>
      </c>
      <c r="D384" s="2" t="s">
        <v>486</v>
      </c>
      <c r="E384" s="2" t="s">
        <v>3495</v>
      </c>
      <c r="F384" s="2" t="s">
        <v>578</v>
      </c>
      <c r="G384" s="2" t="s">
        <v>579</v>
      </c>
      <c r="H384" s="2" t="s">
        <v>580</v>
      </c>
      <c r="I384" s="2" t="s">
        <v>3496</v>
      </c>
      <c r="J384" s="2" t="s">
        <v>268</v>
      </c>
      <c r="K384" s="2" t="s">
        <v>880</v>
      </c>
      <c r="L384" s="3">
        <v>36.75</v>
      </c>
      <c r="M384" s="3">
        <v>38.59</v>
      </c>
      <c r="N384" s="3">
        <v>74.99</v>
      </c>
      <c r="O384" s="2" t="s">
        <v>223</v>
      </c>
      <c r="P384" s="2" t="s">
        <v>224</v>
      </c>
      <c r="Q384" s="2" t="s">
        <v>225</v>
      </c>
      <c r="R384" s="2" t="s">
        <v>226</v>
      </c>
      <c r="S384" s="2" t="s">
        <v>881</v>
      </c>
      <c r="T384" s="2" t="s">
        <v>586</v>
      </c>
      <c r="U384" s="2" t="s">
        <v>371</v>
      </c>
      <c r="V384" s="2" t="s">
        <v>230</v>
      </c>
      <c r="W384" s="2" t="s">
        <v>587</v>
      </c>
      <c r="X384" s="2" t="s">
        <v>335</v>
      </c>
      <c r="Y384" s="2" t="s">
        <v>785</v>
      </c>
      <c r="Z384" s="4">
        <v>35</v>
      </c>
      <c r="AA384" s="4">
        <f>=ROUNDDOWN(7,0)</f>
      </c>
      <c r="AB384" s="5">
        <v>5</v>
      </c>
      <c r="AC384" s="2" t="s">
        <v>589</v>
      </c>
      <c r="AD384" s="4">
        <v>30</v>
      </c>
      <c r="AE384" s="4">
        <v>170</v>
      </c>
      <c r="AF384" s="6">
        <v>64</v>
      </c>
      <c r="AG384" s="6"/>
      <c r="AH384" s="7">
        <v>0.9762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57</v>
      </c>
      <c r="AQ384" s="8">
        <v>2339.6</v>
      </c>
      <c r="AR384" s="4">
        <v>39</v>
      </c>
      <c r="AS384" s="8">
        <v>1592.67</v>
      </c>
      <c r="AT384" s="7">
        <v>0.4615</v>
      </c>
      <c r="AU384" s="7">
        <v>0.469</v>
      </c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0.3487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57</v>
      </c>
      <c r="BK384" s="8">
        <v>2339.6</v>
      </c>
      <c r="BL384" s="2" t="s">
        <v>3541</v>
      </c>
      <c r="BM384" s="7">
        <v>1</v>
      </c>
      <c r="BN384" s="7">
        <v>1</v>
      </c>
      <c r="BO384" s="4">
        <v>21</v>
      </c>
      <c r="BP384" s="8">
        <v>887.46</v>
      </c>
      <c r="BQ384" s="4">
        <v>9</v>
      </c>
      <c r="BR384" s="8">
        <v>380.34</v>
      </c>
      <c r="BS384" s="7">
        <v>1.3333</v>
      </c>
      <c r="BT384" s="7">
        <v>1.3333</v>
      </c>
      <c r="BU384" s="2" t="s">
        <v>239</v>
      </c>
      <c r="BV384" s="2" t="s">
        <v>223</v>
      </c>
      <c r="BW384" s="2" t="s">
        <v>226</v>
      </c>
      <c r="BX384" s="2" t="s">
        <v>857</v>
      </c>
      <c r="BY384" s="2" t="s">
        <v>238</v>
      </c>
      <c r="BZ384" s="2" t="s">
        <v>226</v>
      </c>
      <c r="CA384" s="4">
        <v>8</v>
      </c>
      <c r="CB384" s="8">
        <v>292.72</v>
      </c>
      <c r="CC384" s="4">
        <v>12</v>
      </c>
      <c r="CD384" s="8">
        <v>491.52</v>
      </c>
      <c r="CE384" s="7">
        <v>-0.3333</v>
      </c>
      <c r="CF384" s="7">
        <v>-0.4045</v>
      </c>
      <c r="CG384" s="2" t="s">
        <v>239</v>
      </c>
      <c r="CH384" s="2" t="s">
        <v>223</v>
      </c>
      <c r="CI384" s="2" t="s">
        <v>785</v>
      </c>
      <c r="CJ384" s="2" t="s">
        <v>786</v>
      </c>
      <c r="CK384" s="2" t="s">
        <v>238</v>
      </c>
      <c r="CL384" s="2" t="s">
        <v>226</v>
      </c>
      <c r="CM384" s="4">
        <v>4</v>
      </c>
      <c r="CN384" s="8">
        <v>163.84</v>
      </c>
      <c r="CO384" s="4">
        <v>1</v>
      </c>
      <c r="CP384" s="8">
        <v>40.96</v>
      </c>
      <c r="CQ384" s="7">
        <v>3</v>
      </c>
      <c r="CR384" s="7">
        <v>3</v>
      </c>
      <c r="CS384" s="2" t="s">
        <v>239</v>
      </c>
      <c r="CT384" s="2" t="s">
        <v>223</v>
      </c>
      <c r="CU384" s="2" t="s">
        <v>785</v>
      </c>
      <c r="CV384" s="2" t="s">
        <v>884</v>
      </c>
      <c r="CW384" s="2" t="s">
        <v>238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236</v>
      </c>
      <c r="DF384" s="2" t="s">
        <v>223</v>
      </c>
      <c r="DG384" s="2" t="s">
        <v>785</v>
      </c>
      <c r="DH384" s="2" t="s">
        <v>903</v>
      </c>
      <c r="DI384" s="2" t="s">
        <v>238</v>
      </c>
      <c r="DJ384" s="2" t="s">
        <v>226</v>
      </c>
      <c r="DK384" s="4">
        <v>4</v>
      </c>
      <c r="DL384" s="8">
        <v>141.38</v>
      </c>
      <c r="DM384" s="4">
        <v>2</v>
      </c>
      <c r="DN384" s="8">
        <v>81.16</v>
      </c>
      <c r="DO384" s="7">
        <v>1</v>
      </c>
      <c r="DP384" s="7">
        <v>0.742</v>
      </c>
      <c r="DQ384" s="2" t="s">
        <v>239</v>
      </c>
      <c r="DR384" s="2" t="s">
        <v>223</v>
      </c>
      <c r="DS384" s="2" t="s">
        <v>785</v>
      </c>
      <c r="DT384" s="2" t="s">
        <v>786</v>
      </c>
      <c r="DU384" s="2" t="s">
        <v>238</v>
      </c>
      <c r="DV384" s="2" t="s">
        <v>226</v>
      </c>
      <c r="DW384" s="4">
        <v>6</v>
      </c>
      <c r="DX384" s="8">
        <v>217.2</v>
      </c>
      <c r="DY384" s="4">
        <v>3</v>
      </c>
      <c r="DZ384" s="8">
        <v>121.56</v>
      </c>
      <c r="EA384" s="7">
        <v>1</v>
      </c>
      <c r="EB384" s="7">
        <v>0.7868</v>
      </c>
      <c r="EC384" s="2" t="s">
        <v>239</v>
      </c>
      <c r="ED384" s="2" t="s">
        <v>223</v>
      </c>
      <c r="EE384" s="2" t="s">
        <v>724</v>
      </c>
      <c r="EF384" s="2" t="s">
        <v>361</v>
      </c>
      <c r="EG384" s="2" t="s">
        <v>238</v>
      </c>
      <c r="EH384" s="2" t="s">
        <v>226</v>
      </c>
      <c r="EI384" s="4">
        <v>1</v>
      </c>
      <c r="EJ384" s="8">
        <v>39.36</v>
      </c>
      <c r="EK384" s="4">
        <v>4</v>
      </c>
      <c r="EL384" s="8">
        <v>157.44</v>
      </c>
      <c r="EM384" s="7">
        <v>-0.75</v>
      </c>
      <c r="EN384" s="7">
        <v>-0.75</v>
      </c>
      <c r="EO384" s="2" t="s">
        <v>239</v>
      </c>
      <c r="EP384" s="2" t="s">
        <v>223</v>
      </c>
      <c r="EQ384" s="2" t="s">
        <v>785</v>
      </c>
      <c r="ER384" s="2" t="s">
        <v>660</v>
      </c>
      <c r="ES384" s="2" t="s">
        <v>238</v>
      </c>
      <c r="ET384" s="2" t="s">
        <v>226</v>
      </c>
      <c r="EU384" s="4"/>
      <c r="EV384" s="8"/>
      <c r="EW384" s="4">
        <v>2</v>
      </c>
      <c r="EX384" s="8">
        <v>77.16</v>
      </c>
      <c r="EY384" s="7">
        <v>-1</v>
      </c>
      <c r="EZ384" s="7">
        <v>-1</v>
      </c>
      <c r="FA384" s="2" t="s">
        <v>239</v>
      </c>
      <c r="FB384" s="2" t="s">
        <v>223</v>
      </c>
      <c r="FC384" s="2" t="s">
        <v>785</v>
      </c>
      <c r="FD384" s="2" t="s">
        <v>532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223</v>
      </c>
      <c r="FO384" s="2" t="s">
        <v>785</v>
      </c>
      <c r="FP384" s="2" t="s">
        <v>513</v>
      </c>
      <c r="FQ384" s="2" t="s">
        <v>238</v>
      </c>
      <c r="FR384" s="2" t="s">
        <v>226</v>
      </c>
      <c r="FS384" s="4">
        <v>9</v>
      </c>
      <c r="FT384" s="8">
        <v>435.56</v>
      </c>
      <c r="FU384" s="4"/>
      <c r="FV384" s="8"/>
      <c r="FW384" s="7"/>
      <c r="FX384" s="7"/>
      <c r="FY384" s="2" t="s">
        <v>239</v>
      </c>
      <c r="FZ384" s="2" t="s">
        <v>223</v>
      </c>
      <c r="GA384" s="2" t="s">
        <v>852</v>
      </c>
      <c r="GB384" s="2" t="s">
        <v>2901</v>
      </c>
      <c r="GC384" s="2" t="s">
        <v>238</v>
      </c>
      <c r="GD384" s="2" t="s">
        <v>226</v>
      </c>
      <c r="GE384" s="4"/>
      <c r="GF384" s="8"/>
      <c r="GG384" s="4">
        <v>4</v>
      </c>
      <c r="GH384" s="8">
        <v>162.08</v>
      </c>
      <c r="GI384" s="7">
        <v>-1</v>
      </c>
      <c r="GJ384" s="7">
        <v>-1</v>
      </c>
      <c r="GK384" s="2" t="s">
        <v>1002</v>
      </c>
      <c r="GL384" s="2" t="s">
        <v>237</v>
      </c>
      <c r="GM384" s="2" t="s">
        <v>351</v>
      </c>
      <c r="GN384" s="2" t="s">
        <v>272</v>
      </c>
      <c r="GO384" s="2" t="s">
        <v>238</v>
      </c>
      <c r="GP384" s="2" t="s">
        <v>226</v>
      </c>
      <c r="GQ384" s="4">
        <v>2</v>
      </c>
      <c r="GR384" s="8">
        <v>81.04</v>
      </c>
      <c r="GS384" s="4">
        <v>1</v>
      </c>
      <c r="GT384" s="8">
        <v>40.52</v>
      </c>
      <c r="GU384" s="7">
        <v>1</v>
      </c>
      <c r="GV384" s="7">
        <v>1</v>
      </c>
      <c r="GW384" s="2" t="s">
        <v>239</v>
      </c>
      <c r="GX384" s="2" t="s">
        <v>223</v>
      </c>
      <c r="GY384" s="2" t="s">
        <v>514</v>
      </c>
      <c r="GZ384" s="2" t="s">
        <v>3542</v>
      </c>
      <c r="HA384" s="2" t="s">
        <v>238</v>
      </c>
      <c r="HB384" s="2" t="s">
        <v>226</v>
      </c>
      <c r="HC384" s="4">
        <v>2</v>
      </c>
      <c r="HD384" s="8">
        <v>81.04</v>
      </c>
      <c r="HE384" s="4"/>
      <c r="HF384" s="8"/>
      <c r="HG384" s="7"/>
      <c r="HH384" s="7"/>
      <c r="HI384" s="2" t="s">
        <v>239</v>
      </c>
      <c r="HJ384" s="2" t="s">
        <v>223</v>
      </c>
      <c r="HK384" s="2" t="s">
        <v>509</v>
      </c>
      <c r="HL384" s="2" t="s">
        <v>3543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236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252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226</v>
      </c>
      <c r="IT384" s="2" t="s">
        <v>226</v>
      </c>
      <c r="IU384" s="2" t="s">
        <v>226</v>
      </c>
      <c r="IV384" s="2" t="s">
        <v>226</v>
      </c>
      <c r="IW384" s="2" t="s">
        <v>226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252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239</v>
      </c>
      <c r="LN384" s="2" t="s">
        <v>223</v>
      </c>
      <c r="LO384" s="2" t="s">
        <v>321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226</v>
      </c>
      <c r="ML384" s="2" t="s">
        <v>226</v>
      </c>
      <c r="MM384" s="2" t="s">
        <v>226</v>
      </c>
      <c r="MN384" s="2" t="s">
        <v>226</v>
      </c>
      <c r="MO384" s="2" t="s">
        <v>226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239</v>
      </c>
      <c r="MX384" s="2" t="s">
        <v>223</v>
      </c>
      <c r="MY384" s="2" t="s">
        <v>643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>
        <v>1</v>
      </c>
      <c r="NF384" s="8">
        <v>39.93</v>
      </c>
      <c r="NG384" s="7">
        <v>-1</v>
      </c>
      <c r="NH384" s="7">
        <v>-1</v>
      </c>
      <c r="NI384" s="2" t="s">
        <v>239</v>
      </c>
      <c r="NJ384" s="2" t="s">
        <v>261</v>
      </c>
      <c r="NK384" s="2" t="s">
        <v>785</v>
      </c>
      <c r="NL384" s="2" t="s">
        <v>354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239</v>
      </c>
      <c r="NV384" s="2" t="s">
        <v>237</v>
      </c>
      <c r="NW384" s="2" t="s">
        <v>350</v>
      </c>
      <c r="NX384" s="2" t="s">
        <v>226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239</v>
      </c>
      <c r="OH384" s="2" t="s">
        <v>237</v>
      </c>
      <c r="OI384" s="2" t="s">
        <v>671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252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239</v>
      </c>
      <c r="PF384" s="2" t="s">
        <v>223</v>
      </c>
      <c r="PG384" s="2" t="s">
        <v>226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266</v>
      </c>
      <c r="QD384" s="2" t="s">
        <v>223</v>
      </c>
      <c r="QE384" s="2" t="s">
        <v>226</v>
      </c>
      <c r="QF384" s="2" t="s">
        <v>226</v>
      </c>
      <c r="QG384" s="2" t="s">
        <v>238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236</v>
      </c>
      <c r="QP384" s="2" t="s">
        <v>237</v>
      </c>
      <c r="QQ384" s="2" t="s">
        <v>226</v>
      </c>
      <c r="QR384" s="2" t="s">
        <v>226</v>
      </c>
      <c r="QS384" s="2" t="s">
        <v>238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266</v>
      </c>
      <c r="RB384" s="2" t="s">
        <v>223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226</v>
      </c>
      <c r="RN384" s="2" t="s">
        <v>226</v>
      </c>
      <c r="RO384" s="2" t="s">
        <v>226</v>
      </c>
      <c r="RP384" s="2" t="s">
        <v>226</v>
      </c>
      <c r="RQ384" s="2" t="s">
        <v>226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236</v>
      </c>
      <c r="RZ384" s="2" t="s">
        <v>237</v>
      </c>
      <c r="SA384" s="2" t="s">
        <v>226</v>
      </c>
      <c r="SB384" s="2" t="s">
        <v>226</v>
      </c>
      <c r="SC384" s="2" t="s">
        <v>238</v>
      </c>
      <c r="SD384" s="2" t="s">
        <v>226</v>
      </c>
      <c r="SE384" s="4">
        <v>35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>
        <v>30</v>
      </c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>
        <v>50</v>
      </c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>
        <v>30</v>
      </c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>
        <v>60</v>
      </c>
      <c r="VQ384" s="4"/>
    </row>
    <row r="385">
      <c r="A385" s="2" t="s">
        <v>3544</v>
      </c>
      <c r="B385" s="2" t="s">
        <v>577</v>
      </c>
      <c r="C385" s="2" t="s">
        <v>558</v>
      </c>
      <c r="D385" s="2" t="s">
        <v>486</v>
      </c>
      <c r="E385" s="2" t="s">
        <v>3495</v>
      </c>
      <c r="F385" s="2" t="s">
        <v>578</v>
      </c>
      <c r="G385" s="2" t="s">
        <v>579</v>
      </c>
      <c r="H385" s="2" t="s">
        <v>580</v>
      </c>
      <c r="I385" s="2" t="s">
        <v>3496</v>
      </c>
      <c r="J385" s="2" t="s">
        <v>582</v>
      </c>
      <c r="K385" s="2" t="s">
        <v>282</v>
      </c>
      <c r="L385" s="3">
        <v>27.6</v>
      </c>
      <c r="M385" s="3">
        <v>28.98</v>
      </c>
      <c r="N385" s="3">
        <v>59.99</v>
      </c>
      <c r="O385" s="2" t="s">
        <v>223</v>
      </c>
      <c r="P385" s="2" t="s">
        <v>224</v>
      </c>
      <c r="Q385" s="2" t="s">
        <v>225</v>
      </c>
      <c r="R385" s="2" t="s">
        <v>226</v>
      </c>
      <c r="S385" s="2" t="s">
        <v>737</v>
      </c>
      <c r="T385" s="2" t="s">
        <v>586</v>
      </c>
      <c r="U385" s="2" t="s">
        <v>489</v>
      </c>
      <c r="V385" s="2" t="s">
        <v>230</v>
      </c>
      <c r="W385" s="2" t="s">
        <v>587</v>
      </c>
      <c r="X385" s="2" t="s">
        <v>335</v>
      </c>
      <c r="Y385" s="2" t="s">
        <v>738</v>
      </c>
      <c r="Z385" s="4">
        <v>125</v>
      </c>
      <c r="AA385" s="4">
        <f>=ROUNDDOWN(25,0)</f>
      </c>
      <c r="AB385" s="5">
        <v>5</v>
      </c>
      <c r="AC385" s="2" t="s">
        <v>2757</v>
      </c>
      <c r="AD385" s="4">
        <v>30</v>
      </c>
      <c r="AE385" s="4">
        <v>30</v>
      </c>
      <c r="AF385" s="6">
        <v>64</v>
      </c>
      <c r="AG385" s="6"/>
      <c r="AH385" s="7">
        <v>0.9762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23</v>
      </c>
      <c r="AQ385" s="8">
        <v>688.49</v>
      </c>
      <c r="AR385" s="4">
        <v>30</v>
      </c>
      <c r="AS385" s="8">
        <v>899.83</v>
      </c>
      <c r="AT385" s="7">
        <v>-0.2333</v>
      </c>
      <c r="AU385" s="7">
        <v>-0.2349</v>
      </c>
      <c r="AV385" s="4">
        <v>159</v>
      </c>
      <c r="AW385" s="8">
        <v>5617.67</v>
      </c>
      <c r="AX385" s="4">
        <v>143</v>
      </c>
      <c r="AY385" s="8">
        <v>5043.32</v>
      </c>
      <c r="AZ385" s="7">
        <v>0.1119</v>
      </c>
      <c r="BA385" s="7">
        <v>0.1139</v>
      </c>
      <c r="BB385" s="7">
        <v>0.1226</v>
      </c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>
        <v>0.1619</v>
      </c>
      <c r="BJ385" s="4">
        <v>23</v>
      </c>
      <c r="BK385" s="8">
        <v>688.49</v>
      </c>
      <c r="BL385" s="2" t="s">
        <v>3545</v>
      </c>
      <c r="BM385" s="7">
        <v>1</v>
      </c>
      <c r="BN385" s="7">
        <v>1</v>
      </c>
      <c r="BO385" s="4">
        <v>14</v>
      </c>
      <c r="BP385" s="8">
        <v>427.98</v>
      </c>
      <c r="BQ385" s="4">
        <v>6</v>
      </c>
      <c r="BR385" s="8">
        <v>183.42</v>
      </c>
      <c r="BS385" s="7">
        <v>1.3333</v>
      </c>
      <c r="BT385" s="7">
        <v>1.3333</v>
      </c>
      <c r="BU385" s="2" t="s">
        <v>239</v>
      </c>
      <c r="BV385" s="2" t="s">
        <v>223</v>
      </c>
      <c r="BW385" s="2" t="s">
        <v>226</v>
      </c>
      <c r="BX385" s="2" t="s">
        <v>3546</v>
      </c>
      <c r="BY385" s="2" t="s">
        <v>238</v>
      </c>
      <c r="BZ385" s="2" t="s">
        <v>226</v>
      </c>
      <c r="CA385" s="4">
        <v>7</v>
      </c>
      <c r="CB385" s="8">
        <v>197.12</v>
      </c>
      <c r="CC385" s="4">
        <v>6</v>
      </c>
      <c r="CD385" s="8">
        <v>184.32</v>
      </c>
      <c r="CE385" s="7">
        <v>0.1667</v>
      </c>
      <c r="CF385" s="7">
        <v>0.0694</v>
      </c>
      <c r="CG385" s="2" t="s">
        <v>239</v>
      </c>
      <c r="CH385" s="2" t="s">
        <v>223</v>
      </c>
      <c r="CI385" s="2" t="s">
        <v>744</v>
      </c>
      <c r="CJ385" s="2" t="s">
        <v>3507</v>
      </c>
      <c r="CK385" s="2" t="s">
        <v>238</v>
      </c>
      <c r="CL385" s="2" t="s">
        <v>226</v>
      </c>
      <c r="CM385" s="4"/>
      <c r="CN385" s="8"/>
      <c r="CO385" s="4">
        <v>5</v>
      </c>
      <c r="CP385" s="8">
        <v>153.6</v>
      </c>
      <c r="CQ385" s="7">
        <v>-1</v>
      </c>
      <c r="CR385" s="7">
        <v>-1</v>
      </c>
      <c r="CS385" s="2" t="s">
        <v>239</v>
      </c>
      <c r="CT385" s="2" t="s">
        <v>223</v>
      </c>
      <c r="CU385" s="2" t="s">
        <v>744</v>
      </c>
      <c r="CV385" s="2" t="s">
        <v>1167</v>
      </c>
      <c r="CW385" s="2" t="s">
        <v>238</v>
      </c>
      <c r="CX385" s="2" t="s">
        <v>226</v>
      </c>
      <c r="CY385" s="4">
        <v>1</v>
      </c>
      <c r="CZ385" s="8">
        <v>29.4</v>
      </c>
      <c r="DA385" s="4">
        <v>9</v>
      </c>
      <c r="DB385" s="8">
        <v>264.6</v>
      </c>
      <c r="DC385" s="7">
        <v>-0.8889</v>
      </c>
      <c r="DD385" s="7">
        <v>-0.8889</v>
      </c>
      <c r="DE385" s="2" t="s">
        <v>239</v>
      </c>
      <c r="DF385" s="2" t="s">
        <v>223</v>
      </c>
      <c r="DG385" s="2" t="s">
        <v>776</v>
      </c>
      <c r="DH385" s="2" t="s">
        <v>3547</v>
      </c>
      <c r="DI385" s="2" t="s">
        <v>238</v>
      </c>
      <c r="DJ385" s="2" t="s">
        <v>226</v>
      </c>
      <c r="DK385" s="4"/>
      <c r="DL385" s="8"/>
      <c r="DM385" s="4">
        <v>1</v>
      </c>
      <c r="DN385" s="8">
        <v>24.34</v>
      </c>
      <c r="DO385" s="7">
        <v>-1</v>
      </c>
      <c r="DP385" s="7">
        <v>-1</v>
      </c>
      <c r="DQ385" s="2" t="s">
        <v>239</v>
      </c>
      <c r="DR385" s="2" t="s">
        <v>223</v>
      </c>
      <c r="DS385" s="2" t="s">
        <v>1084</v>
      </c>
      <c r="DT385" s="2" t="s">
        <v>753</v>
      </c>
      <c r="DU385" s="2" t="s">
        <v>238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239</v>
      </c>
      <c r="ED385" s="2" t="s">
        <v>223</v>
      </c>
      <c r="EE385" s="2" t="s">
        <v>1801</v>
      </c>
      <c r="EF385" s="2" t="s">
        <v>892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239</v>
      </c>
      <c r="EP385" s="2" t="s">
        <v>223</v>
      </c>
      <c r="EQ385" s="2" t="s">
        <v>1784</v>
      </c>
      <c r="ER385" s="2" t="s">
        <v>1942</v>
      </c>
      <c r="ES385" s="2" t="s">
        <v>238</v>
      </c>
      <c r="ET385" s="2" t="s">
        <v>226</v>
      </c>
      <c r="EU385" s="4"/>
      <c r="EV385" s="8"/>
      <c r="EW385" s="4">
        <v>1</v>
      </c>
      <c r="EX385" s="8">
        <v>28.97</v>
      </c>
      <c r="EY385" s="7">
        <v>-1</v>
      </c>
      <c r="EZ385" s="7">
        <v>-1</v>
      </c>
      <c r="FA385" s="2" t="s">
        <v>239</v>
      </c>
      <c r="FB385" s="2" t="s">
        <v>223</v>
      </c>
      <c r="FC385" s="2" t="s">
        <v>753</v>
      </c>
      <c r="FD385" s="2" t="s">
        <v>3380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223</v>
      </c>
      <c r="FO385" s="2" t="s">
        <v>744</v>
      </c>
      <c r="FP385" s="2" t="s">
        <v>2465</v>
      </c>
      <c r="FQ385" s="2" t="s">
        <v>238</v>
      </c>
      <c r="FR385" s="2" t="s">
        <v>226</v>
      </c>
      <c r="FS385" s="4">
        <v>1</v>
      </c>
      <c r="FT385" s="8">
        <v>33.99</v>
      </c>
      <c r="FU385" s="4"/>
      <c r="FV385" s="8"/>
      <c r="FW385" s="7"/>
      <c r="FX385" s="7"/>
      <c r="FY385" s="2" t="s">
        <v>239</v>
      </c>
      <c r="FZ385" s="2" t="s">
        <v>223</v>
      </c>
      <c r="GA385" s="2" t="s">
        <v>661</v>
      </c>
      <c r="GB385" s="2" t="s">
        <v>1333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1002</v>
      </c>
      <c r="GL385" s="2" t="s">
        <v>237</v>
      </c>
      <c r="GM385" s="2" t="s">
        <v>388</v>
      </c>
      <c r="GN385" s="2" t="s">
        <v>397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239</v>
      </c>
      <c r="GX385" s="2" t="s">
        <v>223</v>
      </c>
      <c r="GY385" s="2" t="s">
        <v>607</v>
      </c>
      <c r="GZ385" s="2" t="s">
        <v>779</v>
      </c>
      <c r="HA385" s="2" t="s">
        <v>238</v>
      </c>
      <c r="HB385" s="2" t="s">
        <v>226</v>
      </c>
      <c r="HC385" s="4"/>
      <c r="HD385" s="8"/>
      <c r="HE385" s="4">
        <v>1</v>
      </c>
      <c r="HF385" s="8">
        <v>30.43</v>
      </c>
      <c r="HG385" s="7">
        <v>-1</v>
      </c>
      <c r="HH385" s="7">
        <v>-1</v>
      </c>
      <c r="HI385" s="2" t="s">
        <v>239</v>
      </c>
      <c r="HJ385" s="2" t="s">
        <v>223</v>
      </c>
      <c r="HK385" s="2" t="s">
        <v>509</v>
      </c>
      <c r="HL385" s="2" t="s">
        <v>409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239</v>
      </c>
      <c r="HV385" s="2" t="s">
        <v>223</v>
      </c>
      <c r="HW385" s="2" t="s">
        <v>607</v>
      </c>
      <c r="HX385" s="2" t="s">
        <v>640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239</v>
      </c>
      <c r="IH385" s="2" t="s">
        <v>223</v>
      </c>
      <c r="II385" s="2" t="s">
        <v>612</v>
      </c>
      <c r="IJ385" s="2" t="s">
        <v>449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226</v>
      </c>
      <c r="IT385" s="2" t="s">
        <v>226</v>
      </c>
      <c r="IU385" s="2" t="s">
        <v>226</v>
      </c>
      <c r="IV385" s="2" t="s">
        <v>226</v>
      </c>
      <c r="IW385" s="2" t="s">
        <v>226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252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236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239</v>
      </c>
      <c r="LN385" s="2" t="s">
        <v>223</v>
      </c>
      <c r="LO385" s="2" t="s">
        <v>321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226</v>
      </c>
      <c r="MA385" s="2" t="s">
        <v>226</v>
      </c>
      <c r="MB385" s="2" t="s">
        <v>226</v>
      </c>
      <c r="MC385" s="2" t="s">
        <v>226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226</v>
      </c>
      <c r="MM385" s="2" t="s">
        <v>226</v>
      </c>
      <c r="MN385" s="2" t="s">
        <v>226</v>
      </c>
      <c r="MO385" s="2" t="s">
        <v>226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239</v>
      </c>
      <c r="MX385" s="2" t="s">
        <v>223</v>
      </c>
      <c r="MY385" s="2" t="s">
        <v>643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>
        <v>1</v>
      </c>
      <c r="NF385" s="8">
        <v>30.15</v>
      </c>
      <c r="NG385" s="7">
        <v>-1</v>
      </c>
      <c r="NH385" s="7">
        <v>-1</v>
      </c>
      <c r="NI385" s="2" t="s">
        <v>239</v>
      </c>
      <c r="NJ385" s="2" t="s">
        <v>261</v>
      </c>
      <c r="NK385" s="2" t="s">
        <v>1784</v>
      </c>
      <c r="NL385" s="2" t="s">
        <v>1181</v>
      </c>
      <c r="NM385" s="2" t="s">
        <v>238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239</v>
      </c>
      <c r="NV385" s="2" t="s">
        <v>237</v>
      </c>
      <c r="NW385" s="2" t="s">
        <v>1779</v>
      </c>
      <c r="NX385" s="2" t="s">
        <v>2465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239</v>
      </c>
      <c r="OH385" s="2" t="s">
        <v>237</v>
      </c>
      <c r="OI385" s="2" t="s">
        <v>671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252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239</v>
      </c>
      <c r="PF385" s="2" t="s">
        <v>223</v>
      </c>
      <c r="PG385" s="2" t="s">
        <v>226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266</v>
      </c>
      <c r="QD385" s="2" t="s">
        <v>223</v>
      </c>
      <c r="QE385" s="2" t="s">
        <v>226</v>
      </c>
      <c r="QF385" s="2" t="s">
        <v>226</v>
      </c>
      <c r="QG385" s="2" t="s">
        <v>238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239</v>
      </c>
      <c r="QP385" s="2" t="s">
        <v>237</v>
      </c>
      <c r="QQ385" s="2" t="s">
        <v>1250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266</v>
      </c>
      <c r="RB385" s="2" t="s">
        <v>223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226</v>
      </c>
      <c r="RN385" s="2" t="s">
        <v>226</v>
      </c>
      <c r="RO385" s="2" t="s">
        <v>226</v>
      </c>
      <c r="RP385" s="2" t="s">
        <v>226</v>
      </c>
      <c r="RQ385" s="2" t="s">
        <v>226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236</v>
      </c>
      <c r="RZ385" s="2" t="s">
        <v>237</v>
      </c>
      <c r="SA385" s="2" t="s">
        <v>1214</v>
      </c>
      <c r="SB385" s="2" t="s">
        <v>226</v>
      </c>
      <c r="SC385" s="2" t="s">
        <v>238</v>
      </c>
      <c r="SD385" s="2" t="s">
        <v>226</v>
      </c>
      <c r="SE385" s="4">
        <v>125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>
        <v>30</v>
      </c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</row>
    <row r="386">
      <c r="A386" s="2" t="s">
        <v>3548</v>
      </c>
      <c r="B386" s="2" t="s">
        <v>577</v>
      </c>
      <c r="C386" s="2" t="s">
        <v>558</v>
      </c>
      <c r="D386" s="2" t="s">
        <v>486</v>
      </c>
      <c r="E386" s="2" t="s">
        <v>3495</v>
      </c>
      <c r="F386" s="2" t="s">
        <v>578</v>
      </c>
      <c r="G386" s="2" t="s">
        <v>579</v>
      </c>
      <c r="H386" s="2" t="s">
        <v>580</v>
      </c>
      <c r="I386" s="2" t="s">
        <v>3496</v>
      </c>
      <c r="J386" s="2" t="s">
        <v>221</v>
      </c>
      <c r="K386" s="2" t="s">
        <v>282</v>
      </c>
      <c r="L386" s="3">
        <v>33.6</v>
      </c>
      <c r="M386" s="3">
        <v>35.28</v>
      </c>
      <c r="N386" s="3">
        <v>69.99</v>
      </c>
      <c r="O386" s="2" t="s">
        <v>223</v>
      </c>
      <c r="P386" s="2" t="s">
        <v>224</v>
      </c>
      <c r="Q386" s="2" t="s">
        <v>225</v>
      </c>
      <c r="R386" s="2" t="s">
        <v>226</v>
      </c>
      <c r="S386" s="2" t="s">
        <v>737</v>
      </c>
      <c r="T386" s="2" t="s">
        <v>586</v>
      </c>
      <c r="U386" s="2" t="s">
        <v>371</v>
      </c>
      <c r="V386" s="2" t="s">
        <v>230</v>
      </c>
      <c r="W386" s="2" t="s">
        <v>587</v>
      </c>
      <c r="X386" s="2" t="s">
        <v>335</v>
      </c>
      <c r="Y386" s="2" t="s">
        <v>738</v>
      </c>
      <c r="Z386" s="4">
        <v>32</v>
      </c>
      <c r="AA386" s="4">
        <f>=ROUNDDOWN(3.55555555555556,0)</f>
      </c>
      <c r="AB386" s="5">
        <v>9</v>
      </c>
      <c r="AC386" s="2" t="s">
        <v>739</v>
      </c>
      <c r="AD386" s="4">
        <v>100</v>
      </c>
      <c r="AE386" s="4">
        <v>210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82</v>
      </c>
      <c r="AQ386" s="8">
        <v>2924.63</v>
      </c>
      <c r="AR386" s="4">
        <v>83</v>
      </c>
      <c r="AS386" s="8">
        <v>2932.51</v>
      </c>
      <c r="AT386" s="7">
        <v>-0.012</v>
      </c>
      <c r="AU386" s="7">
        <v>-0.0027</v>
      </c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0.5206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>
        <v>82</v>
      </c>
      <c r="BK386" s="8">
        <v>2924.63</v>
      </c>
      <c r="BL386" s="2" t="s">
        <v>3549</v>
      </c>
      <c r="BM386" s="7">
        <v>1</v>
      </c>
      <c r="BN386" s="7">
        <v>1</v>
      </c>
      <c r="BO386" s="4">
        <v>21</v>
      </c>
      <c r="BP386" s="8">
        <v>770.49</v>
      </c>
      <c r="BQ386" s="4">
        <v>12</v>
      </c>
      <c r="BR386" s="8">
        <v>440.28</v>
      </c>
      <c r="BS386" s="7">
        <v>0.75</v>
      </c>
      <c r="BT386" s="7">
        <v>0.75</v>
      </c>
      <c r="BU386" s="2" t="s">
        <v>239</v>
      </c>
      <c r="BV386" s="2" t="s">
        <v>223</v>
      </c>
      <c r="BW386" s="2" t="s">
        <v>226</v>
      </c>
      <c r="BX386" s="2" t="s">
        <v>1942</v>
      </c>
      <c r="BY386" s="2" t="s">
        <v>238</v>
      </c>
      <c r="BZ386" s="2" t="s">
        <v>226</v>
      </c>
      <c r="CA386" s="4">
        <v>33</v>
      </c>
      <c r="CB386" s="8">
        <v>1129.59</v>
      </c>
      <c r="CC386" s="4">
        <v>7</v>
      </c>
      <c r="CD386" s="8">
        <v>258.02</v>
      </c>
      <c r="CE386" s="7">
        <v>3.7143</v>
      </c>
      <c r="CF386" s="7">
        <v>3.3779</v>
      </c>
      <c r="CG386" s="2" t="s">
        <v>239</v>
      </c>
      <c r="CH386" s="2" t="s">
        <v>223</v>
      </c>
      <c r="CI386" s="2" t="s">
        <v>744</v>
      </c>
      <c r="CJ386" s="2" t="s">
        <v>3499</v>
      </c>
      <c r="CK386" s="2" t="s">
        <v>238</v>
      </c>
      <c r="CL386" s="2" t="s">
        <v>226</v>
      </c>
      <c r="CM386" s="4">
        <v>3</v>
      </c>
      <c r="CN386" s="8">
        <v>110.58</v>
      </c>
      <c r="CO386" s="4">
        <v>8</v>
      </c>
      <c r="CP386" s="8">
        <v>294.88</v>
      </c>
      <c r="CQ386" s="7">
        <v>-0.625</v>
      </c>
      <c r="CR386" s="7">
        <v>-0.625</v>
      </c>
      <c r="CS386" s="2" t="s">
        <v>239</v>
      </c>
      <c r="CT386" s="2" t="s">
        <v>223</v>
      </c>
      <c r="CU386" s="2" t="s">
        <v>744</v>
      </c>
      <c r="CV386" s="2" t="s">
        <v>3499</v>
      </c>
      <c r="CW386" s="2" t="s">
        <v>238</v>
      </c>
      <c r="CX386" s="2" t="s">
        <v>226</v>
      </c>
      <c r="CY386" s="4">
        <v>5</v>
      </c>
      <c r="CZ386" s="8">
        <v>178.45</v>
      </c>
      <c r="DA386" s="4">
        <v>17</v>
      </c>
      <c r="DB386" s="8">
        <v>606.73</v>
      </c>
      <c r="DC386" s="7">
        <v>-0.7059</v>
      </c>
      <c r="DD386" s="7">
        <v>-0.7059</v>
      </c>
      <c r="DE386" s="2" t="s">
        <v>239</v>
      </c>
      <c r="DF386" s="2" t="s">
        <v>223</v>
      </c>
      <c r="DG386" s="2" t="s">
        <v>1784</v>
      </c>
      <c r="DH386" s="2" t="s">
        <v>591</v>
      </c>
      <c r="DI386" s="2" t="s">
        <v>238</v>
      </c>
      <c r="DJ386" s="2" t="s">
        <v>226</v>
      </c>
      <c r="DK386" s="4"/>
      <c r="DL386" s="8"/>
      <c r="DM386" s="4">
        <v>5</v>
      </c>
      <c r="DN386" s="8">
        <v>164.83</v>
      </c>
      <c r="DO386" s="7">
        <v>-1</v>
      </c>
      <c r="DP386" s="7">
        <v>-1</v>
      </c>
      <c r="DQ386" s="2" t="s">
        <v>239</v>
      </c>
      <c r="DR386" s="2" t="s">
        <v>223</v>
      </c>
      <c r="DS386" s="2" t="s">
        <v>1084</v>
      </c>
      <c r="DT386" s="2" t="s">
        <v>1167</v>
      </c>
      <c r="DU386" s="2" t="s">
        <v>238</v>
      </c>
      <c r="DV386" s="2" t="s">
        <v>226</v>
      </c>
      <c r="DW386" s="4">
        <v>2</v>
      </c>
      <c r="DX386" s="8">
        <v>65.02</v>
      </c>
      <c r="DY386" s="4">
        <v>3</v>
      </c>
      <c r="DZ386" s="8">
        <v>111.12</v>
      </c>
      <c r="EA386" s="7">
        <v>-0.3333</v>
      </c>
      <c r="EB386" s="7">
        <v>-0.4149</v>
      </c>
      <c r="EC386" s="2" t="s">
        <v>239</v>
      </c>
      <c r="ED386" s="2" t="s">
        <v>223</v>
      </c>
      <c r="EE386" s="2" t="s">
        <v>850</v>
      </c>
      <c r="EF386" s="2" t="s">
        <v>269</v>
      </c>
      <c r="EG386" s="2" t="s">
        <v>238</v>
      </c>
      <c r="EH386" s="2" t="s">
        <v>226</v>
      </c>
      <c r="EI386" s="4"/>
      <c r="EJ386" s="8"/>
      <c r="EK386" s="4">
        <v>1</v>
      </c>
      <c r="EL386" s="8">
        <v>32.21</v>
      </c>
      <c r="EM386" s="7">
        <v>-1</v>
      </c>
      <c r="EN386" s="7">
        <v>-1</v>
      </c>
      <c r="EO386" s="2" t="s">
        <v>239</v>
      </c>
      <c r="EP386" s="2" t="s">
        <v>223</v>
      </c>
      <c r="EQ386" s="2" t="s">
        <v>1784</v>
      </c>
      <c r="ER386" s="2" t="s">
        <v>1785</v>
      </c>
      <c r="ES386" s="2" t="s">
        <v>238</v>
      </c>
      <c r="ET386" s="2" t="s">
        <v>226</v>
      </c>
      <c r="EU386" s="4"/>
      <c r="EV386" s="8"/>
      <c r="EW386" s="4">
        <v>15</v>
      </c>
      <c r="EX386" s="8">
        <v>529.05</v>
      </c>
      <c r="EY386" s="7">
        <v>-1</v>
      </c>
      <c r="EZ386" s="7">
        <v>-1</v>
      </c>
      <c r="FA386" s="2" t="s">
        <v>239</v>
      </c>
      <c r="FB386" s="2" t="s">
        <v>223</v>
      </c>
      <c r="FC386" s="2" t="s">
        <v>753</v>
      </c>
      <c r="FD386" s="2" t="s">
        <v>3418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223</v>
      </c>
      <c r="FO386" s="2" t="s">
        <v>744</v>
      </c>
      <c r="FP386" s="2" t="s">
        <v>2467</v>
      </c>
      <c r="FQ386" s="2" t="s">
        <v>238</v>
      </c>
      <c r="FR386" s="2" t="s">
        <v>226</v>
      </c>
      <c r="FS386" s="4">
        <v>6</v>
      </c>
      <c r="FT386" s="8">
        <v>264.78</v>
      </c>
      <c r="FU386" s="4"/>
      <c r="FV386" s="8"/>
      <c r="FW386" s="7"/>
      <c r="FX386" s="7"/>
      <c r="FY386" s="2" t="s">
        <v>239</v>
      </c>
      <c r="FZ386" s="2" t="s">
        <v>223</v>
      </c>
      <c r="GA386" s="2" t="s">
        <v>661</v>
      </c>
      <c r="GB386" s="2" t="s">
        <v>1432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239</v>
      </c>
      <c r="GL386" s="2" t="s">
        <v>223</v>
      </c>
      <c r="GM386" s="2" t="s">
        <v>388</v>
      </c>
      <c r="GN386" s="2" t="s">
        <v>259</v>
      </c>
      <c r="GO386" s="2" t="s">
        <v>238</v>
      </c>
      <c r="GP386" s="2" t="s">
        <v>226</v>
      </c>
      <c r="GQ386" s="4">
        <v>4</v>
      </c>
      <c r="GR386" s="8">
        <v>139.36</v>
      </c>
      <c r="GS386" s="4">
        <v>3</v>
      </c>
      <c r="GT386" s="8">
        <v>104.52</v>
      </c>
      <c r="GU386" s="7">
        <v>0.3333</v>
      </c>
      <c r="GV386" s="7">
        <v>0.3333</v>
      </c>
      <c r="GW386" s="2" t="s">
        <v>239</v>
      </c>
      <c r="GX386" s="2" t="s">
        <v>223</v>
      </c>
      <c r="GY386" s="2" t="s">
        <v>607</v>
      </c>
      <c r="GZ386" s="2" t="s">
        <v>3550</v>
      </c>
      <c r="HA386" s="2" t="s">
        <v>238</v>
      </c>
      <c r="HB386" s="2" t="s">
        <v>226</v>
      </c>
      <c r="HC386" s="4">
        <v>1</v>
      </c>
      <c r="HD386" s="8">
        <v>37.04</v>
      </c>
      <c r="HE386" s="4">
        <v>4</v>
      </c>
      <c r="HF386" s="8">
        <v>125.93</v>
      </c>
      <c r="HG386" s="7">
        <v>-0.75</v>
      </c>
      <c r="HH386" s="7">
        <v>-0.7059</v>
      </c>
      <c r="HI386" s="2" t="s">
        <v>239</v>
      </c>
      <c r="HJ386" s="2" t="s">
        <v>223</v>
      </c>
      <c r="HK386" s="2" t="s">
        <v>509</v>
      </c>
      <c r="HL386" s="2" t="s">
        <v>897</v>
      </c>
      <c r="HM386" s="2" t="s">
        <v>238</v>
      </c>
      <c r="HN386" s="2" t="s">
        <v>226</v>
      </c>
      <c r="HO386" s="4">
        <v>6</v>
      </c>
      <c r="HP386" s="8">
        <v>190.5</v>
      </c>
      <c r="HQ386" s="4">
        <v>6</v>
      </c>
      <c r="HR386" s="8">
        <v>190.5</v>
      </c>
      <c r="HS386" s="7"/>
      <c r="HT386" s="7"/>
      <c r="HU386" s="2" t="s">
        <v>239</v>
      </c>
      <c r="HV386" s="2" t="s">
        <v>223</v>
      </c>
      <c r="HW386" s="2" t="s">
        <v>607</v>
      </c>
      <c r="HX386" s="2" t="s">
        <v>1194</v>
      </c>
      <c r="HY386" s="2" t="s">
        <v>238</v>
      </c>
      <c r="HZ386" s="2" t="s">
        <v>226</v>
      </c>
      <c r="IA386" s="4">
        <v>1</v>
      </c>
      <c r="IB386" s="8">
        <v>38.82</v>
      </c>
      <c r="IC386" s="4">
        <v>1</v>
      </c>
      <c r="ID386" s="8">
        <v>38.82</v>
      </c>
      <c r="IE386" s="7"/>
      <c r="IF386" s="7"/>
      <c r="IG386" s="2" t="s">
        <v>239</v>
      </c>
      <c r="IH386" s="2" t="s">
        <v>223</v>
      </c>
      <c r="II386" s="2" t="s">
        <v>612</v>
      </c>
      <c r="IJ386" s="2" t="s">
        <v>521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226</v>
      </c>
      <c r="IT386" s="2" t="s">
        <v>226</v>
      </c>
      <c r="IU386" s="2" t="s">
        <v>226</v>
      </c>
      <c r="IV386" s="2" t="s">
        <v>226</v>
      </c>
      <c r="IW386" s="2" t="s">
        <v>226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252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236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252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239</v>
      </c>
      <c r="LN386" s="2" t="s">
        <v>223</v>
      </c>
      <c r="LO386" s="2" t="s">
        <v>321</v>
      </c>
      <c r="LP386" s="2" t="s">
        <v>442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239</v>
      </c>
      <c r="MX386" s="2" t="s">
        <v>223</v>
      </c>
      <c r="MY386" s="2" t="s">
        <v>643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>
        <v>1</v>
      </c>
      <c r="NF386" s="8">
        <v>35.62</v>
      </c>
      <c r="NG386" s="7">
        <v>-1</v>
      </c>
      <c r="NH386" s="7">
        <v>-1</v>
      </c>
      <c r="NI386" s="2" t="s">
        <v>239</v>
      </c>
      <c r="NJ386" s="2" t="s">
        <v>261</v>
      </c>
      <c r="NK386" s="2" t="s">
        <v>1784</v>
      </c>
      <c r="NL386" s="2" t="s">
        <v>1249</v>
      </c>
      <c r="NM386" s="2" t="s">
        <v>238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239</v>
      </c>
      <c r="NV386" s="2" t="s">
        <v>237</v>
      </c>
      <c r="NW386" s="2" t="s">
        <v>1779</v>
      </c>
      <c r="NX386" s="2" t="s">
        <v>1728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239</v>
      </c>
      <c r="OH386" s="2" t="s">
        <v>237</v>
      </c>
      <c r="OI386" s="2" t="s">
        <v>671</v>
      </c>
      <c r="OJ386" s="2" t="s">
        <v>226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252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239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266</v>
      </c>
      <c r="QD386" s="2" t="s">
        <v>223</v>
      </c>
      <c r="QE386" s="2" t="s">
        <v>226</v>
      </c>
      <c r="QF386" s="2" t="s">
        <v>226</v>
      </c>
      <c r="QG386" s="2" t="s">
        <v>238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239</v>
      </c>
      <c r="QP386" s="2" t="s">
        <v>237</v>
      </c>
      <c r="QQ386" s="2" t="s">
        <v>1250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223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226</v>
      </c>
      <c r="RO386" s="2" t="s">
        <v>226</v>
      </c>
      <c r="RP386" s="2" t="s">
        <v>226</v>
      </c>
      <c r="RQ386" s="2" t="s">
        <v>226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236</v>
      </c>
      <c r="RZ386" s="2" t="s">
        <v>237</v>
      </c>
      <c r="SA386" s="2" t="s">
        <v>1214</v>
      </c>
      <c r="SB386" s="2" t="s">
        <v>226</v>
      </c>
      <c r="SC386" s="2" t="s">
        <v>238</v>
      </c>
      <c r="SD386" s="2" t="s">
        <v>226</v>
      </c>
      <c r="SE386" s="4">
        <v>3</v>
      </c>
      <c r="SF386" s="4">
        <v>29</v>
      </c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>
        <v>100</v>
      </c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>
        <v>60</v>
      </c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>
        <v>50</v>
      </c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</row>
    <row r="387">
      <c r="A387" s="2" t="s">
        <v>3551</v>
      </c>
      <c r="B387" s="2" t="s">
        <v>577</v>
      </c>
      <c r="C387" s="2" t="s">
        <v>558</v>
      </c>
      <c r="D387" s="2" t="s">
        <v>486</v>
      </c>
      <c r="E387" s="2" t="s">
        <v>3495</v>
      </c>
      <c r="F387" s="2" t="s">
        <v>578</v>
      </c>
      <c r="G387" s="2" t="s">
        <v>579</v>
      </c>
      <c r="H387" s="2" t="s">
        <v>580</v>
      </c>
      <c r="I387" s="2" t="s">
        <v>3496</v>
      </c>
      <c r="J387" s="2" t="s">
        <v>268</v>
      </c>
      <c r="K387" s="2" t="s">
        <v>282</v>
      </c>
      <c r="L387" s="3">
        <v>36.75</v>
      </c>
      <c r="M387" s="3">
        <v>38.59</v>
      </c>
      <c r="N387" s="3">
        <v>74.99</v>
      </c>
      <c r="O387" s="2" t="s">
        <v>223</v>
      </c>
      <c r="P387" s="2" t="s">
        <v>224</v>
      </c>
      <c r="Q387" s="2" t="s">
        <v>225</v>
      </c>
      <c r="R387" s="2" t="s">
        <v>226</v>
      </c>
      <c r="S387" s="2" t="s">
        <v>737</v>
      </c>
      <c r="T387" s="2" t="s">
        <v>586</v>
      </c>
      <c r="U387" s="2" t="s">
        <v>371</v>
      </c>
      <c r="V387" s="2" t="s">
        <v>230</v>
      </c>
      <c r="W387" s="2" t="s">
        <v>587</v>
      </c>
      <c r="X387" s="2" t="s">
        <v>335</v>
      </c>
      <c r="Y387" s="2" t="s">
        <v>771</v>
      </c>
      <c r="Z387" s="4">
        <v>82</v>
      </c>
      <c r="AA387" s="4">
        <f>=ROUNDDOWN(13.6666666666667,0)</f>
      </c>
      <c r="AB387" s="5">
        <v>6</v>
      </c>
      <c r="AC387" s="2" t="s">
        <v>2757</v>
      </c>
      <c r="AD387" s="4">
        <v>50</v>
      </c>
      <c r="AE387" s="4">
        <v>100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54</v>
      </c>
      <c r="AQ387" s="8">
        <v>2004.55</v>
      </c>
      <c r="AR387" s="4">
        <v>30</v>
      </c>
      <c r="AS387" s="8">
        <v>1210.98</v>
      </c>
      <c r="AT387" s="7">
        <v>0.8</v>
      </c>
      <c r="AU387" s="7">
        <v>0.6553</v>
      </c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>
        <v>0.3568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>
        <v>54</v>
      </c>
      <c r="BK387" s="8">
        <v>2004.55</v>
      </c>
      <c r="BL387" s="2" t="s">
        <v>3552</v>
      </c>
      <c r="BM387" s="7">
        <v>1</v>
      </c>
      <c r="BN387" s="7">
        <v>1</v>
      </c>
      <c r="BO387" s="4">
        <v>9</v>
      </c>
      <c r="BP387" s="8">
        <v>380.34</v>
      </c>
      <c r="BQ387" s="4">
        <v>9</v>
      </c>
      <c r="BR387" s="8">
        <v>380.34</v>
      </c>
      <c r="BS387" s="7"/>
      <c r="BT387" s="7"/>
      <c r="BU387" s="2" t="s">
        <v>239</v>
      </c>
      <c r="BV387" s="2" t="s">
        <v>223</v>
      </c>
      <c r="BW387" s="2" t="s">
        <v>226</v>
      </c>
      <c r="BX387" s="2" t="s">
        <v>1252</v>
      </c>
      <c r="BY387" s="2" t="s">
        <v>238</v>
      </c>
      <c r="BZ387" s="2" t="s">
        <v>226</v>
      </c>
      <c r="CA387" s="4">
        <v>24</v>
      </c>
      <c r="CB387" s="8">
        <v>878.16</v>
      </c>
      <c r="CC387" s="4">
        <v>8</v>
      </c>
      <c r="CD387" s="8">
        <v>327.68</v>
      </c>
      <c r="CE387" s="7">
        <v>2</v>
      </c>
      <c r="CF387" s="7">
        <v>1.6799</v>
      </c>
      <c r="CG387" s="2" t="s">
        <v>239</v>
      </c>
      <c r="CH387" s="2" t="s">
        <v>223</v>
      </c>
      <c r="CI387" s="2" t="s">
        <v>612</v>
      </c>
      <c r="CJ387" s="2" t="s">
        <v>884</v>
      </c>
      <c r="CK387" s="2" t="s">
        <v>238</v>
      </c>
      <c r="CL387" s="2" t="s">
        <v>226</v>
      </c>
      <c r="CM387" s="4">
        <v>5</v>
      </c>
      <c r="CN387" s="8">
        <v>204.8</v>
      </c>
      <c r="CO387" s="4">
        <v>2</v>
      </c>
      <c r="CP387" s="8">
        <v>81.92</v>
      </c>
      <c r="CQ387" s="7">
        <v>1.5</v>
      </c>
      <c r="CR387" s="7">
        <v>1.5</v>
      </c>
      <c r="CS387" s="2" t="s">
        <v>239</v>
      </c>
      <c r="CT387" s="2" t="s">
        <v>223</v>
      </c>
      <c r="CU387" s="2" t="s">
        <v>612</v>
      </c>
      <c r="CV387" s="2" t="s">
        <v>1168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667</v>
      </c>
      <c r="DF387" s="2" t="s">
        <v>223</v>
      </c>
      <c r="DG387" s="2" t="s">
        <v>612</v>
      </c>
      <c r="DH387" s="2" t="s">
        <v>3553</v>
      </c>
      <c r="DI387" s="2" t="s">
        <v>238</v>
      </c>
      <c r="DJ387" s="2" t="s">
        <v>226</v>
      </c>
      <c r="DK387" s="4">
        <v>1</v>
      </c>
      <c r="DL387" s="8">
        <v>26.01</v>
      </c>
      <c r="DM387" s="4">
        <v>4</v>
      </c>
      <c r="DN387" s="8">
        <v>158.26</v>
      </c>
      <c r="DO387" s="7">
        <v>-0.75</v>
      </c>
      <c r="DP387" s="7">
        <v>-0.8357</v>
      </c>
      <c r="DQ387" s="2" t="s">
        <v>239</v>
      </c>
      <c r="DR387" s="2" t="s">
        <v>223</v>
      </c>
      <c r="DS387" s="2" t="s">
        <v>612</v>
      </c>
      <c r="DT387" s="2" t="s">
        <v>884</v>
      </c>
      <c r="DU387" s="2" t="s">
        <v>238</v>
      </c>
      <c r="DV387" s="2" t="s">
        <v>226</v>
      </c>
      <c r="DW387" s="4">
        <v>7</v>
      </c>
      <c r="DX387" s="8">
        <v>253.4</v>
      </c>
      <c r="DY387" s="4">
        <v>1</v>
      </c>
      <c r="DZ387" s="8">
        <v>40.52</v>
      </c>
      <c r="EA387" s="7">
        <v>6</v>
      </c>
      <c r="EB387" s="7">
        <v>5.2537</v>
      </c>
      <c r="EC387" s="2" t="s">
        <v>239</v>
      </c>
      <c r="ED387" s="2" t="s">
        <v>223</v>
      </c>
      <c r="EE387" s="2" t="s">
        <v>724</v>
      </c>
      <c r="EF387" s="2" t="s">
        <v>440</v>
      </c>
      <c r="EG387" s="2" t="s">
        <v>238</v>
      </c>
      <c r="EH387" s="2" t="s">
        <v>226</v>
      </c>
      <c r="EI387" s="4">
        <v>3</v>
      </c>
      <c r="EJ387" s="8">
        <v>118.08</v>
      </c>
      <c r="EK387" s="4">
        <v>4</v>
      </c>
      <c r="EL387" s="8">
        <v>157.44</v>
      </c>
      <c r="EM387" s="7">
        <v>-0.25</v>
      </c>
      <c r="EN387" s="7">
        <v>-0.25</v>
      </c>
      <c r="EO387" s="2" t="s">
        <v>239</v>
      </c>
      <c r="EP387" s="2" t="s">
        <v>223</v>
      </c>
      <c r="EQ387" s="2" t="s">
        <v>612</v>
      </c>
      <c r="ER387" s="2" t="s">
        <v>655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239</v>
      </c>
      <c r="FB387" s="2" t="s">
        <v>223</v>
      </c>
      <c r="FC387" s="2" t="s">
        <v>751</v>
      </c>
      <c r="FD387" s="2" t="s">
        <v>270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223</v>
      </c>
      <c r="FO387" s="2" t="s">
        <v>612</v>
      </c>
      <c r="FP387" s="2" t="s">
        <v>471</v>
      </c>
      <c r="FQ387" s="2" t="s">
        <v>238</v>
      </c>
      <c r="FR387" s="2" t="s">
        <v>226</v>
      </c>
      <c r="FS387" s="4">
        <v>4</v>
      </c>
      <c r="FT387" s="8">
        <v>103.24</v>
      </c>
      <c r="FU387" s="4"/>
      <c r="FV387" s="8"/>
      <c r="FW387" s="7"/>
      <c r="FX387" s="7"/>
      <c r="FY387" s="2" t="s">
        <v>239</v>
      </c>
      <c r="FZ387" s="2" t="s">
        <v>223</v>
      </c>
      <c r="GA387" s="2" t="s">
        <v>661</v>
      </c>
      <c r="GB387" s="2" t="s">
        <v>1432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1002</v>
      </c>
      <c r="GL387" s="2" t="s">
        <v>237</v>
      </c>
      <c r="GM387" s="2" t="s">
        <v>351</v>
      </c>
      <c r="GN387" s="2" t="s">
        <v>359</v>
      </c>
      <c r="GO387" s="2" t="s">
        <v>238</v>
      </c>
      <c r="GP387" s="2" t="s">
        <v>226</v>
      </c>
      <c r="GQ387" s="4">
        <v>1</v>
      </c>
      <c r="GR387" s="8">
        <v>40.52</v>
      </c>
      <c r="GS387" s="4"/>
      <c r="GT387" s="8"/>
      <c r="GU387" s="7"/>
      <c r="GV387" s="7"/>
      <c r="GW387" s="2" t="s">
        <v>239</v>
      </c>
      <c r="GX387" s="2" t="s">
        <v>223</v>
      </c>
      <c r="GY387" s="2" t="s">
        <v>514</v>
      </c>
      <c r="GZ387" s="2" t="s">
        <v>523</v>
      </c>
      <c r="HA387" s="2" t="s">
        <v>238</v>
      </c>
      <c r="HB387" s="2" t="s">
        <v>226</v>
      </c>
      <c r="HC387" s="4"/>
      <c r="HD387" s="8"/>
      <c r="HE387" s="4">
        <v>2</v>
      </c>
      <c r="HF387" s="8">
        <v>64.82</v>
      </c>
      <c r="HG387" s="7">
        <v>-1</v>
      </c>
      <c r="HH387" s="7">
        <v>-1</v>
      </c>
      <c r="HI387" s="2" t="s">
        <v>239</v>
      </c>
      <c r="HJ387" s="2" t="s">
        <v>223</v>
      </c>
      <c r="HK387" s="2" t="s">
        <v>509</v>
      </c>
      <c r="HL387" s="2" t="s">
        <v>609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223</v>
      </c>
      <c r="HW387" s="2" t="s">
        <v>226</v>
      </c>
      <c r="HX387" s="2" t="s">
        <v>226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252</v>
      </c>
      <c r="IH387" s="2" t="s">
        <v>223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226</v>
      </c>
      <c r="IT387" s="2" t="s">
        <v>226</v>
      </c>
      <c r="IU387" s="2" t="s">
        <v>226</v>
      </c>
      <c r="IV387" s="2" t="s">
        <v>226</v>
      </c>
      <c r="IW387" s="2" t="s">
        <v>226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252</v>
      </c>
      <c r="JF387" s="2" t="s">
        <v>223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252</v>
      </c>
      <c r="LB387" s="2" t="s">
        <v>223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239</v>
      </c>
      <c r="LN387" s="2" t="s">
        <v>223</v>
      </c>
      <c r="LO387" s="2" t="s">
        <v>321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239</v>
      </c>
      <c r="MX387" s="2" t="s">
        <v>223</v>
      </c>
      <c r="MY387" s="2" t="s">
        <v>643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239</v>
      </c>
      <c r="NJ387" s="2" t="s">
        <v>261</v>
      </c>
      <c r="NK387" s="2" t="s">
        <v>612</v>
      </c>
      <c r="NL387" s="2" t="s">
        <v>1195</v>
      </c>
      <c r="NM387" s="2" t="s">
        <v>238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239</v>
      </c>
      <c r="NV387" s="2" t="s">
        <v>237</v>
      </c>
      <c r="NW387" s="2" t="s">
        <v>350</v>
      </c>
      <c r="NX387" s="2" t="s">
        <v>226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239</v>
      </c>
      <c r="OH387" s="2" t="s">
        <v>237</v>
      </c>
      <c r="OI387" s="2" t="s">
        <v>671</v>
      </c>
      <c r="OJ387" s="2" t="s">
        <v>226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252</v>
      </c>
      <c r="OT387" s="2" t="s">
        <v>223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239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266</v>
      </c>
      <c r="QD387" s="2" t="s">
        <v>223</v>
      </c>
      <c r="QE387" s="2" t="s">
        <v>226</v>
      </c>
      <c r="QF387" s="2" t="s">
        <v>226</v>
      </c>
      <c r="QG387" s="2" t="s">
        <v>238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236</v>
      </c>
      <c r="QP387" s="2" t="s">
        <v>237</v>
      </c>
      <c r="QQ387" s="2" t="s">
        <v>226</v>
      </c>
      <c r="QR387" s="2" t="s">
        <v>226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223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226</v>
      </c>
      <c r="RN387" s="2" t="s">
        <v>226</v>
      </c>
      <c r="RO387" s="2" t="s">
        <v>226</v>
      </c>
      <c r="RP387" s="2" t="s">
        <v>226</v>
      </c>
      <c r="RQ387" s="2" t="s">
        <v>226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236</v>
      </c>
      <c r="RZ387" s="2" t="s">
        <v>237</v>
      </c>
      <c r="SA387" s="2" t="s">
        <v>226</v>
      </c>
      <c r="SB387" s="2" t="s">
        <v>226</v>
      </c>
      <c r="SC387" s="2" t="s">
        <v>238</v>
      </c>
      <c r="SD387" s="2" t="s">
        <v>226</v>
      </c>
      <c r="SE387" s="4">
        <v>82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>
        <v>50</v>
      </c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>
        <v>50</v>
      </c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</row>
    <row r="388">
      <c r="A388" s="2" t="s">
        <v>3554</v>
      </c>
      <c r="B388" s="2" t="s">
        <v>577</v>
      </c>
      <c r="C388" s="2" t="s">
        <v>558</v>
      </c>
      <c r="D388" s="2" t="s">
        <v>486</v>
      </c>
      <c r="E388" s="2" t="s">
        <v>3495</v>
      </c>
      <c r="F388" s="2" t="s">
        <v>578</v>
      </c>
      <c r="G388" s="2" t="s">
        <v>579</v>
      </c>
      <c r="H388" s="2" t="s">
        <v>580</v>
      </c>
      <c r="I388" s="2" t="s">
        <v>3496</v>
      </c>
      <c r="J388" s="2" t="s">
        <v>582</v>
      </c>
      <c r="K388" s="2" t="s">
        <v>405</v>
      </c>
      <c r="L388" s="3">
        <v>27.6</v>
      </c>
      <c r="M388" s="3">
        <v>28.98</v>
      </c>
      <c r="N388" s="3">
        <v>59.99</v>
      </c>
      <c r="O388" s="2" t="s">
        <v>223</v>
      </c>
      <c r="P388" s="2" t="s">
        <v>224</v>
      </c>
      <c r="Q388" s="2" t="s">
        <v>225</v>
      </c>
      <c r="R388" s="2" t="s">
        <v>226</v>
      </c>
      <c r="S388" s="2" t="s">
        <v>909</v>
      </c>
      <c r="T388" s="2" t="s">
        <v>586</v>
      </c>
      <c r="U388" s="2" t="s">
        <v>489</v>
      </c>
      <c r="V388" s="2" t="s">
        <v>230</v>
      </c>
      <c r="W388" s="2" t="s">
        <v>587</v>
      </c>
      <c r="X388" s="2" t="s">
        <v>335</v>
      </c>
      <c r="Y388" s="2" t="s">
        <v>910</v>
      </c>
      <c r="Z388" s="4">
        <v>131</v>
      </c>
      <c r="AA388" s="4">
        <f>=ROUNDDOWN(43.6666666666667,0)</f>
      </c>
      <c r="AB388" s="5">
        <v>3</v>
      </c>
      <c r="AC388" s="2" t="s">
        <v>226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7</v>
      </c>
      <c r="AQ388" s="8">
        <v>202.81</v>
      </c>
      <c r="AR388" s="4">
        <v>5</v>
      </c>
      <c r="AS388" s="8">
        <v>156.06</v>
      </c>
      <c r="AT388" s="7">
        <v>0.4</v>
      </c>
      <c r="AU388" s="7">
        <v>0.2996</v>
      </c>
      <c r="AV388" s="4">
        <v>63</v>
      </c>
      <c r="AW388" s="8">
        <v>2231.99</v>
      </c>
      <c r="AX388" s="4">
        <v>66</v>
      </c>
      <c r="AY388" s="8">
        <v>2440.46</v>
      </c>
      <c r="AZ388" s="7">
        <v>-0.0455</v>
      </c>
      <c r="BA388" s="7">
        <v>-0.0854</v>
      </c>
      <c r="BB388" s="7">
        <v>0.0909</v>
      </c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>
        <v>0.0643</v>
      </c>
      <c r="BJ388" s="4">
        <v>7</v>
      </c>
      <c r="BK388" s="8">
        <v>202.81</v>
      </c>
      <c r="BL388" s="2" t="s">
        <v>3555</v>
      </c>
      <c r="BM388" s="7">
        <v>1</v>
      </c>
      <c r="BN388" s="7">
        <v>1</v>
      </c>
      <c r="BO388" s="4">
        <v>1</v>
      </c>
      <c r="BP388" s="8">
        <v>31.74</v>
      </c>
      <c r="BQ388" s="4">
        <v>1</v>
      </c>
      <c r="BR388" s="8">
        <v>31.74</v>
      </c>
      <c r="BS388" s="7"/>
      <c r="BT388" s="7"/>
      <c r="BU388" s="2" t="s">
        <v>239</v>
      </c>
      <c r="BV388" s="2" t="s">
        <v>223</v>
      </c>
      <c r="BW388" s="2" t="s">
        <v>226</v>
      </c>
      <c r="BX388" s="2" t="s">
        <v>226</v>
      </c>
      <c r="BY388" s="2" t="s">
        <v>238</v>
      </c>
      <c r="BZ388" s="2" t="s">
        <v>226</v>
      </c>
      <c r="CA388" s="4">
        <v>2</v>
      </c>
      <c r="CB388" s="8">
        <v>56.32</v>
      </c>
      <c r="CC388" s="4">
        <v>3</v>
      </c>
      <c r="CD388" s="8">
        <v>93.9</v>
      </c>
      <c r="CE388" s="7">
        <v>-0.3333</v>
      </c>
      <c r="CF388" s="7">
        <v>-0.4002</v>
      </c>
      <c r="CG388" s="2" t="s">
        <v>239</v>
      </c>
      <c r="CH388" s="2" t="s">
        <v>223</v>
      </c>
      <c r="CI388" s="2" t="s">
        <v>912</v>
      </c>
      <c r="CJ388" s="2" t="s">
        <v>2262</v>
      </c>
      <c r="CK388" s="2" t="s">
        <v>238</v>
      </c>
      <c r="CL388" s="2" t="s">
        <v>226</v>
      </c>
      <c r="CM388" s="4">
        <v>1</v>
      </c>
      <c r="CN388" s="8">
        <v>30.72</v>
      </c>
      <c r="CO388" s="4"/>
      <c r="CP388" s="8"/>
      <c r="CQ388" s="7"/>
      <c r="CR388" s="7"/>
      <c r="CS388" s="2" t="s">
        <v>239</v>
      </c>
      <c r="CT388" s="2" t="s">
        <v>223</v>
      </c>
      <c r="CU388" s="2" t="s">
        <v>912</v>
      </c>
      <c r="CV388" s="2" t="s">
        <v>396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239</v>
      </c>
      <c r="DF388" s="2" t="s">
        <v>223</v>
      </c>
      <c r="DG388" s="2" t="s">
        <v>914</v>
      </c>
      <c r="DH388" s="2" t="s">
        <v>2891</v>
      </c>
      <c r="DI388" s="2" t="s">
        <v>238</v>
      </c>
      <c r="DJ388" s="2" t="s">
        <v>226</v>
      </c>
      <c r="DK388" s="4">
        <v>1</v>
      </c>
      <c r="DL388" s="8">
        <v>22.3</v>
      </c>
      <c r="DM388" s="4">
        <v>1</v>
      </c>
      <c r="DN388" s="8">
        <v>30.42</v>
      </c>
      <c r="DO388" s="7"/>
      <c r="DP388" s="7">
        <v>-0.2669</v>
      </c>
      <c r="DQ388" s="2" t="s">
        <v>239</v>
      </c>
      <c r="DR388" s="2" t="s">
        <v>223</v>
      </c>
      <c r="DS388" s="2" t="s">
        <v>912</v>
      </c>
      <c r="DT388" s="2" t="s">
        <v>2580</v>
      </c>
      <c r="DU388" s="2" t="s">
        <v>238</v>
      </c>
      <c r="DV388" s="2" t="s">
        <v>226</v>
      </c>
      <c r="DW388" s="4">
        <v>1</v>
      </c>
      <c r="DX388" s="8">
        <v>26.74</v>
      </c>
      <c r="DY388" s="4"/>
      <c r="DZ388" s="8"/>
      <c r="EA388" s="7"/>
      <c r="EB388" s="7"/>
      <c r="EC388" s="2" t="s">
        <v>239</v>
      </c>
      <c r="ED388" s="2" t="s">
        <v>223</v>
      </c>
      <c r="EE388" s="2" t="s">
        <v>912</v>
      </c>
      <c r="EF388" s="2" t="s">
        <v>938</v>
      </c>
      <c r="EG388" s="2" t="s">
        <v>238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239</v>
      </c>
      <c r="EP388" s="2" t="s">
        <v>223</v>
      </c>
      <c r="EQ388" s="2" t="s">
        <v>912</v>
      </c>
      <c r="ER388" s="2" t="s">
        <v>1537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223</v>
      </c>
      <c r="FC388" s="2" t="s">
        <v>917</v>
      </c>
      <c r="FD388" s="2" t="s">
        <v>226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223</v>
      </c>
      <c r="FO388" s="2" t="s">
        <v>912</v>
      </c>
      <c r="FP388" s="2" t="s">
        <v>3556</v>
      </c>
      <c r="FQ388" s="2" t="s">
        <v>238</v>
      </c>
      <c r="FR388" s="2" t="s">
        <v>226</v>
      </c>
      <c r="FS388" s="4">
        <v>1</v>
      </c>
      <c r="FT388" s="8">
        <v>34.99</v>
      </c>
      <c r="FU388" s="4"/>
      <c r="FV388" s="8"/>
      <c r="FW388" s="7"/>
      <c r="FX388" s="7"/>
      <c r="FY388" s="2" t="s">
        <v>239</v>
      </c>
      <c r="FZ388" s="2" t="s">
        <v>223</v>
      </c>
      <c r="GA388" s="2" t="s">
        <v>661</v>
      </c>
      <c r="GB388" s="2" t="s">
        <v>1311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252</v>
      </c>
      <c r="GL388" s="2" t="s">
        <v>223</v>
      </c>
      <c r="GM388" s="2" t="s">
        <v>226</v>
      </c>
      <c r="GN388" s="2" t="s">
        <v>226</v>
      </c>
      <c r="GO388" s="2" t="s">
        <v>238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239</v>
      </c>
      <c r="GX388" s="2" t="s">
        <v>223</v>
      </c>
      <c r="GY388" s="2" t="s">
        <v>2763</v>
      </c>
      <c r="GZ388" s="2" t="s">
        <v>3557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239</v>
      </c>
      <c r="HJ388" s="2" t="s">
        <v>223</v>
      </c>
      <c r="HK388" s="2" t="s">
        <v>1316</v>
      </c>
      <c r="HL388" s="2" t="s">
        <v>226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223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252</v>
      </c>
      <c r="IH388" s="2" t="s">
        <v>223</v>
      </c>
      <c r="II388" s="2" t="s">
        <v>226</v>
      </c>
      <c r="IJ388" s="2" t="s">
        <v>226</v>
      </c>
      <c r="IK388" s="2" t="s">
        <v>238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252</v>
      </c>
      <c r="JF388" s="2" t="s">
        <v>223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223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252</v>
      </c>
      <c r="LB388" s="2" t="s">
        <v>223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223</v>
      </c>
      <c r="LO388" s="2" t="s">
        <v>226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239</v>
      </c>
      <c r="MX388" s="2" t="s">
        <v>223</v>
      </c>
      <c r="MY388" s="2" t="s">
        <v>643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239</v>
      </c>
      <c r="NJ388" s="2" t="s">
        <v>261</v>
      </c>
      <c r="NK388" s="2" t="s">
        <v>497</v>
      </c>
      <c r="NL388" s="2" t="s">
        <v>226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239</v>
      </c>
      <c r="NV388" s="2" t="s">
        <v>237</v>
      </c>
      <c r="NW388" s="2" t="s">
        <v>923</v>
      </c>
      <c r="NX388" s="2" t="s">
        <v>226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239</v>
      </c>
      <c r="OH388" s="2" t="s">
        <v>237</v>
      </c>
      <c r="OI388" s="2" t="s">
        <v>671</v>
      </c>
      <c r="OJ388" s="2" t="s">
        <v>226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252</v>
      </c>
      <c r="OT388" s="2" t="s">
        <v>223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239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266</v>
      </c>
      <c r="QD388" s="2" t="s">
        <v>223</v>
      </c>
      <c r="QE388" s="2" t="s">
        <v>226</v>
      </c>
      <c r="QF388" s="2" t="s">
        <v>226</v>
      </c>
      <c r="QG388" s="2" t="s">
        <v>238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226</v>
      </c>
      <c r="QQ388" s="2" t="s">
        <v>226</v>
      </c>
      <c r="QR388" s="2" t="s">
        <v>226</v>
      </c>
      <c r="QS388" s="2" t="s">
        <v>226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266</v>
      </c>
      <c r="RB388" s="2" t="s">
        <v>223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252</v>
      </c>
      <c r="RN388" s="2" t="s">
        <v>223</v>
      </c>
      <c r="RO388" s="2" t="s">
        <v>226</v>
      </c>
      <c r="RP388" s="2" t="s">
        <v>226</v>
      </c>
      <c r="RQ388" s="2" t="s">
        <v>238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226</v>
      </c>
      <c r="RZ388" s="2" t="s">
        <v>226</v>
      </c>
      <c r="SA388" s="2" t="s">
        <v>226</v>
      </c>
      <c r="SB388" s="2" t="s">
        <v>226</v>
      </c>
      <c r="SC388" s="2" t="s">
        <v>226</v>
      </c>
      <c r="SD388" s="2" t="s">
        <v>226</v>
      </c>
      <c r="SE388" s="4">
        <v>131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</row>
    <row r="389">
      <c r="A389" s="2" t="s">
        <v>3558</v>
      </c>
      <c r="B389" s="2" t="s">
        <v>577</v>
      </c>
      <c r="C389" s="2" t="s">
        <v>558</v>
      </c>
      <c r="D389" s="2" t="s">
        <v>486</v>
      </c>
      <c r="E389" s="2" t="s">
        <v>3495</v>
      </c>
      <c r="F389" s="2" t="s">
        <v>578</v>
      </c>
      <c r="G389" s="2" t="s">
        <v>579</v>
      </c>
      <c r="H389" s="2" t="s">
        <v>580</v>
      </c>
      <c r="I389" s="2" t="s">
        <v>3496</v>
      </c>
      <c r="J389" s="2" t="s">
        <v>221</v>
      </c>
      <c r="K389" s="2" t="s">
        <v>405</v>
      </c>
      <c r="L389" s="3">
        <v>33.6</v>
      </c>
      <c r="M389" s="3">
        <v>35.28</v>
      </c>
      <c r="N389" s="3">
        <v>69.99</v>
      </c>
      <c r="O389" s="2" t="s">
        <v>223</v>
      </c>
      <c r="P389" s="2" t="s">
        <v>224</v>
      </c>
      <c r="Q389" s="2" t="s">
        <v>225</v>
      </c>
      <c r="R389" s="2" t="s">
        <v>226</v>
      </c>
      <c r="S389" s="2" t="s">
        <v>909</v>
      </c>
      <c r="T389" s="2" t="s">
        <v>586</v>
      </c>
      <c r="U389" s="2" t="s">
        <v>371</v>
      </c>
      <c r="V389" s="2" t="s">
        <v>230</v>
      </c>
      <c r="W389" s="2" t="s">
        <v>587</v>
      </c>
      <c r="X389" s="2" t="s">
        <v>335</v>
      </c>
      <c r="Y389" s="2" t="s">
        <v>910</v>
      </c>
      <c r="Z389" s="4">
        <v>119</v>
      </c>
      <c r="AA389" s="4">
        <f>=ROUNDDOWN(39.6666666666667,0)</f>
      </c>
      <c r="AB389" s="5">
        <v>3</v>
      </c>
      <c r="AC389" s="2" t="s">
        <v>226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26</v>
      </c>
      <c r="AQ389" s="8">
        <v>917.03</v>
      </c>
      <c r="AR389" s="4">
        <v>44</v>
      </c>
      <c r="AS389" s="8">
        <v>1590.19</v>
      </c>
      <c r="AT389" s="7">
        <v>-0.4091</v>
      </c>
      <c r="AU389" s="7">
        <v>-0.4233</v>
      </c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>
        <v>0.4109</v>
      </c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>
        <v>26</v>
      </c>
      <c r="BK389" s="8">
        <v>917.03</v>
      </c>
      <c r="BL389" s="2" t="s">
        <v>3559</v>
      </c>
      <c r="BM389" s="7">
        <v>1</v>
      </c>
      <c r="BN389" s="7">
        <v>1</v>
      </c>
      <c r="BO389" s="4">
        <v>3</v>
      </c>
      <c r="BP389" s="8">
        <v>115.92</v>
      </c>
      <c r="BQ389" s="4">
        <v>7</v>
      </c>
      <c r="BR389" s="8">
        <v>270.48</v>
      </c>
      <c r="BS389" s="7">
        <v>-0.5714</v>
      </c>
      <c r="BT389" s="7">
        <v>-0.5714</v>
      </c>
      <c r="BU389" s="2" t="s">
        <v>239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>
        <v>5</v>
      </c>
      <c r="CB389" s="8">
        <v>171.15</v>
      </c>
      <c r="CC389" s="4">
        <v>18</v>
      </c>
      <c r="CD389" s="8">
        <v>685.8</v>
      </c>
      <c r="CE389" s="7">
        <v>-0.7222</v>
      </c>
      <c r="CF389" s="7">
        <v>-0.7504</v>
      </c>
      <c r="CG389" s="2" t="s">
        <v>239</v>
      </c>
      <c r="CH389" s="2" t="s">
        <v>223</v>
      </c>
      <c r="CI389" s="2" t="s">
        <v>912</v>
      </c>
      <c r="CJ389" s="2" t="s">
        <v>3560</v>
      </c>
      <c r="CK389" s="2" t="s">
        <v>238</v>
      </c>
      <c r="CL389" s="2" t="s">
        <v>226</v>
      </c>
      <c r="CM389" s="4">
        <v>3</v>
      </c>
      <c r="CN389" s="8">
        <v>110.58</v>
      </c>
      <c r="CO389" s="4">
        <v>1</v>
      </c>
      <c r="CP389" s="8">
        <v>36.86</v>
      </c>
      <c r="CQ389" s="7">
        <v>2</v>
      </c>
      <c r="CR389" s="7">
        <v>2</v>
      </c>
      <c r="CS389" s="2" t="s">
        <v>239</v>
      </c>
      <c r="CT389" s="2" t="s">
        <v>223</v>
      </c>
      <c r="CU389" s="2" t="s">
        <v>912</v>
      </c>
      <c r="CV389" s="2" t="s">
        <v>3543</v>
      </c>
      <c r="CW389" s="2" t="s">
        <v>238</v>
      </c>
      <c r="CX389" s="2" t="s">
        <v>226</v>
      </c>
      <c r="CY389" s="4">
        <v>3</v>
      </c>
      <c r="CZ389" s="8">
        <v>123.12</v>
      </c>
      <c r="DA389" s="4"/>
      <c r="DB389" s="8"/>
      <c r="DC389" s="7"/>
      <c r="DD389" s="7"/>
      <c r="DE389" s="2" t="s">
        <v>239</v>
      </c>
      <c r="DF389" s="2" t="s">
        <v>223</v>
      </c>
      <c r="DG389" s="2" t="s">
        <v>914</v>
      </c>
      <c r="DH389" s="2" t="s">
        <v>3047</v>
      </c>
      <c r="DI389" s="2" t="s">
        <v>238</v>
      </c>
      <c r="DJ389" s="2" t="s">
        <v>226</v>
      </c>
      <c r="DK389" s="4">
        <v>4</v>
      </c>
      <c r="DL389" s="8">
        <v>113.34</v>
      </c>
      <c r="DM389" s="4">
        <v>7</v>
      </c>
      <c r="DN389" s="8">
        <v>220.35</v>
      </c>
      <c r="DO389" s="7">
        <v>-0.4286</v>
      </c>
      <c r="DP389" s="7">
        <v>-0.4856</v>
      </c>
      <c r="DQ389" s="2" t="s">
        <v>239</v>
      </c>
      <c r="DR389" s="2" t="s">
        <v>223</v>
      </c>
      <c r="DS389" s="2" t="s">
        <v>912</v>
      </c>
      <c r="DT389" s="2" t="s">
        <v>1617</v>
      </c>
      <c r="DU389" s="2" t="s">
        <v>238</v>
      </c>
      <c r="DV389" s="2" t="s">
        <v>226</v>
      </c>
      <c r="DW389" s="4">
        <v>6</v>
      </c>
      <c r="DX389" s="8">
        <v>195.06</v>
      </c>
      <c r="DY389" s="4">
        <v>4</v>
      </c>
      <c r="DZ389" s="8">
        <v>148.16</v>
      </c>
      <c r="EA389" s="7">
        <v>0.5</v>
      </c>
      <c r="EB389" s="7">
        <v>0.3165</v>
      </c>
      <c r="EC389" s="2" t="s">
        <v>239</v>
      </c>
      <c r="ED389" s="2" t="s">
        <v>223</v>
      </c>
      <c r="EE389" s="2" t="s">
        <v>912</v>
      </c>
      <c r="EF389" s="2" t="s">
        <v>1778</v>
      </c>
      <c r="EG389" s="2" t="s">
        <v>238</v>
      </c>
      <c r="EH389" s="2" t="s">
        <v>226</v>
      </c>
      <c r="EI389" s="4"/>
      <c r="EJ389" s="8"/>
      <c r="EK389" s="4">
        <v>6</v>
      </c>
      <c r="EL389" s="8">
        <v>193.26</v>
      </c>
      <c r="EM389" s="7">
        <v>-1</v>
      </c>
      <c r="EN389" s="7">
        <v>-1</v>
      </c>
      <c r="EO389" s="2" t="s">
        <v>239</v>
      </c>
      <c r="EP389" s="2" t="s">
        <v>223</v>
      </c>
      <c r="EQ389" s="2" t="s">
        <v>912</v>
      </c>
      <c r="ER389" s="2" t="s">
        <v>1537</v>
      </c>
      <c r="ES389" s="2" t="s">
        <v>238</v>
      </c>
      <c r="ET389" s="2" t="s">
        <v>226</v>
      </c>
      <c r="EU389" s="4">
        <v>1</v>
      </c>
      <c r="EV389" s="8">
        <v>39.87</v>
      </c>
      <c r="EW389" s="4">
        <v>1</v>
      </c>
      <c r="EX389" s="8">
        <v>35.28</v>
      </c>
      <c r="EY389" s="7"/>
      <c r="EZ389" s="7">
        <v>0.1301</v>
      </c>
      <c r="FA389" s="2" t="s">
        <v>239</v>
      </c>
      <c r="FB389" s="2" t="s">
        <v>223</v>
      </c>
      <c r="FC389" s="2" t="s">
        <v>917</v>
      </c>
      <c r="FD389" s="2" t="s">
        <v>3561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912</v>
      </c>
      <c r="FP389" s="2" t="s">
        <v>226</v>
      </c>
      <c r="FQ389" s="2" t="s">
        <v>238</v>
      </c>
      <c r="FR389" s="2" t="s">
        <v>226</v>
      </c>
      <c r="FS389" s="4">
        <v>1</v>
      </c>
      <c r="FT389" s="8">
        <v>47.99</v>
      </c>
      <c r="FU389" s="4"/>
      <c r="FV389" s="8"/>
      <c r="FW389" s="7"/>
      <c r="FX389" s="7"/>
      <c r="FY389" s="2" t="s">
        <v>239</v>
      </c>
      <c r="FZ389" s="2" t="s">
        <v>223</v>
      </c>
      <c r="GA389" s="2" t="s">
        <v>661</v>
      </c>
      <c r="GB389" s="2" t="s">
        <v>255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252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239</v>
      </c>
      <c r="GX389" s="2" t="s">
        <v>223</v>
      </c>
      <c r="GY389" s="2" t="s">
        <v>2763</v>
      </c>
      <c r="GZ389" s="2" t="s">
        <v>226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239</v>
      </c>
      <c r="HJ389" s="2" t="s">
        <v>223</v>
      </c>
      <c r="HK389" s="2" t="s">
        <v>1316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236</v>
      </c>
      <c r="HV389" s="2" t="s">
        <v>223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252</v>
      </c>
      <c r="IH389" s="2" t="s">
        <v>223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252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223</v>
      </c>
      <c r="LO389" s="2" t="s">
        <v>226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226</v>
      </c>
      <c r="ML389" s="2" t="s">
        <v>226</v>
      </c>
      <c r="MM389" s="2" t="s">
        <v>226</v>
      </c>
      <c r="MN389" s="2" t="s">
        <v>226</v>
      </c>
      <c r="MO389" s="2" t="s">
        <v>226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239</v>
      </c>
      <c r="MX389" s="2" t="s">
        <v>223</v>
      </c>
      <c r="MY389" s="2" t="s">
        <v>643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239</v>
      </c>
      <c r="NJ389" s="2" t="s">
        <v>261</v>
      </c>
      <c r="NK389" s="2" t="s">
        <v>497</v>
      </c>
      <c r="NL389" s="2" t="s">
        <v>226</v>
      </c>
      <c r="NM389" s="2" t="s">
        <v>238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239</v>
      </c>
      <c r="NV389" s="2" t="s">
        <v>237</v>
      </c>
      <c r="NW389" s="2" t="s">
        <v>923</v>
      </c>
      <c r="NX389" s="2" t="s">
        <v>1339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239</v>
      </c>
      <c r="OH389" s="2" t="s">
        <v>237</v>
      </c>
      <c r="OI389" s="2" t="s">
        <v>671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252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239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266</v>
      </c>
      <c r="QD389" s="2" t="s">
        <v>223</v>
      </c>
      <c r="QE389" s="2" t="s">
        <v>226</v>
      </c>
      <c r="QF389" s="2" t="s">
        <v>226</v>
      </c>
      <c r="QG389" s="2" t="s">
        <v>238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226</v>
      </c>
      <c r="QP389" s="2" t="s">
        <v>226</v>
      </c>
      <c r="QQ389" s="2" t="s">
        <v>226</v>
      </c>
      <c r="QR389" s="2" t="s">
        <v>226</v>
      </c>
      <c r="QS389" s="2" t="s">
        <v>226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266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252</v>
      </c>
      <c r="RN389" s="2" t="s">
        <v>223</v>
      </c>
      <c r="RO389" s="2" t="s">
        <v>226</v>
      </c>
      <c r="RP389" s="2" t="s">
        <v>226</v>
      </c>
      <c r="RQ389" s="2" t="s">
        <v>238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226</v>
      </c>
      <c r="RZ389" s="2" t="s">
        <v>226</v>
      </c>
      <c r="SA389" s="2" t="s">
        <v>226</v>
      </c>
      <c r="SB389" s="2" t="s">
        <v>226</v>
      </c>
      <c r="SC389" s="2" t="s">
        <v>226</v>
      </c>
      <c r="SD389" s="2" t="s">
        <v>226</v>
      </c>
      <c r="SE389" s="4">
        <v>119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</row>
    <row r="390">
      <c r="A390" s="2" t="s">
        <v>3562</v>
      </c>
      <c r="B390" s="2" t="s">
        <v>577</v>
      </c>
      <c r="C390" s="2" t="s">
        <v>558</v>
      </c>
      <c r="D390" s="2" t="s">
        <v>486</v>
      </c>
      <c r="E390" s="2" t="s">
        <v>3495</v>
      </c>
      <c r="F390" s="2" t="s">
        <v>578</v>
      </c>
      <c r="G390" s="2" t="s">
        <v>579</v>
      </c>
      <c r="H390" s="2" t="s">
        <v>580</v>
      </c>
      <c r="I390" s="2" t="s">
        <v>3496</v>
      </c>
      <c r="J390" s="2" t="s">
        <v>268</v>
      </c>
      <c r="K390" s="2" t="s">
        <v>405</v>
      </c>
      <c r="L390" s="3">
        <v>36.75</v>
      </c>
      <c r="M390" s="3">
        <v>38.59</v>
      </c>
      <c r="N390" s="3">
        <v>74.99</v>
      </c>
      <c r="O390" s="2" t="s">
        <v>223</v>
      </c>
      <c r="P390" s="2" t="s">
        <v>224</v>
      </c>
      <c r="Q390" s="2" t="s">
        <v>225</v>
      </c>
      <c r="R390" s="2" t="s">
        <v>226</v>
      </c>
      <c r="S390" s="2" t="s">
        <v>909</v>
      </c>
      <c r="T390" s="2" t="s">
        <v>586</v>
      </c>
      <c r="U390" s="2" t="s">
        <v>371</v>
      </c>
      <c r="V390" s="2" t="s">
        <v>230</v>
      </c>
      <c r="W390" s="2" t="s">
        <v>587</v>
      </c>
      <c r="X390" s="2" t="s">
        <v>335</v>
      </c>
      <c r="Y390" s="2" t="s">
        <v>910</v>
      </c>
      <c r="Z390" s="4">
        <v>25</v>
      </c>
      <c r="AA390" s="4">
        <f>=ROUNDDOWN(12.5,0)</f>
      </c>
      <c r="AB390" s="5">
        <v>2</v>
      </c>
      <c r="AC390" s="2" t="s">
        <v>589</v>
      </c>
      <c r="AD390" s="4">
        <v>60</v>
      </c>
      <c r="AE390" s="4">
        <v>60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30</v>
      </c>
      <c r="AQ390" s="8">
        <v>1112.15</v>
      </c>
      <c r="AR390" s="4">
        <v>17</v>
      </c>
      <c r="AS390" s="8">
        <v>694.21</v>
      </c>
      <c r="AT390" s="7">
        <v>0.7647</v>
      </c>
      <c r="AU390" s="7">
        <v>0.602</v>
      </c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>
        <v>0.4983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>
        <v>30</v>
      </c>
      <c r="BK390" s="8">
        <v>1112.15</v>
      </c>
      <c r="BL390" s="2" t="s">
        <v>3559</v>
      </c>
      <c r="BM390" s="7">
        <v>1</v>
      </c>
      <c r="BN390" s="7">
        <v>1</v>
      </c>
      <c r="BO390" s="4">
        <v>3</v>
      </c>
      <c r="BP390" s="8">
        <v>126.78</v>
      </c>
      <c r="BQ390" s="4">
        <v>3</v>
      </c>
      <c r="BR390" s="8">
        <v>126.78</v>
      </c>
      <c r="BS390" s="7"/>
      <c r="BT390" s="7"/>
      <c r="BU390" s="2" t="s">
        <v>239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>
        <v>8</v>
      </c>
      <c r="CB390" s="8">
        <v>292.72</v>
      </c>
      <c r="CC390" s="4">
        <v>2</v>
      </c>
      <c r="CD390" s="8">
        <v>83.34</v>
      </c>
      <c r="CE390" s="7">
        <v>3</v>
      </c>
      <c r="CF390" s="7">
        <v>2.5124</v>
      </c>
      <c r="CG390" s="2" t="s">
        <v>239</v>
      </c>
      <c r="CH390" s="2" t="s">
        <v>223</v>
      </c>
      <c r="CI390" s="2" t="s">
        <v>912</v>
      </c>
      <c r="CJ390" s="2" t="s">
        <v>2966</v>
      </c>
      <c r="CK390" s="2" t="s">
        <v>238</v>
      </c>
      <c r="CL390" s="2" t="s">
        <v>226</v>
      </c>
      <c r="CM390" s="4">
        <v>2</v>
      </c>
      <c r="CN390" s="8">
        <v>81.92</v>
      </c>
      <c r="CO390" s="4">
        <v>2</v>
      </c>
      <c r="CP390" s="8">
        <v>81.92</v>
      </c>
      <c r="CQ390" s="7"/>
      <c r="CR390" s="7"/>
      <c r="CS390" s="2" t="s">
        <v>239</v>
      </c>
      <c r="CT390" s="2" t="s">
        <v>223</v>
      </c>
      <c r="CU390" s="2" t="s">
        <v>912</v>
      </c>
      <c r="CV390" s="2" t="s">
        <v>3543</v>
      </c>
      <c r="CW390" s="2" t="s">
        <v>238</v>
      </c>
      <c r="CX390" s="2" t="s">
        <v>226</v>
      </c>
      <c r="CY390" s="4">
        <v>3</v>
      </c>
      <c r="CZ390" s="8">
        <v>137.1</v>
      </c>
      <c r="DA390" s="4"/>
      <c r="DB390" s="8"/>
      <c r="DC390" s="7"/>
      <c r="DD390" s="7"/>
      <c r="DE390" s="2" t="s">
        <v>239</v>
      </c>
      <c r="DF390" s="2" t="s">
        <v>223</v>
      </c>
      <c r="DG390" s="2" t="s">
        <v>914</v>
      </c>
      <c r="DH390" s="2" t="s">
        <v>2984</v>
      </c>
      <c r="DI390" s="2" t="s">
        <v>238</v>
      </c>
      <c r="DJ390" s="2" t="s">
        <v>226</v>
      </c>
      <c r="DK390" s="4">
        <v>5</v>
      </c>
      <c r="DL390" s="8">
        <v>181.25</v>
      </c>
      <c r="DM390" s="4">
        <v>1</v>
      </c>
      <c r="DN390" s="8">
        <v>40.58</v>
      </c>
      <c r="DO390" s="7">
        <v>4</v>
      </c>
      <c r="DP390" s="7">
        <v>3.4665</v>
      </c>
      <c r="DQ390" s="2" t="s">
        <v>239</v>
      </c>
      <c r="DR390" s="2" t="s">
        <v>223</v>
      </c>
      <c r="DS390" s="2" t="s">
        <v>912</v>
      </c>
      <c r="DT390" s="2" t="s">
        <v>933</v>
      </c>
      <c r="DU390" s="2" t="s">
        <v>238</v>
      </c>
      <c r="DV390" s="2" t="s">
        <v>226</v>
      </c>
      <c r="DW390" s="4">
        <v>7</v>
      </c>
      <c r="DX390" s="8">
        <v>253.4</v>
      </c>
      <c r="DY390" s="4">
        <v>7</v>
      </c>
      <c r="DZ390" s="8">
        <v>283.64</v>
      </c>
      <c r="EA390" s="7"/>
      <c r="EB390" s="7">
        <v>-0.1066</v>
      </c>
      <c r="EC390" s="2" t="s">
        <v>239</v>
      </c>
      <c r="ED390" s="2" t="s">
        <v>223</v>
      </c>
      <c r="EE390" s="2" t="s">
        <v>912</v>
      </c>
      <c r="EF390" s="2" t="s">
        <v>665</v>
      </c>
      <c r="EG390" s="2" t="s">
        <v>238</v>
      </c>
      <c r="EH390" s="2" t="s">
        <v>226</v>
      </c>
      <c r="EI390" s="4"/>
      <c r="EJ390" s="8"/>
      <c r="EK390" s="4">
        <v>1</v>
      </c>
      <c r="EL390" s="8">
        <v>39.36</v>
      </c>
      <c r="EM390" s="7">
        <v>-1</v>
      </c>
      <c r="EN390" s="7">
        <v>-1</v>
      </c>
      <c r="EO390" s="2" t="s">
        <v>239</v>
      </c>
      <c r="EP390" s="2" t="s">
        <v>223</v>
      </c>
      <c r="EQ390" s="2" t="s">
        <v>912</v>
      </c>
      <c r="ER390" s="2" t="s">
        <v>916</v>
      </c>
      <c r="ES390" s="2" t="s">
        <v>238</v>
      </c>
      <c r="ET390" s="2" t="s">
        <v>226</v>
      </c>
      <c r="EU390" s="4"/>
      <c r="EV390" s="8"/>
      <c r="EW390" s="4">
        <v>1</v>
      </c>
      <c r="EX390" s="8">
        <v>38.59</v>
      </c>
      <c r="EY390" s="7">
        <v>-1</v>
      </c>
      <c r="EZ390" s="7">
        <v>-1</v>
      </c>
      <c r="FA390" s="2" t="s">
        <v>239</v>
      </c>
      <c r="FB390" s="2" t="s">
        <v>223</v>
      </c>
      <c r="FC390" s="2" t="s">
        <v>917</v>
      </c>
      <c r="FD390" s="2" t="s">
        <v>2971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223</v>
      </c>
      <c r="FO390" s="2" t="s">
        <v>912</v>
      </c>
      <c r="FP390" s="2" t="s">
        <v>226</v>
      </c>
      <c r="FQ390" s="2" t="s">
        <v>238</v>
      </c>
      <c r="FR390" s="2" t="s">
        <v>226</v>
      </c>
      <c r="FS390" s="4">
        <v>2</v>
      </c>
      <c r="FT390" s="8">
        <v>38.98</v>
      </c>
      <c r="FU390" s="4"/>
      <c r="FV390" s="8"/>
      <c r="FW390" s="7"/>
      <c r="FX390" s="7"/>
      <c r="FY390" s="2" t="s">
        <v>239</v>
      </c>
      <c r="FZ390" s="2" t="s">
        <v>223</v>
      </c>
      <c r="GA390" s="2" t="s">
        <v>661</v>
      </c>
      <c r="GB390" s="2" t="s">
        <v>3563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252</v>
      </c>
      <c r="GL390" s="2" t="s">
        <v>223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239</v>
      </c>
      <c r="GX390" s="2" t="s">
        <v>223</v>
      </c>
      <c r="GY390" s="2" t="s">
        <v>2763</v>
      </c>
      <c r="GZ390" s="2" t="s">
        <v>672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239</v>
      </c>
      <c r="HJ390" s="2" t="s">
        <v>223</v>
      </c>
      <c r="HK390" s="2" t="s">
        <v>1316</v>
      </c>
      <c r="HL390" s="2" t="s">
        <v>226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236</v>
      </c>
      <c r="HV390" s="2" t="s">
        <v>223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252</v>
      </c>
      <c r="IH390" s="2" t="s">
        <v>223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252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223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223</v>
      </c>
      <c r="LO390" s="2" t="s">
        <v>226</v>
      </c>
      <c r="LP390" s="2" t="s">
        <v>226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239</v>
      </c>
      <c r="MX390" s="2" t="s">
        <v>223</v>
      </c>
      <c r="MY390" s="2" t="s">
        <v>643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239</v>
      </c>
      <c r="NJ390" s="2" t="s">
        <v>261</v>
      </c>
      <c r="NK390" s="2" t="s">
        <v>497</v>
      </c>
      <c r="NL390" s="2" t="s">
        <v>385</v>
      </c>
      <c r="NM390" s="2" t="s">
        <v>238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239</v>
      </c>
      <c r="NV390" s="2" t="s">
        <v>237</v>
      </c>
      <c r="NW390" s="2" t="s">
        <v>923</v>
      </c>
      <c r="NX390" s="2" t="s">
        <v>1312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239</v>
      </c>
      <c r="OH390" s="2" t="s">
        <v>237</v>
      </c>
      <c r="OI390" s="2" t="s">
        <v>671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252</v>
      </c>
      <c r="OT390" s="2" t="s">
        <v>223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239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266</v>
      </c>
      <c r="QD390" s="2" t="s">
        <v>223</v>
      </c>
      <c r="QE390" s="2" t="s">
        <v>226</v>
      </c>
      <c r="QF390" s="2" t="s">
        <v>226</v>
      </c>
      <c r="QG390" s="2" t="s">
        <v>238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226</v>
      </c>
      <c r="QQ390" s="2" t="s">
        <v>226</v>
      </c>
      <c r="QR390" s="2" t="s">
        <v>226</v>
      </c>
      <c r="QS390" s="2" t="s">
        <v>226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266</v>
      </c>
      <c r="RB390" s="2" t="s">
        <v>223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252</v>
      </c>
      <c r="RN390" s="2" t="s">
        <v>223</v>
      </c>
      <c r="RO390" s="2" t="s">
        <v>226</v>
      </c>
      <c r="RP390" s="2" t="s">
        <v>226</v>
      </c>
      <c r="RQ390" s="2" t="s">
        <v>238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226</v>
      </c>
      <c r="RZ390" s="2" t="s">
        <v>226</v>
      </c>
      <c r="SA390" s="2" t="s">
        <v>226</v>
      </c>
      <c r="SB390" s="2" t="s">
        <v>226</v>
      </c>
      <c r="SC390" s="2" t="s">
        <v>226</v>
      </c>
      <c r="SD390" s="2" t="s">
        <v>226</v>
      </c>
      <c r="SE390" s="4">
        <v>25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>
        <v>60</v>
      </c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</row>
    <row r="391">
      <c r="A391" s="2" t="s">
        <v>3564</v>
      </c>
      <c r="B391" s="2" t="s">
        <v>577</v>
      </c>
      <c r="C391" s="2" t="s">
        <v>558</v>
      </c>
      <c r="D391" s="2" t="s">
        <v>486</v>
      </c>
      <c r="E391" s="2" t="s">
        <v>3495</v>
      </c>
      <c r="F391" s="2" t="s">
        <v>578</v>
      </c>
      <c r="G391" s="2" t="s">
        <v>579</v>
      </c>
      <c r="H391" s="2" t="s">
        <v>580</v>
      </c>
      <c r="I391" s="2" t="s">
        <v>3496</v>
      </c>
      <c r="J391" s="2" t="s">
        <v>582</v>
      </c>
      <c r="K391" s="2" t="s">
        <v>946</v>
      </c>
      <c r="L391" s="3">
        <v>27.6</v>
      </c>
      <c r="M391" s="3">
        <v>28.98</v>
      </c>
      <c r="N391" s="3">
        <v>59.99</v>
      </c>
      <c r="O391" s="2" t="s">
        <v>223</v>
      </c>
      <c r="P391" s="2" t="s">
        <v>2226</v>
      </c>
      <c r="Q391" s="2" t="s">
        <v>225</v>
      </c>
      <c r="R391" s="2" t="s">
        <v>226</v>
      </c>
      <c r="S391" s="2" t="s">
        <v>947</v>
      </c>
      <c r="T391" s="2" t="s">
        <v>586</v>
      </c>
      <c r="U391" s="2" t="s">
        <v>489</v>
      </c>
      <c r="V391" s="2" t="s">
        <v>230</v>
      </c>
      <c r="W391" s="2" t="s">
        <v>587</v>
      </c>
      <c r="X391" s="2" t="s">
        <v>335</v>
      </c>
      <c r="Y391" s="2" t="s">
        <v>226</v>
      </c>
      <c r="Z391" s="4"/>
      <c r="AA391" s="4">
        <f>=ROUNDDOWN({0},0)</f>
      </c>
      <c r="AB391" s="5"/>
      <c r="AC391" s="2" t="s">
        <v>948</v>
      </c>
      <c r="AD391" s="4">
        <v>25</v>
      </c>
      <c r="AE391" s="4">
        <v>50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/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/>
      <c r="BK391" s="8"/>
      <c r="BL391" s="2" t="s">
        <v>226</v>
      </c>
      <c r="BM391" s="7"/>
      <c r="BN391" s="7"/>
      <c r="BO391" s="4"/>
      <c r="BP391" s="8"/>
      <c r="BQ391" s="4"/>
      <c r="BR391" s="8"/>
      <c r="BS391" s="7"/>
      <c r="BT391" s="7"/>
      <c r="BU391" s="2" t="s">
        <v>252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448</v>
      </c>
      <c r="CH391" s="2" t="s">
        <v>223</v>
      </c>
      <c r="CI391" s="2" t="s">
        <v>226</v>
      </c>
      <c r="CJ391" s="2" t="s">
        <v>226</v>
      </c>
      <c r="CK391" s="2" t="s">
        <v>238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252</v>
      </c>
      <c r="CT391" s="2" t="s">
        <v>223</v>
      </c>
      <c r="CU391" s="2" t="s">
        <v>226</v>
      </c>
      <c r="CV391" s="2" t="s">
        <v>226</v>
      </c>
      <c r="CW391" s="2" t="s">
        <v>238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252</v>
      </c>
      <c r="DF391" s="2" t="s">
        <v>223</v>
      </c>
      <c r="DG391" s="2" t="s">
        <v>226</v>
      </c>
      <c r="DH391" s="2" t="s">
        <v>226</v>
      </c>
      <c r="DI391" s="2" t="s">
        <v>238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252</v>
      </c>
      <c r="DR391" s="2" t="s">
        <v>223</v>
      </c>
      <c r="DS391" s="2" t="s">
        <v>226</v>
      </c>
      <c r="DT391" s="2" t="s">
        <v>226</v>
      </c>
      <c r="DU391" s="2" t="s">
        <v>238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252</v>
      </c>
      <c r="ED391" s="2" t="s">
        <v>223</v>
      </c>
      <c r="EE391" s="2" t="s">
        <v>226</v>
      </c>
      <c r="EF391" s="2" t="s">
        <v>226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252</v>
      </c>
      <c r="EP391" s="2" t="s">
        <v>223</v>
      </c>
      <c r="EQ391" s="2" t="s">
        <v>226</v>
      </c>
      <c r="ER391" s="2" t="s">
        <v>226</v>
      </c>
      <c r="ES391" s="2" t="s">
        <v>238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239</v>
      </c>
      <c r="FB391" s="2" t="s">
        <v>223</v>
      </c>
      <c r="FC391" s="2" t="s">
        <v>226</v>
      </c>
      <c r="FD391" s="2" t="s">
        <v>226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223</v>
      </c>
      <c r="FO391" s="2" t="s">
        <v>226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239</v>
      </c>
      <c r="FZ391" s="2" t="s">
        <v>223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252</v>
      </c>
      <c r="GL391" s="2" t="s">
        <v>223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252</v>
      </c>
      <c r="GX391" s="2" t="s">
        <v>223</v>
      </c>
      <c r="GY391" s="2" t="s">
        <v>226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252</v>
      </c>
      <c r="HJ391" s="2" t="s">
        <v>223</v>
      </c>
      <c r="HK391" s="2" t="s">
        <v>226</v>
      </c>
      <c r="HL391" s="2" t="s">
        <v>226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252</v>
      </c>
      <c r="HV391" s="2" t="s">
        <v>223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252</v>
      </c>
      <c r="IH391" s="2" t="s">
        <v>223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949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252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252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223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223</v>
      </c>
      <c r="LO391" s="2" t="s">
        <v>226</v>
      </c>
      <c r="LP391" s="2" t="s">
        <v>226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252</v>
      </c>
      <c r="LZ391" s="2" t="s">
        <v>223</v>
      </c>
      <c r="MA391" s="2" t="s">
        <v>226</v>
      </c>
      <c r="MB391" s="2" t="s">
        <v>226</v>
      </c>
      <c r="MC391" s="2" t="s">
        <v>238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252</v>
      </c>
      <c r="ML391" s="2" t="s">
        <v>223</v>
      </c>
      <c r="MM391" s="2" t="s">
        <v>226</v>
      </c>
      <c r="MN391" s="2" t="s">
        <v>226</v>
      </c>
      <c r="MO391" s="2" t="s">
        <v>238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252</v>
      </c>
      <c r="MX391" s="2" t="s">
        <v>223</v>
      </c>
      <c r="MY391" s="2" t="s">
        <v>226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949</v>
      </c>
      <c r="NV391" s="2" t="s">
        <v>223</v>
      </c>
      <c r="NW391" s="2" t="s">
        <v>226</v>
      </c>
      <c r="NX391" s="2" t="s">
        <v>226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252</v>
      </c>
      <c r="OH391" s="2" t="s">
        <v>223</v>
      </c>
      <c r="OI391" s="2" t="s">
        <v>226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252</v>
      </c>
      <c r="OT391" s="2" t="s">
        <v>223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252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226</v>
      </c>
      <c r="QE391" s="2" t="s">
        <v>226</v>
      </c>
      <c r="QF391" s="2" t="s">
        <v>226</v>
      </c>
      <c r="QG391" s="2" t="s">
        <v>226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252</v>
      </c>
      <c r="QP391" s="2" t="s">
        <v>223</v>
      </c>
      <c r="QQ391" s="2" t="s">
        <v>226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223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252</v>
      </c>
      <c r="RN391" s="2" t="s">
        <v>223</v>
      </c>
      <c r="RO391" s="2" t="s">
        <v>226</v>
      </c>
      <c r="RP391" s="2" t="s">
        <v>226</v>
      </c>
      <c r="RQ391" s="2" t="s">
        <v>238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226</v>
      </c>
      <c r="RZ391" s="2" t="s">
        <v>226</v>
      </c>
      <c r="SA391" s="2" t="s">
        <v>226</v>
      </c>
      <c r="SB391" s="2" t="s">
        <v>226</v>
      </c>
      <c r="SC391" s="2" t="s">
        <v>226</v>
      </c>
      <c r="SD391" s="2" t="s">
        <v>226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>
        <v>25</v>
      </c>
      <c r="UY391" s="4"/>
      <c r="UZ391" s="4"/>
      <c r="VA391" s="4"/>
      <c r="VB391" s="4"/>
      <c r="VC391" s="4"/>
      <c r="VD391" s="4"/>
      <c r="VE391" s="4"/>
      <c r="VF391" s="4"/>
      <c r="VG391" s="4"/>
      <c r="VH391" s="4">
        <v>25</v>
      </c>
      <c r="VI391" s="4"/>
      <c r="VJ391" s="4"/>
      <c r="VK391" s="4"/>
      <c r="VL391" s="4"/>
      <c r="VM391" s="4"/>
      <c r="VN391" s="4"/>
      <c r="VO391" s="4"/>
      <c r="VP391" s="4"/>
      <c r="VQ391" s="4"/>
    </row>
    <row r="392">
      <c r="A392" s="2" t="s">
        <v>3565</v>
      </c>
      <c r="B392" s="2" t="s">
        <v>577</v>
      </c>
      <c r="C392" s="2" t="s">
        <v>558</v>
      </c>
      <c r="D392" s="2" t="s">
        <v>486</v>
      </c>
      <c r="E392" s="2" t="s">
        <v>3495</v>
      </c>
      <c r="F392" s="2" t="s">
        <v>578</v>
      </c>
      <c r="G392" s="2" t="s">
        <v>579</v>
      </c>
      <c r="H392" s="2" t="s">
        <v>580</v>
      </c>
      <c r="I392" s="2" t="s">
        <v>3496</v>
      </c>
      <c r="J392" s="2" t="s">
        <v>221</v>
      </c>
      <c r="K392" s="2" t="s">
        <v>946</v>
      </c>
      <c r="L392" s="3">
        <v>33.6</v>
      </c>
      <c r="M392" s="3">
        <v>35.28</v>
      </c>
      <c r="N392" s="3">
        <v>69.99</v>
      </c>
      <c r="O392" s="2" t="s">
        <v>223</v>
      </c>
      <c r="P392" s="2" t="s">
        <v>2226</v>
      </c>
      <c r="Q392" s="2" t="s">
        <v>225</v>
      </c>
      <c r="R392" s="2" t="s">
        <v>226</v>
      </c>
      <c r="S392" s="2" t="s">
        <v>947</v>
      </c>
      <c r="T392" s="2" t="s">
        <v>586</v>
      </c>
      <c r="U392" s="2" t="s">
        <v>371</v>
      </c>
      <c r="V392" s="2" t="s">
        <v>230</v>
      </c>
      <c r="W392" s="2" t="s">
        <v>587</v>
      </c>
      <c r="X392" s="2" t="s">
        <v>335</v>
      </c>
      <c r="Y392" s="2" t="s">
        <v>226</v>
      </c>
      <c r="Z392" s="4"/>
      <c r="AA392" s="4">
        <f>=ROUNDDOWN({0},0)</f>
      </c>
      <c r="AB392" s="5"/>
      <c r="AC392" s="2" t="s">
        <v>948</v>
      </c>
      <c r="AD392" s="4">
        <v>75</v>
      </c>
      <c r="AE392" s="4">
        <v>150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/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/>
      <c r="BK392" s="8"/>
      <c r="BL392" s="2" t="s">
        <v>226</v>
      </c>
      <c r="BM392" s="7"/>
      <c r="BN392" s="7"/>
      <c r="BO392" s="4"/>
      <c r="BP392" s="8"/>
      <c r="BQ392" s="4"/>
      <c r="BR392" s="8"/>
      <c r="BS392" s="7"/>
      <c r="BT392" s="7"/>
      <c r="BU392" s="2" t="s">
        <v>252</v>
      </c>
      <c r="BV392" s="2" t="s">
        <v>223</v>
      </c>
      <c r="BW392" s="2" t="s">
        <v>226</v>
      </c>
      <c r="BX392" s="2" t="s">
        <v>226</v>
      </c>
      <c r="BY392" s="2" t="s">
        <v>238</v>
      </c>
      <c r="BZ392" s="2" t="s">
        <v>226</v>
      </c>
      <c r="CA392" s="4"/>
      <c r="CB392" s="8"/>
      <c r="CC392" s="4"/>
      <c r="CD392" s="8"/>
      <c r="CE392" s="7"/>
      <c r="CF392" s="7"/>
      <c r="CG392" s="2" t="s">
        <v>448</v>
      </c>
      <c r="CH392" s="2" t="s">
        <v>223</v>
      </c>
      <c r="CI392" s="2" t="s">
        <v>226</v>
      </c>
      <c r="CJ392" s="2" t="s">
        <v>226</v>
      </c>
      <c r="CK392" s="2" t="s">
        <v>238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252</v>
      </c>
      <c r="CT392" s="2" t="s">
        <v>223</v>
      </c>
      <c r="CU392" s="2" t="s">
        <v>226</v>
      </c>
      <c r="CV392" s="2" t="s">
        <v>226</v>
      </c>
      <c r="CW392" s="2" t="s">
        <v>238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252</v>
      </c>
      <c r="DF392" s="2" t="s">
        <v>223</v>
      </c>
      <c r="DG392" s="2" t="s">
        <v>226</v>
      </c>
      <c r="DH392" s="2" t="s">
        <v>226</v>
      </c>
      <c r="DI392" s="2" t="s">
        <v>238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252</v>
      </c>
      <c r="DR392" s="2" t="s">
        <v>223</v>
      </c>
      <c r="DS392" s="2" t="s">
        <v>226</v>
      </c>
      <c r="DT392" s="2" t="s">
        <v>226</v>
      </c>
      <c r="DU392" s="2" t="s">
        <v>238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252</v>
      </c>
      <c r="ED392" s="2" t="s">
        <v>223</v>
      </c>
      <c r="EE392" s="2" t="s">
        <v>226</v>
      </c>
      <c r="EF392" s="2" t="s">
        <v>226</v>
      </c>
      <c r="EG392" s="2" t="s">
        <v>238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252</v>
      </c>
      <c r="EP392" s="2" t="s">
        <v>223</v>
      </c>
      <c r="EQ392" s="2" t="s">
        <v>226</v>
      </c>
      <c r="ER392" s="2" t="s">
        <v>226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223</v>
      </c>
      <c r="FC392" s="2" t="s">
        <v>226</v>
      </c>
      <c r="FD392" s="2" t="s">
        <v>226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223</v>
      </c>
      <c r="FO392" s="2" t="s">
        <v>226</v>
      </c>
      <c r="FP392" s="2" t="s">
        <v>226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239</v>
      </c>
      <c r="FZ392" s="2" t="s">
        <v>223</v>
      </c>
      <c r="GA392" s="2" t="s">
        <v>226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252</v>
      </c>
      <c r="GL392" s="2" t="s">
        <v>223</v>
      </c>
      <c r="GM392" s="2" t="s">
        <v>226</v>
      </c>
      <c r="GN392" s="2" t="s">
        <v>226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252</v>
      </c>
      <c r="GX392" s="2" t="s">
        <v>223</v>
      </c>
      <c r="GY392" s="2" t="s">
        <v>226</v>
      </c>
      <c r="GZ392" s="2" t="s">
        <v>226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252</v>
      </c>
      <c r="HJ392" s="2" t="s">
        <v>223</v>
      </c>
      <c r="HK392" s="2" t="s">
        <v>226</v>
      </c>
      <c r="HL392" s="2" t="s">
        <v>226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252</v>
      </c>
      <c r="HV392" s="2" t="s">
        <v>223</v>
      </c>
      <c r="HW392" s="2" t="s">
        <v>226</v>
      </c>
      <c r="HX392" s="2" t="s">
        <v>226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252</v>
      </c>
      <c r="IH392" s="2" t="s">
        <v>223</v>
      </c>
      <c r="II392" s="2" t="s">
        <v>226</v>
      </c>
      <c r="IJ392" s="2" t="s">
        <v>226</v>
      </c>
      <c r="IK392" s="2" t="s">
        <v>238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949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252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252</v>
      </c>
      <c r="KP392" s="2" t="s">
        <v>223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252</v>
      </c>
      <c r="LB392" s="2" t="s">
        <v>223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223</v>
      </c>
      <c r="LO392" s="2" t="s">
        <v>226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252</v>
      </c>
      <c r="LZ392" s="2" t="s">
        <v>223</v>
      </c>
      <c r="MA392" s="2" t="s">
        <v>226</v>
      </c>
      <c r="MB392" s="2" t="s">
        <v>226</v>
      </c>
      <c r="MC392" s="2" t="s">
        <v>238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252</v>
      </c>
      <c r="ML392" s="2" t="s">
        <v>223</v>
      </c>
      <c r="MM392" s="2" t="s">
        <v>226</v>
      </c>
      <c r="MN392" s="2" t="s">
        <v>226</v>
      </c>
      <c r="MO392" s="2" t="s">
        <v>238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252</v>
      </c>
      <c r="MX392" s="2" t="s">
        <v>223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226</v>
      </c>
      <c r="NJ392" s="2" t="s">
        <v>226</v>
      </c>
      <c r="NK392" s="2" t="s">
        <v>226</v>
      </c>
      <c r="NL392" s="2" t="s">
        <v>226</v>
      </c>
      <c r="NM392" s="2" t="s">
        <v>226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949</v>
      </c>
      <c r="NV392" s="2" t="s">
        <v>223</v>
      </c>
      <c r="NW392" s="2" t="s">
        <v>226</v>
      </c>
      <c r="NX392" s="2" t="s">
        <v>226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252</v>
      </c>
      <c r="OH392" s="2" t="s">
        <v>223</v>
      </c>
      <c r="OI392" s="2" t="s">
        <v>226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252</v>
      </c>
      <c r="OT392" s="2" t="s">
        <v>223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252</v>
      </c>
      <c r="PF392" s="2" t="s">
        <v>223</v>
      </c>
      <c r="PG392" s="2" t="s">
        <v>226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226</v>
      </c>
      <c r="QD392" s="2" t="s">
        <v>226</v>
      </c>
      <c r="QE392" s="2" t="s">
        <v>226</v>
      </c>
      <c r="QF392" s="2" t="s">
        <v>226</v>
      </c>
      <c r="QG392" s="2" t="s">
        <v>226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252</v>
      </c>
      <c r="QP392" s="2" t="s">
        <v>223</v>
      </c>
      <c r="QQ392" s="2" t="s">
        <v>226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223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252</v>
      </c>
      <c r="RN392" s="2" t="s">
        <v>223</v>
      </c>
      <c r="RO392" s="2" t="s">
        <v>226</v>
      </c>
      <c r="RP392" s="2" t="s">
        <v>226</v>
      </c>
      <c r="RQ392" s="2" t="s">
        <v>238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226</v>
      </c>
      <c r="RZ392" s="2" t="s">
        <v>226</v>
      </c>
      <c r="SA392" s="2" t="s">
        <v>226</v>
      </c>
      <c r="SB392" s="2" t="s">
        <v>226</v>
      </c>
      <c r="SC392" s="2" t="s">
        <v>226</v>
      </c>
      <c r="SD392" s="2" t="s">
        <v>226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>
        <v>75</v>
      </c>
      <c r="UY392" s="4"/>
      <c r="UZ392" s="4"/>
      <c r="VA392" s="4"/>
      <c r="VB392" s="4"/>
      <c r="VC392" s="4"/>
      <c r="VD392" s="4"/>
      <c r="VE392" s="4"/>
      <c r="VF392" s="4"/>
      <c r="VG392" s="4"/>
      <c r="VH392" s="4">
        <v>75</v>
      </c>
      <c r="VI392" s="4"/>
      <c r="VJ392" s="4"/>
      <c r="VK392" s="4"/>
      <c r="VL392" s="4"/>
      <c r="VM392" s="4"/>
      <c r="VN392" s="4"/>
      <c r="VO392" s="4"/>
      <c r="VP392" s="4"/>
      <c r="VQ392" s="4"/>
    </row>
    <row r="393">
      <c r="A393" s="2" t="s">
        <v>3566</v>
      </c>
      <c r="B393" s="2" t="s">
        <v>577</v>
      </c>
      <c r="C393" s="2" t="s">
        <v>558</v>
      </c>
      <c r="D393" s="2" t="s">
        <v>486</v>
      </c>
      <c r="E393" s="2" t="s">
        <v>3495</v>
      </c>
      <c r="F393" s="2" t="s">
        <v>578</v>
      </c>
      <c r="G393" s="2" t="s">
        <v>579</v>
      </c>
      <c r="H393" s="2" t="s">
        <v>580</v>
      </c>
      <c r="I393" s="2" t="s">
        <v>3496</v>
      </c>
      <c r="J393" s="2" t="s">
        <v>268</v>
      </c>
      <c r="K393" s="2" t="s">
        <v>946</v>
      </c>
      <c r="L393" s="3">
        <v>36.75</v>
      </c>
      <c r="M393" s="3">
        <v>38.59</v>
      </c>
      <c r="N393" s="3">
        <v>74.99</v>
      </c>
      <c r="O393" s="2" t="s">
        <v>223</v>
      </c>
      <c r="P393" s="2" t="s">
        <v>2226</v>
      </c>
      <c r="Q393" s="2" t="s">
        <v>225</v>
      </c>
      <c r="R393" s="2" t="s">
        <v>226</v>
      </c>
      <c r="S393" s="2" t="s">
        <v>947</v>
      </c>
      <c r="T393" s="2" t="s">
        <v>586</v>
      </c>
      <c r="U393" s="2" t="s">
        <v>371</v>
      </c>
      <c r="V393" s="2" t="s">
        <v>230</v>
      </c>
      <c r="W393" s="2" t="s">
        <v>587</v>
      </c>
      <c r="X393" s="2" t="s">
        <v>335</v>
      </c>
      <c r="Y393" s="2" t="s">
        <v>226</v>
      </c>
      <c r="Z393" s="4"/>
      <c r="AA393" s="4">
        <f>=ROUNDDOWN({0},0)</f>
      </c>
      <c r="AB393" s="5"/>
      <c r="AC393" s="2" t="s">
        <v>948</v>
      </c>
      <c r="AD393" s="4">
        <v>40</v>
      </c>
      <c r="AE393" s="4">
        <v>40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/>
      <c r="BK393" s="8"/>
      <c r="BL393" s="2" t="s">
        <v>226</v>
      </c>
      <c r="BM393" s="7"/>
      <c r="BN393" s="7"/>
      <c r="BO393" s="4"/>
      <c r="BP393" s="8"/>
      <c r="BQ393" s="4"/>
      <c r="BR393" s="8"/>
      <c r="BS393" s="7"/>
      <c r="BT393" s="7"/>
      <c r="BU393" s="2" t="s">
        <v>252</v>
      </c>
      <c r="BV393" s="2" t="s">
        <v>223</v>
      </c>
      <c r="BW393" s="2" t="s">
        <v>226</v>
      </c>
      <c r="BX393" s="2" t="s">
        <v>226</v>
      </c>
      <c r="BY393" s="2" t="s">
        <v>238</v>
      </c>
      <c r="BZ393" s="2" t="s">
        <v>226</v>
      </c>
      <c r="CA393" s="4"/>
      <c r="CB393" s="8"/>
      <c r="CC393" s="4"/>
      <c r="CD393" s="8"/>
      <c r="CE393" s="7"/>
      <c r="CF393" s="7"/>
      <c r="CG393" s="2" t="s">
        <v>448</v>
      </c>
      <c r="CH393" s="2" t="s">
        <v>223</v>
      </c>
      <c r="CI393" s="2" t="s">
        <v>226</v>
      </c>
      <c r="CJ393" s="2" t="s">
        <v>226</v>
      </c>
      <c r="CK393" s="2" t="s">
        <v>238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252</v>
      </c>
      <c r="CT393" s="2" t="s">
        <v>223</v>
      </c>
      <c r="CU393" s="2" t="s">
        <v>226</v>
      </c>
      <c r="CV393" s="2" t="s">
        <v>226</v>
      </c>
      <c r="CW393" s="2" t="s">
        <v>238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252</v>
      </c>
      <c r="DF393" s="2" t="s">
        <v>223</v>
      </c>
      <c r="DG393" s="2" t="s">
        <v>226</v>
      </c>
      <c r="DH393" s="2" t="s">
        <v>226</v>
      </c>
      <c r="DI393" s="2" t="s">
        <v>238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252</v>
      </c>
      <c r="DR393" s="2" t="s">
        <v>223</v>
      </c>
      <c r="DS393" s="2" t="s">
        <v>226</v>
      </c>
      <c r="DT393" s="2" t="s">
        <v>226</v>
      </c>
      <c r="DU393" s="2" t="s">
        <v>238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252</v>
      </c>
      <c r="ED393" s="2" t="s">
        <v>223</v>
      </c>
      <c r="EE393" s="2" t="s">
        <v>226</v>
      </c>
      <c r="EF393" s="2" t="s">
        <v>226</v>
      </c>
      <c r="EG393" s="2" t="s">
        <v>238</v>
      </c>
      <c r="EH393" s="2" t="s">
        <v>226</v>
      </c>
      <c r="EI393" s="4"/>
      <c r="EJ393" s="8"/>
      <c r="EK393" s="4"/>
      <c r="EL393" s="8"/>
      <c r="EM393" s="7"/>
      <c r="EN393" s="7"/>
      <c r="EO393" s="2" t="s">
        <v>252</v>
      </c>
      <c r="EP393" s="2" t="s">
        <v>223</v>
      </c>
      <c r="EQ393" s="2" t="s">
        <v>226</v>
      </c>
      <c r="ER393" s="2" t="s">
        <v>226</v>
      </c>
      <c r="ES393" s="2" t="s">
        <v>238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239</v>
      </c>
      <c r="FB393" s="2" t="s">
        <v>223</v>
      </c>
      <c r="FC393" s="2" t="s">
        <v>226</v>
      </c>
      <c r="FD393" s="2" t="s">
        <v>226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223</v>
      </c>
      <c r="FO393" s="2" t="s">
        <v>226</v>
      </c>
      <c r="FP393" s="2" t="s">
        <v>226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239</v>
      </c>
      <c r="FZ393" s="2" t="s">
        <v>223</v>
      </c>
      <c r="GA393" s="2" t="s">
        <v>226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252</v>
      </c>
      <c r="GL393" s="2" t="s">
        <v>223</v>
      </c>
      <c r="GM393" s="2" t="s">
        <v>226</v>
      </c>
      <c r="GN393" s="2" t="s">
        <v>226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252</v>
      </c>
      <c r="GX393" s="2" t="s">
        <v>223</v>
      </c>
      <c r="GY393" s="2" t="s">
        <v>226</v>
      </c>
      <c r="GZ393" s="2" t="s">
        <v>226</v>
      </c>
      <c r="HA393" s="2" t="s">
        <v>238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252</v>
      </c>
      <c r="HJ393" s="2" t="s">
        <v>223</v>
      </c>
      <c r="HK393" s="2" t="s">
        <v>226</v>
      </c>
      <c r="HL393" s="2" t="s">
        <v>226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252</v>
      </c>
      <c r="HV393" s="2" t="s">
        <v>223</v>
      </c>
      <c r="HW393" s="2" t="s">
        <v>226</v>
      </c>
      <c r="HX393" s="2" t="s">
        <v>226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252</v>
      </c>
      <c r="IH393" s="2" t="s">
        <v>223</v>
      </c>
      <c r="II393" s="2" t="s">
        <v>226</v>
      </c>
      <c r="IJ393" s="2" t="s">
        <v>226</v>
      </c>
      <c r="IK393" s="2" t="s">
        <v>238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949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252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252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252</v>
      </c>
      <c r="LB393" s="2" t="s">
        <v>223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223</v>
      </c>
      <c r="LO393" s="2" t="s">
        <v>226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252</v>
      </c>
      <c r="LZ393" s="2" t="s">
        <v>223</v>
      </c>
      <c r="MA393" s="2" t="s">
        <v>226</v>
      </c>
      <c r="MB393" s="2" t="s">
        <v>226</v>
      </c>
      <c r="MC393" s="2" t="s">
        <v>238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252</v>
      </c>
      <c r="ML393" s="2" t="s">
        <v>223</v>
      </c>
      <c r="MM393" s="2" t="s">
        <v>226</v>
      </c>
      <c r="MN393" s="2" t="s">
        <v>226</v>
      </c>
      <c r="MO393" s="2" t="s">
        <v>238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252</v>
      </c>
      <c r="MX393" s="2" t="s">
        <v>223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226</v>
      </c>
      <c r="NJ393" s="2" t="s">
        <v>226</v>
      </c>
      <c r="NK393" s="2" t="s">
        <v>226</v>
      </c>
      <c r="NL393" s="2" t="s">
        <v>226</v>
      </c>
      <c r="NM393" s="2" t="s">
        <v>226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949</v>
      </c>
      <c r="NV393" s="2" t="s">
        <v>223</v>
      </c>
      <c r="NW393" s="2" t="s">
        <v>226</v>
      </c>
      <c r="NX393" s="2" t="s">
        <v>226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252</v>
      </c>
      <c r="OH393" s="2" t="s">
        <v>223</v>
      </c>
      <c r="OI393" s="2" t="s">
        <v>226</v>
      </c>
      <c r="OJ393" s="2" t="s">
        <v>226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252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252</v>
      </c>
      <c r="PF393" s="2" t="s">
        <v>223</v>
      </c>
      <c r="PG393" s="2" t="s">
        <v>226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226</v>
      </c>
      <c r="QD393" s="2" t="s">
        <v>226</v>
      </c>
      <c r="QE393" s="2" t="s">
        <v>226</v>
      </c>
      <c r="QF393" s="2" t="s">
        <v>226</v>
      </c>
      <c r="QG393" s="2" t="s">
        <v>226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252</v>
      </c>
      <c r="QP393" s="2" t="s">
        <v>223</v>
      </c>
      <c r="QQ393" s="2" t="s">
        <v>226</v>
      </c>
      <c r="QR393" s="2" t="s">
        <v>226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223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252</v>
      </c>
      <c r="RN393" s="2" t="s">
        <v>223</v>
      </c>
      <c r="RO393" s="2" t="s">
        <v>226</v>
      </c>
      <c r="RP393" s="2" t="s">
        <v>226</v>
      </c>
      <c r="RQ393" s="2" t="s">
        <v>238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226</v>
      </c>
      <c r="RZ393" s="2" t="s">
        <v>226</v>
      </c>
      <c r="SA393" s="2" t="s">
        <v>226</v>
      </c>
      <c r="SB393" s="2" t="s">
        <v>226</v>
      </c>
      <c r="SC393" s="2" t="s">
        <v>226</v>
      </c>
      <c r="SD393" s="2" t="s">
        <v>226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>
        <v>40</v>
      </c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</row>
    <row r="394">
      <c r="A394" s="2" t="s">
        <v>3567</v>
      </c>
      <c r="B394" s="2" t="s">
        <v>577</v>
      </c>
      <c r="C394" s="2" t="s">
        <v>558</v>
      </c>
      <c r="D394" s="2" t="s">
        <v>486</v>
      </c>
      <c r="E394" s="2" t="s">
        <v>3495</v>
      </c>
      <c r="F394" s="2" t="s">
        <v>578</v>
      </c>
      <c r="G394" s="2" t="s">
        <v>579</v>
      </c>
      <c r="H394" s="2" t="s">
        <v>580</v>
      </c>
      <c r="I394" s="2" t="s">
        <v>3496</v>
      </c>
      <c r="J394" s="2" t="s">
        <v>582</v>
      </c>
      <c r="K394" s="2" t="s">
        <v>953</v>
      </c>
      <c r="L394" s="3">
        <v>27.6</v>
      </c>
      <c r="M394" s="3">
        <v>28.98</v>
      </c>
      <c r="N394" s="3">
        <v>59.99</v>
      </c>
      <c r="O394" s="2" t="s">
        <v>223</v>
      </c>
      <c r="P394" s="2" t="s">
        <v>2226</v>
      </c>
      <c r="Q394" s="2" t="s">
        <v>225</v>
      </c>
      <c r="R394" s="2" t="s">
        <v>226</v>
      </c>
      <c r="S394" s="2" t="s">
        <v>954</v>
      </c>
      <c r="T394" s="2" t="s">
        <v>586</v>
      </c>
      <c r="U394" s="2" t="s">
        <v>489</v>
      </c>
      <c r="V394" s="2" t="s">
        <v>230</v>
      </c>
      <c r="W394" s="2" t="s">
        <v>587</v>
      </c>
      <c r="X394" s="2" t="s">
        <v>335</v>
      </c>
      <c r="Y394" s="2" t="s">
        <v>226</v>
      </c>
      <c r="Z394" s="4"/>
      <c r="AA394" s="4">
        <f>=ROUNDDOWN({0},0)</f>
      </c>
      <c r="AB394" s="5"/>
      <c r="AC394" s="2" t="s">
        <v>948</v>
      </c>
      <c r="AD394" s="4">
        <v>40</v>
      </c>
      <c r="AE394" s="4">
        <v>40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/>
      <c r="BK394" s="8"/>
      <c r="BL394" s="2" t="s">
        <v>226</v>
      </c>
      <c r="BM394" s="7"/>
      <c r="BN394" s="7"/>
      <c r="BO394" s="4"/>
      <c r="BP394" s="8"/>
      <c r="BQ394" s="4"/>
      <c r="BR394" s="8"/>
      <c r="BS394" s="7"/>
      <c r="BT394" s="7"/>
      <c r="BU394" s="2" t="s">
        <v>252</v>
      </c>
      <c r="BV394" s="2" t="s">
        <v>223</v>
      </c>
      <c r="BW394" s="2" t="s">
        <v>226</v>
      </c>
      <c r="BX394" s="2" t="s">
        <v>226</v>
      </c>
      <c r="BY394" s="2" t="s">
        <v>238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448</v>
      </c>
      <c r="CH394" s="2" t="s">
        <v>223</v>
      </c>
      <c r="CI394" s="2" t="s">
        <v>226</v>
      </c>
      <c r="CJ394" s="2" t="s">
        <v>226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252</v>
      </c>
      <c r="CT394" s="2" t="s">
        <v>223</v>
      </c>
      <c r="CU394" s="2" t="s">
        <v>226</v>
      </c>
      <c r="CV394" s="2" t="s">
        <v>226</v>
      </c>
      <c r="CW394" s="2" t="s">
        <v>238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252</v>
      </c>
      <c r="DF394" s="2" t="s">
        <v>223</v>
      </c>
      <c r="DG394" s="2" t="s">
        <v>226</v>
      </c>
      <c r="DH394" s="2" t="s">
        <v>226</v>
      </c>
      <c r="DI394" s="2" t="s">
        <v>238</v>
      </c>
      <c r="DJ394" s="2" t="s">
        <v>226</v>
      </c>
      <c r="DK394" s="4"/>
      <c r="DL394" s="8"/>
      <c r="DM394" s="4"/>
      <c r="DN394" s="8"/>
      <c r="DO394" s="7"/>
      <c r="DP394" s="7"/>
      <c r="DQ394" s="2" t="s">
        <v>252</v>
      </c>
      <c r="DR394" s="2" t="s">
        <v>223</v>
      </c>
      <c r="DS394" s="2" t="s">
        <v>226</v>
      </c>
      <c r="DT394" s="2" t="s">
        <v>226</v>
      </c>
      <c r="DU394" s="2" t="s">
        <v>238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252</v>
      </c>
      <c r="ED394" s="2" t="s">
        <v>223</v>
      </c>
      <c r="EE394" s="2" t="s">
        <v>226</v>
      </c>
      <c r="EF394" s="2" t="s">
        <v>226</v>
      </c>
      <c r="EG394" s="2" t="s">
        <v>238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252</v>
      </c>
      <c r="EP394" s="2" t="s">
        <v>223</v>
      </c>
      <c r="EQ394" s="2" t="s">
        <v>226</v>
      </c>
      <c r="ER394" s="2" t="s">
        <v>226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223</v>
      </c>
      <c r="FC394" s="2" t="s">
        <v>226</v>
      </c>
      <c r="FD394" s="2" t="s">
        <v>226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223</v>
      </c>
      <c r="FO394" s="2" t="s">
        <v>226</v>
      </c>
      <c r="FP394" s="2" t="s">
        <v>226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239</v>
      </c>
      <c r="FZ394" s="2" t="s">
        <v>223</v>
      </c>
      <c r="GA394" s="2" t="s">
        <v>226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252</v>
      </c>
      <c r="GL394" s="2" t="s">
        <v>223</v>
      </c>
      <c r="GM394" s="2" t="s">
        <v>226</v>
      </c>
      <c r="GN394" s="2" t="s">
        <v>226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252</v>
      </c>
      <c r="GX394" s="2" t="s">
        <v>223</v>
      </c>
      <c r="GY394" s="2" t="s">
        <v>226</v>
      </c>
      <c r="GZ394" s="2" t="s">
        <v>226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252</v>
      </c>
      <c r="HJ394" s="2" t="s">
        <v>223</v>
      </c>
      <c r="HK394" s="2" t="s">
        <v>226</v>
      </c>
      <c r="HL394" s="2" t="s">
        <v>226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252</v>
      </c>
      <c r="HV394" s="2" t="s">
        <v>223</v>
      </c>
      <c r="HW394" s="2" t="s">
        <v>226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252</v>
      </c>
      <c r="IH394" s="2" t="s">
        <v>223</v>
      </c>
      <c r="II394" s="2" t="s">
        <v>226</v>
      </c>
      <c r="IJ394" s="2" t="s">
        <v>226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949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252</v>
      </c>
      <c r="KD394" s="2" t="s">
        <v>223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252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252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223</v>
      </c>
      <c r="LO394" s="2" t="s">
        <v>226</v>
      </c>
      <c r="LP394" s="2" t="s">
        <v>226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252</v>
      </c>
      <c r="LZ394" s="2" t="s">
        <v>223</v>
      </c>
      <c r="MA394" s="2" t="s">
        <v>226</v>
      </c>
      <c r="MB394" s="2" t="s">
        <v>226</v>
      </c>
      <c r="MC394" s="2" t="s">
        <v>238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252</v>
      </c>
      <c r="ML394" s="2" t="s">
        <v>223</v>
      </c>
      <c r="MM394" s="2" t="s">
        <v>226</v>
      </c>
      <c r="MN394" s="2" t="s">
        <v>226</v>
      </c>
      <c r="MO394" s="2" t="s">
        <v>238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252</v>
      </c>
      <c r="MX394" s="2" t="s">
        <v>223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226</v>
      </c>
      <c r="NJ394" s="2" t="s">
        <v>226</v>
      </c>
      <c r="NK394" s="2" t="s">
        <v>226</v>
      </c>
      <c r="NL394" s="2" t="s">
        <v>226</v>
      </c>
      <c r="NM394" s="2" t="s">
        <v>226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949</v>
      </c>
      <c r="NV394" s="2" t="s">
        <v>223</v>
      </c>
      <c r="NW394" s="2" t="s">
        <v>226</v>
      </c>
      <c r="NX394" s="2" t="s">
        <v>226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252</v>
      </c>
      <c r="OH394" s="2" t="s">
        <v>223</v>
      </c>
      <c r="OI394" s="2" t="s">
        <v>226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252</v>
      </c>
      <c r="OT394" s="2" t="s">
        <v>223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223</v>
      </c>
      <c r="PG394" s="2" t="s">
        <v>226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226</v>
      </c>
      <c r="QD394" s="2" t="s">
        <v>226</v>
      </c>
      <c r="QE394" s="2" t="s">
        <v>226</v>
      </c>
      <c r="QF394" s="2" t="s">
        <v>226</v>
      </c>
      <c r="QG394" s="2" t="s">
        <v>226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252</v>
      </c>
      <c r="QP394" s="2" t="s">
        <v>223</v>
      </c>
      <c r="QQ394" s="2" t="s">
        <v>226</v>
      </c>
      <c r="QR394" s="2" t="s">
        <v>226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223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252</v>
      </c>
      <c r="RN394" s="2" t="s">
        <v>223</v>
      </c>
      <c r="RO394" s="2" t="s">
        <v>226</v>
      </c>
      <c r="RP394" s="2" t="s">
        <v>226</v>
      </c>
      <c r="RQ394" s="2" t="s">
        <v>238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226</v>
      </c>
      <c r="RZ394" s="2" t="s">
        <v>226</v>
      </c>
      <c r="SA394" s="2" t="s">
        <v>226</v>
      </c>
      <c r="SB394" s="2" t="s">
        <v>226</v>
      </c>
      <c r="SC394" s="2" t="s">
        <v>226</v>
      </c>
      <c r="SD394" s="2" t="s">
        <v>226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>
        <v>40</v>
      </c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</row>
    <row r="395">
      <c r="A395" s="2" t="s">
        <v>3568</v>
      </c>
      <c r="B395" s="2" t="s">
        <v>577</v>
      </c>
      <c r="C395" s="2" t="s">
        <v>558</v>
      </c>
      <c r="D395" s="2" t="s">
        <v>486</v>
      </c>
      <c r="E395" s="2" t="s">
        <v>3495</v>
      </c>
      <c r="F395" s="2" t="s">
        <v>578</v>
      </c>
      <c r="G395" s="2" t="s">
        <v>579</v>
      </c>
      <c r="H395" s="2" t="s">
        <v>580</v>
      </c>
      <c r="I395" s="2" t="s">
        <v>3496</v>
      </c>
      <c r="J395" s="2" t="s">
        <v>221</v>
      </c>
      <c r="K395" s="2" t="s">
        <v>953</v>
      </c>
      <c r="L395" s="3">
        <v>33.6</v>
      </c>
      <c r="M395" s="3">
        <v>35.28</v>
      </c>
      <c r="N395" s="3">
        <v>69.99</v>
      </c>
      <c r="O395" s="2" t="s">
        <v>223</v>
      </c>
      <c r="P395" s="2" t="s">
        <v>2226</v>
      </c>
      <c r="Q395" s="2" t="s">
        <v>225</v>
      </c>
      <c r="R395" s="2" t="s">
        <v>226</v>
      </c>
      <c r="S395" s="2" t="s">
        <v>954</v>
      </c>
      <c r="T395" s="2" t="s">
        <v>586</v>
      </c>
      <c r="U395" s="2" t="s">
        <v>371</v>
      </c>
      <c r="V395" s="2" t="s">
        <v>230</v>
      </c>
      <c r="W395" s="2" t="s">
        <v>587</v>
      </c>
      <c r="X395" s="2" t="s">
        <v>335</v>
      </c>
      <c r="Y395" s="2" t="s">
        <v>226</v>
      </c>
      <c r="Z395" s="4"/>
      <c r="AA395" s="4">
        <f>=ROUNDDOWN({0},0)</f>
      </c>
      <c r="AB395" s="5"/>
      <c r="AC395" s="2" t="s">
        <v>948</v>
      </c>
      <c r="AD395" s="4">
        <v>50</v>
      </c>
      <c r="AE395" s="4">
        <v>50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/>
      <c r="BK395" s="8"/>
      <c r="BL395" s="2" t="s">
        <v>226</v>
      </c>
      <c r="BM395" s="7"/>
      <c r="BN395" s="7"/>
      <c r="BO395" s="4"/>
      <c r="BP395" s="8"/>
      <c r="BQ395" s="4"/>
      <c r="BR395" s="8"/>
      <c r="BS395" s="7"/>
      <c r="BT395" s="7"/>
      <c r="BU395" s="2" t="s">
        <v>252</v>
      </c>
      <c r="BV395" s="2" t="s">
        <v>223</v>
      </c>
      <c r="BW395" s="2" t="s">
        <v>226</v>
      </c>
      <c r="BX395" s="2" t="s">
        <v>226</v>
      </c>
      <c r="BY395" s="2" t="s">
        <v>238</v>
      </c>
      <c r="BZ395" s="2" t="s">
        <v>226</v>
      </c>
      <c r="CA395" s="4"/>
      <c r="CB395" s="8"/>
      <c r="CC395" s="4"/>
      <c r="CD395" s="8"/>
      <c r="CE395" s="7"/>
      <c r="CF395" s="7"/>
      <c r="CG395" s="2" t="s">
        <v>448</v>
      </c>
      <c r="CH395" s="2" t="s">
        <v>223</v>
      </c>
      <c r="CI395" s="2" t="s">
        <v>226</v>
      </c>
      <c r="CJ395" s="2" t="s">
        <v>226</v>
      </c>
      <c r="CK395" s="2" t="s">
        <v>238</v>
      </c>
      <c r="CL395" s="2" t="s">
        <v>226</v>
      </c>
      <c r="CM395" s="4"/>
      <c r="CN395" s="8"/>
      <c r="CO395" s="4"/>
      <c r="CP395" s="8"/>
      <c r="CQ395" s="7"/>
      <c r="CR395" s="7"/>
      <c r="CS395" s="2" t="s">
        <v>252</v>
      </c>
      <c r="CT395" s="2" t="s">
        <v>223</v>
      </c>
      <c r="CU395" s="2" t="s">
        <v>226</v>
      </c>
      <c r="CV395" s="2" t="s">
        <v>226</v>
      </c>
      <c r="CW395" s="2" t="s">
        <v>238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252</v>
      </c>
      <c r="DF395" s="2" t="s">
        <v>223</v>
      </c>
      <c r="DG395" s="2" t="s">
        <v>226</v>
      </c>
      <c r="DH395" s="2" t="s">
        <v>226</v>
      </c>
      <c r="DI395" s="2" t="s">
        <v>238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252</v>
      </c>
      <c r="DR395" s="2" t="s">
        <v>223</v>
      </c>
      <c r="DS395" s="2" t="s">
        <v>226</v>
      </c>
      <c r="DT395" s="2" t="s">
        <v>226</v>
      </c>
      <c r="DU395" s="2" t="s">
        <v>238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252</v>
      </c>
      <c r="ED395" s="2" t="s">
        <v>223</v>
      </c>
      <c r="EE395" s="2" t="s">
        <v>226</v>
      </c>
      <c r="EF395" s="2" t="s">
        <v>226</v>
      </c>
      <c r="EG395" s="2" t="s">
        <v>238</v>
      </c>
      <c r="EH395" s="2" t="s">
        <v>226</v>
      </c>
      <c r="EI395" s="4"/>
      <c r="EJ395" s="8"/>
      <c r="EK395" s="4"/>
      <c r="EL395" s="8"/>
      <c r="EM395" s="7"/>
      <c r="EN395" s="7"/>
      <c r="EO395" s="2" t="s">
        <v>252</v>
      </c>
      <c r="EP395" s="2" t="s">
        <v>223</v>
      </c>
      <c r="EQ395" s="2" t="s">
        <v>226</v>
      </c>
      <c r="ER395" s="2" t="s">
        <v>226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223</v>
      </c>
      <c r="FC395" s="2" t="s">
        <v>226</v>
      </c>
      <c r="FD395" s="2" t="s">
        <v>226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223</v>
      </c>
      <c r="FO395" s="2" t="s">
        <v>226</v>
      </c>
      <c r="FP395" s="2" t="s">
        <v>226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239</v>
      </c>
      <c r="FZ395" s="2" t="s">
        <v>223</v>
      </c>
      <c r="GA395" s="2" t="s">
        <v>226</v>
      </c>
      <c r="GB395" s="2" t="s">
        <v>226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252</v>
      </c>
      <c r="GL395" s="2" t="s">
        <v>223</v>
      </c>
      <c r="GM395" s="2" t="s">
        <v>226</v>
      </c>
      <c r="GN395" s="2" t="s">
        <v>226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252</v>
      </c>
      <c r="GX395" s="2" t="s">
        <v>223</v>
      </c>
      <c r="GY395" s="2" t="s">
        <v>226</v>
      </c>
      <c r="GZ395" s="2" t="s">
        <v>226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252</v>
      </c>
      <c r="HJ395" s="2" t="s">
        <v>223</v>
      </c>
      <c r="HK395" s="2" t="s">
        <v>226</v>
      </c>
      <c r="HL395" s="2" t="s">
        <v>226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252</v>
      </c>
      <c r="HV395" s="2" t="s">
        <v>223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252</v>
      </c>
      <c r="IH395" s="2" t="s">
        <v>223</v>
      </c>
      <c r="II395" s="2" t="s">
        <v>226</v>
      </c>
      <c r="IJ395" s="2" t="s">
        <v>226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949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252</v>
      </c>
      <c r="KD395" s="2" t="s">
        <v>223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252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252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252</v>
      </c>
      <c r="LN395" s="2" t="s">
        <v>223</v>
      </c>
      <c r="LO395" s="2" t="s">
        <v>226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252</v>
      </c>
      <c r="LZ395" s="2" t="s">
        <v>223</v>
      </c>
      <c r="MA395" s="2" t="s">
        <v>226</v>
      </c>
      <c r="MB395" s="2" t="s">
        <v>226</v>
      </c>
      <c r="MC395" s="2" t="s">
        <v>238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252</v>
      </c>
      <c r="ML395" s="2" t="s">
        <v>223</v>
      </c>
      <c r="MM395" s="2" t="s">
        <v>226</v>
      </c>
      <c r="MN395" s="2" t="s">
        <v>226</v>
      </c>
      <c r="MO395" s="2" t="s">
        <v>238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252</v>
      </c>
      <c r="MX395" s="2" t="s">
        <v>223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226</v>
      </c>
      <c r="NJ395" s="2" t="s">
        <v>226</v>
      </c>
      <c r="NK395" s="2" t="s">
        <v>226</v>
      </c>
      <c r="NL395" s="2" t="s">
        <v>226</v>
      </c>
      <c r="NM395" s="2" t="s">
        <v>226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949</v>
      </c>
      <c r="NV395" s="2" t="s">
        <v>223</v>
      </c>
      <c r="NW395" s="2" t="s">
        <v>226</v>
      </c>
      <c r="NX395" s="2" t="s">
        <v>226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252</v>
      </c>
      <c r="OH395" s="2" t="s">
        <v>223</v>
      </c>
      <c r="OI395" s="2" t="s">
        <v>226</v>
      </c>
      <c r="OJ395" s="2" t="s">
        <v>226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252</v>
      </c>
      <c r="OT395" s="2" t="s">
        <v>223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223</v>
      </c>
      <c r="PG395" s="2" t="s">
        <v>226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226</v>
      </c>
      <c r="QD395" s="2" t="s">
        <v>226</v>
      </c>
      <c r="QE395" s="2" t="s">
        <v>226</v>
      </c>
      <c r="QF395" s="2" t="s">
        <v>226</v>
      </c>
      <c r="QG395" s="2" t="s">
        <v>226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252</v>
      </c>
      <c r="QP395" s="2" t="s">
        <v>223</v>
      </c>
      <c r="QQ395" s="2" t="s">
        <v>226</v>
      </c>
      <c r="QR395" s="2" t="s">
        <v>226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223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252</v>
      </c>
      <c r="RN395" s="2" t="s">
        <v>223</v>
      </c>
      <c r="RO395" s="2" t="s">
        <v>226</v>
      </c>
      <c r="RP395" s="2" t="s">
        <v>226</v>
      </c>
      <c r="RQ395" s="2" t="s">
        <v>238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226</v>
      </c>
      <c r="RZ395" s="2" t="s">
        <v>226</v>
      </c>
      <c r="SA395" s="2" t="s">
        <v>226</v>
      </c>
      <c r="SB395" s="2" t="s">
        <v>226</v>
      </c>
      <c r="SC395" s="2" t="s">
        <v>226</v>
      </c>
      <c r="SD395" s="2" t="s">
        <v>226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>
        <v>50</v>
      </c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</row>
    <row r="396">
      <c r="A396" s="2" t="s">
        <v>3569</v>
      </c>
      <c r="B396" s="2" t="s">
        <v>577</v>
      </c>
      <c r="C396" s="2" t="s">
        <v>558</v>
      </c>
      <c r="D396" s="2" t="s">
        <v>486</v>
      </c>
      <c r="E396" s="2" t="s">
        <v>3495</v>
      </c>
      <c r="F396" s="2" t="s">
        <v>578</v>
      </c>
      <c r="G396" s="2" t="s">
        <v>579</v>
      </c>
      <c r="H396" s="2" t="s">
        <v>580</v>
      </c>
      <c r="I396" s="2" t="s">
        <v>3496</v>
      </c>
      <c r="J396" s="2" t="s">
        <v>268</v>
      </c>
      <c r="K396" s="2" t="s">
        <v>953</v>
      </c>
      <c r="L396" s="3">
        <v>36.75</v>
      </c>
      <c r="M396" s="3">
        <v>38.59</v>
      </c>
      <c r="N396" s="3">
        <v>74.99</v>
      </c>
      <c r="O396" s="2" t="s">
        <v>223</v>
      </c>
      <c r="P396" s="2" t="s">
        <v>2226</v>
      </c>
      <c r="Q396" s="2" t="s">
        <v>225</v>
      </c>
      <c r="R396" s="2" t="s">
        <v>226</v>
      </c>
      <c r="S396" s="2" t="s">
        <v>954</v>
      </c>
      <c r="T396" s="2" t="s">
        <v>586</v>
      </c>
      <c r="U396" s="2" t="s">
        <v>371</v>
      </c>
      <c r="V396" s="2" t="s">
        <v>230</v>
      </c>
      <c r="W396" s="2" t="s">
        <v>587</v>
      </c>
      <c r="X396" s="2" t="s">
        <v>335</v>
      </c>
      <c r="Y396" s="2" t="s">
        <v>226</v>
      </c>
      <c r="Z396" s="4"/>
      <c r="AA396" s="4">
        <f>=ROUNDDOWN({0},0)</f>
      </c>
      <c r="AB396" s="5"/>
      <c r="AC396" s="2" t="s">
        <v>948</v>
      </c>
      <c r="AD396" s="4">
        <v>25</v>
      </c>
      <c r="AE396" s="4">
        <v>50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/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/>
      <c r="BK396" s="8"/>
      <c r="BL396" s="2" t="s">
        <v>226</v>
      </c>
      <c r="BM396" s="7"/>
      <c r="BN396" s="7"/>
      <c r="BO396" s="4"/>
      <c r="BP396" s="8"/>
      <c r="BQ396" s="4"/>
      <c r="BR396" s="8"/>
      <c r="BS396" s="7"/>
      <c r="BT396" s="7"/>
      <c r="BU396" s="2" t="s">
        <v>252</v>
      </c>
      <c r="BV396" s="2" t="s">
        <v>223</v>
      </c>
      <c r="BW396" s="2" t="s">
        <v>226</v>
      </c>
      <c r="BX396" s="2" t="s">
        <v>226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448</v>
      </c>
      <c r="CH396" s="2" t="s">
        <v>223</v>
      </c>
      <c r="CI396" s="2" t="s">
        <v>226</v>
      </c>
      <c r="CJ396" s="2" t="s">
        <v>226</v>
      </c>
      <c r="CK396" s="2" t="s">
        <v>238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252</v>
      </c>
      <c r="CT396" s="2" t="s">
        <v>223</v>
      </c>
      <c r="CU396" s="2" t="s">
        <v>226</v>
      </c>
      <c r="CV396" s="2" t="s">
        <v>226</v>
      </c>
      <c r="CW396" s="2" t="s">
        <v>238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252</v>
      </c>
      <c r="DF396" s="2" t="s">
        <v>223</v>
      </c>
      <c r="DG396" s="2" t="s">
        <v>226</v>
      </c>
      <c r="DH396" s="2" t="s">
        <v>226</v>
      </c>
      <c r="DI396" s="2" t="s">
        <v>238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252</v>
      </c>
      <c r="DR396" s="2" t="s">
        <v>223</v>
      </c>
      <c r="DS396" s="2" t="s">
        <v>226</v>
      </c>
      <c r="DT396" s="2" t="s">
        <v>226</v>
      </c>
      <c r="DU396" s="2" t="s">
        <v>238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252</v>
      </c>
      <c r="ED396" s="2" t="s">
        <v>223</v>
      </c>
      <c r="EE396" s="2" t="s">
        <v>226</v>
      </c>
      <c r="EF396" s="2" t="s">
        <v>226</v>
      </c>
      <c r="EG396" s="2" t="s">
        <v>238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252</v>
      </c>
      <c r="EP396" s="2" t="s">
        <v>223</v>
      </c>
      <c r="EQ396" s="2" t="s">
        <v>226</v>
      </c>
      <c r="ER396" s="2" t="s">
        <v>226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223</v>
      </c>
      <c r="FC396" s="2" t="s">
        <v>226</v>
      </c>
      <c r="FD396" s="2" t="s">
        <v>226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226</v>
      </c>
      <c r="FP396" s="2" t="s">
        <v>226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239</v>
      </c>
      <c r="FZ396" s="2" t="s">
        <v>223</v>
      </c>
      <c r="GA396" s="2" t="s">
        <v>226</v>
      </c>
      <c r="GB396" s="2" t="s">
        <v>226</v>
      </c>
      <c r="GC396" s="2" t="s">
        <v>238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252</v>
      </c>
      <c r="GL396" s="2" t="s">
        <v>223</v>
      </c>
      <c r="GM396" s="2" t="s">
        <v>226</v>
      </c>
      <c r="GN396" s="2" t="s">
        <v>226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252</v>
      </c>
      <c r="GX396" s="2" t="s">
        <v>223</v>
      </c>
      <c r="GY396" s="2" t="s">
        <v>226</v>
      </c>
      <c r="GZ396" s="2" t="s">
        <v>226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252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252</v>
      </c>
      <c r="HV396" s="2" t="s">
        <v>223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252</v>
      </c>
      <c r="IH396" s="2" t="s">
        <v>223</v>
      </c>
      <c r="II396" s="2" t="s">
        <v>226</v>
      </c>
      <c r="IJ396" s="2" t="s">
        <v>226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949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252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252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252</v>
      </c>
      <c r="LB396" s="2" t="s">
        <v>223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223</v>
      </c>
      <c r="LO396" s="2" t="s">
        <v>226</v>
      </c>
      <c r="LP396" s="2" t="s">
        <v>226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252</v>
      </c>
      <c r="LZ396" s="2" t="s">
        <v>223</v>
      </c>
      <c r="MA396" s="2" t="s">
        <v>226</v>
      </c>
      <c r="MB396" s="2" t="s">
        <v>226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252</v>
      </c>
      <c r="ML396" s="2" t="s">
        <v>223</v>
      </c>
      <c r="MM396" s="2" t="s">
        <v>226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252</v>
      </c>
      <c r="MX396" s="2" t="s">
        <v>223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226</v>
      </c>
      <c r="NJ396" s="2" t="s">
        <v>226</v>
      </c>
      <c r="NK396" s="2" t="s">
        <v>226</v>
      </c>
      <c r="NL396" s="2" t="s">
        <v>226</v>
      </c>
      <c r="NM396" s="2" t="s">
        <v>226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949</v>
      </c>
      <c r="NV396" s="2" t="s">
        <v>223</v>
      </c>
      <c r="NW396" s="2" t="s">
        <v>226</v>
      </c>
      <c r="NX396" s="2" t="s">
        <v>226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252</v>
      </c>
      <c r="OH396" s="2" t="s">
        <v>223</v>
      </c>
      <c r="OI396" s="2" t="s">
        <v>226</v>
      </c>
      <c r="OJ396" s="2" t="s">
        <v>226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252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226</v>
      </c>
      <c r="QD396" s="2" t="s">
        <v>226</v>
      </c>
      <c r="QE396" s="2" t="s">
        <v>226</v>
      </c>
      <c r="QF396" s="2" t="s">
        <v>226</v>
      </c>
      <c r="QG396" s="2" t="s">
        <v>226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252</v>
      </c>
      <c r="QP396" s="2" t="s">
        <v>223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266</v>
      </c>
      <c r="RB396" s="2" t="s">
        <v>223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252</v>
      </c>
      <c r="RN396" s="2" t="s">
        <v>223</v>
      </c>
      <c r="RO396" s="2" t="s">
        <v>226</v>
      </c>
      <c r="RP396" s="2" t="s">
        <v>226</v>
      </c>
      <c r="RQ396" s="2" t="s">
        <v>238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226</v>
      </c>
      <c r="RZ396" s="2" t="s">
        <v>226</v>
      </c>
      <c r="SA396" s="2" t="s">
        <v>226</v>
      </c>
      <c r="SB396" s="2" t="s">
        <v>226</v>
      </c>
      <c r="SC396" s="2" t="s">
        <v>226</v>
      </c>
      <c r="SD396" s="2" t="s">
        <v>226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>
        <v>25</v>
      </c>
      <c r="UY396" s="4"/>
      <c r="UZ396" s="4"/>
      <c r="VA396" s="4"/>
      <c r="VB396" s="4"/>
      <c r="VC396" s="4"/>
      <c r="VD396" s="4"/>
      <c r="VE396" s="4"/>
      <c r="VF396" s="4"/>
      <c r="VG396" s="4"/>
      <c r="VH396" s="4">
        <v>25</v>
      </c>
      <c r="VI396" s="4"/>
      <c r="VJ396" s="4"/>
      <c r="VK396" s="4"/>
      <c r="VL396" s="4"/>
      <c r="VM396" s="4"/>
      <c r="VN396" s="4"/>
      <c r="VO396" s="4"/>
      <c r="VP396" s="4"/>
      <c r="VQ396" s="4"/>
    </row>
    <row r="397">
      <c r="A397" s="2" t="s">
        <v>3570</v>
      </c>
      <c r="B397" s="2" t="s">
        <v>577</v>
      </c>
      <c r="C397" s="2" t="s">
        <v>558</v>
      </c>
      <c r="D397" s="2" t="s">
        <v>486</v>
      </c>
      <c r="E397" s="2" t="s">
        <v>3495</v>
      </c>
      <c r="F397" s="2" t="s">
        <v>578</v>
      </c>
      <c r="G397" s="2" t="s">
        <v>579</v>
      </c>
      <c r="H397" s="2" t="s">
        <v>580</v>
      </c>
      <c r="I397" s="2" t="s">
        <v>3496</v>
      </c>
      <c r="J397" s="2" t="s">
        <v>582</v>
      </c>
      <c r="K397" s="2" t="s">
        <v>795</v>
      </c>
      <c r="L397" s="3">
        <v>27.6</v>
      </c>
      <c r="M397" s="3">
        <v>28.98</v>
      </c>
      <c r="N397" s="3">
        <v>59.99</v>
      </c>
      <c r="O397" s="2" t="s">
        <v>283</v>
      </c>
      <c r="P397" s="2" t="s">
        <v>284</v>
      </c>
      <c r="Q397" s="2" t="s">
        <v>225</v>
      </c>
      <c r="R397" s="2" t="s">
        <v>226</v>
      </c>
      <c r="S397" s="2" t="s">
        <v>585</v>
      </c>
      <c r="T397" s="2" t="s">
        <v>586</v>
      </c>
      <c r="U397" s="2" t="s">
        <v>489</v>
      </c>
      <c r="V397" s="2" t="s">
        <v>230</v>
      </c>
      <c r="W397" s="2" t="s">
        <v>587</v>
      </c>
      <c r="X397" s="2" t="s">
        <v>335</v>
      </c>
      <c r="Y397" s="2" t="s">
        <v>738</v>
      </c>
      <c r="Z397" s="4"/>
      <c r="AA397" s="4">
        <f>=ROUNDDOWN({0},0)</f>
      </c>
      <c r="AB397" s="5"/>
      <c r="AC397" s="2" t="s">
        <v>226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/>
      <c r="AQ397" s="8"/>
      <c r="AR397" s="4">
        <v>49</v>
      </c>
      <c r="AS397" s="8">
        <v>983.17</v>
      </c>
      <c r="AT397" s="7">
        <v>-1</v>
      </c>
      <c r="AU397" s="7">
        <v>-1</v>
      </c>
      <c r="AV397" s="4" t="s">
        <v>226</v>
      </c>
      <c r="AW397" s="8" t="s">
        <v>226</v>
      </c>
      <c r="AX397" s="4">
        <v>212</v>
      </c>
      <c r="AY397" s="8">
        <v>5651.95</v>
      </c>
      <c r="AZ397" s="7" t="s">
        <v>226</v>
      </c>
      <c r="BA397" s="7" t="s">
        <v>226</v>
      </c>
      <c r="BB397" s="7"/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/>
      <c r="BK397" s="8"/>
      <c r="BL397" s="2" t="s">
        <v>3571</v>
      </c>
      <c r="BM397" s="7"/>
      <c r="BN397" s="7"/>
      <c r="BO397" s="4"/>
      <c r="BP397" s="8"/>
      <c r="BQ397" s="4"/>
      <c r="BR397" s="8"/>
      <c r="BS397" s="7"/>
      <c r="BT397" s="7"/>
      <c r="BU397" s="2" t="s">
        <v>239</v>
      </c>
      <c r="BV397" s="2" t="s">
        <v>237</v>
      </c>
      <c r="BW397" s="2" t="s">
        <v>1078</v>
      </c>
      <c r="BX397" s="2" t="s">
        <v>849</v>
      </c>
      <c r="BY397" s="2" t="s">
        <v>238</v>
      </c>
      <c r="BZ397" s="2" t="s">
        <v>226</v>
      </c>
      <c r="CA397" s="4"/>
      <c r="CB397" s="8"/>
      <c r="CC397" s="4">
        <v>4</v>
      </c>
      <c r="CD397" s="8">
        <v>122.88</v>
      </c>
      <c r="CE397" s="7">
        <v>-1</v>
      </c>
      <c r="CF397" s="7">
        <v>-1</v>
      </c>
      <c r="CG397" s="2" t="s">
        <v>239</v>
      </c>
      <c r="CH397" s="2" t="s">
        <v>237</v>
      </c>
      <c r="CI397" s="2" t="s">
        <v>744</v>
      </c>
      <c r="CJ397" s="2" t="s">
        <v>1771</v>
      </c>
      <c r="CK397" s="2" t="s">
        <v>238</v>
      </c>
      <c r="CL397" s="2" t="s">
        <v>226</v>
      </c>
      <c r="CM397" s="4"/>
      <c r="CN397" s="8"/>
      <c r="CO397" s="4">
        <v>3</v>
      </c>
      <c r="CP397" s="8">
        <v>56.34</v>
      </c>
      <c r="CQ397" s="7">
        <v>-1</v>
      </c>
      <c r="CR397" s="7">
        <v>-1</v>
      </c>
      <c r="CS397" s="2" t="s">
        <v>239</v>
      </c>
      <c r="CT397" s="2" t="s">
        <v>237</v>
      </c>
      <c r="CU397" s="2" t="s">
        <v>744</v>
      </c>
      <c r="CV397" s="2" t="s">
        <v>1264</v>
      </c>
      <c r="CW397" s="2" t="s">
        <v>238</v>
      </c>
      <c r="CX397" s="2" t="s">
        <v>226</v>
      </c>
      <c r="CY397" s="4"/>
      <c r="CZ397" s="8"/>
      <c r="DA397" s="4">
        <v>38</v>
      </c>
      <c r="DB397" s="8">
        <v>693.84</v>
      </c>
      <c r="DC397" s="7">
        <v>-1</v>
      </c>
      <c r="DD397" s="7">
        <v>-1</v>
      </c>
      <c r="DE397" s="2" t="s">
        <v>239</v>
      </c>
      <c r="DF397" s="2" t="s">
        <v>237</v>
      </c>
      <c r="DG397" s="2" t="s">
        <v>776</v>
      </c>
      <c r="DH397" s="2" t="s">
        <v>3547</v>
      </c>
      <c r="DI397" s="2" t="s">
        <v>291</v>
      </c>
      <c r="DJ397" s="2" t="s">
        <v>226</v>
      </c>
      <c r="DK397" s="4"/>
      <c r="DL397" s="8"/>
      <c r="DM397" s="4"/>
      <c r="DN397" s="8"/>
      <c r="DO397" s="7"/>
      <c r="DP397" s="7"/>
      <c r="DQ397" s="2" t="s">
        <v>239</v>
      </c>
      <c r="DR397" s="2" t="s">
        <v>237</v>
      </c>
      <c r="DS397" s="2" t="s">
        <v>1084</v>
      </c>
      <c r="DT397" s="2" t="s">
        <v>1771</v>
      </c>
      <c r="DU397" s="2" t="s">
        <v>291</v>
      </c>
      <c r="DV397" s="2" t="s">
        <v>226</v>
      </c>
      <c r="DW397" s="4"/>
      <c r="DX397" s="8"/>
      <c r="DY397" s="4">
        <v>1</v>
      </c>
      <c r="DZ397" s="8">
        <v>30.43</v>
      </c>
      <c r="EA397" s="7">
        <v>-1</v>
      </c>
      <c r="EB397" s="7">
        <v>-1</v>
      </c>
      <c r="EC397" s="2" t="s">
        <v>239</v>
      </c>
      <c r="ED397" s="2" t="s">
        <v>237</v>
      </c>
      <c r="EE397" s="2" t="s">
        <v>1801</v>
      </c>
      <c r="EF397" s="2" t="s">
        <v>250</v>
      </c>
      <c r="EG397" s="2" t="s">
        <v>238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239</v>
      </c>
      <c r="EP397" s="2" t="s">
        <v>237</v>
      </c>
      <c r="EQ397" s="2" t="s">
        <v>1169</v>
      </c>
      <c r="ER397" s="2" t="s">
        <v>1772</v>
      </c>
      <c r="ES397" s="2" t="s">
        <v>238</v>
      </c>
      <c r="ET397" s="2" t="s">
        <v>226</v>
      </c>
      <c r="EU397" s="4"/>
      <c r="EV397" s="8"/>
      <c r="EW397" s="4">
        <v>2</v>
      </c>
      <c r="EX397" s="8">
        <v>57.94</v>
      </c>
      <c r="EY397" s="7">
        <v>-1</v>
      </c>
      <c r="EZ397" s="7">
        <v>-1</v>
      </c>
      <c r="FA397" s="2" t="s">
        <v>239</v>
      </c>
      <c r="FB397" s="2" t="s">
        <v>237</v>
      </c>
      <c r="FC397" s="2" t="s">
        <v>636</v>
      </c>
      <c r="FD397" s="2" t="s">
        <v>3517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237</v>
      </c>
      <c r="FO397" s="2" t="s">
        <v>744</v>
      </c>
      <c r="FP397" s="2" t="s">
        <v>226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239</v>
      </c>
      <c r="FZ397" s="2" t="s">
        <v>237</v>
      </c>
      <c r="GA397" s="2" t="s">
        <v>226</v>
      </c>
      <c r="GB397" s="2" t="s">
        <v>226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1002</v>
      </c>
      <c r="GL397" s="2" t="s">
        <v>237</v>
      </c>
      <c r="GM397" s="2" t="s">
        <v>343</v>
      </c>
      <c r="GN397" s="2" t="s">
        <v>2625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239</v>
      </c>
      <c r="GX397" s="2" t="s">
        <v>237</v>
      </c>
      <c r="GY397" s="2" t="s">
        <v>607</v>
      </c>
      <c r="GZ397" s="2" t="s">
        <v>3475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239</v>
      </c>
      <c r="HJ397" s="2" t="s">
        <v>237</v>
      </c>
      <c r="HK397" s="2" t="s">
        <v>509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239</v>
      </c>
      <c r="HV397" s="2" t="s">
        <v>237</v>
      </c>
      <c r="HW397" s="2" t="s">
        <v>607</v>
      </c>
      <c r="HX397" s="2" t="s">
        <v>3380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252</v>
      </c>
      <c r="IH397" s="2" t="s">
        <v>237</v>
      </c>
      <c r="II397" s="2" t="s">
        <v>226</v>
      </c>
      <c r="IJ397" s="2" t="s">
        <v>226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226</v>
      </c>
      <c r="IT397" s="2" t="s">
        <v>226</v>
      </c>
      <c r="IU397" s="2" t="s">
        <v>226</v>
      </c>
      <c r="IV397" s="2" t="s">
        <v>226</v>
      </c>
      <c r="IW397" s="2" t="s">
        <v>226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252</v>
      </c>
      <c r="JF397" s="2" t="s">
        <v>237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237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237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237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252</v>
      </c>
      <c r="LB397" s="2" t="s">
        <v>237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237</v>
      </c>
      <c r="LO397" s="2" t="s">
        <v>321</v>
      </c>
      <c r="LP397" s="2" t="s">
        <v>226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226</v>
      </c>
      <c r="MM397" s="2" t="s">
        <v>226</v>
      </c>
      <c r="MN397" s="2" t="s">
        <v>226</v>
      </c>
      <c r="MO397" s="2" t="s">
        <v>226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237</v>
      </c>
      <c r="MY397" s="2" t="s">
        <v>226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239</v>
      </c>
      <c r="NJ397" s="2" t="s">
        <v>237</v>
      </c>
      <c r="NK397" s="2" t="s">
        <v>3502</v>
      </c>
      <c r="NL397" s="2" t="s">
        <v>1201</v>
      </c>
      <c r="NM397" s="2" t="s">
        <v>291</v>
      </c>
      <c r="NN397" s="2" t="s">
        <v>226</v>
      </c>
      <c r="NO397" s="4"/>
      <c r="NP397" s="8"/>
      <c r="NQ397" s="4">
        <v>1</v>
      </c>
      <c r="NR397" s="8">
        <v>21.74</v>
      </c>
      <c r="NS397" s="7">
        <v>-1</v>
      </c>
      <c r="NT397" s="7">
        <v>-1</v>
      </c>
      <c r="NU397" s="2" t="s">
        <v>239</v>
      </c>
      <c r="NV397" s="2" t="s">
        <v>237</v>
      </c>
      <c r="NW397" s="2" t="s">
        <v>760</v>
      </c>
      <c r="NX397" s="2" t="s">
        <v>1947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252</v>
      </c>
      <c r="OH397" s="2" t="s">
        <v>237</v>
      </c>
      <c r="OI397" s="2" t="s">
        <v>226</v>
      </c>
      <c r="OJ397" s="2" t="s">
        <v>226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252</v>
      </c>
      <c r="OT397" s="2" t="s">
        <v>237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226</v>
      </c>
      <c r="PF397" s="2" t="s">
        <v>226</v>
      </c>
      <c r="PG397" s="2" t="s">
        <v>226</v>
      </c>
      <c r="PH397" s="2" t="s">
        <v>226</v>
      </c>
      <c r="PI397" s="2" t="s">
        <v>226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266</v>
      </c>
      <c r="QD397" s="2" t="s">
        <v>237</v>
      </c>
      <c r="QE397" s="2" t="s">
        <v>226</v>
      </c>
      <c r="QF397" s="2" t="s">
        <v>226</v>
      </c>
      <c r="QG397" s="2" t="s">
        <v>238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239</v>
      </c>
      <c r="QP397" s="2" t="s">
        <v>237</v>
      </c>
      <c r="QQ397" s="2" t="s">
        <v>1250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266</v>
      </c>
      <c r="RB397" s="2" t="s">
        <v>237</v>
      </c>
      <c r="RC397" s="2" t="s">
        <v>226</v>
      </c>
      <c r="RD397" s="2" t="s">
        <v>226</v>
      </c>
      <c r="RE397" s="2" t="s">
        <v>238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226</v>
      </c>
      <c r="RO397" s="2" t="s">
        <v>226</v>
      </c>
      <c r="RP397" s="2" t="s">
        <v>226</v>
      </c>
      <c r="RQ397" s="2" t="s">
        <v>226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236</v>
      </c>
      <c r="RZ397" s="2" t="s">
        <v>237</v>
      </c>
      <c r="SA397" s="2" t="s">
        <v>843</v>
      </c>
      <c r="SB397" s="2" t="s">
        <v>226</v>
      </c>
      <c r="SC397" s="2" t="s">
        <v>238</v>
      </c>
      <c r="SD397" s="2" t="s">
        <v>226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</row>
    <row r="398">
      <c r="A398" s="2" t="s">
        <v>3572</v>
      </c>
      <c r="B398" s="2" t="s">
        <v>577</v>
      </c>
      <c r="C398" s="2" t="s">
        <v>558</v>
      </c>
      <c r="D398" s="2" t="s">
        <v>486</v>
      </c>
      <c r="E398" s="2" t="s">
        <v>3495</v>
      </c>
      <c r="F398" s="2" t="s">
        <v>578</v>
      </c>
      <c r="G398" s="2" t="s">
        <v>579</v>
      </c>
      <c r="H398" s="2" t="s">
        <v>580</v>
      </c>
      <c r="I398" s="2" t="s">
        <v>3496</v>
      </c>
      <c r="J398" s="2" t="s">
        <v>221</v>
      </c>
      <c r="K398" s="2" t="s">
        <v>795</v>
      </c>
      <c r="L398" s="3">
        <v>33.6</v>
      </c>
      <c r="M398" s="3">
        <v>35.28</v>
      </c>
      <c r="N398" s="3">
        <v>69.99</v>
      </c>
      <c r="O398" s="2" t="s">
        <v>283</v>
      </c>
      <c r="P398" s="2" t="s">
        <v>284</v>
      </c>
      <c r="Q398" s="2" t="s">
        <v>225</v>
      </c>
      <c r="R398" s="2" t="s">
        <v>226</v>
      </c>
      <c r="S398" s="2" t="s">
        <v>585</v>
      </c>
      <c r="T398" s="2" t="s">
        <v>586</v>
      </c>
      <c r="U398" s="2" t="s">
        <v>371</v>
      </c>
      <c r="V398" s="2" t="s">
        <v>230</v>
      </c>
      <c r="W398" s="2" t="s">
        <v>587</v>
      </c>
      <c r="X398" s="2" t="s">
        <v>335</v>
      </c>
      <c r="Y398" s="2" t="s">
        <v>738</v>
      </c>
      <c r="Z398" s="4"/>
      <c r="AA398" s="4">
        <f>=ROUNDDOWN({0},0)</f>
      </c>
      <c r="AB398" s="5">
        <v>1</v>
      </c>
      <c r="AC398" s="2" t="s">
        <v>226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>
        <v>122</v>
      </c>
      <c r="AS398" s="8">
        <v>3280.47</v>
      </c>
      <c r="AT398" s="7">
        <v>-1</v>
      </c>
      <c r="AU398" s="7">
        <v>-1</v>
      </c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/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/>
      <c r="BK398" s="8"/>
      <c r="BL398" s="2" t="s">
        <v>3573</v>
      </c>
      <c r="BM398" s="7"/>
      <c r="BN398" s="7"/>
      <c r="BO398" s="4"/>
      <c r="BP398" s="8"/>
      <c r="BQ398" s="4">
        <v>11</v>
      </c>
      <c r="BR398" s="8">
        <v>382.58</v>
      </c>
      <c r="BS398" s="7">
        <v>-1</v>
      </c>
      <c r="BT398" s="7">
        <v>-1</v>
      </c>
      <c r="BU398" s="2" t="s">
        <v>239</v>
      </c>
      <c r="BV398" s="2" t="s">
        <v>237</v>
      </c>
      <c r="BW398" s="2" t="s">
        <v>226</v>
      </c>
      <c r="BX398" s="2" t="s">
        <v>670</v>
      </c>
      <c r="BY398" s="2" t="s">
        <v>238</v>
      </c>
      <c r="BZ398" s="2" t="s">
        <v>226</v>
      </c>
      <c r="CA398" s="4"/>
      <c r="CB398" s="8"/>
      <c r="CC398" s="4">
        <v>9</v>
      </c>
      <c r="CD398" s="8">
        <v>331.74</v>
      </c>
      <c r="CE398" s="7">
        <v>-1</v>
      </c>
      <c r="CF398" s="7">
        <v>-1</v>
      </c>
      <c r="CG398" s="2" t="s">
        <v>239</v>
      </c>
      <c r="CH398" s="2" t="s">
        <v>237</v>
      </c>
      <c r="CI398" s="2" t="s">
        <v>738</v>
      </c>
      <c r="CJ398" s="2" t="s">
        <v>3574</v>
      </c>
      <c r="CK398" s="2" t="s">
        <v>238</v>
      </c>
      <c r="CL398" s="2" t="s">
        <v>226</v>
      </c>
      <c r="CM398" s="4"/>
      <c r="CN398" s="8"/>
      <c r="CO398" s="4">
        <v>13</v>
      </c>
      <c r="CP398" s="8">
        <v>297.18</v>
      </c>
      <c r="CQ398" s="7">
        <v>-1</v>
      </c>
      <c r="CR398" s="7">
        <v>-1</v>
      </c>
      <c r="CS398" s="2" t="s">
        <v>239</v>
      </c>
      <c r="CT398" s="2" t="s">
        <v>237</v>
      </c>
      <c r="CU398" s="2" t="s">
        <v>738</v>
      </c>
      <c r="CV398" s="2" t="s">
        <v>3499</v>
      </c>
      <c r="CW398" s="2" t="s">
        <v>238</v>
      </c>
      <c r="CX398" s="2" t="s">
        <v>226</v>
      </c>
      <c r="CY398" s="4"/>
      <c r="CZ398" s="8"/>
      <c r="DA398" s="4">
        <v>65</v>
      </c>
      <c r="DB398" s="8">
        <v>1505.89</v>
      </c>
      <c r="DC398" s="7">
        <v>-1</v>
      </c>
      <c r="DD398" s="7">
        <v>-1</v>
      </c>
      <c r="DE398" s="2" t="s">
        <v>239</v>
      </c>
      <c r="DF398" s="2" t="s">
        <v>237</v>
      </c>
      <c r="DG398" s="2" t="s">
        <v>776</v>
      </c>
      <c r="DH398" s="2" t="s">
        <v>772</v>
      </c>
      <c r="DI398" s="2" t="s">
        <v>291</v>
      </c>
      <c r="DJ398" s="2" t="s">
        <v>226</v>
      </c>
      <c r="DK398" s="4"/>
      <c r="DL398" s="8"/>
      <c r="DM398" s="4">
        <v>5</v>
      </c>
      <c r="DN398" s="8">
        <v>99.94</v>
      </c>
      <c r="DO398" s="7">
        <v>-1</v>
      </c>
      <c r="DP398" s="7">
        <v>-1</v>
      </c>
      <c r="DQ398" s="2" t="s">
        <v>239</v>
      </c>
      <c r="DR398" s="2" t="s">
        <v>237</v>
      </c>
      <c r="DS398" s="2" t="s">
        <v>1084</v>
      </c>
      <c r="DT398" s="2" t="s">
        <v>1425</v>
      </c>
      <c r="DU398" s="2" t="s">
        <v>291</v>
      </c>
      <c r="DV398" s="2" t="s">
        <v>226</v>
      </c>
      <c r="DW398" s="4"/>
      <c r="DX398" s="8"/>
      <c r="DY398" s="4">
        <v>2</v>
      </c>
      <c r="DZ398" s="8">
        <v>74.08</v>
      </c>
      <c r="EA398" s="7">
        <v>-1</v>
      </c>
      <c r="EB398" s="7">
        <v>-1</v>
      </c>
      <c r="EC398" s="2" t="s">
        <v>239</v>
      </c>
      <c r="ED398" s="2" t="s">
        <v>237</v>
      </c>
      <c r="EE398" s="2" t="s">
        <v>1801</v>
      </c>
      <c r="EF398" s="2" t="s">
        <v>250</v>
      </c>
      <c r="EG398" s="2" t="s">
        <v>238</v>
      </c>
      <c r="EH398" s="2" t="s">
        <v>226</v>
      </c>
      <c r="EI398" s="4"/>
      <c r="EJ398" s="8"/>
      <c r="EK398" s="4">
        <v>1</v>
      </c>
      <c r="EL398" s="8">
        <v>32.21</v>
      </c>
      <c r="EM398" s="7">
        <v>-1</v>
      </c>
      <c r="EN398" s="7">
        <v>-1</v>
      </c>
      <c r="EO398" s="2" t="s">
        <v>239</v>
      </c>
      <c r="EP398" s="2" t="s">
        <v>237</v>
      </c>
      <c r="EQ398" s="2" t="s">
        <v>768</v>
      </c>
      <c r="ER398" s="2" t="s">
        <v>757</v>
      </c>
      <c r="ES398" s="2" t="s">
        <v>238</v>
      </c>
      <c r="ET398" s="2" t="s">
        <v>226</v>
      </c>
      <c r="EU398" s="4"/>
      <c r="EV398" s="8"/>
      <c r="EW398" s="4">
        <v>13</v>
      </c>
      <c r="EX398" s="8">
        <v>458.51</v>
      </c>
      <c r="EY398" s="7">
        <v>-1</v>
      </c>
      <c r="EZ398" s="7">
        <v>-1</v>
      </c>
      <c r="FA398" s="2" t="s">
        <v>239</v>
      </c>
      <c r="FB398" s="2" t="s">
        <v>237</v>
      </c>
      <c r="FC398" s="2" t="s">
        <v>636</v>
      </c>
      <c r="FD398" s="2" t="s">
        <v>682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237</v>
      </c>
      <c r="FO398" s="2" t="s">
        <v>738</v>
      </c>
      <c r="FP398" s="2" t="s">
        <v>304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239</v>
      </c>
      <c r="FZ398" s="2" t="s">
        <v>237</v>
      </c>
      <c r="GA398" s="2" t="s">
        <v>226</v>
      </c>
      <c r="GB398" s="2" t="s">
        <v>226</v>
      </c>
      <c r="GC398" s="2" t="s">
        <v>238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239</v>
      </c>
      <c r="GL398" s="2" t="s">
        <v>237</v>
      </c>
      <c r="GM398" s="2" t="s">
        <v>343</v>
      </c>
      <c r="GN398" s="2" t="s">
        <v>3575</v>
      </c>
      <c r="GO398" s="2" t="s">
        <v>238</v>
      </c>
      <c r="GP398" s="2" t="s">
        <v>226</v>
      </c>
      <c r="GQ398" s="4"/>
      <c r="GR398" s="8"/>
      <c r="GS398" s="4">
        <v>1</v>
      </c>
      <c r="GT398" s="8">
        <v>34.84</v>
      </c>
      <c r="GU398" s="7">
        <v>-1</v>
      </c>
      <c r="GV398" s="7">
        <v>-1</v>
      </c>
      <c r="GW398" s="2" t="s">
        <v>239</v>
      </c>
      <c r="GX398" s="2" t="s">
        <v>237</v>
      </c>
      <c r="GY398" s="2" t="s">
        <v>607</v>
      </c>
      <c r="GZ398" s="2" t="s">
        <v>1171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239</v>
      </c>
      <c r="HJ398" s="2" t="s">
        <v>237</v>
      </c>
      <c r="HK398" s="2" t="s">
        <v>509</v>
      </c>
      <c r="HL398" s="2" t="s">
        <v>541</v>
      </c>
      <c r="HM398" s="2" t="s">
        <v>238</v>
      </c>
      <c r="HN398" s="2" t="s">
        <v>226</v>
      </c>
      <c r="HO398" s="4"/>
      <c r="HP398" s="8"/>
      <c r="HQ398" s="4">
        <v>2</v>
      </c>
      <c r="HR398" s="8">
        <v>63.5</v>
      </c>
      <c r="HS398" s="7">
        <v>-1</v>
      </c>
      <c r="HT398" s="7">
        <v>-1</v>
      </c>
      <c r="HU398" s="2" t="s">
        <v>239</v>
      </c>
      <c r="HV398" s="2" t="s">
        <v>237</v>
      </c>
      <c r="HW398" s="2" t="s">
        <v>607</v>
      </c>
      <c r="HX398" s="2" t="s">
        <v>1156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252</v>
      </c>
      <c r="IH398" s="2" t="s">
        <v>237</v>
      </c>
      <c r="II398" s="2" t="s">
        <v>226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226</v>
      </c>
      <c r="IT398" s="2" t="s">
        <v>226</v>
      </c>
      <c r="IU398" s="2" t="s">
        <v>226</v>
      </c>
      <c r="IV398" s="2" t="s">
        <v>226</v>
      </c>
      <c r="IW398" s="2" t="s">
        <v>226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252</v>
      </c>
      <c r="JF398" s="2" t="s">
        <v>237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237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237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237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252</v>
      </c>
      <c r="LB398" s="2" t="s">
        <v>237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237</v>
      </c>
      <c r="LO398" s="2" t="s">
        <v>321</v>
      </c>
      <c r="LP398" s="2" t="s">
        <v>484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226</v>
      </c>
      <c r="MM398" s="2" t="s">
        <v>226</v>
      </c>
      <c r="MN398" s="2" t="s">
        <v>226</v>
      </c>
      <c r="MO398" s="2" t="s">
        <v>226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237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239</v>
      </c>
      <c r="NJ398" s="2" t="s">
        <v>237</v>
      </c>
      <c r="NK398" s="2" t="s">
        <v>768</v>
      </c>
      <c r="NL398" s="2" t="s">
        <v>1267</v>
      </c>
      <c r="NM398" s="2" t="s">
        <v>291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239</v>
      </c>
      <c r="NV398" s="2" t="s">
        <v>237</v>
      </c>
      <c r="NW398" s="2" t="s">
        <v>760</v>
      </c>
      <c r="NX398" s="2" t="s">
        <v>898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252</v>
      </c>
      <c r="OH398" s="2" t="s">
        <v>237</v>
      </c>
      <c r="OI398" s="2" t="s">
        <v>226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252</v>
      </c>
      <c r="OT398" s="2" t="s">
        <v>237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226</v>
      </c>
      <c r="PG398" s="2" t="s">
        <v>226</v>
      </c>
      <c r="PH398" s="2" t="s">
        <v>226</v>
      </c>
      <c r="PI398" s="2" t="s">
        <v>226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266</v>
      </c>
      <c r="QD398" s="2" t="s">
        <v>237</v>
      </c>
      <c r="QE398" s="2" t="s">
        <v>226</v>
      </c>
      <c r="QF398" s="2" t="s">
        <v>226</v>
      </c>
      <c r="QG398" s="2" t="s">
        <v>238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237</v>
      </c>
      <c r="QQ398" s="2" t="s">
        <v>1250</v>
      </c>
      <c r="QR398" s="2" t="s">
        <v>226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237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226</v>
      </c>
      <c r="RN398" s="2" t="s">
        <v>226</v>
      </c>
      <c r="RO398" s="2" t="s">
        <v>226</v>
      </c>
      <c r="RP398" s="2" t="s">
        <v>226</v>
      </c>
      <c r="RQ398" s="2" t="s">
        <v>226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236</v>
      </c>
      <c r="RZ398" s="2" t="s">
        <v>237</v>
      </c>
      <c r="SA398" s="2" t="s">
        <v>3503</v>
      </c>
      <c r="SB398" s="2" t="s">
        <v>226</v>
      </c>
      <c r="SC398" s="2" t="s">
        <v>238</v>
      </c>
      <c r="SD398" s="2" t="s">
        <v>226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</row>
    <row r="399">
      <c r="A399" s="2" t="s">
        <v>3576</v>
      </c>
      <c r="B399" s="2" t="s">
        <v>577</v>
      </c>
      <c r="C399" s="2" t="s">
        <v>558</v>
      </c>
      <c r="D399" s="2" t="s">
        <v>486</v>
      </c>
      <c r="E399" s="2" t="s">
        <v>3495</v>
      </c>
      <c r="F399" s="2" t="s">
        <v>578</v>
      </c>
      <c r="G399" s="2" t="s">
        <v>579</v>
      </c>
      <c r="H399" s="2" t="s">
        <v>580</v>
      </c>
      <c r="I399" s="2" t="s">
        <v>3496</v>
      </c>
      <c r="J399" s="2" t="s">
        <v>268</v>
      </c>
      <c r="K399" s="2" t="s">
        <v>795</v>
      </c>
      <c r="L399" s="3">
        <v>36.75</v>
      </c>
      <c r="M399" s="3">
        <v>38.59</v>
      </c>
      <c r="N399" s="3">
        <v>74.99</v>
      </c>
      <c r="O399" s="2" t="s">
        <v>283</v>
      </c>
      <c r="P399" s="2" t="s">
        <v>284</v>
      </c>
      <c r="Q399" s="2" t="s">
        <v>225</v>
      </c>
      <c r="R399" s="2" t="s">
        <v>226</v>
      </c>
      <c r="S399" s="2" t="s">
        <v>797</v>
      </c>
      <c r="T399" s="2" t="s">
        <v>586</v>
      </c>
      <c r="U399" s="2" t="s">
        <v>371</v>
      </c>
      <c r="V399" s="2" t="s">
        <v>230</v>
      </c>
      <c r="W399" s="2" t="s">
        <v>587</v>
      </c>
      <c r="X399" s="2" t="s">
        <v>335</v>
      </c>
      <c r="Y399" s="2" t="s">
        <v>648</v>
      </c>
      <c r="Z399" s="4"/>
      <c r="AA399" s="4">
        <f>=ROUNDDOWN({0},0)</f>
      </c>
      <c r="AB399" s="5">
        <v>1.1</v>
      </c>
      <c r="AC399" s="2" t="s">
        <v>226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/>
      <c r="AQ399" s="8"/>
      <c r="AR399" s="4">
        <v>41</v>
      </c>
      <c r="AS399" s="8">
        <v>1388.31</v>
      </c>
      <c r="AT399" s="7">
        <v>-1</v>
      </c>
      <c r="AU399" s="7">
        <v>-1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/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/>
      <c r="BK399" s="8"/>
      <c r="BL399" s="2" t="s">
        <v>3577</v>
      </c>
      <c r="BM399" s="7"/>
      <c r="BN399" s="7"/>
      <c r="BO399" s="4"/>
      <c r="BP399" s="8"/>
      <c r="BQ399" s="4">
        <v>6</v>
      </c>
      <c r="BR399" s="8">
        <v>231.84</v>
      </c>
      <c r="BS399" s="7">
        <v>-1</v>
      </c>
      <c r="BT399" s="7">
        <v>-1</v>
      </c>
      <c r="BU399" s="2" t="s">
        <v>239</v>
      </c>
      <c r="BV399" s="2" t="s">
        <v>237</v>
      </c>
      <c r="BW399" s="2" t="s">
        <v>226</v>
      </c>
      <c r="BX399" s="2" t="s">
        <v>269</v>
      </c>
      <c r="BY399" s="2" t="s">
        <v>238</v>
      </c>
      <c r="BZ399" s="2" t="s">
        <v>226</v>
      </c>
      <c r="CA399" s="4"/>
      <c r="CB399" s="8"/>
      <c r="CC399" s="4">
        <v>3</v>
      </c>
      <c r="CD399" s="8">
        <v>122.88</v>
      </c>
      <c r="CE399" s="7">
        <v>-1</v>
      </c>
      <c r="CF399" s="7">
        <v>-1</v>
      </c>
      <c r="CG399" s="2" t="s">
        <v>239</v>
      </c>
      <c r="CH399" s="2" t="s">
        <v>237</v>
      </c>
      <c r="CI399" s="2" t="s">
        <v>648</v>
      </c>
      <c r="CJ399" s="2" t="s">
        <v>831</v>
      </c>
      <c r="CK399" s="2" t="s">
        <v>238</v>
      </c>
      <c r="CL399" s="2" t="s">
        <v>226</v>
      </c>
      <c r="CM399" s="4"/>
      <c r="CN399" s="8"/>
      <c r="CO399" s="4">
        <v>7</v>
      </c>
      <c r="CP399" s="8">
        <v>175</v>
      </c>
      <c r="CQ399" s="7">
        <v>-1</v>
      </c>
      <c r="CR399" s="7">
        <v>-1</v>
      </c>
      <c r="CS399" s="2" t="s">
        <v>239</v>
      </c>
      <c r="CT399" s="2" t="s">
        <v>237</v>
      </c>
      <c r="CU399" s="2" t="s">
        <v>648</v>
      </c>
      <c r="CV399" s="2" t="s">
        <v>653</v>
      </c>
      <c r="CW399" s="2" t="s">
        <v>238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239</v>
      </c>
      <c r="DF399" s="2" t="s">
        <v>237</v>
      </c>
      <c r="DG399" s="2" t="s">
        <v>654</v>
      </c>
      <c r="DH399" s="2" t="s">
        <v>884</v>
      </c>
      <c r="DI399" s="2" t="s">
        <v>291</v>
      </c>
      <c r="DJ399" s="2" t="s">
        <v>226</v>
      </c>
      <c r="DK399" s="4"/>
      <c r="DL399" s="8"/>
      <c r="DM399" s="4">
        <v>7</v>
      </c>
      <c r="DN399" s="8">
        <v>172.08</v>
      </c>
      <c r="DO399" s="7">
        <v>-1</v>
      </c>
      <c r="DP399" s="7">
        <v>-1</v>
      </c>
      <c r="DQ399" s="2" t="s">
        <v>239</v>
      </c>
      <c r="DR399" s="2" t="s">
        <v>237</v>
      </c>
      <c r="DS399" s="2" t="s">
        <v>648</v>
      </c>
      <c r="DT399" s="2" t="s">
        <v>832</v>
      </c>
      <c r="DU399" s="2" t="s">
        <v>291</v>
      </c>
      <c r="DV399" s="2" t="s">
        <v>226</v>
      </c>
      <c r="DW399" s="4"/>
      <c r="DX399" s="8"/>
      <c r="DY399" s="4">
        <v>6</v>
      </c>
      <c r="DZ399" s="8">
        <v>243.12</v>
      </c>
      <c r="EA399" s="7">
        <v>-1</v>
      </c>
      <c r="EB399" s="7">
        <v>-1</v>
      </c>
      <c r="EC399" s="2" t="s">
        <v>239</v>
      </c>
      <c r="ED399" s="2" t="s">
        <v>237</v>
      </c>
      <c r="EE399" s="2" t="s">
        <v>724</v>
      </c>
      <c r="EF399" s="2" t="s">
        <v>728</v>
      </c>
      <c r="EG399" s="2" t="s">
        <v>238</v>
      </c>
      <c r="EH399" s="2" t="s">
        <v>226</v>
      </c>
      <c r="EI399" s="4"/>
      <c r="EJ399" s="8"/>
      <c r="EK399" s="4">
        <v>2</v>
      </c>
      <c r="EL399" s="8">
        <v>78.72</v>
      </c>
      <c r="EM399" s="7">
        <v>-1</v>
      </c>
      <c r="EN399" s="7">
        <v>-1</v>
      </c>
      <c r="EO399" s="2" t="s">
        <v>239</v>
      </c>
      <c r="EP399" s="2" t="s">
        <v>237</v>
      </c>
      <c r="EQ399" s="2" t="s">
        <v>648</v>
      </c>
      <c r="ER399" s="2" t="s">
        <v>1792</v>
      </c>
      <c r="ES399" s="2" t="s">
        <v>238</v>
      </c>
      <c r="ET399" s="2" t="s">
        <v>226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237</v>
      </c>
      <c r="FC399" s="2" t="s">
        <v>648</v>
      </c>
      <c r="FD399" s="2" t="s">
        <v>658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237</v>
      </c>
      <c r="FO399" s="2" t="s">
        <v>648</v>
      </c>
      <c r="FP399" s="2" t="s">
        <v>226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239</v>
      </c>
      <c r="FZ399" s="2" t="s">
        <v>237</v>
      </c>
      <c r="GA399" s="2" t="s">
        <v>226</v>
      </c>
      <c r="GB399" s="2" t="s">
        <v>226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1002</v>
      </c>
      <c r="GL399" s="2" t="s">
        <v>237</v>
      </c>
      <c r="GM399" s="2" t="s">
        <v>351</v>
      </c>
      <c r="GN399" s="2" t="s">
        <v>358</v>
      </c>
      <c r="GO399" s="2" t="s">
        <v>238</v>
      </c>
      <c r="GP399" s="2" t="s">
        <v>226</v>
      </c>
      <c r="GQ399" s="4"/>
      <c r="GR399" s="8"/>
      <c r="GS399" s="4">
        <v>4</v>
      </c>
      <c r="GT399" s="8">
        <v>162.08</v>
      </c>
      <c r="GU399" s="7">
        <v>-1</v>
      </c>
      <c r="GV399" s="7">
        <v>-1</v>
      </c>
      <c r="GW399" s="2" t="s">
        <v>239</v>
      </c>
      <c r="GX399" s="2" t="s">
        <v>237</v>
      </c>
      <c r="GY399" s="2" t="s">
        <v>514</v>
      </c>
      <c r="GZ399" s="2" t="s">
        <v>471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239</v>
      </c>
      <c r="HJ399" s="2" t="s">
        <v>237</v>
      </c>
      <c r="HK399" s="2" t="s">
        <v>509</v>
      </c>
      <c r="HL399" s="2" t="s">
        <v>2166</v>
      </c>
      <c r="HM399" s="2" t="s">
        <v>238</v>
      </c>
      <c r="HN399" s="2" t="s">
        <v>226</v>
      </c>
      <c r="HO399" s="4"/>
      <c r="HP399" s="8"/>
      <c r="HQ399" s="4">
        <v>3</v>
      </c>
      <c r="HR399" s="8">
        <v>115.77</v>
      </c>
      <c r="HS399" s="7">
        <v>-1</v>
      </c>
      <c r="HT399" s="7">
        <v>-1</v>
      </c>
      <c r="HU399" s="2" t="s">
        <v>239</v>
      </c>
      <c r="HV399" s="2" t="s">
        <v>237</v>
      </c>
      <c r="HW399" s="2" t="s">
        <v>666</v>
      </c>
      <c r="HX399" s="2" t="s">
        <v>343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252</v>
      </c>
      <c r="IH399" s="2" t="s">
        <v>237</v>
      </c>
      <c r="II399" s="2" t="s">
        <v>226</v>
      </c>
      <c r="IJ399" s="2" t="s">
        <v>226</v>
      </c>
      <c r="IK399" s="2" t="s">
        <v>238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226</v>
      </c>
      <c r="IT399" s="2" t="s">
        <v>226</v>
      </c>
      <c r="IU399" s="2" t="s">
        <v>226</v>
      </c>
      <c r="IV399" s="2" t="s">
        <v>226</v>
      </c>
      <c r="IW399" s="2" t="s">
        <v>226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237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237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237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237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252</v>
      </c>
      <c r="LB399" s="2" t="s">
        <v>237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237</v>
      </c>
      <c r="LO399" s="2" t="s">
        <v>321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226</v>
      </c>
      <c r="MM399" s="2" t="s">
        <v>226</v>
      </c>
      <c r="MN399" s="2" t="s">
        <v>226</v>
      </c>
      <c r="MO399" s="2" t="s">
        <v>226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237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239</v>
      </c>
      <c r="NJ399" s="2" t="s">
        <v>261</v>
      </c>
      <c r="NK399" s="2" t="s">
        <v>648</v>
      </c>
      <c r="NL399" s="2" t="s">
        <v>696</v>
      </c>
      <c r="NM399" s="2" t="s">
        <v>291</v>
      </c>
      <c r="NN399" s="2" t="s">
        <v>226</v>
      </c>
      <c r="NO399" s="4"/>
      <c r="NP399" s="8"/>
      <c r="NQ399" s="4">
        <v>3</v>
      </c>
      <c r="NR399" s="8">
        <v>86.82</v>
      </c>
      <c r="NS399" s="7">
        <v>-1</v>
      </c>
      <c r="NT399" s="7">
        <v>-1</v>
      </c>
      <c r="NU399" s="2" t="s">
        <v>239</v>
      </c>
      <c r="NV399" s="2" t="s">
        <v>237</v>
      </c>
      <c r="NW399" s="2" t="s">
        <v>350</v>
      </c>
      <c r="NX399" s="2" t="s">
        <v>1268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252</v>
      </c>
      <c r="OH399" s="2" t="s">
        <v>237</v>
      </c>
      <c r="OI399" s="2" t="s">
        <v>226</v>
      </c>
      <c r="OJ399" s="2" t="s">
        <v>226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252</v>
      </c>
      <c r="OT399" s="2" t="s">
        <v>237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266</v>
      </c>
      <c r="QD399" s="2" t="s">
        <v>237</v>
      </c>
      <c r="QE399" s="2" t="s">
        <v>226</v>
      </c>
      <c r="QF399" s="2" t="s">
        <v>226</v>
      </c>
      <c r="QG399" s="2" t="s">
        <v>238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236</v>
      </c>
      <c r="QP399" s="2" t="s">
        <v>237</v>
      </c>
      <c r="QQ399" s="2" t="s">
        <v>226</v>
      </c>
      <c r="QR399" s="2" t="s">
        <v>226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237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236</v>
      </c>
      <c r="RZ399" s="2" t="s">
        <v>237</v>
      </c>
      <c r="SA399" s="2" t="s">
        <v>226</v>
      </c>
      <c r="SB399" s="2" t="s">
        <v>226</v>
      </c>
      <c r="SC399" s="2" t="s">
        <v>238</v>
      </c>
      <c r="SD399" s="2" t="s">
        <v>226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</row>
    <row r="400">
      <c r="A400" s="2" t="s">
        <v>3578</v>
      </c>
      <c r="B400" s="2" t="s">
        <v>577</v>
      </c>
      <c r="C400" s="2" t="s">
        <v>558</v>
      </c>
      <c r="D400" s="2" t="s">
        <v>486</v>
      </c>
      <c r="E400" s="2" t="s">
        <v>3495</v>
      </c>
      <c r="F400" s="2" t="s">
        <v>578</v>
      </c>
      <c r="G400" s="2" t="s">
        <v>579</v>
      </c>
      <c r="H400" s="2" t="s">
        <v>580</v>
      </c>
      <c r="I400" s="2" t="s">
        <v>3496</v>
      </c>
      <c r="J400" s="2" t="s">
        <v>582</v>
      </c>
      <c r="K400" s="2" t="s">
        <v>841</v>
      </c>
      <c r="L400" s="3">
        <v>27.6</v>
      </c>
      <c r="M400" s="3">
        <v>28.98</v>
      </c>
      <c r="N400" s="3">
        <v>59.99</v>
      </c>
      <c r="O400" s="2" t="s">
        <v>302</v>
      </c>
      <c r="P400" s="2" t="s">
        <v>284</v>
      </c>
      <c r="Q400" s="2" t="s">
        <v>225</v>
      </c>
      <c r="R400" s="2" t="s">
        <v>226</v>
      </c>
      <c r="S400" s="2" t="s">
        <v>842</v>
      </c>
      <c r="T400" s="2" t="s">
        <v>586</v>
      </c>
      <c r="U400" s="2" t="s">
        <v>489</v>
      </c>
      <c r="V400" s="2" t="s">
        <v>230</v>
      </c>
      <c r="W400" s="2" t="s">
        <v>587</v>
      </c>
      <c r="X400" s="2" t="s">
        <v>335</v>
      </c>
      <c r="Y400" s="2" t="s">
        <v>845</v>
      </c>
      <c r="Z400" s="4"/>
      <c r="AA400" s="4">
        <f>=ROUNDDOWN({0},0)</f>
      </c>
      <c r="AB400" s="5">
        <v>1</v>
      </c>
      <c r="AC400" s="2" t="s">
        <v>226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/>
      <c r="AQ400" s="8"/>
      <c r="AR400" s="4">
        <v>20</v>
      </c>
      <c r="AS400" s="8">
        <v>558.34</v>
      </c>
      <c r="AT400" s="7">
        <v>-1</v>
      </c>
      <c r="AU400" s="7">
        <v>-1</v>
      </c>
      <c r="AV400" s="4" t="s">
        <v>226</v>
      </c>
      <c r="AW400" s="8" t="s">
        <v>226</v>
      </c>
      <c r="AX400" s="4">
        <v>60</v>
      </c>
      <c r="AY400" s="8">
        <v>2063.26</v>
      </c>
      <c r="AZ400" s="7" t="s">
        <v>226</v>
      </c>
      <c r="BA400" s="7" t="s">
        <v>226</v>
      </c>
      <c r="BB400" s="7"/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/>
      <c r="BK400" s="8"/>
      <c r="BL400" s="2" t="s">
        <v>3579</v>
      </c>
      <c r="BM400" s="7"/>
      <c r="BN400" s="7"/>
      <c r="BO400" s="4"/>
      <c r="BP400" s="8"/>
      <c r="BQ400" s="4">
        <v>8</v>
      </c>
      <c r="BR400" s="8">
        <v>232.32</v>
      </c>
      <c r="BS400" s="7">
        <v>-1</v>
      </c>
      <c r="BT400" s="7">
        <v>-1</v>
      </c>
      <c r="BU400" s="2" t="s">
        <v>239</v>
      </c>
      <c r="BV400" s="2" t="s">
        <v>237</v>
      </c>
      <c r="BW400" s="2" t="s">
        <v>226</v>
      </c>
      <c r="BX400" s="2" t="s">
        <v>3580</v>
      </c>
      <c r="BY400" s="2" t="s">
        <v>238</v>
      </c>
      <c r="BZ400" s="2" t="s">
        <v>226</v>
      </c>
      <c r="CA400" s="4"/>
      <c r="CB400" s="8"/>
      <c r="CC400" s="4">
        <v>1</v>
      </c>
      <c r="CD400" s="8">
        <v>30.72</v>
      </c>
      <c r="CE400" s="7">
        <v>-1</v>
      </c>
      <c r="CF400" s="7">
        <v>-1</v>
      </c>
      <c r="CG400" s="2" t="s">
        <v>239</v>
      </c>
      <c r="CH400" s="2" t="s">
        <v>237</v>
      </c>
      <c r="CI400" s="2" t="s">
        <v>845</v>
      </c>
      <c r="CJ400" s="2" t="s">
        <v>3362</v>
      </c>
      <c r="CK400" s="2" t="s">
        <v>238</v>
      </c>
      <c r="CL400" s="2" t="s">
        <v>226</v>
      </c>
      <c r="CM400" s="4"/>
      <c r="CN400" s="8"/>
      <c r="CO400" s="4"/>
      <c r="CP400" s="8"/>
      <c r="CQ400" s="7"/>
      <c r="CR400" s="7"/>
      <c r="CS400" s="2" t="s">
        <v>239</v>
      </c>
      <c r="CT400" s="2" t="s">
        <v>237</v>
      </c>
      <c r="CU400" s="2" t="s">
        <v>845</v>
      </c>
      <c r="CV400" s="2" t="s">
        <v>1671</v>
      </c>
      <c r="CW400" s="2" t="s">
        <v>238</v>
      </c>
      <c r="CX400" s="2" t="s">
        <v>226</v>
      </c>
      <c r="CY400" s="4"/>
      <c r="CZ400" s="8"/>
      <c r="DA400" s="4"/>
      <c r="DB400" s="8"/>
      <c r="DC400" s="7"/>
      <c r="DD400" s="7"/>
      <c r="DE400" s="2" t="s">
        <v>252</v>
      </c>
      <c r="DF400" s="2" t="s">
        <v>237</v>
      </c>
      <c r="DG400" s="2" t="s">
        <v>848</v>
      </c>
      <c r="DH400" s="2" t="s">
        <v>226</v>
      </c>
      <c r="DI400" s="2" t="s">
        <v>238</v>
      </c>
      <c r="DJ400" s="2" t="s">
        <v>226</v>
      </c>
      <c r="DK400" s="4"/>
      <c r="DL400" s="8"/>
      <c r="DM400" s="4">
        <v>2</v>
      </c>
      <c r="DN400" s="8">
        <v>36.5</v>
      </c>
      <c r="DO400" s="7">
        <v>-1</v>
      </c>
      <c r="DP400" s="7">
        <v>-1</v>
      </c>
      <c r="DQ400" s="2" t="s">
        <v>239</v>
      </c>
      <c r="DR400" s="2" t="s">
        <v>237</v>
      </c>
      <c r="DS400" s="2" t="s">
        <v>845</v>
      </c>
      <c r="DT400" s="2" t="s">
        <v>849</v>
      </c>
      <c r="DU400" s="2" t="s">
        <v>291</v>
      </c>
      <c r="DV400" s="2" t="s">
        <v>226</v>
      </c>
      <c r="DW400" s="4"/>
      <c r="DX400" s="8"/>
      <c r="DY400" s="4">
        <v>3</v>
      </c>
      <c r="DZ400" s="8">
        <v>91.29</v>
      </c>
      <c r="EA400" s="7">
        <v>-1</v>
      </c>
      <c r="EB400" s="7">
        <v>-1</v>
      </c>
      <c r="EC400" s="2" t="s">
        <v>239</v>
      </c>
      <c r="ED400" s="2" t="s">
        <v>237</v>
      </c>
      <c r="EE400" s="2" t="s">
        <v>1801</v>
      </c>
      <c r="EF400" s="2" t="s">
        <v>338</v>
      </c>
      <c r="EG400" s="2" t="s">
        <v>238</v>
      </c>
      <c r="EH400" s="2" t="s">
        <v>226</v>
      </c>
      <c r="EI400" s="4"/>
      <c r="EJ400" s="8"/>
      <c r="EK400" s="4">
        <v>3</v>
      </c>
      <c r="EL400" s="8">
        <v>80.52</v>
      </c>
      <c r="EM400" s="7">
        <v>-1</v>
      </c>
      <c r="EN400" s="7">
        <v>-1</v>
      </c>
      <c r="EO400" s="2" t="s">
        <v>239</v>
      </c>
      <c r="EP400" s="2" t="s">
        <v>237</v>
      </c>
      <c r="EQ400" s="2" t="s">
        <v>845</v>
      </c>
      <c r="ER400" s="2" t="s">
        <v>3581</v>
      </c>
      <c r="ES400" s="2" t="s">
        <v>238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237</v>
      </c>
      <c r="FC400" s="2" t="s">
        <v>851</v>
      </c>
      <c r="FD400" s="2" t="s">
        <v>3582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237</v>
      </c>
      <c r="FO400" s="2" t="s">
        <v>845</v>
      </c>
      <c r="FP400" s="2" t="s">
        <v>3583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239</v>
      </c>
      <c r="FZ400" s="2" t="s">
        <v>237</v>
      </c>
      <c r="GA400" s="2" t="s">
        <v>226</v>
      </c>
      <c r="GB400" s="2" t="s">
        <v>226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239</v>
      </c>
      <c r="GL400" s="2" t="s">
        <v>237</v>
      </c>
      <c r="GM400" s="2" t="s">
        <v>388</v>
      </c>
      <c r="GN400" s="2" t="s">
        <v>1758</v>
      </c>
      <c r="GO400" s="2" t="s">
        <v>238</v>
      </c>
      <c r="GP400" s="2" t="s">
        <v>226</v>
      </c>
      <c r="GQ400" s="4"/>
      <c r="GR400" s="8"/>
      <c r="GS400" s="4">
        <v>1</v>
      </c>
      <c r="GT400" s="8">
        <v>29.03</v>
      </c>
      <c r="GU400" s="7">
        <v>-1</v>
      </c>
      <c r="GV400" s="7">
        <v>-1</v>
      </c>
      <c r="GW400" s="2" t="s">
        <v>239</v>
      </c>
      <c r="GX400" s="2" t="s">
        <v>237</v>
      </c>
      <c r="GY400" s="2" t="s">
        <v>845</v>
      </c>
      <c r="GZ400" s="2" t="s">
        <v>2283</v>
      </c>
      <c r="HA400" s="2" t="s">
        <v>238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239</v>
      </c>
      <c r="HJ400" s="2" t="s">
        <v>237</v>
      </c>
      <c r="HK400" s="2" t="s">
        <v>509</v>
      </c>
      <c r="HL400" s="2" t="s">
        <v>477</v>
      </c>
      <c r="HM400" s="2" t="s">
        <v>238</v>
      </c>
      <c r="HN400" s="2" t="s">
        <v>226</v>
      </c>
      <c r="HO400" s="4"/>
      <c r="HP400" s="8"/>
      <c r="HQ400" s="4">
        <v>1</v>
      </c>
      <c r="HR400" s="8">
        <v>28.98</v>
      </c>
      <c r="HS400" s="7">
        <v>-1</v>
      </c>
      <c r="HT400" s="7">
        <v>-1</v>
      </c>
      <c r="HU400" s="2" t="s">
        <v>239</v>
      </c>
      <c r="HV400" s="2" t="s">
        <v>237</v>
      </c>
      <c r="HW400" s="2" t="s">
        <v>666</v>
      </c>
      <c r="HX400" s="2" t="s">
        <v>1720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252</v>
      </c>
      <c r="IH400" s="2" t="s">
        <v>237</v>
      </c>
      <c r="II400" s="2" t="s">
        <v>226</v>
      </c>
      <c r="IJ400" s="2" t="s">
        <v>226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226</v>
      </c>
      <c r="IT400" s="2" t="s">
        <v>226</v>
      </c>
      <c r="IU400" s="2" t="s">
        <v>226</v>
      </c>
      <c r="IV400" s="2" t="s">
        <v>226</v>
      </c>
      <c r="IW400" s="2" t="s">
        <v>226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237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237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237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236</v>
      </c>
      <c r="KP400" s="2" t="s">
        <v>237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252</v>
      </c>
      <c r="LB400" s="2" t="s">
        <v>237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239</v>
      </c>
      <c r="LN400" s="2" t="s">
        <v>237</v>
      </c>
      <c r="LO400" s="2" t="s">
        <v>321</v>
      </c>
      <c r="LP400" s="2" t="s">
        <v>226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237</v>
      </c>
      <c r="MY400" s="2" t="s">
        <v>226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239</v>
      </c>
      <c r="NJ400" s="2" t="s">
        <v>237</v>
      </c>
      <c r="NK400" s="2" t="s">
        <v>845</v>
      </c>
      <c r="NL400" s="2" t="s">
        <v>1742</v>
      </c>
      <c r="NM400" s="2" t="s">
        <v>238</v>
      </c>
      <c r="NN400" s="2" t="s">
        <v>226</v>
      </c>
      <c r="NO400" s="4"/>
      <c r="NP400" s="8"/>
      <c r="NQ400" s="4">
        <v>1</v>
      </c>
      <c r="NR400" s="8">
        <v>28.98</v>
      </c>
      <c r="NS400" s="7">
        <v>-1</v>
      </c>
      <c r="NT400" s="7">
        <v>-1</v>
      </c>
      <c r="NU400" s="2" t="s">
        <v>239</v>
      </c>
      <c r="NV400" s="2" t="s">
        <v>237</v>
      </c>
      <c r="NW400" s="2" t="s">
        <v>682</v>
      </c>
      <c r="NX400" s="2" t="s">
        <v>854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252</v>
      </c>
      <c r="OH400" s="2" t="s">
        <v>237</v>
      </c>
      <c r="OI400" s="2" t="s">
        <v>226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252</v>
      </c>
      <c r="OT400" s="2" t="s">
        <v>237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266</v>
      </c>
      <c r="QD400" s="2" t="s">
        <v>237</v>
      </c>
      <c r="QE400" s="2" t="s">
        <v>226</v>
      </c>
      <c r="QF400" s="2" t="s">
        <v>226</v>
      </c>
      <c r="QG400" s="2" t="s">
        <v>238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236</v>
      </c>
      <c r="QP400" s="2" t="s">
        <v>237</v>
      </c>
      <c r="QQ400" s="2" t="s">
        <v>226</v>
      </c>
      <c r="QR400" s="2" t="s">
        <v>226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266</v>
      </c>
      <c r="RB400" s="2" t="s">
        <v>237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236</v>
      </c>
      <c r="RZ400" s="2" t="s">
        <v>237</v>
      </c>
      <c r="SA400" s="2" t="s">
        <v>845</v>
      </c>
      <c r="SB400" s="2" t="s">
        <v>226</v>
      </c>
      <c r="SC400" s="2" t="s">
        <v>238</v>
      </c>
      <c r="SD400" s="2" t="s">
        <v>226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</row>
    <row r="401">
      <c r="A401" s="2" t="s">
        <v>3584</v>
      </c>
      <c r="B401" s="2" t="s">
        <v>577</v>
      </c>
      <c r="C401" s="2" t="s">
        <v>558</v>
      </c>
      <c r="D401" s="2" t="s">
        <v>486</v>
      </c>
      <c r="E401" s="2" t="s">
        <v>3495</v>
      </c>
      <c r="F401" s="2" t="s">
        <v>578</v>
      </c>
      <c r="G401" s="2" t="s">
        <v>579</v>
      </c>
      <c r="H401" s="2" t="s">
        <v>580</v>
      </c>
      <c r="I401" s="2" t="s">
        <v>3496</v>
      </c>
      <c r="J401" s="2" t="s">
        <v>221</v>
      </c>
      <c r="K401" s="2" t="s">
        <v>841</v>
      </c>
      <c r="L401" s="3">
        <v>33.6</v>
      </c>
      <c r="M401" s="3">
        <v>35.28</v>
      </c>
      <c r="N401" s="3">
        <v>69.99</v>
      </c>
      <c r="O401" s="2" t="s">
        <v>283</v>
      </c>
      <c r="P401" s="2" t="s">
        <v>284</v>
      </c>
      <c r="Q401" s="2" t="s">
        <v>225</v>
      </c>
      <c r="R401" s="2" t="s">
        <v>226</v>
      </c>
      <c r="S401" s="2" t="s">
        <v>842</v>
      </c>
      <c r="T401" s="2" t="s">
        <v>586</v>
      </c>
      <c r="U401" s="2" t="s">
        <v>371</v>
      </c>
      <c r="V401" s="2" t="s">
        <v>230</v>
      </c>
      <c r="W401" s="2" t="s">
        <v>587</v>
      </c>
      <c r="X401" s="2" t="s">
        <v>335</v>
      </c>
      <c r="Y401" s="2" t="s">
        <v>845</v>
      </c>
      <c r="Z401" s="4"/>
      <c r="AA401" s="4">
        <f>=ROUNDDOWN({0},0)</f>
      </c>
      <c r="AB401" s="5">
        <v>1</v>
      </c>
      <c r="AC401" s="2" t="s">
        <v>226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/>
      <c r="AQ401" s="8"/>
      <c r="AR401" s="4">
        <v>9</v>
      </c>
      <c r="AS401" s="8">
        <v>321.23</v>
      </c>
      <c r="AT401" s="7">
        <v>-1</v>
      </c>
      <c r="AU401" s="7">
        <v>-1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/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/>
      <c r="BK401" s="8"/>
      <c r="BL401" s="2" t="s">
        <v>3585</v>
      </c>
      <c r="BM401" s="7"/>
      <c r="BN401" s="7"/>
      <c r="BO401" s="4"/>
      <c r="BP401" s="8"/>
      <c r="BQ401" s="4">
        <v>1</v>
      </c>
      <c r="BR401" s="8">
        <v>36.69</v>
      </c>
      <c r="BS401" s="7">
        <v>-1</v>
      </c>
      <c r="BT401" s="7">
        <v>-1</v>
      </c>
      <c r="BU401" s="2" t="s">
        <v>239</v>
      </c>
      <c r="BV401" s="2" t="s">
        <v>237</v>
      </c>
      <c r="BW401" s="2" t="s">
        <v>226</v>
      </c>
      <c r="BX401" s="2" t="s">
        <v>3580</v>
      </c>
      <c r="BY401" s="2" t="s">
        <v>238</v>
      </c>
      <c r="BZ401" s="2" t="s">
        <v>226</v>
      </c>
      <c r="CA401" s="4"/>
      <c r="CB401" s="8"/>
      <c r="CC401" s="4">
        <v>1</v>
      </c>
      <c r="CD401" s="8">
        <v>36.86</v>
      </c>
      <c r="CE401" s="7">
        <v>-1</v>
      </c>
      <c r="CF401" s="7">
        <v>-1</v>
      </c>
      <c r="CG401" s="2" t="s">
        <v>239</v>
      </c>
      <c r="CH401" s="2" t="s">
        <v>237</v>
      </c>
      <c r="CI401" s="2" t="s">
        <v>845</v>
      </c>
      <c r="CJ401" s="2" t="s">
        <v>3536</v>
      </c>
      <c r="CK401" s="2" t="s">
        <v>238</v>
      </c>
      <c r="CL401" s="2" t="s">
        <v>226</v>
      </c>
      <c r="CM401" s="4"/>
      <c r="CN401" s="8"/>
      <c r="CO401" s="4">
        <v>1</v>
      </c>
      <c r="CP401" s="8">
        <v>36.86</v>
      </c>
      <c r="CQ401" s="7">
        <v>-1</v>
      </c>
      <c r="CR401" s="7">
        <v>-1</v>
      </c>
      <c r="CS401" s="2" t="s">
        <v>239</v>
      </c>
      <c r="CT401" s="2" t="s">
        <v>237</v>
      </c>
      <c r="CU401" s="2" t="s">
        <v>845</v>
      </c>
      <c r="CV401" s="2" t="s">
        <v>849</v>
      </c>
      <c r="CW401" s="2" t="s">
        <v>238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239</v>
      </c>
      <c r="DF401" s="2" t="s">
        <v>237</v>
      </c>
      <c r="DG401" s="2" t="s">
        <v>848</v>
      </c>
      <c r="DH401" s="2" t="s">
        <v>226</v>
      </c>
      <c r="DI401" s="2" t="s">
        <v>238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239</v>
      </c>
      <c r="DR401" s="2" t="s">
        <v>237</v>
      </c>
      <c r="DS401" s="2" t="s">
        <v>845</v>
      </c>
      <c r="DT401" s="2" t="s">
        <v>1611</v>
      </c>
      <c r="DU401" s="2" t="s">
        <v>238</v>
      </c>
      <c r="DV401" s="2" t="s">
        <v>226</v>
      </c>
      <c r="DW401" s="4"/>
      <c r="DX401" s="8"/>
      <c r="DY401" s="4">
        <v>3</v>
      </c>
      <c r="DZ401" s="8">
        <v>111.12</v>
      </c>
      <c r="EA401" s="7">
        <v>-1</v>
      </c>
      <c r="EB401" s="7">
        <v>-1</v>
      </c>
      <c r="EC401" s="2" t="s">
        <v>239</v>
      </c>
      <c r="ED401" s="2" t="s">
        <v>237</v>
      </c>
      <c r="EE401" s="2" t="s">
        <v>1801</v>
      </c>
      <c r="EF401" s="2" t="s">
        <v>338</v>
      </c>
      <c r="EG401" s="2" t="s">
        <v>238</v>
      </c>
      <c r="EH401" s="2" t="s">
        <v>226</v>
      </c>
      <c r="EI401" s="4"/>
      <c r="EJ401" s="8"/>
      <c r="EK401" s="4">
        <v>2</v>
      </c>
      <c r="EL401" s="8">
        <v>64.42</v>
      </c>
      <c r="EM401" s="7">
        <v>-1</v>
      </c>
      <c r="EN401" s="7">
        <v>-1</v>
      </c>
      <c r="EO401" s="2" t="s">
        <v>239</v>
      </c>
      <c r="EP401" s="2" t="s">
        <v>237</v>
      </c>
      <c r="EQ401" s="2" t="s">
        <v>845</v>
      </c>
      <c r="ER401" s="2" t="s">
        <v>849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237</v>
      </c>
      <c r="FC401" s="2" t="s">
        <v>851</v>
      </c>
      <c r="FD401" s="2" t="s">
        <v>707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237</v>
      </c>
      <c r="FO401" s="2" t="s">
        <v>845</v>
      </c>
      <c r="FP401" s="2" t="s">
        <v>930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239</v>
      </c>
      <c r="FZ401" s="2" t="s">
        <v>237</v>
      </c>
      <c r="GA401" s="2" t="s">
        <v>226</v>
      </c>
      <c r="GB401" s="2" t="s">
        <v>226</v>
      </c>
      <c r="GC401" s="2" t="s">
        <v>238</v>
      </c>
      <c r="GD401" s="2" t="s">
        <v>226</v>
      </c>
      <c r="GE401" s="4"/>
      <c r="GF401" s="8"/>
      <c r="GG401" s="4">
        <v>1</v>
      </c>
      <c r="GH401" s="8">
        <v>35.28</v>
      </c>
      <c r="GI401" s="7">
        <v>-1</v>
      </c>
      <c r="GJ401" s="7">
        <v>-1</v>
      </c>
      <c r="GK401" s="2" t="s">
        <v>239</v>
      </c>
      <c r="GL401" s="2" t="s">
        <v>237</v>
      </c>
      <c r="GM401" s="2" t="s">
        <v>388</v>
      </c>
      <c r="GN401" s="2" t="s">
        <v>2607</v>
      </c>
      <c r="GO401" s="2" t="s">
        <v>238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239</v>
      </c>
      <c r="GX401" s="2" t="s">
        <v>237</v>
      </c>
      <c r="GY401" s="2" t="s">
        <v>845</v>
      </c>
      <c r="GZ401" s="2" t="s">
        <v>1943</v>
      </c>
      <c r="HA401" s="2" t="s">
        <v>238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239</v>
      </c>
      <c r="HJ401" s="2" t="s">
        <v>237</v>
      </c>
      <c r="HK401" s="2" t="s">
        <v>509</v>
      </c>
      <c r="HL401" s="2" t="s">
        <v>226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237</v>
      </c>
      <c r="HW401" s="2" t="s">
        <v>666</v>
      </c>
      <c r="HX401" s="2" t="s">
        <v>272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252</v>
      </c>
      <c r="IH401" s="2" t="s">
        <v>237</v>
      </c>
      <c r="II401" s="2" t="s">
        <v>226</v>
      </c>
      <c r="IJ401" s="2" t="s">
        <v>226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226</v>
      </c>
      <c r="IT401" s="2" t="s">
        <v>226</v>
      </c>
      <c r="IU401" s="2" t="s">
        <v>226</v>
      </c>
      <c r="IV401" s="2" t="s">
        <v>226</v>
      </c>
      <c r="IW401" s="2" t="s">
        <v>226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252</v>
      </c>
      <c r="JF401" s="2" t="s">
        <v>237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237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237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236</v>
      </c>
      <c r="KP401" s="2" t="s">
        <v>237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252</v>
      </c>
      <c r="LB401" s="2" t="s">
        <v>237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239</v>
      </c>
      <c r="LN401" s="2" t="s">
        <v>237</v>
      </c>
      <c r="LO401" s="2" t="s">
        <v>321</v>
      </c>
      <c r="LP401" s="2" t="s">
        <v>501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237</v>
      </c>
      <c r="MY401" s="2" t="s">
        <v>226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239</v>
      </c>
      <c r="NJ401" s="2" t="s">
        <v>237</v>
      </c>
      <c r="NK401" s="2" t="s">
        <v>845</v>
      </c>
      <c r="NL401" s="2" t="s">
        <v>761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239</v>
      </c>
      <c r="NV401" s="2" t="s">
        <v>237</v>
      </c>
      <c r="NW401" s="2" t="s">
        <v>682</v>
      </c>
      <c r="NX401" s="2" t="s">
        <v>3021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252</v>
      </c>
      <c r="OH401" s="2" t="s">
        <v>237</v>
      </c>
      <c r="OI401" s="2" t="s">
        <v>226</v>
      </c>
      <c r="OJ401" s="2" t="s">
        <v>226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252</v>
      </c>
      <c r="OT401" s="2" t="s">
        <v>237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266</v>
      </c>
      <c r="QD401" s="2" t="s">
        <v>237</v>
      </c>
      <c r="QE401" s="2" t="s">
        <v>226</v>
      </c>
      <c r="QF401" s="2" t="s">
        <v>226</v>
      </c>
      <c r="QG401" s="2" t="s">
        <v>238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236</v>
      </c>
      <c r="QP401" s="2" t="s">
        <v>237</v>
      </c>
      <c r="QQ401" s="2" t="s">
        <v>226</v>
      </c>
      <c r="QR401" s="2" t="s">
        <v>226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237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226</v>
      </c>
      <c r="RO401" s="2" t="s">
        <v>226</v>
      </c>
      <c r="RP401" s="2" t="s">
        <v>226</v>
      </c>
      <c r="RQ401" s="2" t="s">
        <v>226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236</v>
      </c>
      <c r="RZ401" s="2" t="s">
        <v>237</v>
      </c>
      <c r="SA401" s="2" t="s">
        <v>845</v>
      </c>
      <c r="SB401" s="2" t="s">
        <v>226</v>
      </c>
      <c r="SC401" s="2" t="s">
        <v>238</v>
      </c>
      <c r="SD401" s="2" t="s">
        <v>226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</row>
    <row r="402">
      <c r="A402" s="2" t="s">
        <v>3586</v>
      </c>
      <c r="B402" s="2" t="s">
        <v>577</v>
      </c>
      <c r="C402" s="2" t="s">
        <v>558</v>
      </c>
      <c r="D402" s="2" t="s">
        <v>486</v>
      </c>
      <c r="E402" s="2" t="s">
        <v>3495</v>
      </c>
      <c r="F402" s="2" t="s">
        <v>578</v>
      </c>
      <c r="G402" s="2" t="s">
        <v>579</v>
      </c>
      <c r="H402" s="2" t="s">
        <v>580</v>
      </c>
      <c r="I402" s="2" t="s">
        <v>3496</v>
      </c>
      <c r="J402" s="2" t="s">
        <v>268</v>
      </c>
      <c r="K402" s="2" t="s">
        <v>841</v>
      </c>
      <c r="L402" s="3">
        <v>36.75</v>
      </c>
      <c r="M402" s="3">
        <v>38.59</v>
      </c>
      <c r="N402" s="3">
        <v>74.99</v>
      </c>
      <c r="O402" s="2" t="s">
        <v>302</v>
      </c>
      <c r="P402" s="2" t="s">
        <v>284</v>
      </c>
      <c r="Q402" s="2" t="s">
        <v>225</v>
      </c>
      <c r="R402" s="2" t="s">
        <v>226</v>
      </c>
      <c r="S402" s="2" t="s">
        <v>842</v>
      </c>
      <c r="T402" s="2" t="s">
        <v>586</v>
      </c>
      <c r="U402" s="2" t="s">
        <v>371</v>
      </c>
      <c r="V402" s="2" t="s">
        <v>230</v>
      </c>
      <c r="W402" s="2" t="s">
        <v>587</v>
      </c>
      <c r="X402" s="2" t="s">
        <v>335</v>
      </c>
      <c r="Y402" s="2" t="s">
        <v>785</v>
      </c>
      <c r="Z402" s="4"/>
      <c r="AA402" s="4">
        <f>=ROUNDDOWN({0},0)</f>
      </c>
      <c r="AB402" s="5">
        <v>0.2</v>
      </c>
      <c r="AC402" s="2" t="s">
        <v>226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/>
      <c r="AQ402" s="8"/>
      <c r="AR402" s="4">
        <v>31</v>
      </c>
      <c r="AS402" s="8">
        <v>1183.69</v>
      </c>
      <c r="AT402" s="7">
        <v>-1</v>
      </c>
      <c r="AU402" s="7">
        <v>-1</v>
      </c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/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/>
      <c r="BK402" s="8"/>
      <c r="BL402" s="2" t="s">
        <v>3587</v>
      </c>
      <c r="BM402" s="7"/>
      <c r="BN402" s="7"/>
      <c r="BO402" s="4"/>
      <c r="BP402" s="8"/>
      <c r="BQ402" s="4">
        <v>8</v>
      </c>
      <c r="BR402" s="8">
        <v>338.08</v>
      </c>
      <c r="BS402" s="7">
        <v>-1</v>
      </c>
      <c r="BT402" s="7">
        <v>-1</v>
      </c>
      <c r="BU402" s="2" t="s">
        <v>239</v>
      </c>
      <c r="BV402" s="2" t="s">
        <v>237</v>
      </c>
      <c r="BW402" s="2" t="s">
        <v>226</v>
      </c>
      <c r="BX402" s="2" t="s">
        <v>666</v>
      </c>
      <c r="BY402" s="2" t="s">
        <v>238</v>
      </c>
      <c r="BZ402" s="2" t="s">
        <v>226</v>
      </c>
      <c r="CA402" s="4"/>
      <c r="CB402" s="8"/>
      <c r="CC402" s="4">
        <v>6</v>
      </c>
      <c r="CD402" s="8">
        <v>245.76</v>
      </c>
      <c r="CE402" s="7">
        <v>-1</v>
      </c>
      <c r="CF402" s="7">
        <v>-1</v>
      </c>
      <c r="CG402" s="2" t="s">
        <v>239</v>
      </c>
      <c r="CH402" s="2" t="s">
        <v>237</v>
      </c>
      <c r="CI402" s="2" t="s">
        <v>785</v>
      </c>
      <c r="CJ402" s="2" t="s">
        <v>884</v>
      </c>
      <c r="CK402" s="2" t="s">
        <v>238</v>
      </c>
      <c r="CL402" s="2" t="s">
        <v>226</v>
      </c>
      <c r="CM402" s="4"/>
      <c r="CN402" s="8"/>
      <c r="CO402" s="4">
        <v>2</v>
      </c>
      <c r="CP402" s="8">
        <v>81.92</v>
      </c>
      <c r="CQ402" s="7">
        <v>-1</v>
      </c>
      <c r="CR402" s="7">
        <v>-1</v>
      </c>
      <c r="CS402" s="2" t="s">
        <v>239</v>
      </c>
      <c r="CT402" s="2" t="s">
        <v>237</v>
      </c>
      <c r="CU402" s="2" t="s">
        <v>785</v>
      </c>
      <c r="CV402" s="2" t="s">
        <v>3423</v>
      </c>
      <c r="CW402" s="2" t="s">
        <v>238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239</v>
      </c>
      <c r="DF402" s="2" t="s">
        <v>237</v>
      </c>
      <c r="DG402" s="2" t="s">
        <v>785</v>
      </c>
      <c r="DH402" s="2" t="s">
        <v>3588</v>
      </c>
      <c r="DI402" s="2" t="s">
        <v>291</v>
      </c>
      <c r="DJ402" s="2" t="s">
        <v>226</v>
      </c>
      <c r="DK402" s="4"/>
      <c r="DL402" s="8"/>
      <c r="DM402" s="4">
        <v>2</v>
      </c>
      <c r="DN402" s="8">
        <v>48.7</v>
      </c>
      <c r="DO402" s="7">
        <v>-1</v>
      </c>
      <c r="DP402" s="7">
        <v>-1</v>
      </c>
      <c r="DQ402" s="2" t="s">
        <v>239</v>
      </c>
      <c r="DR402" s="2" t="s">
        <v>237</v>
      </c>
      <c r="DS402" s="2" t="s">
        <v>785</v>
      </c>
      <c r="DT402" s="2" t="s">
        <v>860</v>
      </c>
      <c r="DU402" s="2" t="s">
        <v>291</v>
      </c>
      <c r="DV402" s="2" t="s">
        <v>226</v>
      </c>
      <c r="DW402" s="4"/>
      <c r="DX402" s="8"/>
      <c r="DY402" s="4">
        <v>3</v>
      </c>
      <c r="DZ402" s="8">
        <v>121.56</v>
      </c>
      <c r="EA402" s="7">
        <v>-1</v>
      </c>
      <c r="EB402" s="7">
        <v>-1</v>
      </c>
      <c r="EC402" s="2" t="s">
        <v>239</v>
      </c>
      <c r="ED402" s="2" t="s">
        <v>237</v>
      </c>
      <c r="EE402" s="2" t="s">
        <v>724</v>
      </c>
      <c r="EF402" s="2" t="s">
        <v>3589</v>
      </c>
      <c r="EG402" s="2" t="s">
        <v>238</v>
      </c>
      <c r="EH402" s="2" t="s">
        <v>226</v>
      </c>
      <c r="EI402" s="4"/>
      <c r="EJ402" s="8"/>
      <c r="EK402" s="4">
        <v>6</v>
      </c>
      <c r="EL402" s="8">
        <v>236.16</v>
      </c>
      <c r="EM402" s="7">
        <v>-1</v>
      </c>
      <c r="EN402" s="7">
        <v>-1</v>
      </c>
      <c r="EO402" s="2" t="s">
        <v>239</v>
      </c>
      <c r="EP402" s="2" t="s">
        <v>237</v>
      </c>
      <c r="EQ402" s="2" t="s">
        <v>785</v>
      </c>
      <c r="ER402" s="2" t="s">
        <v>1608</v>
      </c>
      <c r="ES402" s="2" t="s">
        <v>238</v>
      </c>
      <c r="ET402" s="2" t="s">
        <v>226</v>
      </c>
      <c r="EU402" s="4"/>
      <c r="EV402" s="8"/>
      <c r="EW402" s="4">
        <v>1</v>
      </c>
      <c r="EX402" s="8">
        <v>38.58</v>
      </c>
      <c r="EY402" s="7">
        <v>-1</v>
      </c>
      <c r="EZ402" s="7">
        <v>-1</v>
      </c>
      <c r="FA402" s="2" t="s">
        <v>239</v>
      </c>
      <c r="FB402" s="2" t="s">
        <v>237</v>
      </c>
      <c r="FC402" s="2" t="s">
        <v>785</v>
      </c>
      <c r="FD402" s="2" t="s">
        <v>3590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237</v>
      </c>
      <c r="FO402" s="2" t="s">
        <v>785</v>
      </c>
      <c r="FP402" s="2" t="s">
        <v>226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239</v>
      </c>
      <c r="FZ402" s="2" t="s">
        <v>237</v>
      </c>
      <c r="GA402" s="2" t="s">
        <v>226</v>
      </c>
      <c r="GB402" s="2" t="s">
        <v>226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1002</v>
      </c>
      <c r="GL402" s="2" t="s">
        <v>237</v>
      </c>
      <c r="GM402" s="2" t="s">
        <v>351</v>
      </c>
      <c r="GN402" s="2" t="s">
        <v>263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239</v>
      </c>
      <c r="GX402" s="2" t="s">
        <v>237</v>
      </c>
      <c r="GY402" s="2" t="s">
        <v>514</v>
      </c>
      <c r="GZ402" s="2" t="s">
        <v>3591</v>
      </c>
      <c r="HA402" s="2" t="s">
        <v>238</v>
      </c>
      <c r="HB402" s="2" t="s">
        <v>226</v>
      </c>
      <c r="HC402" s="4"/>
      <c r="HD402" s="8"/>
      <c r="HE402" s="4">
        <v>3</v>
      </c>
      <c r="HF402" s="8">
        <v>72.93</v>
      </c>
      <c r="HG402" s="7">
        <v>-1</v>
      </c>
      <c r="HH402" s="7">
        <v>-1</v>
      </c>
      <c r="HI402" s="2" t="s">
        <v>239</v>
      </c>
      <c r="HJ402" s="2" t="s">
        <v>237</v>
      </c>
      <c r="HK402" s="2" t="s">
        <v>3181</v>
      </c>
      <c r="HL402" s="2" t="s">
        <v>3184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236</v>
      </c>
      <c r="HV402" s="2" t="s">
        <v>237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252</v>
      </c>
      <c r="IH402" s="2" t="s">
        <v>237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226</v>
      </c>
      <c r="IT402" s="2" t="s">
        <v>226</v>
      </c>
      <c r="IU402" s="2" t="s">
        <v>226</v>
      </c>
      <c r="IV402" s="2" t="s">
        <v>226</v>
      </c>
      <c r="IW402" s="2" t="s">
        <v>226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252</v>
      </c>
      <c r="JF402" s="2" t="s">
        <v>237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237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237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252</v>
      </c>
      <c r="KP402" s="2" t="s">
        <v>237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252</v>
      </c>
      <c r="LB402" s="2" t="s">
        <v>237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239</v>
      </c>
      <c r="LN402" s="2" t="s">
        <v>237</v>
      </c>
      <c r="LO402" s="2" t="s">
        <v>412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237</v>
      </c>
      <c r="MY402" s="2" t="s">
        <v>226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239</v>
      </c>
      <c r="NJ402" s="2" t="s">
        <v>237</v>
      </c>
      <c r="NK402" s="2" t="s">
        <v>785</v>
      </c>
      <c r="NL402" s="2" t="s">
        <v>838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239</v>
      </c>
      <c r="NV402" s="2" t="s">
        <v>237</v>
      </c>
      <c r="NW402" s="2" t="s">
        <v>350</v>
      </c>
      <c r="NX402" s="2" t="s">
        <v>226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252</v>
      </c>
      <c r="OH402" s="2" t="s">
        <v>237</v>
      </c>
      <c r="OI402" s="2" t="s">
        <v>226</v>
      </c>
      <c r="OJ402" s="2" t="s">
        <v>226</v>
      </c>
      <c r="OK402" s="2" t="s">
        <v>238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252</v>
      </c>
      <c r="OT402" s="2" t="s">
        <v>237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266</v>
      </c>
      <c r="QD402" s="2" t="s">
        <v>237</v>
      </c>
      <c r="QE402" s="2" t="s">
        <v>226</v>
      </c>
      <c r="QF402" s="2" t="s">
        <v>226</v>
      </c>
      <c r="QG402" s="2" t="s">
        <v>238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236</v>
      </c>
      <c r="QP402" s="2" t="s">
        <v>237</v>
      </c>
      <c r="QQ402" s="2" t="s">
        <v>226</v>
      </c>
      <c r="QR402" s="2" t="s">
        <v>226</v>
      </c>
      <c r="QS402" s="2" t="s">
        <v>238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237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226</v>
      </c>
      <c r="RN402" s="2" t="s">
        <v>226</v>
      </c>
      <c r="RO402" s="2" t="s">
        <v>226</v>
      </c>
      <c r="RP402" s="2" t="s">
        <v>226</v>
      </c>
      <c r="RQ402" s="2" t="s">
        <v>226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236</v>
      </c>
      <c r="RZ402" s="2" t="s">
        <v>237</v>
      </c>
      <c r="SA402" s="2" t="s">
        <v>226</v>
      </c>
      <c r="SB402" s="2" t="s">
        <v>226</v>
      </c>
      <c r="SC402" s="2" t="s">
        <v>238</v>
      </c>
      <c r="SD402" s="2" t="s">
        <v>226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</row>
    <row r="403">
      <c r="A403" s="2" t="s">
        <v>3592</v>
      </c>
      <c r="B403" s="2" t="s">
        <v>577</v>
      </c>
      <c r="C403" s="2" t="s">
        <v>558</v>
      </c>
      <c r="D403" s="2" t="s">
        <v>486</v>
      </c>
      <c r="E403" s="2" t="s">
        <v>3495</v>
      </c>
      <c r="F403" s="2" t="s">
        <v>578</v>
      </c>
      <c r="G403" s="2" t="s">
        <v>579</v>
      </c>
      <c r="H403" s="2" t="s">
        <v>580</v>
      </c>
      <c r="I403" s="2" t="s">
        <v>3496</v>
      </c>
      <c r="J403" s="2" t="s">
        <v>582</v>
      </c>
      <c r="K403" s="2" t="s">
        <v>958</v>
      </c>
      <c r="L403" s="3">
        <v>27.6</v>
      </c>
      <c r="M403" s="3">
        <v>28.98</v>
      </c>
      <c r="N403" s="3">
        <v>59.99</v>
      </c>
      <c r="O403" s="2" t="s">
        <v>223</v>
      </c>
      <c r="P403" s="2" t="s">
        <v>2226</v>
      </c>
      <c r="Q403" s="2" t="s">
        <v>225</v>
      </c>
      <c r="R403" s="2" t="s">
        <v>226</v>
      </c>
      <c r="S403" s="2" t="s">
        <v>959</v>
      </c>
      <c r="T403" s="2" t="s">
        <v>586</v>
      </c>
      <c r="U403" s="2" t="s">
        <v>489</v>
      </c>
      <c r="V403" s="2" t="s">
        <v>230</v>
      </c>
      <c r="W403" s="2" t="s">
        <v>587</v>
      </c>
      <c r="X403" s="2" t="s">
        <v>335</v>
      </c>
      <c r="Y403" s="2" t="s">
        <v>226</v>
      </c>
      <c r="Z403" s="4"/>
      <c r="AA403" s="4">
        <f>=ROUNDDOWN({0},0)</f>
      </c>
      <c r="AB403" s="5"/>
      <c r="AC403" s="2" t="s">
        <v>948</v>
      </c>
      <c r="AD403" s="4">
        <v>20</v>
      </c>
      <c r="AE403" s="4">
        <v>40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/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/>
      <c r="BK403" s="8"/>
      <c r="BL403" s="2" t="s">
        <v>226</v>
      </c>
      <c r="BM403" s="7"/>
      <c r="BN403" s="7"/>
      <c r="BO403" s="4"/>
      <c r="BP403" s="8"/>
      <c r="BQ403" s="4"/>
      <c r="BR403" s="8"/>
      <c r="BS403" s="7"/>
      <c r="BT403" s="7"/>
      <c r="BU403" s="2" t="s">
        <v>252</v>
      </c>
      <c r="BV403" s="2" t="s">
        <v>223</v>
      </c>
      <c r="BW403" s="2" t="s">
        <v>226</v>
      </c>
      <c r="BX403" s="2" t="s">
        <v>226</v>
      </c>
      <c r="BY403" s="2" t="s">
        <v>238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448</v>
      </c>
      <c r="CH403" s="2" t="s">
        <v>223</v>
      </c>
      <c r="CI403" s="2" t="s">
        <v>226</v>
      </c>
      <c r="CJ403" s="2" t="s">
        <v>226</v>
      </c>
      <c r="CK403" s="2" t="s">
        <v>238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252</v>
      </c>
      <c r="CT403" s="2" t="s">
        <v>223</v>
      </c>
      <c r="CU403" s="2" t="s">
        <v>226</v>
      </c>
      <c r="CV403" s="2" t="s">
        <v>226</v>
      </c>
      <c r="CW403" s="2" t="s">
        <v>238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252</v>
      </c>
      <c r="DF403" s="2" t="s">
        <v>223</v>
      </c>
      <c r="DG403" s="2" t="s">
        <v>226</v>
      </c>
      <c r="DH403" s="2" t="s">
        <v>226</v>
      </c>
      <c r="DI403" s="2" t="s">
        <v>238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252</v>
      </c>
      <c r="DR403" s="2" t="s">
        <v>223</v>
      </c>
      <c r="DS403" s="2" t="s">
        <v>226</v>
      </c>
      <c r="DT403" s="2" t="s">
        <v>226</v>
      </c>
      <c r="DU403" s="2" t="s">
        <v>238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252</v>
      </c>
      <c r="ED403" s="2" t="s">
        <v>223</v>
      </c>
      <c r="EE403" s="2" t="s">
        <v>226</v>
      </c>
      <c r="EF403" s="2" t="s">
        <v>226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252</v>
      </c>
      <c r="EP403" s="2" t="s">
        <v>223</v>
      </c>
      <c r="EQ403" s="2" t="s">
        <v>226</v>
      </c>
      <c r="ER403" s="2" t="s">
        <v>226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239</v>
      </c>
      <c r="FB403" s="2" t="s">
        <v>223</v>
      </c>
      <c r="FC403" s="2" t="s">
        <v>226</v>
      </c>
      <c r="FD403" s="2" t="s">
        <v>226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223</v>
      </c>
      <c r="FO403" s="2" t="s">
        <v>226</v>
      </c>
      <c r="FP403" s="2" t="s">
        <v>226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239</v>
      </c>
      <c r="FZ403" s="2" t="s">
        <v>223</v>
      </c>
      <c r="GA403" s="2" t="s">
        <v>226</v>
      </c>
      <c r="GB403" s="2" t="s">
        <v>226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252</v>
      </c>
      <c r="GL403" s="2" t="s">
        <v>223</v>
      </c>
      <c r="GM403" s="2" t="s">
        <v>226</v>
      </c>
      <c r="GN403" s="2" t="s">
        <v>226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252</v>
      </c>
      <c r="GX403" s="2" t="s">
        <v>223</v>
      </c>
      <c r="GY403" s="2" t="s">
        <v>226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252</v>
      </c>
      <c r="HJ403" s="2" t="s">
        <v>223</v>
      </c>
      <c r="HK403" s="2" t="s">
        <v>226</v>
      </c>
      <c r="HL403" s="2" t="s">
        <v>226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252</v>
      </c>
      <c r="HV403" s="2" t="s">
        <v>223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252</v>
      </c>
      <c r="IH403" s="2" t="s">
        <v>223</v>
      </c>
      <c r="II403" s="2" t="s">
        <v>226</v>
      </c>
      <c r="IJ403" s="2" t="s">
        <v>226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949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252</v>
      </c>
      <c r="KD403" s="2" t="s">
        <v>223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252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252</v>
      </c>
      <c r="LB403" s="2" t="s">
        <v>223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252</v>
      </c>
      <c r="LN403" s="2" t="s">
        <v>223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252</v>
      </c>
      <c r="LZ403" s="2" t="s">
        <v>223</v>
      </c>
      <c r="MA403" s="2" t="s">
        <v>226</v>
      </c>
      <c r="MB403" s="2" t="s">
        <v>226</v>
      </c>
      <c r="MC403" s="2" t="s">
        <v>238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252</v>
      </c>
      <c r="ML403" s="2" t="s">
        <v>223</v>
      </c>
      <c r="MM403" s="2" t="s">
        <v>226</v>
      </c>
      <c r="MN403" s="2" t="s">
        <v>226</v>
      </c>
      <c r="MO403" s="2" t="s">
        <v>238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252</v>
      </c>
      <c r="MX403" s="2" t="s">
        <v>223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226</v>
      </c>
      <c r="NJ403" s="2" t="s">
        <v>226</v>
      </c>
      <c r="NK403" s="2" t="s">
        <v>226</v>
      </c>
      <c r="NL403" s="2" t="s">
        <v>226</v>
      </c>
      <c r="NM403" s="2" t="s">
        <v>226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949</v>
      </c>
      <c r="NV403" s="2" t="s">
        <v>223</v>
      </c>
      <c r="NW403" s="2" t="s">
        <v>226</v>
      </c>
      <c r="NX403" s="2" t="s">
        <v>226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252</v>
      </c>
      <c r="OH403" s="2" t="s">
        <v>223</v>
      </c>
      <c r="OI403" s="2" t="s">
        <v>226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252</v>
      </c>
      <c r="OT403" s="2" t="s">
        <v>223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226</v>
      </c>
      <c r="QE403" s="2" t="s">
        <v>226</v>
      </c>
      <c r="QF403" s="2" t="s">
        <v>226</v>
      </c>
      <c r="QG403" s="2" t="s">
        <v>226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252</v>
      </c>
      <c r="QP403" s="2" t="s">
        <v>223</v>
      </c>
      <c r="QQ403" s="2" t="s">
        <v>226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223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252</v>
      </c>
      <c r="RN403" s="2" t="s">
        <v>223</v>
      </c>
      <c r="RO403" s="2" t="s">
        <v>226</v>
      </c>
      <c r="RP403" s="2" t="s">
        <v>226</v>
      </c>
      <c r="RQ403" s="2" t="s">
        <v>238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226</v>
      </c>
      <c r="RZ403" s="2" t="s">
        <v>226</v>
      </c>
      <c r="SA403" s="2" t="s">
        <v>226</v>
      </c>
      <c r="SB403" s="2" t="s">
        <v>226</v>
      </c>
      <c r="SC403" s="2" t="s">
        <v>226</v>
      </c>
      <c r="SD403" s="2" t="s">
        <v>226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>
        <v>20</v>
      </c>
      <c r="UY403" s="4"/>
      <c r="UZ403" s="4"/>
      <c r="VA403" s="4"/>
      <c r="VB403" s="4"/>
      <c r="VC403" s="4"/>
      <c r="VD403" s="4"/>
      <c r="VE403" s="4"/>
      <c r="VF403" s="4"/>
      <c r="VG403" s="4"/>
      <c r="VH403" s="4">
        <v>20</v>
      </c>
      <c r="VI403" s="4"/>
      <c r="VJ403" s="4"/>
      <c r="VK403" s="4"/>
      <c r="VL403" s="4"/>
      <c r="VM403" s="4"/>
      <c r="VN403" s="4"/>
      <c r="VO403" s="4"/>
      <c r="VP403" s="4"/>
      <c r="VQ403" s="4"/>
    </row>
    <row r="404">
      <c r="A404" s="2" t="s">
        <v>3593</v>
      </c>
      <c r="B404" s="2" t="s">
        <v>577</v>
      </c>
      <c r="C404" s="2" t="s">
        <v>558</v>
      </c>
      <c r="D404" s="2" t="s">
        <v>486</v>
      </c>
      <c r="E404" s="2" t="s">
        <v>3495</v>
      </c>
      <c r="F404" s="2" t="s">
        <v>578</v>
      </c>
      <c r="G404" s="2" t="s">
        <v>579</v>
      </c>
      <c r="H404" s="2" t="s">
        <v>580</v>
      </c>
      <c r="I404" s="2" t="s">
        <v>3496</v>
      </c>
      <c r="J404" s="2" t="s">
        <v>221</v>
      </c>
      <c r="K404" s="2" t="s">
        <v>958</v>
      </c>
      <c r="L404" s="3">
        <v>33.6</v>
      </c>
      <c r="M404" s="3">
        <v>35.28</v>
      </c>
      <c r="N404" s="3">
        <v>69.99</v>
      </c>
      <c r="O404" s="2" t="s">
        <v>223</v>
      </c>
      <c r="P404" s="2" t="s">
        <v>2226</v>
      </c>
      <c r="Q404" s="2" t="s">
        <v>225</v>
      </c>
      <c r="R404" s="2" t="s">
        <v>226</v>
      </c>
      <c r="S404" s="2" t="s">
        <v>959</v>
      </c>
      <c r="T404" s="2" t="s">
        <v>586</v>
      </c>
      <c r="U404" s="2" t="s">
        <v>371</v>
      </c>
      <c r="V404" s="2" t="s">
        <v>230</v>
      </c>
      <c r="W404" s="2" t="s">
        <v>587</v>
      </c>
      <c r="X404" s="2" t="s">
        <v>335</v>
      </c>
      <c r="Y404" s="2" t="s">
        <v>226</v>
      </c>
      <c r="Z404" s="4"/>
      <c r="AA404" s="4">
        <f>=ROUNDDOWN({0},0)</f>
      </c>
      <c r="AB404" s="5"/>
      <c r="AC404" s="2" t="s">
        <v>948</v>
      </c>
      <c r="AD404" s="4">
        <v>60</v>
      </c>
      <c r="AE404" s="4">
        <v>120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/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/>
      <c r="BK404" s="8"/>
      <c r="BL404" s="2" t="s">
        <v>226</v>
      </c>
      <c r="BM404" s="7"/>
      <c r="BN404" s="7"/>
      <c r="BO404" s="4"/>
      <c r="BP404" s="8"/>
      <c r="BQ404" s="4"/>
      <c r="BR404" s="8"/>
      <c r="BS404" s="7"/>
      <c r="BT404" s="7"/>
      <c r="BU404" s="2" t="s">
        <v>252</v>
      </c>
      <c r="BV404" s="2" t="s">
        <v>223</v>
      </c>
      <c r="BW404" s="2" t="s">
        <v>226</v>
      </c>
      <c r="BX404" s="2" t="s">
        <v>226</v>
      </c>
      <c r="BY404" s="2" t="s">
        <v>238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448</v>
      </c>
      <c r="CH404" s="2" t="s">
        <v>223</v>
      </c>
      <c r="CI404" s="2" t="s">
        <v>226</v>
      </c>
      <c r="CJ404" s="2" t="s">
        <v>226</v>
      </c>
      <c r="CK404" s="2" t="s">
        <v>238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252</v>
      </c>
      <c r="CT404" s="2" t="s">
        <v>223</v>
      </c>
      <c r="CU404" s="2" t="s">
        <v>226</v>
      </c>
      <c r="CV404" s="2" t="s">
        <v>226</v>
      </c>
      <c r="CW404" s="2" t="s">
        <v>238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252</v>
      </c>
      <c r="DF404" s="2" t="s">
        <v>223</v>
      </c>
      <c r="DG404" s="2" t="s">
        <v>226</v>
      </c>
      <c r="DH404" s="2" t="s">
        <v>226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252</v>
      </c>
      <c r="DR404" s="2" t="s">
        <v>223</v>
      </c>
      <c r="DS404" s="2" t="s">
        <v>226</v>
      </c>
      <c r="DT404" s="2" t="s">
        <v>226</v>
      </c>
      <c r="DU404" s="2" t="s">
        <v>238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252</v>
      </c>
      <c r="ED404" s="2" t="s">
        <v>223</v>
      </c>
      <c r="EE404" s="2" t="s">
        <v>226</v>
      </c>
      <c r="EF404" s="2" t="s">
        <v>226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252</v>
      </c>
      <c r="EP404" s="2" t="s">
        <v>223</v>
      </c>
      <c r="EQ404" s="2" t="s">
        <v>226</v>
      </c>
      <c r="ER404" s="2" t="s">
        <v>226</v>
      </c>
      <c r="ES404" s="2" t="s">
        <v>238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239</v>
      </c>
      <c r="FB404" s="2" t="s">
        <v>223</v>
      </c>
      <c r="FC404" s="2" t="s">
        <v>226</v>
      </c>
      <c r="FD404" s="2" t="s">
        <v>226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223</v>
      </c>
      <c r="FO404" s="2" t="s">
        <v>226</v>
      </c>
      <c r="FP404" s="2" t="s">
        <v>226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239</v>
      </c>
      <c r="FZ404" s="2" t="s">
        <v>223</v>
      </c>
      <c r="GA404" s="2" t="s">
        <v>226</v>
      </c>
      <c r="GB404" s="2" t="s">
        <v>226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223</v>
      </c>
      <c r="GM404" s="2" t="s">
        <v>226</v>
      </c>
      <c r="GN404" s="2" t="s">
        <v>226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252</v>
      </c>
      <c r="GX404" s="2" t="s">
        <v>223</v>
      </c>
      <c r="GY404" s="2" t="s">
        <v>226</v>
      </c>
      <c r="GZ404" s="2" t="s">
        <v>226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252</v>
      </c>
      <c r="HJ404" s="2" t="s">
        <v>223</v>
      </c>
      <c r="HK404" s="2" t="s">
        <v>226</v>
      </c>
      <c r="HL404" s="2" t="s">
        <v>226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252</v>
      </c>
      <c r="HV404" s="2" t="s">
        <v>223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252</v>
      </c>
      <c r="IH404" s="2" t="s">
        <v>223</v>
      </c>
      <c r="II404" s="2" t="s">
        <v>226</v>
      </c>
      <c r="IJ404" s="2" t="s">
        <v>226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949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252</v>
      </c>
      <c r="KD404" s="2" t="s">
        <v>223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252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252</v>
      </c>
      <c r="LB404" s="2" t="s">
        <v>223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223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252</v>
      </c>
      <c r="LZ404" s="2" t="s">
        <v>223</v>
      </c>
      <c r="MA404" s="2" t="s">
        <v>226</v>
      </c>
      <c r="MB404" s="2" t="s">
        <v>226</v>
      </c>
      <c r="MC404" s="2" t="s">
        <v>238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252</v>
      </c>
      <c r="ML404" s="2" t="s">
        <v>223</v>
      </c>
      <c r="MM404" s="2" t="s">
        <v>226</v>
      </c>
      <c r="MN404" s="2" t="s">
        <v>226</v>
      </c>
      <c r="MO404" s="2" t="s">
        <v>238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252</v>
      </c>
      <c r="MX404" s="2" t="s">
        <v>223</v>
      </c>
      <c r="MY404" s="2" t="s">
        <v>226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226</v>
      </c>
      <c r="NJ404" s="2" t="s">
        <v>226</v>
      </c>
      <c r="NK404" s="2" t="s">
        <v>226</v>
      </c>
      <c r="NL404" s="2" t="s">
        <v>226</v>
      </c>
      <c r="NM404" s="2" t="s">
        <v>226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949</v>
      </c>
      <c r="NV404" s="2" t="s">
        <v>223</v>
      </c>
      <c r="NW404" s="2" t="s">
        <v>226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252</v>
      </c>
      <c r="OH404" s="2" t="s">
        <v>223</v>
      </c>
      <c r="OI404" s="2" t="s">
        <v>226</v>
      </c>
      <c r="OJ404" s="2" t="s">
        <v>226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252</v>
      </c>
      <c r="OT404" s="2" t="s">
        <v>223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226</v>
      </c>
      <c r="QD404" s="2" t="s">
        <v>226</v>
      </c>
      <c r="QE404" s="2" t="s">
        <v>226</v>
      </c>
      <c r="QF404" s="2" t="s">
        <v>226</v>
      </c>
      <c r="QG404" s="2" t="s">
        <v>226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252</v>
      </c>
      <c r="QP404" s="2" t="s">
        <v>223</v>
      </c>
      <c r="QQ404" s="2" t="s">
        <v>226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223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252</v>
      </c>
      <c r="RN404" s="2" t="s">
        <v>223</v>
      </c>
      <c r="RO404" s="2" t="s">
        <v>226</v>
      </c>
      <c r="RP404" s="2" t="s">
        <v>226</v>
      </c>
      <c r="RQ404" s="2" t="s">
        <v>238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226</v>
      </c>
      <c r="RZ404" s="2" t="s">
        <v>226</v>
      </c>
      <c r="SA404" s="2" t="s">
        <v>226</v>
      </c>
      <c r="SB404" s="2" t="s">
        <v>226</v>
      </c>
      <c r="SC404" s="2" t="s">
        <v>226</v>
      </c>
      <c r="SD404" s="2" t="s">
        <v>226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>
        <v>60</v>
      </c>
      <c r="UY404" s="4"/>
      <c r="UZ404" s="4"/>
      <c r="VA404" s="4"/>
      <c r="VB404" s="4"/>
      <c r="VC404" s="4"/>
      <c r="VD404" s="4"/>
      <c r="VE404" s="4"/>
      <c r="VF404" s="4"/>
      <c r="VG404" s="4"/>
      <c r="VH404" s="4">
        <v>60</v>
      </c>
      <c r="VI404" s="4"/>
      <c r="VJ404" s="4"/>
      <c r="VK404" s="4"/>
      <c r="VL404" s="4"/>
      <c r="VM404" s="4"/>
      <c r="VN404" s="4"/>
      <c r="VO404" s="4"/>
      <c r="VP404" s="4"/>
      <c r="VQ404" s="4"/>
    </row>
    <row r="405">
      <c r="A405" s="2" t="s">
        <v>3594</v>
      </c>
      <c r="B405" s="2" t="s">
        <v>577</v>
      </c>
      <c r="C405" s="2" t="s">
        <v>558</v>
      </c>
      <c r="D405" s="2" t="s">
        <v>486</v>
      </c>
      <c r="E405" s="2" t="s">
        <v>3495</v>
      </c>
      <c r="F405" s="2" t="s">
        <v>578</v>
      </c>
      <c r="G405" s="2" t="s">
        <v>579</v>
      </c>
      <c r="H405" s="2" t="s">
        <v>580</v>
      </c>
      <c r="I405" s="2" t="s">
        <v>3496</v>
      </c>
      <c r="J405" s="2" t="s">
        <v>268</v>
      </c>
      <c r="K405" s="2" t="s">
        <v>958</v>
      </c>
      <c r="L405" s="3">
        <v>36.75</v>
      </c>
      <c r="M405" s="3">
        <v>38.59</v>
      </c>
      <c r="N405" s="3">
        <v>74.99</v>
      </c>
      <c r="O405" s="2" t="s">
        <v>223</v>
      </c>
      <c r="P405" s="2" t="s">
        <v>2226</v>
      </c>
      <c r="Q405" s="2" t="s">
        <v>225</v>
      </c>
      <c r="R405" s="2" t="s">
        <v>226</v>
      </c>
      <c r="S405" s="2" t="s">
        <v>959</v>
      </c>
      <c r="T405" s="2" t="s">
        <v>586</v>
      </c>
      <c r="U405" s="2" t="s">
        <v>371</v>
      </c>
      <c r="V405" s="2" t="s">
        <v>230</v>
      </c>
      <c r="W405" s="2" t="s">
        <v>587</v>
      </c>
      <c r="X405" s="2" t="s">
        <v>335</v>
      </c>
      <c r="Y405" s="2" t="s">
        <v>226</v>
      </c>
      <c r="Z405" s="4"/>
      <c r="AA405" s="4">
        <f>=ROUNDDOWN({0},0)</f>
      </c>
      <c r="AB405" s="5"/>
      <c r="AC405" s="2" t="s">
        <v>948</v>
      </c>
      <c r="AD405" s="4">
        <v>35</v>
      </c>
      <c r="AE405" s="4">
        <v>50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/>
      <c r="BK405" s="8"/>
      <c r="BL405" s="2" t="s">
        <v>226</v>
      </c>
      <c r="BM405" s="7"/>
      <c r="BN405" s="7"/>
      <c r="BO405" s="4"/>
      <c r="BP405" s="8"/>
      <c r="BQ405" s="4"/>
      <c r="BR405" s="8"/>
      <c r="BS405" s="7"/>
      <c r="BT405" s="7"/>
      <c r="BU405" s="2" t="s">
        <v>252</v>
      </c>
      <c r="BV405" s="2" t="s">
        <v>223</v>
      </c>
      <c r="BW405" s="2" t="s">
        <v>226</v>
      </c>
      <c r="BX405" s="2" t="s">
        <v>226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448</v>
      </c>
      <c r="CH405" s="2" t="s">
        <v>223</v>
      </c>
      <c r="CI405" s="2" t="s">
        <v>226</v>
      </c>
      <c r="CJ405" s="2" t="s">
        <v>226</v>
      </c>
      <c r="CK405" s="2" t="s">
        <v>238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252</v>
      </c>
      <c r="CT405" s="2" t="s">
        <v>223</v>
      </c>
      <c r="CU405" s="2" t="s">
        <v>226</v>
      </c>
      <c r="CV405" s="2" t="s">
        <v>226</v>
      </c>
      <c r="CW405" s="2" t="s">
        <v>238</v>
      </c>
      <c r="CX405" s="2" t="s">
        <v>226</v>
      </c>
      <c r="CY405" s="4"/>
      <c r="CZ405" s="8"/>
      <c r="DA405" s="4"/>
      <c r="DB405" s="8"/>
      <c r="DC405" s="7"/>
      <c r="DD405" s="7"/>
      <c r="DE405" s="2" t="s">
        <v>252</v>
      </c>
      <c r="DF405" s="2" t="s">
        <v>223</v>
      </c>
      <c r="DG405" s="2" t="s">
        <v>226</v>
      </c>
      <c r="DH405" s="2" t="s">
        <v>226</v>
      </c>
      <c r="DI405" s="2" t="s">
        <v>238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252</v>
      </c>
      <c r="DR405" s="2" t="s">
        <v>223</v>
      </c>
      <c r="DS405" s="2" t="s">
        <v>226</v>
      </c>
      <c r="DT405" s="2" t="s">
        <v>226</v>
      </c>
      <c r="DU405" s="2" t="s">
        <v>238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252</v>
      </c>
      <c r="ED405" s="2" t="s">
        <v>223</v>
      </c>
      <c r="EE405" s="2" t="s">
        <v>226</v>
      </c>
      <c r="EF405" s="2" t="s">
        <v>226</v>
      </c>
      <c r="EG405" s="2" t="s">
        <v>238</v>
      </c>
      <c r="EH405" s="2" t="s">
        <v>226</v>
      </c>
      <c r="EI405" s="4"/>
      <c r="EJ405" s="8"/>
      <c r="EK405" s="4"/>
      <c r="EL405" s="8"/>
      <c r="EM405" s="7"/>
      <c r="EN405" s="7"/>
      <c r="EO405" s="2" t="s">
        <v>252</v>
      </c>
      <c r="EP405" s="2" t="s">
        <v>223</v>
      </c>
      <c r="EQ405" s="2" t="s">
        <v>226</v>
      </c>
      <c r="ER405" s="2" t="s">
        <v>226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223</v>
      </c>
      <c r="FC405" s="2" t="s">
        <v>226</v>
      </c>
      <c r="FD405" s="2" t="s">
        <v>226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223</v>
      </c>
      <c r="FO405" s="2" t="s">
        <v>226</v>
      </c>
      <c r="FP405" s="2" t="s">
        <v>226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239</v>
      </c>
      <c r="FZ405" s="2" t="s">
        <v>223</v>
      </c>
      <c r="GA405" s="2" t="s">
        <v>226</v>
      </c>
      <c r="GB405" s="2" t="s">
        <v>226</v>
      </c>
      <c r="GC405" s="2" t="s">
        <v>238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252</v>
      </c>
      <c r="GL405" s="2" t="s">
        <v>223</v>
      </c>
      <c r="GM405" s="2" t="s">
        <v>226</v>
      </c>
      <c r="GN405" s="2" t="s">
        <v>226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252</v>
      </c>
      <c r="GX405" s="2" t="s">
        <v>223</v>
      </c>
      <c r="GY405" s="2" t="s">
        <v>226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252</v>
      </c>
      <c r="HJ405" s="2" t="s">
        <v>223</v>
      </c>
      <c r="HK405" s="2" t="s">
        <v>226</v>
      </c>
      <c r="HL405" s="2" t="s">
        <v>226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252</v>
      </c>
      <c r="HV405" s="2" t="s">
        <v>223</v>
      </c>
      <c r="HW405" s="2" t="s">
        <v>226</v>
      </c>
      <c r="HX405" s="2" t="s">
        <v>226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252</v>
      </c>
      <c r="IH405" s="2" t="s">
        <v>223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223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949</v>
      </c>
      <c r="JF405" s="2" t="s">
        <v>223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223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252</v>
      </c>
      <c r="KD405" s="2" t="s">
        <v>223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223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252</v>
      </c>
      <c r="LB405" s="2" t="s">
        <v>223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223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252</v>
      </c>
      <c r="LZ405" s="2" t="s">
        <v>223</v>
      </c>
      <c r="MA405" s="2" t="s">
        <v>226</v>
      </c>
      <c r="MB405" s="2" t="s">
        <v>226</v>
      </c>
      <c r="MC405" s="2" t="s">
        <v>238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252</v>
      </c>
      <c r="ML405" s="2" t="s">
        <v>223</v>
      </c>
      <c r="MM405" s="2" t="s">
        <v>226</v>
      </c>
      <c r="MN405" s="2" t="s">
        <v>226</v>
      </c>
      <c r="MO405" s="2" t="s">
        <v>238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252</v>
      </c>
      <c r="MX405" s="2" t="s">
        <v>223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226</v>
      </c>
      <c r="NJ405" s="2" t="s">
        <v>226</v>
      </c>
      <c r="NK405" s="2" t="s">
        <v>226</v>
      </c>
      <c r="NL405" s="2" t="s">
        <v>226</v>
      </c>
      <c r="NM405" s="2" t="s">
        <v>226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949</v>
      </c>
      <c r="NV405" s="2" t="s">
        <v>223</v>
      </c>
      <c r="NW405" s="2" t="s">
        <v>226</v>
      </c>
      <c r="NX405" s="2" t="s">
        <v>226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252</v>
      </c>
      <c r="OH405" s="2" t="s">
        <v>223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252</v>
      </c>
      <c r="OT405" s="2" t="s">
        <v>223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252</v>
      </c>
      <c r="PF405" s="2" t="s">
        <v>223</v>
      </c>
      <c r="PG405" s="2" t="s">
        <v>226</v>
      </c>
      <c r="PH405" s="2" t="s">
        <v>226</v>
      </c>
      <c r="PI405" s="2" t="s">
        <v>238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226</v>
      </c>
      <c r="QD405" s="2" t="s">
        <v>226</v>
      </c>
      <c r="QE405" s="2" t="s">
        <v>226</v>
      </c>
      <c r="QF405" s="2" t="s">
        <v>226</v>
      </c>
      <c r="QG405" s="2" t="s">
        <v>226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252</v>
      </c>
      <c r="QP405" s="2" t="s">
        <v>223</v>
      </c>
      <c r="QQ405" s="2" t="s">
        <v>226</v>
      </c>
      <c r="QR405" s="2" t="s">
        <v>226</v>
      </c>
      <c r="QS405" s="2" t="s">
        <v>238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223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252</v>
      </c>
      <c r="RN405" s="2" t="s">
        <v>223</v>
      </c>
      <c r="RO405" s="2" t="s">
        <v>226</v>
      </c>
      <c r="RP405" s="2" t="s">
        <v>226</v>
      </c>
      <c r="RQ405" s="2" t="s">
        <v>238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226</v>
      </c>
      <c r="RZ405" s="2" t="s">
        <v>226</v>
      </c>
      <c r="SA405" s="2" t="s">
        <v>226</v>
      </c>
      <c r="SB405" s="2" t="s">
        <v>226</v>
      </c>
      <c r="SC405" s="2" t="s">
        <v>226</v>
      </c>
      <c r="SD405" s="2" t="s">
        <v>226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>
        <v>35</v>
      </c>
      <c r="UY405" s="4"/>
      <c r="UZ405" s="4"/>
      <c r="VA405" s="4"/>
      <c r="VB405" s="4"/>
      <c r="VC405" s="4"/>
      <c r="VD405" s="4"/>
      <c r="VE405" s="4"/>
      <c r="VF405" s="4"/>
      <c r="VG405" s="4"/>
      <c r="VH405" s="4">
        <v>15</v>
      </c>
      <c r="VI405" s="4"/>
      <c r="VJ405" s="4"/>
      <c r="VK405" s="4"/>
      <c r="VL405" s="4"/>
      <c r="VM405" s="4"/>
      <c r="VN405" s="4"/>
      <c r="VO405" s="4"/>
      <c r="VP405" s="4"/>
      <c r="VQ405" s="4"/>
    </row>
    <row r="406">
      <c r="A406" s="2" t="s">
        <v>3595</v>
      </c>
      <c r="B406" s="2" t="s">
        <v>577</v>
      </c>
      <c r="C406" s="2" t="s">
        <v>558</v>
      </c>
      <c r="D406" s="2" t="s">
        <v>486</v>
      </c>
      <c r="E406" s="2" t="s">
        <v>3495</v>
      </c>
      <c r="F406" s="2" t="s">
        <v>1279</v>
      </c>
      <c r="G406" s="2" t="s">
        <v>1280</v>
      </c>
      <c r="H406" s="2" t="s">
        <v>1281</v>
      </c>
      <c r="I406" s="2" t="s">
        <v>3596</v>
      </c>
      <c r="J406" s="2" t="s">
        <v>582</v>
      </c>
      <c r="K406" s="2" t="s">
        <v>1283</v>
      </c>
      <c r="L406" s="3">
        <v>23.96</v>
      </c>
      <c r="M406" s="3">
        <v>25.16</v>
      </c>
      <c r="N406" s="3">
        <v>54.99</v>
      </c>
      <c r="O406" s="2" t="s">
        <v>223</v>
      </c>
      <c r="P406" s="2" t="s">
        <v>796</v>
      </c>
      <c r="Q406" s="2" t="s">
        <v>225</v>
      </c>
      <c r="R406" s="2" t="s">
        <v>226</v>
      </c>
      <c r="S406" s="2" t="s">
        <v>1284</v>
      </c>
      <c r="T406" s="2" t="s">
        <v>969</v>
      </c>
      <c r="U406" s="2" t="s">
        <v>489</v>
      </c>
      <c r="V406" s="2" t="s">
        <v>1285</v>
      </c>
      <c r="W406" s="2" t="s">
        <v>971</v>
      </c>
      <c r="X406" s="2" t="s">
        <v>231</v>
      </c>
      <c r="Y406" s="2" t="s">
        <v>784</v>
      </c>
      <c r="Z406" s="4">
        <v>159</v>
      </c>
      <c r="AA406" s="4">
        <f>=ROUNDDOWN(13.25,0)</f>
      </c>
      <c r="AB406" s="5">
        <v>12</v>
      </c>
      <c r="AC406" s="2" t="s">
        <v>853</v>
      </c>
      <c r="AD406" s="4">
        <v>50</v>
      </c>
      <c r="AE406" s="4">
        <v>360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71</v>
      </c>
      <c r="AQ406" s="8">
        <v>1868.76</v>
      </c>
      <c r="AR406" s="4">
        <v>37</v>
      </c>
      <c r="AS406" s="8">
        <v>980.6</v>
      </c>
      <c r="AT406" s="7">
        <v>0.9189</v>
      </c>
      <c r="AU406" s="7">
        <v>0.9057</v>
      </c>
      <c r="AV406" s="4">
        <v>272</v>
      </c>
      <c r="AW406" s="8">
        <v>8336.47</v>
      </c>
      <c r="AX406" s="4">
        <v>178</v>
      </c>
      <c r="AY406" s="8">
        <v>5487.14</v>
      </c>
      <c r="AZ406" s="7">
        <v>0.5281</v>
      </c>
      <c r="BA406" s="7">
        <v>0.5193</v>
      </c>
      <c r="BB406" s="7">
        <v>0.2242</v>
      </c>
      <c r="BC406" s="4">
        <v>336</v>
      </c>
      <c r="BD406" s="8">
        <v>10340.84</v>
      </c>
      <c r="BE406" s="4">
        <v>178</v>
      </c>
      <c r="BF406" s="8">
        <v>5487.14</v>
      </c>
      <c r="BG406" s="7">
        <v>0.8876</v>
      </c>
      <c r="BH406" s="7">
        <v>0.8846</v>
      </c>
      <c r="BI406" s="7">
        <v>0.8062</v>
      </c>
      <c r="BJ406" s="4">
        <v>71</v>
      </c>
      <c r="BK406" s="8">
        <v>1868.76</v>
      </c>
      <c r="BL406" s="2" t="s">
        <v>3597</v>
      </c>
      <c r="BM406" s="7">
        <v>1</v>
      </c>
      <c r="BN406" s="7">
        <v>1</v>
      </c>
      <c r="BO406" s="4">
        <v>21</v>
      </c>
      <c r="BP406" s="8">
        <v>578.55</v>
      </c>
      <c r="BQ406" s="4"/>
      <c r="BR406" s="8"/>
      <c r="BS406" s="7"/>
      <c r="BT406" s="7"/>
      <c r="BU406" s="2" t="s">
        <v>239</v>
      </c>
      <c r="BV406" s="2" t="s">
        <v>223</v>
      </c>
      <c r="BW406" s="2" t="s">
        <v>226</v>
      </c>
      <c r="BX406" s="2" t="s">
        <v>1436</v>
      </c>
      <c r="BY406" s="2" t="s">
        <v>238</v>
      </c>
      <c r="BZ406" s="2" t="s">
        <v>226</v>
      </c>
      <c r="CA406" s="4">
        <v>10</v>
      </c>
      <c r="CB406" s="8">
        <v>271.7</v>
      </c>
      <c r="CC406" s="4">
        <v>14</v>
      </c>
      <c r="CD406" s="8">
        <v>380.38</v>
      </c>
      <c r="CE406" s="7">
        <v>-0.2857</v>
      </c>
      <c r="CF406" s="7">
        <v>-0.2857</v>
      </c>
      <c r="CG406" s="2" t="s">
        <v>239</v>
      </c>
      <c r="CH406" s="2" t="s">
        <v>223</v>
      </c>
      <c r="CI406" s="2" t="s">
        <v>272</v>
      </c>
      <c r="CJ406" s="2" t="s">
        <v>1680</v>
      </c>
      <c r="CK406" s="2" t="s">
        <v>238</v>
      </c>
      <c r="CL406" s="2" t="s">
        <v>226</v>
      </c>
      <c r="CM406" s="4">
        <v>10</v>
      </c>
      <c r="CN406" s="8">
        <v>271.7</v>
      </c>
      <c r="CO406" s="4">
        <v>4</v>
      </c>
      <c r="CP406" s="8">
        <v>108.68</v>
      </c>
      <c r="CQ406" s="7">
        <v>1.5</v>
      </c>
      <c r="CR406" s="7">
        <v>1.5</v>
      </c>
      <c r="CS406" s="2" t="s">
        <v>239</v>
      </c>
      <c r="CT406" s="2" t="s">
        <v>223</v>
      </c>
      <c r="CU406" s="2" t="s">
        <v>784</v>
      </c>
      <c r="CV406" s="2" t="s">
        <v>242</v>
      </c>
      <c r="CW406" s="2" t="s">
        <v>238</v>
      </c>
      <c r="CX406" s="2" t="s">
        <v>226</v>
      </c>
      <c r="CY406" s="4">
        <v>7</v>
      </c>
      <c r="CZ406" s="8">
        <v>176.12</v>
      </c>
      <c r="DA406" s="4">
        <v>4</v>
      </c>
      <c r="DB406" s="8">
        <v>100.64</v>
      </c>
      <c r="DC406" s="7">
        <v>0.75</v>
      </c>
      <c r="DD406" s="7">
        <v>0.75</v>
      </c>
      <c r="DE406" s="2" t="s">
        <v>239</v>
      </c>
      <c r="DF406" s="2" t="s">
        <v>223</v>
      </c>
      <c r="DG406" s="2" t="s">
        <v>1289</v>
      </c>
      <c r="DH406" s="2" t="s">
        <v>2516</v>
      </c>
      <c r="DI406" s="2" t="s">
        <v>238</v>
      </c>
      <c r="DJ406" s="2" t="s">
        <v>226</v>
      </c>
      <c r="DK406" s="4">
        <v>11</v>
      </c>
      <c r="DL406" s="8">
        <v>259</v>
      </c>
      <c r="DM406" s="4">
        <v>9</v>
      </c>
      <c r="DN406" s="8">
        <v>232.5</v>
      </c>
      <c r="DO406" s="7">
        <v>0.2222</v>
      </c>
      <c r="DP406" s="7">
        <v>0.114</v>
      </c>
      <c r="DQ406" s="2" t="s">
        <v>239</v>
      </c>
      <c r="DR406" s="2" t="s">
        <v>223</v>
      </c>
      <c r="DS406" s="2" t="s">
        <v>666</v>
      </c>
      <c r="DT406" s="2" t="s">
        <v>520</v>
      </c>
      <c r="DU406" s="2" t="s">
        <v>238</v>
      </c>
      <c r="DV406" s="2" t="s">
        <v>226</v>
      </c>
      <c r="DW406" s="4">
        <v>9</v>
      </c>
      <c r="DX406" s="8">
        <v>237.78</v>
      </c>
      <c r="DY406" s="4">
        <v>4</v>
      </c>
      <c r="DZ406" s="8">
        <v>105.68</v>
      </c>
      <c r="EA406" s="7">
        <v>1.25</v>
      </c>
      <c r="EB406" s="7">
        <v>1.25</v>
      </c>
      <c r="EC406" s="2" t="s">
        <v>239</v>
      </c>
      <c r="ED406" s="2" t="s">
        <v>223</v>
      </c>
      <c r="EE406" s="2" t="s">
        <v>494</v>
      </c>
      <c r="EF406" s="2" t="s">
        <v>265</v>
      </c>
      <c r="EG406" s="2" t="s">
        <v>238</v>
      </c>
      <c r="EH406" s="2" t="s">
        <v>226</v>
      </c>
      <c r="EI406" s="4">
        <v>1</v>
      </c>
      <c r="EJ406" s="8">
        <v>26.36</v>
      </c>
      <c r="EK406" s="4">
        <v>2</v>
      </c>
      <c r="EL406" s="8">
        <v>52.72</v>
      </c>
      <c r="EM406" s="7">
        <v>-0.5</v>
      </c>
      <c r="EN406" s="7">
        <v>-0.5</v>
      </c>
      <c r="EO406" s="2" t="s">
        <v>239</v>
      </c>
      <c r="EP406" s="2" t="s">
        <v>223</v>
      </c>
      <c r="EQ406" s="2" t="s">
        <v>349</v>
      </c>
      <c r="ER406" s="2" t="s">
        <v>249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223</v>
      </c>
      <c r="FC406" s="2" t="s">
        <v>854</v>
      </c>
      <c r="FD406" s="2" t="s">
        <v>726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784</v>
      </c>
      <c r="FP406" s="2" t="s">
        <v>2761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239</v>
      </c>
      <c r="FZ406" s="2" t="s">
        <v>223</v>
      </c>
      <c r="GA406" s="2" t="s">
        <v>661</v>
      </c>
      <c r="GB406" s="2" t="s">
        <v>226</v>
      </c>
      <c r="GC406" s="2" t="s">
        <v>238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448</v>
      </c>
      <c r="GL406" s="2" t="s">
        <v>223</v>
      </c>
      <c r="GM406" s="2" t="s">
        <v>226</v>
      </c>
      <c r="GN406" s="2" t="s">
        <v>226</v>
      </c>
      <c r="GO406" s="2" t="s">
        <v>238</v>
      </c>
      <c r="GP406" s="2" t="s">
        <v>226</v>
      </c>
      <c r="GQ406" s="4">
        <v>1</v>
      </c>
      <c r="GR406" s="8">
        <v>26.42</v>
      </c>
      <c r="GS406" s="4"/>
      <c r="GT406" s="8"/>
      <c r="GU406" s="7"/>
      <c r="GV406" s="7"/>
      <c r="GW406" s="2" t="s">
        <v>239</v>
      </c>
      <c r="GX406" s="2" t="s">
        <v>223</v>
      </c>
      <c r="GY406" s="2" t="s">
        <v>514</v>
      </c>
      <c r="GZ406" s="2" t="s">
        <v>297</v>
      </c>
      <c r="HA406" s="2" t="s">
        <v>238</v>
      </c>
      <c r="HB406" s="2" t="s">
        <v>226</v>
      </c>
      <c r="HC406" s="4">
        <v>1</v>
      </c>
      <c r="HD406" s="8">
        <v>21.13</v>
      </c>
      <c r="HE406" s="4"/>
      <c r="HF406" s="8"/>
      <c r="HG406" s="7"/>
      <c r="HH406" s="7"/>
      <c r="HI406" s="2" t="s">
        <v>239</v>
      </c>
      <c r="HJ406" s="2" t="s">
        <v>223</v>
      </c>
      <c r="HK406" s="2" t="s">
        <v>1292</v>
      </c>
      <c r="HL406" s="2" t="s">
        <v>3598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266</v>
      </c>
      <c r="HV406" s="2" t="s">
        <v>223</v>
      </c>
      <c r="HW406" s="2" t="s">
        <v>226</v>
      </c>
      <c r="HX406" s="2" t="s">
        <v>226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223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239</v>
      </c>
      <c r="IT406" s="2" t="s">
        <v>223</v>
      </c>
      <c r="IU406" s="2" t="s">
        <v>1293</v>
      </c>
      <c r="IV406" s="2" t="s">
        <v>3267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252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223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252</v>
      </c>
      <c r="LB406" s="2" t="s">
        <v>223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448</v>
      </c>
      <c r="LN406" s="2" t="s">
        <v>223</v>
      </c>
      <c r="LO406" s="2" t="s">
        <v>226</v>
      </c>
      <c r="LP406" s="2" t="s">
        <v>226</v>
      </c>
      <c r="LQ406" s="2" t="s">
        <v>238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226</v>
      </c>
      <c r="MM406" s="2" t="s">
        <v>226</v>
      </c>
      <c r="MN406" s="2" t="s">
        <v>226</v>
      </c>
      <c r="MO406" s="2" t="s">
        <v>226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239</v>
      </c>
      <c r="MX406" s="2" t="s">
        <v>223</v>
      </c>
      <c r="MY406" s="2" t="s">
        <v>643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239</v>
      </c>
      <c r="NJ406" s="2" t="s">
        <v>261</v>
      </c>
      <c r="NK406" s="2" t="s">
        <v>262</v>
      </c>
      <c r="NL406" s="2" t="s">
        <v>899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239</v>
      </c>
      <c r="NV406" s="2" t="s">
        <v>237</v>
      </c>
      <c r="NW406" s="2" t="s">
        <v>2575</v>
      </c>
      <c r="NX406" s="2" t="s">
        <v>429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239</v>
      </c>
      <c r="OH406" s="2" t="s">
        <v>237</v>
      </c>
      <c r="OI406" s="2" t="s">
        <v>671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252</v>
      </c>
      <c r="OT406" s="2" t="s">
        <v>223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239</v>
      </c>
      <c r="PF406" s="2" t="s">
        <v>223</v>
      </c>
      <c r="PG406" s="2" t="s">
        <v>226</v>
      </c>
      <c r="PH406" s="2" t="s">
        <v>226</v>
      </c>
      <c r="PI406" s="2" t="s">
        <v>238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266</v>
      </c>
      <c r="QD406" s="2" t="s">
        <v>223</v>
      </c>
      <c r="QE406" s="2" t="s">
        <v>226</v>
      </c>
      <c r="QF406" s="2" t="s">
        <v>226</v>
      </c>
      <c r="QG406" s="2" t="s">
        <v>238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236</v>
      </c>
      <c r="QP406" s="2" t="s">
        <v>237</v>
      </c>
      <c r="QQ406" s="2" t="s">
        <v>226</v>
      </c>
      <c r="QR406" s="2" t="s">
        <v>226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223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226</v>
      </c>
      <c r="RN406" s="2" t="s">
        <v>226</v>
      </c>
      <c r="RO406" s="2" t="s">
        <v>226</v>
      </c>
      <c r="RP406" s="2" t="s">
        <v>226</v>
      </c>
      <c r="RQ406" s="2" t="s">
        <v>226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236</v>
      </c>
      <c r="RZ406" s="2" t="s">
        <v>237</v>
      </c>
      <c r="SA406" s="2" t="s">
        <v>226</v>
      </c>
      <c r="SB406" s="2" t="s">
        <v>226</v>
      </c>
      <c r="SC406" s="2" t="s">
        <v>238</v>
      </c>
      <c r="SD406" s="2" t="s">
        <v>226</v>
      </c>
      <c r="SE406" s="4">
        <v>138</v>
      </c>
      <c r="SF406" s="4"/>
      <c r="SG406" s="4"/>
      <c r="SH406" s="4"/>
      <c r="SI406" s="4">
        <v>21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>
        <v>50</v>
      </c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>
        <v>60</v>
      </c>
      <c r="TO406" s="4"/>
      <c r="TP406" s="4"/>
      <c r="TQ406" s="4"/>
      <c r="TR406" s="4"/>
      <c r="TS406" s="4"/>
      <c r="TT406" s="4"/>
      <c r="TU406" s="4"/>
      <c r="TV406" s="4"/>
      <c r="TW406" s="4">
        <v>50</v>
      </c>
      <c r="TX406" s="4"/>
      <c r="TY406" s="4"/>
      <c r="TZ406" s="4"/>
      <c r="UA406" s="4"/>
      <c r="UB406" s="4">
        <v>100</v>
      </c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>
        <v>100</v>
      </c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</row>
    <row r="407">
      <c r="A407" s="2" t="s">
        <v>3599</v>
      </c>
      <c r="B407" s="2" t="s">
        <v>577</v>
      </c>
      <c r="C407" s="2" t="s">
        <v>558</v>
      </c>
      <c r="D407" s="2" t="s">
        <v>486</v>
      </c>
      <c r="E407" s="2" t="s">
        <v>3495</v>
      </c>
      <c r="F407" s="2" t="s">
        <v>1279</v>
      </c>
      <c r="G407" s="2" t="s">
        <v>1280</v>
      </c>
      <c r="H407" s="2" t="s">
        <v>1281</v>
      </c>
      <c r="I407" s="2" t="s">
        <v>3596</v>
      </c>
      <c r="J407" s="2" t="s">
        <v>221</v>
      </c>
      <c r="K407" s="2" t="s">
        <v>1283</v>
      </c>
      <c r="L407" s="3">
        <v>28.76</v>
      </c>
      <c r="M407" s="3">
        <v>30.2</v>
      </c>
      <c r="N407" s="3">
        <v>64.99</v>
      </c>
      <c r="O407" s="2" t="s">
        <v>223</v>
      </c>
      <c r="P407" s="2" t="s">
        <v>796</v>
      </c>
      <c r="Q407" s="2" t="s">
        <v>225</v>
      </c>
      <c r="R407" s="2" t="s">
        <v>226</v>
      </c>
      <c r="S407" s="2" t="s">
        <v>1284</v>
      </c>
      <c r="T407" s="2" t="s">
        <v>969</v>
      </c>
      <c r="U407" s="2" t="s">
        <v>371</v>
      </c>
      <c r="V407" s="2" t="s">
        <v>1285</v>
      </c>
      <c r="W407" s="2" t="s">
        <v>971</v>
      </c>
      <c r="X407" s="2" t="s">
        <v>231</v>
      </c>
      <c r="Y407" s="2" t="s">
        <v>784</v>
      </c>
      <c r="Z407" s="4">
        <v>221</v>
      </c>
      <c r="AA407" s="4">
        <f>=ROUNDDOWN(8.84,0)</f>
      </c>
      <c r="AB407" s="5">
        <v>25</v>
      </c>
      <c r="AC407" s="2" t="s">
        <v>853</v>
      </c>
      <c r="AD407" s="4">
        <v>30</v>
      </c>
      <c r="AE407" s="4">
        <v>610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183</v>
      </c>
      <c r="AQ407" s="8">
        <v>5839.73</v>
      </c>
      <c r="AR407" s="4">
        <v>141</v>
      </c>
      <c r="AS407" s="8">
        <v>4506.54</v>
      </c>
      <c r="AT407" s="7">
        <v>0.2979</v>
      </c>
      <c r="AU407" s="7">
        <v>0.2958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>
        <v>0.7005</v>
      </c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>
        <v>183</v>
      </c>
      <c r="BK407" s="8">
        <v>5839.73</v>
      </c>
      <c r="BL407" s="2" t="s">
        <v>3600</v>
      </c>
      <c r="BM407" s="7">
        <v>1</v>
      </c>
      <c r="BN407" s="7">
        <v>1</v>
      </c>
      <c r="BO407" s="4">
        <v>67</v>
      </c>
      <c r="BP407" s="8">
        <v>2215.69</v>
      </c>
      <c r="BQ407" s="4"/>
      <c r="BR407" s="8"/>
      <c r="BS407" s="7"/>
      <c r="BT407" s="7"/>
      <c r="BU407" s="2" t="s">
        <v>239</v>
      </c>
      <c r="BV407" s="2" t="s">
        <v>223</v>
      </c>
      <c r="BW407" s="2" t="s">
        <v>226</v>
      </c>
      <c r="BX407" s="2" t="s">
        <v>711</v>
      </c>
      <c r="BY407" s="2" t="s">
        <v>238</v>
      </c>
      <c r="BZ407" s="2" t="s">
        <v>226</v>
      </c>
      <c r="CA407" s="4">
        <v>31</v>
      </c>
      <c r="CB407" s="8">
        <v>1010.91</v>
      </c>
      <c r="CC407" s="4">
        <v>59</v>
      </c>
      <c r="CD407" s="8">
        <v>1923.99</v>
      </c>
      <c r="CE407" s="7">
        <v>-0.4746</v>
      </c>
      <c r="CF407" s="7">
        <v>-0.4746</v>
      </c>
      <c r="CG407" s="2" t="s">
        <v>239</v>
      </c>
      <c r="CH407" s="2" t="s">
        <v>223</v>
      </c>
      <c r="CI407" s="2" t="s">
        <v>272</v>
      </c>
      <c r="CJ407" s="2" t="s">
        <v>703</v>
      </c>
      <c r="CK407" s="2" t="s">
        <v>238</v>
      </c>
      <c r="CL407" s="2" t="s">
        <v>226</v>
      </c>
      <c r="CM407" s="4">
        <v>19</v>
      </c>
      <c r="CN407" s="8">
        <v>619.59</v>
      </c>
      <c r="CO407" s="4">
        <v>7</v>
      </c>
      <c r="CP407" s="8">
        <v>228.27</v>
      </c>
      <c r="CQ407" s="7">
        <v>1.7143</v>
      </c>
      <c r="CR407" s="7">
        <v>1.7143</v>
      </c>
      <c r="CS407" s="2" t="s">
        <v>239</v>
      </c>
      <c r="CT407" s="2" t="s">
        <v>223</v>
      </c>
      <c r="CU407" s="2" t="s">
        <v>784</v>
      </c>
      <c r="CV407" s="2" t="s">
        <v>520</v>
      </c>
      <c r="CW407" s="2" t="s">
        <v>238</v>
      </c>
      <c r="CX407" s="2" t="s">
        <v>226</v>
      </c>
      <c r="CY407" s="4">
        <v>15</v>
      </c>
      <c r="CZ407" s="8">
        <v>453</v>
      </c>
      <c r="DA407" s="4">
        <v>7</v>
      </c>
      <c r="DB407" s="8">
        <v>211.4</v>
      </c>
      <c r="DC407" s="7">
        <v>1.1429</v>
      </c>
      <c r="DD407" s="7">
        <v>1.1429</v>
      </c>
      <c r="DE407" s="2" t="s">
        <v>239</v>
      </c>
      <c r="DF407" s="2" t="s">
        <v>223</v>
      </c>
      <c r="DG407" s="2" t="s">
        <v>1289</v>
      </c>
      <c r="DH407" s="2" t="s">
        <v>728</v>
      </c>
      <c r="DI407" s="2" t="s">
        <v>238</v>
      </c>
      <c r="DJ407" s="2" t="s">
        <v>226</v>
      </c>
      <c r="DK407" s="4">
        <v>22</v>
      </c>
      <c r="DL407" s="8">
        <v>635.86</v>
      </c>
      <c r="DM407" s="4">
        <v>15</v>
      </c>
      <c r="DN407" s="8">
        <v>466.14</v>
      </c>
      <c r="DO407" s="7">
        <v>0.4667</v>
      </c>
      <c r="DP407" s="7">
        <v>0.3641</v>
      </c>
      <c r="DQ407" s="2" t="s">
        <v>239</v>
      </c>
      <c r="DR407" s="2" t="s">
        <v>223</v>
      </c>
      <c r="DS407" s="2" t="s">
        <v>666</v>
      </c>
      <c r="DT407" s="2" t="s">
        <v>351</v>
      </c>
      <c r="DU407" s="2" t="s">
        <v>238</v>
      </c>
      <c r="DV407" s="2" t="s">
        <v>226</v>
      </c>
      <c r="DW407" s="4">
        <v>23</v>
      </c>
      <c r="DX407" s="8">
        <v>729.33</v>
      </c>
      <c r="DY407" s="4">
        <v>13</v>
      </c>
      <c r="DZ407" s="8">
        <v>412.23</v>
      </c>
      <c r="EA407" s="7">
        <v>0.7692</v>
      </c>
      <c r="EB407" s="7">
        <v>0.7692</v>
      </c>
      <c r="EC407" s="2" t="s">
        <v>239</v>
      </c>
      <c r="ED407" s="2" t="s">
        <v>223</v>
      </c>
      <c r="EE407" s="2" t="s">
        <v>494</v>
      </c>
      <c r="EF407" s="2" t="s">
        <v>3177</v>
      </c>
      <c r="EG407" s="2" t="s">
        <v>238</v>
      </c>
      <c r="EH407" s="2" t="s">
        <v>226</v>
      </c>
      <c r="EI407" s="4"/>
      <c r="EJ407" s="8"/>
      <c r="EK407" s="4">
        <v>21</v>
      </c>
      <c r="EL407" s="8">
        <v>664.44</v>
      </c>
      <c r="EM407" s="7">
        <v>-1</v>
      </c>
      <c r="EN407" s="7">
        <v>-1</v>
      </c>
      <c r="EO407" s="2" t="s">
        <v>239</v>
      </c>
      <c r="EP407" s="2" t="s">
        <v>223</v>
      </c>
      <c r="EQ407" s="2" t="s">
        <v>349</v>
      </c>
      <c r="ER407" s="2" t="s">
        <v>249</v>
      </c>
      <c r="ES407" s="2" t="s">
        <v>238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223</v>
      </c>
      <c r="FC407" s="2" t="s">
        <v>854</v>
      </c>
      <c r="FD407" s="2" t="s">
        <v>292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223</v>
      </c>
      <c r="FO407" s="2" t="s">
        <v>784</v>
      </c>
      <c r="FP407" s="2" t="s">
        <v>226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239</v>
      </c>
      <c r="FZ407" s="2" t="s">
        <v>223</v>
      </c>
      <c r="GA407" s="2" t="s">
        <v>661</v>
      </c>
      <c r="GB407" s="2" t="s">
        <v>226</v>
      </c>
      <c r="GC407" s="2" t="s">
        <v>238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448</v>
      </c>
      <c r="GL407" s="2" t="s">
        <v>223</v>
      </c>
      <c r="GM407" s="2" t="s">
        <v>226</v>
      </c>
      <c r="GN407" s="2" t="s">
        <v>226</v>
      </c>
      <c r="GO407" s="2" t="s">
        <v>238</v>
      </c>
      <c r="GP407" s="2" t="s">
        <v>226</v>
      </c>
      <c r="GQ407" s="4">
        <v>1</v>
      </c>
      <c r="GR407" s="8">
        <v>31.71</v>
      </c>
      <c r="GS407" s="4">
        <v>4</v>
      </c>
      <c r="GT407" s="8">
        <v>126.84</v>
      </c>
      <c r="GU407" s="7">
        <v>-0.75</v>
      </c>
      <c r="GV407" s="7">
        <v>-0.75</v>
      </c>
      <c r="GW407" s="2" t="s">
        <v>239</v>
      </c>
      <c r="GX407" s="2" t="s">
        <v>223</v>
      </c>
      <c r="GY407" s="2" t="s">
        <v>514</v>
      </c>
      <c r="GZ407" s="2" t="s">
        <v>3601</v>
      </c>
      <c r="HA407" s="2" t="s">
        <v>238</v>
      </c>
      <c r="HB407" s="2" t="s">
        <v>226</v>
      </c>
      <c r="HC407" s="4">
        <v>3</v>
      </c>
      <c r="HD407" s="8">
        <v>80.22</v>
      </c>
      <c r="HE407" s="4">
        <v>4</v>
      </c>
      <c r="HF407" s="8">
        <v>126.84</v>
      </c>
      <c r="HG407" s="7">
        <v>-0.25</v>
      </c>
      <c r="HH407" s="7">
        <v>-0.3675</v>
      </c>
      <c r="HI407" s="2" t="s">
        <v>239</v>
      </c>
      <c r="HJ407" s="2" t="s">
        <v>223</v>
      </c>
      <c r="HK407" s="2" t="s">
        <v>1292</v>
      </c>
      <c r="HL407" s="2" t="s">
        <v>865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266</v>
      </c>
      <c r="HV407" s="2" t="s">
        <v>223</v>
      </c>
      <c r="HW407" s="2" t="s">
        <v>226</v>
      </c>
      <c r="HX407" s="2" t="s">
        <v>226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223</v>
      </c>
      <c r="II407" s="2" t="s">
        <v>226</v>
      </c>
      <c r="IJ407" s="2" t="s">
        <v>226</v>
      </c>
      <c r="IK407" s="2" t="s">
        <v>238</v>
      </c>
      <c r="IL407" s="2" t="s">
        <v>226</v>
      </c>
      <c r="IM407" s="4">
        <v>2</v>
      </c>
      <c r="IN407" s="8">
        <v>63.42</v>
      </c>
      <c r="IO407" s="4">
        <v>8</v>
      </c>
      <c r="IP407" s="8">
        <v>253.68</v>
      </c>
      <c r="IQ407" s="7">
        <v>-0.75</v>
      </c>
      <c r="IR407" s="7">
        <v>-0.75</v>
      </c>
      <c r="IS407" s="2" t="s">
        <v>239</v>
      </c>
      <c r="IT407" s="2" t="s">
        <v>223</v>
      </c>
      <c r="IU407" s="2" t="s">
        <v>1293</v>
      </c>
      <c r="IV407" s="2" t="s">
        <v>1422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223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223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226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223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252</v>
      </c>
      <c r="LB407" s="2" t="s">
        <v>223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448</v>
      </c>
      <c r="LN407" s="2" t="s">
        <v>223</v>
      </c>
      <c r="LO407" s="2" t="s">
        <v>226</v>
      </c>
      <c r="LP407" s="2" t="s">
        <v>226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226</v>
      </c>
      <c r="MM407" s="2" t="s">
        <v>226</v>
      </c>
      <c r="MN407" s="2" t="s">
        <v>226</v>
      </c>
      <c r="MO407" s="2" t="s">
        <v>226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239</v>
      </c>
      <c r="MX407" s="2" t="s">
        <v>223</v>
      </c>
      <c r="MY407" s="2" t="s">
        <v>643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>
        <v>1</v>
      </c>
      <c r="NF407" s="8">
        <v>32.31</v>
      </c>
      <c r="NG407" s="7">
        <v>-1</v>
      </c>
      <c r="NH407" s="7">
        <v>-1</v>
      </c>
      <c r="NI407" s="2" t="s">
        <v>239</v>
      </c>
      <c r="NJ407" s="2" t="s">
        <v>261</v>
      </c>
      <c r="NK407" s="2" t="s">
        <v>262</v>
      </c>
      <c r="NL407" s="2" t="s">
        <v>263</v>
      </c>
      <c r="NM407" s="2" t="s">
        <v>238</v>
      </c>
      <c r="NN407" s="2" t="s">
        <v>226</v>
      </c>
      <c r="NO407" s="4"/>
      <c r="NP407" s="8"/>
      <c r="NQ407" s="4">
        <v>2</v>
      </c>
      <c r="NR407" s="8">
        <v>60.4</v>
      </c>
      <c r="NS407" s="7">
        <v>-1</v>
      </c>
      <c r="NT407" s="7">
        <v>-1</v>
      </c>
      <c r="NU407" s="2" t="s">
        <v>239</v>
      </c>
      <c r="NV407" s="2" t="s">
        <v>237</v>
      </c>
      <c r="NW407" s="2" t="s">
        <v>2575</v>
      </c>
      <c r="NX407" s="2" t="s">
        <v>429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239</v>
      </c>
      <c r="OH407" s="2" t="s">
        <v>237</v>
      </c>
      <c r="OI407" s="2" t="s">
        <v>671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252</v>
      </c>
      <c r="OT407" s="2" t="s">
        <v>223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239</v>
      </c>
      <c r="PF407" s="2" t="s">
        <v>223</v>
      </c>
      <c r="PG407" s="2" t="s">
        <v>226</v>
      </c>
      <c r="PH407" s="2" t="s">
        <v>226</v>
      </c>
      <c r="PI407" s="2" t="s">
        <v>238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266</v>
      </c>
      <c r="QD407" s="2" t="s">
        <v>223</v>
      </c>
      <c r="QE407" s="2" t="s">
        <v>226</v>
      </c>
      <c r="QF407" s="2" t="s">
        <v>226</v>
      </c>
      <c r="QG407" s="2" t="s">
        <v>238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236</v>
      </c>
      <c r="QP407" s="2" t="s">
        <v>237</v>
      </c>
      <c r="QQ407" s="2" t="s">
        <v>226</v>
      </c>
      <c r="QR407" s="2" t="s">
        <v>226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266</v>
      </c>
      <c r="RB407" s="2" t="s">
        <v>223</v>
      </c>
      <c r="RC407" s="2" t="s">
        <v>226</v>
      </c>
      <c r="RD407" s="2" t="s">
        <v>226</v>
      </c>
      <c r="RE407" s="2" t="s">
        <v>238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226</v>
      </c>
      <c r="RN407" s="2" t="s">
        <v>226</v>
      </c>
      <c r="RO407" s="2" t="s">
        <v>226</v>
      </c>
      <c r="RP407" s="2" t="s">
        <v>226</v>
      </c>
      <c r="RQ407" s="2" t="s">
        <v>226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236</v>
      </c>
      <c r="RZ407" s="2" t="s">
        <v>237</v>
      </c>
      <c r="SA407" s="2" t="s">
        <v>226</v>
      </c>
      <c r="SB407" s="2" t="s">
        <v>226</v>
      </c>
      <c r="SC407" s="2" t="s">
        <v>238</v>
      </c>
      <c r="SD407" s="2" t="s">
        <v>226</v>
      </c>
      <c r="SE407" s="4">
        <v>155</v>
      </c>
      <c r="SF407" s="4"/>
      <c r="SG407" s="4"/>
      <c r="SH407" s="4"/>
      <c r="SI407" s="4">
        <v>66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>
        <v>30</v>
      </c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>
        <v>100</v>
      </c>
      <c r="TO407" s="4"/>
      <c r="TP407" s="4"/>
      <c r="TQ407" s="4"/>
      <c r="TR407" s="4"/>
      <c r="TS407" s="4"/>
      <c r="TT407" s="4"/>
      <c r="TU407" s="4"/>
      <c r="TV407" s="4"/>
      <c r="TW407" s="4">
        <v>50</v>
      </c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>
        <v>170</v>
      </c>
      <c r="UN407" s="4"/>
      <c r="UO407" s="4"/>
      <c r="UP407" s="4"/>
      <c r="UQ407" s="4"/>
      <c r="UR407" s="4"/>
      <c r="US407" s="4"/>
      <c r="UT407" s="4"/>
      <c r="UU407" s="4"/>
      <c r="UV407" s="4">
        <v>60</v>
      </c>
      <c r="UW407" s="4"/>
      <c r="UX407" s="4"/>
      <c r="UY407" s="4"/>
      <c r="UZ407" s="4"/>
      <c r="VA407" s="4"/>
      <c r="VB407" s="4">
        <v>200</v>
      </c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</row>
    <row r="408">
      <c r="A408" s="2" t="s">
        <v>3602</v>
      </c>
      <c r="B408" s="2" t="s">
        <v>577</v>
      </c>
      <c r="C408" s="2" t="s">
        <v>558</v>
      </c>
      <c r="D408" s="2" t="s">
        <v>486</v>
      </c>
      <c r="E408" s="2" t="s">
        <v>3495</v>
      </c>
      <c r="F408" s="2" t="s">
        <v>1279</v>
      </c>
      <c r="G408" s="2" t="s">
        <v>1280</v>
      </c>
      <c r="H408" s="2" t="s">
        <v>1281</v>
      </c>
      <c r="I408" s="2" t="s">
        <v>3596</v>
      </c>
      <c r="J408" s="2" t="s">
        <v>268</v>
      </c>
      <c r="K408" s="2" t="s">
        <v>1283</v>
      </c>
      <c r="L408" s="3">
        <v>31.5</v>
      </c>
      <c r="M408" s="3">
        <v>33.08</v>
      </c>
      <c r="N408" s="3">
        <v>74.99</v>
      </c>
      <c r="O408" s="2" t="s">
        <v>223</v>
      </c>
      <c r="P408" s="2" t="s">
        <v>796</v>
      </c>
      <c r="Q408" s="2" t="s">
        <v>225</v>
      </c>
      <c r="R408" s="2" t="s">
        <v>226</v>
      </c>
      <c r="S408" s="2" t="s">
        <v>1307</v>
      </c>
      <c r="T408" s="2" t="s">
        <v>969</v>
      </c>
      <c r="U408" s="2" t="s">
        <v>371</v>
      </c>
      <c r="V408" s="2" t="s">
        <v>1285</v>
      </c>
      <c r="W408" s="2" t="s">
        <v>971</v>
      </c>
      <c r="X408" s="2" t="s">
        <v>231</v>
      </c>
      <c r="Y408" s="2" t="s">
        <v>1308</v>
      </c>
      <c r="Z408" s="4">
        <v>233</v>
      </c>
      <c r="AA408" s="4">
        <f>=ROUNDDOWN(23.3,0)</f>
      </c>
      <c r="AB408" s="5">
        <v>10</v>
      </c>
      <c r="AC408" s="2" t="s">
        <v>739</v>
      </c>
      <c r="AD408" s="4">
        <v>80</v>
      </c>
      <c r="AE408" s="4">
        <v>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18</v>
      </c>
      <c r="AQ408" s="8">
        <v>627.98</v>
      </c>
      <c r="AR408" s="4"/>
      <c r="AS408" s="8"/>
      <c r="AT408" s="7"/>
      <c r="AU408" s="7"/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0.0753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18</v>
      </c>
      <c r="BK408" s="8">
        <v>627.98</v>
      </c>
      <c r="BL408" s="2" t="s">
        <v>3603</v>
      </c>
      <c r="BM408" s="7">
        <v>1</v>
      </c>
      <c r="BN408" s="7">
        <v>1</v>
      </c>
      <c r="BO408" s="4">
        <v>9</v>
      </c>
      <c r="BP408" s="8">
        <v>325.98</v>
      </c>
      <c r="BQ408" s="4"/>
      <c r="BR408" s="8"/>
      <c r="BS408" s="7"/>
      <c r="BT408" s="7"/>
      <c r="BU408" s="2" t="s">
        <v>239</v>
      </c>
      <c r="BV408" s="2" t="s">
        <v>223</v>
      </c>
      <c r="BW408" s="2" t="s">
        <v>226</v>
      </c>
      <c r="BX408" s="2" t="s">
        <v>711</v>
      </c>
      <c r="BY408" s="2" t="s">
        <v>238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239</v>
      </c>
      <c r="CH408" s="2" t="s">
        <v>223</v>
      </c>
      <c r="CI408" s="2" t="s">
        <v>1310</v>
      </c>
      <c r="CJ408" s="2" t="s">
        <v>226</v>
      </c>
      <c r="CK408" s="2" t="s">
        <v>238</v>
      </c>
      <c r="CL408" s="2" t="s">
        <v>226</v>
      </c>
      <c r="CM408" s="4">
        <v>1</v>
      </c>
      <c r="CN408" s="8">
        <v>35.72</v>
      </c>
      <c r="CO408" s="4"/>
      <c r="CP408" s="8"/>
      <c r="CQ408" s="7"/>
      <c r="CR408" s="7"/>
      <c r="CS408" s="2" t="s">
        <v>239</v>
      </c>
      <c r="CT408" s="2" t="s">
        <v>223</v>
      </c>
      <c r="CU408" s="2" t="s">
        <v>1308</v>
      </c>
      <c r="CV408" s="2" t="s">
        <v>1310</v>
      </c>
      <c r="CW408" s="2" t="s">
        <v>238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667</v>
      </c>
      <c r="DF408" s="2" t="s">
        <v>223</v>
      </c>
      <c r="DG408" s="2" t="s">
        <v>226</v>
      </c>
      <c r="DH408" s="2" t="s">
        <v>226</v>
      </c>
      <c r="DI408" s="2" t="s">
        <v>238</v>
      </c>
      <c r="DJ408" s="2" t="s">
        <v>226</v>
      </c>
      <c r="DK408" s="4">
        <v>5</v>
      </c>
      <c r="DL408" s="8">
        <v>162.09</v>
      </c>
      <c r="DM408" s="4"/>
      <c r="DN408" s="8"/>
      <c r="DO408" s="7"/>
      <c r="DP408" s="7"/>
      <c r="DQ408" s="2" t="s">
        <v>239</v>
      </c>
      <c r="DR408" s="2" t="s">
        <v>223</v>
      </c>
      <c r="DS408" s="2" t="s">
        <v>941</v>
      </c>
      <c r="DT408" s="2" t="s">
        <v>1332</v>
      </c>
      <c r="DU408" s="2" t="s">
        <v>238</v>
      </c>
      <c r="DV408" s="2" t="s">
        <v>226</v>
      </c>
      <c r="DW408" s="4">
        <v>3</v>
      </c>
      <c r="DX408" s="8">
        <v>104.19</v>
      </c>
      <c r="DY408" s="4"/>
      <c r="DZ408" s="8"/>
      <c r="EA408" s="7"/>
      <c r="EB408" s="7"/>
      <c r="EC408" s="2" t="s">
        <v>239</v>
      </c>
      <c r="ED408" s="2" t="s">
        <v>223</v>
      </c>
      <c r="EE408" s="2" t="s">
        <v>1189</v>
      </c>
      <c r="EF408" s="2" t="s">
        <v>616</v>
      </c>
      <c r="EG408" s="2" t="s">
        <v>238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239</v>
      </c>
      <c r="EP408" s="2" t="s">
        <v>223</v>
      </c>
      <c r="EQ408" s="2" t="s">
        <v>1313</v>
      </c>
      <c r="ER408" s="2" t="s">
        <v>2092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239</v>
      </c>
      <c r="FB408" s="2" t="s">
        <v>223</v>
      </c>
      <c r="FC408" s="2" t="s">
        <v>1313</v>
      </c>
      <c r="FD408" s="2" t="s">
        <v>226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223</v>
      </c>
      <c r="FO408" s="2" t="s">
        <v>1313</v>
      </c>
      <c r="FP408" s="2" t="s">
        <v>226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239</v>
      </c>
      <c r="FZ408" s="2" t="s">
        <v>223</v>
      </c>
      <c r="GA408" s="2" t="s">
        <v>661</v>
      </c>
      <c r="GB408" s="2" t="s">
        <v>226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252</v>
      </c>
      <c r="GL408" s="2" t="s">
        <v>223</v>
      </c>
      <c r="GM408" s="2" t="s">
        <v>226</v>
      </c>
      <c r="GN408" s="2" t="s">
        <v>226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239</v>
      </c>
      <c r="GX408" s="2" t="s">
        <v>223</v>
      </c>
      <c r="GY408" s="2" t="s">
        <v>1313</v>
      </c>
      <c r="GZ408" s="2" t="s">
        <v>1189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223</v>
      </c>
      <c r="HK408" s="2" t="s">
        <v>226</v>
      </c>
      <c r="HL408" s="2" t="s">
        <v>226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236</v>
      </c>
      <c r="HV408" s="2" t="s">
        <v>223</v>
      </c>
      <c r="HW408" s="2" t="s">
        <v>226</v>
      </c>
      <c r="HX408" s="2" t="s">
        <v>226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223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223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252</v>
      </c>
      <c r="KP408" s="2" t="s">
        <v>223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252</v>
      </c>
      <c r="LB408" s="2" t="s">
        <v>223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223</v>
      </c>
      <c r="LO408" s="2" t="s">
        <v>226</v>
      </c>
      <c r="LP408" s="2" t="s">
        <v>226</v>
      </c>
      <c r="LQ408" s="2" t="s">
        <v>238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226</v>
      </c>
      <c r="MM408" s="2" t="s">
        <v>226</v>
      </c>
      <c r="MN408" s="2" t="s">
        <v>226</v>
      </c>
      <c r="MO408" s="2" t="s">
        <v>226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223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223</v>
      </c>
      <c r="NK408" s="2" t="s">
        <v>226</v>
      </c>
      <c r="NL408" s="2" t="s">
        <v>226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252</v>
      </c>
      <c r="NV408" s="2" t="s">
        <v>223</v>
      </c>
      <c r="NW408" s="2" t="s">
        <v>226</v>
      </c>
      <c r="NX408" s="2" t="s">
        <v>226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252</v>
      </c>
      <c r="OH408" s="2" t="s">
        <v>223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252</v>
      </c>
      <c r="OT408" s="2" t="s">
        <v>223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252</v>
      </c>
      <c r="PF408" s="2" t="s">
        <v>223</v>
      </c>
      <c r="PG408" s="2" t="s">
        <v>226</v>
      </c>
      <c r="PH408" s="2" t="s">
        <v>226</v>
      </c>
      <c r="PI408" s="2" t="s">
        <v>238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266</v>
      </c>
      <c r="RB408" s="2" t="s">
        <v>223</v>
      </c>
      <c r="RC408" s="2" t="s">
        <v>226</v>
      </c>
      <c r="RD408" s="2" t="s">
        <v>226</v>
      </c>
      <c r="RE408" s="2" t="s">
        <v>238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252</v>
      </c>
      <c r="RN408" s="2" t="s">
        <v>223</v>
      </c>
      <c r="RO408" s="2" t="s">
        <v>226</v>
      </c>
      <c r="RP408" s="2" t="s">
        <v>226</v>
      </c>
      <c r="RQ408" s="2" t="s">
        <v>238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226</v>
      </c>
      <c r="RZ408" s="2" t="s">
        <v>226</v>
      </c>
      <c r="SA408" s="2" t="s">
        <v>226</v>
      </c>
      <c r="SB408" s="2" t="s">
        <v>226</v>
      </c>
      <c r="SC408" s="2" t="s">
        <v>226</v>
      </c>
      <c r="SD408" s="2" t="s">
        <v>226</v>
      </c>
      <c r="SE408" s="4">
        <v>233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>
        <v>80</v>
      </c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</row>
    <row r="409">
      <c r="A409" s="2" t="s">
        <v>3604</v>
      </c>
      <c r="B409" s="2" t="s">
        <v>577</v>
      </c>
      <c r="C409" s="2" t="s">
        <v>558</v>
      </c>
      <c r="D409" s="2" t="s">
        <v>486</v>
      </c>
      <c r="E409" s="2" t="s">
        <v>3495</v>
      </c>
      <c r="F409" s="2" t="s">
        <v>1279</v>
      </c>
      <c r="G409" s="2" t="s">
        <v>1280</v>
      </c>
      <c r="H409" s="2" t="s">
        <v>1281</v>
      </c>
      <c r="I409" s="2" t="s">
        <v>3596</v>
      </c>
      <c r="J409" s="2" t="s">
        <v>582</v>
      </c>
      <c r="K409" s="2" t="s">
        <v>1318</v>
      </c>
      <c r="L409" s="3">
        <v>23.96</v>
      </c>
      <c r="M409" s="3">
        <v>25.16</v>
      </c>
      <c r="N409" s="3">
        <v>54.99</v>
      </c>
      <c r="O409" s="2" t="s">
        <v>223</v>
      </c>
      <c r="P409" s="2" t="s">
        <v>224</v>
      </c>
      <c r="Q409" s="2" t="s">
        <v>225</v>
      </c>
      <c r="R409" s="2" t="s">
        <v>226</v>
      </c>
      <c r="S409" s="2" t="s">
        <v>1319</v>
      </c>
      <c r="T409" s="2" t="s">
        <v>969</v>
      </c>
      <c r="U409" s="2" t="s">
        <v>489</v>
      </c>
      <c r="V409" s="2" t="s">
        <v>1285</v>
      </c>
      <c r="W409" s="2" t="s">
        <v>971</v>
      </c>
      <c r="X409" s="2" t="s">
        <v>231</v>
      </c>
      <c r="Y409" s="2" t="s">
        <v>1320</v>
      </c>
      <c r="Z409" s="4">
        <v>132</v>
      </c>
      <c r="AA409" s="4">
        <f>=ROUNDDOWN(18.8571428571429,0)</f>
      </c>
      <c r="AB409" s="5">
        <v>7</v>
      </c>
      <c r="AC409" s="2" t="s">
        <v>1163</v>
      </c>
      <c r="AD409" s="4">
        <v>60</v>
      </c>
      <c r="AE409" s="4">
        <v>160</v>
      </c>
      <c r="AF409" s="6">
        <v>65</v>
      </c>
      <c r="AG409" s="6"/>
      <c r="AH409" s="7">
        <v>0.7143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19</v>
      </c>
      <c r="AQ409" s="8">
        <v>516.66</v>
      </c>
      <c r="AR409" s="4"/>
      <c r="AS409" s="8"/>
      <c r="AT409" s="7"/>
      <c r="AU409" s="7"/>
      <c r="AV409" s="4">
        <v>64</v>
      </c>
      <c r="AW409" s="8">
        <v>2004.37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0.2578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>
        <v>0.1938</v>
      </c>
      <c r="BJ409" s="4">
        <v>19</v>
      </c>
      <c r="BK409" s="8">
        <v>516.66</v>
      </c>
      <c r="BL409" s="2" t="s">
        <v>3605</v>
      </c>
      <c r="BM409" s="7">
        <v>1</v>
      </c>
      <c r="BN409" s="7">
        <v>1</v>
      </c>
      <c r="BO409" s="4">
        <v>11</v>
      </c>
      <c r="BP409" s="8">
        <v>303.05</v>
      </c>
      <c r="BQ409" s="4"/>
      <c r="BR409" s="8"/>
      <c r="BS409" s="7"/>
      <c r="BT409" s="7"/>
      <c r="BU409" s="2" t="s">
        <v>239</v>
      </c>
      <c r="BV409" s="2" t="s">
        <v>223</v>
      </c>
      <c r="BW409" s="2" t="s">
        <v>226</v>
      </c>
      <c r="BX409" s="2" t="s">
        <v>711</v>
      </c>
      <c r="BY409" s="2" t="s">
        <v>238</v>
      </c>
      <c r="BZ409" s="2" t="s">
        <v>226</v>
      </c>
      <c r="CA409" s="4">
        <v>1</v>
      </c>
      <c r="CB409" s="8">
        <v>27.17</v>
      </c>
      <c r="CC409" s="4"/>
      <c r="CD409" s="8"/>
      <c r="CE409" s="7"/>
      <c r="CF409" s="7"/>
      <c r="CG409" s="2" t="s">
        <v>239</v>
      </c>
      <c r="CH409" s="2" t="s">
        <v>223</v>
      </c>
      <c r="CI409" s="2" t="s">
        <v>1310</v>
      </c>
      <c r="CJ409" s="2" t="s">
        <v>2722</v>
      </c>
      <c r="CK409" s="2" t="s">
        <v>238</v>
      </c>
      <c r="CL409" s="2" t="s">
        <v>226</v>
      </c>
      <c r="CM409" s="4">
        <v>2</v>
      </c>
      <c r="CN409" s="8">
        <v>54.34</v>
      </c>
      <c r="CO409" s="4"/>
      <c r="CP409" s="8"/>
      <c r="CQ409" s="7"/>
      <c r="CR409" s="7"/>
      <c r="CS409" s="2" t="s">
        <v>239</v>
      </c>
      <c r="CT409" s="2" t="s">
        <v>223</v>
      </c>
      <c r="CU409" s="2" t="s">
        <v>2884</v>
      </c>
      <c r="CV409" s="2" t="s">
        <v>729</v>
      </c>
      <c r="CW409" s="2" t="s">
        <v>238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667</v>
      </c>
      <c r="DF409" s="2" t="s">
        <v>223</v>
      </c>
      <c r="DG409" s="2" t="s">
        <v>226</v>
      </c>
      <c r="DH409" s="2" t="s">
        <v>226</v>
      </c>
      <c r="DI409" s="2" t="s">
        <v>238</v>
      </c>
      <c r="DJ409" s="2" t="s">
        <v>226</v>
      </c>
      <c r="DK409" s="4">
        <v>2</v>
      </c>
      <c r="DL409" s="8">
        <v>52.84</v>
      </c>
      <c r="DM409" s="4"/>
      <c r="DN409" s="8"/>
      <c r="DO409" s="7"/>
      <c r="DP409" s="7"/>
      <c r="DQ409" s="2" t="s">
        <v>239</v>
      </c>
      <c r="DR409" s="2" t="s">
        <v>223</v>
      </c>
      <c r="DS409" s="2" t="s">
        <v>1326</v>
      </c>
      <c r="DT409" s="2" t="s">
        <v>940</v>
      </c>
      <c r="DU409" s="2" t="s">
        <v>238</v>
      </c>
      <c r="DV409" s="2" t="s">
        <v>226</v>
      </c>
      <c r="DW409" s="4">
        <v>3</v>
      </c>
      <c r="DX409" s="8">
        <v>79.26</v>
      </c>
      <c r="DY409" s="4"/>
      <c r="DZ409" s="8"/>
      <c r="EA409" s="7"/>
      <c r="EB409" s="7"/>
      <c r="EC409" s="2" t="s">
        <v>239</v>
      </c>
      <c r="ED409" s="2" t="s">
        <v>223</v>
      </c>
      <c r="EE409" s="2" t="s">
        <v>1327</v>
      </c>
      <c r="EF409" s="2" t="s">
        <v>2790</v>
      </c>
      <c r="EG409" s="2" t="s">
        <v>238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239</v>
      </c>
      <c r="EP409" s="2" t="s">
        <v>223</v>
      </c>
      <c r="EQ409" s="2" t="s">
        <v>944</v>
      </c>
      <c r="ER409" s="2" t="s">
        <v>1313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223</v>
      </c>
      <c r="FC409" s="2" t="s">
        <v>1329</v>
      </c>
      <c r="FD409" s="2" t="s">
        <v>226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1329</v>
      </c>
      <c r="FP409" s="2" t="s">
        <v>226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239</v>
      </c>
      <c r="FZ409" s="2" t="s">
        <v>223</v>
      </c>
      <c r="GA409" s="2" t="s">
        <v>1327</v>
      </c>
      <c r="GB409" s="2" t="s">
        <v>226</v>
      </c>
      <c r="GC409" s="2" t="s">
        <v>238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252</v>
      </c>
      <c r="GL409" s="2" t="s">
        <v>223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239</v>
      </c>
      <c r="GX409" s="2" t="s">
        <v>223</v>
      </c>
      <c r="GY409" s="2" t="s">
        <v>921</v>
      </c>
      <c r="GZ409" s="2" t="s">
        <v>729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223</v>
      </c>
      <c r="HK409" s="2" t="s">
        <v>226</v>
      </c>
      <c r="HL409" s="2" t="s">
        <v>226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236</v>
      </c>
      <c r="HV409" s="2" t="s">
        <v>223</v>
      </c>
      <c r="HW409" s="2" t="s">
        <v>226</v>
      </c>
      <c r="HX409" s="2" t="s">
        <v>226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223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252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252</v>
      </c>
      <c r="LB409" s="2" t="s">
        <v>223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223</v>
      </c>
      <c r="LO409" s="2" t="s">
        <v>226</v>
      </c>
      <c r="LP409" s="2" t="s">
        <v>226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226</v>
      </c>
      <c r="MM409" s="2" t="s">
        <v>226</v>
      </c>
      <c r="MN409" s="2" t="s">
        <v>226</v>
      </c>
      <c r="MO409" s="2" t="s">
        <v>226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223</v>
      </c>
      <c r="NK409" s="2" t="s">
        <v>226</v>
      </c>
      <c r="NL409" s="2" t="s">
        <v>226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252</v>
      </c>
      <c r="NV409" s="2" t="s">
        <v>223</v>
      </c>
      <c r="NW409" s="2" t="s">
        <v>226</v>
      </c>
      <c r="NX409" s="2" t="s">
        <v>226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252</v>
      </c>
      <c r="OH409" s="2" t="s">
        <v>223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252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252</v>
      </c>
      <c r="PF409" s="2" t="s">
        <v>223</v>
      </c>
      <c r="PG409" s="2" t="s">
        <v>226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226</v>
      </c>
      <c r="QE409" s="2" t="s">
        <v>226</v>
      </c>
      <c r="QF409" s="2" t="s">
        <v>226</v>
      </c>
      <c r="QG409" s="2" t="s">
        <v>226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226</v>
      </c>
      <c r="QQ409" s="2" t="s">
        <v>226</v>
      </c>
      <c r="QR409" s="2" t="s">
        <v>226</v>
      </c>
      <c r="QS409" s="2" t="s">
        <v>226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223</v>
      </c>
      <c r="RC409" s="2" t="s">
        <v>226</v>
      </c>
      <c r="RD409" s="2" t="s">
        <v>226</v>
      </c>
      <c r="RE409" s="2" t="s">
        <v>238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252</v>
      </c>
      <c r="RN409" s="2" t="s">
        <v>223</v>
      </c>
      <c r="RO409" s="2" t="s">
        <v>226</v>
      </c>
      <c r="RP409" s="2" t="s">
        <v>226</v>
      </c>
      <c r="RQ409" s="2" t="s">
        <v>238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226</v>
      </c>
      <c r="RZ409" s="2" t="s">
        <v>226</v>
      </c>
      <c r="SA409" s="2" t="s">
        <v>226</v>
      </c>
      <c r="SB409" s="2" t="s">
        <v>226</v>
      </c>
      <c r="SC409" s="2" t="s">
        <v>226</v>
      </c>
      <c r="SD409" s="2" t="s">
        <v>226</v>
      </c>
      <c r="SE409" s="4">
        <v>64</v>
      </c>
      <c r="SF409" s="4"/>
      <c r="SG409" s="4"/>
      <c r="SH409" s="4"/>
      <c r="SI409" s="4">
        <v>68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>
        <v>60</v>
      </c>
      <c r="TW409" s="4"/>
      <c r="TX409" s="4"/>
      <c r="TY409" s="4"/>
      <c r="TZ409" s="4"/>
      <c r="UA409" s="4"/>
      <c r="UB409" s="4">
        <v>40</v>
      </c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>
        <v>60</v>
      </c>
      <c r="VL409" s="4"/>
      <c r="VM409" s="4"/>
      <c r="VN409" s="4"/>
      <c r="VO409" s="4"/>
      <c r="VP409" s="4"/>
      <c r="VQ409" s="4"/>
    </row>
    <row r="410">
      <c r="A410" s="2" t="s">
        <v>3606</v>
      </c>
      <c r="B410" s="2" t="s">
        <v>577</v>
      </c>
      <c r="C410" s="2" t="s">
        <v>558</v>
      </c>
      <c r="D410" s="2" t="s">
        <v>486</v>
      </c>
      <c r="E410" s="2" t="s">
        <v>3495</v>
      </c>
      <c r="F410" s="2" t="s">
        <v>1279</v>
      </c>
      <c r="G410" s="2" t="s">
        <v>1280</v>
      </c>
      <c r="H410" s="2" t="s">
        <v>1281</v>
      </c>
      <c r="I410" s="2" t="s">
        <v>3596</v>
      </c>
      <c r="J410" s="2" t="s">
        <v>221</v>
      </c>
      <c r="K410" s="2" t="s">
        <v>1318</v>
      </c>
      <c r="L410" s="3">
        <v>28.76</v>
      </c>
      <c r="M410" s="3">
        <v>30.2</v>
      </c>
      <c r="N410" s="3">
        <v>64.99</v>
      </c>
      <c r="O410" s="2" t="s">
        <v>223</v>
      </c>
      <c r="P410" s="2" t="s">
        <v>224</v>
      </c>
      <c r="Q410" s="2" t="s">
        <v>225</v>
      </c>
      <c r="R410" s="2" t="s">
        <v>226</v>
      </c>
      <c r="S410" s="2" t="s">
        <v>1319</v>
      </c>
      <c r="T410" s="2" t="s">
        <v>969</v>
      </c>
      <c r="U410" s="2" t="s">
        <v>371</v>
      </c>
      <c r="V410" s="2" t="s">
        <v>1285</v>
      </c>
      <c r="W410" s="2" t="s">
        <v>971</v>
      </c>
      <c r="X410" s="2" t="s">
        <v>231</v>
      </c>
      <c r="Y410" s="2" t="s">
        <v>1320</v>
      </c>
      <c r="Z410" s="4">
        <v>200</v>
      </c>
      <c r="AA410" s="4">
        <f>=ROUNDDOWN(18.1818181818182,0)</f>
      </c>
      <c r="AB410" s="5">
        <v>11</v>
      </c>
      <c r="AC410" s="2" t="s">
        <v>1163</v>
      </c>
      <c r="AD410" s="4">
        <v>80</v>
      </c>
      <c r="AE410" s="4">
        <v>200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34</v>
      </c>
      <c r="AQ410" s="8">
        <v>1098.9</v>
      </c>
      <c r="AR410" s="4"/>
      <c r="AS410" s="8"/>
      <c r="AT410" s="7"/>
      <c r="AU410" s="7"/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0.5483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34</v>
      </c>
      <c r="BK410" s="8">
        <v>1098.9</v>
      </c>
      <c r="BL410" s="2" t="s">
        <v>3607</v>
      </c>
      <c r="BM410" s="7">
        <v>1</v>
      </c>
      <c r="BN410" s="7">
        <v>1</v>
      </c>
      <c r="BO410" s="4">
        <v>6</v>
      </c>
      <c r="BP410" s="8">
        <v>198.42</v>
      </c>
      <c r="BQ410" s="4"/>
      <c r="BR410" s="8"/>
      <c r="BS410" s="7"/>
      <c r="BT410" s="7"/>
      <c r="BU410" s="2" t="s">
        <v>239</v>
      </c>
      <c r="BV410" s="2" t="s">
        <v>223</v>
      </c>
      <c r="BW410" s="2" t="s">
        <v>226</v>
      </c>
      <c r="BX410" s="2" t="s">
        <v>2918</v>
      </c>
      <c r="BY410" s="2" t="s">
        <v>238</v>
      </c>
      <c r="BZ410" s="2" t="s">
        <v>226</v>
      </c>
      <c r="CA410" s="4">
        <v>3</v>
      </c>
      <c r="CB410" s="8">
        <v>97.83</v>
      </c>
      <c r="CC410" s="4"/>
      <c r="CD410" s="8"/>
      <c r="CE410" s="7"/>
      <c r="CF410" s="7"/>
      <c r="CG410" s="2" t="s">
        <v>239</v>
      </c>
      <c r="CH410" s="2" t="s">
        <v>223</v>
      </c>
      <c r="CI410" s="2" t="s">
        <v>1310</v>
      </c>
      <c r="CJ410" s="2" t="s">
        <v>616</v>
      </c>
      <c r="CK410" s="2" t="s">
        <v>238</v>
      </c>
      <c r="CL410" s="2" t="s">
        <v>226</v>
      </c>
      <c r="CM410" s="4">
        <v>11</v>
      </c>
      <c r="CN410" s="8">
        <v>358.71</v>
      </c>
      <c r="CO410" s="4"/>
      <c r="CP410" s="8"/>
      <c r="CQ410" s="7"/>
      <c r="CR410" s="7"/>
      <c r="CS410" s="2" t="s">
        <v>239</v>
      </c>
      <c r="CT410" s="2" t="s">
        <v>223</v>
      </c>
      <c r="CU410" s="2" t="s">
        <v>2884</v>
      </c>
      <c r="CV410" s="2" t="s">
        <v>1325</v>
      </c>
      <c r="CW410" s="2" t="s">
        <v>238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667</v>
      </c>
      <c r="DF410" s="2" t="s">
        <v>223</v>
      </c>
      <c r="DG410" s="2" t="s">
        <v>226</v>
      </c>
      <c r="DH410" s="2" t="s">
        <v>226</v>
      </c>
      <c r="DI410" s="2" t="s">
        <v>238</v>
      </c>
      <c r="DJ410" s="2" t="s">
        <v>226</v>
      </c>
      <c r="DK410" s="4">
        <v>4</v>
      </c>
      <c r="DL410" s="8">
        <v>126.84</v>
      </c>
      <c r="DM410" s="4"/>
      <c r="DN410" s="8"/>
      <c r="DO410" s="7"/>
      <c r="DP410" s="7"/>
      <c r="DQ410" s="2" t="s">
        <v>239</v>
      </c>
      <c r="DR410" s="2" t="s">
        <v>223</v>
      </c>
      <c r="DS410" s="2" t="s">
        <v>1326</v>
      </c>
      <c r="DT410" s="2" t="s">
        <v>868</v>
      </c>
      <c r="DU410" s="2" t="s">
        <v>238</v>
      </c>
      <c r="DV410" s="2" t="s">
        <v>226</v>
      </c>
      <c r="DW410" s="4">
        <v>9</v>
      </c>
      <c r="DX410" s="8">
        <v>285.39</v>
      </c>
      <c r="DY410" s="4"/>
      <c r="DZ410" s="8"/>
      <c r="EA410" s="7"/>
      <c r="EB410" s="7"/>
      <c r="EC410" s="2" t="s">
        <v>239</v>
      </c>
      <c r="ED410" s="2" t="s">
        <v>223</v>
      </c>
      <c r="EE410" s="2" t="s">
        <v>806</v>
      </c>
      <c r="EF410" s="2" t="s">
        <v>792</v>
      </c>
      <c r="EG410" s="2" t="s">
        <v>238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239</v>
      </c>
      <c r="EP410" s="2" t="s">
        <v>223</v>
      </c>
      <c r="EQ410" s="2" t="s">
        <v>944</v>
      </c>
      <c r="ER410" s="2" t="s">
        <v>1313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223</v>
      </c>
      <c r="FC410" s="2" t="s">
        <v>1329</v>
      </c>
      <c r="FD410" s="2" t="s">
        <v>3527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223</v>
      </c>
      <c r="FO410" s="2" t="s">
        <v>1329</v>
      </c>
      <c r="FP410" s="2" t="s">
        <v>226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239</v>
      </c>
      <c r="FZ410" s="2" t="s">
        <v>223</v>
      </c>
      <c r="GA410" s="2" t="s">
        <v>661</v>
      </c>
      <c r="GB410" s="2" t="s">
        <v>226</v>
      </c>
      <c r="GC410" s="2" t="s">
        <v>238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252</v>
      </c>
      <c r="GL410" s="2" t="s">
        <v>223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>
        <v>1</v>
      </c>
      <c r="GR410" s="8">
        <v>31.71</v>
      </c>
      <c r="GS410" s="4"/>
      <c r="GT410" s="8"/>
      <c r="GU410" s="7"/>
      <c r="GV410" s="7"/>
      <c r="GW410" s="2" t="s">
        <v>239</v>
      </c>
      <c r="GX410" s="2" t="s">
        <v>223</v>
      </c>
      <c r="GY410" s="2" t="s">
        <v>921</v>
      </c>
      <c r="GZ410" s="2" t="s">
        <v>2809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223</v>
      </c>
      <c r="HK410" s="2" t="s">
        <v>226</v>
      </c>
      <c r="HL410" s="2" t="s">
        <v>226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223</v>
      </c>
      <c r="HW410" s="2" t="s">
        <v>226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252</v>
      </c>
      <c r="IH410" s="2" t="s">
        <v>223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223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223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252</v>
      </c>
      <c r="KP410" s="2" t="s">
        <v>223</v>
      </c>
      <c r="KQ410" s="2" t="s">
        <v>226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252</v>
      </c>
      <c r="LB410" s="2" t="s">
        <v>223</v>
      </c>
      <c r="LC410" s="2" t="s">
        <v>226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223</v>
      </c>
      <c r="LO410" s="2" t="s">
        <v>226</v>
      </c>
      <c r="LP410" s="2" t="s">
        <v>226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226</v>
      </c>
      <c r="MM410" s="2" t="s">
        <v>226</v>
      </c>
      <c r="MN410" s="2" t="s">
        <v>226</v>
      </c>
      <c r="MO410" s="2" t="s">
        <v>226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223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223</v>
      </c>
      <c r="NK410" s="2" t="s">
        <v>226</v>
      </c>
      <c r="NL410" s="2" t="s">
        <v>226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252</v>
      </c>
      <c r="NV410" s="2" t="s">
        <v>223</v>
      </c>
      <c r="NW410" s="2" t="s">
        <v>226</v>
      </c>
      <c r="NX410" s="2" t="s">
        <v>226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252</v>
      </c>
      <c r="OH410" s="2" t="s">
        <v>223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252</v>
      </c>
      <c r="OT410" s="2" t="s">
        <v>223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252</v>
      </c>
      <c r="PF410" s="2" t="s">
        <v>223</v>
      </c>
      <c r="PG410" s="2" t="s">
        <v>226</v>
      </c>
      <c r="PH410" s="2" t="s">
        <v>226</v>
      </c>
      <c r="PI410" s="2" t="s">
        <v>238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226</v>
      </c>
      <c r="QP410" s="2" t="s">
        <v>226</v>
      </c>
      <c r="QQ410" s="2" t="s">
        <v>226</v>
      </c>
      <c r="QR410" s="2" t="s">
        <v>226</v>
      </c>
      <c r="QS410" s="2" t="s">
        <v>226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223</v>
      </c>
      <c r="RC410" s="2" t="s">
        <v>226</v>
      </c>
      <c r="RD410" s="2" t="s">
        <v>226</v>
      </c>
      <c r="RE410" s="2" t="s">
        <v>238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252</v>
      </c>
      <c r="RN410" s="2" t="s">
        <v>223</v>
      </c>
      <c r="RO410" s="2" t="s">
        <v>226</v>
      </c>
      <c r="RP410" s="2" t="s">
        <v>226</v>
      </c>
      <c r="RQ410" s="2" t="s">
        <v>238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226</v>
      </c>
      <c r="RZ410" s="2" t="s">
        <v>226</v>
      </c>
      <c r="SA410" s="2" t="s">
        <v>226</v>
      </c>
      <c r="SB410" s="2" t="s">
        <v>226</v>
      </c>
      <c r="SC410" s="2" t="s">
        <v>226</v>
      </c>
      <c r="SD410" s="2" t="s">
        <v>226</v>
      </c>
      <c r="SE410" s="4">
        <v>101</v>
      </c>
      <c r="SF410" s="4"/>
      <c r="SG410" s="4"/>
      <c r="SH410" s="4"/>
      <c r="SI410" s="4">
        <v>99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>
        <v>80</v>
      </c>
      <c r="TW410" s="4"/>
      <c r="TX410" s="4"/>
      <c r="TY410" s="4"/>
      <c r="TZ410" s="4"/>
      <c r="UA410" s="4"/>
      <c r="UB410" s="4">
        <v>50</v>
      </c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>
        <v>70</v>
      </c>
      <c r="VL410" s="4"/>
      <c r="VM410" s="4"/>
      <c r="VN410" s="4"/>
      <c r="VO410" s="4"/>
      <c r="VP410" s="4"/>
      <c r="VQ410" s="4"/>
    </row>
    <row r="411">
      <c r="A411" s="2" t="s">
        <v>3608</v>
      </c>
      <c r="B411" s="2" t="s">
        <v>577</v>
      </c>
      <c r="C411" s="2" t="s">
        <v>558</v>
      </c>
      <c r="D411" s="2" t="s">
        <v>486</v>
      </c>
      <c r="E411" s="2" t="s">
        <v>3495</v>
      </c>
      <c r="F411" s="2" t="s">
        <v>1279</v>
      </c>
      <c r="G411" s="2" t="s">
        <v>1280</v>
      </c>
      <c r="H411" s="2" t="s">
        <v>1281</v>
      </c>
      <c r="I411" s="2" t="s">
        <v>3596</v>
      </c>
      <c r="J411" s="2" t="s">
        <v>268</v>
      </c>
      <c r="K411" s="2" t="s">
        <v>1318</v>
      </c>
      <c r="L411" s="3">
        <v>31.5</v>
      </c>
      <c r="M411" s="3">
        <v>33.08</v>
      </c>
      <c r="N411" s="3">
        <v>74.99</v>
      </c>
      <c r="O411" s="2" t="s">
        <v>223</v>
      </c>
      <c r="P411" s="2" t="s">
        <v>224</v>
      </c>
      <c r="Q411" s="2" t="s">
        <v>225</v>
      </c>
      <c r="R411" s="2" t="s">
        <v>226</v>
      </c>
      <c r="S411" s="2" t="s">
        <v>1319</v>
      </c>
      <c r="T411" s="2" t="s">
        <v>969</v>
      </c>
      <c r="U411" s="2" t="s">
        <v>371</v>
      </c>
      <c r="V411" s="2" t="s">
        <v>1285</v>
      </c>
      <c r="W411" s="2" t="s">
        <v>971</v>
      </c>
      <c r="X411" s="2" t="s">
        <v>231</v>
      </c>
      <c r="Y411" s="2" t="s">
        <v>1320</v>
      </c>
      <c r="Z411" s="4">
        <v>114</v>
      </c>
      <c r="AA411" s="4">
        <f>=ROUNDDOWN(22.8,0)</f>
      </c>
      <c r="AB411" s="5">
        <v>5</v>
      </c>
      <c r="AC411" s="2" t="s">
        <v>1163</v>
      </c>
      <c r="AD411" s="4">
        <v>40</v>
      </c>
      <c r="AE411" s="4">
        <v>100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11</v>
      </c>
      <c r="AQ411" s="8">
        <v>388.81</v>
      </c>
      <c r="AR411" s="4"/>
      <c r="AS411" s="8"/>
      <c r="AT411" s="7"/>
      <c r="AU411" s="7"/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0.194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11</v>
      </c>
      <c r="BK411" s="8">
        <v>388.81</v>
      </c>
      <c r="BL411" s="2" t="s">
        <v>3609</v>
      </c>
      <c r="BM411" s="7">
        <v>1</v>
      </c>
      <c r="BN411" s="7">
        <v>1</v>
      </c>
      <c r="BO411" s="4">
        <v>3</v>
      </c>
      <c r="BP411" s="8">
        <v>108.66</v>
      </c>
      <c r="BQ411" s="4"/>
      <c r="BR411" s="8"/>
      <c r="BS411" s="7"/>
      <c r="BT411" s="7"/>
      <c r="BU411" s="2" t="s">
        <v>239</v>
      </c>
      <c r="BV411" s="2" t="s">
        <v>223</v>
      </c>
      <c r="BW411" s="2" t="s">
        <v>226</v>
      </c>
      <c r="BX411" s="2" t="s">
        <v>3076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239</v>
      </c>
      <c r="CH411" s="2" t="s">
        <v>223</v>
      </c>
      <c r="CI411" s="2" t="s">
        <v>1310</v>
      </c>
      <c r="CJ411" s="2" t="s">
        <v>226</v>
      </c>
      <c r="CK411" s="2" t="s">
        <v>238</v>
      </c>
      <c r="CL411" s="2" t="s">
        <v>226</v>
      </c>
      <c r="CM411" s="4">
        <v>3</v>
      </c>
      <c r="CN411" s="8">
        <v>107.16</v>
      </c>
      <c r="CO411" s="4"/>
      <c r="CP411" s="8"/>
      <c r="CQ411" s="7"/>
      <c r="CR411" s="7"/>
      <c r="CS411" s="2" t="s">
        <v>239</v>
      </c>
      <c r="CT411" s="2" t="s">
        <v>223</v>
      </c>
      <c r="CU411" s="2" t="s">
        <v>2884</v>
      </c>
      <c r="CV411" s="2" t="s">
        <v>1310</v>
      </c>
      <c r="CW411" s="2" t="s">
        <v>238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667</v>
      </c>
      <c r="DF411" s="2" t="s">
        <v>223</v>
      </c>
      <c r="DG411" s="2" t="s">
        <v>226</v>
      </c>
      <c r="DH411" s="2" t="s">
        <v>226</v>
      </c>
      <c r="DI411" s="2" t="s">
        <v>238</v>
      </c>
      <c r="DJ411" s="2" t="s">
        <v>226</v>
      </c>
      <c r="DK411" s="4">
        <v>1</v>
      </c>
      <c r="DL411" s="8">
        <v>33.08</v>
      </c>
      <c r="DM411" s="4"/>
      <c r="DN411" s="8"/>
      <c r="DO411" s="7"/>
      <c r="DP411" s="7"/>
      <c r="DQ411" s="2" t="s">
        <v>239</v>
      </c>
      <c r="DR411" s="2" t="s">
        <v>223</v>
      </c>
      <c r="DS411" s="2" t="s">
        <v>1326</v>
      </c>
      <c r="DT411" s="2" t="s">
        <v>868</v>
      </c>
      <c r="DU411" s="2" t="s">
        <v>238</v>
      </c>
      <c r="DV411" s="2" t="s">
        <v>226</v>
      </c>
      <c r="DW411" s="4">
        <v>3</v>
      </c>
      <c r="DX411" s="8">
        <v>104.19</v>
      </c>
      <c r="DY411" s="4"/>
      <c r="DZ411" s="8"/>
      <c r="EA411" s="7"/>
      <c r="EB411" s="7"/>
      <c r="EC411" s="2" t="s">
        <v>239</v>
      </c>
      <c r="ED411" s="2" t="s">
        <v>223</v>
      </c>
      <c r="EE411" s="2" t="s">
        <v>1189</v>
      </c>
      <c r="EF411" s="2" t="s">
        <v>1332</v>
      </c>
      <c r="EG411" s="2" t="s">
        <v>238</v>
      </c>
      <c r="EH411" s="2" t="s">
        <v>226</v>
      </c>
      <c r="EI411" s="4">
        <v>1</v>
      </c>
      <c r="EJ411" s="8">
        <v>35.72</v>
      </c>
      <c r="EK411" s="4"/>
      <c r="EL411" s="8"/>
      <c r="EM411" s="7"/>
      <c r="EN411" s="7"/>
      <c r="EO411" s="2" t="s">
        <v>239</v>
      </c>
      <c r="EP411" s="2" t="s">
        <v>223</v>
      </c>
      <c r="EQ411" s="2" t="s">
        <v>944</v>
      </c>
      <c r="ER411" s="2" t="s">
        <v>900</v>
      </c>
      <c r="ES411" s="2" t="s">
        <v>238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239</v>
      </c>
      <c r="FB411" s="2" t="s">
        <v>223</v>
      </c>
      <c r="FC411" s="2" t="s">
        <v>1329</v>
      </c>
      <c r="FD411" s="2" t="s">
        <v>226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223</v>
      </c>
      <c r="FO411" s="2" t="s">
        <v>1329</v>
      </c>
      <c r="FP411" s="2" t="s">
        <v>226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223</v>
      </c>
      <c r="GA411" s="2" t="s">
        <v>661</v>
      </c>
      <c r="GB411" s="2" t="s">
        <v>226</v>
      </c>
      <c r="GC411" s="2" t="s">
        <v>238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252</v>
      </c>
      <c r="GL411" s="2" t="s">
        <v>223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239</v>
      </c>
      <c r="GX411" s="2" t="s">
        <v>223</v>
      </c>
      <c r="GY411" s="2" t="s">
        <v>921</v>
      </c>
      <c r="GZ411" s="2" t="s">
        <v>2809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236</v>
      </c>
      <c r="HJ411" s="2" t="s">
        <v>223</v>
      </c>
      <c r="HK411" s="2" t="s">
        <v>226</v>
      </c>
      <c r="HL411" s="2" t="s">
        <v>226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223</v>
      </c>
      <c r="HW411" s="2" t="s">
        <v>226</v>
      </c>
      <c r="HX411" s="2" t="s">
        <v>226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223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223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223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223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223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252</v>
      </c>
      <c r="KP411" s="2" t="s">
        <v>223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252</v>
      </c>
      <c r="LB411" s="2" t="s">
        <v>223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223</v>
      </c>
      <c r="LO411" s="2" t="s">
        <v>226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223</v>
      </c>
      <c r="MY411" s="2" t="s">
        <v>226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236</v>
      </c>
      <c r="NJ411" s="2" t="s">
        <v>223</v>
      </c>
      <c r="NK411" s="2" t="s">
        <v>226</v>
      </c>
      <c r="NL411" s="2" t="s">
        <v>226</v>
      </c>
      <c r="NM411" s="2" t="s">
        <v>238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252</v>
      </c>
      <c r="NV411" s="2" t="s">
        <v>223</v>
      </c>
      <c r="NW411" s="2" t="s">
        <v>226</v>
      </c>
      <c r="NX411" s="2" t="s">
        <v>226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252</v>
      </c>
      <c r="OH411" s="2" t="s">
        <v>223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252</v>
      </c>
      <c r="OT411" s="2" t="s">
        <v>223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252</v>
      </c>
      <c r="PF411" s="2" t="s">
        <v>223</v>
      </c>
      <c r="PG411" s="2" t="s">
        <v>226</v>
      </c>
      <c r="PH411" s="2" t="s">
        <v>226</v>
      </c>
      <c r="PI411" s="2" t="s">
        <v>238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226</v>
      </c>
      <c r="QD411" s="2" t="s">
        <v>226</v>
      </c>
      <c r="QE411" s="2" t="s">
        <v>226</v>
      </c>
      <c r="QF411" s="2" t="s">
        <v>226</v>
      </c>
      <c r="QG411" s="2" t="s">
        <v>226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226</v>
      </c>
      <c r="QP411" s="2" t="s">
        <v>226</v>
      </c>
      <c r="QQ411" s="2" t="s">
        <v>226</v>
      </c>
      <c r="QR411" s="2" t="s">
        <v>226</v>
      </c>
      <c r="QS411" s="2" t="s">
        <v>226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223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252</v>
      </c>
      <c r="RN411" s="2" t="s">
        <v>223</v>
      </c>
      <c r="RO411" s="2" t="s">
        <v>226</v>
      </c>
      <c r="RP411" s="2" t="s">
        <v>226</v>
      </c>
      <c r="RQ411" s="2" t="s">
        <v>238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226</v>
      </c>
      <c r="RZ411" s="2" t="s">
        <v>226</v>
      </c>
      <c r="SA411" s="2" t="s">
        <v>226</v>
      </c>
      <c r="SB411" s="2" t="s">
        <v>226</v>
      </c>
      <c r="SC411" s="2" t="s">
        <v>226</v>
      </c>
      <c r="SD411" s="2" t="s">
        <v>226</v>
      </c>
      <c r="SE411" s="4">
        <v>64</v>
      </c>
      <c r="SF411" s="4"/>
      <c r="SG411" s="4"/>
      <c r="SH411" s="4"/>
      <c r="SI411" s="4">
        <v>50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>
        <v>40</v>
      </c>
      <c r="TW411" s="4"/>
      <c r="TX411" s="4"/>
      <c r="TY411" s="4"/>
      <c r="TZ411" s="4"/>
      <c r="UA411" s="4"/>
      <c r="UB411" s="4">
        <v>30</v>
      </c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>
        <v>30</v>
      </c>
      <c r="VL411" s="4"/>
      <c r="VM411" s="4"/>
      <c r="VN411" s="4"/>
      <c r="VO411" s="4"/>
      <c r="VP411" s="4"/>
      <c r="VQ411" s="4"/>
    </row>
    <row r="412">
      <c r="A412" s="2" t="s">
        <v>3610</v>
      </c>
      <c r="B412" s="2" t="s">
        <v>577</v>
      </c>
      <c r="C412" s="2" t="s">
        <v>558</v>
      </c>
      <c r="D412" s="2" t="s">
        <v>486</v>
      </c>
      <c r="E412" s="2" t="s">
        <v>3495</v>
      </c>
      <c r="F412" s="2" t="s">
        <v>1279</v>
      </c>
      <c r="G412" s="2" t="s">
        <v>1280</v>
      </c>
      <c r="H412" s="2" t="s">
        <v>1281</v>
      </c>
      <c r="I412" s="2" t="s">
        <v>3596</v>
      </c>
      <c r="J412" s="2" t="s">
        <v>582</v>
      </c>
      <c r="K412" s="2" t="s">
        <v>1341</v>
      </c>
      <c r="L412" s="3">
        <v>23.96</v>
      </c>
      <c r="M412" s="3">
        <v>25.16</v>
      </c>
      <c r="N412" s="3">
        <v>54.99</v>
      </c>
      <c r="O412" s="2" t="s">
        <v>223</v>
      </c>
      <c r="P412" s="2" t="s">
        <v>2226</v>
      </c>
      <c r="Q412" s="2" t="s">
        <v>225</v>
      </c>
      <c r="R412" s="2" t="s">
        <v>226</v>
      </c>
      <c r="S412" s="2" t="s">
        <v>1342</v>
      </c>
      <c r="T412" s="2" t="s">
        <v>969</v>
      </c>
      <c r="U412" s="2" t="s">
        <v>489</v>
      </c>
      <c r="V412" s="2" t="s">
        <v>1285</v>
      </c>
      <c r="W412" s="2" t="s">
        <v>971</v>
      </c>
      <c r="X412" s="2" t="s">
        <v>231</v>
      </c>
      <c r="Y412" s="2" t="s">
        <v>226</v>
      </c>
      <c r="Z412" s="4"/>
      <c r="AA412" s="4">
        <f>=ROUNDDOWN({0},0)</f>
      </c>
      <c r="AB412" s="5"/>
      <c r="AC412" s="2" t="s">
        <v>1343</v>
      </c>
      <c r="AD412" s="4">
        <v>30</v>
      </c>
      <c r="AE412" s="4">
        <v>60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/>
      <c r="BK412" s="8"/>
      <c r="BL412" s="2" t="s">
        <v>226</v>
      </c>
      <c r="BM412" s="7"/>
      <c r="BN412" s="7"/>
      <c r="BO412" s="4"/>
      <c r="BP412" s="8"/>
      <c r="BQ412" s="4"/>
      <c r="BR412" s="8"/>
      <c r="BS412" s="7"/>
      <c r="BT412" s="7"/>
      <c r="BU412" s="2" t="s">
        <v>252</v>
      </c>
      <c r="BV412" s="2" t="s">
        <v>223</v>
      </c>
      <c r="BW412" s="2" t="s">
        <v>226</v>
      </c>
      <c r="BX412" s="2" t="s">
        <v>226</v>
      </c>
      <c r="BY412" s="2" t="s">
        <v>238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448</v>
      </c>
      <c r="CH412" s="2" t="s">
        <v>223</v>
      </c>
      <c r="CI412" s="2" t="s">
        <v>226</v>
      </c>
      <c r="CJ412" s="2" t="s">
        <v>226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252</v>
      </c>
      <c r="CT412" s="2" t="s">
        <v>223</v>
      </c>
      <c r="CU412" s="2" t="s">
        <v>226</v>
      </c>
      <c r="CV412" s="2" t="s">
        <v>226</v>
      </c>
      <c r="CW412" s="2" t="s">
        <v>238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252</v>
      </c>
      <c r="DF412" s="2" t="s">
        <v>223</v>
      </c>
      <c r="DG412" s="2" t="s">
        <v>226</v>
      </c>
      <c r="DH412" s="2" t="s">
        <v>226</v>
      </c>
      <c r="DI412" s="2" t="s">
        <v>238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252</v>
      </c>
      <c r="DR412" s="2" t="s">
        <v>223</v>
      </c>
      <c r="DS412" s="2" t="s">
        <v>226</v>
      </c>
      <c r="DT412" s="2" t="s">
        <v>226</v>
      </c>
      <c r="DU412" s="2" t="s">
        <v>238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252</v>
      </c>
      <c r="ED412" s="2" t="s">
        <v>223</v>
      </c>
      <c r="EE412" s="2" t="s">
        <v>226</v>
      </c>
      <c r="EF412" s="2" t="s">
        <v>226</v>
      </c>
      <c r="EG412" s="2" t="s">
        <v>238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252</v>
      </c>
      <c r="EP412" s="2" t="s">
        <v>223</v>
      </c>
      <c r="EQ412" s="2" t="s">
        <v>226</v>
      </c>
      <c r="ER412" s="2" t="s">
        <v>226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223</v>
      </c>
      <c r="FC412" s="2" t="s">
        <v>226</v>
      </c>
      <c r="FD412" s="2" t="s">
        <v>226</v>
      </c>
      <c r="FE412" s="2" t="s">
        <v>238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223</v>
      </c>
      <c r="FO412" s="2" t="s">
        <v>226</v>
      </c>
      <c r="FP412" s="2" t="s">
        <v>226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223</v>
      </c>
      <c r="GA412" s="2" t="s">
        <v>226</v>
      </c>
      <c r="GB412" s="2" t="s">
        <v>226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252</v>
      </c>
      <c r="GL412" s="2" t="s">
        <v>223</v>
      </c>
      <c r="GM412" s="2" t="s">
        <v>226</v>
      </c>
      <c r="GN412" s="2" t="s">
        <v>226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252</v>
      </c>
      <c r="GX412" s="2" t="s">
        <v>223</v>
      </c>
      <c r="GY412" s="2" t="s">
        <v>226</v>
      </c>
      <c r="GZ412" s="2" t="s">
        <v>226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252</v>
      </c>
      <c r="HJ412" s="2" t="s">
        <v>223</v>
      </c>
      <c r="HK412" s="2" t="s">
        <v>226</v>
      </c>
      <c r="HL412" s="2" t="s">
        <v>226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252</v>
      </c>
      <c r="HV412" s="2" t="s">
        <v>223</v>
      </c>
      <c r="HW412" s="2" t="s">
        <v>226</v>
      </c>
      <c r="HX412" s="2" t="s">
        <v>226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223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223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949</v>
      </c>
      <c r="JF412" s="2" t="s">
        <v>223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223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252</v>
      </c>
      <c r="KD412" s="2" t="s">
        <v>223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252</v>
      </c>
      <c r="KP412" s="2" t="s">
        <v>223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252</v>
      </c>
      <c r="LB412" s="2" t="s">
        <v>223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223</v>
      </c>
      <c r="LO412" s="2" t="s">
        <v>226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252</v>
      </c>
      <c r="LZ412" s="2" t="s">
        <v>223</v>
      </c>
      <c r="MA412" s="2" t="s">
        <v>226</v>
      </c>
      <c r="MB412" s="2" t="s">
        <v>226</v>
      </c>
      <c r="MC412" s="2" t="s">
        <v>238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252</v>
      </c>
      <c r="ML412" s="2" t="s">
        <v>223</v>
      </c>
      <c r="MM412" s="2" t="s">
        <v>226</v>
      </c>
      <c r="MN412" s="2" t="s">
        <v>226</v>
      </c>
      <c r="MO412" s="2" t="s">
        <v>238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252</v>
      </c>
      <c r="MX412" s="2" t="s">
        <v>223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226</v>
      </c>
      <c r="NJ412" s="2" t="s">
        <v>226</v>
      </c>
      <c r="NK412" s="2" t="s">
        <v>226</v>
      </c>
      <c r="NL412" s="2" t="s">
        <v>226</v>
      </c>
      <c r="NM412" s="2" t="s">
        <v>226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949</v>
      </c>
      <c r="NV412" s="2" t="s">
        <v>223</v>
      </c>
      <c r="NW412" s="2" t="s">
        <v>226</v>
      </c>
      <c r="NX412" s="2" t="s">
        <v>226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252</v>
      </c>
      <c r="OH412" s="2" t="s">
        <v>223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252</v>
      </c>
      <c r="OT412" s="2" t="s">
        <v>223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252</v>
      </c>
      <c r="PF412" s="2" t="s">
        <v>223</v>
      </c>
      <c r="PG412" s="2" t="s">
        <v>226</v>
      </c>
      <c r="PH412" s="2" t="s">
        <v>226</v>
      </c>
      <c r="PI412" s="2" t="s">
        <v>238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226</v>
      </c>
      <c r="QD412" s="2" t="s">
        <v>226</v>
      </c>
      <c r="QE412" s="2" t="s">
        <v>226</v>
      </c>
      <c r="QF412" s="2" t="s">
        <v>226</v>
      </c>
      <c r="QG412" s="2" t="s">
        <v>226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252</v>
      </c>
      <c r="QP412" s="2" t="s">
        <v>223</v>
      </c>
      <c r="QQ412" s="2" t="s">
        <v>226</v>
      </c>
      <c r="QR412" s="2" t="s">
        <v>226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223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252</v>
      </c>
      <c r="RN412" s="2" t="s">
        <v>223</v>
      </c>
      <c r="RO412" s="2" t="s">
        <v>226</v>
      </c>
      <c r="RP412" s="2" t="s">
        <v>226</v>
      </c>
      <c r="RQ412" s="2" t="s">
        <v>238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226</v>
      </c>
      <c r="RZ412" s="2" t="s">
        <v>226</v>
      </c>
      <c r="SA412" s="2" t="s">
        <v>226</v>
      </c>
      <c r="SB412" s="2" t="s">
        <v>226</v>
      </c>
      <c r="SC412" s="2" t="s">
        <v>226</v>
      </c>
      <c r="SD412" s="2" t="s">
        <v>226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>
        <v>30</v>
      </c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>
        <v>30</v>
      </c>
      <c r="VP412" s="4"/>
      <c r="VQ412" s="4"/>
    </row>
    <row r="413">
      <c r="A413" s="2" t="s">
        <v>3611</v>
      </c>
      <c r="B413" s="2" t="s">
        <v>577</v>
      </c>
      <c r="C413" s="2" t="s">
        <v>558</v>
      </c>
      <c r="D413" s="2" t="s">
        <v>486</v>
      </c>
      <c r="E413" s="2" t="s">
        <v>3495</v>
      </c>
      <c r="F413" s="2" t="s">
        <v>1279</v>
      </c>
      <c r="G413" s="2" t="s">
        <v>1280</v>
      </c>
      <c r="H413" s="2" t="s">
        <v>1281</v>
      </c>
      <c r="I413" s="2" t="s">
        <v>3596</v>
      </c>
      <c r="J413" s="2" t="s">
        <v>221</v>
      </c>
      <c r="K413" s="2" t="s">
        <v>1341</v>
      </c>
      <c r="L413" s="3">
        <v>28.76</v>
      </c>
      <c r="M413" s="3">
        <v>30.2</v>
      </c>
      <c r="N413" s="3">
        <v>64.99</v>
      </c>
      <c r="O413" s="2" t="s">
        <v>223</v>
      </c>
      <c r="P413" s="2" t="s">
        <v>2226</v>
      </c>
      <c r="Q413" s="2" t="s">
        <v>225</v>
      </c>
      <c r="R413" s="2" t="s">
        <v>226</v>
      </c>
      <c r="S413" s="2" t="s">
        <v>1342</v>
      </c>
      <c r="T413" s="2" t="s">
        <v>969</v>
      </c>
      <c r="U413" s="2" t="s">
        <v>371</v>
      </c>
      <c r="V413" s="2" t="s">
        <v>1285</v>
      </c>
      <c r="W413" s="2" t="s">
        <v>971</v>
      </c>
      <c r="X413" s="2" t="s">
        <v>231</v>
      </c>
      <c r="Y413" s="2" t="s">
        <v>226</v>
      </c>
      <c r="Z413" s="4"/>
      <c r="AA413" s="4">
        <f>=ROUNDDOWN({0},0)</f>
      </c>
      <c r="AB413" s="5"/>
      <c r="AC413" s="2" t="s">
        <v>1343</v>
      </c>
      <c r="AD413" s="4">
        <v>45</v>
      </c>
      <c r="AE413" s="4">
        <v>90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226</v>
      </c>
      <c r="AW413" s="8" t="s">
        <v>226</v>
      </c>
      <c r="AX413" s="4" t="s">
        <v>226</v>
      </c>
      <c r="AY413" s="8" t="s">
        <v>226</v>
      </c>
      <c r="AZ413" s="7" t="s">
        <v>226</v>
      </c>
      <c r="BA413" s="7" t="s">
        <v>226</v>
      </c>
      <c r="BB413" s="7"/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 t="s">
        <v>226</v>
      </c>
      <c r="BJ413" s="4"/>
      <c r="BK413" s="8"/>
      <c r="BL413" s="2" t="s">
        <v>226</v>
      </c>
      <c r="BM413" s="7"/>
      <c r="BN413" s="7"/>
      <c r="BO413" s="4"/>
      <c r="BP413" s="8"/>
      <c r="BQ413" s="4"/>
      <c r="BR413" s="8"/>
      <c r="BS413" s="7"/>
      <c r="BT413" s="7"/>
      <c r="BU413" s="2" t="s">
        <v>252</v>
      </c>
      <c r="BV413" s="2" t="s">
        <v>223</v>
      </c>
      <c r="BW413" s="2" t="s">
        <v>226</v>
      </c>
      <c r="BX413" s="2" t="s">
        <v>226</v>
      </c>
      <c r="BY413" s="2" t="s">
        <v>238</v>
      </c>
      <c r="BZ413" s="2" t="s">
        <v>226</v>
      </c>
      <c r="CA413" s="4"/>
      <c r="CB413" s="8"/>
      <c r="CC413" s="4"/>
      <c r="CD413" s="8"/>
      <c r="CE413" s="7"/>
      <c r="CF413" s="7"/>
      <c r="CG413" s="2" t="s">
        <v>448</v>
      </c>
      <c r="CH413" s="2" t="s">
        <v>223</v>
      </c>
      <c r="CI413" s="2" t="s">
        <v>226</v>
      </c>
      <c r="CJ413" s="2" t="s">
        <v>226</v>
      </c>
      <c r="CK413" s="2" t="s">
        <v>238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252</v>
      </c>
      <c r="CT413" s="2" t="s">
        <v>223</v>
      </c>
      <c r="CU413" s="2" t="s">
        <v>226</v>
      </c>
      <c r="CV413" s="2" t="s">
        <v>226</v>
      </c>
      <c r="CW413" s="2" t="s">
        <v>238</v>
      </c>
      <c r="CX413" s="2" t="s">
        <v>226</v>
      </c>
      <c r="CY413" s="4"/>
      <c r="CZ413" s="8"/>
      <c r="DA413" s="4"/>
      <c r="DB413" s="8"/>
      <c r="DC413" s="7"/>
      <c r="DD413" s="7"/>
      <c r="DE413" s="2" t="s">
        <v>252</v>
      </c>
      <c r="DF413" s="2" t="s">
        <v>223</v>
      </c>
      <c r="DG413" s="2" t="s">
        <v>226</v>
      </c>
      <c r="DH413" s="2" t="s">
        <v>226</v>
      </c>
      <c r="DI413" s="2" t="s">
        <v>238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252</v>
      </c>
      <c r="DR413" s="2" t="s">
        <v>223</v>
      </c>
      <c r="DS413" s="2" t="s">
        <v>226</v>
      </c>
      <c r="DT413" s="2" t="s">
        <v>226</v>
      </c>
      <c r="DU413" s="2" t="s">
        <v>238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252</v>
      </c>
      <c r="ED413" s="2" t="s">
        <v>223</v>
      </c>
      <c r="EE413" s="2" t="s">
        <v>226</v>
      </c>
      <c r="EF413" s="2" t="s">
        <v>226</v>
      </c>
      <c r="EG413" s="2" t="s">
        <v>238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252</v>
      </c>
      <c r="EP413" s="2" t="s">
        <v>223</v>
      </c>
      <c r="EQ413" s="2" t="s">
        <v>226</v>
      </c>
      <c r="ER413" s="2" t="s">
        <v>226</v>
      </c>
      <c r="ES413" s="2" t="s">
        <v>238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223</v>
      </c>
      <c r="FC413" s="2" t="s">
        <v>226</v>
      </c>
      <c r="FD413" s="2" t="s">
        <v>226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226</v>
      </c>
      <c r="FP413" s="2" t="s">
        <v>226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239</v>
      </c>
      <c r="FZ413" s="2" t="s">
        <v>223</v>
      </c>
      <c r="GA413" s="2" t="s">
        <v>226</v>
      </c>
      <c r="GB413" s="2" t="s">
        <v>226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252</v>
      </c>
      <c r="GL413" s="2" t="s">
        <v>223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252</v>
      </c>
      <c r="GX413" s="2" t="s">
        <v>223</v>
      </c>
      <c r="GY413" s="2" t="s">
        <v>226</v>
      </c>
      <c r="GZ413" s="2" t="s">
        <v>226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252</v>
      </c>
      <c r="HJ413" s="2" t="s">
        <v>223</v>
      </c>
      <c r="HK413" s="2" t="s">
        <v>226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252</v>
      </c>
      <c r="HV413" s="2" t="s">
        <v>223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252</v>
      </c>
      <c r="IH413" s="2" t="s">
        <v>223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949</v>
      </c>
      <c r="JF413" s="2" t="s">
        <v>223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223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252</v>
      </c>
      <c r="KD413" s="2" t="s">
        <v>223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252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252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223</v>
      </c>
      <c r="LO413" s="2" t="s">
        <v>226</v>
      </c>
      <c r="LP413" s="2" t="s">
        <v>226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252</v>
      </c>
      <c r="LZ413" s="2" t="s">
        <v>223</v>
      </c>
      <c r="MA413" s="2" t="s">
        <v>226</v>
      </c>
      <c r="MB413" s="2" t="s">
        <v>226</v>
      </c>
      <c r="MC413" s="2" t="s">
        <v>238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252</v>
      </c>
      <c r="ML413" s="2" t="s">
        <v>223</v>
      </c>
      <c r="MM413" s="2" t="s">
        <v>226</v>
      </c>
      <c r="MN413" s="2" t="s">
        <v>226</v>
      </c>
      <c r="MO413" s="2" t="s">
        <v>238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252</v>
      </c>
      <c r="MX413" s="2" t="s">
        <v>223</v>
      </c>
      <c r="MY413" s="2" t="s">
        <v>226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226</v>
      </c>
      <c r="NK413" s="2" t="s">
        <v>226</v>
      </c>
      <c r="NL413" s="2" t="s">
        <v>226</v>
      </c>
      <c r="NM413" s="2" t="s">
        <v>226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949</v>
      </c>
      <c r="NV413" s="2" t="s">
        <v>223</v>
      </c>
      <c r="NW413" s="2" t="s">
        <v>226</v>
      </c>
      <c r="NX413" s="2" t="s">
        <v>226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252</v>
      </c>
      <c r="OH413" s="2" t="s">
        <v>223</v>
      </c>
      <c r="OI413" s="2" t="s">
        <v>226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252</v>
      </c>
      <c r="OT413" s="2" t="s">
        <v>223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223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226</v>
      </c>
      <c r="QD413" s="2" t="s">
        <v>226</v>
      </c>
      <c r="QE413" s="2" t="s">
        <v>226</v>
      </c>
      <c r="QF413" s="2" t="s">
        <v>226</v>
      </c>
      <c r="QG413" s="2" t="s">
        <v>226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252</v>
      </c>
      <c r="QP413" s="2" t="s">
        <v>223</v>
      </c>
      <c r="QQ413" s="2" t="s">
        <v>226</v>
      </c>
      <c r="QR413" s="2" t="s">
        <v>226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223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252</v>
      </c>
      <c r="RN413" s="2" t="s">
        <v>223</v>
      </c>
      <c r="RO413" s="2" t="s">
        <v>226</v>
      </c>
      <c r="RP413" s="2" t="s">
        <v>226</v>
      </c>
      <c r="RQ413" s="2" t="s">
        <v>238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226</v>
      </c>
      <c r="RZ413" s="2" t="s">
        <v>226</v>
      </c>
      <c r="SA413" s="2" t="s">
        <v>226</v>
      </c>
      <c r="SB413" s="2" t="s">
        <v>226</v>
      </c>
      <c r="SC413" s="2" t="s">
        <v>226</v>
      </c>
      <c r="SD413" s="2" t="s">
        <v>226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>
        <v>45</v>
      </c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>
        <v>45</v>
      </c>
      <c r="VP413" s="4"/>
      <c r="VQ413" s="4"/>
    </row>
    <row r="414">
      <c r="A414" s="2" t="s">
        <v>3612</v>
      </c>
      <c r="B414" s="2" t="s">
        <v>577</v>
      </c>
      <c r="C414" s="2" t="s">
        <v>558</v>
      </c>
      <c r="D414" s="2" t="s">
        <v>486</v>
      </c>
      <c r="E414" s="2" t="s">
        <v>3495</v>
      </c>
      <c r="F414" s="2" t="s">
        <v>1279</v>
      </c>
      <c r="G414" s="2" t="s">
        <v>1280</v>
      </c>
      <c r="H414" s="2" t="s">
        <v>1281</v>
      </c>
      <c r="I414" s="2" t="s">
        <v>3596</v>
      </c>
      <c r="J414" s="2" t="s">
        <v>268</v>
      </c>
      <c r="K414" s="2" t="s">
        <v>1341</v>
      </c>
      <c r="L414" s="3">
        <v>31.5</v>
      </c>
      <c r="M414" s="3">
        <v>33.08</v>
      </c>
      <c r="N414" s="3">
        <v>74.99</v>
      </c>
      <c r="O414" s="2" t="s">
        <v>223</v>
      </c>
      <c r="P414" s="2" t="s">
        <v>2226</v>
      </c>
      <c r="Q414" s="2" t="s">
        <v>225</v>
      </c>
      <c r="R414" s="2" t="s">
        <v>226</v>
      </c>
      <c r="S414" s="2" t="s">
        <v>1342</v>
      </c>
      <c r="T414" s="2" t="s">
        <v>969</v>
      </c>
      <c r="U414" s="2" t="s">
        <v>371</v>
      </c>
      <c r="V414" s="2" t="s">
        <v>1285</v>
      </c>
      <c r="W414" s="2" t="s">
        <v>971</v>
      </c>
      <c r="X414" s="2" t="s">
        <v>231</v>
      </c>
      <c r="Y414" s="2" t="s">
        <v>226</v>
      </c>
      <c r="Z414" s="4"/>
      <c r="AA414" s="4">
        <f>=ROUNDDOWN({0},0)</f>
      </c>
      <c r="AB414" s="5"/>
      <c r="AC414" s="2" t="s">
        <v>1343</v>
      </c>
      <c r="AD414" s="4">
        <v>25</v>
      </c>
      <c r="AE414" s="4">
        <v>50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/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/>
      <c r="BK414" s="8"/>
      <c r="BL414" s="2" t="s">
        <v>226</v>
      </c>
      <c r="BM414" s="7"/>
      <c r="BN414" s="7"/>
      <c r="BO414" s="4"/>
      <c r="BP414" s="8"/>
      <c r="BQ414" s="4"/>
      <c r="BR414" s="8"/>
      <c r="BS414" s="7"/>
      <c r="BT414" s="7"/>
      <c r="BU414" s="2" t="s">
        <v>252</v>
      </c>
      <c r="BV414" s="2" t="s">
        <v>223</v>
      </c>
      <c r="BW414" s="2" t="s">
        <v>226</v>
      </c>
      <c r="BX414" s="2" t="s">
        <v>226</v>
      </c>
      <c r="BY414" s="2" t="s">
        <v>238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448</v>
      </c>
      <c r="CH414" s="2" t="s">
        <v>223</v>
      </c>
      <c r="CI414" s="2" t="s">
        <v>226</v>
      </c>
      <c r="CJ414" s="2" t="s">
        <v>226</v>
      </c>
      <c r="CK414" s="2" t="s">
        <v>238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252</v>
      </c>
      <c r="CT414" s="2" t="s">
        <v>223</v>
      </c>
      <c r="CU414" s="2" t="s">
        <v>226</v>
      </c>
      <c r="CV414" s="2" t="s">
        <v>226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252</v>
      </c>
      <c r="DF414" s="2" t="s">
        <v>223</v>
      </c>
      <c r="DG414" s="2" t="s">
        <v>226</v>
      </c>
      <c r="DH414" s="2" t="s">
        <v>226</v>
      </c>
      <c r="DI414" s="2" t="s">
        <v>238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252</v>
      </c>
      <c r="DR414" s="2" t="s">
        <v>223</v>
      </c>
      <c r="DS414" s="2" t="s">
        <v>226</v>
      </c>
      <c r="DT414" s="2" t="s">
        <v>226</v>
      </c>
      <c r="DU414" s="2" t="s">
        <v>238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252</v>
      </c>
      <c r="ED414" s="2" t="s">
        <v>223</v>
      </c>
      <c r="EE414" s="2" t="s">
        <v>226</v>
      </c>
      <c r="EF414" s="2" t="s">
        <v>226</v>
      </c>
      <c r="EG414" s="2" t="s">
        <v>238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252</v>
      </c>
      <c r="EP414" s="2" t="s">
        <v>223</v>
      </c>
      <c r="EQ414" s="2" t="s">
        <v>226</v>
      </c>
      <c r="ER414" s="2" t="s">
        <v>226</v>
      </c>
      <c r="ES414" s="2" t="s">
        <v>238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223</v>
      </c>
      <c r="FC414" s="2" t="s">
        <v>226</v>
      </c>
      <c r="FD414" s="2" t="s">
        <v>226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223</v>
      </c>
      <c r="FO414" s="2" t="s">
        <v>226</v>
      </c>
      <c r="FP414" s="2" t="s">
        <v>226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223</v>
      </c>
      <c r="GA414" s="2" t="s">
        <v>226</v>
      </c>
      <c r="GB414" s="2" t="s">
        <v>226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252</v>
      </c>
      <c r="GL414" s="2" t="s">
        <v>223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252</v>
      </c>
      <c r="GX414" s="2" t="s">
        <v>223</v>
      </c>
      <c r="GY414" s="2" t="s">
        <v>226</v>
      </c>
      <c r="GZ414" s="2" t="s">
        <v>226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252</v>
      </c>
      <c r="HJ414" s="2" t="s">
        <v>223</v>
      </c>
      <c r="HK414" s="2" t="s">
        <v>226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252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252</v>
      </c>
      <c r="IH414" s="2" t="s">
        <v>223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949</v>
      </c>
      <c r="JF414" s="2" t="s">
        <v>223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252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252</v>
      </c>
      <c r="KP414" s="2" t="s">
        <v>223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252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252</v>
      </c>
      <c r="LN414" s="2" t="s">
        <v>223</v>
      </c>
      <c r="LO414" s="2" t="s">
        <v>226</v>
      </c>
      <c r="LP414" s="2" t="s">
        <v>226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252</v>
      </c>
      <c r="LZ414" s="2" t="s">
        <v>223</v>
      </c>
      <c r="MA414" s="2" t="s">
        <v>226</v>
      </c>
      <c r="MB414" s="2" t="s">
        <v>226</v>
      </c>
      <c r="MC414" s="2" t="s">
        <v>238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252</v>
      </c>
      <c r="ML414" s="2" t="s">
        <v>223</v>
      </c>
      <c r="MM414" s="2" t="s">
        <v>226</v>
      </c>
      <c r="MN414" s="2" t="s">
        <v>226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252</v>
      </c>
      <c r="MX414" s="2" t="s">
        <v>223</v>
      </c>
      <c r="MY414" s="2" t="s">
        <v>226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226</v>
      </c>
      <c r="NJ414" s="2" t="s">
        <v>226</v>
      </c>
      <c r="NK414" s="2" t="s">
        <v>226</v>
      </c>
      <c r="NL414" s="2" t="s">
        <v>226</v>
      </c>
      <c r="NM414" s="2" t="s">
        <v>226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949</v>
      </c>
      <c r="NV414" s="2" t="s">
        <v>223</v>
      </c>
      <c r="NW414" s="2" t="s">
        <v>226</v>
      </c>
      <c r="NX414" s="2" t="s">
        <v>226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252</v>
      </c>
      <c r="OH414" s="2" t="s">
        <v>223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252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252</v>
      </c>
      <c r="PF414" s="2" t="s">
        <v>223</v>
      </c>
      <c r="PG414" s="2" t="s">
        <v>226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226</v>
      </c>
      <c r="QE414" s="2" t="s">
        <v>226</v>
      </c>
      <c r="QF414" s="2" t="s">
        <v>226</v>
      </c>
      <c r="QG414" s="2" t="s">
        <v>226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252</v>
      </c>
      <c r="QP414" s="2" t="s">
        <v>223</v>
      </c>
      <c r="QQ414" s="2" t="s">
        <v>226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223</v>
      </c>
      <c r="RC414" s="2" t="s">
        <v>226</v>
      </c>
      <c r="RD414" s="2" t="s">
        <v>226</v>
      </c>
      <c r="RE414" s="2" t="s">
        <v>238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252</v>
      </c>
      <c r="RN414" s="2" t="s">
        <v>223</v>
      </c>
      <c r="RO414" s="2" t="s">
        <v>226</v>
      </c>
      <c r="RP414" s="2" t="s">
        <v>226</v>
      </c>
      <c r="RQ414" s="2" t="s">
        <v>238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226</v>
      </c>
      <c r="RZ414" s="2" t="s">
        <v>226</v>
      </c>
      <c r="SA414" s="2" t="s">
        <v>226</v>
      </c>
      <c r="SB414" s="2" t="s">
        <v>226</v>
      </c>
      <c r="SC414" s="2" t="s">
        <v>226</v>
      </c>
      <c r="SD414" s="2" t="s">
        <v>226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>
        <v>25</v>
      </c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>
        <v>25</v>
      </c>
      <c r="VP414" s="4"/>
      <c r="VQ414" s="4"/>
    </row>
    <row r="415">
      <c r="A415" s="2" t="s">
        <v>3613</v>
      </c>
      <c r="B415" s="2" t="s">
        <v>577</v>
      </c>
      <c r="C415" s="2" t="s">
        <v>558</v>
      </c>
      <c r="D415" s="2" t="s">
        <v>486</v>
      </c>
      <c r="E415" s="2" t="s">
        <v>3495</v>
      </c>
      <c r="F415" s="2" t="s">
        <v>963</v>
      </c>
      <c r="G415" s="2" t="s">
        <v>964</v>
      </c>
      <c r="H415" s="2" t="s">
        <v>965</v>
      </c>
      <c r="I415" s="2" t="s">
        <v>3614</v>
      </c>
      <c r="J415" s="2" t="s">
        <v>582</v>
      </c>
      <c r="K415" s="2" t="s">
        <v>967</v>
      </c>
      <c r="L415" s="3">
        <v>26.1</v>
      </c>
      <c r="M415" s="3">
        <v>27.4</v>
      </c>
      <c r="N415" s="3">
        <v>57.99</v>
      </c>
      <c r="O415" s="2" t="s">
        <v>223</v>
      </c>
      <c r="P415" s="2" t="s">
        <v>224</v>
      </c>
      <c r="Q415" s="2" t="s">
        <v>225</v>
      </c>
      <c r="R415" s="2" t="s">
        <v>226</v>
      </c>
      <c r="S415" s="2" t="s">
        <v>3615</v>
      </c>
      <c r="T415" s="2" t="s">
        <v>969</v>
      </c>
      <c r="U415" s="2" t="s">
        <v>371</v>
      </c>
      <c r="V415" s="2" t="s">
        <v>970</v>
      </c>
      <c r="W415" s="2" t="s">
        <v>971</v>
      </c>
      <c r="X415" s="2" t="s">
        <v>587</v>
      </c>
      <c r="Y415" s="2" t="s">
        <v>1809</v>
      </c>
      <c r="Z415" s="4">
        <v>205</v>
      </c>
      <c r="AA415" s="4">
        <f>=ROUNDDOWN(25.625,0)</f>
      </c>
      <c r="AB415" s="5">
        <v>8</v>
      </c>
      <c r="AC415" s="2" t="s">
        <v>973</v>
      </c>
      <c r="AD415" s="4">
        <v>100</v>
      </c>
      <c r="AE415" s="4">
        <v>210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23</v>
      </c>
      <c r="AQ415" s="8">
        <v>640.09</v>
      </c>
      <c r="AR415" s="4">
        <v>13</v>
      </c>
      <c r="AS415" s="8">
        <v>361.76</v>
      </c>
      <c r="AT415" s="7">
        <v>0.7692</v>
      </c>
      <c r="AU415" s="7">
        <v>0.7694</v>
      </c>
      <c r="AV415" s="4">
        <v>166</v>
      </c>
      <c r="AW415" s="8">
        <v>5674.5</v>
      </c>
      <c r="AX415" s="4">
        <v>185</v>
      </c>
      <c r="AY415" s="8">
        <v>6560.18</v>
      </c>
      <c r="AZ415" s="7">
        <v>-0.1027</v>
      </c>
      <c r="BA415" s="7">
        <v>-0.135</v>
      </c>
      <c r="BB415" s="7">
        <v>0.1128</v>
      </c>
      <c r="BC415" s="4">
        <v>304</v>
      </c>
      <c r="BD415" s="8">
        <v>10140.33</v>
      </c>
      <c r="BE415" s="4">
        <v>941</v>
      </c>
      <c r="BF415" s="8">
        <v>26904.2</v>
      </c>
      <c r="BG415" s="7">
        <v>-0.6769</v>
      </c>
      <c r="BH415" s="7">
        <v>-0.6231</v>
      </c>
      <c r="BI415" s="7">
        <v>0.5596</v>
      </c>
      <c r="BJ415" s="4">
        <v>23</v>
      </c>
      <c r="BK415" s="8">
        <v>640.09</v>
      </c>
      <c r="BL415" s="2" t="s">
        <v>3616</v>
      </c>
      <c r="BM415" s="7">
        <v>1</v>
      </c>
      <c r="BN415" s="7">
        <v>1</v>
      </c>
      <c r="BO415" s="4">
        <v>8</v>
      </c>
      <c r="BP415" s="8">
        <v>220.32</v>
      </c>
      <c r="BQ415" s="4">
        <v>10</v>
      </c>
      <c r="BR415" s="8">
        <v>275.4</v>
      </c>
      <c r="BS415" s="7">
        <v>-0.2</v>
      </c>
      <c r="BT415" s="7">
        <v>-0.2</v>
      </c>
      <c r="BU415" s="2" t="s">
        <v>239</v>
      </c>
      <c r="BV415" s="2" t="s">
        <v>223</v>
      </c>
      <c r="BW415" s="2" t="s">
        <v>226</v>
      </c>
      <c r="BX415" s="2" t="s">
        <v>2313</v>
      </c>
      <c r="BY415" s="2" t="s">
        <v>238</v>
      </c>
      <c r="BZ415" s="2" t="s">
        <v>226</v>
      </c>
      <c r="CA415" s="4">
        <v>2</v>
      </c>
      <c r="CB415" s="8">
        <v>56.88</v>
      </c>
      <c r="CC415" s="4"/>
      <c r="CD415" s="8"/>
      <c r="CE415" s="7"/>
      <c r="CF415" s="7"/>
      <c r="CG415" s="2" t="s">
        <v>239</v>
      </c>
      <c r="CH415" s="2" t="s">
        <v>223</v>
      </c>
      <c r="CI415" s="2" t="s">
        <v>1064</v>
      </c>
      <c r="CJ415" s="2" t="s">
        <v>2313</v>
      </c>
      <c r="CK415" s="2" t="s">
        <v>238</v>
      </c>
      <c r="CL415" s="2" t="s">
        <v>226</v>
      </c>
      <c r="CM415" s="4"/>
      <c r="CN415" s="8"/>
      <c r="CO415" s="4">
        <v>1</v>
      </c>
      <c r="CP415" s="8">
        <v>28.8</v>
      </c>
      <c r="CQ415" s="7">
        <v>-1</v>
      </c>
      <c r="CR415" s="7">
        <v>-1</v>
      </c>
      <c r="CS415" s="2" t="s">
        <v>239</v>
      </c>
      <c r="CT415" s="2" t="s">
        <v>223</v>
      </c>
      <c r="CU415" s="2" t="s">
        <v>1811</v>
      </c>
      <c r="CV415" s="2" t="s">
        <v>2312</v>
      </c>
      <c r="CW415" s="2" t="s">
        <v>238</v>
      </c>
      <c r="CX415" s="2" t="s">
        <v>226</v>
      </c>
      <c r="CY415" s="4">
        <v>2</v>
      </c>
      <c r="CZ415" s="8">
        <v>54.52</v>
      </c>
      <c r="DA415" s="4"/>
      <c r="DB415" s="8"/>
      <c r="DC415" s="7"/>
      <c r="DD415" s="7"/>
      <c r="DE415" s="2" t="s">
        <v>239</v>
      </c>
      <c r="DF415" s="2" t="s">
        <v>223</v>
      </c>
      <c r="DG415" s="2" t="s">
        <v>1812</v>
      </c>
      <c r="DH415" s="2" t="s">
        <v>1116</v>
      </c>
      <c r="DI415" s="2" t="s">
        <v>238</v>
      </c>
      <c r="DJ415" s="2" t="s">
        <v>226</v>
      </c>
      <c r="DK415" s="4">
        <v>2</v>
      </c>
      <c r="DL415" s="8">
        <v>45.18</v>
      </c>
      <c r="DM415" s="4"/>
      <c r="DN415" s="8"/>
      <c r="DO415" s="7"/>
      <c r="DP415" s="7"/>
      <c r="DQ415" s="2" t="s">
        <v>239</v>
      </c>
      <c r="DR415" s="2" t="s">
        <v>223</v>
      </c>
      <c r="DS415" s="2" t="s">
        <v>1814</v>
      </c>
      <c r="DT415" s="2" t="s">
        <v>2706</v>
      </c>
      <c r="DU415" s="2" t="s">
        <v>238</v>
      </c>
      <c r="DV415" s="2" t="s">
        <v>226</v>
      </c>
      <c r="DW415" s="4">
        <v>4</v>
      </c>
      <c r="DX415" s="8">
        <v>89.32</v>
      </c>
      <c r="DY415" s="4">
        <v>2</v>
      </c>
      <c r="DZ415" s="8">
        <v>57.56</v>
      </c>
      <c r="EA415" s="7">
        <v>1</v>
      </c>
      <c r="EB415" s="7">
        <v>0.5518</v>
      </c>
      <c r="EC415" s="2" t="s">
        <v>239</v>
      </c>
      <c r="ED415" s="2" t="s">
        <v>223</v>
      </c>
      <c r="EE415" s="2" t="s">
        <v>1233</v>
      </c>
      <c r="EF415" s="2" t="s">
        <v>1085</v>
      </c>
      <c r="EG415" s="2" t="s">
        <v>238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239</v>
      </c>
      <c r="EP415" s="2" t="s">
        <v>223</v>
      </c>
      <c r="EQ415" s="2" t="s">
        <v>1815</v>
      </c>
      <c r="ER415" s="2" t="s">
        <v>1116</v>
      </c>
      <c r="ES415" s="2" t="s">
        <v>238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223</v>
      </c>
      <c r="FC415" s="2" t="s">
        <v>1115</v>
      </c>
      <c r="FD415" s="2" t="s">
        <v>1989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223</v>
      </c>
      <c r="FO415" s="2" t="s">
        <v>1977</v>
      </c>
      <c r="FP415" s="2" t="s">
        <v>1009</v>
      </c>
      <c r="FQ415" s="2" t="s">
        <v>238</v>
      </c>
      <c r="FR415" s="2" t="s">
        <v>226</v>
      </c>
      <c r="FS415" s="4">
        <v>5</v>
      </c>
      <c r="FT415" s="8">
        <v>173.87</v>
      </c>
      <c r="FU415" s="4"/>
      <c r="FV415" s="8"/>
      <c r="FW415" s="7"/>
      <c r="FX415" s="7"/>
      <c r="FY415" s="2" t="s">
        <v>239</v>
      </c>
      <c r="FZ415" s="2" t="s">
        <v>223</v>
      </c>
      <c r="GA415" s="2" t="s">
        <v>661</v>
      </c>
      <c r="GB415" s="2" t="s">
        <v>3617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1002</v>
      </c>
      <c r="GL415" s="2" t="s">
        <v>237</v>
      </c>
      <c r="GM415" s="2" t="s">
        <v>991</v>
      </c>
      <c r="GN415" s="2" t="s">
        <v>1714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223</v>
      </c>
      <c r="GY415" s="2" t="s">
        <v>3618</v>
      </c>
      <c r="GZ415" s="2" t="s">
        <v>2543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239</v>
      </c>
      <c r="HJ415" s="2" t="s">
        <v>223</v>
      </c>
      <c r="HK415" s="2" t="s">
        <v>994</v>
      </c>
      <c r="HL415" s="2" t="s">
        <v>1047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239</v>
      </c>
      <c r="HV415" s="2" t="s">
        <v>237</v>
      </c>
      <c r="HW415" s="2" t="s">
        <v>980</v>
      </c>
      <c r="HX415" s="2" t="s">
        <v>1208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239</v>
      </c>
      <c r="IH415" s="2" t="s">
        <v>223</v>
      </c>
      <c r="II415" s="2" t="s">
        <v>612</v>
      </c>
      <c r="IJ415" s="2" t="s">
        <v>271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226</v>
      </c>
      <c r="IT415" s="2" t="s">
        <v>226</v>
      </c>
      <c r="IU415" s="2" t="s">
        <v>226</v>
      </c>
      <c r="IV415" s="2" t="s">
        <v>226</v>
      </c>
      <c r="IW415" s="2" t="s">
        <v>226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337</v>
      </c>
      <c r="KP415" s="2" t="s">
        <v>223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239</v>
      </c>
      <c r="LB415" s="2" t="s">
        <v>223</v>
      </c>
      <c r="LC415" s="2" t="s">
        <v>1823</v>
      </c>
      <c r="LD415" s="2" t="s">
        <v>1609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239</v>
      </c>
      <c r="LN415" s="2" t="s">
        <v>223</v>
      </c>
      <c r="LO415" s="2" t="s">
        <v>321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239</v>
      </c>
      <c r="MX415" s="2" t="s">
        <v>223</v>
      </c>
      <c r="MY415" s="2" t="s">
        <v>643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239</v>
      </c>
      <c r="NJ415" s="2" t="s">
        <v>261</v>
      </c>
      <c r="NK415" s="2" t="s">
        <v>1451</v>
      </c>
      <c r="NL415" s="2" t="s">
        <v>1216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239</v>
      </c>
      <c r="NV415" s="2" t="s">
        <v>237</v>
      </c>
      <c r="NW415" s="2" t="s">
        <v>1856</v>
      </c>
      <c r="NX415" s="2" t="s">
        <v>3619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239</v>
      </c>
      <c r="OH415" s="2" t="s">
        <v>237</v>
      </c>
      <c r="OI415" s="2" t="s">
        <v>813</v>
      </c>
      <c r="OJ415" s="2" t="s">
        <v>778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252</v>
      </c>
      <c r="OT415" s="2" t="s">
        <v>223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239</v>
      </c>
      <c r="PF415" s="2" t="s">
        <v>223</v>
      </c>
      <c r="PG415" s="2" t="s">
        <v>226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239</v>
      </c>
      <c r="QP415" s="2" t="s">
        <v>237</v>
      </c>
      <c r="QQ415" s="2" t="s">
        <v>1012</v>
      </c>
      <c r="QR415" s="2" t="s">
        <v>226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223</v>
      </c>
      <c r="RC415" s="2" t="s">
        <v>226</v>
      </c>
      <c r="RD415" s="2" t="s">
        <v>226</v>
      </c>
      <c r="RE415" s="2" t="s">
        <v>238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226</v>
      </c>
      <c r="RN415" s="2" t="s">
        <v>226</v>
      </c>
      <c r="RO415" s="2" t="s">
        <v>226</v>
      </c>
      <c r="RP415" s="2" t="s">
        <v>226</v>
      </c>
      <c r="RQ415" s="2" t="s">
        <v>226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239</v>
      </c>
      <c r="RZ415" s="2" t="s">
        <v>237</v>
      </c>
      <c r="SA415" s="2" t="s">
        <v>1153</v>
      </c>
      <c r="SB415" s="2" t="s">
        <v>1025</v>
      </c>
      <c r="SC415" s="2" t="s">
        <v>238</v>
      </c>
      <c r="SD415" s="2" t="s">
        <v>226</v>
      </c>
      <c r="SE415" s="4">
        <v>205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>
        <v>100</v>
      </c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>
        <v>110</v>
      </c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</row>
    <row r="416">
      <c r="A416" s="2" t="s">
        <v>3620</v>
      </c>
      <c r="B416" s="2" t="s">
        <v>577</v>
      </c>
      <c r="C416" s="2" t="s">
        <v>558</v>
      </c>
      <c r="D416" s="2" t="s">
        <v>486</v>
      </c>
      <c r="E416" s="2" t="s">
        <v>3495</v>
      </c>
      <c r="F416" s="2" t="s">
        <v>963</v>
      </c>
      <c r="G416" s="2" t="s">
        <v>964</v>
      </c>
      <c r="H416" s="2" t="s">
        <v>965</v>
      </c>
      <c r="I416" s="2" t="s">
        <v>3614</v>
      </c>
      <c r="J416" s="2" t="s">
        <v>221</v>
      </c>
      <c r="K416" s="2" t="s">
        <v>967</v>
      </c>
      <c r="L416" s="3">
        <v>31.28</v>
      </c>
      <c r="M416" s="3">
        <v>32.84</v>
      </c>
      <c r="N416" s="3">
        <v>67.99</v>
      </c>
      <c r="O416" s="2" t="s">
        <v>223</v>
      </c>
      <c r="P416" s="2" t="s">
        <v>224</v>
      </c>
      <c r="Q416" s="2" t="s">
        <v>225</v>
      </c>
      <c r="R416" s="2" t="s">
        <v>226</v>
      </c>
      <c r="S416" s="2" t="s">
        <v>3615</v>
      </c>
      <c r="T416" s="2" t="s">
        <v>969</v>
      </c>
      <c r="U416" s="2" t="s">
        <v>229</v>
      </c>
      <c r="V416" s="2" t="s">
        <v>970</v>
      </c>
      <c r="W416" s="2" t="s">
        <v>971</v>
      </c>
      <c r="X416" s="2" t="s">
        <v>587</v>
      </c>
      <c r="Y416" s="2" t="s">
        <v>1809</v>
      </c>
      <c r="Z416" s="4">
        <v>661</v>
      </c>
      <c r="AA416" s="4">
        <f>=ROUNDDOWN(54.1803278688525,0)</f>
      </c>
      <c r="AB416" s="5">
        <v>12.2</v>
      </c>
      <c r="AC416" s="2" t="s">
        <v>226</v>
      </c>
      <c r="AD416" s="4"/>
      <c r="AE416" s="4"/>
      <c r="AF416" s="6">
        <v>64</v>
      </c>
      <c r="AG416" s="6">
        <v>47</v>
      </c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79</v>
      </c>
      <c r="AQ416" s="8">
        <v>2475.9</v>
      </c>
      <c r="AR416" s="4">
        <v>72</v>
      </c>
      <c r="AS416" s="8">
        <v>2380.01</v>
      </c>
      <c r="AT416" s="7">
        <v>0.0972</v>
      </c>
      <c r="AU416" s="7">
        <v>0.0403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0.4363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79</v>
      </c>
      <c r="BK416" s="8">
        <v>2475.9</v>
      </c>
      <c r="BL416" s="2" t="s">
        <v>3621</v>
      </c>
      <c r="BM416" s="7">
        <v>1</v>
      </c>
      <c r="BN416" s="7">
        <v>1</v>
      </c>
      <c r="BO416" s="4">
        <v>18</v>
      </c>
      <c r="BP416" s="8">
        <v>594.9</v>
      </c>
      <c r="BQ416" s="4">
        <v>30</v>
      </c>
      <c r="BR416" s="8">
        <v>991.5</v>
      </c>
      <c r="BS416" s="7">
        <v>-0.4</v>
      </c>
      <c r="BT416" s="7">
        <v>-0.4</v>
      </c>
      <c r="BU416" s="2" t="s">
        <v>239</v>
      </c>
      <c r="BV416" s="2" t="s">
        <v>223</v>
      </c>
      <c r="BW416" s="2" t="s">
        <v>226</v>
      </c>
      <c r="BX416" s="2" t="s">
        <v>2313</v>
      </c>
      <c r="BY416" s="2" t="s">
        <v>238</v>
      </c>
      <c r="BZ416" s="2" t="s">
        <v>226</v>
      </c>
      <c r="CA416" s="4">
        <v>6</v>
      </c>
      <c r="CB416" s="8">
        <v>204.78</v>
      </c>
      <c r="CC416" s="4">
        <v>3</v>
      </c>
      <c r="CD416" s="8">
        <v>102.39</v>
      </c>
      <c r="CE416" s="7">
        <v>1</v>
      </c>
      <c r="CF416" s="7">
        <v>1</v>
      </c>
      <c r="CG416" s="2" t="s">
        <v>239</v>
      </c>
      <c r="CH416" s="2" t="s">
        <v>223</v>
      </c>
      <c r="CI416" s="2" t="s">
        <v>1064</v>
      </c>
      <c r="CJ416" s="2" t="s">
        <v>3622</v>
      </c>
      <c r="CK416" s="2" t="s">
        <v>238</v>
      </c>
      <c r="CL416" s="2" t="s">
        <v>226</v>
      </c>
      <c r="CM416" s="4">
        <v>1</v>
      </c>
      <c r="CN416" s="8">
        <v>34.56</v>
      </c>
      <c r="CO416" s="4">
        <v>3</v>
      </c>
      <c r="CP416" s="8">
        <v>103.68</v>
      </c>
      <c r="CQ416" s="7">
        <v>-0.6667</v>
      </c>
      <c r="CR416" s="7">
        <v>-0.6667</v>
      </c>
      <c r="CS416" s="2" t="s">
        <v>239</v>
      </c>
      <c r="CT416" s="2" t="s">
        <v>223</v>
      </c>
      <c r="CU416" s="2" t="s">
        <v>1811</v>
      </c>
      <c r="CV416" s="2" t="s">
        <v>1053</v>
      </c>
      <c r="CW416" s="2" t="s">
        <v>238</v>
      </c>
      <c r="CX416" s="2" t="s">
        <v>226</v>
      </c>
      <c r="CY416" s="4">
        <v>11</v>
      </c>
      <c r="CZ416" s="8">
        <v>359.04</v>
      </c>
      <c r="DA416" s="4">
        <v>15</v>
      </c>
      <c r="DB416" s="8">
        <v>489.6</v>
      </c>
      <c r="DC416" s="7">
        <v>-0.2667</v>
      </c>
      <c r="DD416" s="7">
        <v>-0.2667</v>
      </c>
      <c r="DE416" s="2" t="s">
        <v>239</v>
      </c>
      <c r="DF416" s="2" t="s">
        <v>223</v>
      </c>
      <c r="DG416" s="2" t="s">
        <v>1812</v>
      </c>
      <c r="DH416" s="2" t="s">
        <v>1116</v>
      </c>
      <c r="DI416" s="2" t="s">
        <v>238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239</v>
      </c>
      <c r="DR416" s="2" t="s">
        <v>223</v>
      </c>
      <c r="DS416" s="2" t="s">
        <v>1814</v>
      </c>
      <c r="DT416" s="2" t="s">
        <v>2314</v>
      </c>
      <c r="DU416" s="2" t="s">
        <v>238</v>
      </c>
      <c r="DV416" s="2" t="s">
        <v>226</v>
      </c>
      <c r="DW416" s="4">
        <v>8</v>
      </c>
      <c r="DX416" s="8">
        <v>223.2</v>
      </c>
      <c r="DY416" s="4">
        <v>8</v>
      </c>
      <c r="DZ416" s="8">
        <v>275.92</v>
      </c>
      <c r="EA416" s="7"/>
      <c r="EB416" s="7">
        <v>-0.1911</v>
      </c>
      <c r="EC416" s="2" t="s">
        <v>239</v>
      </c>
      <c r="ED416" s="2" t="s">
        <v>223</v>
      </c>
      <c r="EE416" s="2" t="s">
        <v>1233</v>
      </c>
      <c r="EF416" s="2" t="s">
        <v>1009</v>
      </c>
      <c r="EG416" s="2" t="s">
        <v>238</v>
      </c>
      <c r="EH416" s="2" t="s">
        <v>226</v>
      </c>
      <c r="EI416" s="4">
        <v>2</v>
      </c>
      <c r="EJ416" s="8">
        <v>60.38</v>
      </c>
      <c r="EK416" s="4"/>
      <c r="EL416" s="8"/>
      <c r="EM416" s="7"/>
      <c r="EN416" s="7"/>
      <c r="EO416" s="2" t="s">
        <v>239</v>
      </c>
      <c r="EP416" s="2" t="s">
        <v>223</v>
      </c>
      <c r="EQ416" s="2" t="s">
        <v>1815</v>
      </c>
      <c r="ER416" s="2" t="s">
        <v>3426</v>
      </c>
      <c r="ES416" s="2" t="s">
        <v>238</v>
      </c>
      <c r="ET416" s="2" t="s">
        <v>226</v>
      </c>
      <c r="EU416" s="4"/>
      <c r="EV416" s="8"/>
      <c r="EW416" s="4">
        <v>6</v>
      </c>
      <c r="EX416" s="8">
        <v>197.04</v>
      </c>
      <c r="EY416" s="7">
        <v>-1</v>
      </c>
      <c r="EZ416" s="7">
        <v>-1</v>
      </c>
      <c r="FA416" s="2" t="s">
        <v>239</v>
      </c>
      <c r="FB416" s="2" t="s">
        <v>223</v>
      </c>
      <c r="FC416" s="2" t="s">
        <v>1115</v>
      </c>
      <c r="FD416" s="2" t="s">
        <v>1989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223</v>
      </c>
      <c r="FO416" s="2" t="s">
        <v>1977</v>
      </c>
      <c r="FP416" s="2" t="s">
        <v>1009</v>
      </c>
      <c r="FQ416" s="2" t="s">
        <v>238</v>
      </c>
      <c r="FR416" s="2" t="s">
        <v>226</v>
      </c>
      <c r="FS416" s="4">
        <v>25</v>
      </c>
      <c r="FT416" s="8">
        <v>750.74</v>
      </c>
      <c r="FU416" s="4"/>
      <c r="FV416" s="8"/>
      <c r="FW416" s="7"/>
      <c r="FX416" s="7"/>
      <c r="FY416" s="2" t="s">
        <v>239</v>
      </c>
      <c r="FZ416" s="2" t="s">
        <v>223</v>
      </c>
      <c r="GA416" s="2" t="s">
        <v>661</v>
      </c>
      <c r="GB416" s="2" t="s">
        <v>990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1002</v>
      </c>
      <c r="GL416" s="2" t="s">
        <v>237</v>
      </c>
      <c r="GM416" s="2" t="s">
        <v>991</v>
      </c>
      <c r="GN416" s="2" t="s">
        <v>1211</v>
      </c>
      <c r="GO416" s="2" t="s">
        <v>238</v>
      </c>
      <c r="GP416" s="2" t="s">
        <v>226</v>
      </c>
      <c r="GQ416" s="4">
        <v>3</v>
      </c>
      <c r="GR416" s="8">
        <v>98.01</v>
      </c>
      <c r="GS416" s="4"/>
      <c r="GT416" s="8"/>
      <c r="GU416" s="7"/>
      <c r="GV416" s="7"/>
      <c r="GW416" s="2" t="s">
        <v>239</v>
      </c>
      <c r="GX416" s="2" t="s">
        <v>223</v>
      </c>
      <c r="GY416" s="2" t="s">
        <v>607</v>
      </c>
      <c r="GZ416" s="2" t="s">
        <v>1254</v>
      </c>
      <c r="HA416" s="2" t="s">
        <v>238</v>
      </c>
      <c r="HB416" s="2" t="s">
        <v>226</v>
      </c>
      <c r="HC416" s="4">
        <v>4</v>
      </c>
      <c r="HD416" s="8">
        <v>114.15</v>
      </c>
      <c r="HE416" s="4">
        <v>3</v>
      </c>
      <c r="HF416" s="8">
        <v>88.78</v>
      </c>
      <c r="HG416" s="7">
        <v>0.3333</v>
      </c>
      <c r="HH416" s="7">
        <v>0.2858</v>
      </c>
      <c r="HI416" s="2" t="s">
        <v>239</v>
      </c>
      <c r="HJ416" s="2" t="s">
        <v>223</v>
      </c>
      <c r="HK416" s="2" t="s">
        <v>994</v>
      </c>
      <c r="HL416" s="2" t="s">
        <v>1124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239</v>
      </c>
      <c r="HV416" s="2" t="s">
        <v>237</v>
      </c>
      <c r="HW416" s="2" t="s">
        <v>980</v>
      </c>
      <c r="HX416" s="2" t="s">
        <v>1221</v>
      </c>
      <c r="HY416" s="2" t="s">
        <v>238</v>
      </c>
      <c r="HZ416" s="2" t="s">
        <v>226</v>
      </c>
      <c r="IA416" s="4">
        <v>1</v>
      </c>
      <c r="IB416" s="8">
        <v>36.14</v>
      </c>
      <c r="IC416" s="4">
        <v>1</v>
      </c>
      <c r="ID416" s="8">
        <v>36.14</v>
      </c>
      <c r="IE416" s="7"/>
      <c r="IF416" s="7"/>
      <c r="IG416" s="2" t="s">
        <v>239</v>
      </c>
      <c r="IH416" s="2" t="s">
        <v>223</v>
      </c>
      <c r="II416" s="2" t="s">
        <v>612</v>
      </c>
      <c r="IJ416" s="2" t="s">
        <v>440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226</v>
      </c>
      <c r="IT416" s="2" t="s">
        <v>226</v>
      </c>
      <c r="IU416" s="2" t="s">
        <v>226</v>
      </c>
      <c r="IV416" s="2" t="s">
        <v>226</v>
      </c>
      <c r="IW416" s="2" t="s">
        <v>226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337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239</v>
      </c>
      <c r="LB416" s="2" t="s">
        <v>223</v>
      </c>
      <c r="LC416" s="2" t="s">
        <v>1587</v>
      </c>
      <c r="LD416" s="2" t="s">
        <v>602</v>
      </c>
      <c r="LE416" s="2" t="s">
        <v>238</v>
      </c>
      <c r="LF416" s="2" t="s">
        <v>226</v>
      </c>
      <c r="LG416" s="4"/>
      <c r="LH416" s="8"/>
      <c r="LI416" s="4">
        <v>1</v>
      </c>
      <c r="LJ416" s="8">
        <v>32.84</v>
      </c>
      <c r="LK416" s="7">
        <v>-1</v>
      </c>
      <c r="LL416" s="7">
        <v>-1</v>
      </c>
      <c r="LM416" s="2" t="s">
        <v>239</v>
      </c>
      <c r="LN416" s="2" t="s">
        <v>223</v>
      </c>
      <c r="LO416" s="2" t="s">
        <v>321</v>
      </c>
      <c r="LP416" s="2" t="s">
        <v>3061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239</v>
      </c>
      <c r="MX416" s="2" t="s">
        <v>223</v>
      </c>
      <c r="MY416" s="2" t="s">
        <v>643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>
        <v>2</v>
      </c>
      <c r="NF416" s="8">
        <v>62.12</v>
      </c>
      <c r="NG416" s="7">
        <v>-1</v>
      </c>
      <c r="NH416" s="7">
        <v>-1</v>
      </c>
      <c r="NI416" s="2" t="s">
        <v>239</v>
      </c>
      <c r="NJ416" s="2" t="s">
        <v>261</v>
      </c>
      <c r="NK416" s="2" t="s">
        <v>1451</v>
      </c>
      <c r="NL416" s="2" t="s">
        <v>3623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239</v>
      </c>
      <c r="NV416" s="2" t="s">
        <v>237</v>
      </c>
      <c r="NW416" s="2" t="s">
        <v>1856</v>
      </c>
      <c r="NX416" s="2" t="s">
        <v>1034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239</v>
      </c>
      <c r="OH416" s="2" t="s">
        <v>237</v>
      </c>
      <c r="OI416" s="2" t="s">
        <v>813</v>
      </c>
      <c r="OJ416" s="2" t="s">
        <v>1520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252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239</v>
      </c>
      <c r="PF416" s="2" t="s">
        <v>223</v>
      </c>
      <c r="PG416" s="2" t="s">
        <v>226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226</v>
      </c>
      <c r="QE416" s="2" t="s">
        <v>226</v>
      </c>
      <c r="QF416" s="2" t="s">
        <v>226</v>
      </c>
      <c r="QG416" s="2" t="s">
        <v>226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239</v>
      </c>
      <c r="QP416" s="2" t="s">
        <v>237</v>
      </c>
      <c r="QQ416" s="2" t="s">
        <v>1012</v>
      </c>
      <c r="QR416" s="2" t="s">
        <v>1232</v>
      </c>
      <c r="QS416" s="2" t="s">
        <v>238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223</v>
      </c>
      <c r="RC416" s="2" t="s">
        <v>226</v>
      </c>
      <c r="RD416" s="2" t="s">
        <v>226</v>
      </c>
      <c r="RE416" s="2" t="s">
        <v>238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226</v>
      </c>
      <c r="RN416" s="2" t="s">
        <v>226</v>
      </c>
      <c r="RO416" s="2" t="s">
        <v>226</v>
      </c>
      <c r="RP416" s="2" t="s">
        <v>226</v>
      </c>
      <c r="RQ416" s="2" t="s">
        <v>226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237</v>
      </c>
      <c r="SA416" s="2" t="s">
        <v>1153</v>
      </c>
      <c r="SB416" s="2" t="s">
        <v>1025</v>
      </c>
      <c r="SC416" s="2" t="s">
        <v>238</v>
      </c>
      <c r="SD416" s="2" t="s">
        <v>226</v>
      </c>
      <c r="SE416" s="4">
        <v>246</v>
      </c>
      <c r="SF416" s="4"/>
      <c r="SG416" s="4"/>
      <c r="SH416" s="4"/>
      <c r="SI416" s="4">
        <v>415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</row>
    <row r="417">
      <c r="A417" s="2" t="s">
        <v>3624</v>
      </c>
      <c r="B417" s="2" t="s">
        <v>577</v>
      </c>
      <c r="C417" s="2" t="s">
        <v>558</v>
      </c>
      <c r="D417" s="2" t="s">
        <v>486</v>
      </c>
      <c r="E417" s="2" t="s">
        <v>3495</v>
      </c>
      <c r="F417" s="2" t="s">
        <v>963</v>
      </c>
      <c r="G417" s="2" t="s">
        <v>964</v>
      </c>
      <c r="H417" s="2" t="s">
        <v>965</v>
      </c>
      <c r="I417" s="2" t="s">
        <v>3614</v>
      </c>
      <c r="J417" s="2" t="s">
        <v>268</v>
      </c>
      <c r="K417" s="2" t="s">
        <v>967</v>
      </c>
      <c r="L417" s="3">
        <v>35.88</v>
      </c>
      <c r="M417" s="3">
        <v>37.67</v>
      </c>
      <c r="N417" s="3">
        <v>77.99</v>
      </c>
      <c r="O417" s="2" t="s">
        <v>223</v>
      </c>
      <c r="P417" s="2" t="s">
        <v>224</v>
      </c>
      <c r="Q417" s="2" t="s">
        <v>225</v>
      </c>
      <c r="R417" s="2" t="s">
        <v>226</v>
      </c>
      <c r="S417" s="2" t="s">
        <v>3615</v>
      </c>
      <c r="T417" s="2" t="s">
        <v>969</v>
      </c>
      <c r="U417" s="2" t="s">
        <v>229</v>
      </c>
      <c r="V417" s="2" t="s">
        <v>970</v>
      </c>
      <c r="W417" s="2" t="s">
        <v>971</v>
      </c>
      <c r="X417" s="2" t="s">
        <v>587</v>
      </c>
      <c r="Y417" s="2" t="s">
        <v>1809</v>
      </c>
      <c r="Z417" s="4">
        <v>317</v>
      </c>
      <c r="AA417" s="4">
        <f>=ROUNDDOWN(26.4166666666667,0)</f>
      </c>
      <c r="AB417" s="5">
        <v>12</v>
      </c>
      <c r="AC417" s="2" t="s">
        <v>973</v>
      </c>
      <c r="AD417" s="4">
        <v>90</v>
      </c>
      <c r="AE417" s="4">
        <v>240</v>
      </c>
      <c r="AF417" s="6">
        <v>64</v>
      </c>
      <c r="AG417" s="6">
        <v>47</v>
      </c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64</v>
      </c>
      <c r="AQ417" s="8">
        <v>2558.51</v>
      </c>
      <c r="AR417" s="4">
        <v>100</v>
      </c>
      <c r="AS417" s="8">
        <v>3818.41</v>
      </c>
      <c r="AT417" s="7">
        <v>-0.36</v>
      </c>
      <c r="AU417" s="7">
        <v>-0.33</v>
      </c>
      <c r="AV417" s="4" t="s">
        <v>226</v>
      </c>
      <c r="AW417" s="8" t="s">
        <v>226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>
        <v>0.4509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 t="s">
        <v>226</v>
      </c>
      <c r="BJ417" s="4">
        <v>64</v>
      </c>
      <c r="BK417" s="8">
        <v>2558.51</v>
      </c>
      <c r="BL417" s="2" t="s">
        <v>3625</v>
      </c>
      <c r="BM417" s="7">
        <v>1</v>
      </c>
      <c r="BN417" s="7">
        <v>1</v>
      </c>
      <c r="BO417" s="4">
        <v>19</v>
      </c>
      <c r="BP417" s="8">
        <v>732.64</v>
      </c>
      <c r="BQ417" s="4">
        <v>53</v>
      </c>
      <c r="BR417" s="8">
        <v>2043.68</v>
      </c>
      <c r="BS417" s="7">
        <v>-0.6415</v>
      </c>
      <c r="BT417" s="7">
        <v>-0.6415</v>
      </c>
      <c r="BU417" s="2" t="s">
        <v>239</v>
      </c>
      <c r="BV417" s="2" t="s">
        <v>223</v>
      </c>
      <c r="BW417" s="2" t="s">
        <v>226</v>
      </c>
      <c r="BX417" s="2" t="s">
        <v>2055</v>
      </c>
      <c r="BY417" s="2" t="s">
        <v>238</v>
      </c>
      <c r="BZ417" s="2" t="s">
        <v>226</v>
      </c>
      <c r="CA417" s="4"/>
      <c r="CB417" s="8"/>
      <c r="CC417" s="4">
        <v>4</v>
      </c>
      <c r="CD417" s="8">
        <v>159.28</v>
      </c>
      <c r="CE417" s="7">
        <v>-1</v>
      </c>
      <c r="CF417" s="7">
        <v>-1</v>
      </c>
      <c r="CG417" s="2" t="s">
        <v>239</v>
      </c>
      <c r="CH417" s="2" t="s">
        <v>223</v>
      </c>
      <c r="CI417" s="2" t="s">
        <v>1064</v>
      </c>
      <c r="CJ417" s="2" t="s">
        <v>3626</v>
      </c>
      <c r="CK417" s="2" t="s">
        <v>238</v>
      </c>
      <c r="CL417" s="2" t="s">
        <v>226</v>
      </c>
      <c r="CM417" s="4">
        <v>4</v>
      </c>
      <c r="CN417" s="8">
        <v>161.28</v>
      </c>
      <c r="CO417" s="4">
        <v>4</v>
      </c>
      <c r="CP417" s="8">
        <v>161.28</v>
      </c>
      <c r="CQ417" s="7"/>
      <c r="CR417" s="7"/>
      <c r="CS417" s="2" t="s">
        <v>239</v>
      </c>
      <c r="CT417" s="2" t="s">
        <v>223</v>
      </c>
      <c r="CU417" s="2" t="s">
        <v>1811</v>
      </c>
      <c r="CV417" s="2" t="s">
        <v>1053</v>
      </c>
      <c r="CW417" s="2" t="s">
        <v>238</v>
      </c>
      <c r="CX417" s="2" t="s">
        <v>226</v>
      </c>
      <c r="CY417" s="4">
        <v>12</v>
      </c>
      <c r="CZ417" s="8">
        <v>458.64</v>
      </c>
      <c r="DA417" s="4">
        <v>22</v>
      </c>
      <c r="DB417" s="8">
        <v>840.84</v>
      </c>
      <c r="DC417" s="7">
        <v>-0.4545</v>
      </c>
      <c r="DD417" s="7">
        <v>-0.4545</v>
      </c>
      <c r="DE417" s="2" t="s">
        <v>239</v>
      </c>
      <c r="DF417" s="2" t="s">
        <v>223</v>
      </c>
      <c r="DG417" s="2" t="s">
        <v>1812</v>
      </c>
      <c r="DH417" s="2" t="s">
        <v>3426</v>
      </c>
      <c r="DI417" s="2" t="s">
        <v>238</v>
      </c>
      <c r="DJ417" s="2" t="s">
        <v>226</v>
      </c>
      <c r="DK417" s="4"/>
      <c r="DL417" s="8"/>
      <c r="DM417" s="4">
        <v>2</v>
      </c>
      <c r="DN417" s="8">
        <v>66.41</v>
      </c>
      <c r="DO417" s="7">
        <v>-1</v>
      </c>
      <c r="DP417" s="7">
        <v>-1</v>
      </c>
      <c r="DQ417" s="2" t="s">
        <v>239</v>
      </c>
      <c r="DR417" s="2" t="s">
        <v>223</v>
      </c>
      <c r="DS417" s="2" t="s">
        <v>1814</v>
      </c>
      <c r="DT417" s="2" t="s">
        <v>2314</v>
      </c>
      <c r="DU417" s="2" t="s">
        <v>238</v>
      </c>
      <c r="DV417" s="2" t="s">
        <v>226</v>
      </c>
      <c r="DW417" s="4">
        <v>6</v>
      </c>
      <c r="DX417" s="8">
        <v>197.82</v>
      </c>
      <c r="DY417" s="4">
        <v>5</v>
      </c>
      <c r="DZ417" s="8">
        <v>197.8</v>
      </c>
      <c r="EA417" s="7">
        <v>0.2</v>
      </c>
      <c r="EB417" s="7">
        <v>0.0001</v>
      </c>
      <c r="EC417" s="2" t="s">
        <v>239</v>
      </c>
      <c r="ED417" s="2" t="s">
        <v>223</v>
      </c>
      <c r="EE417" s="2" t="s">
        <v>1233</v>
      </c>
      <c r="EF417" s="2" t="s">
        <v>1975</v>
      </c>
      <c r="EG417" s="2" t="s">
        <v>238</v>
      </c>
      <c r="EH417" s="2" t="s">
        <v>226</v>
      </c>
      <c r="EI417" s="4">
        <v>4</v>
      </c>
      <c r="EJ417" s="8">
        <v>140.92</v>
      </c>
      <c r="EK417" s="4">
        <v>4</v>
      </c>
      <c r="EL417" s="8">
        <v>140.92</v>
      </c>
      <c r="EM417" s="7"/>
      <c r="EN417" s="7"/>
      <c r="EO417" s="2" t="s">
        <v>239</v>
      </c>
      <c r="EP417" s="2" t="s">
        <v>223</v>
      </c>
      <c r="EQ417" s="2" t="s">
        <v>1815</v>
      </c>
      <c r="ER417" s="2" t="s">
        <v>1116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223</v>
      </c>
      <c r="FC417" s="2" t="s">
        <v>1115</v>
      </c>
      <c r="FD417" s="2" t="s">
        <v>1976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239</v>
      </c>
      <c r="FN417" s="2" t="s">
        <v>223</v>
      </c>
      <c r="FO417" s="2" t="s">
        <v>1977</v>
      </c>
      <c r="FP417" s="2" t="s">
        <v>1038</v>
      </c>
      <c r="FQ417" s="2" t="s">
        <v>238</v>
      </c>
      <c r="FR417" s="2" t="s">
        <v>226</v>
      </c>
      <c r="FS417" s="4">
        <v>12</v>
      </c>
      <c r="FT417" s="8">
        <v>592.21</v>
      </c>
      <c r="FU417" s="4"/>
      <c r="FV417" s="8"/>
      <c r="FW417" s="7"/>
      <c r="FX417" s="7"/>
      <c r="FY417" s="2" t="s">
        <v>239</v>
      </c>
      <c r="FZ417" s="2" t="s">
        <v>223</v>
      </c>
      <c r="GA417" s="2" t="s">
        <v>806</v>
      </c>
      <c r="GB417" s="2" t="s">
        <v>693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1002</v>
      </c>
      <c r="GL417" s="2" t="s">
        <v>237</v>
      </c>
      <c r="GM417" s="2" t="s">
        <v>991</v>
      </c>
      <c r="GN417" s="2" t="s">
        <v>634</v>
      </c>
      <c r="GO417" s="2" t="s">
        <v>238</v>
      </c>
      <c r="GP417" s="2" t="s">
        <v>226</v>
      </c>
      <c r="GQ417" s="4">
        <v>1</v>
      </c>
      <c r="GR417" s="8">
        <v>38.11</v>
      </c>
      <c r="GS417" s="4">
        <v>1</v>
      </c>
      <c r="GT417" s="8">
        <v>38.11</v>
      </c>
      <c r="GU417" s="7"/>
      <c r="GV417" s="7"/>
      <c r="GW417" s="2" t="s">
        <v>239</v>
      </c>
      <c r="GX417" s="2" t="s">
        <v>223</v>
      </c>
      <c r="GY417" s="2" t="s">
        <v>607</v>
      </c>
      <c r="GZ417" s="2" t="s">
        <v>825</v>
      </c>
      <c r="HA417" s="2" t="s">
        <v>238</v>
      </c>
      <c r="HB417" s="2" t="s">
        <v>226</v>
      </c>
      <c r="HC417" s="4">
        <v>1</v>
      </c>
      <c r="HD417" s="8">
        <v>29.59</v>
      </c>
      <c r="HE417" s="4">
        <v>3</v>
      </c>
      <c r="HF417" s="8">
        <v>96.17</v>
      </c>
      <c r="HG417" s="7">
        <v>-0.6667</v>
      </c>
      <c r="HH417" s="7">
        <v>-0.6923</v>
      </c>
      <c r="HI417" s="2" t="s">
        <v>239</v>
      </c>
      <c r="HJ417" s="2" t="s">
        <v>223</v>
      </c>
      <c r="HK417" s="2" t="s">
        <v>994</v>
      </c>
      <c r="HL417" s="2" t="s">
        <v>1124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239</v>
      </c>
      <c r="HV417" s="2" t="s">
        <v>237</v>
      </c>
      <c r="HW417" s="2" t="s">
        <v>980</v>
      </c>
      <c r="HX417" s="2" t="s">
        <v>1208</v>
      </c>
      <c r="HY417" s="2" t="s">
        <v>238</v>
      </c>
      <c r="HZ417" s="2" t="s">
        <v>226</v>
      </c>
      <c r="IA417" s="4">
        <v>5</v>
      </c>
      <c r="IB417" s="8">
        <v>207.3</v>
      </c>
      <c r="IC417" s="4"/>
      <c r="ID417" s="8"/>
      <c r="IE417" s="7"/>
      <c r="IF417" s="7"/>
      <c r="IG417" s="2" t="s">
        <v>239</v>
      </c>
      <c r="IH417" s="2" t="s">
        <v>223</v>
      </c>
      <c r="II417" s="2" t="s">
        <v>612</v>
      </c>
      <c r="IJ417" s="2" t="s">
        <v>1288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226</v>
      </c>
      <c r="IT417" s="2" t="s">
        <v>226</v>
      </c>
      <c r="IU417" s="2" t="s">
        <v>226</v>
      </c>
      <c r="IV417" s="2" t="s">
        <v>226</v>
      </c>
      <c r="IW417" s="2" t="s">
        <v>226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223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223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337</v>
      </c>
      <c r="KP417" s="2" t="s">
        <v>223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>
        <v>1</v>
      </c>
      <c r="KX417" s="8">
        <v>37.67</v>
      </c>
      <c r="KY417" s="7">
        <v>-1</v>
      </c>
      <c r="KZ417" s="7">
        <v>-1</v>
      </c>
      <c r="LA417" s="2" t="s">
        <v>239</v>
      </c>
      <c r="LB417" s="2" t="s">
        <v>223</v>
      </c>
      <c r="LC417" s="2" t="s">
        <v>1823</v>
      </c>
      <c r="LD417" s="2" t="s">
        <v>639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223</v>
      </c>
      <c r="LO417" s="2" t="s">
        <v>321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226</v>
      </c>
      <c r="MM417" s="2" t="s">
        <v>226</v>
      </c>
      <c r="MN417" s="2" t="s">
        <v>226</v>
      </c>
      <c r="MO417" s="2" t="s">
        <v>226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239</v>
      </c>
      <c r="MX417" s="2" t="s">
        <v>223</v>
      </c>
      <c r="MY417" s="2" t="s">
        <v>1005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>
        <v>1</v>
      </c>
      <c r="NF417" s="8">
        <v>36.25</v>
      </c>
      <c r="NG417" s="7">
        <v>-1</v>
      </c>
      <c r="NH417" s="7">
        <v>-1</v>
      </c>
      <c r="NI417" s="2" t="s">
        <v>239</v>
      </c>
      <c r="NJ417" s="2" t="s">
        <v>261</v>
      </c>
      <c r="NK417" s="2" t="s">
        <v>1451</v>
      </c>
      <c r="NL417" s="2" t="s">
        <v>1976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239</v>
      </c>
      <c r="NV417" s="2" t="s">
        <v>237</v>
      </c>
      <c r="NW417" s="2" t="s">
        <v>1856</v>
      </c>
      <c r="NX417" s="2" t="s">
        <v>1034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239</v>
      </c>
      <c r="OH417" s="2" t="s">
        <v>237</v>
      </c>
      <c r="OI417" s="2" t="s">
        <v>813</v>
      </c>
      <c r="OJ417" s="2" t="s">
        <v>2363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252</v>
      </c>
      <c r="OT417" s="2" t="s">
        <v>223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239</v>
      </c>
      <c r="PF417" s="2" t="s">
        <v>223</v>
      </c>
      <c r="PG417" s="2" t="s">
        <v>226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226</v>
      </c>
      <c r="QD417" s="2" t="s">
        <v>226</v>
      </c>
      <c r="QE417" s="2" t="s">
        <v>226</v>
      </c>
      <c r="QF417" s="2" t="s">
        <v>226</v>
      </c>
      <c r="QG417" s="2" t="s">
        <v>226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239</v>
      </c>
      <c r="QP417" s="2" t="s">
        <v>237</v>
      </c>
      <c r="QQ417" s="2" t="s">
        <v>1012</v>
      </c>
      <c r="QR417" s="2" t="s">
        <v>226</v>
      </c>
      <c r="QS417" s="2" t="s">
        <v>238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266</v>
      </c>
      <c r="RB417" s="2" t="s">
        <v>223</v>
      </c>
      <c r="RC417" s="2" t="s">
        <v>226</v>
      </c>
      <c r="RD417" s="2" t="s">
        <v>226</v>
      </c>
      <c r="RE417" s="2" t="s">
        <v>238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226</v>
      </c>
      <c r="RN417" s="2" t="s">
        <v>226</v>
      </c>
      <c r="RO417" s="2" t="s">
        <v>226</v>
      </c>
      <c r="RP417" s="2" t="s">
        <v>226</v>
      </c>
      <c r="RQ417" s="2" t="s">
        <v>226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237</v>
      </c>
      <c r="SA417" s="2" t="s">
        <v>1153</v>
      </c>
      <c r="SB417" s="2" t="s">
        <v>1829</v>
      </c>
      <c r="SC417" s="2" t="s">
        <v>238</v>
      </c>
      <c r="SD417" s="2" t="s">
        <v>226</v>
      </c>
      <c r="SE417" s="4">
        <v>249</v>
      </c>
      <c r="SF417" s="4"/>
      <c r="SG417" s="4"/>
      <c r="SH417" s="4"/>
      <c r="SI417" s="4">
        <v>68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>
        <v>90</v>
      </c>
      <c r="TY417" s="4"/>
      <c r="TZ417" s="4"/>
      <c r="UA417" s="4"/>
      <c r="UB417" s="4">
        <v>50</v>
      </c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>
        <v>100</v>
      </c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</row>
    <row r="418">
      <c r="A418" s="2" t="s">
        <v>3627</v>
      </c>
      <c r="B418" s="2" t="s">
        <v>577</v>
      </c>
      <c r="C418" s="2" t="s">
        <v>558</v>
      </c>
      <c r="D418" s="2" t="s">
        <v>486</v>
      </c>
      <c r="E418" s="2" t="s">
        <v>3495</v>
      </c>
      <c r="F418" s="2" t="s">
        <v>963</v>
      </c>
      <c r="G418" s="2" t="s">
        <v>964</v>
      </c>
      <c r="H418" s="2" t="s">
        <v>965</v>
      </c>
      <c r="I418" s="2" t="s">
        <v>3614</v>
      </c>
      <c r="J418" s="2" t="s">
        <v>582</v>
      </c>
      <c r="K418" s="2" t="s">
        <v>1101</v>
      </c>
      <c r="L418" s="3">
        <v>26.1</v>
      </c>
      <c r="M418" s="3">
        <v>27.4</v>
      </c>
      <c r="N418" s="3">
        <v>57.99</v>
      </c>
      <c r="O418" s="2" t="s">
        <v>223</v>
      </c>
      <c r="P418" s="2" t="s">
        <v>224</v>
      </c>
      <c r="Q418" s="2" t="s">
        <v>225</v>
      </c>
      <c r="R418" s="2" t="s">
        <v>226</v>
      </c>
      <c r="S418" s="2" t="s">
        <v>1102</v>
      </c>
      <c r="T418" s="2" t="s">
        <v>969</v>
      </c>
      <c r="U418" s="2" t="s">
        <v>371</v>
      </c>
      <c r="V418" s="2" t="s">
        <v>970</v>
      </c>
      <c r="W418" s="2" t="s">
        <v>971</v>
      </c>
      <c r="X418" s="2" t="s">
        <v>587</v>
      </c>
      <c r="Y418" s="2" t="s">
        <v>1103</v>
      </c>
      <c r="Z418" s="4">
        <v>67</v>
      </c>
      <c r="AA418" s="4">
        <f>=ROUNDDOWN(11.1666666666667,0)</f>
      </c>
      <c r="AB418" s="5">
        <v>6</v>
      </c>
      <c r="AC418" s="2" t="s">
        <v>624</v>
      </c>
      <c r="AD418" s="4">
        <v>40</v>
      </c>
      <c r="AE418" s="4">
        <v>120</v>
      </c>
      <c r="AF418" s="6">
        <v>64</v>
      </c>
      <c r="AG418" s="6">
        <v>47</v>
      </c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36</v>
      </c>
      <c r="AQ418" s="8">
        <v>934.04</v>
      </c>
      <c r="AR418" s="4">
        <v>40</v>
      </c>
      <c r="AS418" s="8">
        <v>1061.8</v>
      </c>
      <c r="AT418" s="7">
        <v>-0.1</v>
      </c>
      <c r="AU418" s="7">
        <v>-0.1203</v>
      </c>
      <c r="AV418" s="4">
        <v>138</v>
      </c>
      <c r="AW418" s="8">
        <v>4465.83</v>
      </c>
      <c r="AX418" s="4">
        <v>137</v>
      </c>
      <c r="AY418" s="8">
        <v>4560.04</v>
      </c>
      <c r="AZ418" s="7">
        <v>0.0073</v>
      </c>
      <c r="BA418" s="7">
        <v>-0.0207</v>
      </c>
      <c r="BB418" s="7">
        <v>0.2092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>
        <v>0.4404</v>
      </c>
      <c r="BJ418" s="4">
        <v>36</v>
      </c>
      <c r="BK418" s="8">
        <v>934.04</v>
      </c>
      <c r="BL418" s="2" t="s">
        <v>3628</v>
      </c>
      <c r="BM418" s="7">
        <v>1</v>
      </c>
      <c r="BN418" s="7">
        <v>1</v>
      </c>
      <c r="BO418" s="4">
        <v>14</v>
      </c>
      <c r="BP418" s="8">
        <v>380.24</v>
      </c>
      <c r="BQ418" s="4">
        <v>23</v>
      </c>
      <c r="BR418" s="8">
        <v>624.68</v>
      </c>
      <c r="BS418" s="7">
        <v>-0.3913</v>
      </c>
      <c r="BT418" s="7">
        <v>-0.3913</v>
      </c>
      <c r="BU418" s="2" t="s">
        <v>239</v>
      </c>
      <c r="BV418" s="2" t="s">
        <v>223</v>
      </c>
      <c r="BW418" s="2" t="s">
        <v>226</v>
      </c>
      <c r="BX418" s="2" t="s">
        <v>1105</v>
      </c>
      <c r="BY418" s="2" t="s">
        <v>238</v>
      </c>
      <c r="BZ418" s="2" t="s">
        <v>226</v>
      </c>
      <c r="CA418" s="4">
        <v>3</v>
      </c>
      <c r="CB418" s="8">
        <v>85.32</v>
      </c>
      <c r="CC418" s="4">
        <v>1</v>
      </c>
      <c r="CD418" s="8">
        <v>28.44</v>
      </c>
      <c r="CE418" s="7">
        <v>2</v>
      </c>
      <c r="CF418" s="7">
        <v>2</v>
      </c>
      <c r="CG418" s="2" t="s">
        <v>239</v>
      </c>
      <c r="CH418" s="2" t="s">
        <v>223</v>
      </c>
      <c r="CI418" s="2" t="s">
        <v>1064</v>
      </c>
      <c r="CJ418" s="2" t="s">
        <v>3332</v>
      </c>
      <c r="CK418" s="2" t="s">
        <v>238</v>
      </c>
      <c r="CL418" s="2" t="s">
        <v>226</v>
      </c>
      <c r="CM418" s="4">
        <v>10</v>
      </c>
      <c r="CN418" s="8">
        <v>288</v>
      </c>
      <c r="CO418" s="4">
        <v>1</v>
      </c>
      <c r="CP418" s="8">
        <v>28.8</v>
      </c>
      <c r="CQ418" s="7">
        <v>9</v>
      </c>
      <c r="CR418" s="7">
        <v>9</v>
      </c>
      <c r="CS418" s="2" t="s">
        <v>239</v>
      </c>
      <c r="CT418" s="2" t="s">
        <v>223</v>
      </c>
      <c r="CU418" s="2" t="s">
        <v>1107</v>
      </c>
      <c r="CV418" s="2" t="s">
        <v>1131</v>
      </c>
      <c r="CW418" s="2" t="s">
        <v>238</v>
      </c>
      <c r="CX418" s="2" t="s">
        <v>226</v>
      </c>
      <c r="CY418" s="4"/>
      <c r="CZ418" s="8"/>
      <c r="DA418" s="4">
        <v>2</v>
      </c>
      <c r="DB418" s="8">
        <v>54.52</v>
      </c>
      <c r="DC418" s="7">
        <v>-1</v>
      </c>
      <c r="DD418" s="7">
        <v>-1</v>
      </c>
      <c r="DE418" s="2" t="s">
        <v>239</v>
      </c>
      <c r="DF418" s="2" t="s">
        <v>223</v>
      </c>
      <c r="DG418" s="2" t="s">
        <v>1150</v>
      </c>
      <c r="DH418" s="2" t="s">
        <v>615</v>
      </c>
      <c r="DI418" s="2" t="s">
        <v>238</v>
      </c>
      <c r="DJ418" s="2" t="s">
        <v>226</v>
      </c>
      <c r="DK418" s="4">
        <v>1</v>
      </c>
      <c r="DL418" s="8">
        <v>21.34</v>
      </c>
      <c r="DM418" s="4">
        <v>3</v>
      </c>
      <c r="DN418" s="8">
        <v>65.26</v>
      </c>
      <c r="DO418" s="7">
        <v>-0.6667</v>
      </c>
      <c r="DP418" s="7">
        <v>-0.673</v>
      </c>
      <c r="DQ418" s="2" t="s">
        <v>239</v>
      </c>
      <c r="DR418" s="2" t="s">
        <v>223</v>
      </c>
      <c r="DS418" s="2" t="s">
        <v>1107</v>
      </c>
      <c r="DT418" s="2" t="s">
        <v>1145</v>
      </c>
      <c r="DU418" s="2" t="s">
        <v>238</v>
      </c>
      <c r="DV418" s="2" t="s">
        <v>226</v>
      </c>
      <c r="DW418" s="4">
        <v>4</v>
      </c>
      <c r="DX418" s="8">
        <v>89.32</v>
      </c>
      <c r="DY418" s="4">
        <v>2</v>
      </c>
      <c r="DZ418" s="8">
        <v>57.56</v>
      </c>
      <c r="EA418" s="7">
        <v>1</v>
      </c>
      <c r="EB418" s="7">
        <v>0.5518</v>
      </c>
      <c r="EC418" s="2" t="s">
        <v>239</v>
      </c>
      <c r="ED418" s="2" t="s">
        <v>223</v>
      </c>
      <c r="EE418" s="2" t="s">
        <v>1083</v>
      </c>
      <c r="EF418" s="2" t="s">
        <v>2063</v>
      </c>
      <c r="EG418" s="2" t="s">
        <v>238</v>
      </c>
      <c r="EH418" s="2" t="s">
        <v>226</v>
      </c>
      <c r="EI418" s="4">
        <v>2</v>
      </c>
      <c r="EJ418" s="8">
        <v>50.32</v>
      </c>
      <c r="EK418" s="4">
        <v>7</v>
      </c>
      <c r="EL418" s="8">
        <v>176.12</v>
      </c>
      <c r="EM418" s="7">
        <v>-0.7143</v>
      </c>
      <c r="EN418" s="7">
        <v>-0.7143</v>
      </c>
      <c r="EO418" s="2" t="s">
        <v>239</v>
      </c>
      <c r="EP418" s="2" t="s">
        <v>223</v>
      </c>
      <c r="EQ418" s="2" t="s">
        <v>1150</v>
      </c>
      <c r="ER418" s="2" t="s">
        <v>1025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223</v>
      </c>
      <c r="FC418" s="2" t="s">
        <v>1115</v>
      </c>
      <c r="FD418" s="2" t="s">
        <v>1380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223</v>
      </c>
      <c r="FO418" s="2" t="s">
        <v>1117</v>
      </c>
      <c r="FP418" s="2" t="s">
        <v>1589</v>
      </c>
      <c r="FQ418" s="2" t="s">
        <v>238</v>
      </c>
      <c r="FR418" s="2" t="s">
        <v>226</v>
      </c>
      <c r="FS418" s="4">
        <v>2</v>
      </c>
      <c r="FT418" s="8">
        <v>19.5</v>
      </c>
      <c r="FU418" s="4"/>
      <c r="FV418" s="8"/>
      <c r="FW418" s="7"/>
      <c r="FX418" s="7"/>
      <c r="FY418" s="2" t="s">
        <v>239</v>
      </c>
      <c r="FZ418" s="2" t="s">
        <v>223</v>
      </c>
      <c r="GA418" s="2" t="s">
        <v>661</v>
      </c>
      <c r="GB418" s="2" t="s">
        <v>1922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1002</v>
      </c>
      <c r="GL418" s="2" t="s">
        <v>237</v>
      </c>
      <c r="GM418" s="2" t="s">
        <v>1150</v>
      </c>
      <c r="GN418" s="2" t="s">
        <v>2155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239</v>
      </c>
      <c r="GX418" s="2" t="s">
        <v>223</v>
      </c>
      <c r="GY418" s="2" t="s">
        <v>607</v>
      </c>
      <c r="GZ418" s="2" t="s">
        <v>640</v>
      </c>
      <c r="HA418" s="2" t="s">
        <v>238</v>
      </c>
      <c r="HB418" s="2" t="s">
        <v>226</v>
      </c>
      <c r="HC418" s="4"/>
      <c r="HD418" s="8"/>
      <c r="HE418" s="4">
        <v>1</v>
      </c>
      <c r="HF418" s="8">
        <v>26.42</v>
      </c>
      <c r="HG418" s="7">
        <v>-1</v>
      </c>
      <c r="HH418" s="7">
        <v>-1</v>
      </c>
      <c r="HI418" s="2" t="s">
        <v>239</v>
      </c>
      <c r="HJ418" s="2" t="s">
        <v>223</v>
      </c>
      <c r="HK418" s="2" t="s">
        <v>1150</v>
      </c>
      <c r="HL418" s="2" t="s">
        <v>1501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239</v>
      </c>
      <c r="HV418" s="2" t="s">
        <v>237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226</v>
      </c>
      <c r="IT418" s="2" t="s">
        <v>226</v>
      </c>
      <c r="IU418" s="2" t="s">
        <v>226</v>
      </c>
      <c r="IV418" s="2" t="s">
        <v>226</v>
      </c>
      <c r="IW418" s="2" t="s">
        <v>226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337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239</v>
      </c>
      <c r="LB418" s="2" t="s">
        <v>223</v>
      </c>
      <c r="LC418" s="2" t="s">
        <v>1823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239</v>
      </c>
      <c r="LN418" s="2" t="s">
        <v>223</v>
      </c>
      <c r="LO418" s="2" t="s">
        <v>321</v>
      </c>
      <c r="LP418" s="2" t="s">
        <v>226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223</v>
      </c>
      <c r="MY418" s="2" t="s">
        <v>643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239</v>
      </c>
      <c r="NJ418" s="2" t="s">
        <v>261</v>
      </c>
      <c r="NK418" s="2" t="s">
        <v>1380</v>
      </c>
      <c r="NL418" s="2" t="s">
        <v>1025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239</v>
      </c>
      <c r="NV418" s="2" t="s">
        <v>237</v>
      </c>
      <c r="NW418" s="2" t="s">
        <v>1856</v>
      </c>
      <c r="NX418" s="2" t="s">
        <v>1732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237</v>
      </c>
      <c r="OI418" s="2" t="s">
        <v>813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252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239</v>
      </c>
      <c r="PF418" s="2" t="s">
        <v>223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226</v>
      </c>
      <c r="QD418" s="2" t="s">
        <v>226</v>
      </c>
      <c r="QE418" s="2" t="s">
        <v>226</v>
      </c>
      <c r="QF418" s="2" t="s">
        <v>226</v>
      </c>
      <c r="QG418" s="2" t="s">
        <v>226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236</v>
      </c>
      <c r="QP418" s="2" t="s">
        <v>237</v>
      </c>
      <c r="QQ418" s="2" t="s">
        <v>226</v>
      </c>
      <c r="QR418" s="2" t="s">
        <v>226</v>
      </c>
      <c r="QS418" s="2" t="s">
        <v>238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266</v>
      </c>
      <c r="RB418" s="2" t="s">
        <v>223</v>
      </c>
      <c r="RC418" s="2" t="s">
        <v>226</v>
      </c>
      <c r="RD418" s="2" t="s">
        <v>226</v>
      </c>
      <c r="RE418" s="2" t="s">
        <v>238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226</v>
      </c>
      <c r="RN418" s="2" t="s">
        <v>226</v>
      </c>
      <c r="RO418" s="2" t="s">
        <v>226</v>
      </c>
      <c r="RP418" s="2" t="s">
        <v>226</v>
      </c>
      <c r="RQ418" s="2" t="s">
        <v>226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239</v>
      </c>
      <c r="RZ418" s="2" t="s">
        <v>237</v>
      </c>
      <c r="SA418" s="2" t="s">
        <v>621</v>
      </c>
      <c r="SB418" s="2" t="s">
        <v>1944</v>
      </c>
      <c r="SC418" s="2" t="s">
        <v>238</v>
      </c>
      <c r="SD418" s="2" t="s">
        <v>226</v>
      </c>
      <c r="SE418" s="4">
        <v>41</v>
      </c>
      <c r="SF418" s="4"/>
      <c r="SG418" s="4"/>
      <c r="SH418" s="4"/>
      <c r="SI418" s="4">
        <v>26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>
        <v>40</v>
      </c>
      <c r="TU418" s="4"/>
      <c r="TV418" s="4"/>
      <c r="TW418" s="4"/>
      <c r="TX418" s="4"/>
      <c r="TY418" s="4">
        <v>30</v>
      </c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>
        <v>50</v>
      </c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</row>
    <row r="419">
      <c r="A419" s="2" t="s">
        <v>3629</v>
      </c>
      <c r="B419" s="2" t="s">
        <v>577</v>
      </c>
      <c r="C419" s="2" t="s">
        <v>558</v>
      </c>
      <c r="D419" s="2" t="s">
        <v>486</v>
      </c>
      <c r="E419" s="2" t="s">
        <v>3495</v>
      </c>
      <c r="F419" s="2" t="s">
        <v>963</v>
      </c>
      <c r="G419" s="2" t="s">
        <v>964</v>
      </c>
      <c r="H419" s="2" t="s">
        <v>965</v>
      </c>
      <c r="I419" s="2" t="s">
        <v>3614</v>
      </c>
      <c r="J419" s="2" t="s">
        <v>221</v>
      </c>
      <c r="K419" s="2" t="s">
        <v>1101</v>
      </c>
      <c r="L419" s="3">
        <v>31.28</v>
      </c>
      <c r="M419" s="3">
        <v>32.84</v>
      </c>
      <c r="N419" s="3">
        <v>67.99</v>
      </c>
      <c r="O419" s="2" t="s">
        <v>223</v>
      </c>
      <c r="P419" s="2" t="s">
        <v>224</v>
      </c>
      <c r="Q419" s="2" t="s">
        <v>225</v>
      </c>
      <c r="R419" s="2" t="s">
        <v>226</v>
      </c>
      <c r="S419" s="2" t="s">
        <v>1102</v>
      </c>
      <c r="T419" s="2" t="s">
        <v>969</v>
      </c>
      <c r="U419" s="2" t="s">
        <v>229</v>
      </c>
      <c r="V419" s="2" t="s">
        <v>970</v>
      </c>
      <c r="W419" s="2" t="s">
        <v>971</v>
      </c>
      <c r="X419" s="2" t="s">
        <v>587</v>
      </c>
      <c r="Y419" s="2" t="s">
        <v>1044</v>
      </c>
      <c r="Z419" s="4">
        <v>166</v>
      </c>
      <c r="AA419" s="4">
        <f>=ROUNDDOWN(27.6666666666667,0)</f>
      </c>
      <c r="AB419" s="5">
        <v>6</v>
      </c>
      <c r="AC419" s="2" t="s">
        <v>2757</v>
      </c>
      <c r="AD419" s="4">
        <v>90</v>
      </c>
      <c r="AE419" s="4">
        <v>90</v>
      </c>
      <c r="AF419" s="6">
        <v>64</v>
      </c>
      <c r="AG419" s="6">
        <v>47</v>
      </c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67</v>
      </c>
      <c r="AQ419" s="8">
        <v>2204.34</v>
      </c>
      <c r="AR419" s="4">
        <v>36</v>
      </c>
      <c r="AS419" s="8">
        <v>1187.07</v>
      </c>
      <c r="AT419" s="7">
        <v>0.8611</v>
      </c>
      <c r="AU419" s="7">
        <v>0.857</v>
      </c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>
        <v>0.4936</v>
      </c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 t="s">
        <v>226</v>
      </c>
      <c r="BJ419" s="4">
        <v>67</v>
      </c>
      <c r="BK419" s="8">
        <v>2204.34</v>
      </c>
      <c r="BL419" s="2" t="s">
        <v>2859</v>
      </c>
      <c r="BM419" s="7">
        <v>1</v>
      </c>
      <c r="BN419" s="7">
        <v>1</v>
      </c>
      <c r="BO419" s="4">
        <v>29</v>
      </c>
      <c r="BP419" s="8">
        <v>958.45</v>
      </c>
      <c r="BQ419" s="4">
        <v>4</v>
      </c>
      <c r="BR419" s="8">
        <v>132.2</v>
      </c>
      <c r="BS419" s="7">
        <v>6.25</v>
      </c>
      <c r="BT419" s="7">
        <v>6.25</v>
      </c>
      <c r="BU419" s="2" t="s">
        <v>239</v>
      </c>
      <c r="BV419" s="2" t="s">
        <v>223</v>
      </c>
      <c r="BW419" s="2" t="s">
        <v>226</v>
      </c>
      <c r="BX419" s="2" t="s">
        <v>1105</v>
      </c>
      <c r="BY419" s="2" t="s">
        <v>238</v>
      </c>
      <c r="BZ419" s="2" t="s">
        <v>226</v>
      </c>
      <c r="CA419" s="4">
        <v>11</v>
      </c>
      <c r="CB419" s="8">
        <v>375.43</v>
      </c>
      <c r="CC419" s="4">
        <v>8</v>
      </c>
      <c r="CD419" s="8">
        <v>273.04</v>
      </c>
      <c r="CE419" s="7">
        <v>0.375</v>
      </c>
      <c r="CF419" s="7">
        <v>0.375</v>
      </c>
      <c r="CG419" s="2" t="s">
        <v>239</v>
      </c>
      <c r="CH419" s="2" t="s">
        <v>223</v>
      </c>
      <c r="CI419" s="2" t="s">
        <v>1064</v>
      </c>
      <c r="CJ419" s="2" t="s">
        <v>1106</v>
      </c>
      <c r="CK419" s="2" t="s">
        <v>238</v>
      </c>
      <c r="CL419" s="2" t="s">
        <v>226</v>
      </c>
      <c r="CM419" s="4">
        <v>7</v>
      </c>
      <c r="CN419" s="8">
        <v>241.92</v>
      </c>
      <c r="CO419" s="4">
        <v>2</v>
      </c>
      <c r="CP419" s="8">
        <v>69.12</v>
      </c>
      <c r="CQ419" s="7">
        <v>2.5</v>
      </c>
      <c r="CR419" s="7">
        <v>2.5</v>
      </c>
      <c r="CS419" s="2" t="s">
        <v>239</v>
      </c>
      <c r="CT419" s="2" t="s">
        <v>223</v>
      </c>
      <c r="CU419" s="2" t="s">
        <v>1107</v>
      </c>
      <c r="CV419" s="2" t="s">
        <v>1129</v>
      </c>
      <c r="CW419" s="2" t="s">
        <v>238</v>
      </c>
      <c r="CX419" s="2" t="s">
        <v>226</v>
      </c>
      <c r="CY419" s="4">
        <v>2</v>
      </c>
      <c r="CZ419" s="8">
        <v>65.28</v>
      </c>
      <c r="DA419" s="4">
        <v>4</v>
      </c>
      <c r="DB419" s="8">
        <v>130.56</v>
      </c>
      <c r="DC419" s="7">
        <v>-0.5</v>
      </c>
      <c r="DD419" s="7">
        <v>-0.5</v>
      </c>
      <c r="DE419" s="2" t="s">
        <v>239</v>
      </c>
      <c r="DF419" s="2" t="s">
        <v>223</v>
      </c>
      <c r="DG419" s="2" t="s">
        <v>1143</v>
      </c>
      <c r="DH419" s="2" t="s">
        <v>1086</v>
      </c>
      <c r="DI419" s="2" t="s">
        <v>238</v>
      </c>
      <c r="DJ419" s="2" t="s">
        <v>226</v>
      </c>
      <c r="DK419" s="4">
        <v>3</v>
      </c>
      <c r="DL419" s="8">
        <v>94.34</v>
      </c>
      <c r="DM419" s="4">
        <v>5</v>
      </c>
      <c r="DN419" s="8">
        <v>156.14</v>
      </c>
      <c r="DO419" s="7">
        <v>-0.4</v>
      </c>
      <c r="DP419" s="7">
        <v>-0.3958</v>
      </c>
      <c r="DQ419" s="2" t="s">
        <v>239</v>
      </c>
      <c r="DR419" s="2" t="s">
        <v>223</v>
      </c>
      <c r="DS419" s="2" t="s">
        <v>1107</v>
      </c>
      <c r="DT419" s="2" t="s">
        <v>1145</v>
      </c>
      <c r="DU419" s="2" t="s">
        <v>238</v>
      </c>
      <c r="DV419" s="2" t="s">
        <v>226</v>
      </c>
      <c r="DW419" s="4">
        <v>7</v>
      </c>
      <c r="DX419" s="8">
        <v>195.3</v>
      </c>
      <c r="DY419" s="4">
        <v>6</v>
      </c>
      <c r="DZ419" s="8">
        <v>206.94</v>
      </c>
      <c r="EA419" s="7">
        <v>0.1667</v>
      </c>
      <c r="EB419" s="7">
        <v>-0.0562</v>
      </c>
      <c r="EC419" s="2" t="s">
        <v>239</v>
      </c>
      <c r="ED419" s="2" t="s">
        <v>223</v>
      </c>
      <c r="EE419" s="2" t="s">
        <v>1083</v>
      </c>
      <c r="EF419" s="2" t="s">
        <v>1589</v>
      </c>
      <c r="EG419" s="2" t="s">
        <v>238</v>
      </c>
      <c r="EH419" s="2" t="s">
        <v>226</v>
      </c>
      <c r="EI419" s="4">
        <v>2</v>
      </c>
      <c r="EJ419" s="8">
        <v>60.38</v>
      </c>
      <c r="EK419" s="4">
        <v>1</v>
      </c>
      <c r="EL419" s="8">
        <v>30.19</v>
      </c>
      <c r="EM419" s="7">
        <v>1</v>
      </c>
      <c r="EN419" s="7">
        <v>1</v>
      </c>
      <c r="EO419" s="2" t="s">
        <v>239</v>
      </c>
      <c r="EP419" s="2" t="s">
        <v>223</v>
      </c>
      <c r="EQ419" s="2" t="s">
        <v>1150</v>
      </c>
      <c r="ER419" s="2" t="s">
        <v>1855</v>
      </c>
      <c r="ES419" s="2" t="s">
        <v>238</v>
      </c>
      <c r="ET419" s="2" t="s">
        <v>226</v>
      </c>
      <c r="EU419" s="4"/>
      <c r="EV419" s="8"/>
      <c r="EW419" s="4">
        <v>1</v>
      </c>
      <c r="EX419" s="8">
        <v>32.84</v>
      </c>
      <c r="EY419" s="7">
        <v>-1</v>
      </c>
      <c r="EZ419" s="7">
        <v>-1</v>
      </c>
      <c r="FA419" s="2" t="s">
        <v>239</v>
      </c>
      <c r="FB419" s="2" t="s">
        <v>223</v>
      </c>
      <c r="FC419" s="2" t="s">
        <v>1115</v>
      </c>
      <c r="FD419" s="2" t="s">
        <v>1095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223</v>
      </c>
      <c r="FO419" s="2" t="s">
        <v>1117</v>
      </c>
      <c r="FP419" s="2" t="s">
        <v>1107</v>
      </c>
      <c r="FQ419" s="2" t="s">
        <v>238</v>
      </c>
      <c r="FR419" s="2" t="s">
        <v>226</v>
      </c>
      <c r="FS419" s="4">
        <v>5</v>
      </c>
      <c r="FT419" s="8">
        <v>180.57</v>
      </c>
      <c r="FU419" s="4"/>
      <c r="FV419" s="8"/>
      <c r="FW419" s="7"/>
      <c r="FX419" s="7"/>
      <c r="FY419" s="2" t="s">
        <v>239</v>
      </c>
      <c r="FZ419" s="2" t="s">
        <v>223</v>
      </c>
      <c r="GA419" s="2" t="s">
        <v>661</v>
      </c>
      <c r="GB419" s="2" t="s">
        <v>835</v>
      </c>
      <c r="GC419" s="2" t="s">
        <v>238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1002</v>
      </c>
      <c r="GL419" s="2" t="s">
        <v>237</v>
      </c>
      <c r="GM419" s="2" t="s">
        <v>1150</v>
      </c>
      <c r="GN419" s="2" t="s">
        <v>1118</v>
      </c>
      <c r="GO419" s="2" t="s">
        <v>238</v>
      </c>
      <c r="GP419" s="2" t="s">
        <v>226</v>
      </c>
      <c r="GQ419" s="4">
        <v>1</v>
      </c>
      <c r="GR419" s="8">
        <v>32.67</v>
      </c>
      <c r="GS419" s="4">
        <v>4</v>
      </c>
      <c r="GT419" s="8">
        <v>130.68</v>
      </c>
      <c r="GU419" s="7">
        <v>-0.75</v>
      </c>
      <c r="GV419" s="7">
        <v>-0.75</v>
      </c>
      <c r="GW419" s="2" t="s">
        <v>239</v>
      </c>
      <c r="GX419" s="2" t="s">
        <v>223</v>
      </c>
      <c r="GY419" s="2" t="s">
        <v>607</v>
      </c>
      <c r="GZ419" s="2" t="s">
        <v>754</v>
      </c>
      <c r="HA419" s="2" t="s">
        <v>238</v>
      </c>
      <c r="HB419" s="2" t="s">
        <v>226</v>
      </c>
      <c r="HC419" s="4"/>
      <c r="HD419" s="8"/>
      <c r="HE419" s="4">
        <v>1</v>
      </c>
      <c r="HF419" s="8">
        <v>25.36</v>
      </c>
      <c r="HG419" s="7">
        <v>-1</v>
      </c>
      <c r="HH419" s="7">
        <v>-1</v>
      </c>
      <c r="HI419" s="2" t="s">
        <v>239</v>
      </c>
      <c r="HJ419" s="2" t="s">
        <v>223</v>
      </c>
      <c r="HK419" s="2" t="s">
        <v>1150</v>
      </c>
      <c r="HL419" s="2" t="s">
        <v>1475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239</v>
      </c>
      <c r="HV419" s="2" t="s">
        <v>237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223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226</v>
      </c>
      <c r="IT419" s="2" t="s">
        <v>226</v>
      </c>
      <c r="IU419" s="2" t="s">
        <v>226</v>
      </c>
      <c r="IV419" s="2" t="s">
        <v>226</v>
      </c>
      <c r="IW419" s="2" t="s">
        <v>226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252</v>
      </c>
      <c r="JF419" s="2" t="s">
        <v>223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337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239</v>
      </c>
      <c r="LB419" s="2" t="s">
        <v>223</v>
      </c>
      <c r="LC419" s="2" t="s">
        <v>1823</v>
      </c>
      <c r="LD419" s="2" t="s">
        <v>1092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223</v>
      </c>
      <c r="LO419" s="2" t="s">
        <v>321</v>
      </c>
      <c r="LP419" s="2" t="s">
        <v>1597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226</v>
      </c>
      <c r="MM419" s="2" t="s">
        <v>226</v>
      </c>
      <c r="MN419" s="2" t="s">
        <v>226</v>
      </c>
      <c r="MO419" s="2" t="s">
        <v>226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239</v>
      </c>
      <c r="MX419" s="2" t="s">
        <v>223</v>
      </c>
      <c r="MY419" s="2" t="s">
        <v>643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239</v>
      </c>
      <c r="NJ419" s="2" t="s">
        <v>261</v>
      </c>
      <c r="NK419" s="2" t="s">
        <v>1380</v>
      </c>
      <c r="NL419" s="2" t="s">
        <v>1025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239</v>
      </c>
      <c r="NV419" s="2" t="s">
        <v>237</v>
      </c>
      <c r="NW419" s="2" t="s">
        <v>1856</v>
      </c>
      <c r="NX419" s="2" t="s">
        <v>1034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239</v>
      </c>
      <c r="OH419" s="2" t="s">
        <v>237</v>
      </c>
      <c r="OI419" s="2" t="s">
        <v>813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252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239</v>
      </c>
      <c r="PF419" s="2" t="s">
        <v>223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226</v>
      </c>
      <c r="QD419" s="2" t="s">
        <v>226</v>
      </c>
      <c r="QE419" s="2" t="s">
        <v>226</v>
      </c>
      <c r="QF419" s="2" t="s">
        <v>226</v>
      </c>
      <c r="QG419" s="2" t="s">
        <v>226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236</v>
      </c>
      <c r="QP419" s="2" t="s">
        <v>237</v>
      </c>
      <c r="QQ419" s="2" t="s">
        <v>226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223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226</v>
      </c>
      <c r="RN419" s="2" t="s">
        <v>226</v>
      </c>
      <c r="RO419" s="2" t="s">
        <v>226</v>
      </c>
      <c r="RP419" s="2" t="s">
        <v>226</v>
      </c>
      <c r="RQ419" s="2" t="s">
        <v>226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239</v>
      </c>
      <c r="RZ419" s="2" t="s">
        <v>237</v>
      </c>
      <c r="SA419" s="2" t="s">
        <v>621</v>
      </c>
      <c r="SB419" s="2" t="s">
        <v>1003</v>
      </c>
      <c r="SC419" s="2" t="s">
        <v>238</v>
      </c>
      <c r="SD419" s="2" t="s">
        <v>226</v>
      </c>
      <c r="SE419" s="4">
        <v>113</v>
      </c>
      <c r="SF419" s="4"/>
      <c r="SG419" s="4"/>
      <c r="SH419" s="4"/>
      <c r="SI419" s="4">
        <v>53</v>
      </c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>
        <v>90</v>
      </c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</row>
    <row r="420">
      <c r="A420" s="2" t="s">
        <v>3630</v>
      </c>
      <c r="B420" s="2" t="s">
        <v>577</v>
      </c>
      <c r="C420" s="2" t="s">
        <v>558</v>
      </c>
      <c r="D420" s="2" t="s">
        <v>486</v>
      </c>
      <c r="E420" s="2" t="s">
        <v>3495</v>
      </c>
      <c r="F420" s="2" t="s">
        <v>963</v>
      </c>
      <c r="G420" s="2" t="s">
        <v>964</v>
      </c>
      <c r="H420" s="2" t="s">
        <v>965</v>
      </c>
      <c r="I420" s="2" t="s">
        <v>3614</v>
      </c>
      <c r="J420" s="2" t="s">
        <v>268</v>
      </c>
      <c r="K420" s="2" t="s">
        <v>1101</v>
      </c>
      <c r="L420" s="3">
        <v>35.88</v>
      </c>
      <c r="M420" s="3">
        <v>37.67</v>
      </c>
      <c r="N420" s="3">
        <v>77.99</v>
      </c>
      <c r="O420" s="2" t="s">
        <v>223</v>
      </c>
      <c r="P420" s="2" t="s">
        <v>224</v>
      </c>
      <c r="Q420" s="2" t="s">
        <v>225</v>
      </c>
      <c r="R420" s="2" t="s">
        <v>226</v>
      </c>
      <c r="S420" s="2" t="s">
        <v>1102</v>
      </c>
      <c r="T420" s="2" t="s">
        <v>969</v>
      </c>
      <c r="U420" s="2" t="s">
        <v>229</v>
      </c>
      <c r="V420" s="2" t="s">
        <v>970</v>
      </c>
      <c r="W420" s="2" t="s">
        <v>971</v>
      </c>
      <c r="X420" s="2" t="s">
        <v>587</v>
      </c>
      <c r="Y420" s="2" t="s">
        <v>1044</v>
      </c>
      <c r="Z420" s="4">
        <v>74</v>
      </c>
      <c r="AA420" s="4">
        <f>=ROUNDDOWN(14.8,0)</f>
      </c>
      <c r="AB420" s="5">
        <v>5</v>
      </c>
      <c r="AC420" s="2" t="s">
        <v>624</v>
      </c>
      <c r="AD420" s="4">
        <v>50</v>
      </c>
      <c r="AE420" s="4">
        <v>150</v>
      </c>
      <c r="AF420" s="6">
        <v>64</v>
      </c>
      <c r="AG420" s="6">
        <v>47</v>
      </c>
      <c r="AH420" s="7">
        <v>0.9643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>
        <v>35</v>
      </c>
      <c r="AQ420" s="8">
        <v>1327.45</v>
      </c>
      <c r="AR420" s="4">
        <v>61</v>
      </c>
      <c r="AS420" s="8">
        <v>2311.17</v>
      </c>
      <c r="AT420" s="7">
        <v>-0.4262</v>
      </c>
      <c r="AU420" s="7">
        <v>-0.4256</v>
      </c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>
        <v>0.2972</v>
      </c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>
        <v>35</v>
      </c>
      <c r="BK420" s="8">
        <v>1327.45</v>
      </c>
      <c r="BL420" s="2" t="s">
        <v>3631</v>
      </c>
      <c r="BM420" s="7">
        <v>1</v>
      </c>
      <c r="BN420" s="7">
        <v>1</v>
      </c>
      <c r="BO420" s="4">
        <v>18</v>
      </c>
      <c r="BP420" s="8">
        <v>684.36</v>
      </c>
      <c r="BQ420" s="4">
        <v>34</v>
      </c>
      <c r="BR420" s="8">
        <v>1292.68</v>
      </c>
      <c r="BS420" s="7">
        <v>-0.4706</v>
      </c>
      <c r="BT420" s="7">
        <v>-0.4706</v>
      </c>
      <c r="BU420" s="2" t="s">
        <v>239</v>
      </c>
      <c r="BV420" s="2" t="s">
        <v>223</v>
      </c>
      <c r="BW420" s="2" t="s">
        <v>226</v>
      </c>
      <c r="BX420" s="2" t="s">
        <v>1105</v>
      </c>
      <c r="BY420" s="2" t="s">
        <v>238</v>
      </c>
      <c r="BZ420" s="2" t="s">
        <v>226</v>
      </c>
      <c r="CA420" s="4">
        <v>1</v>
      </c>
      <c r="CB420" s="8">
        <v>39.82</v>
      </c>
      <c r="CC420" s="4">
        <v>1</v>
      </c>
      <c r="CD420" s="8">
        <v>39.82</v>
      </c>
      <c r="CE420" s="7"/>
      <c r="CF420" s="7"/>
      <c r="CG420" s="2" t="s">
        <v>239</v>
      </c>
      <c r="CH420" s="2" t="s">
        <v>223</v>
      </c>
      <c r="CI420" s="2" t="s">
        <v>1064</v>
      </c>
      <c r="CJ420" s="2" t="s">
        <v>1095</v>
      </c>
      <c r="CK420" s="2" t="s">
        <v>238</v>
      </c>
      <c r="CL420" s="2" t="s">
        <v>226</v>
      </c>
      <c r="CM420" s="4"/>
      <c r="CN420" s="8"/>
      <c r="CO420" s="4">
        <v>3</v>
      </c>
      <c r="CP420" s="8">
        <v>120.96</v>
      </c>
      <c r="CQ420" s="7">
        <v>-1</v>
      </c>
      <c r="CR420" s="7">
        <v>-1</v>
      </c>
      <c r="CS420" s="2" t="s">
        <v>239</v>
      </c>
      <c r="CT420" s="2" t="s">
        <v>223</v>
      </c>
      <c r="CU420" s="2" t="s">
        <v>1107</v>
      </c>
      <c r="CV420" s="2" t="s">
        <v>1129</v>
      </c>
      <c r="CW420" s="2" t="s">
        <v>238</v>
      </c>
      <c r="CX420" s="2" t="s">
        <v>226</v>
      </c>
      <c r="CY420" s="4">
        <v>9</v>
      </c>
      <c r="CZ420" s="8">
        <v>343.98</v>
      </c>
      <c r="DA420" s="4">
        <v>11</v>
      </c>
      <c r="DB420" s="8">
        <v>420.42</v>
      </c>
      <c r="DC420" s="7">
        <v>-0.1818</v>
      </c>
      <c r="DD420" s="7">
        <v>-0.1818</v>
      </c>
      <c r="DE420" s="2" t="s">
        <v>239</v>
      </c>
      <c r="DF420" s="2" t="s">
        <v>223</v>
      </c>
      <c r="DG420" s="2" t="s">
        <v>1143</v>
      </c>
      <c r="DH420" s="2" t="s">
        <v>2001</v>
      </c>
      <c r="DI420" s="2" t="s">
        <v>238</v>
      </c>
      <c r="DJ420" s="2" t="s">
        <v>226</v>
      </c>
      <c r="DK420" s="4"/>
      <c r="DL420" s="8"/>
      <c r="DM420" s="4">
        <v>2</v>
      </c>
      <c r="DN420" s="8">
        <v>68.31</v>
      </c>
      <c r="DO420" s="7">
        <v>-1</v>
      </c>
      <c r="DP420" s="7">
        <v>-1</v>
      </c>
      <c r="DQ420" s="2" t="s">
        <v>239</v>
      </c>
      <c r="DR420" s="2" t="s">
        <v>223</v>
      </c>
      <c r="DS420" s="2" t="s">
        <v>1107</v>
      </c>
      <c r="DT420" s="2" t="s">
        <v>3426</v>
      </c>
      <c r="DU420" s="2" t="s">
        <v>238</v>
      </c>
      <c r="DV420" s="2" t="s">
        <v>226</v>
      </c>
      <c r="DW420" s="4">
        <v>3</v>
      </c>
      <c r="DX420" s="8">
        <v>98.91</v>
      </c>
      <c r="DY420" s="4">
        <v>4</v>
      </c>
      <c r="DZ420" s="8">
        <v>158.24</v>
      </c>
      <c r="EA420" s="7">
        <v>-0.25</v>
      </c>
      <c r="EB420" s="7">
        <v>-0.3749</v>
      </c>
      <c r="EC420" s="2" t="s">
        <v>239</v>
      </c>
      <c r="ED420" s="2" t="s">
        <v>223</v>
      </c>
      <c r="EE420" s="2" t="s">
        <v>1083</v>
      </c>
      <c r="EF420" s="2" t="s">
        <v>1813</v>
      </c>
      <c r="EG420" s="2" t="s">
        <v>238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239</v>
      </c>
      <c r="EP420" s="2" t="s">
        <v>223</v>
      </c>
      <c r="EQ420" s="2" t="s">
        <v>1113</v>
      </c>
      <c r="ER420" s="2" t="s">
        <v>1025</v>
      </c>
      <c r="ES420" s="2" t="s">
        <v>238</v>
      </c>
      <c r="ET420" s="2" t="s">
        <v>226</v>
      </c>
      <c r="EU420" s="4"/>
      <c r="EV420" s="8"/>
      <c r="EW420" s="4">
        <v>1</v>
      </c>
      <c r="EX420" s="8">
        <v>37.67</v>
      </c>
      <c r="EY420" s="7">
        <v>-1</v>
      </c>
      <c r="EZ420" s="7">
        <v>-1</v>
      </c>
      <c r="FA420" s="2" t="s">
        <v>239</v>
      </c>
      <c r="FB420" s="2" t="s">
        <v>223</v>
      </c>
      <c r="FC420" s="2" t="s">
        <v>1115</v>
      </c>
      <c r="FD420" s="2" t="s">
        <v>2072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1117</v>
      </c>
      <c r="FP420" s="2" t="s">
        <v>1973</v>
      </c>
      <c r="FQ420" s="2" t="s">
        <v>238</v>
      </c>
      <c r="FR420" s="2" t="s">
        <v>226</v>
      </c>
      <c r="FS420" s="4">
        <v>2</v>
      </c>
      <c r="FT420" s="8">
        <v>85.28</v>
      </c>
      <c r="FU420" s="4"/>
      <c r="FV420" s="8"/>
      <c r="FW420" s="7"/>
      <c r="FX420" s="7"/>
      <c r="FY420" s="2" t="s">
        <v>239</v>
      </c>
      <c r="FZ420" s="2" t="s">
        <v>223</v>
      </c>
      <c r="GA420" s="2" t="s">
        <v>661</v>
      </c>
      <c r="GB420" s="2" t="s">
        <v>1955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1002</v>
      </c>
      <c r="GL420" s="2" t="s">
        <v>237</v>
      </c>
      <c r="GM420" s="2" t="s">
        <v>1855</v>
      </c>
      <c r="GN420" s="2" t="s">
        <v>1093</v>
      </c>
      <c r="GO420" s="2" t="s">
        <v>238</v>
      </c>
      <c r="GP420" s="2" t="s">
        <v>226</v>
      </c>
      <c r="GQ420" s="4">
        <v>1</v>
      </c>
      <c r="GR420" s="8">
        <v>38.11</v>
      </c>
      <c r="GS420" s="4">
        <v>2</v>
      </c>
      <c r="GT420" s="8">
        <v>76.22</v>
      </c>
      <c r="GU420" s="7">
        <v>-0.5</v>
      </c>
      <c r="GV420" s="7">
        <v>-0.5</v>
      </c>
      <c r="GW420" s="2" t="s">
        <v>239</v>
      </c>
      <c r="GX420" s="2" t="s">
        <v>223</v>
      </c>
      <c r="GY420" s="2" t="s">
        <v>607</v>
      </c>
      <c r="GZ420" s="2" t="s">
        <v>1171</v>
      </c>
      <c r="HA420" s="2" t="s">
        <v>238</v>
      </c>
      <c r="HB420" s="2" t="s">
        <v>226</v>
      </c>
      <c r="HC420" s="4">
        <v>1</v>
      </c>
      <c r="HD420" s="8">
        <v>36.99</v>
      </c>
      <c r="HE420" s="4">
        <v>2</v>
      </c>
      <c r="HF420" s="8">
        <v>59.18</v>
      </c>
      <c r="HG420" s="7">
        <v>-0.5</v>
      </c>
      <c r="HH420" s="7">
        <v>-0.375</v>
      </c>
      <c r="HI420" s="2" t="s">
        <v>239</v>
      </c>
      <c r="HJ420" s="2" t="s">
        <v>223</v>
      </c>
      <c r="HK420" s="2" t="s">
        <v>1855</v>
      </c>
      <c r="HL420" s="2" t="s">
        <v>1856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239</v>
      </c>
      <c r="HV420" s="2" t="s">
        <v>237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223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226</v>
      </c>
      <c r="IT420" s="2" t="s">
        <v>226</v>
      </c>
      <c r="IU420" s="2" t="s">
        <v>226</v>
      </c>
      <c r="IV420" s="2" t="s">
        <v>226</v>
      </c>
      <c r="IW420" s="2" t="s">
        <v>226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252</v>
      </c>
      <c r="JF420" s="2" t="s">
        <v>223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337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239</v>
      </c>
      <c r="LB420" s="2" t="s">
        <v>223</v>
      </c>
      <c r="LC420" s="2" t="s">
        <v>3632</v>
      </c>
      <c r="LD420" s="2" t="s">
        <v>848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239</v>
      </c>
      <c r="LN420" s="2" t="s">
        <v>223</v>
      </c>
      <c r="LO420" s="2" t="s">
        <v>321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226</v>
      </c>
      <c r="MM420" s="2" t="s">
        <v>226</v>
      </c>
      <c r="MN420" s="2" t="s">
        <v>226</v>
      </c>
      <c r="MO420" s="2" t="s">
        <v>226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239</v>
      </c>
      <c r="MX420" s="2" t="s">
        <v>223</v>
      </c>
      <c r="MY420" s="2" t="s">
        <v>1005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239</v>
      </c>
      <c r="NJ420" s="2" t="s">
        <v>261</v>
      </c>
      <c r="NK420" s="2" t="s">
        <v>1380</v>
      </c>
      <c r="NL420" s="2" t="s">
        <v>1119</v>
      </c>
      <c r="NM420" s="2" t="s">
        <v>238</v>
      </c>
      <c r="NN420" s="2" t="s">
        <v>226</v>
      </c>
      <c r="NO420" s="4"/>
      <c r="NP420" s="8"/>
      <c r="NQ420" s="4">
        <v>1</v>
      </c>
      <c r="NR420" s="8">
        <v>37.67</v>
      </c>
      <c r="NS420" s="7">
        <v>-1</v>
      </c>
      <c r="NT420" s="7">
        <v>-1</v>
      </c>
      <c r="NU420" s="2" t="s">
        <v>239</v>
      </c>
      <c r="NV420" s="2" t="s">
        <v>237</v>
      </c>
      <c r="NW420" s="2" t="s">
        <v>1856</v>
      </c>
      <c r="NX420" s="2" t="s">
        <v>1034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239</v>
      </c>
      <c r="OH420" s="2" t="s">
        <v>237</v>
      </c>
      <c r="OI420" s="2" t="s">
        <v>1272</v>
      </c>
      <c r="OJ420" s="2" t="s">
        <v>3633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252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239</v>
      </c>
      <c r="PF420" s="2" t="s">
        <v>223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226</v>
      </c>
      <c r="QD420" s="2" t="s">
        <v>226</v>
      </c>
      <c r="QE420" s="2" t="s">
        <v>226</v>
      </c>
      <c r="QF420" s="2" t="s">
        <v>226</v>
      </c>
      <c r="QG420" s="2" t="s">
        <v>226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236</v>
      </c>
      <c r="QP420" s="2" t="s">
        <v>237</v>
      </c>
      <c r="QQ420" s="2" t="s">
        <v>226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223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226</v>
      </c>
      <c r="RN420" s="2" t="s">
        <v>226</v>
      </c>
      <c r="RO420" s="2" t="s">
        <v>226</v>
      </c>
      <c r="RP420" s="2" t="s">
        <v>226</v>
      </c>
      <c r="RQ420" s="2" t="s">
        <v>226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239</v>
      </c>
      <c r="RZ420" s="2" t="s">
        <v>237</v>
      </c>
      <c r="SA420" s="2" t="s">
        <v>621</v>
      </c>
      <c r="SB420" s="2" t="s">
        <v>1551</v>
      </c>
      <c r="SC420" s="2" t="s">
        <v>238</v>
      </c>
      <c r="SD420" s="2" t="s">
        <v>226</v>
      </c>
      <c r="SE420" s="4">
        <v>35</v>
      </c>
      <c r="SF420" s="4"/>
      <c r="SG420" s="4"/>
      <c r="SH420" s="4"/>
      <c r="SI420" s="4">
        <v>39</v>
      </c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>
        <v>50</v>
      </c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>
        <v>100</v>
      </c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</row>
    <row r="421">
      <c r="A421" s="2" t="s">
        <v>3634</v>
      </c>
      <c r="B421" s="2" t="s">
        <v>577</v>
      </c>
      <c r="C421" s="2" t="s">
        <v>558</v>
      </c>
      <c r="D421" s="2" t="s">
        <v>486</v>
      </c>
      <c r="E421" s="2" t="s">
        <v>3495</v>
      </c>
      <c r="F421" s="2" t="s">
        <v>963</v>
      </c>
      <c r="G421" s="2" t="s">
        <v>964</v>
      </c>
      <c r="H421" s="2" t="s">
        <v>965</v>
      </c>
      <c r="I421" s="2" t="s">
        <v>3614</v>
      </c>
      <c r="J421" s="2" t="s">
        <v>582</v>
      </c>
      <c r="K421" s="2" t="s">
        <v>1204</v>
      </c>
      <c r="L421" s="3">
        <v>26.1</v>
      </c>
      <c r="M421" s="3">
        <v>27.4</v>
      </c>
      <c r="N421" s="3">
        <v>57.99</v>
      </c>
      <c r="O421" s="2" t="s">
        <v>283</v>
      </c>
      <c r="P421" s="2" t="s">
        <v>284</v>
      </c>
      <c r="Q421" s="2" t="s">
        <v>225</v>
      </c>
      <c r="R421" s="2" t="s">
        <v>226</v>
      </c>
      <c r="S421" s="2" t="s">
        <v>3635</v>
      </c>
      <c r="T421" s="2" t="s">
        <v>969</v>
      </c>
      <c r="U421" s="2" t="s">
        <v>371</v>
      </c>
      <c r="V421" s="2" t="s">
        <v>970</v>
      </c>
      <c r="W421" s="2" t="s">
        <v>971</v>
      </c>
      <c r="X421" s="2" t="s">
        <v>587</v>
      </c>
      <c r="Y421" s="2" t="s">
        <v>1809</v>
      </c>
      <c r="Z421" s="4"/>
      <c r="AA421" s="4">
        <f>=ROUNDDOWN({0},0)</f>
      </c>
      <c r="AB421" s="5">
        <v>0.5</v>
      </c>
      <c r="AC421" s="2" t="s">
        <v>226</v>
      </c>
      <c r="AD421" s="4"/>
      <c r="AE421" s="4"/>
      <c r="AF421" s="6">
        <v>64</v>
      </c>
      <c r="AG421" s="6">
        <v>47</v>
      </c>
      <c r="AH421" s="7">
        <v>0.0119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>
        <v>43</v>
      </c>
      <c r="AS421" s="8">
        <v>1006.07</v>
      </c>
      <c r="AT421" s="7">
        <v>-1</v>
      </c>
      <c r="AU421" s="7">
        <v>-1</v>
      </c>
      <c r="AV421" s="4" t="s">
        <v>226</v>
      </c>
      <c r="AW421" s="8" t="s">
        <v>226</v>
      </c>
      <c r="AX421" s="4">
        <v>245</v>
      </c>
      <c r="AY421" s="8">
        <v>5996.78</v>
      </c>
      <c r="AZ421" s="7" t="s">
        <v>226</v>
      </c>
      <c r="BA421" s="7" t="s">
        <v>226</v>
      </c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 t="s">
        <v>226</v>
      </c>
      <c r="BJ421" s="4"/>
      <c r="BK421" s="8"/>
      <c r="BL421" s="2" t="s">
        <v>3636</v>
      </c>
      <c r="BM421" s="7"/>
      <c r="BN421" s="7"/>
      <c r="BO421" s="4"/>
      <c r="BP421" s="8"/>
      <c r="BQ421" s="4">
        <v>23</v>
      </c>
      <c r="BR421" s="8">
        <v>563.21</v>
      </c>
      <c r="BS421" s="7">
        <v>-1</v>
      </c>
      <c r="BT421" s="7">
        <v>-1</v>
      </c>
      <c r="BU421" s="2" t="s">
        <v>239</v>
      </c>
      <c r="BV421" s="2" t="s">
        <v>237</v>
      </c>
      <c r="BW421" s="2" t="s">
        <v>226</v>
      </c>
      <c r="BX421" s="2" t="s">
        <v>2313</v>
      </c>
      <c r="BY421" s="2" t="s">
        <v>238</v>
      </c>
      <c r="BZ421" s="2" t="s">
        <v>226</v>
      </c>
      <c r="CA421" s="4"/>
      <c r="CB421" s="8"/>
      <c r="CC421" s="4">
        <v>2</v>
      </c>
      <c r="CD421" s="8">
        <v>56.88</v>
      </c>
      <c r="CE421" s="7">
        <v>-1</v>
      </c>
      <c r="CF421" s="7">
        <v>-1</v>
      </c>
      <c r="CG421" s="2" t="s">
        <v>239</v>
      </c>
      <c r="CH421" s="2" t="s">
        <v>237</v>
      </c>
      <c r="CI421" s="2" t="s">
        <v>1064</v>
      </c>
      <c r="CJ421" s="2" t="s">
        <v>2705</v>
      </c>
      <c r="CK421" s="2" t="s">
        <v>238</v>
      </c>
      <c r="CL421" s="2" t="s">
        <v>226</v>
      </c>
      <c r="CM421" s="4"/>
      <c r="CN421" s="8"/>
      <c r="CO421" s="4">
        <v>2</v>
      </c>
      <c r="CP421" s="8">
        <v>35.52</v>
      </c>
      <c r="CQ421" s="7">
        <v>-1</v>
      </c>
      <c r="CR421" s="7">
        <v>-1</v>
      </c>
      <c r="CS421" s="2" t="s">
        <v>239</v>
      </c>
      <c r="CT421" s="2" t="s">
        <v>237</v>
      </c>
      <c r="CU421" s="2" t="s">
        <v>1811</v>
      </c>
      <c r="CV421" s="2" t="s">
        <v>977</v>
      </c>
      <c r="CW421" s="2" t="s">
        <v>238</v>
      </c>
      <c r="CX421" s="2" t="s">
        <v>226</v>
      </c>
      <c r="CY421" s="4"/>
      <c r="CZ421" s="8"/>
      <c r="DA421" s="4">
        <v>8</v>
      </c>
      <c r="DB421" s="8">
        <v>130.88</v>
      </c>
      <c r="DC421" s="7">
        <v>-1</v>
      </c>
      <c r="DD421" s="7">
        <v>-1</v>
      </c>
      <c r="DE421" s="2" t="s">
        <v>239</v>
      </c>
      <c r="DF421" s="2" t="s">
        <v>237</v>
      </c>
      <c r="DG421" s="2" t="s">
        <v>1812</v>
      </c>
      <c r="DH421" s="2" t="s">
        <v>3426</v>
      </c>
      <c r="DI421" s="2" t="s">
        <v>291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239</v>
      </c>
      <c r="DR421" s="2" t="s">
        <v>237</v>
      </c>
      <c r="DS421" s="2" t="s">
        <v>1814</v>
      </c>
      <c r="DT421" s="2" t="s">
        <v>3637</v>
      </c>
      <c r="DU421" s="2" t="s">
        <v>291</v>
      </c>
      <c r="DV421" s="2" t="s">
        <v>226</v>
      </c>
      <c r="DW421" s="4"/>
      <c r="DX421" s="8"/>
      <c r="DY421" s="4">
        <v>3</v>
      </c>
      <c r="DZ421" s="8">
        <v>86.34</v>
      </c>
      <c r="EA421" s="7">
        <v>-1</v>
      </c>
      <c r="EB421" s="7">
        <v>-1</v>
      </c>
      <c r="EC421" s="2" t="s">
        <v>239</v>
      </c>
      <c r="ED421" s="2" t="s">
        <v>237</v>
      </c>
      <c r="EE421" s="2" t="s">
        <v>1233</v>
      </c>
      <c r="EF421" s="2" t="s">
        <v>2116</v>
      </c>
      <c r="EG421" s="2" t="s">
        <v>238</v>
      </c>
      <c r="EH421" s="2" t="s">
        <v>226</v>
      </c>
      <c r="EI421" s="4"/>
      <c r="EJ421" s="8"/>
      <c r="EK421" s="4">
        <v>1</v>
      </c>
      <c r="EL421" s="8">
        <v>25.16</v>
      </c>
      <c r="EM421" s="7">
        <v>-1</v>
      </c>
      <c r="EN421" s="7">
        <v>-1</v>
      </c>
      <c r="EO421" s="2" t="s">
        <v>239</v>
      </c>
      <c r="EP421" s="2" t="s">
        <v>237</v>
      </c>
      <c r="EQ421" s="2" t="s">
        <v>1815</v>
      </c>
      <c r="ER421" s="2" t="s">
        <v>3326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237</v>
      </c>
      <c r="FC421" s="2" t="s">
        <v>1115</v>
      </c>
      <c r="FD421" s="2" t="s">
        <v>3638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237</v>
      </c>
      <c r="FO421" s="2" t="s">
        <v>1977</v>
      </c>
      <c r="FP421" s="2" t="s">
        <v>981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1002</v>
      </c>
      <c r="GL421" s="2" t="s">
        <v>237</v>
      </c>
      <c r="GM421" s="2" t="s">
        <v>1587</v>
      </c>
      <c r="GN421" s="2" t="s">
        <v>815</v>
      </c>
      <c r="GO421" s="2" t="s">
        <v>238</v>
      </c>
      <c r="GP421" s="2" t="s">
        <v>226</v>
      </c>
      <c r="GQ421" s="4"/>
      <c r="GR421" s="8"/>
      <c r="GS421" s="4">
        <v>3</v>
      </c>
      <c r="GT421" s="8">
        <v>81.66</v>
      </c>
      <c r="GU421" s="7">
        <v>-1</v>
      </c>
      <c r="GV421" s="7">
        <v>-1</v>
      </c>
      <c r="GW421" s="2" t="s">
        <v>239</v>
      </c>
      <c r="GX421" s="2" t="s">
        <v>237</v>
      </c>
      <c r="GY421" s="2" t="s">
        <v>3022</v>
      </c>
      <c r="GZ421" s="2" t="s">
        <v>1869</v>
      </c>
      <c r="HA421" s="2" t="s">
        <v>238</v>
      </c>
      <c r="HB421" s="2" t="s">
        <v>226</v>
      </c>
      <c r="HC421" s="4"/>
      <c r="HD421" s="8"/>
      <c r="HE421" s="4">
        <v>1</v>
      </c>
      <c r="HF421" s="8">
        <v>26.42</v>
      </c>
      <c r="HG421" s="7">
        <v>-1</v>
      </c>
      <c r="HH421" s="7">
        <v>-1</v>
      </c>
      <c r="HI421" s="2" t="s">
        <v>239</v>
      </c>
      <c r="HJ421" s="2" t="s">
        <v>237</v>
      </c>
      <c r="HK421" s="2" t="s">
        <v>1587</v>
      </c>
      <c r="HL421" s="2" t="s">
        <v>1406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239</v>
      </c>
      <c r="HV421" s="2" t="s">
        <v>237</v>
      </c>
      <c r="HW421" s="2" t="s">
        <v>980</v>
      </c>
      <c r="HX421" s="2" t="s">
        <v>1115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237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226</v>
      </c>
      <c r="IT421" s="2" t="s">
        <v>226</v>
      </c>
      <c r="IU421" s="2" t="s">
        <v>226</v>
      </c>
      <c r="IV421" s="2" t="s">
        <v>226</v>
      </c>
      <c r="IW421" s="2" t="s">
        <v>226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252</v>
      </c>
      <c r="JF421" s="2" t="s">
        <v>237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237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237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337</v>
      </c>
      <c r="KP421" s="2" t="s">
        <v>237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239</v>
      </c>
      <c r="LB421" s="2" t="s">
        <v>237</v>
      </c>
      <c r="LC421" s="2" t="s">
        <v>1587</v>
      </c>
      <c r="LD421" s="2" t="s">
        <v>1885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239</v>
      </c>
      <c r="LN421" s="2" t="s">
        <v>237</v>
      </c>
      <c r="LO421" s="2" t="s">
        <v>321</v>
      </c>
      <c r="LP421" s="2" t="s">
        <v>380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226</v>
      </c>
      <c r="MM421" s="2" t="s">
        <v>226</v>
      </c>
      <c r="MN421" s="2" t="s">
        <v>226</v>
      </c>
      <c r="MO421" s="2" t="s">
        <v>226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236</v>
      </c>
      <c r="MX421" s="2" t="s">
        <v>237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239</v>
      </c>
      <c r="NJ421" s="2" t="s">
        <v>237</v>
      </c>
      <c r="NK421" s="2" t="s">
        <v>1451</v>
      </c>
      <c r="NL421" s="2" t="s">
        <v>2314</v>
      </c>
      <c r="NM421" s="2" t="s">
        <v>291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239</v>
      </c>
      <c r="NV421" s="2" t="s">
        <v>237</v>
      </c>
      <c r="NW421" s="2" t="s">
        <v>1124</v>
      </c>
      <c r="NX421" s="2" t="s">
        <v>1121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239</v>
      </c>
      <c r="OH421" s="2" t="s">
        <v>237</v>
      </c>
      <c r="OI421" s="2" t="s">
        <v>813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252</v>
      </c>
      <c r="OT421" s="2" t="s">
        <v>237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239</v>
      </c>
      <c r="QP421" s="2" t="s">
        <v>237</v>
      </c>
      <c r="QQ421" s="2" t="s">
        <v>1012</v>
      </c>
      <c r="QR421" s="2" t="s">
        <v>2116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237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226</v>
      </c>
      <c r="RN421" s="2" t="s">
        <v>226</v>
      </c>
      <c r="RO421" s="2" t="s">
        <v>226</v>
      </c>
      <c r="RP421" s="2" t="s">
        <v>226</v>
      </c>
      <c r="RQ421" s="2" t="s">
        <v>226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239</v>
      </c>
      <c r="RZ421" s="2" t="s">
        <v>237</v>
      </c>
      <c r="SA421" s="2" t="s">
        <v>1587</v>
      </c>
      <c r="SB421" s="2" t="s">
        <v>808</v>
      </c>
      <c r="SC421" s="2" t="s">
        <v>238</v>
      </c>
      <c r="SD421" s="2" t="s">
        <v>226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</row>
    <row r="422">
      <c r="A422" s="2" t="s">
        <v>3639</v>
      </c>
      <c r="B422" s="2" t="s">
        <v>577</v>
      </c>
      <c r="C422" s="2" t="s">
        <v>558</v>
      </c>
      <c r="D422" s="2" t="s">
        <v>486</v>
      </c>
      <c r="E422" s="2" t="s">
        <v>3495</v>
      </c>
      <c r="F422" s="2" t="s">
        <v>963</v>
      </c>
      <c r="G422" s="2" t="s">
        <v>964</v>
      </c>
      <c r="H422" s="2" t="s">
        <v>965</v>
      </c>
      <c r="I422" s="2" t="s">
        <v>3614</v>
      </c>
      <c r="J422" s="2" t="s">
        <v>221</v>
      </c>
      <c r="K422" s="2" t="s">
        <v>1204</v>
      </c>
      <c r="L422" s="3">
        <v>31.28</v>
      </c>
      <c r="M422" s="3">
        <v>32.84</v>
      </c>
      <c r="N422" s="3">
        <v>67.99</v>
      </c>
      <c r="O422" s="2" t="s">
        <v>283</v>
      </c>
      <c r="P422" s="2" t="s">
        <v>284</v>
      </c>
      <c r="Q422" s="2" t="s">
        <v>225</v>
      </c>
      <c r="R422" s="2" t="s">
        <v>226</v>
      </c>
      <c r="S422" s="2" t="s">
        <v>3635</v>
      </c>
      <c r="T422" s="2" t="s">
        <v>969</v>
      </c>
      <c r="U422" s="2" t="s">
        <v>229</v>
      </c>
      <c r="V422" s="2" t="s">
        <v>970</v>
      </c>
      <c r="W422" s="2" t="s">
        <v>971</v>
      </c>
      <c r="X422" s="2" t="s">
        <v>587</v>
      </c>
      <c r="Y422" s="2" t="s">
        <v>1809</v>
      </c>
      <c r="Z422" s="4"/>
      <c r="AA422" s="4">
        <f>=ROUNDDOWN({0},0)</f>
      </c>
      <c r="AB422" s="5">
        <v>16.1</v>
      </c>
      <c r="AC422" s="2" t="s">
        <v>226</v>
      </c>
      <c r="AD422" s="4"/>
      <c r="AE422" s="4"/>
      <c r="AF422" s="6">
        <v>64</v>
      </c>
      <c r="AG422" s="6">
        <v>47</v>
      </c>
      <c r="AH422" s="7">
        <v>0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>
        <v>99</v>
      </c>
      <c r="AS422" s="8">
        <v>2214.71</v>
      </c>
      <c r="AT422" s="7">
        <v>-1</v>
      </c>
      <c r="AU422" s="7">
        <v>-1</v>
      </c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/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 t="s">
        <v>226</v>
      </c>
      <c r="BJ422" s="4"/>
      <c r="BK422" s="8"/>
      <c r="BL422" s="2" t="s">
        <v>3640</v>
      </c>
      <c r="BM422" s="7"/>
      <c r="BN422" s="7"/>
      <c r="BO422" s="4"/>
      <c r="BP422" s="8"/>
      <c r="BQ422" s="4">
        <v>4</v>
      </c>
      <c r="BR422" s="8">
        <v>132.2</v>
      </c>
      <c r="BS422" s="7">
        <v>-1</v>
      </c>
      <c r="BT422" s="7">
        <v>-1</v>
      </c>
      <c r="BU422" s="2" t="s">
        <v>239</v>
      </c>
      <c r="BV422" s="2" t="s">
        <v>223</v>
      </c>
      <c r="BW422" s="2" t="s">
        <v>226</v>
      </c>
      <c r="BX422" s="2" t="s">
        <v>2313</v>
      </c>
      <c r="BY422" s="2" t="s">
        <v>238</v>
      </c>
      <c r="BZ422" s="2" t="s">
        <v>226</v>
      </c>
      <c r="CA422" s="4"/>
      <c r="CB422" s="8"/>
      <c r="CC422" s="4">
        <v>2</v>
      </c>
      <c r="CD422" s="8">
        <v>68.26</v>
      </c>
      <c r="CE422" s="7">
        <v>-1</v>
      </c>
      <c r="CF422" s="7">
        <v>-1</v>
      </c>
      <c r="CG422" s="2" t="s">
        <v>239</v>
      </c>
      <c r="CH422" s="2" t="s">
        <v>237</v>
      </c>
      <c r="CI422" s="2" t="s">
        <v>1064</v>
      </c>
      <c r="CJ422" s="2" t="s">
        <v>2705</v>
      </c>
      <c r="CK422" s="2" t="s">
        <v>238</v>
      </c>
      <c r="CL422" s="2" t="s">
        <v>226</v>
      </c>
      <c r="CM422" s="4"/>
      <c r="CN422" s="8"/>
      <c r="CO422" s="4">
        <v>2</v>
      </c>
      <c r="CP422" s="8">
        <v>42.56</v>
      </c>
      <c r="CQ422" s="7">
        <v>-1</v>
      </c>
      <c r="CR422" s="7">
        <v>-1</v>
      </c>
      <c r="CS422" s="2" t="s">
        <v>239</v>
      </c>
      <c r="CT422" s="2" t="s">
        <v>223</v>
      </c>
      <c r="CU422" s="2" t="s">
        <v>1811</v>
      </c>
      <c r="CV422" s="2" t="s">
        <v>1053</v>
      </c>
      <c r="CW422" s="2" t="s">
        <v>238</v>
      </c>
      <c r="CX422" s="2" t="s">
        <v>226</v>
      </c>
      <c r="CY422" s="4"/>
      <c r="CZ422" s="8"/>
      <c r="DA422" s="4">
        <v>73</v>
      </c>
      <c r="DB422" s="8">
        <v>1442.4</v>
      </c>
      <c r="DC422" s="7">
        <v>-1</v>
      </c>
      <c r="DD422" s="7">
        <v>-1</v>
      </c>
      <c r="DE422" s="2" t="s">
        <v>239</v>
      </c>
      <c r="DF422" s="2" t="s">
        <v>223</v>
      </c>
      <c r="DG422" s="2" t="s">
        <v>1812</v>
      </c>
      <c r="DH422" s="2" t="s">
        <v>1116</v>
      </c>
      <c r="DI422" s="2" t="s">
        <v>291</v>
      </c>
      <c r="DJ422" s="2" t="s">
        <v>226</v>
      </c>
      <c r="DK422" s="4"/>
      <c r="DL422" s="8"/>
      <c r="DM422" s="4">
        <v>4</v>
      </c>
      <c r="DN422" s="8">
        <v>76.13</v>
      </c>
      <c r="DO422" s="7">
        <v>-1</v>
      </c>
      <c r="DP422" s="7">
        <v>-1</v>
      </c>
      <c r="DQ422" s="2" t="s">
        <v>239</v>
      </c>
      <c r="DR422" s="2" t="s">
        <v>223</v>
      </c>
      <c r="DS422" s="2" t="s">
        <v>1814</v>
      </c>
      <c r="DT422" s="2" t="s">
        <v>2675</v>
      </c>
      <c r="DU422" s="2" t="s">
        <v>291</v>
      </c>
      <c r="DV422" s="2" t="s">
        <v>226</v>
      </c>
      <c r="DW422" s="4"/>
      <c r="DX422" s="8"/>
      <c r="DY422" s="4">
        <v>4</v>
      </c>
      <c r="DZ422" s="8">
        <v>137.96</v>
      </c>
      <c r="EA422" s="7">
        <v>-1</v>
      </c>
      <c r="EB422" s="7">
        <v>-1</v>
      </c>
      <c r="EC422" s="2" t="s">
        <v>239</v>
      </c>
      <c r="ED422" s="2" t="s">
        <v>223</v>
      </c>
      <c r="EE422" s="2" t="s">
        <v>1233</v>
      </c>
      <c r="EF422" s="2" t="s">
        <v>3242</v>
      </c>
      <c r="EG422" s="2" t="s">
        <v>238</v>
      </c>
      <c r="EH422" s="2" t="s">
        <v>226</v>
      </c>
      <c r="EI422" s="4"/>
      <c r="EJ422" s="8"/>
      <c r="EK422" s="4">
        <v>4</v>
      </c>
      <c r="EL422" s="8">
        <v>120.76</v>
      </c>
      <c r="EM422" s="7">
        <v>-1</v>
      </c>
      <c r="EN422" s="7">
        <v>-1</v>
      </c>
      <c r="EO422" s="2" t="s">
        <v>239</v>
      </c>
      <c r="EP422" s="2" t="s">
        <v>223</v>
      </c>
      <c r="EQ422" s="2" t="s">
        <v>1815</v>
      </c>
      <c r="ER422" s="2" t="s">
        <v>3426</v>
      </c>
      <c r="ES422" s="2" t="s">
        <v>238</v>
      </c>
      <c r="ET422" s="2" t="s">
        <v>226</v>
      </c>
      <c r="EU422" s="4"/>
      <c r="EV422" s="8"/>
      <c r="EW422" s="4">
        <v>1</v>
      </c>
      <c r="EX422" s="8">
        <v>32.84</v>
      </c>
      <c r="EY422" s="7">
        <v>-1</v>
      </c>
      <c r="EZ422" s="7">
        <v>-1</v>
      </c>
      <c r="FA422" s="2" t="s">
        <v>239</v>
      </c>
      <c r="FB422" s="2" t="s">
        <v>223</v>
      </c>
      <c r="FC422" s="2" t="s">
        <v>1115</v>
      </c>
      <c r="FD422" s="2" t="s">
        <v>3426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223</v>
      </c>
      <c r="FO422" s="2" t="s">
        <v>1977</v>
      </c>
      <c r="FP422" s="2" t="s">
        <v>977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1002</v>
      </c>
      <c r="GL422" s="2" t="s">
        <v>237</v>
      </c>
      <c r="GM422" s="2" t="s">
        <v>991</v>
      </c>
      <c r="GN422" s="2" t="s">
        <v>2101</v>
      </c>
      <c r="GO422" s="2" t="s">
        <v>238</v>
      </c>
      <c r="GP422" s="2" t="s">
        <v>226</v>
      </c>
      <c r="GQ422" s="4"/>
      <c r="GR422" s="8"/>
      <c r="GS422" s="4">
        <v>2</v>
      </c>
      <c r="GT422" s="8">
        <v>65.34</v>
      </c>
      <c r="GU422" s="7">
        <v>-1</v>
      </c>
      <c r="GV422" s="7">
        <v>-1</v>
      </c>
      <c r="GW422" s="2" t="s">
        <v>239</v>
      </c>
      <c r="GX422" s="2" t="s">
        <v>223</v>
      </c>
      <c r="GY422" s="2" t="s">
        <v>607</v>
      </c>
      <c r="GZ422" s="2" t="s">
        <v>1174</v>
      </c>
      <c r="HA422" s="2" t="s">
        <v>238</v>
      </c>
      <c r="HB422" s="2" t="s">
        <v>226</v>
      </c>
      <c r="HC422" s="4"/>
      <c r="HD422" s="8"/>
      <c r="HE422" s="4">
        <v>2</v>
      </c>
      <c r="HF422" s="8">
        <v>63.42</v>
      </c>
      <c r="HG422" s="7">
        <v>-1</v>
      </c>
      <c r="HH422" s="7">
        <v>-1</v>
      </c>
      <c r="HI422" s="2" t="s">
        <v>239</v>
      </c>
      <c r="HJ422" s="2" t="s">
        <v>223</v>
      </c>
      <c r="HK422" s="2" t="s">
        <v>994</v>
      </c>
      <c r="HL422" s="2" t="s">
        <v>1024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237</v>
      </c>
      <c r="HW422" s="2" t="s">
        <v>980</v>
      </c>
      <c r="HX422" s="2" t="s">
        <v>1115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252</v>
      </c>
      <c r="IH422" s="2" t="s">
        <v>223</v>
      </c>
      <c r="II422" s="2" t="s">
        <v>226</v>
      </c>
      <c r="IJ422" s="2" t="s">
        <v>226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226</v>
      </c>
      <c r="IT422" s="2" t="s">
        <v>226</v>
      </c>
      <c r="IU422" s="2" t="s">
        <v>226</v>
      </c>
      <c r="IV422" s="2" t="s">
        <v>226</v>
      </c>
      <c r="IW422" s="2" t="s">
        <v>226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337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>
        <v>1</v>
      </c>
      <c r="KX422" s="8">
        <v>32.84</v>
      </c>
      <c r="KY422" s="7">
        <v>-1</v>
      </c>
      <c r="KZ422" s="7">
        <v>-1</v>
      </c>
      <c r="LA422" s="2" t="s">
        <v>239</v>
      </c>
      <c r="LB422" s="2" t="s">
        <v>223</v>
      </c>
      <c r="LC422" s="2" t="s">
        <v>1823</v>
      </c>
      <c r="LD422" s="2" t="s">
        <v>1741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239</v>
      </c>
      <c r="LN422" s="2" t="s">
        <v>223</v>
      </c>
      <c r="LO422" s="2" t="s">
        <v>321</v>
      </c>
      <c r="LP422" s="2" t="s">
        <v>1887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223</v>
      </c>
      <c r="MY422" s="2" t="s">
        <v>226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239</v>
      </c>
      <c r="NJ422" s="2" t="s">
        <v>261</v>
      </c>
      <c r="NK422" s="2" t="s">
        <v>1451</v>
      </c>
      <c r="NL422" s="2" t="s">
        <v>3623</v>
      </c>
      <c r="NM422" s="2" t="s">
        <v>291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239</v>
      </c>
      <c r="NV422" s="2" t="s">
        <v>237</v>
      </c>
      <c r="NW422" s="2" t="s">
        <v>1124</v>
      </c>
      <c r="NX422" s="2" t="s">
        <v>1485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239</v>
      </c>
      <c r="OH422" s="2" t="s">
        <v>237</v>
      </c>
      <c r="OI422" s="2" t="s">
        <v>813</v>
      </c>
      <c r="OJ422" s="2" t="s">
        <v>3641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252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226</v>
      </c>
      <c r="PG422" s="2" t="s">
        <v>226</v>
      </c>
      <c r="PH422" s="2" t="s">
        <v>226</v>
      </c>
      <c r="PI422" s="2" t="s">
        <v>226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226</v>
      </c>
      <c r="QE422" s="2" t="s">
        <v>226</v>
      </c>
      <c r="QF422" s="2" t="s">
        <v>226</v>
      </c>
      <c r="QG422" s="2" t="s">
        <v>226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239</v>
      </c>
      <c r="QP422" s="2" t="s">
        <v>237</v>
      </c>
      <c r="QQ422" s="2" t="s">
        <v>1012</v>
      </c>
      <c r="QR422" s="2" t="s">
        <v>1221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223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226</v>
      </c>
      <c r="RO422" s="2" t="s">
        <v>226</v>
      </c>
      <c r="RP422" s="2" t="s">
        <v>226</v>
      </c>
      <c r="RQ422" s="2" t="s">
        <v>226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239</v>
      </c>
      <c r="RZ422" s="2" t="s">
        <v>237</v>
      </c>
      <c r="SA422" s="2" t="s">
        <v>1153</v>
      </c>
      <c r="SB422" s="2" t="s">
        <v>1467</v>
      </c>
      <c r="SC422" s="2" t="s">
        <v>238</v>
      </c>
      <c r="SD422" s="2" t="s">
        <v>226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</row>
    <row r="423">
      <c r="A423" s="2" t="s">
        <v>3642</v>
      </c>
      <c r="B423" s="2" t="s">
        <v>577</v>
      </c>
      <c r="C423" s="2" t="s">
        <v>558</v>
      </c>
      <c r="D423" s="2" t="s">
        <v>486</v>
      </c>
      <c r="E423" s="2" t="s">
        <v>3495</v>
      </c>
      <c r="F423" s="2" t="s">
        <v>963</v>
      </c>
      <c r="G423" s="2" t="s">
        <v>964</v>
      </c>
      <c r="H423" s="2" t="s">
        <v>965</v>
      </c>
      <c r="I423" s="2" t="s">
        <v>3614</v>
      </c>
      <c r="J423" s="2" t="s">
        <v>268</v>
      </c>
      <c r="K423" s="2" t="s">
        <v>1204</v>
      </c>
      <c r="L423" s="3">
        <v>35.88</v>
      </c>
      <c r="M423" s="3">
        <v>37.67</v>
      </c>
      <c r="N423" s="3">
        <v>77.99</v>
      </c>
      <c r="O423" s="2" t="s">
        <v>302</v>
      </c>
      <c r="P423" s="2" t="s">
        <v>284</v>
      </c>
      <c r="Q423" s="2" t="s">
        <v>225</v>
      </c>
      <c r="R423" s="2" t="s">
        <v>226</v>
      </c>
      <c r="S423" s="2" t="s">
        <v>3635</v>
      </c>
      <c r="T423" s="2" t="s">
        <v>969</v>
      </c>
      <c r="U423" s="2" t="s">
        <v>229</v>
      </c>
      <c r="V423" s="2" t="s">
        <v>970</v>
      </c>
      <c r="W423" s="2" t="s">
        <v>971</v>
      </c>
      <c r="X423" s="2" t="s">
        <v>587</v>
      </c>
      <c r="Y423" s="2" t="s">
        <v>1809</v>
      </c>
      <c r="Z423" s="4"/>
      <c r="AA423" s="4">
        <f>=ROUNDDOWN({0},0)</f>
      </c>
      <c r="AB423" s="5">
        <v>0.7</v>
      </c>
      <c r="AC423" s="2" t="s">
        <v>226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/>
      <c r="AQ423" s="8"/>
      <c r="AR423" s="4">
        <v>103</v>
      </c>
      <c r="AS423" s="8">
        <v>2776</v>
      </c>
      <c r="AT423" s="7">
        <v>-1</v>
      </c>
      <c r="AU423" s="7">
        <v>-1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/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/>
      <c r="BK423" s="8"/>
      <c r="BL423" s="2" t="s">
        <v>3643</v>
      </c>
      <c r="BM423" s="7"/>
      <c r="BN423" s="7"/>
      <c r="BO423" s="4"/>
      <c r="BP423" s="8"/>
      <c r="BQ423" s="4">
        <v>18</v>
      </c>
      <c r="BR423" s="8">
        <v>670.21</v>
      </c>
      <c r="BS423" s="7">
        <v>-1</v>
      </c>
      <c r="BT423" s="7">
        <v>-1</v>
      </c>
      <c r="BU423" s="2" t="s">
        <v>239</v>
      </c>
      <c r="BV423" s="2" t="s">
        <v>237</v>
      </c>
      <c r="BW423" s="2" t="s">
        <v>226</v>
      </c>
      <c r="BX423" s="2" t="s">
        <v>1584</v>
      </c>
      <c r="BY423" s="2" t="s">
        <v>238</v>
      </c>
      <c r="BZ423" s="2" t="s">
        <v>226</v>
      </c>
      <c r="CA423" s="4"/>
      <c r="CB423" s="8"/>
      <c r="CC423" s="4"/>
      <c r="CD423" s="8"/>
      <c r="CE423" s="7"/>
      <c r="CF423" s="7"/>
      <c r="CG423" s="2" t="s">
        <v>239</v>
      </c>
      <c r="CH423" s="2" t="s">
        <v>237</v>
      </c>
      <c r="CI423" s="2" t="s">
        <v>1064</v>
      </c>
      <c r="CJ423" s="2" t="s">
        <v>1827</v>
      </c>
      <c r="CK423" s="2" t="s">
        <v>238</v>
      </c>
      <c r="CL423" s="2" t="s">
        <v>226</v>
      </c>
      <c r="CM423" s="4"/>
      <c r="CN423" s="8"/>
      <c r="CO423" s="4">
        <v>1</v>
      </c>
      <c r="CP423" s="8">
        <v>24.41</v>
      </c>
      <c r="CQ423" s="7">
        <v>-1</v>
      </c>
      <c r="CR423" s="7">
        <v>-1</v>
      </c>
      <c r="CS423" s="2" t="s">
        <v>239</v>
      </c>
      <c r="CT423" s="2" t="s">
        <v>237</v>
      </c>
      <c r="CU423" s="2" t="s">
        <v>1811</v>
      </c>
      <c r="CV423" s="2" t="s">
        <v>2066</v>
      </c>
      <c r="CW423" s="2" t="s">
        <v>238</v>
      </c>
      <c r="CX423" s="2" t="s">
        <v>226</v>
      </c>
      <c r="CY423" s="4"/>
      <c r="CZ423" s="8"/>
      <c r="DA423" s="4">
        <v>74</v>
      </c>
      <c r="DB423" s="8">
        <v>1727.4</v>
      </c>
      <c r="DC423" s="7">
        <v>-1</v>
      </c>
      <c r="DD423" s="7">
        <v>-1</v>
      </c>
      <c r="DE423" s="2" t="s">
        <v>239</v>
      </c>
      <c r="DF423" s="2" t="s">
        <v>237</v>
      </c>
      <c r="DG423" s="2" t="s">
        <v>1812</v>
      </c>
      <c r="DH423" s="2" t="s">
        <v>3426</v>
      </c>
      <c r="DI423" s="2" t="s">
        <v>291</v>
      </c>
      <c r="DJ423" s="2" t="s">
        <v>226</v>
      </c>
      <c r="DK423" s="4"/>
      <c r="DL423" s="8"/>
      <c r="DM423" s="4">
        <v>2</v>
      </c>
      <c r="DN423" s="8">
        <v>45.54</v>
      </c>
      <c r="DO423" s="7">
        <v>-1</v>
      </c>
      <c r="DP423" s="7">
        <v>-1</v>
      </c>
      <c r="DQ423" s="2" t="s">
        <v>239</v>
      </c>
      <c r="DR423" s="2" t="s">
        <v>237</v>
      </c>
      <c r="DS423" s="2" t="s">
        <v>1814</v>
      </c>
      <c r="DT423" s="2" t="s">
        <v>1083</v>
      </c>
      <c r="DU423" s="2" t="s">
        <v>291</v>
      </c>
      <c r="DV423" s="2" t="s">
        <v>226</v>
      </c>
      <c r="DW423" s="4"/>
      <c r="DX423" s="8"/>
      <c r="DY423" s="4">
        <v>4</v>
      </c>
      <c r="DZ423" s="8">
        <v>158.24</v>
      </c>
      <c r="EA423" s="7">
        <v>-1</v>
      </c>
      <c r="EB423" s="7">
        <v>-1</v>
      </c>
      <c r="EC423" s="2" t="s">
        <v>239</v>
      </c>
      <c r="ED423" s="2" t="s">
        <v>237</v>
      </c>
      <c r="EE423" s="2" t="s">
        <v>1233</v>
      </c>
      <c r="EF423" s="2" t="s">
        <v>3242</v>
      </c>
      <c r="EG423" s="2" t="s">
        <v>238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239</v>
      </c>
      <c r="EP423" s="2" t="s">
        <v>237</v>
      </c>
      <c r="EQ423" s="2" t="s">
        <v>1815</v>
      </c>
      <c r="ER423" s="2" t="s">
        <v>2688</v>
      </c>
      <c r="ES423" s="2" t="s">
        <v>238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239</v>
      </c>
      <c r="FB423" s="2" t="s">
        <v>237</v>
      </c>
      <c r="FC423" s="2" t="s">
        <v>1115</v>
      </c>
      <c r="FD423" s="2" t="s">
        <v>1112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237</v>
      </c>
      <c r="FO423" s="2" t="s">
        <v>1977</v>
      </c>
      <c r="FP423" s="2" t="s">
        <v>2312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226</v>
      </c>
      <c r="FZ423" s="2" t="s">
        <v>226</v>
      </c>
      <c r="GA423" s="2" t="s">
        <v>226</v>
      </c>
      <c r="GB423" s="2" t="s">
        <v>226</v>
      </c>
      <c r="GC423" s="2" t="s">
        <v>226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239</v>
      </c>
      <c r="GL423" s="2" t="s">
        <v>237</v>
      </c>
      <c r="GM423" s="2" t="s">
        <v>991</v>
      </c>
      <c r="GN423" s="2" t="s">
        <v>1073</v>
      </c>
      <c r="GO423" s="2" t="s">
        <v>238</v>
      </c>
      <c r="GP423" s="2" t="s">
        <v>226</v>
      </c>
      <c r="GQ423" s="4"/>
      <c r="GR423" s="8"/>
      <c r="GS423" s="4">
        <v>2</v>
      </c>
      <c r="GT423" s="8">
        <v>76.22</v>
      </c>
      <c r="GU423" s="7">
        <v>-1</v>
      </c>
      <c r="GV423" s="7">
        <v>-1</v>
      </c>
      <c r="GW423" s="2" t="s">
        <v>239</v>
      </c>
      <c r="GX423" s="2" t="s">
        <v>237</v>
      </c>
      <c r="GY423" s="2" t="s">
        <v>607</v>
      </c>
      <c r="GZ423" s="2" t="s">
        <v>1001</v>
      </c>
      <c r="HA423" s="2" t="s">
        <v>238</v>
      </c>
      <c r="HB423" s="2" t="s">
        <v>226</v>
      </c>
      <c r="HC423" s="4"/>
      <c r="HD423" s="8"/>
      <c r="HE423" s="4">
        <v>2</v>
      </c>
      <c r="HF423" s="8">
        <v>73.98</v>
      </c>
      <c r="HG423" s="7">
        <v>-1</v>
      </c>
      <c r="HH423" s="7">
        <v>-1</v>
      </c>
      <c r="HI423" s="2" t="s">
        <v>239</v>
      </c>
      <c r="HJ423" s="2" t="s">
        <v>237</v>
      </c>
      <c r="HK423" s="2" t="s">
        <v>994</v>
      </c>
      <c r="HL423" s="2" t="s">
        <v>588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239</v>
      </c>
      <c r="HV423" s="2" t="s">
        <v>237</v>
      </c>
      <c r="HW423" s="2" t="s">
        <v>980</v>
      </c>
      <c r="HX423" s="2" t="s">
        <v>1208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252</v>
      </c>
      <c r="IH423" s="2" t="s">
        <v>237</v>
      </c>
      <c r="II423" s="2" t="s">
        <v>226</v>
      </c>
      <c r="IJ423" s="2" t="s">
        <v>226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226</v>
      </c>
      <c r="IT423" s="2" t="s">
        <v>226</v>
      </c>
      <c r="IU423" s="2" t="s">
        <v>226</v>
      </c>
      <c r="IV423" s="2" t="s">
        <v>226</v>
      </c>
      <c r="IW423" s="2" t="s">
        <v>226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237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237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237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337</v>
      </c>
      <c r="KP423" s="2" t="s">
        <v>237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239</v>
      </c>
      <c r="LB423" s="2" t="s">
        <v>237</v>
      </c>
      <c r="LC423" s="2" t="s">
        <v>1823</v>
      </c>
      <c r="LD423" s="2" t="s">
        <v>1077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237</v>
      </c>
      <c r="LO423" s="2" t="s">
        <v>321</v>
      </c>
      <c r="LP423" s="2" t="s">
        <v>226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226</v>
      </c>
      <c r="MM423" s="2" t="s">
        <v>226</v>
      </c>
      <c r="MN423" s="2" t="s">
        <v>226</v>
      </c>
      <c r="MO423" s="2" t="s">
        <v>226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236</v>
      </c>
      <c r="MX423" s="2" t="s">
        <v>237</v>
      </c>
      <c r="MY423" s="2" t="s">
        <v>226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239</v>
      </c>
      <c r="NJ423" s="2" t="s">
        <v>237</v>
      </c>
      <c r="NK423" s="2" t="s">
        <v>1451</v>
      </c>
      <c r="NL423" s="2" t="s">
        <v>1832</v>
      </c>
      <c r="NM423" s="2" t="s">
        <v>291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239</v>
      </c>
      <c r="NV423" s="2" t="s">
        <v>237</v>
      </c>
      <c r="NW423" s="2" t="s">
        <v>1124</v>
      </c>
      <c r="NX423" s="2" t="s">
        <v>1227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239</v>
      </c>
      <c r="OH423" s="2" t="s">
        <v>237</v>
      </c>
      <c r="OI423" s="2" t="s">
        <v>813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252</v>
      </c>
      <c r="OT423" s="2" t="s">
        <v>237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226</v>
      </c>
      <c r="PF423" s="2" t="s">
        <v>226</v>
      </c>
      <c r="PG423" s="2" t="s">
        <v>226</v>
      </c>
      <c r="PH423" s="2" t="s">
        <v>226</v>
      </c>
      <c r="PI423" s="2" t="s">
        <v>226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226</v>
      </c>
      <c r="QD423" s="2" t="s">
        <v>226</v>
      </c>
      <c r="QE423" s="2" t="s">
        <v>226</v>
      </c>
      <c r="QF423" s="2" t="s">
        <v>226</v>
      </c>
      <c r="QG423" s="2" t="s">
        <v>226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239</v>
      </c>
      <c r="QP423" s="2" t="s">
        <v>237</v>
      </c>
      <c r="QQ423" s="2" t="s">
        <v>1012</v>
      </c>
      <c r="QR423" s="2" t="s">
        <v>2675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237</v>
      </c>
      <c r="RC423" s="2" t="s">
        <v>226</v>
      </c>
      <c r="RD423" s="2" t="s">
        <v>226</v>
      </c>
      <c r="RE423" s="2" t="s">
        <v>238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226</v>
      </c>
      <c r="RO423" s="2" t="s">
        <v>226</v>
      </c>
      <c r="RP423" s="2" t="s">
        <v>226</v>
      </c>
      <c r="RQ423" s="2" t="s">
        <v>226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239</v>
      </c>
      <c r="RZ423" s="2" t="s">
        <v>237</v>
      </c>
      <c r="SA423" s="2" t="s">
        <v>1153</v>
      </c>
      <c r="SB423" s="2" t="s">
        <v>1732</v>
      </c>
      <c r="SC423" s="2" t="s">
        <v>238</v>
      </c>
      <c r="SD423" s="2" t="s">
        <v>226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</row>
    <row r="424">
      <c r="A424" s="2" t="s">
        <v>3644</v>
      </c>
      <c r="B424" s="2" t="s">
        <v>577</v>
      </c>
      <c r="C424" s="2" t="s">
        <v>558</v>
      </c>
      <c r="D424" s="2" t="s">
        <v>486</v>
      </c>
      <c r="E424" s="2" t="s">
        <v>3495</v>
      </c>
      <c r="F424" s="2" t="s">
        <v>963</v>
      </c>
      <c r="G424" s="2" t="s">
        <v>964</v>
      </c>
      <c r="H424" s="2" t="s">
        <v>965</v>
      </c>
      <c r="I424" s="2" t="s">
        <v>3614</v>
      </c>
      <c r="J424" s="2" t="s">
        <v>582</v>
      </c>
      <c r="K424" s="2" t="s">
        <v>1050</v>
      </c>
      <c r="L424" s="3">
        <v>26.1</v>
      </c>
      <c r="M424" s="3">
        <v>27.4</v>
      </c>
      <c r="N424" s="3">
        <v>57.99</v>
      </c>
      <c r="O424" s="2" t="s">
        <v>283</v>
      </c>
      <c r="P424" s="2" t="s">
        <v>284</v>
      </c>
      <c r="Q424" s="2" t="s">
        <v>225</v>
      </c>
      <c r="R424" s="2" t="s">
        <v>226</v>
      </c>
      <c r="S424" s="2" t="s">
        <v>3645</v>
      </c>
      <c r="T424" s="2" t="s">
        <v>969</v>
      </c>
      <c r="U424" s="2" t="s">
        <v>371</v>
      </c>
      <c r="V424" s="2" t="s">
        <v>970</v>
      </c>
      <c r="W424" s="2" t="s">
        <v>971</v>
      </c>
      <c r="X424" s="2" t="s">
        <v>587</v>
      </c>
      <c r="Y424" s="2" t="s">
        <v>1809</v>
      </c>
      <c r="Z424" s="4"/>
      <c r="AA424" s="4">
        <f>=ROUNDDOWN({0},0)</f>
      </c>
      <c r="AB424" s="5"/>
      <c r="AC424" s="2" t="s">
        <v>226</v>
      </c>
      <c r="AD424" s="4"/>
      <c r="AE424" s="4"/>
      <c r="AF424" s="6">
        <v>64</v>
      </c>
      <c r="AG424" s="6">
        <v>47</v>
      </c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>
        <v>51</v>
      </c>
      <c r="AS424" s="8">
        <v>1286.89</v>
      </c>
      <c r="AT424" s="7">
        <v>-1</v>
      </c>
      <c r="AU424" s="7">
        <v>-1</v>
      </c>
      <c r="AV424" s="4" t="s">
        <v>226</v>
      </c>
      <c r="AW424" s="8" t="s">
        <v>226</v>
      </c>
      <c r="AX424" s="4">
        <v>339</v>
      </c>
      <c r="AY424" s="8">
        <v>8756.03</v>
      </c>
      <c r="AZ424" s="7" t="s">
        <v>226</v>
      </c>
      <c r="BA424" s="7" t="s">
        <v>226</v>
      </c>
      <c r="BB424" s="7"/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 t="s">
        <v>226</v>
      </c>
      <c r="BJ424" s="4"/>
      <c r="BK424" s="8"/>
      <c r="BL424" s="2" t="s">
        <v>3646</v>
      </c>
      <c r="BM424" s="7"/>
      <c r="BN424" s="7"/>
      <c r="BO424" s="4"/>
      <c r="BP424" s="8"/>
      <c r="BQ424" s="4">
        <v>39</v>
      </c>
      <c r="BR424" s="8">
        <v>1002.12</v>
      </c>
      <c r="BS424" s="7">
        <v>-1</v>
      </c>
      <c r="BT424" s="7">
        <v>-1</v>
      </c>
      <c r="BU424" s="2" t="s">
        <v>239</v>
      </c>
      <c r="BV424" s="2" t="s">
        <v>237</v>
      </c>
      <c r="BW424" s="2" t="s">
        <v>226</v>
      </c>
      <c r="BX424" s="2" t="s">
        <v>2313</v>
      </c>
      <c r="BY424" s="2" t="s">
        <v>238</v>
      </c>
      <c r="BZ424" s="2" t="s">
        <v>226</v>
      </c>
      <c r="CA424" s="4"/>
      <c r="CB424" s="8"/>
      <c r="CC424" s="4">
        <v>2</v>
      </c>
      <c r="CD424" s="8">
        <v>56.88</v>
      </c>
      <c r="CE424" s="7">
        <v>-1</v>
      </c>
      <c r="CF424" s="7">
        <v>-1</v>
      </c>
      <c r="CG424" s="2" t="s">
        <v>239</v>
      </c>
      <c r="CH424" s="2" t="s">
        <v>237</v>
      </c>
      <c r="CI424" s="2" t="s">
        <v>1064</v>
      </c>
      <c r="CJ424" s="2" t="s">
        <v>3622</v>
      </c>
      <c r="CK424" s="2" t="s">
        <v>238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239</v>
      </c>
      <c r="CT424" s="2" t="s">
        <v>237</v>
      </c>
      <c r="CU424" s="2" t="s">
        <v>1811</v>
      </c>
      <c r="CV424" s="2" t="s">
        <v>1053</v>
      </c>
      <c r="CW424" s="2" t="s">
        <v>238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239</v>
      </c>
      <c r="DF424" s="2" t="s">
        <v>237</v>
      </c>
      <c r="DG424" s="2" t="s">
        <v>1812</v>
      </c>
      <c r="DH424" s="2" t="s">
        <v>1116</v>
      </c>
      <c r="DI424" s="2" t="s">
        <v>291</v>
      </c>
      <c r="DJ424" s="2" t="s">
        <v>226</v>
      </c>
      <c r="DK424" s="4"/>
      <c r="DL424" s="8"/>
      <c r="DM424" s="4">
        <v>4</v>
      </c>
      <c r="DN424" s="8">
        <v>62.75</v>
      </c>
      <c r="DO424" s="7">
        <v>-1</v>
      </c>
      <c r="DP424" s="7">
        <v>-1</v>
      </c>
      <c r="DQ424" s="2" t="s">
        <v>239</v>
      </c>
      <c r="DR424" s="2" t="s">
        <v>237</v>
      </c>
      <c r="DS424" s="2" t="s">
        <v>1814</v>
      </c>
      <c r="DT424" s="2" t="s">
        <v>1452</v>
      </c>
      <c r="DU424" s="2" t="s">
        <v>291</v>
      </c>
      <c r="DV424" s="2" t="s">
        <v>226</v>
      </c>
      <c r="DW424" s="4"/>
      <c r="DX424" s="8"/>
      <c r="DY424" s="4">
        <v>3</v>
      </c>
      <c r="DZ424" s="8">
        <v>86.34</v>
      </c>
      <c r="EA424" s="7">
        <v>-1</v>
      </c>
      <c r="EB424" s="7">
        <v>-1</v>
      </c>
      <c r="EC424" s="2" t="s">
        <v>239</v>
      </c>
      <c r="ED424" s="2" t="s">
        <v>237</v>
      </c>
      <c r="EE424" s="2" t="s">
        <v>1233</v>
      </c>
      <c r="EF424" s="2" t="s">
        <v>1085</v>
      </c>
      <c r="EG424" s="2" t="s">
        <v>238</v>
      </c>
      <c r="EH424" s="2" t="s">
        <v>226</v>
      </c>
      <c r="EI424" s="4"/>
      <c r="EJ424" s="8"/>
      <c r="EK424" s="4">
        <v>1</v>
      </c>
      <c r="EL424" s="8">
        <v>25.16</v>
      </c>
      <c r="EM424" s="7">
        <v>-1</v>
      </c>
      <c r="EN424" s="7">
        <v>-1</v>
      </c>
      <c r="EO424" s="2" t="s">
        <v>239</v>
      </c>
      <c r="EP424" s="2" t="s">
        <v>237</v>
      </c>
      <c r="EQ424" s="2" t="s">
        <v>1815</v>
      </c>
      <c r="ER424" s="2" t="s">
        <v>1116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239</v>
      </c>
      <c r="FB424" s="2" t="s">
        <v>237</v>
      </c>
      <c r="FC424" s="2" t="s">
        <v>1115</v>
      </c>
      <c r="FD424" s="2" t="s">
        <v>3485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237</v>
      </c>
      <c r="FO424" s="2" t="s">
        <v>1977</v>
      </c>
      <c r="FP424" s="2" t="s">
        <v>1975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226</v>
      </c>
      <c r="FZ424" s="2" t="s">
        <v>226</v>
      </c>
      <c r="GA424" s="2" t="s">
        <v>226</v>
      </c>
      <c r="GB424" s="2" t="s">
        <v>226</v>
      </c>
      <c r="GC424" s="2" t="s">
        <v>226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1002</v>
      </c>
      <c r="GL424" s="2" t="s">
        <v>237</v>
      </c>
      <c r="GM424" s="2" t="s">
        <v>991</v>
      </c>
      <c r="GN424" s="2" t="s">
        <v>3647</v>
      </c>
      <c r="GO424" s="2" t="s">
        <v>238</v>
      </c>
      <c r="GP424" s="2" t="s">
        <v>226</v>
      </c>
      <c r="GQ424" s="4"/>
      <c r="GR424" s="8"/>
      <c r="GS424" s="4">
        <v>1</v>
      </c>
      <c r="GT424" s="8">
        <v>27.22</v>
      </c>
      <c r="GU424" s="7">
        <v>-1</v>
      </c>
      <c r="GV424" s="7">
        <v>-1</v>
      </c>
      <c r="GW424" s="2" t="s">
        <v>239</v>
      </c>
      <c r="GX424" s="2" t="s">
        <v>237</v>
      </c>
      <c r="GY424" s="2" t="s">
        <v>607</v>
      </c>
      <c r="GZ424" s="2" t="s">
        <v>1139</v>
      </c>
      <c r="HA424" s="2" t="s">
        <v>238</v>
      </c>
      <c r="HB424" s="2" t="s">
        <v>226</v>
      </c>
      <c r="HC424" s="4"/>
      <c r="HD424" s="8"/>
      <c r="HE424" s="4">
        <v>1</v>
      </c>
      <c r="HF424" s="8">
        <v>26.42</v>
      </c>
      <c r="HG424" s="7">
        <v>-1</v>
      </c>
      <c r="HH424" s="7">
        <v>-1</v>
      </c>
      <c r="HI424" s="2" t="s">
        <v>239</v>
      </c>
      <c r="HJ424" s="2" t="s">
        <v>237</v>
      </c>
      <c r="HK424" s="2" t="s">
        <v>1852</v>
      </c>
      <c r="HL424" s="2" t="s">
        <v>1024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239</v>
      </c>
      <c r="HV424" s="2" t="s">
        <v>237</v>
      </c>
      <c r="HW424" s="2" t="s">
        <v>980</v>
      </c>
      <c r="HX424" s="2" t="s">
        <v>3239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239</v>
      </c>
      <c r="IH424" s="2" t="s">
        <v>237</v>
      </c>
      <c r="II424" s="2" t="s">
        <v>612</v>
      </c>
      <c r="IJ424" s="2" t="s">
        <v>3648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226</v>
      </c>
      <c r="IT424" s="2" t="s">
        <v>226</v>
      </c>
      <c r="IU424" s="2" t="s">
        <v>226</v>
      </c>
      <c r="IV424" s="2" t="s">
        <v>226</v>
      </c>
      <c r="IW424" s="2" t="s">
        <v>226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237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237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237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237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239</v>
      </c>
      <c r="LB424" s="2" t="s">
        <v>237</v>
      </c>
      <c r="LC424" s="2" t="s">
        <v>1852</v>
      </c>
      <c r="LD424" s="2" t="s">
        <v>1733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239</v>
      </c>
      <c r="LN424" s="2" t="s">
        <v>237</v>
      </c>
      <c r="LO424" s="2" t="s">
        <v>321</v>
      </c>
      <c r="LP424" s="2" t="s">
        <v>912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226</v>
      </c>
      <c r="MM424" s="2" t="s">
        <v>226</v>
      </c>
      <c r="MN424" s="2" t="s">
        <v>226</v>
      </c>
      <c r="MO424" s="2" t="s">
        <v>226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236</v>
      </c>
      <c r="MX424" s="2" t="s">
        <v>237</v>
      </c>
      <c r="MY424" s="2" t="s">
        <v>226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239</v>
      </c>
      <c r="NJ424" s="2" t="s">
        <v>237</v>
      </c>
      <c r="NK424" s="2" t="s">
        <v>1451</v>
      </c>
      <c r="NL424" s="2" t="s">
        <v>1234</v>
      </c>
      <c r="NM424" s="2" t="s">
        <v>291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239</v>
      </c>
      <c r="NV424" s="2" t="s">
        <v>237</v>
      </c>
      <c r="NW424" s="2" t="s">
        <v>1867</v>
      </c>
      <c r="NX424" s="2" t="s">
        <v>995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239</v>
      </c>
      <c r="OH424" s="2" t="s">
        <v>237</v>
      </c>
      <c r="OI424" s="2" t="s">
        <v>762</v>
      </c>
      <c r="OJ424" s="2" t="s">
        <v>1619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252</v>
      </c>
      <c r="OT424" s="2" t="s">
        <v>237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226</v>
      </c>
      <c r="QD424" s="2" t="s">
        <v>226</v>
      </c>
      <c r="QE424" s="2" t="s">
        <v>226</v>
      </c>
      <c r="QF424" s="2" t="s">
        <v>226</v>
      </c>
      <c r="QG424" s="2" t="s">
        <v>226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239</v>
      </c>
      <c r="QP424" s="2" t="s">
        <v>237</v>
      </c>
      <c r="QQ424" s="2" t="s">
        <v>1012</v>
      </c>
      <c r="QR424" s="2" t="s">
        <v>3649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237</v>
      </c>
      <c r="RC424" s="2" t="s">
        <v>226</v>
      </c>
      <c r="RD424" s="2" t="s">
        <v>226</v>
      </c>
      <c r="RE424" s="2" t="s">
        <v>238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226</v>
      </c>
      <c r="RN424" s="2" t="s">
        <v>226</v>
      </c>
      <c r="RO424" s="2" t="s">
        <v>226</v>
      </c>
      <c r="RP424" s="2" t="s">
        <v>226</v>
      </c>
      <c r="RQ424" s="2" t="s">
        <v>226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239</v>
      </c>
      <c r="RZ424" s="2" t="s">
        <v>237</v>
      </c>
      <c r="SA424" s="2" t="s">
        <v>1153</v>
      </c>
      <c r="SB424" s="2" t="s">
        <v>3650</v>
      </c>
      <c r="SC424" s="2" t="s">
        <v>238</v>
      </c>
      <c r="SD424" s="2" t="s">
        <v>226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</row>
    <row r="425">
      <c r="A425" s="2" t="s">
        <v>3651</v>
      </c>
      <c r="B425" s="2" t="s">
        <v>577</v>
      </c>
      <c r="C425" s="2" t="s">
        <v>558</v>
      </c>
      <c r="D425" s="2" t="s">
        <v>486</v>
      </c>
      <c r="E425" s="2" t="s">
        <v>3495</v>
      </c>
      <c r="F425" s="2" t="s">
        <v>963</v>
      </c>
      <c r="G425" s="2" t="s">
        <v>964</v>
      </c>
      <c r="H425" s="2" t="s">
        <v>965</v>
      </c>
      <c r="I425" s="2" t="s">
        <v>3614</v>
      </c>
      <c r="J425" s="2" t="s">
        <v>221</v>
      </c>
      <c r="K425" s="2" t="s">
        <v>1050</v>
      </c>
      <c r="L425" s="3">
        <v>31.28</v>
      </c>
      <c r="M425" s="3">
        <v>32.84</v>
      </c>
      <c r="N425" s="3">
        <v>67.99</v>
      </c>
      <c r="O425" s="2" t="s">
        <v>283</v>
      </c>
      <c r="P425" s="2" t="s">
        <v>284</v>
      </c>
      <c r="Q425" s="2" t="s">
        <v>225</v>
      </c>
      <c r="R425" s="2" t="s">
        <v>226</v>
      </c>
      <c r="S425" s="2" t="s">
        <v>3645</v>
      </c>
      <c r="T425" s="2" t="s">
        <v>969</v>
      </c>
      <c r="U425" s="2" t="s">
        <v>229</v>
      </c>
      <c r="V425" s="2" t="s">
        <v>970</v>
      </c>
      <c r="W425" s="2" t="s">
        <v>971</v>
      </c>
      <c r="X425" s="2" t="s">
        <v>587</v>
      </c>
      <c r="Y425" s="2" t="s">
        <v>1809</v>
      </c>
      <c r="Z425" s="4"/>
      <c r="AA425" s="4">
        <f>=ROUNDDOWN({0},0)</f>
      </c>
      <c r="AB425" s="5">
        <v>22</v>
      </c>
      <c r="AC425" s="2" t="s">
        <v>226</v>
      </c>
      <c r="AD425" s="4"/>
      <c r="AE425" s="4"/>
      <c r="AF425" s="6">
        <v>64</v>
      </c>
      <c r="AG425" s="6">
        <v>47</v>
      </c>
      <c r="AH425" s="7">
        <v>0.0119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>
        <v>124</v>
      </c>
      <c r="AS425" s="8">
        <v>3405.57</v>
      </c>
      <c r="AT425" s="7">
        <v>-1</v>
      </c>
      <c r="AU425" s="7">
        <v>-1</v>
      </c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/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 t="s">
        <v>226</v>
      </c>
      <c r="BJ425" s="4"/>
      <c r="BK425" s="8"/>
      <c r="BL425" s="2" t="s">
        <v>3652</v>
      </c>
      <c r="BM425" s="7"/>
      <c r="BN425" s="7"/>
      <c r="BO425" s="4"/>
      <c r="BP425" s="8"/>
      <c r="BQ425" s="4">
        <v>49</v>
      </c>
      <c r="BR425" s="8">
        <v>1602.55</v>
      </c>
      <c r="BS425" s="7">
        <v>-1</v>
      </c>
      <c r="BT425" s="7">
        <v>-1</v>
      </c>
      <c r="BU425" s="2" t="s">
        <v>239</v>
      </c>
      <c r="BV425" s="2" t="s">
        <v>223</v>
      </c>
      <c r="BW425" s="2" t="s">
        <v>226</v>
      </c>
      <c r="BX425" s="2" t="s">
        <v>1584</v>
      </c>
      <c r="BY425" s="2" t="s">
        <v>238</v>
      </c>
      <c r="BZ425" s="2" t="s">
        <v>226</v>
      </c>
      <c r="CA425" s="4"/>
      <c r="CB425" s="8"/>
      <c r="CC425" s="4">
        <v>7</v>
      </c>
      <c r="CD425" s="8">
        <v>238.91</v>
      </c>
      <c r="CE425" s="7">
        <v>-1</v>
      </c>
      <c r="CF425" s="7">
        <v>-1</v>
      </c>
      <c r="CG425" s="2" t="s">
        <v>239</v>
      </c>
      <c r="CH425" s="2" t="s">
        <v>237</v>
      </c>
      <c r="CI425" s="2" t="s">
        <v>1064</v>
      </c>
      <c r="CJ425" s="2" t="s">
        <v>3331</v>
      </c>
      <c r="CK425" s="2" t="s">
        <v>238</v>
      </c>
      <c r="CL425" s="2" t="s">
        <v>226</v>
      </c>
      <c r="CM425" s="4"/>
      <c r="CN425" s="8"/>
      <c r="CO425" s="4">
        <v>12</v>
      </c>
      <c r="CP425" s="8">
        <v>255.36</v>
      </c>
      <c r="CQ425" s="7">
        <v>-1</v>
      </c>
      <c r="CR425" s="7">
        <v>-1</v>
      </c>
      <c r="CS425" s="2" t="s">
        <v>239</v>
      </c>
      <c r="CT425" s="2" t="s">
        <v>223</v>
      </c>
      <c r="CU425" s="2" t="s">
        <v>1811</v>
      </c>
      <c r="CV425" s="2" t="s">
        <v>1019</v>
      </c>
      <c r="CW425" s="2" t="s">
        <v>238</v>
      </c>
      <c r="CX425" s="2" t="s">
        <v>226</v>
      </c>
      <c r="CY425" s="4"/>
      <c r="CZ425" s="8"/>
      <c r="DA425" s="4">
        <v>28</v>
      </c>
      <c r="DB425" s="8">
        <v>561.3</v>
      </c>
      <c r="DC425" s="7">
        <v>-1</v>
      </c>
      <c r="DD425" s="7">
        <v>-1</v>
      </c>
      <c r="DE425" s="2" t="s">
        <v>239</v>
      </c>
      <c r="DF425" s="2" t="s">
        <v>223</v>
      </c>
      <c r="DG425" s="2" t="s">
        <v>1812</v>
      </c>
      <c r="DH425" s="2" t="s">
        <v>1095</v>
      </c>
      <c r="DI425" s="2" t="s">
        <v>291</v>
      </c>
      <c r="DJ425" s="2" t="s">
        <v>226</v>
      </c>
      <c r="DK425" s="4"/>
      <c r="DL425" s="8"/>
      <c r="DM425" s="4">
        <v>14</v>
      </c>
      <c r="DN425" s="8">
        <v>279.78</v>
      </c>
      <c r="DO425" s="7">
        <v>-1</v>
      </c>
      <c r="DP425" s="7">
        <v>-1</v>
      </c>
      <c r="DQ425" s="2" t="s">
        <v>239</v>
      </c>
      <c r="DR425" s="2" t="s">
        <v>223</v>
      </c>
      <c r="DS425" s="2" t="s">
        <v>1814</v>
      </c>
      <c r="DT425" s="2" t="s">
        <v>1452</v>
      </c>
      <c r="DU425" s="2" t="s">
        <v>291</v>
      </c>
      <c r="DV425" s="2" t="s">
        <v>226</v>
      </c>
      <c r="DW425" s="4"/>
      <c r="DX425" s="8"/>
      <c r="DY425" s="4">
        <v>7</v>
      </c>
      <c r="DZ425" s="8">
        <v>241.43</v>
      </c>
      <c r="EA425" s="7">
        <v>-1</v>
      </c>
      <c r="EB425" s="7">
        <v>-1</v>
      </c>
      <c r="EC425" s="2" t="s">
        <v>239</v>
      </c>
      <c r="ED425" s="2" t="s">
        <v>223</v>
      </c>
      <c r="EE425" s="2" t="s">
        <v>1233</v>
      </c>
      <c r="EF425" s="2" t="s">
        <v>2312</v>
      </c>
      <c r="EG425" s="2" t="s">
        <v>238</v>
      </c>
      <c r="EH425" s="2" t="s">
        <v>226</v>
      </c>
      <c r="EI425" s="4"/>
      <c r="EJ425" s="8"/>
      <c r="EK425" s="4">
        <v>2</v>
      </c>
      <c r="EL425" s="8">
        <v>60.38</v>
      </c>
      <c r="EM425" s="7">
        <v>-1</v>
      </c>
      <c r="EN425" s="7">
        <v>-1</v>
      </c>
      <c r="EO425" s="2" t="s">
        <v>239</v>
      </c>
      <c r="EP425" s="2" t="s">
        <v>223</v>
      </c>
      <c r="EQ425" s="2" t="s">
        <v>1106</v>
      </c>
      <c r="ER425" s="2" t="s">
        <v>3331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239</v>
      </c>
      <c r="FB425" s="2" t="s">
        <v>223</v>
      </c>
      <c r="FC425" s="2" t="s">
        <v>1115</v>
      </c>
      <c r="FD425" s="2" t="s">
        <v>1234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223</v>
      </c>
      <c r="FO425" s="2" t="s">
        <v>1977</v>
      </c>
      <c r="FP425" s="2" t="s">
        <v>1053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226</v>
      </c>
      <c r="FZ425" s="2" t="s">
        <v>226</v>
      </c>
      <c r="GA425" s="2" t="s">
        <v>226</v>
      </c>
      <c r="GB425" s="2" t="s">
        <v>226</v>
      </c>
      <c r="GC425" s="2" t="s">
        <v>226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1002</v>
      </c>
      <c r="GL425" s="2" t="s">
        <v>237</v>
      </c>
      <c r="GM425" s="2" t="s">
        <v>991</v>
      </c>
      <c r="GN425" s="2" t="s">
        <v>2497</v>
      </c>
      <c r="GO425" s="2" t="s">
        <v>238</v>
      </c>
      <c r="GP425" s="2" t="s">
        <v>226</v>
      </c>
      <c r="GQ425" s="4"/>
      <c r="GR425" s="8"/>
      <c r="GS425" s="4">
        <v>3</v>
      </c>
      <c r="GT425" s="8">
        <v>98.01</v>
      </c>
      <c r="GU425" s="7">
        <v>-1</v>
      </c>
      <c r="GV425" s="7">
        <v>-1</v>
      </c>
      <c r="GW425" s="2" t="s">
        <v>239</v>
      </c>
      <c r="GX425" s="2" t="s">
        <v>223</v>
      </c>
      <c r="GY425" s="2" t="s">
        <v>607</v>
      </c>
      <c r="GZ425" s="2" t="s">
        <v>3322</v>
      </c>
      <c r="HA425" s="2" t="s">
        <v>238</v>
      </c>
      <c r="HB425" s="2" t="s">
        <v>226</v>
      </c>
      <c r="HC425" s="4"/>
      <c r="HD425" s="8"/>
      <c r="HE425" s="4">
        <v>1</v>
      </c>
      <c r="HF425" s="8">
        <v>31.71</v>
      </c>
      <c r="HG425" s="7">
        <v>-1</v>
      </c>
      <c r="HH425" s="7">
        <v>-1</v>
      </c>
      <c r="HI425" s="2" t="s">
        <v>239</v>
      </c>
      <c r="HJ425" s="2" t="s">
        <v>223</v>
      </c>
      <c r="HK425" s="2" t="s">
        <v>994</v>
      </c>
      <c r="HL425" s="2" t="s">
        <v>2707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239</v>
      </c>
      <c r="HV425" s="2" t="s">
        <v>237</v>
      </c>
      <c r="HW425" s="2" t="s">
        <v>980</v>
      </c>
      <c r="HX425" s="2" t="s">
        <v>1115</v>
      </c>
      <c r="HY425" s="2" t="s">
        <v>238</v>
      </c>
      <c r="HZ425" s="2" t="s">
        <v>226</v>
      </c>
      <c r="IA425" s="4"/>
      <c r="IB425" s="8"/>
      <c r="IC425" s="4">
        <v>1</v>
      </c>
      <c r="ID425" s="8">
        <v>36.14</v>
      </c>
      <c r="IE425" s="7">
        <v>-1</v>
      </c>
      <c r="IF425" s="7">
        <v>-1</v>
      </c>
      <c r="IG425" s="2" t="s">
        <v>239</v>
      </c>
      <c r="IH425" s="2" t="s">
        <v>223</v>
      </c>
      <c r="II425" s="2" t="s">
        <v>612</v>
      </c>
      <c r="IJ425" s="2" t="s">
        <v>2990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226</v>
      </c>
      <c r="IT425" s="2" t="s">
        <v>226</v>
      </c>
      <c r="IU425" s="2" t="s">
        <v>226</v>
      </c>
      <c r="IV425" s="2" t="s">
        <v>226</v>
      </c>
      <c r="IW425" s="2" t="s">
        <v>226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223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223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239</v>
      </c>
      <c r="LB425" s="2" t="s">
        <v>223</v>
      </c>
      <c r="LC425" s="2" t="s">
        <v>1823</v>
      </c>
      <c r="LD425" s="2" t="s">
        <v>1692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239</v>
      </c>
      <c r="LN425" s="2" t="s">
        <v>223</v>
      </c>
      <c r="LO425" s="2" t="s">
        <v>321</v>
      </c>
      <c r="LP425" s="2" t="s">
        <v>544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223</v>
      </c>
      <c r="MY425" s="2" t="s">
        <v>226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239</v>
      </c>
      <c r="NJ425" s="2" t="s">
        <v>261</v>
      </c>
      <c r="NK425" s="2" t="s">
        <v>1451</v>
      </c>
      <c r="NL425" s="2" t="s">
        <v>3623</v>
      </c>
      <c r="NM425" s="2" t="s">
        <v>291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239</v>
      </c>
      <c r="NV425" s="2" t="s">
        <v>237</v>
      </c>
      <c r="NW425" s="2" t="s">
        <v>1867</v>
      </c>
      <c r="NX425" s="2" t="s">
        <v>1632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239</v>
      </c>
      <c r="OH425" s="2" t="s">
        <v>237</v>
      </c>
      <c r="OI425" s="2" t="s">
        <v>762</v>
      </c>
      <c r="OJ425" s="2" t="s">
        <v>3653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252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226</v>
      </c>
      <c r="QD425" s="2" t="s">
        <v>226</v>
      </c>
      <c r="QE425" s="2" t="s">
        <v>226</v>
      </c>
      <c r="QF425" s="2" t="s">
        <v>226</v>
      </c>
      <c r="QG425" s="2" t="s">
        <v>226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239</v>
      </c>
      <c r="QP425" s="2" t="s">
        <v>237</v>
      </c>
      <c r="QQ425" s="2" t="s">
        <v>1012</v>
      </c>
      <c r="QR425" s="2" t="s">
        <v>3239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223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226</v>
      </c>
      <c r="RN425" s="2" t="s">
        <v>226</v>
      </c>
      <c r="RO425" s="2" t="s">
        <v>226</v>
      </c>
      <c r="RP425" s="2" t="s">
        <v>226</v>
      </c>
      <c r="RQ425" s="2" t="s">
        <v>226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239</v>
      </c>
      <c r="RZ425" s="2" t="s">
        <v>237</v>
      </c>
      <c r="SA425" s="2" t="s">
        <v>1153</v>
      </c>
      <c r="SB425" s="2" t="s">
        <v>1025</v>
      </c>
      <c r="SC425" s="2" t="s">
        <v>238</v>
      </c>
      <c r="SD425" s="2" t="s">
        <v>226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</row>
    <row r="426">
      <c r="A426" s="2" t="s">
        <v>3654</v>
      </c>
      <c r="B426" s="2" t="s">
        <v>577</v>
      </c>
      <c r="C426" s="2" t="s">
        <v>558</v>
      </c>
      <c r="D426" s="2" t="s">
        <v>486</v>
      </c>
      <c r="E426" s="2" t="s">
        <v>3495</v>
      </c>
      <c r="F426" s="2" t="s">
        <v>963</v>
      </c>
      <c r="G426" s="2" t="s">
        <v>964</v>
      </c>
      <c r="H426" s="2" t="s">
        <v>965</v>
      </c>
      <c r="I426" s="2" t="s">
        <v>3614</v>
      </c>
      <c r="J426" s="2" t="s">
        <v>268</v>
      </c>
      <c r="K426" s="2" t="s">
        <v>1050</v>
      </c>
      <c r="L426" s="3">
        <v>35.88</v>
      </c>
      <c r="M426" s="3">
        <v>37.67</v>
      </c>
      <c r="N426" s="3">
        <v>77.99</v>
      </c>
      <c r="O426" s="2" t="s">
        <v>283</v>
      </c>
      <c r="P426" s="2" t="s">
        <v>284</v>
      </c>
      <c r="Q426" s="2" t="s">
        <v>225</v>
      </c>
      <c r="R426" s="2" t="s">
        <v>226</v>
      </c>
      <c r="S426" s="2" t="s">
        <v>3645</v>
      </c>
      <c r="T426" s="2" t="s">
        <v>969</v>
      </c>
      <c r="U426" s="2" t="s">
        <v>229</v>
      </c>
      <c r="V426" s="2" t="s">
        <v>970</v>
      </c>
      <c r="W426" s="2" t="s">
        <v>971</v>
      </c>
      <c r="X426" s="2" t="s">
        <v>587</v>
      </c>
      <c r="Y426" s="2" t="s">
        <v>1809</v>
      </c>
      <c r="Z426" s="4"/>
      <c r="AA426" s="4">
        <f>=ROUNDDOWN({0},0)</f>
      </c>
      <c r="AB426" s="5">
        <v>0.2</v>
      </c>
      <c r="AC426" s="2" t="s">
        <v>226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164</v>
      </c>
      <c r="AS426" s="8">
        <v>4063.57</v>
      </c>
      <c r="AT426" s="7">
        <v>-1</v>
      </c>
      <c r="AU426" s="7">
        <v>-1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 t="s">
        <v>226</v>
      </c>
      <c r="BJ426" s="4"/>
      <c r="BK426" s="8"/>
      <c r="BL426" s="2" t="s">
        <v>3655</v>
      </c>
      <c r="BM426" s="7"/>
      <c r="BN426" s="7"/>
      <c r="BO426" s="4"/>
      <c r="BP426" s="8"/>
      <c r="BQ426" s="4">
        <v>14</v>
      </c>
      <c r="BR426" s="8">
        <v>507.86</v>
      </c>
      <c r="BS426" s="7">
        <v>-1</v>
      </c>
      <c r="BT426" s="7">
        <v>-1</v>
      </c>
      <c r="BU426" s="2" t="s">
        <v>239</v>
      </c>
      <c r="BV426" s="2" t="s">
        <v>237</v>
      </c>
      <c r="BW426" s="2" t="s">
        <v>226</v>
      </c>
      <c r="BX426" s="2" t="s">
        <v>3656</v>
      </c>
      <c r="BY426" s="2" t="s">
        <v>238</v>
      </c>
      <c r="BZ426" s="2" t="s">
        <v>226</v>
      </c>
      <c r="CA426" s="4"/>
      <c r="CB426" s="8"/>
      <c r="CC426" s="4"/>
      <c r="CD426" s="8"/>
      <c r="CE426" s="7"/>
      <c r="CF426" s="7"/>
      <c r="CG426" s="2" t="s">
        <v>239</v>
      </c>
      <c r="CH426" s="2" t="s">
        <v>237</v>
      </c>
      <c r="CI426" s="2" t="s">
        <v>1064</v>
      </c>
      <c r="CJ426" s="2" t="s">
        <v>3426</v>
      </c>
      <c r="CK426" s="2" t="s">
        <v>238</v>
      </c>
      <c r="CL426" s="2" t="s">
        <v>226</v>
      </c>
      <c r="CM426" s="4"/>
      <c r="CN426" s="8"/>
      <c r="CO426" s="4">
        <v>5</v>
      </c>
      <c r="CP426" s="8">
        <v>122.05</v>
      </c>
      <c r="CQ426" s="7">
        <v>-1</v>
      </c>
      <c r="CR426" s="7">
        <v>-1</v>
      </c>
      <c r="CS426" s="2" t="s">
        <v>239</v>
      </c>
      <c r="CT426" s="2" t="s">
        <v>237</v>
      </c>
      <c r="CU426" s="2" t="s">
        <v>1811</v>
      </c>
      <c r="CV426" s="2" t="s">
        <v>1053</v>
      </c>
      <c r="CW426" s="2" t="s">
        <v>238</v>
      </c>
      <c r="CX426" s="2" t="s">
        <v>226</v>
      </c>
      <c r="CY426" s="4"/>
      <c r="CZ426" s="8"/>
      <c r="DA426" s="4">
        <v>136</v>
      </c>
      <c r="DB426" s="8">
        <v>3133.77</v>
      </c>
      <c r="DC426" s="7">
        <v>-1</v>
      </c>
      <c r="DD426" s="7">
        <v>-1</v>
      </c>
      <c r="DE426" s="2" t="s">
        <v>239</v>
      </c>
      <c r="DF426" s="2" t="s">
        <v>237</v>
      </c>
      <c r="DG426" s="2" t="s">
        <v>1812</v>
      </c>
      <c r="DH426" s="2" t="s">
        <v>3426</v>
      </c>
      <c r="DI426" s="2" t="s">
        <v>291</v>
      </c>
      <c r="DJ426" s="2" t="s">
        <v>226</v>
      </c>
      <c r="DK426" s="4"/>
      <c r="DL426" s="8"/>
      <c r="DM426" s="4">
        <v>3</v>
      </c>
      <c r="DN426" s="8">
        <v>68.31</v>
      </c>
      <c r="DO426" s="7">
        <v>-1</v>
      </c>
      <c r="DP426" s="7">
        <v>-1</v>
      </c>
      <c r="DQ426" s="2" t="s">
        <v>239</v>
      </c>
      <c r="DR426" s="2" t="s">
        <v>237</v>
      </c>
      <c r="DS426" s="2" t="s">
        <v>1814</v>
      </c>
      <c r="DT426" s="2" t="s">
        <v>1989</v>
      </c>
      <c r="DU426" s="2" t="s">
        <v>291</v>
      </c>
      <c r="DV426" s="2" t="s">
        <v>226</v>
      </c>
      <c r="DW426" s="4"/>
      <c r="DX426" s="8"/>
      <c r="DY426" s="4">
        <v>4</v>
      </c>
      <c r="DZ426" s="8">
        <v>158.24</v>
      </c>
      <c r="EA426" s="7">
        <v>-1</v>
      </c>
      <c r="EB426" s="7">
        <v>-1</v>
      </c>
      <c r="EC426" s="2" t="s">
        <v>239</v>
      </c>
      <c r="ED426" s="2" t="s">
        <v>237</v>
      </c>
      <c r="EE426" s="2" t="s">
        <v>1233</v>
      </c>
      <c r="EF426" s="2" t="s">
        <v>1974</v>
      </c>
      <c r="EG426" s="2" t="s">
        <v>238</v>
      </c>
      <c r="EH426" s="2" t="s">
        <v>226</v>
      </c>
      <c r="EI426" s="4"/>
      <c r="EJ426" s="8"/>
      <c r="EK426" s="4">
        <v>1</v>
      </c>
      <c r="EL426" s="8">
        <v>35.23</v>
      </c>
      <c r="EM426" s="7">
        <v>-1</v>
      </c>
      <c r="EN426" s="7">
        <v>-1</v>
      </c>
      <c r="EO426" s="2" t="s">
        <v>239</v>
      </c>
      <c r="EP426" s="2" t="s">
        <v>237</v>
      </c>
      <c r="EQ426" s="2" t="s">
        <v>1106</v>
      </c>
      <c r="ER426" s="2" t="s">
        <v>1111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239</v>
      </c>
      <c r="FB426" s="2" t="s">
        <v>237</v>
      </c>
      <c r="FC426" s="2" t="s">
        <v>1115</v>
      </c>
      <c r="FD426" s="2" t="s">
        <v>3622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237</v>
      </c>
      <c r="FO426" s="2" t="s">
        <v>1977</v>
      </c>
      <c r="FP426" s="2" t="s">
        <v>981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226</v>
      </c>
      <c r="FZ426" s="2" t="s">
        <v>226</v>
      </c>
      <c r="GA426" s="2" t="s">
        <v>226</v>
      </c>
      <c r="GB426" s="2" t="s">
        <v>226</v>
      </c>
      <c r="GC426" s="2" t="s">
        <v>226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1002</v>
      </c>
      <c r="GL426" s="2" t="s">
        <v>237</v>
      </c>
      <c r="GM426" s="2" t="s">
        <v>991</v>
      </c>
      <c r="GN426" s="2" t="s">
        <v>1091</v>
      </c>
      <c r="GO426" s="2" t="s">
        <v>238</v>
      </c>
      <c r="GP426" s="2" t="s">
        <v>226</v>
      </c>
      <c r="GQ426" s="4"/>
      <c r="GR426" s="8"/>
      <c r="GS426" s="4">
        <v>1</v>
      </c>
      <c r="GT426" s="8">
        <v>38.11</v>
      </c>
      <c r="GU426" s="7">
        <v>-1</v>
      </c>
      <c r="GV426" s="7">
        <v>-1</v>
      </c>
      <c r="GW426" s="2" t="s">
        <v>239</v>
      </c>
      <c r="GX426" s="2" t="s">
        <v>237</v>
      </c>
      <c r="GY426" s="2" t="s">
        <v>607</v>
      </c>
      <c r="GZ426" s="2" t="s">
        <v>1226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239</v>
      </c>
      <c r="HJ426" s="2" t="s">
        <v>237</v>
      </c>
      <c r="HK426" s="2" t="s">
        <v>994</v>
      </c>
      <c r="HL426" s="2" t="s">
        <v>1448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239</v>
      </c>
      <c r="HV426" s="2" t="s">
        <v>237</v>
      </c>
      <c r="HW426" s="2" t="s">
        <v>980</v>
      </c>
      <c r="HX426" s="2" t="s">
        <v>981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239</v>
      </c>
      <c r="IH426" s="2" t="s">
        <v>237</v>
      </c>
      <c r="II426" s="2" t="s">
        <v>612</v>
      </c>
      <c r="IJ426" s="2" t="s">
        <v>703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226</v>
      </c>
      <c r="IT426" s="2" t="s">
        <v>226</v>
      </c>
      <c r="IU426" s="2" t="s">
        <v>226</v>
      </c>
      <c r="IV426" s="2" t="s">
        <v>226</v>
      </c>
      <c r="IW426" s="2" t="s">
        <v>226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237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237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237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237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239</v>
      </c>
      <c r="LB426" s="2" t="s">
        <v>237</v>
      </c>
      <c r="LC426" s="2" t="s">
        <v>1823</v>
      </c>
      <c r="LD426" s="2" t="s">
        <v>1227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239</v>
      </c>
      <c r="LN426" s="2" t="s">
        <v>237</v>
      </c>
      <c r="LO426" s="2" t="s">
        <v>321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226</v>
      </c>
      <c r="MM426" s="2" t="s">
        <v>226</v>
      </c>
      <c r="MN426" s="2" t="s">
        <v>226</v>
      </c>
      <c r="MO426" s="2" t="s">
        <v>226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237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239</v>
      </c>
      <c r="NJ426" s="2" t="s">
        <v>237</v>
      </c>
      <c r="NK426" s="2" t="s">
        <v>1451</v>
      </c>
      <c r="NL426" s="2" t="s">
        <v>2316</v>
      </c>
      <c r="NM426" s="2" t="s">
        <v>291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239</v>
      </c>
      <c r="NV426" s="2" t="s">
        <v>237</v>
      </c>
      <c r="NW426" s="2" t="s">
        <v>1867</v>
      </c>
      <c r="NX426" s="2" t="s">
        <v>1632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239</v>
      </c>
      <c r="OH426" s="2" t="s">
        <v>237</v>
      </c>
      <c r="OI426" s="2" t="s">
        <v>771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252</v>
      </c>
      <c r="OT426" s="2" t="s">
        <v>237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226</v>
      </c>
      <c r="PG426" s="2" t="s">
        <v>226</v>
      </c>
      <c r="PH426" s="2" t="s">
        <v>226</v>
      </c>
      <c r="PI426" s="2" t="s">
        <v>226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226</v>
      </c>
      <c r="QD426" s="2" t="s">
        <v>226</v>
      </c>
      <c r="QE426" s="2" t="s">
        <v>226</v>
      </c>
      <c r="QF426" s="2" t="s">
        <v>226</v>
      </c>
      <c r="QG426" s="2" t="s">
        <v>226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239</v>
      </c>
      <c r="QP426" s="2" t="s">
        <v>237</v>
      </c>
      <c r="QQ426" s="2" t="s">
        <v>1012</v>
      </c>
      <c r="QR426" s="2" t="s">
        <v>226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266</v>
      </c>
      <c r="RB426" s="2" t="s">
        <v>237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226</v>
      </c>
      <c r="RO426" s="2" t="s">
        <v>226</v>
      </c>
      <c r="RP426" s="2" t="s">
        <v>226</v>
      </c>
      <c r="RQ426" s="2" t="s">
        <v>226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239</v>
      </c>
      <c r="RZ426" s="2" t="s">
        <v>237</v>
      </c>
      <c r="SA426" s="2" t="s">
        <v>1153</v>
      </c>
      <c r="SB426" s="2" t="s">
        <v>1073</v>
      </c>
      <c r="SC426" s="2" t="s">
        <v>238</v>
      </c>
      <c r="SD426" s="2" t="s">
        <v>226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</row>
    <row r="427">
      <c r="A427" s="2" t="s">
        <v>3657</v>
      </c>
      <c r="B427" s="2" t="s">
        <v>577</v>
      </c>
      <c r="C427" s="2" t="s">
        <v>558</v>
      </c>
      <c r="D427" s="2" t="s">
        <v>486</v>
      </c>
      <c r="E427" s="2" t="s">
        <v>3495</v>
      </c>
      <c r="F427" s="2" t="s">
        <v>963</v>
      </c>
      <c r="G427" s="2" t="s">
        <v>964</v>
      </c>
      <c r="H427" s="2" t="s">
        <v>965</v>
      </c>
      <c r="I427" s="2" t="s">
        <v>3614</v>
      </c>
      <c r="J427" s="2" t="s">
        <v>582</v>
      </c>
      <c r="K427" s="2" t="s">
        <v>1160</v>
      </c>
      <c r="L427" s="3">
        <v>26.1</v>
      </c>
      <c r="M427" s="3">
        <v>27.4</v>
      </c>
      <c r="N427" s="3">
        <v>57.99</v>
      </c>
      <c r="O427" s="2" t="s">
        <v>283</v>
      </c>
      <c r="P427" s="2" t="s">
        <v>284</v>
      </c>
      <c r="Q427" s="2" t="s">
        <v>225</v>
      </c>
      <c r="R427" s="2" t="s">
        <v>226</v>
      </c>
      <c r="S427" s="2" t="s">
        <v>1161</v>
      </c>
      <c r="T427" s="2" t="s">
        <v>969</v>
      </c>
      <c r="U427" s="2" t="s">
        <v>371</v>
      </c>
      <c r="V427" s="2" t="s">
        <v>970</v>
      </c>
      <c r="W427" s="2" t="s">
        <v>971</v>
      </c>
      <c r="X427" s="2" t="s">
        <v>587</v>
      </c>
      <c r="Y427" s="2" t="s">
        <v>1162</v>
      </c>
      <c r="Z427" s="4"/>
      <c r="AA427" s="4">
        <f>=ROUNDDOWN({0},0)</f>
      </c>
      <c r="AB427" s="5">
        <v>0.9</v>
      </c>
      <c r="AC427" s="2" t="s">
        <v>226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>
        <v>10</v>
      </c>
      <c r="AS427" s="8">
        <v>223.81</v>
      </c>
      <c r="AT427" s="7">
        <v>-1</v>
      </c>
      <c r="AU427" s="7">
        <v>-1</v>
      </c>
      <c r="AV427" s="4" t="s">
        <v>226</v>
      </c>
      <c r="AW427" s="8" t="s">
        <v>226</v>
      </c>
      <c r="AX427" s="4">
        <v>35</v>
      </c>
      <c r="AY427" s="8">
        <v>1031.17</v>
      </c>
      <c r="AZ427" s="7" t="s">
        <v>226</v>
      </c>
      <c r="BA427" s="7" t="s">
        <v>226</v>
      </c>
      <c r="BB427" s="7"/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 t="s">
        <v>226</v>
      </c>
      <c r="BJ427" s="4"/>
      <c r="BK427" s="8"/>
      <c r="BL427" s="2" t="s">
        <v>3658</v>
      </c>
      <c r="BM427" s="7"/>
      <c r="BN427" s="7"/>
      <c r="BO427" s="4"/>
      <c r="BP427" s="8"/>
      <c r="BQ427" s="4">
        <v>4</v>
      </c>
      <c r="BR427" s="8">
        <v>114.64</v>
      </c>
      <c r="BS427" s="7">
        <v>-1</v>
      </c>
      <c r="BT427" s="7">
        <v>-1</v>
      </c>
      <c r="BU427" s="2" t="s">
        <v>239</v>
      </c>
      <c r="BV427" s="2" t="s">
        <v>237</v>
      </c>
      <c r="BW427" s="2" t="s">
        <v>226</v>
      </c>
      <c r="BX427" s="2" t="s">
        <v>2471</v>
      </c>
      <c r="BY427" s="2" t="s">
        <v>238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239</v>
      </c>
      <c r="CH427" s="2" t="s">
        <v>237</v>
      </c>
      <c r="CI427" s="2" t="s">
        <v>607</v>
      </c>
      <c r="CJ427" s="2" t="s">
        <v>776</v>
      </c>
      <c r="CK427" s="2" t="s">
        <v>238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239</v>
      </c>
      <c r="CT427" s="2" t="s">
        <v>237</v>
      </c>
      <c r="CU427" s="2" t="s">
        <v>607</v>
      </c>
      <c r="CV427" s="2" t="s">
        <v>1181</v>
      </c>
      <c r="CW427" s="2" t="s">
        <v>238</v>
      </c>
      <c r="CX427" s="2" t="s">
        <v>226</v>
      </c>
      <c r="CY427" s="4"/>
      <c r="CZ427" s="8"/>
      <c r="DA427" s="4">
        <v>2</v>
      </c>
      <c r="DB427" s="8">
        <v>27.56</v>
      </c>
      <c r="DC427" s="7">
        <v>-1</v>
      </c>
      <c r="DD427" s="7">
        <v>-1</v>
      </c>
      <c r="DE427" s="2" t="s">
        <v>239</v>
      </c>
      <c r="DF427" s="2" t="s">
        <v>237</v>
      </c>
      <c r="DG427" s="2" t="s">
        <v>1165</v>
      </c>
      <c r="DH427" s="2" t="s">
        <v>3659</v>
      </c>
      <c r="DI427" s="2" t="s">
        <v>291</v>
      </c>
      <c r="DJ427" s="2" t="s">
        <v>226</v>
      </c>
      <c r="DK427" s="4"/>
      <c r="DL427" s="8"/>
      <c r="DM427" s="4">
        <v>3</v>
      </c>
      <c r="DN427" s="8">
        <v>54.2</v>
      </c>
      <c r="DO427" s="7">
        <v>-1</v>
      </c>
      <c r="DP427" s="7">
        <v>-1</v>
      </c>
      <c r="DQ427" s="2" t="s">
        <v>239</v>
      </c>
      <c r="DR427" s="2" t="s">
        <v>237</v>
      </c>
      <c r="DS427" s="2" t="s">
        <v>607</v>
      </c>
      <c r="DT427" s="2" t="s">
        <v>1724</v>
      </c>
      <c r="DU427" s="2" t="s">
        <v>291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239</v>
      </c>
      <c r="ED427" s="2" t="s">
        <v>237</v>
      </c>
      <c r="EE427" s="2" t="s">
        <v>724</v>
      </c>
      <c r="EF427" s="2" t="s">
        <v>553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239</v>
      </c>
      <c r="EP427" s="2" t="s">
        <v>237</v>
      </c>
      <c r="EQ427" s="2" t="s">
        <v>1169</v>
      </c>
      <c r="ER427" s="2" t="s">
        <v>3660</v>
      </c>
      <c r="ES427" s="2" t="s">
        <v>238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237</v>
      </c>
      <c r="FC427" s="2" t="s">
        <v>1171</v>
      </c>
      <c r="FD427" s="2" t="s">
        <v>3583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237</v>
      </c>
      <c r="FO427" s="2" t="s">
        <v>607</v>
      </c>
      <c r="FP427" s="2" t="s">
        <v>445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1002</v>
      </c>
      <c r="GL427" s="2" t="s">
        <v>237</v>
      </c>
      <c r="GM427" s="2" t="s">
        <v>2155</v>
      </c>
      <c r="GN427" s="2" t="s">
        <v>773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239</v>
      </c>
      <c r="GX427" s="2" t="s">
        <v>237</v>
      </c>
      <c r="GY427" s="2" t="s">
        <v>607</v>
      </c>
      <c r="GZ427" s="2" t="s">
        <v>1953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239</v>
      </c>
      <c r="HJ427" s="2" t="s">
        <v>237</v>
      </c>
      <c r="HK427" s="2" t="s">
        <v>1175</v>
      </c>
      <c r="HL427" s="2" t="s">
        <v>1408</v>
      </c>
      <c r="HM427" s="2" t="s">
        <v>238</v>
      </c>
      <c r="HN427" s="2" t="s">
        <v>226</v>
      </c>
      <c r="HO427" s="4"/>
      <c r="HP427" s="8"/>
      <c r="HQ427" s="4">
        <v>1</v>
      </c>
      <c r="HR427" s="8">
        <v>27.41</v>
      </c>
      <c r="HS427" s="7">
        <v>-1</v>
      </c>
      <c r="HT427" s="7">
        <v>-1</v>
      </c>
      <c r="HU427" s="2" t="s">
        <v>239</v>
      </c>
      <c r="HV427" s="2" t="s">
        <v>237</v>
      </c>
      <c r="HW427" s="2" t="s">
        <v>666</v>
      </c>
      <c r="HX427" s="2" t="s">
        <v>3661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252</v>
      </c>
      <c r="IH427" s="2" t="s">
        <v>237</v>
      </c>
      <c r="II427" s="2" t="s">
        <v>226</v>
      </c>
      <c r="IJ427" s="2" t="s">
        <v>226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226</v>
      </c>
      <c r="IT427" s="2" t="s">
        <v>226</v>
      </c>
      <c r="IU427" s="2" t="s">
        <v>226</v>
      </c>
      <c r="IV427" s="2" t="s">
        <v>226</v>
      </c>
      <c r="IW427" s="2" t="s">
        <v>226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237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237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237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236</v>
      </c>
      <c r="KP427" s="2" t="s">
        <v>237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252</v>
      </c>
      <c r="LB427" s="2" t="s">
        <v>237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237</v>
      </c>
      <c r="LO427" s="2" t="s">
        <v>1303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252</v>
      </c>
      <c r="MX427" s="2" t="s">
        <v>237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239</v>
      </c>
      <c r="NJ427" s="2" t="s">
        <v>237</v>
      </c>
      <c r="NK427" s="2" t="s">
        <v>3502</v>
      </c>
      <c r="NL427" s="2" t="s">
        <v>2112</v>
      </c>
      <c r="NM427" s="2" t="s">
        <v>291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239</v>
      </c>
      <c r="NV427" s="2" t="s">
        <v>237</v>
      </c>
      <c r="NW427" s="2" t="s">
        <v>1779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252</v>
      </c>
      <c r="OH427" s="2" t="s">
        <v>237</v>
      </c>
      <c r="OI427" s="2" t="s">
        <v>226</v>
      </c>
      <c r="OJ427" s="2" t="s">
        <v>226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252</v>
      </c>
      <c r="OT427" s="2" t="s">
        <v>237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266</v>
      </c>
      <c r="QD427" s="2" t="s">
        <v>237</v>
      </c>
      <c r="QE427" s="2" t="s">
        <v>226</v>
      </c>
      <c r="QF427" s="2" t="s">
        <v>226</v>
      </c>
      <c r="QG427" s="2" t="s">
        <v>238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239</v>
      </c>
      <c r="QP427" s="2" t="s">
        <v>237</v>
      </c>
      <c r="QQ427" s="2" t="s">
        <v>1250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266</v>
      </c>
      <c r="RB427" s="2" t="s">
        <v>237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236</v>
      </c>
      <c r="RZ427" s="2" t="s">
        <v>237</v>
      </c>
      <c r="SA427" s="2" t="s">
        <v>843</v>
      </c>
      <c r="SB427" s="2" t="s">
        <v>226</v>
      </c>
      <c r="SC427" s="2" t="s">
        <v>238</v>
      </c>
      <c r="SD427" s="2" t="s">
        <v>226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</row>
    <row r="428">
      <c r="A428" s="2" t="s">
        <v>3662</v>
      </c>
      <c r="B428" s="2" t="s">
        <v>577</v>
      </c>
      <c r="C428" s="2" t="s">
        <v>558</v>
      </c>
      <c r="D428" s="2" t="s">
        <v>486</v>
      </c>
      <c r="E428" s="2" t="s">
        <v>3495</v>
      </c>
      <c r="F428" s="2" t="s">
        <v>963</v>
      </c>
      <c r="G428" s="2" t="s">
        <v>964</v>
      </c>
      <c r="H428" s="2" t="s">
        <v>965</v>
      </c>
      <c r="I428" s="2" t="s">
        <v>3614</v>
      </c>
      <c r="J428" s="2" t="s">
        <v>221</v>
      </c>
      <c r="K428" s="2" t="s">
        <v>1160</v>
      </c>
      <c r="L428" s="3">
        <v>31.28</v>
      </c>
      <c r="M428" s="3">
        <v>32.84</v>
      </c>
      <c r="N428" s="3">
        <v>67.99</v>
      </c>
      <c r="O428" s="2" t="s">
        <v>283</v>
      </c>
      <c r="P428" s="2" t="s">
        <v>284</v>
      </c>
      <c r="Q428" s="2" t="s">
        <v>225</v>
      </c>
      <c r="R428" s="2" t="s">
        <v>226</v>
      </c>
      <c r="S428" s="2" t="s">
        <v>1161</v>
      </c>
      <c r="T428" s="2" t="s">
        <v>969</v>
      </c>
      <c r="U428" s="2" t="s">
        <v>229</v>
      </c>
      <c r="V428" s="2" t="s">
        <v>970</v>
      </c>
      <c r="W428" s="2" t="s">
        <v>971</v>
      </c>
      <c r="X428" s="2" t="s">
        <v>587</v>
      </c>
      <c r="Y428" s="2" t="s">
        <v>1162</v>
      </c>
      <c r="Z428" s="4">
        <v>1</v>
      </c>
      <c r="AA428" s="4">
        <f>=ROUNDDOWN({0},0)</f>
      </c>
      <c r="AB428" s="5"/>
      <c r="AC428" s="2" t="s">
        <v>226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>
        <v>25</v>
      </c>
      <c r="AS428" s="8">
        <v>807.36</v>
      </c>
      <c r="AT428" s="7">
        <v>-1</v>
      </c>
      <c r="AU428" s="7">
        <v>-1</v>
      </c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/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 t="s">
        <v>226</v>
      </c>
      <c r="BJ428" s="4"/>
      <c r="BK428" s="8"/>
      <c r="BL428" s="2" t="s">
        <v>3663</v>
      </c>
      <c r="BM428" s="7"/>
      <c r="BN428" s="7"/>
      <c r="BO428" s="4"/>
      <c r="BP428" s="8"/>
      <c r="BQ428" s="4">
        <v>12</v>
      </c>
      <c r="BR428" s="8">
        <v>412.68</v>
      </c>
      <c r="BS428" s="7">
        <v>-1</v>
      </c>
      <c r="BT428" s="7">
        <v>-1</v>
      </c>
      <c r="BU428" s="2" t="s">
        <v>239</v>
      </c>
      <c r="BV428" s="2" t="s">
        <v>237</v>
      </c>
      <c r="BW428" s="2" t="s">
        <v>226</v>
      </c>
      <c r="BX428" s="2" t="s">
        <v>1942</v>
      </c>
      <c r="BY428" s="2" t="s">
        <v>238</v>
      </c>
      <c r="BZ428" s="2" t="s">
        <v>226</v>
      </c>
      <c r="CA428" s="4"/>
      <c r="CB428" s="8"/>
      <c r="CC428" s="4">
        <v>3</v>
      </c>
      <c r="CD428" s="8">
        <v>102.39</v>
      </c>
      <c r="CE428" s="7">
        <v>-1</v>
      </c>
      <c r="CF428" s="7">
        <v>-1</v>
      </c>
      <c r="CG428" s="2" t="s">
        <v>239</v>
      </c>
      <c r="CH428" s="2" t="s">
        <v>237</v>
      </c>
      <c r="CI428" s="2" t="s">
        <v>607</v>
      </c>
      <c r="CJ428" s="2" t="s">
        <v>1250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239</v>
      </c>
      <c r="CT428" s="2" t="s">
        <v>237</v>
      </c>
      <c r="CU428" s="2" t="s">
        <v>607</v>
      </c>
      <c r="CV428" s="2" t="s">
        <v>3450</v>
      </c>
      <c r="CW428" s="2" t="s">
        <v>238</v>
      </c>
      <c r="CX428" s="2" t="s">
        <v>226</v>
      </c>
      <c r="CY428" s="4"/>
      <c r="CZ428" s="8"/>
      <c r="DA428" s="4">
        <v>2</v>
      </c>
      <c r="DB428" s="8">
        <v>39.16</v>
      </c>
      <c r="DC428" s="7">
        <v>-1</v>
      </c>
      <c r="DD428" s="7">
        <v>-1</v>
      </c>
      <c r="DE428" s="2" t="s">
        <v>239</v>
      </c>
      <c r="DF428" s="2" t="s">
        <v>237</v>
      </c>
      <c r="DG428" s="2" t="s">
        <v>1165</v>
      </c>
      <c r="DH428" s="2" t="s">
        <v>812</v>
      </c>
      <c r="DI428" s="2" t="s">
        <v>291</v>
      </c>
      <c r="DJ428" s="2" t="s">
        <v>226</v>
      </c>
      <c r="DK428" s="4"/>
      <c r="DL428" s="8"/>
      <c r="DM428" s="4">
        <v>1</v>
      </c>
      <c r="DN428" s="8">
        <v>22.77</v>
      </c>
      <c r="DO428" s="7">
        <v>-1</v>
      </c>
      <c r="DP428" s="7">
        <v>-1</v>
      </c>
      <c r="DQ428" s="2" t="s">
        <v>239</v>
      </c>
      <c r="DR428" s="2" t="s">
        <v>237</v>
      </c>
      <c r="DS428" s="2" t="s">
        <v>607</v>
      </c>
      <c r="DT428" s="2" t="s">
        <v>2155</v>
      </c>
      <c r="DU428" s="2" t="s">
        <v>291</v>
      </c>
      <c r="DV428" s="2" t="s">
        <v>226</v>
      </c>
      <c r="DW428" s="4"/>
      <c r="DX428" s="8"/>
      <c r="DY428" s="4">
        <v>2</v>
      </c>
      <c r="DZ428" s="8">
        <v>68.98</v>
      </c>
      <c r="EA428" s="7">
        <v>-1</v>
      </c>
      <c r="EB428" s="7">
        <v>-1</v>
      </c>
      <c r="EC428" s="2" t="s">
        <v>239</v>
      </c>
      <c r="ED428" s="2" t="s">
        <v>237</v>
      </c>
      <c r="EE428" s="2" t="s">
        <v>724</v>
      </c>
      <c r="EF428" s="2" t="s">
        <v>728</v>
      </c>
      <c r="EG428" s="2" t="s">
        <v>238</v>
      </c>
      <c r="EH428" s="2" t="s">
        <v>226</v>
      </c>
      <c r="EI428" s="4"/>
      <c r="EJ428" s="8"/>
      <c r="EK428" s="4">
        <v>1</v>
      </c>
      <c r="EL428" s="8">
        <v>30.19</v>
      </c>
      <c r="EM428" s="7">
        <v>-1</v>
      </c>
      <c r="EN428" s="7">
        <v>-1</v>
      </c>
      <c r="EO428" s="2" t="s">
        <v>239</v>
      </c>
      <c r="EP428" s="2" t="s">
        <v>237</v>
      </c>
      <c r="EQ428" s="2" t="s">
        <v>1169</v>
      </c>
      <c r="ER428" s="2" t="s">
        <v>3664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237</v>
      </c>
      <c r="FC428" s="2" t="s">
        <v>1171</v>
      </c>
      <c r="FD428" s="2" t="s">
        <v>1548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237</v>
      </c>
      <c r="FO428" s="2" t="s">
        <v>607</v>
      </c>
      <c r="FP428" s="2" t="s">
        <v>381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226</v>
      </c>
      <c r="FZ428" s="2" t="s">
        <v>226</v>
      </c>
      <c r="GA428" s="2" t="s">
        <v>226</v>
      </c>
      <c r="GB428" s="2" t="s">
        <v>226</v>
      </c>
      <c r="GC428" s="2" t="s">
        <v>226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239</v>
      </c>
      <c r="GL428" s="2" t="s">
        <v>237</v>
      </c>
      <c r="GM428" s="2" t="s">
        <v>1173</v>
      </c>
      <c r="GN428" s="2" t="s">
        <v>745</v>
      </c>
      <c r="GO428" s="2" t="s">
        <v>238</v>
      </c>
      <c r="GP428" s="2" t="s">
        <v>226</v>
      </c>
      <c r="GQ428" s="4"/>
      <c r="GR428" s="8"/>
      <c r="GS428" s="4">
        <v>1</v>
      </c>
      <c r="GT428" s="8">
        <v>32.67</v>
      </c>
      <c r="GU428" s="7">
        <v>-1</v>
      </c>
      <c r="GV428" s="7">
        <v>-1</v>
      </c>
      <c r="GW428" s="2" t="s">
        <v>239</v>
      </c>
      <c r="GX428" s="2" t="s">
        <v>237</v>
      </c>
      <c r="GY428" s="2" t="s">
        <v>607</v>
      </c>
      <c r="GZ428" s="2" t="s">
        <v>1737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239</v>
      </c>
      <c r="HJ428" s="2" t="s">
        <v>237</v>
      </c>
      <c r="HK428" s="2" t="s">
        <v>786</v>
      </c>
      <c r="HL428" s="2" t="s">
        <v>1960</v>
      </c>
      <c r="HM428" s="2" t="s">
        <v>238</v>
      </c>
      <c r="HN428" s="2" t="s">
        <v>226</v>
      </c>
      <c r="HO428" s="4"/>
      <c r="HP428" s="8"/>
      <c r="HQ428" s="4">
        <v>3</v>
      </c>
      <c r="HR428" s="8">
        <v>98.52</v>
      </c>
      <c r="HS428" s="7">
        <v>-1</v>
      </c>
      <c r="HT428" s="7">
        <v>-1</v>
      </c>
      <c r="HU428" s="2" t="s">
        <v>239</v>
      </c>
      <c r="HV428" s="2" t="s">
        <v>237</v>
      </c>
      <c r="HW428" s="2" t="s">
        <v>666</v>
      </c>
      <c r="HX428" s="2" t="s">
        <v>696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237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226</v>
      </c>
      <c r="IT428" s="2" t="s">
        <v>226</v>
      </c>
      <c r="IU428" s="2" t="s">
        <v>226</v>
      </c>
      <c r="IV428" s="2" t="s">
        <v>226</v>
      </c>
      <c r="IW428" s="2" t="s">
        <v>226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237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237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237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236</v>
      </c>
      <c r="KP428" s="2" t="s">
        <v>237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252</v>
      </c>
      <c r="LB428" s="2" t="s">
        <v>237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239</v>
      </c>
      <c r="LN428" s="2" t="s">
        <v>237</v>
      </c>
      <c r="LO428" s="2" t="s">
        <v>321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252</v>
      </c>
      <c r="MX428" s="2" t="s">
        <v>237</v>
      </c>
      <c r="MY428" s="2" t="s">
        <v>226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239</v>
      </c>
      <c r="NJ428" s="2" t="s">
        <v>237</v>
      </c>
      <c r="NK428" s="2" t="s">
        <v>3502</v>
      </c>
      <c r="NL428" s="2" t="s">
        <v>3581</v>
      </c>
      <c r="NM428" s="2" t="s">
        <v>291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239</v>
      </c>
      <c r="NV428" s="2" t="s">
        <v>237</v>
      </c>
      <c r="NW428" s="2" t="s">
        <v>1779</v>
      </c>
      <c r="NX428" s="2" t="s">
        <v>1202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252</v>
      </c>
      <c r="OH428" s="2" t="s">
        <v>237</v>
      </c>
      <c r="OI428" s="2" t="s">
        <v>226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252</v>
      </c>
      <c r="OT428" s="2" t="s">
        <v>237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237</v>
      </c>
      <c r="QE428" s="2" t="s">
        <v>226</v>
      </c>
      <c r="QF428" s="2" t="s">
        <v>226</v>
      </c>
      <c r="QG428" s="2" t="s">
        <v>238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239</v>
      </c>
      <c r="QP428" s="2" t="s">
        <v>237</v>
      </c>
      <c r="QQ428" s="2" t="s">
        <v>1250</v>
      </c>
      <c r="QR428" s="2" t="s">
        <v>226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237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226</v>
      </c>
      <c r="RN428" s="2" t="s">
        <v>226</v>
      </c>
      <c r="RO428" s="2" t="s">
        <v>226</v>
      </c>
      <c r="RP428" s="2" t="s">
        <v>226</v>
      </c>
      <c r="RQ428" s="2" t="s">
        <v>226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236</v>
      </c>
      <c r="RZ428" s="2" t="s">
        <v>237</v>
      </c>
      <c r="SA428" s="2" t="s">
        <v>1214</v>
      </c>
      <c r="SB428" s="2" t="s">
        <v>226</v>
      </c>
      <c r="SC428" s="2" t="s">
        <v>238</v>
      </c>
      <c r="SD428" s="2" t="s">
        <v>226</v>
      </c>
      <c r="SE428" s="4">
        <v>1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</row>
    <row r="429">
      <c r="A429" s="2" t="s">
        <v>3665</v>
      </c>
      <c r="B429" s="2" t="s">
        <v>577</v>
      </c>
      <c r="C429" s="2" t="s">
        <v>558</v>
      </c>
      <c r="D429" s="2" t="s">
        <v>486</v>
      </c>
      <c r="E429" s="2" t="s">
        <v>3495</v>
      </c>
      <c r="F429" s="2" t="s">
        <v>1708</v>
      </c>
      <c r="G429" s="2" t="s">
        <v>1709</v>
      </c>
      <c r="H429" s="2" t="s">
        <v>1710</v>
      </c>
      <c r="I429" s="2" t="s">
        <v>3666</v>
      </c>
      <c r="J429" s="2" t="s">
        <v>582</v>
      </c>
      <c r="K429" s="2" t="s">
        <v>1712</v>
      </c>
      <c r="L429" s="3">
        <v>26.4</v>
      </c>
      <c r="M429" s="3">
        <v>27.72</v>
      </c>
      <c r="N429" s="3">
        <v>54.99</v>
      </c>
      <c r="O429" s="2" t="s">
        <v>223</v>
      </c>
      <c r="P429" s="2" t="s">
        <v>224</v>
      </c>
      <c r="Q429" s="2" t="s">
        <v>225</v>
      </c>
      <c r="R429" s="2" t="s">
        <v>226</v>
      </c>
      <c r="S429" s="2" t="s">
        <v>1713</v>
      </c>
      <c r="T429" s="2" t="s">
        <v>969</v>
      </c>
      <c r="U429" s="2" t="s">
        <v>489</v>
      </c>
      <c r="V429" s="2" t="s">
        <v>1285</v>
      </c>
      <c r="W429" s="2" t="s">
        <v>971</v>
      </c>
      <c r="X429" s="2" t="s">
        <v>231</v>
      </c>
      <c r="Y429" s="2" t="s">
        <v>1714</v>
      </c>
      <c r="Z429" s="4">
        <v>140</v>
      </c>
      <c r="AA429" s="4">
        <f>=ROUNDDOWN(46.6666666666667,0)</f>
      </c>
      <c r="AB429" s="5">
        <v>3</v>
      </c>
      <c r="AC429" s="2" t="s">
        <v>1219</v>
      </c>
      <c r="AD429" s="4">
        <v>30</v>
      </c>
      <c r="AE429" s="4">
        <v>100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35</v>
      </c>
      <c r="AQ429" s="8">
        <v>1027.98</v>
      </c>
      <c r="AR429" s="4">
        <v>41</v>
      </c>
      <c r="AS429" s="8">
        <v>1154.2</v>
      </c>
      <c r="AT429" s="7">
        <v>-0.1463</v>
      </c>
      <c r="AU429" s="7">
        <v>-0.1094</v>
      </c>
      <c r="AV429" s="4">
        <v>82</v>
      </c>
      <c r="AW429" s="8">
        <v>2629.81</v>
      </c>
      <c r="AX429" s="4">
        <v>124</v>
      </c>
      <c r="AY429" s="8">
        <v>4022.91</v>
      </c>
      <c r="AZ429" s="7">
        <v>-0.3387</v>
      </c>
      <c r="BA429" s="7">
        <v>-0.3463</v>
      </c>
      <c r="BB429" s="7">
        <v>0.3909</v>
      </c>
      <c r="BC429" s="4">
        <v>119</v>
      </c>
      <c r="BD429" s="8">
        <v>3872.62</v>
      </c>
      <c r="BE429" s="4">
        <v>182</v>
      </c>
      <c r="BF429" s="8">
        <v>5920.37</v>
      </c>
      <c r="BG429" s="7">
        <v>-0.3462</v>
      </c>
      <c r="BH429" s="7">
        <v>-0.3459</v>
      </c>
      <c r="BI429" s="7">
        <v>0.6791</v>
      </c>
      <c r="BJ429" s="4">
        <v>35</v>
      </c>
      <c r="BK429" s="8">
        <v>1027.98</v>
      </c>
      <c r="BL429" s="2" t="s">
        <v>3667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239</v>
      </c>
      <c r="BV429" s="2" t="s">
        <v>223</v>
      </c>
      <c r="BW429" s="2" t="s">
        <v>226</v>
      </c>
      <c r="BX429" s="2" t="s">
        <v>818</v>
      </c>
      <c r="BY429" s="2" t="s">
        <v>238</v>
      </c>
      <c r="BZ429" s="2" t="s">
        <v>226</v>
      </c>
      <c r="CA429" s="4">
        <v>17</v>
      </c>
      <c r="CB429" s="8">
        <v>497.42</v>
      </c>
      <c r="CC429" s="4">
        <v>29</v>
      </c>
      <c r="CD429" s="8">
        <v>848.54</v>
      </c>
      <c r="CE429" s="7">
        <v>-0.4138</v>
      </c>
      <c r="CF429" s="7">
        <v>-0.4138</v>
      </c>
      <c r="CG429" s="2" t="s">
        <v>239</v>
      </c>
      <c r="CH429" s="2" t="s">
        <v>223</v>
      </c>
      <c r="CI429" s="2" t="s">
        <v>819</v>
      </c>
      <c r="CJ429" s="2" t="s">
        <v>593</v>
      </c>
      <c r="CK429" s="2" t="s">
        <v>238</v>
      </c>
      <c r="CL429" s="2" t="s">
        <v>226</v>
      </c>
      <c r="CM429" s="4">
        <v>5</v>
      </c>
      <c r="CN429" s="8">
        <v>146.3</v>
      </c>
      <c r="CO429" s="4">
        <v>1</v>
      </c>
      <c r="CP429" s="8">
        <v>29.26</v>
      </c>
      <c r="CQ429" s="7">
        <v>4</v>
      </c>
      <c r="CR429" s="7">
        <v>4</v>
      </c>
      <c r="CS429" s="2" t="s">
        <v>239</v>
      </c>
      <c r="CT429" s="2" t="s">
        <v>223</v>
      </c>
      <c r="CU429" s="2" t="s">
        <v>601</v>
      </c>
      <c r="CV429" s="2" t="s">
        <v>1877</v>
      </c>
      <c r="CW429" s="2" t="s">
        <v>238</v>
      </c>
      <c r="CX429" s="2" t="s">
        <v>226</v>
      </c>
      <c r="CY429" s="4">
        <v>1</v>
      </c>
      <c r="CZ429" s="8">
        <v>23.32</v>
      </c>
      <c r="DA429" s="4">
        <v>6</v>
      </c>
      <c r="DB429" s="8">
        <v>139.92</v>
      </c>
      <c r="DC429" s="7">
        <v>-0.8333</v>
      </c>
      <c r="DD429" s="7">
        <v>-0.8333</v>
      </c>
      <c r="DE429" s="2" t="s">
        <v>239</v>
      </c>
      <c r="DF429" s="2" t="s">
        <v>223</v>
      </c>
      <c r="DG429" s="2" t="s">
        <v>596</v>
      </c>
      <c r="DH429" s="2" t="s">
        <v>3668</v>
      </c>
      <c r="DI429" s="2" t="s">
        <v>238</v>
      </c>
      <c r="DJ429" s="2" t="s">
        <v>226</v>
      </c>
      <c r="DK429" s="4">
        <v>2</v>
      </c>
      <c r="DL429" s="8">
        <v>55.08</v>
      </c>
      <c r="DM429" s="4">
        <v>2</v>
      </c>
      <c r="DN429" s="8">
        <v>55.08</v>
      </c>
      <c r="DO429" s="7"/>
      <c r="DP429" s="7"/>
      <c r="DQ429" s="2" t="s">
        <v>239</v>
      </c>
      <c r="DR429" s="2" t="s">
        <v>223</v>
      </c>
      <c r="DS429" s="2" t="s">
        <v>601</v>
      </c>
      <c r="DT429" s="2" t="s">
        <v>633</v>
      </c>
      <c r="DU429" s="2" t="s">
        <v>238</v>
      </c>
      <c r="DV429" s="2" t="s">
        <v>226</v>
      </c>
      <c r="DW429" s="4">
        <v>3</v>
      </c>
      <c r="DX429" s="8">
        <v>87.33</v>
      </c>
      <c r="DY429" s="4"/>
      <c r="DZ429" s="8"/>
      <c r="EA429" s="7"/>
      <c r="EB429" s="7"/>
      <c r="EC429" s="2" t="s">
        <v>239</v>
      </c>
      <c r="ED429" s="2" t="s">
        <v>223</v>
      </c>
      <c r="EE429" s="2" t="s">
        <v>494</v>
      </c>
      <c r="EF429" s="2" t="s">
        <v>1754</v>
      </c>
      <c r="EG429" s="2" t="s">
        <v>238</v>
      </c>
      <c r="EH429" s="2" t="s">
        <v>226</v>
      </c>
      <c r="EI429" s="4">
        <v>3</v>
      </c>
      <c r="EJ429" s="8">
        <v>80.52</v>
      </c>
      <c r="EK429" s="4">
        <v>2</v>
      </c>
      <c r="EL429" s="8">
        <v>53.68</v>
      </c>
      <c r="EM429" s="7">
        <v>0.5</v>
      </c>
      <c r="EN429" s="7">
        <v>0.5</v>
      </c>
      <c r="EO429" s="2" t="s">
        <v>239</v>
      </c>
      <c r="EP429" s="2" t="s">
        <v>223</v>
      </c>
      <c r="EQ429" s="2" t="s">
        <v>601</v>
      </c>
      <c r="ER429" s="2" t="s">
        <v>3656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223</v>
      </c>
      <c r="FC429" s="2" t="s">
        <v>603</v>
      </c>
      <c r="FD429" s="2" t="s">
        <v>3574</v>
      </c>
      <c r="FE429" s="2" t="s">
        <v>238</v>
      </c>
      <c r="FF429" s="2" t="s">
        <v>226</v>
      </c>
      <c r="FG429" s="4">
        <v>1</v>
      </c>
      <c r="FH429" s="8">
        <v>54.99</v>
      </c>
      <c r="FI429" s="4"/>
      <c r="FJ429" s="8"/>
      <c r="FK429" s="7"/>
      <c r="FL429" s="7"/>
      <c r="FM429" s="2" t="s">
        <v>239</v>
      </c>
      <c r="FN429" s="2" t="s">
        <v>223</v>
      </c>
      <c r="FO429" s="2" t="s">
        <v>601</v>
      </c>
      <c r="FP429" s="2" t="s">
        <v>3669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239</v>
      </c>
      <c r="FZ429" s="2" t="s">
        <v>223</v>
      </c>
      <c r="GA429" s="2" t="s">
        <v>661</v>
      </c>
      <c r="GB429" s="2" t="s">
        <v>226</v>
      </c>
      <c r="GC429" s="2" t="s">
        <v>238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448</v>
      </c>
      <c r="GL429" s="2" t="s">
        <v>223</v>
      </c>
      <c r="GM429" s="2" t="s">
        <v>226</v>
      </c>
      <c r="GN429" s="2" t="s">
        <v>226</v>
      </c>
      <c r="GO429" s="2" t="s">
        <v>238</v>
      </c>
      <c r="GP429" s="2" t="s">
        <v>226</v>
      </c>
      <c r="GQ429" s="4">
        <v>2</v>
      </c>
      <c r="GR429" s="8">
        <v>55.3</v>
      </c>
      <c r="GS429" s="4"/>
      <c r="GT429" s="8"/>
      <c r="GU429" s="7"/>
      <c r="GV429" s="7"/>
      <c r="GW429" s="2" t="s">
        <v>239</v>
      </c>
      <c r="GX429" s="2" t="s">
        <v>223</v>
      </c>
      <c r="GY429" s="2" t="s">
        <v>607</v>
      </c>
      <c r="GZ429" s="2" t="s">
        <v>3660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236</v>
      </c>
      <c r="HJ429" s="2" t="s">
        <v>223</v>
      </c>
      <c r="HK429" s="2" t="s">
        <v>226</v>
      </c>
      <c r="HL429" s="2" t="s">
        <v>226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239</v>
      </c>
      <c r="HV429" s="2" t="s">
        <v>223</v>
      </c>
      <c r="HW429" s="2" t="s">
        <v>601</v>
      </c>
      <c r="HX429" s="2" t="s">
        <v>822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223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226</v>
      </c>
      <c r="IT429" s="2" t="s">
        <v>226</v>
      </c>
      <c r="IU429" s="2" t="s">
        <v>226</v>
      </c>
      <c r="IV429" s="2" t="s">
        <v>226</v>
      </c>
      <c r="IW429" s="2" t="s">
        <v>226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223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223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223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236</v>
      </c>
      <c r="KP429" s="2" t="s">
        <v>223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239</v>
      </c>
      <c r="LB429" s="2" t="s">
        <v>223</v>
      </c>
      <c r="LC429" s="2" t="s">
        <v>628</v>
      </c>
      <c r="LD429" s="2" t="s">
        <v>226</v>
      </c>
      <c r="LE429" s="2" t="s">
        <v>238</v>
      </c>
      <c r="LF429" s="2" t="s">
        <v>226</v>
      </c>
      <c r="LG429" s="4">
        <v>1</v>
      </c>
      <c r="LH429" s="8">
        <v>27.72</v>
      </c>
      <c r="LI429" s="4">
        <v>1</v>
      </c>
      <c r="LJ429" s="8">
        <v>27.72</v>
      </c>
      <c r="LK429" s="7"/>
      <c r="LL429" s="7"/>
      <c r="LM429" s="2" t="s">
        <v>239</v>
      </c>
      <c r="LN429" s="2" t="s">
        <v>223</v>
      </c>
      <c r="LO429" s="2" t="s">
        <v>321</v>
      </c>
      <c r="LP429" s="2" t="s">
        <v>3102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236</v>
      </c>
      <c r="MX429" s="2" t="s">
        <v>223</v>
      </c>
      <c r="MY429" s="2" t="s">
        <v>226</v>
      </c>
      <c r="MZ429" s="2" t="s">
        <v>226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239</v>
      </c>
      <c r="NJ429" s="2" t="s">
        <v>261</v>
      </c>
      <c r="NK429" s="2" t="s">
        <v>601</v>
      </c>
      <c r="NL429" s="2" t="s">
        <v>1866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239</v>
      </c>
      <c r="NV429" s="2" t="s">
        <v>237</v>
      </c>
      <c r="NW429" s="2" t="s">
        <v>619</v>
      </c>
      <c r="NX429" s="2" t="s">
        <v>3670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239</v>
      </c>
      <c r="OH429" s="2" t="s">
        <v>237</v>
      </c>
      <c r="OI429" s="2" t="s">
        <v>671</v>
      </c>
      <c r="OJ429" s="2" t="s">
        <v>226</v>
      </c>
      <c r="OK429" s="2" t="s">
        <v>238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252</v>
      </c>
      <c r="OT429" s="2" t="s">
        <v>223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239</v>
      </c>
      <c r="PF429" s="2" t="s">
        <v>223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223</v>
      </c>
      <c r="QE429" s="2" t="s">
        <v>226</v>
      </c>
      <c r="QF429" s="2" t="s">
        <v>226</v>
      </c>
      <c r="QG429" s="2" t="s">
        <v>238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236</v>
      </c>
      <c r="QP429" s="2" t="s">
        <v>237</v>
      </c>
      <c r="QQ429" s="2" t="s">
        <v>226</v>
      </c>
      <c r="QR429" s="2" t="s">
        <v>226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223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226</v>
      </c>
      <c r="RN429" s="2" t="s">
        <v>226</v>
      </c>
      <c r="RO429" s="2" t="s">
        <v>226</v>
      </c>
      <c r="RP429" s="2" t="s">
        <v>226</v>
      </c>
      <c r="RQ429" s="2" t="s">
        <v>226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236</v>
      </c>
      <c r="RZ429" s="2" t="s">
        <v>237</v>
      </c>
      <c r="SA429" s="2" t="s">
        <v>843</v>
      </c>
      <c r="SB429" s="2" t="s">
        <v>226</v>
      </c>
      <c r="SC429" s="2" t="s">
        <v>238</v>
      </c>
      <c r="SD429" s="2" t="s">
        <v>226</v>
      </c>
      <c r="SE429" s="4">
        <v>104</v>
      </c>
      <c r="SF429" s="4"/>
      <c r="SG429" s="4"/>
      <c r="SH429" s="4"/>
      <c r="SI429" s="4">
        <v>36</v>
      </c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>
        <v>30</v>
      </c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>
        <v>70</v>
      </c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</row>
    <row r="430">
      <c r="A430" s="2" t="s">
        <v>3671</v>
      </c>
      <c r="B430" s="2" t="s">
        <v>577</v>
      </c>
      <c r="C430" s="2" t="s">
        <v>558</v>
      </c>
      <c r="D430" s="2" t="s">
        <v>486</v>
      </c>
      <c r="E430" s="2" t="s">
        <v>3495</v>
      </c>
      <c r="F430" s="2" t="s">
        <v>1708</v>
      </c>
      <c r="G430" s="2" t="s">
        <v>1709</v>
      </c>
      <c r="H430" s="2" t="s">
        <v>1710</v>
      </c>
      <c r="I430" s="2" t="s">
        <v>3666</v>
      </c>
      <c r="J430" s="2" t="s">
        <v>221</v>
      </c>
      <c r="K430" s="2" t="s">
        <v>1712</v>
      </c>
      <c r="L430" s="3">
        <v>31.85</v>
      </c>
      <c r="M430" s="3">
        <v>33.44</v>
      </c>
      <c r="N430" s="3">
        <v>64.99</v>
      </c>
      <c r="O430" s="2" t="s">
        <v>223</v>
      </c>
      <c r="P430" s="2" t="s">
        <v>224</v>
      </c>
      <c r="Q430" s="2" t="s">
        <v>225</v>
      </c>
      <c r="R430" s="2" t="s">
        <v>226</v>
      </c>
      <c r="S430" s="2" t="s">
        <v>1713</v>
      </c>
      <c r="T430" s="2" t="s">
        <v>969</v>
      </c>
      <c r="U430" s="2" t="s">
        <v>371</v>
      </c>
      <c r="V430" s="2" t="s">
        <v>1285</v>
      </c>
      <c r="W430" s="2" t="s">
        <v>971</v>
      </c>
      <c r="X430" s="2" t="s">
        <v>231</v>
      </c>
      <c r="Y430" s="2" t="s">
        <v>1714</v>
      </c>
      <c r="Z430" s="4">
        <v>199</v>
      </c>
      <c r="AA430" s="4">
        <f>=ROUNDDOWN(22.1111111111111,0)</f>
      </c>
      <c r="AB430" s="5">
        <v>9</v>
      </c>
      <c r="AC430" s="2" t="s">
        <v>1219</v>
      </c>
      <c r="AD430" s="4">
        <v>70</v>
      </c>
      <c r="AE430" s="4">
        <v>250</v>
      </c>
      <c r="AF430" s="6">
        <v>65</v>
      </c>
      <c r="AG430" s="6">
        <v>48</v>
      </c>
      <c r="AH430" s="7">
        <v>0.7024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>
        <v>47</v>
      </c>
      <c r="AQ430" s="8">
        <v>1601.83</v>
      </c>
      <c r="AR430" s="4">
        <v>83</v>
      </c>
      <c r="AS430" s="8">
        <v>2868.71</v>
      </c>
      <c r="AT430" s="7">
        <v>-0.4337</v>
      </c>
      <c r="AU430" s="7">
        <v>-0.4416</v>
      </c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>
        <v>0.6091</v>
      </c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 t="s">
        <v>226</v>
      </c>
      <c r="BJ430" s="4">
        <v>47</v>
      </c>
      <c r="BK430" s="8">
        <v>1601.83</v>
      </c>
      <c r="BL430" s="2" t="s">
        <v>3672</v>
      </c>
      <c r="BM430" s="7">
        <v>1</v>
      </c>
      <c r="BN430" s="7">
        <v>1</v>
      </c>
      <c r="BO430" s="4">
        <v>12</v>
      </c>
      <c r="BP430" s="8">
        <v>397.44</v>
      </c>
      <c r="BQ430" s="4"/>
      <c r="BR430" s="8"/>
      <c r="BS430" s="7"/>
      <c r="BT430" s="7"/>
      <c r="BU430" s="2" t="s">
        <v>239</v>
      </c>
      <c r="BV430" s="2" t="s">
        <v>223</v>
      </c>
      <c r="BW430" s="2" t="s">
        <v>226</v>
      </c>
      <c r="BX430" s="2" t="s">
        <v>626</v>
      </c>
      <c r="BY430" s="2" t="s">
        <v>238</v>
      </c>
      <c r="BZ430" s="2" t="s">
        <v>226</v>
      </c>
      <c r="CA430" s="4">
        <v>15</v>
      </c>
      <c r="CB430" s="8">
        <v>526.65</v>
      </c>
      <c r="CC430" s="4">
        <v>52</v>
      </c>
      <c r="CD430" s="8">
        <v>1825.72</v>
      </c>
      <c r="CE430" s="7">
        <v>-0.7115</v>
      </c>
      <c r="CF430" s="7">
        <v>-0.7115</v>
      </c>
      <c r="CG430" s="2" t="s">
        <v>239</v>
      </c>
      <c r="CH430" s="2" t="s">
        <v>223</v>
      </c>
      <c r="CI430" s="2" t="s">
        <v>800</v>
      </c>
      <c r="CJ430" s="2" t="s">
        <v>3298</v>
      </c>
      <c r="CK430" s="2" t="s">
        <v>238</v>
      </c>
      <c r="CL430" s="2" t="s">
        <v>226</v>
      </c>
      <c r="CM430" s="4">
        <v>5</v>
      </c>
      <c r="CN430" s="8">
        <v>175.55</v>
      </c>
      <c r="CO430" s="4">
        <v>3</v>
      </c>
      <c r="CP430" s="8">
        <v>105.33</v>
      </c>
      <c r="CQ430" s="7">
        <v>0.6667</v>
      </c>
      <c r="CR430" s="7">
        <v>0.6667</v>
      </c>
      <c r="CS430" s="2" t="s">
        <v>239</v>
      </c>
      <c r="CT430" s="2" t="s">
        <v>223</v>
      </c>
      <c r="CU430" s="2" t="s">
        <v>588</v>
      </c>
      <c r="CV430" s="2" t="s">
        <v>1877</v>
      </c>
      <c r="CW430" s="2" t="s">
        <v>238</v>
      </c>
      <c r="CX430" s="2" t="s">
        <v>226</v>
      </c>
      <c r="CY430" s="4">
        <v>8</v>
      </c>
      <c r="CZ430" s="8">
        <v>265.12</v>
      </c>
      <c r="DA430" s="4">
        <v>7</v>
      </c>
      <c r="DB430" s="8">
        <v>231.98</v>
      </c>
      <c r="DC430" s="7">
        <v>0.1429</v>
      </c>
      <c r="DD430" s="7">
        <v>0.1429</v>
      </c>
      <c r="DE430" s="2" t="s">
        <v>239</v>
      </c>
      <c r="DF430" s="2" t="s">
        <v>223</v>
      </c>
      <c r="DG430" s="2" t="s">
        <v>596</v>
      </c>
      <c r="DH430" s="2" t="s">
        <v>2163</v>
      </c>
      <c r="DI430" s="2" t="s">
        <v>238</v>
      </c>
      <c r="DJ430" s="2" t="s">
        <v>226</v>
      </c>
      <c r="DK430" s="4"/>
      <c r="DL430" s="8"/>
      <c r="DM430" s="4">
        <v>4</v>
      </c>
      <c r="DN430" s="8">
        <v>122.29</v>
      </c>
      <c r="DO430" s="7">
        <v>-1</v>
      </c>
      <c r="DP430" s="7">
        <v>-1</v>
      </c>
      <c r="DQ430" s="2" t="s">
        <v>239</v>
      </c>
      <c r="DR430" s="2" t="s">
        <v>223</v>
      </c>
      <c r="DS430" s="2" t="s">
        <v>601</v>
      </c>
      <c r="DT430" s="2" t="s">
        <v>3673</v>
      </c>
      <c r="DU430" s="2" t="s">
        <v>238</v>
      </c>
      <c r="DV430" s="2" t="s">
        <v>226</v>
      </c>
      <c r="DW430" s="4">
        <v>4</v>
      </c>
      <c r="DX430" s="8">
        <v>140.44</v>
      </c>
      <c r="DY430" s="4">
        <v>10</v>
      </c>
      <c r="DZ430" s="8">
        <v>351.1</v>
      </c>
      <c r="EA430" s="7">
        <v>-0.6</v>
      </c>
      <c r="EB430" s="7">
        <v>-0.6</v>
      </c>
      <c r="EC430" s="2" t="s">
        <v>239</v>
      </c>
      <c r="ED430" s="2" t="s">
        <v>223</v>
      </c>
      <c r="EE430" s="2" t="s">
        <v>494</v>
      </c>
      <c r="EF430" s="2" t="s">
        <v>1752</v>
      </c>
      <c r="EG430" s="2" t="s">
        <v>238</v>
      </c>
      <c r="EH430" s="2" t="s">
        <v>226</v>
      </c>
      <c r="EI430" s="4">
        <v>3</v>
      </c>
      <c r="EJ430" s="8">
        <v>96.63</v>
      </c>
      <c r="EK430" s="4">
        <v>2</v>
      </c>
      <c r="EL430" s="8">
        <v>64.42</v>
      </c>
      <c r="EM430" s="7">
        <v>0.5</v>
      </c>
      <c r="EN430" s="7">
        <v>0.5</v>
      </c>
      <c r="EO430" s="2" t="s">
        <v>239</v>
      </c>
      <c r="EP430" s="2" t="s">
        <v>223</v>
      </c>
      <c r="EQ430" s="2" t="s">
        <v>601</v>
      </c>
      <c r="ER430" s="2" t="s">
        <v>1121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223</v>
      </c>
      <c r="FC430" s="2" t="s">
        <v>603</v>
      </c>
      <c r="FD430" s="2" t="s">
        <v>749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223</v>
      </c>
      <c r="FO430" s="2" t="s">
        <v>588</v>
      </c>
      <c r="FP430" s="2" t="s">
        <v>631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239</v>
      </c>
      <c r="FZ430" s="2" t="s">
        <v>223</v>
      </c>
      <c r="GA430" s="2" t="s">
        <v>661</v>
      </c>
      <c r="GB430" s="2" t="s">
        <v>226</v>
      </c>
      <c r="GC430" s="2" t="s">
        <v>238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448</v>
      </c>
      <c r="GL430" s="2" t="s">
        <v>223</v>
      </c>
      <c r="GM430" s="2" t="s">
        <v>226</v>
      </c>
      <c r="GN430" s="2" t="s">
        <v>226</v>
      </c>
      <c r="GO430" s="2" t="s">
        <v>238</v>
      </c>
      <c r="GP430" s="2" t="s">
        <v>226</v>
      </c>
      <c r="GQ430" s="4"/>
      <c r="GR430" s="8"/>
      <c r="GS430" s="4">
        <v>1</v>
      </c>
      <c r="GT430" s="8">
        <v>33.18</v>
      </c>
      <c r="GU430" s="7">
        <v>-1</v>
      </c>
      <c r="GV430" s="7">
        <v>-1</v>
      </c>
      <c r="GW430" s="2" t="s">
        <v>239</v>
      </c>
      <c r="GX430" s="2" t="s">
        <v>223</v>
      </c>
      <c r="GY430" s="2" t="s">
        <v>607</v>
      </c>
      <c r="GZ430" s="2" t="s">
        <v>2299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239</v>
      </c>
      <c r="HJ430" s="2" t="s">
        <v>223</v>
      </c>
      <c r="HK430" s="2" t="s">
        <v>1292</v>
      </c>
      <c r="HL430" s="2" t="s">
        <v>505</v>
      </c>
      <c r="HM430" s="2" t="s">
        <v>238</v>
      </c>
      <c r="HN430" s="2" t="s">
        <v>226</v>
      </c>
      <c r="HO430" s="4"/>
      <c r="HP430" s="8"/>
      <c r="HQ430" s="4">
        <v>1</v>
      </c>
      <c r="HR430" s="8">
        <v>33.26</v>
      </c>
      <c r="HS430" s="7">
        <v>-1</v>
      </c>
      <c r="HT430" s="7">
        <v>-1</v>
      </c>
      <c r="HU430" s="2" t="s">
        <v>239</v>
      </c>
      <c r="HV430" s="2" t="s">
        <v>223</v>
      </c>
      <c r="HW430" s="2" t="s">
        <v>601</v>
      </c>
      <c r="HX430" s="2" t="s">
        <v>1014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223</v>
      </c>
      <c r="II430" s="2" t="s">
        <v>226</v>
      </c>
      <c r="IJ430" s="2" t="s">
        <v>226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226</v>
      </c>
      <c r="IT430" s="2" t="s">
        <v>226</v>
      </c>
      <c r="IU430" s="2" t="s">
        <v>226</v>
      </c>
      <c r="IV430" s="2" t="s">
        <v>226</v>
      </c>
      <c r="IW430" s="2" t="s">
        <v>226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223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223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223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223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239</v>
      </c>
      <c r="LB430" s="2" t="s">
        <v>223</v>
      </c>
      <c r="LC430" s="2" t="s">
        <v>628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239</v>
      </c>
      <c r="LN430" s="2" t="s">
        <v>223</v>
      </c>
      <c r="LO430" s="2" t="s">
        <v>321</v>
      </c>
      <c r="LP430" s="2" t="s">
        <v>397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223</v>
      </c>
      <c r="MY430" s="2" t="s">
        <v>226</v>
      </c>
      <c r="MZ430" s="2" t="s">
        <v>226</v>
      </c>
      <c r="NA430" s="2" t="s">
        <v>238</v>
      </c>
      <c r="NB430" s="2" t="s">
        <v>226</v>
      </c>
      <c r="NC430" s="4"/>
      <c r="ND430" s="8"/>
      <c r="NE430" s="4">
        <v>3</v>
      </c>
      <c r="NF430" s="8">
        <v>101.43</v>
      </c>
      <c r="NG430" s="7">
        <v>-1</v>
      </c>
      <c r="NH430" s="7">
        <v>-1</v>
      </c>
      <c r="NI430" s="2" t="s">
        <v>239</v>
      </c>
      <c r="NJ430" s="2" t="s">
        <v>261</v>
      </c>
      <c r="NK430" s="2" t="s">
        <v>588</v>
      </c>
      <c r="NL430" s="2" t="s">
        <v>1110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239</v>
      </c>
      <c r="NV430" s="2" t="s">
        <v>237</v>
      </c>
      <c r="NW430" s="2" t="s">
        <v>619</v>
      </c>
      <c r="NX430" s="2" t="s">
        <v>3538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239</v>
      </c>
      <c r="OH430" s="2" t="s">
        <v>237</v>
      </c>
      <c r="OI430" s="2" t="s">
        <v>671</v>
      </c>
      <c r="OJ430" s="2" t="s">
        <v>226</v>
      </c>
      <c r="OK430" s="2" t="s">
        <v>238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252</v>
      </c>
      <c r="OT430" s="2" t="s">
        <v>223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239</v>
      </c>
      <c r="PF430" s="2" t="s">
        <v>223</v>
      </c>
      <c r="PG430" s="2" t="s">
        <v>226</v>
      </c>
      <c r="PH430" s="2" t="s">
        <v>226</v>
      </c>
      <c r="PI430" s="2" t="s">
        <v>238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266</v>
      </c>
      <c r="QD430" s="2" t="s">
        <v>223</v>
      </c>
      <c r="QE430" s="2" t="s">
        <v>226</v>
      </c>
      <c r="QF430" s="2" t="s">
        <v>226</v>
      </c>
      <c r="QG430" s="2" t="s">
        <v>238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236</v>
      </c>
      <c r="QP430" s="2" t="s">
        <v>237</v>
      </c>
      <c r="QQ430" s="2" t="s">
        <v>226</v>
      </c>
      <c r="QR430" s="2" t="s">
        <v>226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266</v>
      </c>
      <c r="RB430" s="2" t="s">
        <v>223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226</v>
      </c>
      <c r="RN430" s="2" t="s">
        <v>226</v>
      </c>
      <c r="RO430" s="2" t="s">
        <v>226</v>
      </c>
      <c r="RP430" s="2" t="s">
        <v>226</v>
      </c>
      <c r="RQ430" s="2" t="s">
        <v>226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236</v>
      </c>
      <c r="RZ430" s="2" t="s">
        <v>237</v>
      </c>
      <c r="SA430" s="2" t="s">
        <v>843</v>
      </c>
      <c r="SB430" s="2" t="s">
        <v>226</v>
      </c>
      <c r="SC430" s="2" t="s">
        <v>238</v>
      </c>
      <c r="SD430" s="2" t="s">
        <v>226</v>
      </c>
      <c r="SE430" s="4">
        <v>117</v>
      </c>
      <c r="SF430" s="4"/>
      <c r="SG430" s="4"/>
      <c r="SH430" s="4"/>
      <c r="SI430" s="4">
        <v>82</v>
      </c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>
        <v>70</v>
      </c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>
        <v>180</v>
      </c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</row>
    <row r="431">
      <c r="A431" s="2" t="s">
        <v>3674</v>
      </c>
      <c r="B431" s="2" t="s">
        <v>577</v>
      </c>
      <c r="C431" s="2" t="s">
        <v>558</v>
      </c>
      <c r="D431" s="2" t="s">
        <v>486</v>
      </c>
      <c r="E431" s="2" t="s">
        <v>3495</v>
      </c>
      <c r="F431" s="2" t="s">
        <v>1708</v>
      </c>
      <c r="G431" s="2" t="s">
        <v>1709</v>
      </c>
      <c r="H431" s="2" t="s">
        <v>1710</v>
      </c>
      <c r="I431" s="2" t="s">
        <v>3666</v>
      </c>
      <c r="J431" s="2" t="s">
        <v>582</v>
      </c>
      <c r="K431" s="2" t="s">
        <v>1745</v>
      </c>
      <c r="L431" s="3">
        <v>26.4</v>
      </c>
      <c r="M431" s="3">
        <v>27.72</v>
      </c>
      <c r="N431" s="3">
        <v>54.99</v>
      </c>
      <c r="O431" s="2" t="s">
        <v>223</v>
      </c>
      <c r="P431" s="2" t="s">
        <v>284</v>
      </c>
      <c r="Q431" s="2" t="s">
        <v>225</v>
      </c>
      <c r="R431" s="2" t="s">
        <v>226</v>
      </c>
      <c r="S431" s="2" t="s">
        <v>1746</v>
      </c>
      <c r="T431" s="2" t="s">
        <v>969</v>
      </c>
      <c r="U431" s="2" t="s">
        <v>489</v>
      </c>
      <c r="V431" s="2" t="s">
        <v>1285</v>
      </c>
      <c r="W431" s="2" t="s">
        <v>971</v>
      </c>
      <c r="X431" s="2" t="s">
        <v>231</v>
      </c>
      <c r="Y431" s="2" t="s">
        <v>1747</v>
      </c>
      <c r="Z431" s="4">
        <v>63</v>
      </c>
      <c r="AA431" s="4">
        <f>=ROUNDDOWN(52.5,0)</f>
      </c>
      <c r="AB431" s="5">
        <v>1.2</v>
      </c>
      <c r="AC431" s="2" t="s">
        <v>226</v>
      </c>
      <c r="AD431" s="4"/>
      <c r="AE431" s="4"/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>
        <v>10</v>
      </c>
      <c r="AQ431" s="8">
        <v>312.61</v>
      </c>
      <c r="AR431" s="4">
        <v>20</v>
      </c>
      <c r="AS431" s="8">
        <v>574.48</v>
      </c>
      <c r="AT431" s="7">
        <v>-0.5</v>
      </c>
      <c r="AU431" s="7">
        <v>-0.4558</v>
      </c>
      <c r="AV431" s="4">
        <v>37</v>
      </c>
      <c r="AW431" s="8">
        <v>1242.81</v>
      </c>
      <c r="AX431" s="4">
        <v>58</v>
      </c>
      <c r="AY431" s="8">
        <v>1897.46</v>
      </c>
      <c r="AZ431" s="7">
        <v>-0.3621</v>
      </c>
      <c r="BA431" s="7">
        <v>-0.345</v>
      </c>
      <c r="BB431" s="7">
        <v>0.2515</v>
      </c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>
        <v>0.3209</v>
      </c>
      <c r="BJ431" s="4">
        <v>10</v>
      </c>
      <c r="BK431" s="8">
        <v>312.61</v>
      </c>
      <c r="BL431" s="2" t="s">
        <v>3675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337</v>
      </c>
      <c r="BV431" s="2" t="s">
        <v>223</v>
      </c>
      <c r="BW431" s="2" t="s">
        <v>226</v>
      </c>
      <c r="BX431" s="2" t="s">
        <v>226</v>
      </c>
      <c r="BY431" s="2" t="s">
        <v>238</v>
      </c>
      <c r="BZ431" s="2" t="s">
        <v>226</v>
      </c>
      <c r="CA431" s="4">
        <v>6</v>
      </c>
      <c r="CB431" s="8">
        <v>175.56</v>
      </c>
      <c r="CC431" s="4">
        <v>14</v>
      </c>
      <c r="CD431" s="8">
        <v>409.64</v>
      </c>
      <c r="CE431" s="7">
        <v>-0.5714</v>
      </c>
      <c r="CF431" s="7">
        <v>-0.5714</v>
      </c>
      <c r="CG431" s="2" t="s">
        <v>239</v>
      </c>
      <c r="CH431" s="2" t="s">
        <v>223</v>
      </c>
      <c r="CI431" s="2" t="s">
        <v>1258</v>
      </c>
      <c r="CJ431" s="2" t="s">
        <v>730</v>
      </c>
      <c r="CK431" s="2" t="s">
        <v>238</v>
      </c>
      <c r="CL431" s="2" t="s">
        <v>226</v>
      </c>
      <c r="CM431" s="4">
        <v>2</v>
      </c>
      <c r="CN431" s="8">
        <v>58.52</v>
      </c>
      <c r="CO431" s="4"/>
      <c r="CP431" s="8"/>
      <c r="CQ431" s="7"/>
      <c r="CR431" s="7"/>
      <c r="CS431" s="2" t="s">
        <v>239</v>
      </c>
      <c r="CT431" s="2" t="s">
        <v>223</v>
      </c>
      <c r="CU431" s="2" t="s">
        <v>422</v>
      </c>
      <c r="CV431" s="2" t="s">
        <v>496</v>
      </c>
      <c r="CW431" s="2" t="s">
        <v>238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239</v>
      </c>
      <c r="DF431" s="2" t="s">
        <v>223</v>
      </c>
      <c r="DG431" s="2" t="s">
        <v>665</v>
      </c>
      <c r="DH431" s="2" t="s">
        <v>226</v>
      </c>
      <c r="DI431" s="2" t="s">
        <v>238</v>
      </c>
      <c r="DJ431" s="2" t="s">
        <v>226</v>
      </c>
      <c r="DK431" s="4"/>
      <c r="DL431" s="8"/>
      <c r="DM431" s="4">
        <v>1</v>
      </c>
      <c r="DN431" s="8">
        <v>27.54</v>
      </c>
      <c r="DO431" s="7">
        <v>-1</v>
      </c>
      <c r="DP431" s="7">
        <v>-1</v>
      </c>
      <c r="DQ431" s="2" t="s">
        <v>239</v>
      </c>
      <c r="DR431" s="2" t="s">
        <v>223</v>
      </c>
      <c r="DS431" s="2" t="s">
        <v>1751</v>
      </c>
      <c r="DT431" s="2" t="s">
        <v>2214</v>
      </c>
      <c r="DU431" s="2" t="s">
        <v>291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239</v>
      </c>
      <c r="ED431" s="2" t="s">
        <v>223</v>
      </c>
      <c r="EE431" s="2" t="s">
        <v>494</v>
      </c>
      <c r="EF431" s="2" t="s">
        <v>1758</v>
      </c>
      <c r="EG431" s="2" t="s">
        <v>238</v>
      </c>
      <c r="EH431" s="2" t="s">
        <v>226</v>
      </c>
      <c r="EI431" s="4">
        <v>1</v>
      </c>
      <c r="EJ431" s="8">
        <v>26.84</v>
      </c>
      <c r="EK431" s="4">
        <v>2</v>
      </c>
      <c r="EL431" s="8">
        <v>53.68</v>
      </c>
      <c r="EM431" s="7">
        <v>-0.5</v>
      </c>
      <c r="EN431" s="7">
        <v>-0.5</v>
      </c>
      <c r="EO431" s="2" t="s">
        <v>239</v>
      </c>
      <c r="EP431" s="2" t="s">
        <v>223</v>
      </c>
      <c r="EQ431" s="2" t="s">
        <v>1754</v>
      </c>
      <c r="ER431" s="2" t="s">
        <v>511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223</v>
      </c>
      <c r="FC431" s="2" t="s">
        <v>1591</v>
      </c>
      <c r="FD431" s="2" t="s">
        <v>226</v>
      </c>
      <c r="FE431" s="2" t="s">
        <v>238</v>
      </c>
      <c r="FF431" s="2" t="s">
        <v>226</v>
      </c>
      <c r="FG431" s="4">
        <v>1</v>
      </c>
      <c r="FH431" s="8">
        <v>51.69</v>
      </c>
      <c r="FI431" s="4"/>
      <c r="FJ431" s="8"/>
      <c r="FK431" s="7"/>
      <c r="FL431" s="7"/>
      <c r="FM431" s="2" t="s">
        <v>239</v>
      </c>
      <c r="FN431" s="2" t="s">
        <v>223</v>
      </c>
      <c r="FO431" s="2" t="s">
        <v>456</v>
      </c>
      <c r="FP431" s="2" t="s">
        <v>3669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239</v>
      </c>
      <c r="FZ431" s="2" t="s">
        <v>223</v>
      </c>
      <c r="GA431" s="2" t="s">
        <v>661</v>
      </c>
      <c r="GB431" s="2" t="s">
        <v>226</v>
      </c>
      <c r="GC431" s="2" t="s">
        <v>238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448</v>
      </c>
      <c r="GL431" s="2" t="s">
        <v>223</v>
      </c>
      <c r="GM431" s="2" t="s">
        <v>226</v>
      </c>
      <c r="GN431" s="2" t="s">
        <v>226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239</v>
      </c>
      <c r="GX431" s="2" t="s">
        <v>223</v>
      </c>
      <c r="GY431" s="2" t="s">
        <v>2763</v>
      </c>
      <c r="GZ431" s="2" t="s">
        <v>756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223</v>
      </c>
      <c r="HK431" s="2" t="s">
        <v>226</v>
      </c>
      <c r="HL431" s="2" t="s">
        <v>226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236</v>
      </c>
      <c r="HV431" s="2" t="s">
        <v>223</v>
      </c>
      <c r="HW431" s="2" t="s">
        <v>226</v>
      </c>
      <c r="HX431" s="2" t="s">
        <v>226</v>
      </c>
      <c r="HY431" s="2" t="s">
        <v>238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252</v>
      </c>
      <c r="IH431" s="2" t="s">
        <v>223</v>
      </c>
      <c r="II431" s="2" t="s">
        <v>226</v>
      </c>
      <c r="IJ431" s="2" t="s">
        <v>226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223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223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223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223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252</v>
      </c>
      <c r="KP431" s="2" t="s">
        <v>223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252</v>
      </c>
      <c r="LB431" s="2" t="s">
        <v>223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223</v>
      </c>
      <c r="LO431" s="2" t="s">
        <v>226</v>
      </c>
      <c r="LP431" s="2" t="s">
        <v>226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239</v>
      </c>
      <c r="MX431" s="2" t="s">
        <v>223</v>
      </c>
      <c r="MY431" s="2" t="s">
        <v>3267</v>
      </c>
      <c r="MZ431" s="2" t="s">
        <v>226</v>
      </c>
      <c r="NA431" s="2" t="s">
        <v>238</v>
      </c>
      <c r="NB431" s="2" t="s">
        <v>226</v>
      </c>
      <c r="NC431" s="4"/>
      <c r="ND431" s="8"/>
      <c r="NE431" s="4">
        <v>1</v>
      </c>
      <c r="NF431" s="8">
        <v>28.18</v>
      </c>
      <c r="NG431" s="7">
        <v>-1</v>
      </c>
      <c r="NH431" s="7">
        <v>-1</v>
      </c>
      <c r="NI431" s="2" t="s">
        <v>239</v>
      </c>
      <c r="NJ431" s="2" t="s">
        <v>261</v>
      </c>
      <c r="NK431" s="2" t="s">
        <v>456</v>
      </c>
      <c r="NL431" s="2" t="s">
        <v>3182</v>
      </c>
      <c r="NM431" s="2" t="s">
        <v>238</v>
      </c>
      <c r="NN431" s="2" t="s">
        <v>226</v>
      </c>
      <c r="NO431" s="4"/>
      <c r="NP431" s="8"/>
      <c r="NQ431" s="4">
        <v>2</v>
      </c>
      <c r="NR431" s="8">
        <v>55.44</v>
      </c>
      <c r="NS431" s="7">
        <v>-1</v>
      </c>
      <c r="NT431" s="7">
        <v>-1</v>
      </c>
      <c r="NU431" s="2" t="s">
        <v>239</v>
      </c>
      <c r="NV431" s="2" t="s">
        <v>237</v>
      </c>
      <c r="NW431" s="2" t="s">
        <v>1755</v>
      </c>
      <c r="NX431" s="2" t="s">
        <v>1664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239</v>
      </c>
      <c r="OH431" s="2" t="s">
        <v>237</v>
      </c>
      <c r="OI431" s="2" t="s">
        <v>671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252</v>
      </c>
      <c r="OT431" s="2" t="s">
        <v>223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239</v>
      </c>
      <c r="PF431" s="2" t="s">
        <v>223</v>
      </c>
      <c r="PG431" s="2" t="s">
        <v>226</v>
      </c>
      <c r="PH431" s="2" t="s">
        <v>226</v>
      </c>
      <c r="PI431" s="2" t="s">
        <v>238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266</v>
      </c>
      <c r="QD431" s="2" t="s">
        <v>223</v>
      </c>
      <c r="QE431" s="2" t="s">
        <v>226</v>
      </c>
      <c r="QF431" s="2" t="s">
        <v>226</v>
      </c>
      <c r="QG431" s="2" t="s">
        <v>238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252</v>
      </c>
      <c r="QP431" s="2" t="s">
        <v>237</v>
      </c>
      <c r="QQ431" s="2" t="s">
        <v>226</v>
      </c>
      <c r="QR431" s="2" t="s">
        <v>226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266</v>
      </c>
      <c r="RB431" s="2" t="s">
        <v>223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252</v>
      </c>
      <c r="RN431" s="2" t="s">
        <v>223</v>
      </c>
      <c r="RO431" s="2" t="s">
        <v>226</v>
      </c>
      <c r="RP431" s="2" t="s">
        <v>226</v>
      </c>
      <c r="RQ431" s="2" t="s">
        <v>238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252</v>
      </c>
      <c r="RZ431" s="2" t="s">
        <v>237</v>
      </c>
      <c r="SA431" s="2" t="s">
        <v>226</v>
      </c>
      <c r="SB431" s="2" t="s">
        <v>226</v>
      </c>
      <c r="SC431" s="2" t="s">
        <v>238</v>
      </c>
      <c r="SD431" s="2" t="s">
        <v>226</v>
      </c>
      <c r="SE431" s="4">
        <v>47</v>
      </c>
      <c r="SF431" s="4"/>
      <c r="SG431" s="4"/>
      <c r="SH431" s="4"/>
      <c r="SI431" s="4">
        <v>16</v>
      </c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</row>
    <row r="432">
      <c r="A432" s="2" t="s">
        <v>3676</v>
      </c>
      <c r="B432" s="2" t="s">
        <v>577</v>
      </c>
      <c r="C432" s="2" t="s">
        <v>558</v>
      </c>
      <c r="D432" s="2" t="s">
        <v>486</v>
      </c>
      <c r="E432" s="2" t="s">
        <v>3495</v>
      </c>
      <c r="F432" s="2" t="s">
        <v>1708</v>
      </c>
      <c r="G432" s="2" t="s">
        <v>1709</v>
      </c>
      <c r="H432" s="2" t="s">
        <v>1710</v>
      </c>
      <c r="I432" s="2" t="s">
        <v>3666</v>
      </c>
      <c r="J432" s="2" t="s">
        <v>221</v>
      </c>
      <c r="K432" s="2" t="s">
        <v>1745</v>
      </c>
      <c r="L432" s="3">
        <v>31.85</v>
      </c>
      <c r="M432" s="3">
        <v>33.44</v>
      </c>
      <c r="N432" s="3">
        <v>64.99</v>
      </c>
      <c r="O432" s="2" t="s">
        <v>223</v>
      </c>
      <c r="P432" s="2" t="s">
        <v>284</v>
      </c>
      <c r="Q432" s="2" t="s">
        <v>225</v>
      </c>
      <c r="R432" s="2" t="s">
        <v>226</v>
      </c>
      <c r="S432" s="2" t="s">
        <v>1746</v>
      </c>
      <c r="T432" s="2" t="s">
        <v>969</v>
      </c>
      <c r="U432" s="2" t="s">
        <v>371</v>
      </c>
      <c r="V432" s="2" t="s">
        <v>1285</v>
      </c>
      <c r="W432" s="2" t="s">
        <v>971</v>
      </c>
      <c r="X432" s="2" t="s">
        <v>231</v>
      </c>
      <c r="Y432" s="2" t="s">
        <v>1747</v>
      </c>
      <c r="Z432" s="4">
        <v>93</v>
      </c>
      <c r="AA432" s="4">
        <f>=ROUNDDOWN(38.75,0)</f>
      </c>
      <c r="AB432" s="5">
        <v>2.4</v>
      </c>
      <c r="AC432" s="2" t="s">
        <v>226</v>
      </c>
      <c r="AD432" s="4"/>
      <c r="AE432" s="4"/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>
        <v>27</v>
      </c>
      <c r="AQ432" s="8">
        <v>930.2</v>
      </c>
      <c r="AR432" s="4">
        <v>38</v>
      </c>
      <c r="AS432" s="8">
        <v>1322.98</v>
      </c>
      <c r="AT432" s="7">
        <v>-0.2895</v>
      </c>
      <c r="AU432" s="7">
        <v>-0.2969</v>
      </c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>
        <v>0.7485</v>
      </c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 t="s">
        <v>226</v>
      </c>
      <c r="BJ432" s="4">
        <v>27</v>
      </c>
      <c r="BK432" s="8">
        <v>930.2</v>
      </c>
      <c r="BL432" s="2" t="s">
        <v>3677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337</v>
      </c>
      <c r="BV432" s="2" t="s">
        <v>223</v>
      </c>
      <c r="BW432" s="2" t="s">
        <v>226</v>
      </c>
      <c r="BX432" s="2" t="s">
        <v>226</v>
      </c>
      <c r="BY432" s="2" t="s">
        <v>238</v>
      </c>
      <c r="BZ432" s="2" t="s">
        <v>226</v>
      </c>
      <c r="CA432" s="4">
        <v>13</v>
      </c>
      <c r="CB432" s="8">
        <v>456.43</v>
      </c>
      <c r="CC432" s="4">
        <v>23</v>
      </c>
      <c r="CD432" s="8">
        <v>807.53</v>
      </c>
      <c r="CE432" s="7">
        <v>-0.4348</v>
      </c>
      <c r="CF432" s="7">
        <v>-0.4348</v>
      </c>
      <c r="CG432" s="2" t="s">
        <v>239</v>
      </c>
      <c r="CH432" s="2" t="s">
        <v>223</v>
      </c>
      <c r="CI432" s="2" t="s">
        <v>1258</v>
      </c>
      <c r="CJ432" s="2" t="s">
        <v>1758</v>
      </c>
      <c r="CK432" s="2" t="s">
        <v>238</v>
      </c>
      <c r="CL432" s="2" t="s">
        <v>226</v>
      </c>
      <c r="CM432" s="4">
        <v>8</v>
      </c>
      <c r="CN432" s="8">
        <v>280.88</v>
      </c>
      <c r="CO432" s="4">
        <v>2</v>
      </c>
      <c r="CP432" s="8">
        <v>70.22</v>
      </c>
      <c r="CQ432" s="7">
        <v>3</v>
      </c>
      <c r="CR432" s="7">
        <v>3</v>
      </c>
      <c r="CS432" s="2" t="s">
        <v>239</v>
      </c>
      <c r="CT432" s="2" t="s">
        <v>223</v>
      </c>
      <c r="CU432" s="2" t="s">
        <v>422</v>
      </c>
      <c r="CV432" s="2" t="s">
        <v>1887</v>
      </c>
      <c r="CW432" s="2" t="s">
        <v>238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239</v>
      </c>
      <c r="DF432" s="2" t="s">
        <v>223</v>
      </c>
      <c r="DG432" s="2" t="s">
        <v>665</v>
      </c>
      <c r="DH432" s="2" t="s">
        <v>226</v>
      </c>
      <c r="DI432" s="2" t="s">
        <v>238</v>
      </c>
      <c r="DJ432" s="2" t="s">
        <v>226</v>
      </c>
      <c r="DK432" s="4">
        <v>1</v>
      </c>
      <c r="DL432" s="8">
        <v>23.14</v>
      </c>
      <c r="DM432" s="4">
        <v>1</v>
      </c>
      <c r="DN432" s="8">
        <v>33.05</v>
      </c>
      <c r="DO432" s="7"/>
      <c r="DP432" s="7">
        <v>-0.2998</v>
      </c>
      <c r="DQ432" s="2" t="s">
        <v>239</v>
      </c>
      <c r="DR432" s="2" t="s">
        <v>223</v>
      </c>
      <c r="DS432" s="2" t="s">
        <v>1751</v>
      </c>
      <c r="DT432" s="2" t="s">
        <v>1754</v>
      </c>
      <c r="DU432" s="2" t="s">
        <v>291</v>
      </c>
      <c r="DV432" s="2" t="s">
        <v>226</v>
      </c>
      <c r="DW432" s="4">
        <v>3</v>
      </c>
      <c r="DX432" s="8">
        <v>105.33</v>
      </c>
      <c r="DY432" s="4">
        <v>7</v>
      </c>
      <c r="DZ432" s="8">
        <v>245.77</v>
      </c>
      <c r="EA432" s="7">
        <v>-0.5714</v>
      </c>
      <c r="EB432" s="7">
        <v>-0.5714</v>
      </c>
      <c r="EC432" s="2" t="s">
        <v>239</v>
      </c>
      <c r="ED432" s="2" t="s">
        <v>223</v>
      </c>
      <c r="EE432" s="2" t="s">
        <v>494</v>
      </c>
      <c r="EF432" s="2" t="s">
        <v>1752</v>
      </c>
      <c r="EG432" s="2" t="s">
        <v>238</v>
      </c>
      <c r="EH432" s="2" t="s">
        <v>226</v>
      </c>
      <c r="EI432" s="4">
        <v>2</v>
      </c>
      <c r="EJ432" s="8">
        <v>64.42</v>
      </c>
      <c r="EK432" s="4">
        <v>2</v>
      </c>
      <c r="EL432" s="8">
        <v>64.42</v>
      </c>
      <c r="EM432" s="7"/>
      <c r="EN432" s="7"/>
      <c r="EO432" s="2" t="s">
        <v>239</v>
      </c>
      <c r="EP432" s="2" t="s">
        <v>223</v>
      </c>
      <c r="EQ432" s="2" t="s">
        <v>1754</v>
      </c>
      <c r="ER432" s="2" t="s">
        <v>2069</v>
      </c>
      <c r="ES432" s="2" t="s">
        <v>238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223</v>
      </c>
      <c r="FC432" s="2" t="s">
        <v>1591</v>
      </c>
      <c r="FD432" s="2" t="s">
        <v>710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223</v>
      </c>
      <c r="FO432" s="2" t="s">
        <v>1747</v>
      </c>
      <c r="FP432" s="2" t="s">
        <v>226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239</v>
      </c>
      <c r="FZ432" s="2" t="s">
        <v>223</v>
      </c>
      <c r="GA432" s="2" t="s">
        <v>661</v>
      </c>
      <c r="GB432" s="2" t="s">
        <v>226</v>
      </c>
      <c r="GC432" s="2" t="s">
        <v>238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448</v>
      </c>
      <c r="GL432" s="2" t="s">
        <v>223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>
        <v>1</v>
      </c>
      <c r="GT432" s="8">
        <v>35.11</v>
      </c>
      <c r="GU432" s="7">
        <v>-1</v>
      </c>
      <c r="GV432" s="7">
        <v>-1</v>
      </c>
      <c r="GW432" s="2" t="s">
        <v>239</v>
      </c>
      <c r="GX432" s="2" t="s">
        <v>223</v>
      </c>
      <c r="GY432" s="2" t="s">
        <v>2763</v>
      </c>
      <c r="GZ432" s="2" t="s">
        <v>3678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236</v>
      </c>
      <c r="HJ432" s="2" t="s">
        <v>223</v>
      </c>
      <c r="HK432" s="2" t="s">
        <v>226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236</v>
      </c>
      <c r="HV432" s="2" t="s">
        <v>223</v>
      </c>
      <c r="HW432" s="2" t="s">
        <v>226</v>
      </c>
      <c r="HX432" s="2" t="s">
        <v>226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252</v>
      </c>
      <c r="IH432" s="2" t="s">
        <v>223</v>
      </c>
      <c r="II432" s="2" t="s">
        <v>226</v>
      </c>
      <c r="IJ432" s="2" t="s">
        <v>226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223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223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223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223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252</v>
      </c>
      <c r="KP432" s="2" t="s">
        <v>223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252</v>
      </c>
      <c r="LB432" s="2" t="s">
        <v>223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223</v>
      </c>
      <c r="LO432" s="2" t="s">
        <v>226</v>
      </c>
      <c r="LP432" s="2" t="s">
        <v>226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239</v>
      </c>
      <c r="MX432" s="2" t="s">
        <v>223</v>
      </c>
      <c r="MY432" s="2" t="s">
        <v>3267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239</v>
      </c>
      <c r="NJ432" s="2" t="s">
        <v>261</v>
      </c>
      <c r="NK432" s="2" t="s">
        <v>1747</v>
      </c>
      <c r="NL432" s="2" t="s">
        <v>2214</v>
      </c>
      <c r="NM432" s="2" t="s">
        <v>238</v>
      </c>
      <c r="NN432" s="2" t="s">
        <v>226</v>
      </c>
      <c r="NO432" s="4"/>
      <c r="NP432" s="8"/>
      <c r="NQ432" s="4">
        <v>2</v>
      </c>
      <c r="NR432" s="8">
        <v>66.88</v>
      </c>
      <c r="NS432" s="7">
        <v>-1</v>
      </c>
      <c r="NT432" s="7">
        <v>-1</v>
      </c>
      <c r="NU432" s="2" t="s">
        <v>239</v>
      </c>
      <c r="NV432" s="2" t="s">
        <v>237</v>
      </c>
      <c r="NW432" s="2" t="s">
        <v>1755</v>
      </c>
      <c r="NX432" s="2" t="s">
        <v>914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239</v>
      </c>
      <c r="OH432" s="2" t="s">
        <v>237</v>
      </c>
      <c r="OI432" s="2" t="s">
        <v>671</v>
      </c>
      <c r="OJ432" s="2" t="s">
        <v>226</v>
      </c>
      <c r="OK432" s="2" t="s">
        <v>238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252</v>
      </c>
      <c r="OT432" s="2" t="s">
        <v>223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239</v>
      </c>
      <c r="PF432" s="2" t="s">
        <v>223</v>
      </c>
      <c r="PG432" s="2" t="s">
        <v>226</v>
      </c>
      <c r="PH432" s="2" t="s">
        <v>226</v>
      </c>
      <c r="PI432" s="2" t="s">
        <v>238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223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252</v>
      </c>
      <c r="QP432" s="2" t="s">
        <v>237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266</v>
      </c>
      <c r="RB432" s="2" t="s">
        <v>223</v>
      </c>
      <c r="RC432" s="2" t="s">
        <v>226</v>
      </c>
      <c r="RD432" s="2" t="s">
        <v>226</v>
      </c>
      <c r="RE432" s="2" t="s">
        <v>238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252</v>
      </c>
      <c r="RN432" s="2" t="s">
        <v>223</v>
      </c>
      <c r="RO432" s="2" t="s">
        <v>226</v>
      </c>
      <c r="RP432" s="2" t="s">
        <v>226</v>
      </c>
      <c r="RQ432" s="2" t="s">
        <v>238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252</v>
      </c>
      <c r="RZ432" s="2" t="s">
        <v>237</v>
      </c>
      <c r="SA432" s="2" t="s">
        <v>226</v>
      </c>
      <c r="SB432" s="2" t="s">
        <v>226</v>
      </c>
      <c r="SC432" s="2" t="s">
        <v>238</v>
      </c>
      <c r="SD432" s="2" t="s">
        <v>226</v>
      </c>
      <c r="SE432" s="4">
        <v>83</v>
      </c>
      <c r="SF432" s="4"/>
      <c r="SG432" s="4"/>
      <c r="SH432" s="4"/>
      <c r="SI432" s="4">
        <v>10</v>
      </c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</row>
    <row r="433">
      <c r="A433" s="2" t="s">
        <v>3679</v>
      </c>
      <c r="B433" s="2" t="s">
        <v>577</v>
      </c>
      <c r="C433" s="2" t="s">
        <v>558</v>
      </c>
      <c r="D433" s="2" t="s">
        <v>486</v>
      </c>
      <c r="E433" s="2" t="s">
        <v>3495</v>
      </c>
      <c r="F433" s="2" t="s">
        <v>1764</v>
      </c>
      <c r="G433" s="2" t="s">
        <v>1765</v>
      </c>
      <c r="H433" s="2" t="s">
        <v>1766</v>
      </c>
      <c r="I433" s="2" t="s">
        <v>3614</v>
      </c>
      <c r="J433" s="2" t="s">
        <v>582</v>
      </c>
      <c r="K433" s="2" t="s">
        <v>1050</v>
      </c>
      <c r="L433" s="3">
        <v>26.4</v>
      </c>
      <c r="M433" s="3">
        <v>27.72</v>
      </c>
      <c r="N433" s="3">
        <v>59.99</v>
      </c>
      <c r="O433" s="2" t="s">
        <v>223</v>
      </c>
      <c r="P433" s="2" t="s">
        <v>284</v>
      </c>
      <c r="Q433" s="2" t="s">
        <v>225</v>
      </c>
      <c r="R433" s="2" t="s">
        <v>226</v>
      </c>
      <c r="S433" s="2" t="s">
        <v>1767</v>
      </c>
      <c r="T433" s="2" t="s">
        <v>969</v>
      </c>
      <c r="U433" s="2" t="s">
        <v>371</v>
      </c>
      <c r="V433" s="2" t="s">
        <v>1285</v>
      </c>
      <c r="W433" s="2" t="s">
        <v>971</v>
      </c>
      <c r="X433" s="2" t="s">
        <v>587</v>
      </c>
      <c r="Y433" s="2" t="s">
        <v>1768</v>
      </c>
      <c r="Z433" s="4">
        <v>279</v>
      </c>
      <c r="AA433" s="4">
        <f>=ROUNDDOWN(99.6428571428571,0)</f>
      </c>
      <c r="AB433" s="5">
        <v>2.8</v>
      </c>
      <c r="AC433" s="2" t="s">
        <v>226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>
        <v>31</v>
      </c>
      <c r="AQ433" s="8">
        <v>885.72</v>
      </c>
      <c r="AR433" s="4">
        <v>31</v>
      </c>
      <c r="AS433" s="8">
        <v>868.09</v>
      </c>
      <c r="AT433" s="7"/>
      <c r="AU433" s="7">
        <v>0.0203</v>
      </c>
      <c r="AV433" s="4">
        <v>105</v>
      </c>
      <c r="AW433" s="8">
        <v>3367.88</v>
      </c>
      <c r="AX433" s="4">
        <v>125</v>
      </c>
      <c r="AY433" s="8">
        <v>4063.18</v>
      </c>
      <c r="AZ433" s="7">
        <v>-0.16</v>
      </c>
      <c r="BA433" s="7">
        <v>-0.1711</v>
      </c>
      <c r="BB433" s="7">
        <v>0.263</v>
      </c>
      <c r="BC433" s="4">
        <v>105</v>
      </c>
      <c r="BD433" s="8">
        <v>3367.88</v>
      </c>
      <c r="BE433" s="4">
        <v>125</v>
      </c>
      <c r="BF433" s="8">
        <v>4063.18</v>
      </c>
      <c r="BG433" s="7">
        <v>-0.16</v>
      </c>
      <c r="BH433" s="7">
        <v>-0.1711</v>
      </c>
      <c r="BI433" s="7">
        <v>1</v>
      </c>
      <c r="BJ433" s="4">
        <v>31</v>
      </c>
      <c r="BK433" s="8">
        <v>885.72</v>
      </c>
      <c r="BL433" s="2" t="s">
        <v>3680</v>
      </c>
      <c r="BM433" s="7">
        <v>1</v>
      </c>
      <c r="BN433" s="7">
        <v>1</v>
      </c>
      <c r="BO433" s="4">
        <v>10</v>
      </c>
      <c r="BP433" s="8">
        <v>303.6</v>
      </c>
      <c r="BQ433" s="4"/>
      <c r="BR433" s="8"/>
      <c r="BS433" s="7"/>
      <c r="BT433" s="7"/>
      <c r="BU433" s="2" t="s">
        <v>239</v>
      </c>
      <c r="BV433" s="2" t="s">
        <v>223</v>
      </c>
      <c r="BW433" s="2" t="s">
        <v>226</v>
      </c>
      <c r="BX433" s="2" t="s">
        <v>3681</v>
      </c>
      <c r="BY433" s="2" t="s">
        <v>238</v>
      </c>
      <c r="BZ433" s="2" t="s">
        <v>226</v>
      </c>
      <c r="CA433" s="4">
        <v>5</v>
      </c>
      <c r="CB433" s="8">
        <v>144.05</v>
      </c>
      <c r="CC433" s="4">
        <v>5</v>
      </c>
      <c r="CD433" s="8">
        <v>144.05</v>
      </c>
      <c r="CE433" s="7"/>
      <c r="CF433" s="7"/>
      <c r="CG433" s="2" t="s">
        <v>239</v>
      </c>
      <c r="CH433" s="2" t="s">
        <v>223</v>
      </c>
      <c r="CI433" s="2" t="s">
        <v>742</v>
      </c>
      <c r="CJ433" s="2" t="s">
        <v>1264</v>
      </c>
      <c r="CK433" s="2" t="s">
        <v>238</v>
      </c>
      <c r="CL433" s="2" t="s">
        <v>226</v>
      </c>
      <c r="CM433" s="4">
        <v>5</v>
      </c>
      <c r="CN433" s="8">
        <v>144.05</v>
      </c>
      <c r="CO433" s="4">
        <v>6</v>
      </c>
      <c r="CP433" s="8">
        <v>172.86</v>
      </c>
      <c r="CQ433" s="7">
        <v>-0.1667</v>
      </c>
      <c r="CR433" s="7">
        <v>-0.1667</v>
      </c>
      <c r="CS433" s="2" t="s">
        <v>239</v>
      </c>
      <c r="CT433" s="2" t="s">
        <v>223</v>
      </c>
      <c r="CU433" s="2" t="s">
        <v>3506</v>
      </c>
      <c r="CV433" s="2" t="s">
        <v>1264</v>
      </c>
      <c r="CW433" s="2" t="s">
        <v>238</v>
      </c>
      <c r="CX433" s="2" t="s">
        <v>226</v>
      </c>
      <c r="CY433" s="4">
        <v>9</v>
      </c>
      <c r="CZ433" s="8">
        <v>238.5</v>
      </c>
      <c r="DA433" s="4">
        <v>10</v>
      </c>
      <c r="DB433" s="8">
        <v>288</v>
      </c>
      <c r="DC433" s="7">
        <v>-0.1</v>
      </c>
      <c r="DD433" s="7">
        <v>-0.1719</v>
      </c>
      <c r="DE433" s="2" t="s">
        <v>239</v>
      </c>
      <c r="DF433" s="2" t="s">
        <v>223</v>
      </c>
      <c r="DG433" s="2" t="s">
        <v>776</v>
      </c>
      <c r="DH433" s="2" t="s">
        <v>757</v>
      </c>
      <c r="DI433" s="2" t="s">
        <v>238</v>
      </c>
      <c r="DJ433" s="2" t="s">
        <v>226</v>
      </c>
      <c r="DK433" s="4"/>
      <c r="DL433" s="8"/>
      <c r="DM433" s="4">
        <v>7</v>
      </c>
      <c r="DN433" s="8">
        <v>182.65</v>
      </c>
      <c r="DO433" s="7">
        <v>-1</v>
      </c>
      <c r="DP433" s="7">
        <v>-1</v>
      </c>
      <c r="DQ433" s="2" t="s">
        <v>239</v>
      </c>
      <c r="DR433" s="2" t="s">
        <v>223</v>
      </c>
      <c r="DS433" s="2" t="s">
        <v>1773</v>
      </c>
      <c r="DT433" s="2" t="s">
        <v>812</v>
      </c>
      <c r="DU433" s="2" t="s">
        <v>238</v>
      </c>
      <c r="DV433" s="2" t="s">
        <v>226</v>
      </c>
      <c r="DW433" s="4">
        <v>1</v>
      </c>
      <c r="DX433" s="8">
        <v>29.11</v>
      </c>
      <c r="DY433" s="4"/>
      <c r="DZ433" s="8"/>
      <c r="EA433" s="7"/>
      <c r="EB433" s="7"/>
      <c r="EC433" s="2" t="s">
        <v>239</v>
      </c>
      <c r="ED433" s="2" t="s">
        <v>223</v>
      </c>
      <c r="EE433" s="2" t="s">
        <v>1801</v>
      </c>
      <c r="EF433" s="2" t="s">
        <v>338</v>
      </c>
      <c r="EG433" s="2" t="s">
        <v>238</v>
      </c>
      <c r="EH433" s="2" t="s">
        <v>226</v>
      </c>
      <c r="EI433" s="4">
        <v>1</v>
      </c>
      <c r="EJ433" s="8">
        <v>26.41</v>
      </c>
      <c r="EK433" s="4">
        <v>2</v>
      </c>
      <c r="EL433" s="8">
        <v>52.82</v>
      </c>
      <c r="EM433" s="7">
        <v>-0.5</v>
      </c>
      <c r="EN433" s="7">
        <v>-0.5</v>
      </c>
      <c r="EO433" s="2" t="s">
        <v>239</v>
      </c>
      <c r="EP433" s="2" t="s">
        <v>223</v>
      </c>
      <c r="EQ433" s="2" t="s">
        <v>1784</v>
      </c>
      <c r="ER433" s="2" t="s">
        <v>799</v>
      </c>
      <c r="ES433" s="2" t="s">
        <v>238</v>
      </c>
      <c r="ET433" s="2" t="s">
        <v>226</v>
      </c>
      <c r="EU433" s="4"/>
      <c r="EV433" s="8"/>
      <c r="EW433" s="4">
        <v>1</v>
      </c>
      <c r="EX433" s="8">
        <v>27.71</v>
      </c>
      <c r="EY433" s="7">
        <v>-1</v>
      </c>
      <c r="EZ433" s="7">
        <v>-1</v>
      </c>
      <c r="FA433" s="2" t="s">
        <v>239</v>
      </c>
      <c r="FB433" s="2" t="s">
        <v>223</v>
      </c>
      <c r="FC433" s="2" t="s">
        <v>1775</v>
      </c>
      <c r="FD433" s="2" t="s">
        <v>1776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223</v>
      </c>
      <c r="FO433" s="2" t="s">
        <v>1786</v>
      </c>
      <c r="FP433" s="2" t="s">
        <v>226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239</v>
      </c>
      <c r="FZ433" s="2" t="s">
        <v>223</v>
      </c>
      <c r="GA433" s="2" t="s">
        <v>661</v>
      </c>
      <c r="GB433" s="2" t="s">
        <v>226</v>
      </c>
      <c r="GC433" s="2" t="s">
        <v>238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1002</v>
      </c>
      <c r="GL433" s="2" t="s">
        <v>237</v>
      </c>
      <c r="GM433" s="2" t="s">
        <v>343</v>
      </c>
      <c r="GN433" s="2" t="s">
        <v>790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239</v>
      </c>
      <c r="GX433" s="2" t="s">
        <v>223</v>
      </c>
      <c r="GY433" s="2" t="s">
        <v>607</v>
      </c>
      <c r="GZ433" s="2" t="s">
        <v>825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239</v>
      </c>
      <c r="HJ433" s="2" t="s">
        <v>223</v>
      </c>
      <c r="HK433" s="2" t="s">
        <v>541</v>
      </c>
      <c r="HL433" s="2" t="s">
        <v>226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266</v>
      </c>
      <c r="HV433" s="2" t="s">
        <v>223</v>
      </c>
      <c r="HW433" s="2" t="s">
        <v>1774</v>
      </c>
      <c r="HX433" s="2" t="s">
        <v>1678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239</v>
      </c>
      <c r="IH433" s="2" t="s">
        <v>223</v>
      </c>
      <c r="II433" s="2" t="s">
        <v>612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226</v>
      </c>
      <c r="IT433" s="2" t="s">
        <v>226</v>
      </c>
      <c r="IU433" s="2" t="s">
        <v>226</v>
      </c>
      <c r="IV433" s="2" t="s">
        <v>226</v>
      </c>
      <c r="IW433" s="2" t="s">
        <v>226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223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223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223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236</v>
      </c>
      <c r="KP433" s="2" t="s">
        <v>223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252</v>
      </c>
      <c r="LB433" s="2" t="s">
        <v>223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223</v>
      </c>
      <c r="LO433" s="2" t="s">
        <v>321</v>
      </c>
      <c r="LP433" s="2" t="s">
        <v>1138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236</v>
      </c>
      <c r="MX433" s="2" t="s">
        <v>223</v>
      </c>
      <c r="MY433" s="2" t="s">
        <v>226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239</v>
      </c>
      <c r="NJ433" s="2" t="s">
        <v>261</v>
      </c>
      <c r="NK433" s="2" t="s">
        <v>3502</v>
      </c>
      <c r="NL433" s="2" t="s">
        <v>1226</v>
      </c>
      <c r="NM433" s="2" t="s">
        <v>238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239</v>
      </c>
      <c r="NV433" s="2" t="s">
        <v>237</v>
      </c>
      <c r="NW433" s="2" t="s">
        <v>619</v>
      </c>
      <c r="NX433" s="2" t="s">
        <v>3538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252</v>
      </c>
      <c r="OH433" s="2" t="s">
        <v>223</v>
      </c>
      <c r="OI433" s="2" t="s">
        <v>226</v>
      </c>
      <c r="OJ433" s="2" t="s">
        <v>226</v>
      </c>
      <c r="OK433" s="2" t="s">
        <v>238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252</v>
      </c>
      <c r="OT433" s="2" t="s">
        <v>223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239</v>
      </c>
      <c r="PF433" s="2" t="s">
        <v>223</v>
      </c>
      <c r="PG433" s="2" t="s">
        <v>226</v>
      </c>
      <c r="PH433" s="2" t="s">
        <v>226</v>
      </c>
      <c r="PI433" s="2" t="s">
        <v>238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223</v>
      </c>
      <c r="QE433" s="2" t="s">
        <v>226</v>
      </c>
      <c r="QF433" s="2" t="s">
        <v>226</v>
      </c>
      <c r="QG433" s="2" t="s">
        <v>238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239</v>
      </c>
      <c r="QP433" s="2" t="s">
        <v>237</v>
      </c>
      <c r="QQ433" s="2" t="s">
        <v>1250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266</v>
      </c>
      <c r="RB433" s="2" t="s">
        <v>223</v>
      </c>
      <c r="RC433" s="2" t="s">
        <v>226</v>
      </c>
      <c r="RD433" s="2" t="s">
        <v>226</v>
      </c>
      <c r="RE433" s="2" t="s">
        <v>238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226</v>
      </c>
      <c r="RN433" s="2" t="s">
        <v>226</v>
      </c>
      <c r="RO433" s="2" t="s">
        <v>226</v>
      </c>
      <c r="RP433" s="2" t="s">
        <v>226</v>
      </c>
      <c r="RQ433" s="2" t="s">
        <v>226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236</v>
      </c>
      <c r="RZ433" s="2" t="s">
        <v>237</v>
      </c>
      <c r="SA433" s="2" t="s">
        <v>226</v>
      </c>
      <c r="SB433" s="2" t="s">
        <v>226</v>
      </c>
      <c r="SC433" s="2" t="s">
        <v>238</v>
      </c>
      <c r="SD433" s="2" t="s">
        <v>226</v>
      </c>
      <c r="SE433" s="4">
        <v>193</v>
      </c>
      <c r="SF433" s="4">
        <v>86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</row>
    <row r="434">
      <c r="A434" s="2" t="s">
        <v>3682</v>
      </c>
      <c r="B434" s="2" t="s">
        <v>577</v>
      </c>
      <c r="C434" s="2" t="s">
        <v>558</v>
      </c>
      <c r="D434" s="2" t="s">
        <v>486</v>
      </c>
      <c r="E434" s="2" t="s">
        <v>3495</v>
      </c>
      <c r="F434" s="2" t="s">
        <v>1764</v>
      </c>
      <c r="G434" s="2" t="s">
        <v>1765</v>
      </c>
      <c r="H434" s="2" t="s">
        <v>1766</v>
      </c>
      <c r="I434" s="2" t="s">
        <v>3614</v>
      </c>
      <c r="J434" s="2" t="s">
        <v>221</v>
      </c>
      <c r="K434" s="2" t="s">
        <v>1050</v>
      </c>
      <c r="L434" s="3">
        <v>31.5</v>
      </c>
      <c r="M434" s="3">
        <v>33.08</v>
      </c>
      <c r="N434" s="3">
        <v>69.99</v>
      </c>
      <c r="O434" s="2" t="s">
        <v>223</v>
      </c>
      <c r="P434" s="2" t="s">
        <v>284</v>
      </c>
      <c r="Q434" s="2" t="s">
        <v>225</v>
      </c>
      <c r="R434" s="2" t="s">
        <v>226</v>
      </c>
      <c r="S434" s="2" t="s">
        <v>1767</v>
      </c>
      <c r="T434" s="2" t="s">
        <v>969</v>
      </c>
      <c r="U434" s="2" t="s">
        <v>229</v>
      </c>
      <c r="V434" s="2" t="s">
        <v>1285</v>
      </c>
      <c r="W434" s="2" t="s">
        <v>971</v>
      </c>
      <c r="X434" s="2" t="s">
        <v>587</v>
      </c>
      <c r="Y434" s="2" t="s">
        <v>1768</v>
      </c>
      <c r="Z434" s="4">
        <v>252</v>
      </c>
      <c r="AA434" s="4">
        <f>=ROUNDDOWN(36.5217391304348,0)</f>
      </c>
      <c r="AB434" s="5">
        <v>6.9</v>
      </c>
      <c r="AC434" s="2" t="s">
        <v>226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>
        <v>74</v>
      </c>
      <c r="AQ434" s="8">
        <v>2482.16</v>
      </c>
      <c r="AR434" s="4">
        <v>94</v>
      </c>
      <c r="AS434" s="8">
        <v>3195.09</v>
      </c>
      <c r="AT434" s="7">
        <v>-0.2128</v>
      </c>
      <c r="AU434" s="7">
        <v>-0.2231</v>
      </c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>
        <v>0.737</v>
      </c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 t="s">
        <v>226</v>
      </c>
      <c r="BJ434" s="4">
        <v>74</v>
      </c>
      <c r="BK434" s="8">
        <v>2482.16</v>
      </c>
      <c r="BL434" s="2" t="s">
        <v>3683</v>
      </c>
      <c r="BM434" s="7">
        <v>1</v>
      </c>
      <c r="BN434" s="7">
        <v>1</v>
      </c>
      <c r="BO434" s="4">
        <v>7</v>
      </c>
      <c r="BP434" s="8">
        <v>253.54</v>
      </c>
      <c r="BQ434" s="4"/>
      <c r="BR434" s="8"/>
      <c r="BS434" s="7"/>
      <c r="BT434" s="7"/>
      <c r="BU434" s="2" t="s">
        <v>239</v>
      </c>
      <c r="BV434" s="2" t="s">
        <v>223</v>
      </c>
      <c r="BW434" s="2" t="s">
        <v>226</v>
      </c>
      <c r="BX434" s="2" t="s">
        <v>661</v>
      </c>
      <c r="BY434" s="2" t="s">
        <v>238</v>
      </c>
      <c r="BZ434" s="2" t="s">
        <v>226</v>
      </c>
      <c r="CA434" s="4">
        <v>11</v>
      </c>
      <c r="CB434" s="8">
        <v>380.16</v>
      </c>
      <c r="CC434" s="4">
        <v>13</v>
      </c>
      <c r="CD434" s="8">
        <v>449.28</v>
      </c>
      <c r="CE434" s="7">
        <v>-0.1538</v>
      </c>
      <c r="CF434" s="7">
        <v>-0.1538</v>
      </c>
      <c r="CG434" s="2" t="s">
        <v>239</v>
      </c>
      <c r="CH434" s="2" t="s">
        <v>223</v>
      </c>
      <c r="CI434" s="2" t="s">
        <v>742</v>
      </c>
      <c r="CJ434" s="2" t="s">
        <v>1173</v>
      </c>
      <c r="CK434" s="2" t="s">
        <v>238</v>
      </c>
      <c r="CL434" s="2" t="s">
        <v>226</v>
      </c>
      <c r="CM434" s="4">
        <v>11</v>
      </c>
      <c r="CN434" s="8">
        <v>380.16</v>
      </c>
      <c r="CO434" s="4">
        <v>8</v>
      </c>
      <c r="CP434" s="8">
        <v>276.48</v>
      </c>
      <c r="CQ434" s="7">
        <v>0.375</v>
      </c>
      <c r="CR434" s="7">
        <v>0.375</v>
      </c>
      <c r="CS434" s="2" t="s">
        <v>239</v>
      </c>
      <c r="CT434" s="2" t="s">
        <v>223</v>
      </c>
      <c r="CU434" s="2" t="s">
        <v>3506</v>
      </c>
      <c r="CV434" s="2" t="s">
        <v>3684</v>
      </c>
      <c r="CW434" s="2" t="s">
        <v>238</v>
      </c>
      <c r="CX434" s="2" t="s">
        <v>226</v>
      </c>
      <c r="CY434" s="4">
        <v>26</v>
      </c>
      <c r="CZ434" s="8">
        <v>820.56</v>
      </c>
      <c r="DA434" s="4">
        <v>48</v>
      </c>
      <c r="DB434" s="8">
        <v>1646.4</v>
      </c>
      <c r="DC434" s="7">
        <v>-0.4583</v>
      </c>
      <c r="DD434" s="7">
        <v>-0.5016</v>
      </c>
      <c r="DE434" s="2" t="s">
        <v>239</v>
      </c>
      <c r="DF434" s="2" t="s">
        <v>223</v>
      </c>
      <c r="DG434" s="2" t="s">
        <v>776</v>
      </c>
      <c r="DH434" s="2" t="s">
        <v>1785</v>
      </c>
      <c r="DI434" s="2" t="s">
        <v>238</v>
      </c>
      <c r="DJ434" s="2" t="s">
        <v>226</v>
      </c>
      <c r="DK434" s="4">
        <v>4</v>
      </c>
      <c r="DL434" s="8">
        <v>123.61</v>
      </c>
      <c r="DM434" s="4">
        <v>5</v>
      </c>
      <c r="DN434" s="8">
        <v>152.89</v>
      </c>
      <c r="DO434" s="7">
        <v>-0.2</v>
      </c>
      <c r="DP434" s="7">
        <v>-0.1915</v>
      </c>
      <c r="DQ434" s="2" t="s">
        <v>239</v>
      </c>
      <c r="DR434" s="2" t="s">
        <v>223</v>
      </c>
      <c r="DS434" s="2" t="s">
        <v>1773</v>
      </c>
      <c r="DT434" s="2" t="s">
        <v>1779</v>
      </c>
      <c r="DU434" s="2" t="s">
        <v>238</v>
      </c>
      <c r="DV434" s="2" t="s">
        <v>226</v>
      </c>
      <c r="DW434" s="4">
        <v>6</v>
      </c>
      <c r="DX434" s="8">
        <v>208.38</v>
      </c>
      <c r="DY434" s="4">
        <v>5</v>
      </c>
      <c r="DZ434" s="8">
        <v>173.65</v>
      </c>
      <c r="EA434" s="7">
        <v>0.2</v>
      </c>
      <c r="EB434" s="7">
        <v>0.2</v>
      </c>
      <c r="EC434" s="2" t="s">
        <v>239</v>
      </c>
      <c r="ED434" s="2" t="s">
        <v>223</v>
      </c>
      <c r="EE434" s="2" t="s">
        <v>1801</v>
      </c>
      <c r="EF434" s="2" t="s">
        <v>338</v>
      </c>
      <c r="EG434" s="2" t="s">
        <v>238</v>
      </c>
      <c r="EH434" s="2" t="s">
        <v>226</v>
      </c>
      <c r="EI434" s="4">
        <v>2</v>
      </c>
      <c r="EJ434" s="8">
        <v>63.42</v>
      </c>
      <c r="EK434" s="4">
        <v>2</v>
      </c>
      <c r="EL434" s="8">
        <v>63.42</v>
      </c>
      <c r="EM434" s="7"/>
      <c r="EN434" s="7"/>
      <c r="EO434" s="2" t="s">
        <v>239</v>
      </c>
      <c r="EP434" s="2" t="s">
        <v>223</v>
      </c>
      <c r="EQ434" s="2" t="s">
        <v>1169</v>
      </c>
      <c r="ER434" s="2" t="s">
        <v>1254</v>
      </c>
      <c r="ES434" s="2" t="s">
        <v>238</v>
      </c>
      <c r="ET434" s="2" t="s">
        <v>226</v>
      </c>
      <c r="EU434" s="4">
        <v>4</v>
      </c>
      <c r="EV434" s="8">
        <v>154.32</v>
      </c>
      <c r="EW434" s="4">
        <v>1</v>
      </c>
      <c r="EX434" s="8">
        <v>33.07</v>
      </c>
      <c r="EY434" s="7">
        <v>3</v>
      </c>
      <c r="EZ434" s="7">
        <v>3.6665</v>
      </c>
      <c r="FA434" s="2" t="s">
        <v>239</v>
      </c>
      <c r="FB434" s="2" t="s">
        <v>223</v>
      </c>
      <c r="FC434" s="2" t="s">
        <v>1775</v>
      </c>
      <c r="FD434" s="2" t="s">
        <v>1860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223</v>
      </c>
      <c r="FO434" s="2" t="s">
        <v>1786</v>
      </c>
      <c r="FP434" s="2" t="s">
        <v>742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239</v>
      </c>
      <c r="FZ434" s="2" t="s">
        <v>223</v>
      </c>
      <c r="GA434" s="2" t="s">
        <v>661</v>
      </c>
      <c r="GB434" s="2" t="s">
        <v>226</v>
      </c>
      <c r="GC434" s="2" t="s">
        <v>238</v>
      </c>
      <c r="GD434" s="2" t="s">
        <v>226</v>
      </c>
      <c r="GE434" s="4"/>
      <c r="GF434" s="8"/>
      <c r="GG434" s="4">
        <v>1</v>
      </c>
      <c r="GH434" s="8">
        <v>34.73</v>
      </c>
      <c r="GI434" s="7">
        <v>-1</v>
      </c>
      <c r="GJ434" s="7">
        <v>-1</v>
      </c>
      <c r="GK434" s="2" t="s">
        <v>1002</v>
      </c>
      <c r="GL434" s="2" t="s">
        <v>237</v>
      </c>
      <c r="GM434" s="2" t="s">
        <v>343</v>
      </c>
      <c r="GN434" s="2" t="s">
        <v>3008</v>
      </c>
      <c r="GO434" s="2" t="s">
        <v>238</v>
      </c>
      <c r="GP434" s="2" t="s">
        <v>226</v>
      </c>
      <c r="GQ434" s="4">
        <v>3</v>
      </c>
      <c r="GR434" s="8">
        <v>98.01</v>
      </c>
      <c r="GS434" s="4">
        <v>3</v>
      </c>
      <c r="GT434" s="8">
        <v>98.01</v>
      </c>
      <c r="GU434" s="7"/>
      <c r="GV434" s="7"/>
      <c r="GW434" s="2" t="s">
        <v>239</v>
      </c>
      <c r="GX434" s="2" t="s">
        <v>223</v>
      </c>
      <c r="GY434" s="2" t="s">
        <v>607</v>
      </c>
      <c r="GZ434" s="2" t="s">
        <v>776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239</v>
      </c>
      <c r="HJ434" s="2" t="s">
        <v>223</v>
      </c>
      <c r="HK434" s="2" t="s">
        <v>3269</v>
      </c>
      <c r="HL434" s="2" t="s">
        <v>226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266</v>
      </c>
      <c r="HV434" s="2" t="s">
        <v>223</v>
      </c>
      <c r="HW434" s="2" t="s">
        <v>1774</v>
      </c>
      <c r="HX434" s="2" t="s">
        <v>1831</v>
      </c>
      <c r="HY434" s="2" t="s">
        <v>238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239</v>
      </c>
      <c r="IH434" s="2" t="s">
        <v>223</v>
      </c>
      <c r="II434" s="2" t="s">
        <v>612</v>
      </c>
      <c r="IJ434" s="2" t="s">
        <v>1240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226</v>
      </c>
      <c r="IT434" s="2" t="s">
        <v>226</v>
      </c>
      <c r="IU434" s="2" t="s">
        <v>226</v>
      </c>
      <c r="IV434" s="2" t="s">
        <v>226</v>
      </c>
      <c r="IW434" s="2" t="s">
        <v>226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223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223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223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236</v>
      </c>
      <c r="KP434" s="2" t="s">
        <v>223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252</v>
      </c>
      <c r="LB434" s="2" t="s">
        <v>223</v>
      </c>
      <c r="LC434" s="2" t="s">
        <v>226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223</v>
      </c>
      <c r="LO434" s="2" t="s">
        <v>321</v>
      </c>
      <c r="LP434" s="2" t="s">
        <v>253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236</v>
      </c>
      <c r="MX434" s="2" t="s">
        <v>223</v>
      </c>
      <c r="MY434" s="2" t="s">
        <v>226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>
        <v>3</v>
      </c>
      <c r="NF434" s="8">
        <v>101.76</v>
      </c>
      <c r="NG434" s="7">
        <v>-1</v>
      </c>
      <c r="NH434" s="7">
        <v>-1</v>
      </c>
      <c r="NI434" s="2" t="s">
        <v>239</v>
      </c>
      <c r="NJ434" s="2" t="s">
        <v>261</v>
      </c>
      <c r="NK434" s="2" t="s">
        <v>1534</v>
      </c>
      <c r="NL434" s="2" t="s">
        <v>1226</v>
      </c>
      <c r="NM434" s="2" t="s">
        <v>238</v>
      </c>
      <c r="NN434" s="2" t="s">
        <v>226</v>
      </c>
      <c r="NO434" s="4"/>
      <c r="NP434" s="8"/>
      <c r="NQ434" s="4">
        <v>5</v>
      </c>
      <c r="NR434" s="8">
        <v>165.4</v>
      </c>
      <c r="NS434" s="7">
        <v>-1</v>
      </c>
      <c r="NT434" s="7">
        <v>-1</v>
      </c>
      <c r="NU434" s="2" t="s">
        <v>239</v>
      </c>
      <c r="NV434" s="2" t="s">
        <v>237</v>
      </c>
      <c r="NW434" s="2" t="s">
        <v>619</v>
      </c>
      <c r="NX434" s="2" t="s">
        <v>3538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252</v>
      </c>
      <c r="OH434" s="2" t="s">
        <v>223</v>
      </c>
      <c r="OI434" s="2" t="s">
        <v>226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252</v>
      </c>
      <c r="OT434" s="2" t="s">
        <v>223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239</v>
      </c>
      <c r="PF434" s="2" t="s">
        <v>223</v>
      </c>
      <c r="PG434" s="2" t="s">
        <v>226</v>
      </c>
      <c r="PH434" s="2" t="s">
        <v>226</v>
      </c>
      <c r="PI434" s="2" t="s">
        <v>238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223</v>
      </c>
      <c r="QE434" s="2" t="s">
        <v>226</v>
      </c>
      <c r="QF434" s="2" t="s">
        <v>226</v>
      </c>
      <c r="QG434" s="2" t="s">
        <v>238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239</v>
      </c>
      <c r="QP434" s="2" t="s">
        <v>237</v>
      </c>
      <c r="QQ434" s="2" t="s">
        <v>1250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266</v>
      </c>
      <c r="RB434" s="2" t="s">
        <v>223</v>
      </c>
      <c r="RC434" s="2" t="s">
        <v>226</v>
      </c>
      <c r="RD434" s="2" t="s">
        <v>226</v>
      </c>
      <c r="RE434" s="2" t="s">
        <v>238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226</v>
      </c>
      <c r="RN434" s="2" t="s">
        <v>226</v>
      </c>
      <c r="RO434" s="2" t="s">
        <v>226</v>
      </c>
      <c r="RP434" s="2" t="s">
        <v>226</v>
      </c>
      <c r="RQ434" s="2" t="s">
        <v>226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236</v>
      </c>
      <c r="RZ434" s="2" t="s">
        <v>237</v>
      </c>
      <c r="SA434" s="2" t="s">
        <v>226</v>
      </c>
      <c r="SB434" s="2" t="s">
        <v>226</v>
      </c>
      <c r="SC434" s="2" t="s">
        <v>238</v>
      </c>
      <c r="SD434" s="2" t="s">
        <v>226</v>
      </c>
      <c r="SE434" s="4">
        <v>252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</row>
    <row r="435">
      <c r="A435" s="2" t="s">
        <v>3685</v>
      </c>
      <c r="B435" s="2" t="s">
        <v>577</v>
      </c>
      <c r="C435" s="2" t="s">
        <v>558</v>
      </c>
      <c r="D435" s="2" t="s">
        <v>486</v>
      </c>
      <c r="E435" s="2" t="s">
        <v>3495</v>
      </c>
      <c r="F435" s="2" t="s">
        <v>1929</v>
      </c>
      <c r="G435" s="2" t="s">
        <v>1930</v>
      </c>
      <c r="H435" s="2" t="s">
        <v>1931</v>
      </c>
      <c r="I435" s="2" t="s">
        <v>3686</v>
      </c>
      <c r="J435" s="2" t="s">
        <v>582</v>
      </c>
      <c r="K435" s="2" t="s">
        <v>1101</v>
      </c>
      <c r="L435" s="3">
        <v>26.95</v>
      </c>
      <c r="M435" s="3">
        <v>28.3</v>
      </c>
      <c r="N435" s="3">
        <v>54.99</v>
      </c>
      <c r="O435" s="2" t="s">
        <v>223</v>
      </c>
      <c r="P435" s="2" t="s">
        <v>224</v>
      </c>
      <c r="Q435" s="2" t="s">
        <v>225</v>
      </c>
      <c r="R435" s="2" t="s">
        <v>226</v>
      </c>
      <c r="S435" s="2" t="s">
        <v>1933</v>
      </c>
      <c r="T435" s="2" t="s">
        <v>969</v>
      </c>
      <c r="U435" s="2" t="s">
        <v>371</v>
      </c>
      <c r="V435" s="2" t="s">
        <v>1934</v>
      </c>
      <c r="W435" s="2" t="s">
        <v>587</v>
      </c>
      <c r="X435" s="2" t="s">
        <v>1578</v>
      </c>
      <c r="Y435" s="2" t="s">
        <v>1935</v>
      </c>
      <c r="Z435" s="4">
        <v>103</v>
      </c>
      <c r="AA435" s="4">
        <f>=ROUNDDOWN(34.3333333333333,0)</f>
      </c>
      <c r="AB435" s="5">
        <v>3</v>
      </c>
      <c r="AC435" s="2" t="s">
        <v>739</v>
      </c>
      <c r="AD435" s="4">
        <v>60</v>
      </c>
      <c r="AE435" s="4">
        <v>60</v>
      </c>
      <c r="AF435" s="6">
        <v>64</v>
      </c>
      <c r="AG435" s="6"/>
      <c r="AH435" s="7">
        <v>0.0952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>
        <v>21</v>
      </c>
      <c r="AQ435" s="8">
        <v>635.04</v>
      </c>
      <c r="AR435" s="4">
        <v>20</v>
      </c>
      <c r="AS435" s="8">
        <v>580.23</v>
      </c>
      <c r="AT435" s="7">
        <v>0.05</v>
      </c>
      <c r="AU435" s="7">
        <v>0.0945</v>
      </c>
      <c r="AV435" s="4">
        <v>56</v>
      </c>
      <c r="AW435" s="8">
        <v>1866.54</v>
      </c>
      <c r="AX435" s="4">
        <v>72</v>
      </c>
      <c r="AY435" s="8">
        <v>2392.43</v>
      </c>
      <c r="AZ435" s="7">
        <v>-0.2222</v>
      </c>
      <c r="BA435" s="7">
        <v>-0.2198</v>
      </c>
      <c r="BB435" s="7">
        <v>0.3402</v>
      </c>
      <c r="BC435" s="4">
        <v>56</v>
      </c>
      <c r="BD435" s="8">
        <v>1866.54</v>
      </c>
      <c r="BE435" s="4">
        <v>72</v>
      </c>
      <c r="BF435" s="8">
        <v>2392.43</v>
      </c>
      <c r="BG435" s="7">
        <v>-0.2222</v>
      </c>
      <c r="BH435" s="7">
        <v>-0.2198</v>
      </c>
      <c r="BI435" s="7">
        <v>1</v>
      </c>
      <c r="BJ435" s="4">
        <v>21</v>
      </c>
      <c r="BK435" s="8">
        <v>635.04</v>
      </c>
      <c r="BL435" s="2" t="s">
        <v>3687</v>
      </c>
      <c r="BM435" s="7">
        <v>1</v>
      </c>
      <c r="BN435" s="7">
        <v>1</v>
      </c>
      <c r="BO435" s="4"/>
      <c r="BP435" s="8"/>
      <c r="BQ435" s="4">
        <v>10</v>
      </c>
      <c r="BR435" s="8">
        <v>291.2</v>
      </c>
      <c r="BS435" s="7">
        <v>-1</v>
      </c>
      <c r="BT435" s="7">
        <v>-1</v>
      </c>
      <c r="BU435" s="2" t="s">
        <v>239</v>
      </c>
      <c r="BV435" s="2" t="s">
        <v>223</v>
      </c>
      <c r="BW435" s="2" t="s">
        <v>226</v>
      </c>
      <c r="BX435" s="2" t="s">
        <v>3688</v>
      </c>
      <c r="BY435" s="2" t="s">
        <v>238</v>
      </c>
      <c r="BZ435" s="2" t="s">
        <v>226</v>
      </c>
      <c r="CA435" s="4"/>
      <c r="CB435" s="8"/>
      <c r="CC435" s="4">
        <v>2</v>
      </c>
      <c r="CD435" s="8">
        <v>58.02</v>
      </c>
      <c r="CE435" s="7">
        <v>-1</v>
      </c>
      <c r="CF435" s="7">
        <v>-1</v>
      </c>
      <c r="CG435" s="2" t="s">
        <v>239</v>
      </c>
      <c r="CH435" s="2" t="s">
        <v>223</v>
      </c>
      <c r="CI435" s="2" t="s">
        <v>845</v>
      </c>
      <c r="CJ435" s="2" t="s">
        <v>847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223</v>
      </c>
      <c r="CU435" s="2" t="s">
        <v>1935</v>
      </c>
      <c r="CV435" s="2" t="s">
        <v>1060</v>
      </c>
      <c r="CW435" s="2" t="s">
        <v>238</v>
      </c>
      <c r="CX435" s="2" t="s">
        <v>226</v>
      </c>
      <c r="CY435" s="4">
        <v>21</v>
      </c>
      <c r="CZ435" s="8">
        <v>635.04</v>
      </c>
      <c r="DA435" s="4">
        <v>2</v>
      </c>
      <c r="DB435" s="8">
        <v>60.48</v>
      </c>
      <c r="DC435" s="7">
        <v>9.5</v>
      </c>
      <c r="DD435" s="7">
        <v>9.5</v>
      </c>
      <c r="DE435" s="2" t="s">
        <v>239</v>
      </c>
      <c r="DF435" s="2" t="s">
        <v>223</v>
      </c>
      <c r="DG435" s="2" t="s">
        <v>848</v>
      </c>
      <c r="DH435" s="2" t="s">
        <v>2201</v>
      </c>
      <c r="DI435" s="2" t="s">
        <v>238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239</v>
      </c>
      <c r="DR435" s="2" t="s">
        <v>223</v>
      </c>
      <c r="DS435" s="2" t="s">
        <v>1935</v>
      </c>
      <c r="DT435" s="2" t="s">
        <v>3689</v>
      </c>
      <c r="DU435" s="2" t="s">
        <v>238</v>
      </c>
      <c r="DV435" s="2" t="s">
        <v>226</v>
      </c>
      <c r="DW435" s="4"/>
      <c r="DX435" s="8"/>
      <c r="DY435" s="4">
        <v>1</v>
      </c>
      <c r="DZ435" s="8">
        <v>29.71</v>
      </c>
      <c r="EA435" s="7">
        <v>-1</v>
      </c>
      <c r="EB435" s="7">
        <v>-1</v>
      </c>
      <c r="EC435" s="2" t="s">
        <v>239</v>
      </c>
      <c r="ED435" s="2" t="s">
        <v>223</v>
      </c>
      <c r="EE435" s="2" t="s">
        <v>1736</v>
      </c>
      <c r="EF435" s="2" t="s">
        <v>3690</v>
      </c>
      <c r="EG435" s="2" t="s">
        <v>238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239</v>
      </c>
      <c r="EP435" s="2" t="s">
        <v>223</v>
      </c>
      <c r="EQ435" s="2" t="s">
        <v>1785</v>
      </c>
      <c r="ER435" s="2" t="s">
        <v>3475</v>
      </c>
      <c r="ES435" s="2" t="s">
        <v>238</v>
      </c>
      <c r="ET435" s="2" t="s">
        <v>226</v>
      </c>
      <c r="EU435" s="4"/>
      <c r="EV435" s="8"/>
      <c r="EW435" s="4">
        <v>3</v>
      </c>
      <c r="EX435" s="8">
        <v>84.87</v>
      </c>
      <c r="EY435" s="7">
        <v>-1</v>
      </c>
      <c r="EZ435" s="7">
        <v>-1</v>
      </c>
      <c r="FA435" s="2" t="s">
        <v>239</v>
      </c>
      <c r="FB435" s="2" t="s">
        <v>223</v>
      </c>
      <c r="FC435" s="2" t="s">
        <v>1938</v>
      </c>
      <c r="FD435" s="2" t="s">
        <v>760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223</v>
      </c>
      <c r="FO435" s="2" t="s">
        <v>1935</v>
      </c>
      <c r="FP435" s="2" t="s">
        <v>226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239</v>
      </c>
      <c r="FZ435" s="2" t="s">
        <v>223</v>
      </c>
      <c r="GA435" s="2" t="s">
        <v>1436</v>
      </c>
      <c r="GB435" s="2" t="s">
        <v>226</v>
      </c>
      <c r="GC435" s="2" t="s">
        <v>238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1002</v>
      </c>
      <c r="GL435" s="2" t="s">
        <v>237</v>
      </c>
      <c r="GM435" s="2" t="s">
        <v>1722</v>
      </c>
      <c r="GN435" s="2" t="s">
        <v>375</v>
      </c>
      <c r="GO435" s="2" t="s">
        <v>238</v>
      </c>
      <c r="GP435" s="2" t="s">
        <v>226</v>
      </c>
      <c r="GQ435" s="4"/>
      <c r="GR435" s="8"/>
      <c r="GS435" s="4">
        <v>1</v>
      </c>
      <c r="GT435" s="8">
        <v>27.65</v>
      </c>
      <c r="GU435" s="7">
        <v>-1</v>
      </c>
      <c r="GV435" s="7">
        <v>-1</v>
      </c>
      <c r="GW435" s="2" t="s">
        <v>239</v>
      </c>
      <c r="GX435" s="2" t="s">
        <v>223</v>
      </c>
      <c r="GY435" s="2" t="s">
        <v>1942</v>
      </c>
      <c r="GZ435" s="2" t="s">
        <v>2283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239</v>
      </c>
      <c r="HJ435" s="2" t="s">
        <v>223</v>
      </c>
      <c r="HK435" s="2" t="s">
        <v>1935</v>
      </c>
      <c r="HL435" s="2" t="s">
        <v>3691</v>
      </c>
      <c r="HM435" s="2" t="s">
        <v>238</v>
      </c>
      <c r="HN435" s="2" t="s">
        <v>226</v>
      </c>
      <c r="HO435" s="4"/>
      <c r="HP435" s="8"/>
      <c r="HQ435" s="4">
        <v>1</v>
      </c>
      <c r="HR435" s="8">
        <v>28.3</v>
      </c>
      <c r="HS435" s="7">
        <v>-1</v>
      </c>
      <c r="HT435" s="7">
        <v>-1</v>
      </c>
      <c r="HU435" s="2" t="s">
        <v>239</v>
      </c>
      <c r="HV435" s="2" t="s">
        <v>223</v>
      </c>
      <c r="HW435" s="2" t="s">
        <v>666</v>
      </c>
      <c r="HX435" s="2" t="s">
        <v>458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223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226</v>
      </c>
      <c r="IT435" s="2" t="s">
        <v>226</v>
      </c>
      <c r="IU435" s="2" t="s">
        <v>226</v>
      </c>
      <c r="IV435" s="2" t="s">
        <v>226</v>
      </c>
      <c r="IW435" s="2" t="s">
        <v>226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223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223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223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236</v>
      </c>
      <c r="KP435" s="2" t="s">
        <v>223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252</v>
      </c>
      <c r="LB435" s="2" t="s">
        <v>223</v>
      </c>
      <c r="LC435" s="2" t="s">
        <v>226</v>
      </c>
      <c r="LD435" s="2" t="s">
        <v>226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239</v>
      </c>
      <c r="LN435" s="2" t="s">
        <v>223</v>
      </c>
      <c r="LO435" s="2" t="s">
        <v>321</v>
      </c>
      <c r="LP435" s="2" t="s">
        <v>2069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239</v>
      </c>
      <c r="MX435" s="2" t="s">
        <v>223</v>
      </c>
      <c r="MY435" s="2" t="s">
        <v>643</v>
      </c>
      <c r="MZ435" s="2" t="s">
        <v>226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239</v>
      </c>
      <c r="NJ435" s="2" t="s">
        <v>261</v>
      </c>
      <c r="NK435" s="2" t="s">
        <v>1077</v>
      </c>
      <c r="NL435" s="2" t="s">
        <v>1742</v>
      </c>
      <c r="NM435" s="2" t="s">
        <v>238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239</v>
      </c>
      <c r="NV435" s="2" t="s">
        <v>237</v>
      </c>
      <c r="NW435" s="2" t="s">
        <v>1779</v>
      </c>
      <c r="NX435" s="2" t="s">
        <v>3580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239</v>
      </c>
      <c r="OH435" s="2" t="s">
        <v>237</v>
      </c>
      <c r="OI435" s="2" t="s">
        <v>671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252</v>
      </c>
      <c r="OT435" s="2" t="s">
        <v>223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239</v>
      </c>
      <c r="PF435" s="2" t="s">
        <v>223</v>
      </c>
      <c r="PG435" s="2" t="s">
        <v>226</v>
      </c>
      <c r="PH435" s="2" t="s">
        <v>226</v>
      </c>
      <c r="PI435" s="2" t="s">
        <v>238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266</v>
      </c>
      <c r="QD435" s="2" t="s">
        <v>223</v>
      </c>
      <c r="QE435" s="2" t="s">
        <v>226</v>
      </c>
      <c r="QF435" s="2" t="s">
        <v>226</v>
      </c>
      <c r="QG435" s="2" t="s">
        <v>238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236</v>
      </c>
      <c r="QP435" s="2" t="s">
        <v>237</v>
      </c>
      <c r="QQ435" s="2" t="s">
        <v>226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266</v>
      </c>
      <c r="RB435" s="2" t="s">
        <v>223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226</v>
      </c>
      <c r="RN435" s="2" t="s">
        <v>226</v>
      </c>
      <c r="RO435" s="2" t="s">
        <v>226</v>
      </c>
      <c r="RP435" s="2" t="s">
        <v>226</v>
      </c>
      <c r="RQ435" s="2" t="s">
        <v>226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236</v>
      </c>
      <c r="RZ435" s="2" t="s">
        <v>237</v>
      </c>
      <c r="SA435" s="2" t="s">
        <v>843</v>
      </c>
      <c r="SB435" s="2" t="s">
        <v>226</v>
      </c>
      <c r="SC435" s="2" t="s">
        <v>238</v>
      </c>
      <c r="SD435" s="2" t="s">
        <v>226</v>
      </c>
      <c r="SE435" s="4">
        <v>103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>
        <v>60</v>
      </c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</row>
    <row r="436">
      <c r="A436" s="2" t="s">
        <v>3692</v>
      </c>
      <c r="B436" s="2" t="s">
        <v>577</v>
      </c>
      <c r="C436" s="2" t="s">
        <v>558</v>
      </c>
      <c r="D436" s="2" t="s">
        <v>486</v>
      </c>
      <c r="E436" s="2" t="s">
        <v>3495</v>
      </c>
      <c r="F436" s="2" t="s">
        <v>1929</v>
      </c>
      <c r="G436" s="2" t="s">
        <v>1930</v>
      </c>
      <c r="H436" s="2" t="s">
        <v>1931</v>
      </c>
      <c r="I436" s="2" t="s">
        <v>3686</v>
      </c>
      <c r="J436" s="2" t="s">
        <v>221</v>
      </c>
      <c r="K436" s="2" t="s">
        <v>1101</v>
      </c>
      <c r="L436" s="3">
        <v>31.85</v>
      </c>
      <c r="M436" s="3">
        <v>33.44</v>
      </c>
      <c r="N436" s="3">
        <v>64.99</v>
      </c>
      <c r="O436" s="2" t="s">
        <v>223</v>
      </c>
      <c r="P436" s="2" t="s">
        <v>224</v>
      </c>
      <c r="Q436" s="2" t="s">
        <v>225</v>
      </c>
      <c r="R436" s="2" t="s">
        <v>226</v>
      </c>
      <c r="S436" s="2" t="s">
        <v>1933</v>
      </c>
      <c r="T436" s="2" t="s">
        <v>969</v>
      </c>
      <c r="U436" s="2" t="s">
        <v>229</v>
      </c>
      <c r="V436" s="2" t="s">
        <v>1934</v>
      </c>
      <c r="W436" s="2" t="s">
        <v>587</v>
      </c>
      <c r="X436" s="2" t="s">
        <v>1578</v>
      </c>
      <c r="Y436" s="2" t="s">
        <v>1935</v>
      </c>
      <c r="Z436" s="4">
        <v>116</v>
      </c>
      <c r="AA436" s="4">
        <f>=ROUNDDOWN(29,0)</f>
      </c>
      <c r="AB436" s="5">
        <v>4</v>
      </c>
      <c r="AC436" s="2" t="s">
        <v>739</v>
      </c>
      <c r="AD436" s="4">
        <v>70</v>
      </c>
      <c r="AE436" s="4">
        <v>70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>
        <v>35</v>
      </c>
      <c r="AQ436" s="8">
        <v>1231.5</v>
      </c>
      <c r="AR436" s="4">
        <v>52</v>
      </c>
      <c r="AS436" s="8">
        <v>1812.2</v>
      </c>
      <c r="AT436" s="7">
        <v>-0.3269</v>
      </c>
      <c r="AU436" s="7">
        <v>-0.3204</v>
      </c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>
        <v>0.6598</v>
      </c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 t="s">
        <v>226</v>
      </c>
      <c r="BJ436" s="4">
        <v>35</v>
      </c>
      <c r="BK436" s="8">
        <v>1231.5</v>
      </c>
      <c r="BL436" s="2" t="s">
        <v>3693</v>
      </c>
      <c r="BM436" s="7">
        <v>1</v>
      </c>
      <c r="BN436" s="7">
        <v>1</v>
      </c>
      <c r="BO436" s="4">
        <v>17</v>
      </c>
      <c r="BP436" s="8">
        <v>593.98</v>
      </c>
      <c r="BQ436" s="4">
        <v>25</v>
      </c>
      <c r="BR436" s="8">
        <v>873.5</v>
      </c>
      <c r="BS436" s="7">
        <v>-0.32</v>
      </c>
      <c r="BT436" s="7">
        <v>-0.32</v>
      </c>
      <c r="BU436" s="2" t="s">
        <v>239</v>
      </c>
      <c r="BV436" s="2" t="s">
        <v>223</v>
      </c>
      <c r="BW436" s="2" t="s">
        <v>226</v>
      </c>
      <c r="BX436" s="2" t="s">
        <v>3688</v>
      </c>
      <c r="BY436" s="2" t="s">
        <v>238</v>
      </c>
      <c r="BZ436" s="2" t="s">
        <v>226</v>
      </c>
      <c r="CA436" s="4">
        <v>5</v>
      </c>
      <c r="CB436" s="8">
        <v>183.75</v>
      </c>
      <c r="CC436" s="4">
        <v>5</v>
      </c>
      <c r="CD436" s="8">
        <v>183.75</v>
      </c>
      <c r="CE436" s="7"/>
      <c r="CF436" s="7"/>
      <c r="CG436" s="2" t="s">
        <v>239</v>
      </c>
      <c r="CH436" s="2" t="s">
        <v>223</v>
      </c>
      <c r="CI436" s="2" t="s">
        <v>845</v>
      </c>
      <c r="CJ436" s="2" t="s">
        <v>883</v>
      </c>
      <c r="CK436" s="2" t="s">
        <v>238</v>
      </c>
      <c r="CL436" s="2" t="s">
        <v>226</v>
      </c>
      <c r="CM436" s="4">
        <v>5</v>
      </c>
      <c r="CN436" s="8">
        <v>175.55</v>
      </c>
      <c r="CO436" s="4">
        <v>2</v>
      </c>
      <c r="CP436" s="8">
        <v>70.22</v>
      </c>
      <c r="CQ436" s="7">
        <v>1.5</v>
      </c>
      <c r="CR436" s="7">
        <v>1.5</v>
      </c>
      <c r="CS436" s="2" t="s">
        <v>239</v>
      </c>
      <c r="CT436" s="2" t="s">
        <v>223</v>
      </c>
      <c r="CU436" s="2" t="s">
        <v>1935</v>
      </c>
      <c r="CV436" s="2" t="s">
        <v>1860</v>
      </c>
      <c r="CW436" s="2" t="s">
        <v>238</v>
      </c>
      <c r="CX436" s="2" t="s">
        <v>226</v>
      </c>
      <c r="CY436" s="4">
        <v>4</v>
      </c>
      <c r="CZ436" s="8">
        <v>140.36</v>
      </c>
      <c r="DA436" s="4">
        <v>5</v>
      </c>
      <c r="DB436" s="8">
        <v>175.45</v>
      </c>
      <c r="DC436" s="7">
        <v>-0.2</v>
      </c>
      <c r="DD436" s="7">
        <v>-0.2</v>
      </c>
      <c r="DE436" s="2" t="s">
        <v>239</v>
      </c>
      <c r="DF436" s="2" t="s">
        <v>223</v>
      </c>
      <c r="DG436" s="2" t="s">
        <v>619</v>
      </c>
      <c r="DH436" s="2" t="s">
        <v>1830</v>
      </c>
      <c r="DI436" s="2" t="s">
        <v>238</v>
      </c>
      <c r="DJ436" s="2" t="s">
        <v>226</v>
      </c>
      <c r="DK436" s="4">
        <v>1</v>
      </c>
      <c r="DL436" s="8">
        <v>33.05</v>
      </c>
      <c r="DM436" s="4">
        <v>1</v>
      </c>
      <c r="DN436" s="8">
        <v>33.05</v>
      </c>
      <c r="DO436" s="7"/>
      <c r="DP436" s="7"/>
      <c r="DQ436" s="2" t="s">
        <v>239</v>
      </c>
      <c r="DR436" s="2" t="s">
        <v>223</v>
      </c>
      <c r="DS436" s="2" t="s">
        <v>1935</v>
      </c>
      <c r="DT436" s="2" t="s">
        <v>1518</v>
      </c>
      <c r="DU436" s="2" t="s">
        <v>238</v>
      </c>
      <c r="DV436" s="2" t="s">
        <v>226</v>
      </c>
      <c r="DW436" s="4"/>
      <c r="DX436" s="8"/>
      <c r="DY436" s="4">
        <v>5</v>
      </c>
      <c r="DZ436" s="8">
        <v>175.55</v>
      </c>
      <c r="EA436" s="7">
        <v>-1</v>
      </c>
      <c r="EB436" s="7">
        <v>-1</v>
      </c>
      <c r="EC436" s="2" t="s">
        <v>239</v>
      </c>
      <c r="ED436" s="2" t="s">
        <v>223</v>
      </c>
      <c r="EE436" s="2" t="s">
        <v>1736</v>
      </c>
      <c r="EF436" s="2" t="s">
        <v>440</v>
      </c>
      <c r="EG436" s="2" t="s">
        <v>238</v>
      </c>
      <c r="EH436" s="2" t="s">
        <v>226</v>
      </c>
      <c r="EI436" s="4"/>
      <c r="EJ436" s="8"/>
      <c r="EK436" s="4">
        <v>1</v>
      </c>
      <c r="EL436" s="8">
        <v>33.74</v>
      </c>
      <c r="EM436" s="7">
        <v>-1</v>
      </c>
      <c r="EN436" s="7">
        <v>-1</v>
      </c>
      <c r="EO436" s="2" t="s">
        <v>239</v>
      </c>
      <c r="EP436" s="2" t="s">
        <v>223</v>
      </c>
      <c r="EQ436" s="2" t="s">
        <v>1785</v>
      </c>
      <c r="ER436" s="2" t="s">
        <v>591</v>
      </c>
      <c r="ES436" s="2" t="s">
        <v>238</v>
      </c>
      <c r="ET436" s="2" t="s">
        <v>226</v>
      </c>
      <c r="EU436" s="4">
        <v>1</v>
      </c>
      <c r="EV436" s="8">
        <v>44.58</v>
      </c>
      <c r="EW436" s="4">
        <v>6</v>
      </c>
      <c r="EX436" s="8">
        <v>200.58</v>
      </c>
      <c r="EY436" s="7">
        <v>-0.8333</v>
      </c>
      <c r="EZ436" s="7">
        <v>-0.7777</v>
      </c>
      <c r="FA436" s="2" t="s">
        <v>239</v>
      </c>
      <c r="FB436" s="2" t="s">
        <v>223</v>
      </c>
      <c r="FC436" s="2" t="s">
        <v>1938</v>
      </c>
      <c r="FD436" s="2" t="s">
        <v>1172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223</v>
      </c>
      <c r="FO436" s="2" t="s">
        <v>1935</v>
      </c>
      <c r="FP436" s="2" t="s">
        <v>2112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239</v>
      </c>
      <c r="FZ436" s="2" t="s">
        <v>223</v>
      </c>
      <c r="GA436" s="2" t="s">
        <v>661</v>
      </c>
      <c r="GB436" s="2" t="s">
        <v>2888</v>
      </c>
      <c r="GC436" s="2" t="s">
        <v>238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1002</v>
      </c>
      <c r="GL436" s="2" t="s">
        <v>237</v>
      </c>
      <c r="GM436" s="2" t="s">
        <v>1722</v>
      </c>
      <c r="GN436" s="2" t="s">
        <v>1736</v>
      </c>
      <c r="GO436" s="2" t="s">
        <v>238</v>
      </c>
      <c r="GP436" s="2" t="s">
        <v>226</v>
      </c>
      <c r="GQ436" s="4">
        <v>1</v>
      </c>
      <c r="GR436" s="8">
        <v>33.18</v>
      </c>
      <c r="GS436" s="4">
        <v>2</v>
      </c>
      <c r="GT436" s="8">
        <v>66.36</v>
      </c>
      <c r="GU436" s="7">
        <v>-0.5</v>
      </c>
      <c r="GV436" s="7">
        <v>-0.5</v>
      </c>
      <c r="GW436" s="2" t="s">
        <v>239</v>
      </c>
      <c r="GX436" s="2" t="s">
        <v>223</v>
      </c>
      <c r="GY436" s="2" t="s">
        <v>1942</v>
      </c>
      <c r="GZ436" s="2" t="s">
        <v>1861</v>
      </c>
      <c r="HA436" s="2" t="s">
        <v>238</v>
      </c>
      <c r="HB436" s="2" t="s">
        <v>226</v>
      </c>
      <c r="HC436" s="4">
        <v>1</v>
      </c>
      <c r="HD436" s="8">
        <v>27.05</v>
      </c>
      <c r="HE436" s="4"/>
      <c r="HF436" s="8"/>
      <c r="HG436" s="7"/>
      <c r="HH436" s="7"/>
      <c r="HI436" s="2" t="s">
        <v>239</v>
      </c>
      <c r="HJ436" s="2" t="s">
        <v>223</v>
      </c>
      <c r="HK436" s="2" t="s">
        <v>1935</v>
      </c>
      <c r="HL436" s="2" t="s">
        <v>3694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239</v>
      </c>
      <c r="HV436" s="2" t="s">
        <v>261</v>
      </c>
      <c r="HW436" s="2" t="s">
        <v>666</v>
      </c>
      <c r="HX436" s="2" t="s">
        <v>243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223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226</v>
      </c>
      <c r="IT436" s="2" t="s">
        <v>226</v>
      </c>
      <c r="IU436" s="2" t="s">
        <v>226</v>
      </c>
      <c r="IV436" s="2" t="s">
        <v>226</v>
      </c>
      <c r="IW436" s="2" t="s">
        <v>226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223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223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223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236</v>
      </c>
      <c r="KP436" s="2" t="s">
        <v>223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252</v>
      </c>
      <c r="LB436" s="2" t="s">
        <v>223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239</v>
      </c>
      <c r="LN436" s="2" t="s">
        <v>223</v>
      </c>
      <c r="LO436" s="2" t="s">
        <v>321</v>
      </c>
      <c r="LP436" s="2" t="s">
        <v>862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239</v>
      </c>
      <c r="MX436" s="2" t="s">
        <v>223</v>
      </c>
      <c r="MY436" s="2" t="s">
        <v>643</v>
      </c>
      <c r="MZ436" s="2" t="s">
        <v>226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239</v>
      </c>
      <c r="NJ436" s="2" t="s">
        <v>261</v>
      </c>
      <c r="NK436" s="2" t="s">
        <v>1077</v>
      </c>
      <c r="NL436" s="2" t="s">
        <v>1257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239</v>
      </c>
      <c r="NV436" s="2" t="s">
        <v>237</v>
      </c>
      <c r="NW436" s="2" t="s">
        <v>1779</v>
      </c>
      <c r="NX436" s="2" t="s">
        <v>1780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239</v>
      </c>
      <c r="OH436" s="2" t="s">
        <v>237</v>
      </c>
      <c r="OI436" s="2" t="s">
        <v>671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252</v>
      </c>
      <c r="OT436" s="2" t="s">
        <v>223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239</v>
      </c>
      <c r="PF436" s="2" t="s">
        <v>223</v>
      </c>
      <c r="PG436" s="2" t="s">
        <v>226</v>
      </c>
      <c r="PH436" s="2" t="s">
        <v>226</v>
      </c>
      <c r="PI436" s="2" t="s">
        <v>238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223</v>
      </c>
      <c r="QE436" s="2" t="s">
        <v>226</v>
      </c>
      <c r="QF436" s="2" t="s">
        <v>226</v>
      </c>
      <c r="QG436" s="2" t="s">
        <v>238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236</v>
      </c>
      <c r="QP436" s="2" t="s">
        <v>237</v>
      </c>
      <c r="QQ436" s="2" t="s">
        <v>226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266</v>
      </c>
      <c r="RB436" s="2" t="s">
        <v>223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226</v>
      </c>
      <c r="RN436" s="2" t="s">
        <v>226</v>
      </c>
      <c r="RO436" s="2" t="s">
        <v>226</v>
      </c>
      <c r="RP436" s="2" t="s">
        <v>226</v>
      </c>
      <c r="RQ436" s="2" t="s">
        <v>226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236</v>
      </c>
      <c r="RZ436" s="2" t="s">
        <v>237</v>
      </c>
      <c r="SA436" s="2" t="s">
        <v>843</v>
      </c>
      <c r="SB436" s="2" t="s">
        <v>226</v>
      </c>
      <c r="SC436" s="2" t="s">
        <v>238</v>
      </c>
      <c r="SD436" s="2" t="s">
        <v>226</v>
      </c>
      <c r="SE436" s="4">
        <v>116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>
        <v>70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</row>
    <row r="437">
      <c r="A437" s="2" t="s">
        <v>3695</v>
      </c>
      <c r="B437" s="2" t="s">
        <v>577</v>
      </c>
      <c r="C437" s="2" t="s">
        <v>558</v>
      </c>
      <c r="D437" s="2" t="s">
        <v>486</v>
      </c>
      <c r="E437" s="2" t="s">
        <v>3495</v>
      </c>
      <c r="F437" s="2" t="s">
        <v>2157</v>
      </c>
      <c r="G437" s="2" t="s">
        <v>2158</v>
      </c>
      <c r="H437" s="2" t="s">
        <v>2159</v>
      </c>
      <c r="I437" s="2" t="s">
        <v>3696</v>
      </c>
      <c r="J437" s="2" t="s">
        <v>582</v>
      </c>
      <c r="K437" s="2" t="s">
        <v>282</v>
      </c>
      <c r="L437" s="3">
        <v>23.96</v>
      </c>
      <c r="M437" s="3">
        <v>25.16</v>
      </c>
      <c r="N437" s="3">
        <v>54.99</v>
      </c>
      <c r="O437" s="2" t="s">
        <v>223</v>
      </c>
      <c r="P437" s="2" t="s">
        <v>284</v>
      </c>
      <c r="Q437" s="2" t="s">
        <v>225</v>
      </c>
      <c r="R437" s="2" t="s">
        <v>226</v>
      </c>
      <c r="S437" s="2" t="s">
        <v>2161</v>
      </c>
      <c r="T437" s="2" t="s">
        <v>226</v>
      </c>
      <c r="U437" s="2" t="s">
        <v>489</v>
      </c>
      <c r="V437" s="2" t="s">
        <v>320</v>
      </c>
      <c r="W437" s="2" t="s">
        <v>231</v>
      </c>
      <c r="X437" s="2" t="s">
        <v>335</v>
      </c>
      <c r="Y437" s="2" t="s">
        <v>666</v>
      </c>
      <c r="Z437" s="4">
        <v>103</v>
      </c>
      <c r="AA437" s="4">
        <f>=ROUNDDOWN(68.6666666666667,0)</f>
      </c>
      <c r="AB437" s="5">
        <v>1.5</v>
      </c>
      <c r="AC437" s="2" t="s">
        <v>226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>
        <v>16</v>
      </c>
      <c r="AQ437" s="8">
        <v>339.11</v>
      </c>
      <c r="AR437" s="4">
        <v>35</v>
      </c>
      <c r="AS437" s="8">
        <v>926.44</v>
      </c>
      <c r="AT437" s="7">
        <v>-0.5429</v>
      </c>
      <c r="AU437" s="7">
        <v>-0.634</v>
      </c>
      <c r="AV437" s="4">
        <v>61</v>
      </c>
      <c r="AW437" s="8">
        <v>1437.81</v>
      </c>
      <c r="AX437" s="4">
        <v>84</v>
      </c>
      <c r="AY437" s="8">
        <v>2465.11</v>
      </c>
      <c r="AZ437" s="7">
        <v>-0.2738</v>
      </c>
      <c r="BA437" s="7">
        <v>-0.4167</v>
      </c>
      <c r="BB437" s="7">
        <v>0.2359</v>
      </c>
      <c r="BC437" s="4">
        <v>61</v>
      </c>
      <c r="BD437" s="8">
        <v>1437.81</v>
      </c>
      <c r="BE437" s="4">
        <v>84</v>
      </c>
      <c r="BF437" s="8">
        <v>2465.11</v>
      </c>
      <c r="BG437" s="7">
        <v>-0.2738</v>
      </c>
      <c r="BH437" s="7">
        <v>-0.4167</v>
      </c>
      <c r="BI437" s="7">
        <v>1</v>
      </c>
      <c r="BJ437" s="4">
        <v>16</v>
      </c>
      <c r="BK437" s="8">
        <v>339.11</v>
      </c>
      <c r="BL437" s="2" t="s">
        <v>3697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236</v>
      </c>
      <c r="BV437" s="2" t="s">
        <v>223</v>
      </c>
      <c r="BW437" s="2" t="s">
        <v>226</v>
      </c>
      <c r="BX437" s="2" t="s">
        <v>226</v>
      </c>
      <c r="BY437" s="2" t="s">
        <v>238</v>
      </c>
      <c r="BZ437" s="2" t="s">
        <v>226</v>
      </c>
      <c r="CA437" s="4">
        <v>3</v>
      </c>
      <c r="CB437" s="8">
        <v>81.51</v>
      </c>
      <c r="CC437" s="4">
        <v>15</v>
      </c>
      <c r="CD437" s="8">
        <v>407.55</v>
      </c>
      <c r="CE437" s="7">
        <v>-0.8</v>
      </c>
      <c r="CF437" s="7">
        <v>-0.8</v>
      </c>
      <c r="CG437" s="2" t="s">
        <v>239</v>
      </c>
      <c r="CH437" s="2" t="s">
        <v>223</v>
      </c>
      <c r="CI437" s="2" t="s">
        <v>272</v>
      </c>
      <c r="CJ437" s="2" t="s">
        <v>295</v>
      </c>
      <c r="CK437" s="2" t="s">
        <v>238</v>
      </c>
      <c r="CL437" s="2" t="s">
        <v>226</v>
      </c>
      <c r="CM437" s="4">
        <v>1</v>
      </c>
      <c r="CN437" s="8">
        <v>27.17</v>
      </c>
      <c r="CO437" s="4">
        <v>3</v>
      </c>
      <c r="CP437" s="8">
        <v>81.51</v>
      </c>
      <c r="CQ437" s="7">
        <v>-0.6667</v>
      </c>
      <c r="CR437" s="7">
        <v>-0.6667</v>
      </c>
      <c r="CS437" s="2" t="s">
        <v>239</v>
      </c>
      <c r="CT437" s="2" t="s">
        <v>223</v>
      </c>
      <c r="CU437" s="2" t="s">
        <v>2163</v>
      </c>
      <c r="CV437" s="2" t="s">
        <v>3327</v>
      </c>
      <c r="CW437" s="2" t="s">
        <v>238</v>
      </c>
      <c r="CX437" s="2" t="s">
        <v>226</v>
      </c>
      <c r="CY437" s="4">
        <v>5</v>
      </c>
      <c r="CZ437" s="8">
        <v>125.8</v>
      </c>
      <c r="DA437" s="4">
        <v>9</v>
      </c>
      <c r="DB437" s="8">
        <v>226.44</v>
      </c>
      <c r="DC437" s="7">
        <v>-0.4444</v>
      </c>
      <c r="DD437" s="7">
        <v>-0.4444</v>
      </c>
      <c r="DE437" s="2" t="s">
        <v>239</v>
      </c>
      <c r="DF437" s="2" t="s">
        <v>223</v>
      </c>
      <c r="DG437" s="2" t="s">
        <v>1289</v>
      </c>
      <c r="DH437" s="2" t="s">
        <v>2566</v>
      </c>
      <c r="DI437" s="2" t="s">
        <v>238</v>
      </c>
      <c r="DJ437" s="2" t="s">
        <v>226</v>
      </c>
      <c r="DK437" s="4">
        <v>7</v>
      </c>
      <c r="DL437" s="8">
        <v>104.63</v>
      </c>
      <c r="DM437" s="4">
        <v>1</v>
      </c>
      <c r="DN437" s="8">
        <v>26.42</v>
      </c>
      <c r="DO437" s="7">
        <v>6</v>
      </c>
      <c r="DP437" s="7">
        <v>2.9603</v>
      </c>
      <c r="DQ437" s="2" t="s">
        <v>239</v>
      </c>
      <c r="DR437" s="2" t="s">
        <v>223</v>
      </c>
      <c r="DS437" s="2" t="s">
        <v>2165</v>
      </c>
      <c r="DT437" s="2" t="s">
        <v>2171</v>
      </c>
      <c r="DU437" s="2" t="s">
        <v>291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239</v>
      </c>
      <c r="ED437" s="2" t="s">
        <v>223</v>
      </c>
      <c r="EE437" s="2" t="s">
        <v>1736</v>
      </c>
      <c r="EF437" s="2" t="s">
        <v>1751</v>
      </c>
      <c r="EG437" s="2" t="s">
        <v>238</v>
      </c>
      <c r="EH437" s="2" t="s">
        <v>226</v>
      </c>
      <c r="EI437" s="4"/>
      <c r="EJ437" s="8"/>
      <c r="EK437" s="4">
        <v>7</v>
      </c>
      <c r="EL437" s="8">
        <v>184.52</v>
      </c>
      <c r="EM437" s="7">
        <v>-1</v>
      </c>
      <c r="EN437" s="7">
        <v>-1</v>
      </c>
      <c r="EO437" s="2" t="s">
        <v>239</v>
      </c>
      <c r="EP437" s="2" t="s">
        <v>223</v>
      </c>
      <c r="EQ437" s="2" t="s">
        <v>2163</v>
      </c>
      <c r="ER437" s="2" t="s">
        <v>249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223</v>
      </c>
      <c r="FC437" s="2" t="s">
        <v>692</v>
      </c>
      <c r="FD437" s="2" t="s">
        <v>2990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223</v>
      </c>
      <c r="FO437" s="2" t="s">
        <v>2163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239</v>
      </c>
      <c r="FZ437" s="2" t="s">
        <v>223</v>
      </c>
      <c r="GA437" s="2" t="s">
        <v>661</v>
      </c>
      <c r="GB437" s="2" t="s">
        <v>226</v>
      </c>
      <c r="GC437" s="2" t="s">
        <v>238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1002</v>
      </c>
      <c r="GL437" s="2" t="s">
        <v>237</v>
      </c>
      <c r="GM437" s="2" t="s">
        <v>721</v>
      </c>
      <c r="GN437" s="2" t="s">
        <v>2438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239</v>
      </c>
      <c r="GX437" s="2" t="s">
        <v>223</v>
      </c>
      <c r="GY437" s="2" t="s">
        <v>514</v>
      </c>
      <c r="GZ437" s="2" t="s">
        <v>278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239</v>
      </c>
      <c r="HJ437" s="2" t="s">
        <v>223</v>
      </c>
      <c r="HK437" s="2" t="s">
        <v>541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252</v>
      </c>
      <c r="HV437" s="2" t="s">
        <v>223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223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223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223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223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223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252</v>
      </c>
      <c r="KP437" s="2" t="s">
        <v>223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252</v>
      </c>
      <c r="LB437" s="2" t="s">
        <v>223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448</v>
      </c>
      <c r="LN437" s="2" t="s">
        <v>223</v>
      </c>
      <c r="LO437" s="2" t="s">
        <v>226</v>
      </c>
      <c r="LP437" s="2" t="s">
        <v>226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252</v>
      </c>
      <c r="MX437" s="2" t="s">
        <v>223</v>
      </c>
      <c r="MY437" s="2" t="s">
        <v>226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239</v>
      </c>
      <c r="NJ437" s="2" t="s">
        <v>261</v>
      </c>
      <c r="NK437" s="2" t="s">
        <v>606</v>
      </c>
      <c r="NL437" s="2" t="s">
        <v>3171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239</v>
      </c>
      <c r="NV437" s="2" t="s">
        <v>237</v>
      </c>
      <c r="NW437" s="2" t="s">
        <v>664</v>
      </c>
      <c r="NX437" s="2" t="s">
        <v>226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239</v>
      </c>
      <c r="OH437" s="2" t="s">
        <v>237</v>
      </c>
      <c r="OI437" s="2" t="s">
        <v>671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252</v>
      </c>
      <c r="OT437" s="2" t="s">
        <v>223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239</v>
      </c>
      <c r="PF437" s="2" t="s">
        <v>223</v>
      </c>
      <c r="PG437" s="2" t="s">
        <v>226</v>
      </c>
      <c r="PH437" s="2" t="s">
        <v>226</v>
      </c>
      <c r="PI437" s="2" t="s">
        <v>238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266</v>
      </c>
      <c r="QD437" s="2" t="s">
        <v>223</v>
      </c>
      <c r="QE437" s="2" t="s">
        <v>226</v>
      </c>
      <c r="QF437" s="2" t="s">
        <v>226</v>
      </c>
      <c r="QG437" s="2" t="s">
        <v>238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252</v>
      </c>
      <c r="QP437" s="2" t="s">
        <v>237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266</v>
      </c>
      <c r="RB437" s="2" t="s">
        <v>223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226</v>
      </c>
      <c r="RN437" s="2" t="s">
        <v>226</v>
      </c>
      <c r="RO437" s="2" t="s">
        <v>226</v>
      </c>
      <c r="RP437" s="2" t="s">
        <v>226</v>
      </c>
      <c r="RQ437" s="2" t="s">
        <v>226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252</v>
      </c>
      <c r="RZ437" s="2" t="s">
        <v>237</v>
      </c>
      <c r="SA437" s="2" t="s">
        <v>226</v>
      </c>
      <c r="SB437" s="2" t="s">
        <v>226</v>
      </c>
      <c r="SC437" s="2" t="s">
        <v>238</v>
      </c>
      <c r="SD437" s="2" t="s">
        <v>226</v>
      </c>
      <c r="SE437" s="4">
        <v>103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</row>
    <row r="438">
      <c r="A438" s="2" t="s">
        <v>3698</v>
      </c>
      <c r="B438" s="2" t="s">
        <v>577</v>
      </c>
      <c r="C438" s="2" t="s">
        <v>558</v>
      </c>
      <c r="D438" s="2" t="s">
        <v>486</v>
      </c>
      <c r="E438" s="2" t="s">
        <v>3495</v>
      </c>
      <c r="F438" s="2" t="s">
        <v>2157</v>
      </c>
      <c r="G438" s="2" t="s">
        <v>2158</v>
      </c>
      <c r="H438" s="2" t="s">
        <v>2159</v>
      </c>
      <c r="I438" s="2" t="s">
        <v>3696</v>
      </c>
      <c r="J438" s="2" t="s">
        <v>221</v>
      </c>
      <c r="K438" s="2" t="s">
        <v>282</v>
      </c>
      <c r="L438" s="3">
        <v>28.76</v>
      </c>
      <c r="M438" s="3">
        <v>30.2</v>
      </c>
      <c r="N438" s="3">
        <v>64.99</v>
      </c>
      <c r="O438" s="2" t="s">
        <v>223</v>
      </c>
      <c r="P438" s="2" t="s">
        <v>284</v>
      </c>
      <c r="Q438" s="2" t="s">
        <v>225</v>
      </c>
      <c r="R438" s="2" t="s">
        <v>226</v>
      </c>
      <c r="S438" s="2" t="s">
        <v>2161</v>
      </c>
      <c r="T438" s="2" t="s">
        <v>226</v>
      </c>
      <c r="U438" s="2" t="s">
        <v>371</v>
      </c>
      <c r="V438" s="2" t="s">
        <v>320</v>
      </c>
      <c r="W438" s="2" t="s">
        <v>231</v>
      </c>
      <c r="X438" s="2" t="s">
        <v>335</v>
      </c>
      <c r="Y438" s="2" t="s">
        <v>666</v>
      </c>
      <c r="Z438" s="4">
        <v>75</v>
      </c>
      <c r="AA438" s="4">
        <f>=ROUNDDOWN(30,0)</f>
      </c>
      <c r="AB438" s="5">
        <v>2.5</v>
      </c>
      <c r="AC438" s="2" t="s">
        <v>226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45</v>
      </c>
      <c r="AQ438" s="8">
        <v>1098.7</v>
      </c>
      <c r="AR438" s="4">
        <v>49</v>
      </c>
      <c r="AS438" s="8">
        <v>1538.67</v>
      </c>
      <c r="AT438" s="7">
        <v>-0.0816</v>
      </c>
      <c r="AU438" s="7">
        <v>-0.2859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>
        <v>0.7641</v>
      </c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 t="s">
        <v>226</v>
      </c>
      <c r="BJ438" s="4">
        <v>45</v>
      </c>
      <c r="BK438" s="8">
        <v>1098.7</v>
      </c>
      <c r="BL438" s="2" t="s">
        <v>3699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236</v>
      </c>
      <c r="BV438" s="2" t="s">
        <v>223</v>
      </c>
      <c r="BW438" s="2" t="s">
        <v>226</v>
      </c>
      <c r="BX438" s="2" t="s">
        <v>226</v>
      </c>
      <c r="BY438" s="2" t="s">
        <v>238</v>
      </c>
      <c r="BZ438" s="2" t="s">
        <v>226</v>
      </c>
      <c r="CA438" s="4">
        <v>2</v>
      </c>
      <c r="CB438" s="8">
        <v>65.22</v>
      </c>
      <c r="CC438" s="4">
        <v>25</v>
      </c>
      <c r="CD438" s="8">
        <v>815.25</v>
      </c>
      <c r="CE438" s="7">
        <v>-0.92</v>
      </c>
      <c r="CF438" s="7">
        <v>-0.92</v>
      </c>
      <c r="CG438" s="2" t="s">
        <v>239</v>
      </c>
      <c r="CH438" s="2" t="s">
        <v>223</v>
      </c>
      <c r="CI438" s="2" t="s">
        <v>272</v>
      </c>
      <c r="CJ438" s="2" t="s">
        <v>838</v>
      </c>
      <c r="CK438" s="2" t="s">
        <v>238</v>
      </c>
      <c r="CL438" s="2" t="s">
        <v>226</v>
      </c>
      <c r="CM438" s="4">
        <v>3</v>
      </c>
      <c r="CN438" s="8">
        <v>97.83</v>
      </c>
      <c r="CO438" s="4"/>
      <c r="CP438" s="8"/>
      <c r="CQ438" s="7"/>
      <c r="CR438" s="7"/>
      <c r="CS438" s="2" t="s">
        <v>239</v>
      </c>
      <c r="CT438" s="2" t="s">
        <v>223</v>
      </c>
      <c r="CU438" s="2" t="s">
        <v>2163</v>
      </c>
      <c r="CV438" s="2" t="s">
        <v>3700</v>
      </c>
      <c r="CW438" s="2" t="s">
        <v>238</v>
      </c>
      <c r="CX438" s="2" t="s">
        <v>226</v>
      </c>
      <c r="CY438" s="4">
        <v>15</v>
      </c>
      <c r="CZ438" s="8">
        <v>453</v>
      </c>
      <c r="DA438" s="4">
        <v>10</v>
      </c>
      <c r="DB438" s="8">
        <v>302</v>
      </c>
      <c r="DC438" s="7">
        <v>0.5</v>
      </c>
      <c r="DD438" s="7">
        <v>0.5</v>
      </c>
      <c r="DE438" s="2" t="s">
        <v>239</v>
      </c>
      <c r="DF438" s="2" t="s">
        <v>223</v>
      </c>
      <c r="DG438" s="2" t="s">
        <v>1289</v>
      </c>
      <c r="DH438" s="2" t="s">
        <v>2171</v>
      </c>
      <c r="DI438" s="2" t="s">
        <v>238</v>
      </c>
      <c r="DJ438" s="2" t="s">
        <v>226</v>
      </c>
      <c r="DK438" s="4">
        <v>19</v>
      </c>
      <c r="DL438" s="8">
        <v>355.87</v>
      </c>
      <c r="DM438" s="4">
        <v>7</v>
      </c>
      <c r="DN438" s="8">
        <v>199.77</v>
      </c>
      <c r="DO438" s="7">
        <v>1.7143</v>
      </c>
      <c r="DP438" s="7">
        <v>0.7814</v>
      </c>
      <c r="DQ438" s="2" t="s">
        <v>239</v>
      </c>
      <c r="DR438" s="2" t="s">
        <v>223</v>
      </c>
      <c r="DS438" s="2" t="s">
        <v>2165</v>
      </c>
      <c r="DT438" s="2" t="s">
        <v>289</v>
      </c>
      <c r="DU438" s="2" t="s">
        <v>291</v>
      </c>
      <c r="DV438" s="2" t="s">
        <v>226</v>
      </c>
      <c r="DW438" s="4">
        <v>5</v>
      </c>
      <c r="DX438" s="8">
        <v>95.15</v>
      </c>
      <c r="DY438" s="4">
        <v>3</v>
      </c>
      <c r="DZ438" s="8">
        <v>95.13</v>
      </c>
      <c r="EA438" s="7">
        <v>0.6667</v>
      </c>
      <c r="EB438" s="7">
        <v>0.0002</v>
      </c>
      <c r="EC438" s="2" t="s">
        <v>239</v>
      </c>
      <c r="ED438" s="2" t="s">
        <v>223</v>
      </c>
      <c r="EE438" s="2" t="s">
        <v>1736</v>
      </c>
      <c r="EF438" s="2" t="s">
        <v>1289</v>
      </c>
      <c r="EG438" s="2" t="s">
        <v>238</v>
      </c>
      <c r="EH438" s="2" t="s">
        <v>226</v>
      </c>
      <c r="EI438" s="4">
        <v>1</v>
      </c>
      <c r="EJ438" s="8">
        <v>31.63</v>
      </c>
      <c r="EK438" s="4">
        <v>4</v>
      </c>
      <c r="EL438" s="8">
        <v>126.52</v>
      </c>
      <c r="EM438" s="7">
        <v>-0.75</v>
      </c>
      <c r="EN438" s="7">
        <v>-0.75</v>
      </c>
      <c r="EO438" s="2" t="s">
        <v>239</v>
      </c>
      <c r="EP438" s="2" t="s">
        <v>223</v>
      </c>
      <c r="EQ438" s="2" t="s">
        <v>2163</v>
      </c>
      <c r="ER438" s="2" t="s">
        <v>867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223</v>
      </c>
      <c r="FC438" s="2" t="s">
        <v>692</v>
      </c>
      <c r="FD438" s="2" t="s">
        <v>3701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223</v>
      </c>
      <c r="FO438" s="2" t="s">
        <v>2163</v>
      </c>
      <c r="FP438" s="2" t="s">
        <v>226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239</v>
      </c>
      <c r="FZ438" s="2" t="s">
        <v>223</v>
      </c>
      <c r="GA438" s="2" t="s">
        <v>661</v>
      </c>
      <c r="GB438" s="2" t="s">
        <v>226</v>
      </c>
      <c r="GC438" s="2" t="s">
        <v>238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1002</v>
      </c>
      <c r="GL438" s="2" t="s">
        <v>237</v>
      </c>
      <c r="GM438" s="2" t="s">
        <v>721</v>
      </c>
      <c r="GN438" s="2" t="s">
        <v>3526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239</v>
      </c>
      <c r="GX438" s="2" t="s">
        <v>223</v>
      </c>
      <c r="GY438" s="2" t="s">
        <v>416</v>
      </c>
      <c r="GZ438" s="2" t="s">
        <v>638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239</v>
      </c>
      <c r="HJ438" s="2" t="s">
        <v>223</v>
      </c>
      <c r="HK438" s="2" t="s">
        <v>541</v>
      </c>
      <c r="HL438" s="2" t="s">
        <v>226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236</v>
      </c>
      <c r="HV438" s="2" t="s">
        <v>223</v>
      </c>
      <c r="HW438" s="2" t="s">
        <v>226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223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223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223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223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223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252</v>
      </c>
      <c r="KP438" s="2" t="s">
        <v>223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252</v>
      </c>
      <c r="LB438" s="2" t="s">
        <v>223</v>
      </c>
      <c r="LC438" s="2" t="s">
        <v>226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448</v>
      </c>
      <c r="LN438" s="2" t="s">
        <v>223</v>
      </c>
      <c r="LO438" s="2" t="s">
        <v>226</v>
      </c>
      <c r="LP438" s="2" t="s">
        <v>226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223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239</v>
      </c>
      <c r="NJ438" s="2" t="s">
        <v>261</v>
      </c>
      <c r="NK438" s="2" t="s">
        <v>606</v>
      </c>
      <c r="NL438" s="2" t="s">
        <v>3702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239</v>
      </c>
      <c r="NV438" s="2" t="s">
        <v>237</v>
      </c>
      <c r="NW438" s="2" t="s">
        <v>664</v>
      </c>
      <c r="NX438" s="2" t="s">
        <v>553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239</v>
      </c>
      <c r="OH438" s="2" t="s">
        <v>237</v>
      </c>
      <c r="OI438" s="2" t="s">
        <v>671</v>
      </c>
      <c r="OJ438" s="2" t="s">
        <v>734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252</v>
      </c>
      <c r="OT438" s="2" t="s">
        <v>223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239</v>
      </c>
      <c r="PF438" s="2" t="s">
        <v>223</v>
      </c>
      <c r="PG438" s="2" t="s">
        <v>226</v>
      </c>
      <c r="PH438" s="2" t="s">
        <v>226</v>
      </c>
      <c r="PI438" s="2" t="s">
        <v>238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266</v>
      </c>
      <c r="QD438" s="2" t="s">
        <v>223</v>
      </c>
      <c r="QE438" s="2" t="s">
        <v>226</v>
      </c>
      <c r="QF438" s="2" t="s">
        <v>226</v>
      </c>
      <c r="QG438" s="2" t="s">
        <v>238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252</v>
      </c>
      <c r="QP438" s="2" t="s">
        <v>237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266</v>
      </c>
      <c r="RB438" s="2" t="s">
        <v>223</v>
      </c>
      <c r="RC438" s="2" t="s">
        <v>226</v>
      </c>
      <c r="RD438" s="2" t="s">
        <v>226</v>
      </c>
      <c r="RE438" s="2" t="s">
        <v>238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226</v>
      </c>
      <c r="RN438" s="2" t="s">
        <v>226</v>
      </c>
      <c r="RO438" s="2" t="s">
        <v>226</v>
      </c>
      <c r="RP438" s="2" t="s">
        <v>226</v>
      </c>
      <c r="RQ438" s="2" t="s">
        <v>226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252</v>
      </c>
      <c r="RZ438" s="2" t="s">
        <v>237</v>
      </c>
      <c r="SA438" s="2" t="s">
        <v>226</v>
      </c>
      <c r="SB438" s="2" t="s">
        <v>226</v>
      </c>
      <c r="SC438" s="2" t="s">
        <v>238</v>
      </c>
      <c r="SD438" s="2" t="s">
        <v>226</v>
      </c>
      <c r="SE438" s="4">
        <v>75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</row>
    <row r="439">
      <c r="A439" s="2" t="s">
        <v>3703</v>
      </c>
      <c r="B439" s="2" t="s">
        <v>577</v>
      </c>
      <c r="C439" s="2" t="s">
        <v>558</v>
      </c>
      <c r="D439" s="2" t="s">
        <v>486</v>
      </c>
      <c r="E439" s="2" t="s">
        <v>3495</v>
      </c>
      <c r="F439" s="2" t="s">
        <v>2074</v>
      </c>
      <c r="G439" s="2" t="s">
        <v>2075</v>
      </c>
      <c r="H439" s="2" t="s">
        <v>2076</v>
      </c>
      <c r="I439" s="2" t="s">
        <v>3704</v>
      </c>
      <c r="J439" s="2" t="s">
        <v>582</v>
      </c>
      <c r="K439" s="2" t="s">
        <v>795</v>
      </c>
      <c r="L439" s="3">
        <v>23.8</v>
      </c>
      <c r="M439" s="3">
        <v>24.99</v>
      </c>
      <c r="N439" s="3">
        <v>49.99</v>
      </c>
      <c r="O439" s="2" t="s">
        <v>223</v>
      </c>
      <c r="P439" s="2" t="s">
        <v>224</v>
      </c>
      <c r="Q439" s="2" t="s">
        <v>225</v>
      </c>
      <c r="R439" s="2" t="s">
        <v>226</v>
      </c>
      <c r="S439" s="2" t="s">
        <v>2078</v>
      </c>
      <c r="T439" s="2" t="s">
        <v>969</v>
      </c>
      <c r="U439" s="2" t="s">
        <v>489</v>
      </c>
      <c r="V439" s="2" t="s">
        <v>2079</v>
      </c>
      <c r="W439" s="2" t="s">
        <v>971</v>
      </c>
      <c r="X439" s="2" t="s">
        <v>2080</v>
      </c>
      <c r="Y439" s="2" t="s">
        <v>1751</v>
      </c>
      <c r="Z439" s="4">
        <v>158</v>
      </c>
      <c r="AA439" s="4">
        <f>=ROUNDDOWN(79,0)</f>
      </c>
      <c r="AB439" s="5">
        <v>2</v>
      </c>
      <c r="AC439" s="2" t="s">
        <v>226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>
        <v>9</v>
      </c>
      <c r="AQ439" s="8">
        <v>242.66</v>
      </c>
      <c r="AR439" s="4">
        <v>31</v>
      </c>
      <c r="AS439" s="8">
        <v>831.19</v>
      </c>
      <c r="AT439" s="7">
        <v>-0.7097</v>
      </c>
      <c r="AU439" s="7">
        <v>-0.7081</v>
      </c>
      <c r="AV439" s="4">
        <v>43</v>
      </c>
      <c r="AW439" s="8">
        <v>1339.46</v>
      </c>
      <c r="AX439" s="4">
        <v>106</v>
      </c>
      <c r="AY439" s="8">
        <v>3263.68</v>
      </c>
      <c r="AZ439" s="7">
        <v>-0.5943</v>
      </c>
      <c r="BA439" s="7">
        <v>-0.5896</v>
      </c>
      <c r="BB439" s="7">
        <v>0.1812</v>
      </c>
      <c r="BC439" s="4">
        <v>43</v>
      </c>
      <c r="BD439" s="8">
        <v>1339.46</v>
      </c>
      <c r="BE439" s="4">
        <v>106</v>
      </c>
      <c r="BF439" s="8">
        <v>3263.68</v>
      </c>
      <c r="BG439" s="7">
        <v>-0.5943</v>
      </c>
      <c r="BH439" s="7">
        <v>-0.5896</v>
      </c>
      <c r="BI439" s="7">
        <v>1</v>
      </c>
      <c r="BJ439" s="4">
        <v>9</v>
      </c>
      <c r="BK439" s="8">
        <v>242.66</v>
      </c>
      <c r="BL439" s="2" t="s">
        <v>2606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236</v>
      </c>
      <c r="BV439" s="2" t="s">
        <v>223</v>
      </c>
      <c r="BW439" s="2" t="s">
        <v>226</v>
      </c>
      <c r="BX439" s="2" t="s">
        <v>226</v>
      </c>
      <c r="BY439" s="2" t="s">
        <v>238</v>
      </c>
      <c r="BZ439" s="2" t="s">
        <v>226</v>
      </c>
      <c r="CA439" s="4">
        <v>2</v>
      </c>
      <c r="CB439" s="8">
        <v>53.98</v>
      </c>
      <c r="CC439" s="4">
        <v>16</v>
      </c>
      <c r="CD439" s="8">
        <v>431.84</v>
      </c>
      <c r="CE439" s="7">
        <v>-0.875</v>
      </c>
      <c r="CF439" s="7">
        <v>-0.875</v>
      </c>
      <c r="CG439" s="2" t="s">
        <v>239</v>
      </c>
      <c r="CH439" s="2" t="s">
        <v>223</v>
      </c>
      <c r="CI439" s="2" t="s">
        <v>1258</v>
      </c>
      <c r="CJ439" s="2" t="s">
        <v>449</v>
      </c>
      <c r="CK439" s="2" t="s">
        <v>238</v>
      </c>
      <c r="CL439" s="2" t="s">
        <v>226</v>
      </c>
      <c r="CM439" s="4">
        <v>5</v>
      </c>
      <c r="CN439" s="8">
        <v>134.95</v>
      </c>
      <c r="CO439" s="4">
        <v>2</v>
      </c>
      <c r="CP439" s="8">
        <v>53.98</v>
      </c>
      <c r="CQ439" s="7">
        <v>1.5</v>
      </c>
      <c r="CR439" s="7">
        <v>1.5</v>
      </c>
      <c r="CS439" s="2" t="s">
        <v>239</v>
      </c>
      <c r="CT439" s="2" t="s">
        <v>223</v>
      </c>
      <c r="CU439" s="2" t="s">
        <v>1177</v>
      </c>
      <c r="CV439" s="2" t="s">
        <v>427</v>
      </c>
      <c r="CW439" s="2" t="s">
        <v>238</v>
      </c>
      <c r="CX439" s="2" t="s">
        <v>226</v>
      </c>
      <c r="CY439" s="4">
        <v>1</v>
      </c>
      <c r="CZ439" s="8">
        <v>27.49</v>
      </c>
      <c r="DA439" s="4">
        <v>4</v>
      </c>
      <c r="DB439" s="8">
        <v>109.96</v>
      </c>
      <c r="DC439" s="7">
        <v>-0.75</v>
      </c>
      <c r="DD439" s="7">
        <v>-0.75</v>
      </c>
      <c r="DE439" s="2" t="s">
        <v>239</v>
      </c>
      <c r="DF439" s="2" t="s">
        <v>223</v>
      </c>
      <c r="DG439" s="2" t="s">
        <v>376</v>
      </c>
      <c r="DH439" s="2" t="s">
        <v>2166</v>
      </c>
      <c r="DI439" s="2" t="s">
        <v>238</v>
      </c>
      <c r="DJ439" s="2" t="s">
        <v>226</v>
      </c>
      <c r="DK439" s="4"/>
      <c r="DL439" s="8"/>
      <c r="DM439" s="4">
        <v>2</v>
      </c>
      <c r="DN439" s="8">
        <v>49.98</v>
      </c>
      <c r="DO439" s="7">
        <v>-1</v>
      </c>
      <c r="DP439" s="7">
        <v>-1</v>
      </c>
      <c r="DQ439" s="2" t="s">
        <v>239</v>
      </c>
      <c r="DR439" s="2" t="s">
        <v>223</v>
      </c>
      <c r="DS439" s="2" t="s">
        <v>2089</v>
      </c>
      <c r="DT439" s="2" t="s">
        <v>3560</v>
      </c>
      <c r="DU439" s="2" t="s">
        <v>238</v>
      </c>
      <c r="DV439" s="2" t="s">
        <v>226</v>
      </c>
      <c r="DW439" s="4">
        <v>1</v>
      </c>
      <c r="DX439" s="8">
        <v>26.24</v>
      </c>
      <c r="DY439" s="4">
        <v>2</v>
      </c>
      <c r="DZ439" s="8">
        <v>52.48</v>
      </c>
      <c r="EA439" s="7">
        <v>-0.5</v>
      </c>
      <c r="EB439" s="7">
        <v>-0.5</v>
      </c>
      <c r="EC439" s="2" t="s">
        <v>239</v>
      </c>
      <c r="ED439" s="2" t="s">
        <v>223</v>
      </c>
      <c r="EE439" s="2" t="s">
        <v>494</v>
      </c>
      <c r="EF439" s="2" t="s">
        <v>3162</v>
      </c>
      <c r="EG439" s="2" t="s">
        <v>238</v>
      </c>
      <c r="EH439" s="2" t="s">
        <v>226</v>
      </c>
      <c r="EI439" s="4"/>
      <c r="EJ439" s="8"/>
      <c r="EK439" s="4">
        <v>4</v>
      </c>
      <c r="EL439" s="8">
        <v>107.96</v>
      </c>
      <c r="EM439" s="7">
        <v>-1</v>
      </c>
      <c r="EN439" s="7">
        <v>-1</v>
      </c>
      <c r="EO439" s="2" t="s">
        <v>239</v>
      </c>
      <c r="EP439" s="2" t="s">
        <v>223</v>
      </c>
      <c r="EQ439" s="2" t="s">
        <v>1754</v>
      </c>
      <c r="ER439" s="2" t="s">
        <v>278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223</v>
      </c>
      <c r="FC439" s="2" t="s">
        <v>2091</v>
      </c>
      <c r="FD439" s="2" t="s">
        <v>2085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223</v>
      </c>
      <c r="FO439" s="2" t="s">
        <v>494</v>
      </c>
      <c r="FP439" s="2" t="s">
        <v>226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239</v>
      </c>
      <c r="FZ439" s="2" t="s">
        <v>223</v>
      </c>
      <c r="GA439" s="2" t="s">
        <v>661</v>
      </c>
      <c r="GB439" s="2" t="s">
        <v>226</v>
      </c>
      <c r="GC439" s="2" t="s">
        <v>238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448</v>
      </c>
      <c r="GL439" s="2" t="s">
        <v>223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239</v>
      </c>
      <c r="GX439" s="2" t="s">
        <v>223</v>
      </c>
      <c r="GY439" s="2" t="s">
        <v>2763</v>
      </c>
      <c r="GZ439" s="2" t="s">
        <v>2851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236</v>
      </c>
      <c r="HJ439" s="2" t="s">
        <v>223</v>
      </c>
      <c r="HK439" s="2" t="s">
        <v>226</v>
      </c>
      <c r="HL439" s="2" t="s">
        <v>226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236</v>
      </c>
      <c r="HV439" s="2" t="s">
        <v>223</v>
      </c>
      <c r="HW439" s="2" t="s">
        <v>226</v>
      </c>
      <c r="HX439" s="2" t="s">
        <v>226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223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223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223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223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223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252</v>
      </c>
      <c r="KP439" s="2" t="s">
        <v>223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223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448</v>
      </c>
      <c r="LN439" s="2" t="s">
        <v>223</v>
      </c>
      <c r="LO439" s="2" t="s">
        <v>226</v>
      </c>
      <c r="LP439" s="2" t="s">
        <v>226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239</v>
      </c>
      <c r="MX439" s="2" t="s">
        <v>223</v>
      </c>
      <c r="MY439" s="2" t="s">
        <v>643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239</v>
      </c>
      <c r="NJ439" s="2" t="s">
        <v>261</v>
      </c>
      <c r="NK439" s="2" t="s">
        <v>511</v>
      </c>
      <c r="NL439" s="2" t="s">
        <v>2518</v>
      </c>
      <c r="NM439" s="2" t="s">
        <v>238</v>
      </c>
      <c r="NN439" s="2" t="s">
        <v>226</v>
      </c>
      <c r="NO439" s="4"/>
      <c r="NP439" s="8"/>
      <c r="NQ439" s="4">
        <v>1</v>
      </c>
      <c r="NR439" s="8">
        <v>24.99</v>
      </c>
      <c r="NS439" s="7">
        <v>-1</v>
      </c>
      <c r="NT439" s="7">
        <v>-1</v>
      </c>
      <c r="NU439" s="2" t="s">
        <v>239</v>
      </c>
      <c r="NV439" s="2" t="s">
        <v>237</v>
      </c>
      <c r="NW439" s="2" t="s">
        <v>254</v>
      </c>
      <c r="NX439" s="2" t="s">
        <v>2787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239</v>
      </c>
      <c r="OH439" s="2" t="s">
        <v>237</v>
      </c>
      <c r="OI439" s="2" t="s">
        <v>671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252</v>
      </c>
      <c r="OT439" s="2" t="s">
        <v>223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239</v>
      </c>
      <c r="PF439" s="2" t="s">
        <v>223</v>
      </c>
      <c r="PG439" s="2" t="s">
        <v>226</v>
      </c>
      <c r="PH439" s="2" t="s">
        <v>226</v>
      </c>
      <c r="PI439" s="2" t="s">
        <v>238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266</v>
      </c>
      <c r="QD439" s="2" t="s">
        <v>223</v>
      </c>
      <c r="QE439" s="2" t="s">
        <v>226</v>
      </c>
      <c r="QF439" s="2" t="s">
        <v>226</v>
      </c>
      <c r="QG439" s="2" t="s">
        <v>238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252</v>
      </c>
      <c r="QP439" s="2" t="s">
        <v>237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266</v>
      </c>
      <c r="RB439" s="2" t="s">
        <v>223</v>
      </c>
      <c r="RC439" s="2" t="s">
        <v>226</v>
      </c>
      <c r="RD439" s="2" t="s">
        <v>226</v>
      </c>
      <c r="RE439" s="2" t="s">
        <v>238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252</v>
      </c>
      <c r="RN439" s="2" t="s">
        <v>223</v>
      </c>
      <c r="RO439" s="2" t="s">
        <v>226</v>
      </c>
      <c r="RP439" s="2" t="s">
        <v>226</v>
      </c>
      <c r="RQ439" s="2" t="s">
        <v>238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252</v>
      </c>
      <c r="RZ439" s="2" t="s">
        <v>237</v>
      </c>
      <c r="SA439" s="2" t="s">
        <v>226</v>
      </c>
      <c r="SB439" s="2" t="s">
        <v>226</v>
      </c>
      <c r="SC439" s="2" t="s">
        <v>238</v>
      </c>
      <c r="SD439" s="2" t="s">
        <v>226</v>
      </c>
      <c r="SE439" s="4">
        <v>158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</row>
    <row r="440">
      <c r="A440" s="2" t="s">
        <v>3705</v>
      </c>
      <c r="B440" s="2" t="s">
        <v>577</v>
      </c>
      <c r="C440" s="2" t="s">
        <v>558</v>
      </c>
      <c r="D440" s="2" t="s">
        <v>486</v>
      </c>
      <c r="E440" s="2" t="s">
        <v>3495</v>
      </c>
      <c r="F440" s="2" t="s">
        <v>2074</v>
      </c>
      <c r="G440" s="2" t="s">
        <v>2075</v>
      </c>
      <c r="H440" s="2" t="s">
        <v>2076</v>
      </c>
      <c r="I440" s="2" t="s">
        <v>3704</v>
      </c>
      <c r="J440" s="2" t="s">
        <v>221</v>
      </c>
      <c r="K440" s="2" t="s">
        <v>795</v>
      </c>
      <c r="L440" s="3">
        <v>28.57</v>
      </c>
      <c r="M440" s="3">
        <v>30</v>
      </c>
      <c r="N440" s="3">
        <v>59.99</v>
      </c>
      <c r="O440" s="2" t="s">
        <v>223</v>
      </c>
      <c r="P440" s="2" t="s">
        <v>224</v>
      </c>
      <c r="Q440" s="2" t="s">
        <v>225</v>
      </c>
      <c r="R440" s="2" t="s">
        <v>226</v>
      </c>
      <c r="S440" s="2" t="s">
        <v>2078</v>
      </c>
      <c r="T440" s="2" t="s">
        <v>969</v>
      </c>
      <c r="U440" s="2" t="s">
        <v>371</v>
      </c>
      <c r="V440" s="2" t="s">
        <v>2079</v>
      </c>
      <c r="W440" s="2" t="s">
        <v>971</v>
      </c>
      <c r="X440" s="2" t="s">
        <v>2080</v>
      </c>
      <c r="Y440" s="2" t="s">
        <v>1751</v>
      </c>
      <c r="Z440" s="4">
        <v>138</v>
      </c>
      <c r="AA440" s="4">
        <f>=ROUNDDOWN(46,0)</f>
      </c>
      <c r="AB440" s="5">
        <v>3</v>
      </c>
      <c r="AC440" s="2" t="s">
        <v>2081</v>
      </c>
      <c r="AD440" s="4">
        <v>60</v>
      </c>
      <c r="AE440" s="4">
        <v>60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>
        <v>34</v>
      </c>
      <c r="AQ440" s="8">
        <v>1096.8</v>
      </c>
      <c r="AR440" s="4">
        <v>75</v>
      </c>
      <c r="AS440" s="8">
        <v>2432.49</v>
      </c>
      <c r="AT440" s="7">
        <v>-0.5467</v>
      </c>
      <c r="AU440" s="7">
        <v>-0.5491</v>
      </c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>
        <v>0.8188</v>
      </c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 t="s">
        <v>226</v>
      </c>
      <c r="BJ440" s="4">
        <v>34</v>
      </c>
      <c r="BK440" s="8">
        <v>1096.8</v>
      </c>
      <c r="BL440" s="2" t="s">
        <v>3706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236</v>
      </c>
      <c r="BV440" s="2" t="s">
        <v>223</v>
      </c>
      <c r="BW440" s="2" t="s">
        <v>226</v>
      </c>
      <c r="BX440" s="2" t="s">
        <v>226</v>
      </c>
      <c r="BY440" s="2" t="s">
        <v>238</v>
      </c>
      <c r="BZ440" s="2" t="s">
        <v>226</v>
      </c>
      <c r="CA440" s="4">
        <v>7</v>
      </c>
      <c r="CB440" s="8">
        <v>226.8</v>
      </c>
      <c r="CC440" s="4">
        <v>21</v>
      </c>
      <c r="CD440" s="8">
        <v>680.4</v>
      </c>
      <c r="CE440" s="7">
        <v>-0.6667</v>
      </c>
      <c r="CF440" s="7">
        <v>-0.6667</v>
      </c>
      <c r="CG440" s="2" t="s">
        <v>239</v>
      </c>
      <c r="CH440" s="2" t="s">
        <v>223</v>
      </c>
      <c r="CI440" s="2" t="s">
        <v>1258</v>
      </c>
      <c r="CJ440" s="2" t="s">
        <v>1303</v>
      </c>
      <c r="CK440" s="2" t="s">
        <v>238</v>
      </c>
      <c r="CL440" s="2" t="s">
        <v>226</v>
      </c>
      <c r="CM440" s="4">
        <v>18</v>
      </c>
      <c r="CN440" s="8">
        <v>583.2</v>
      </c>
      <c r="CO440" s="4">
        <v>2</v>
      </c>
      <c r="CP440" s="8">
        <v>64.8</v>
      </c>
      <c r="CQ440" s="7">
        <v>8</v>
      </c>
      <c r="CR440" s="7">
        <v>8</v>
      </c>
      <c r="CS440" s="2" t="s">
        <v>239</v>
      </c>
      <c r="CT440" s="2" t="s">
        <v>223</v>
      </c>
      <c r="CU440" s="2" t="s">
        <v>1177</v>
      </c>
      <c r="CV440" s="2" t="s">
        <v>257</v>
      </c>
      <c r="CW440" s="2" t="s">
        <v>238</v>
      </c>
      <c r="CX440" s="2" t="s">
        <v>226</v>
      </c>
      <c r="CY440" s="4">
        <v>1</v>
      </c>
      <c r="CZ440" s="8">
        <v>33</v>
      </c>
      <c r="DA440" s="4"/>
      <c r="DB440" s="8"/>
      <c r="DC440" s="7"/>
      <c r="DD440" s="7"/>
      <c r="DE440" s="2" t="s">
        <v>239</v>
      </c>
      <c r="DF440" s="2" t="s">
        <v>223</v>
      </c>
      <c r="DG440" s="2" t="s">
        <v>376</v>
      </c>
      <c r="DH440" s="2" t="s">
        <v>2964</v>
      </c>
      <c r="DI440" s="2" t="s">
        <v>238</v>
      </c>
      <c r="DJ440" s="2" t="s">
        <v>226</v>
      </c>
      <c r="DK440" s="4"/>
      <c r="DL440" s="8"/>
      <c r="DM440" s="4">
        <v>1</v>
      </c>
      <c r="DN440" s="8">
        <v>30</v>
      </c>
      <c r="DO440" s="7">
        <v>-1</v>
      </c>
      <c r="DP440" s="7">
        <v>-1</v>
      </c>
      <c r="DQ440" s="2" t="s">
        <v>239</v>
      </c>
      <c r="DR440" s="2" t="s">
        <v>223</v>
      </c>
      <c r="DS440" s="2" t="s">
        <v>2089</v>
      </c>
      <c r="DT440" s="2" t="s">
        <v>412</v>
      </c>
      <c r="DU440" s="2" t="s">
        <v>238</v>
      </c>
      <c r="DV440" s="2" t="s">
        <v>226</v>
      </c>
      <c r="DW440" s="4">
        <v>5</v>
      </c>
      <c r="DX440" s="8">
        <v>157.5</v>
      </c>
      <c r="DY440" s="4">
        <v>17</v>
      </c>
      <c r="DZ440" s="8">
        <v>535.5</v>
      </c>
      <c r="EA440" s="7">
        <v>-0.7059</v>
      </c>
      <c r="EB440" s="7">
        <v>-0.7059</v>
      </c>
      <c r="EC440" s="2" t="s">
        <v>239</v>
      </c>
      <c r="ED440" s="2" t="s">
        <v>223</v>
      </c>
      <c r="EE440" s="2" t="s">
        <v>494</v>
      </c>
      <c r="EF440" s="2" t="s">
        <v>3162</v>
      </c>
      <c r="EG440" s="2" t="s">
        <v>238</v>
      </c>
      <c r="EH440" s="2" t="s">
        <v>226</v>
      </c>
      <c r="EI440" s="4">
        <v>2</v>
      </c>
      <c r="EJ440" s="8">
        <v>64.8</v>
      </c>
      <c r="EK440" s="4">
        <v>32</v>
      </c>
      <c r="EL440" s="8">
        <v>1036.8</v>
      </c>
      <c r="EM440" s="7">
        <v>-0.9375</v>
      </c>
      <c r="EN440" s="7">
        <v>-0.9375</v>
      </c>
      <c r="EO440" s="2" t="s">
        <v>239</v>
      </c>
      <c r="EP440" s="2" t="s">
        <v>223</v>
      </c>
      <c r="EQ440" s="2" t="s">
        <v>1754</v>
      </c>
      <c r="ER440" s="2" t="s">
        <v>2518</v>
      </c>
      <c r="ES440" s="2" t="s">
        <v>238</v>
      </c>
      <c r="ET440" s="2" t="s">
        <v>226</v>
      </c>
      <c r="EU440" s="4"/>
      <c r="EV440" s="8"/>
      <c r="EW440" s="4">
        <v>1</v>
      </c>
      <c r="EX440" s="8">
        <v>30</v>
      </c>
      <c r="EY440" s="7">
        <v>-1</v>
      </c>
      <c r="EZ440" s="7">
        <v>-1</v>
      </c>
      <c r="FA440" s="2" t="s">
        <v>239</v>
      </c>
      <c r="FB440" s="2" t="s">
        <v>223</v>
      </c>
      <c r="FC440" s="2" t="s">
        <v>2091</v>
      </c>
      <c r="FD440" s="2" t="s">
        <v>617</v>
      </c>
      <c r="FE440" s="2" t="s">
        <v>238</v>
      </c>
      <c r="FF440" s="2" t="s">
        <v>226</v>
      </c>
      <c r="FG440" s="4"/>
      <c r="FH440" s="8"/>
      <c r="FI440" s="4">
        <v>1</v>
      </c>
      <c r="FJ440" s="8">
        <v>54.99</v>
      </c>
      <c r="FK440" s="7">
        <v>-1</v>
      </c>
      <c r="FL440" s="7">
        <v>-1</v>
      </c>
      <c r="FM440" s="2" t="s">
        <v>239</v>
      </c>
      <c r="FN440" s="2" t="s">
        <v>223</v>
      </c>
      <c r="FO440" s="2" t="s">
        <v>494</v>
      </c>
      <c r="FP440" s="2" t="s">
        <v>2964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239</v>
      </c>
      <c r="FZ440" s="2" t="s">
        <v>223</v>
      </c>
      <c r="GA440" s="2" t="s">
        <v>661</v>
      </c>
      <c r="GB440" s="2" t="s">
        <v>226</v>
      </c>
      <c r="GC440" s="2" t="s">
        <v>238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448</v>
      </c>
      <c r="GL440" s="2" t="s">
        <v>223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>
        <v>1</v>
      </c>
      <c r="GR440" s="8">
        <v>31.5</v>
      </c>
      <c r="GS440" s="4"/>
      <c r="GT440" s="8"/>
      <c r="GU440" s="7"/>
      <c r="GV440" s="7"/>
      <c r="GW440" s="2" t="s">
        <v>239</v>
      </c>
      <c r="GX440" s="2" t="s">
        <v>223</v>
      </c>
      <c r="GY440" s="2" t="s">
        <v>2763</v>
      </c>
      <c r="GZ440" s="2" t="s">
        <v>2792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236</v>
      </c>
      <c r="HJ440" s="2" t="s">
        <v>223</v>
      </c>
      <c r="HK440" s="2" t="s">
        <v>226</v>
      </c>
      <c r="HL440" s="2" t="s">
        <v>226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236</v>
      </c>
      <c r="HV440" s="2" t="s">
        <v>223</v>
      </c>
      <c r="HW440" s="2" t="s">
        <v>226</v>
      </c>
      <c r="HX440" s="2" t="s">
        <v>226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223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223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223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223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223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252</v>
      </c>
      <c r="KP440" s="2" t="s">
        <v>223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252</v>
      </c>
      <c r="LB440" s="2" t="s">
        <v>223</v>
      </c>
      <c r="LC440" s="2" t="s">
        <v>226</v>
      </c>
      <c r="LD440" s="2" t="s">
        <v>226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448</v>
      </c>
      <c r="LN440" s="2" t="s">
        <v>223</v>
      </c>
      <c r="LO440" s="2" t="s">
        <v>226</v>
      </c>
      <c r="LP440" s="2" t="s">
        <v>226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239</v>
      </c>
      <c r="MX440" s="2" t="s">
        <v>223</v>
      </c>
      <c r="MY440" s="2" t="s">
        <v>643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239</v>
      </c>
      <c r="NJ440" s="2" t="s">
        <v>261</v>
      </c>
      <c r="NK440" s="2" t="s">
        <v>511</v>
      </c>
      <c r="NL440" s="2" t="s">
        <v>449</v>
      </c>
      <c r="NM440" s="2" t="s">
        <v>238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239</v>
      </c>
      <c r="NV440" s="2" t="s">
        <v>237</v>
      </c>
      <c r="NW440" s="2" t="s">
        <v>254</v>
      </c>
      <c r="NX440" s="2" t="s">
        <v>226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239</v>
      </c>
      <c r="OH440" s="2" t="s">
        <v>237</v>
      </c>
      <c r="OI440" s="2" t="s">
        <v>671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252</v>
      </c>
      <c r="OT440" s="2" t="s">
        <v>223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239</v>
      </c>
      <c r="PF440" s="2" t="s">
        <v>223</v>
      </c>
      <c r="PG440" s="2" t="s">
        <v>226</v>
      </c>
      <c r="PH440" s="2" t="s">
        <v>226</v>
      </c>
      <c r="PI440" s="2" t="s">
        <v>238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266</v>
      </c>
      <c r="QD440" s="2" t="s">
        <v>223</v>
      </c>
      <c r="QE440" s="2" t="s">
        <v>226</v>
      </c>
      <c r="QF440" s="2" t="s">
        <v>226</v>
      </c>
      <c r="QG440" s="2" t="s">
        <v>238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252</v>
      </c>
      <c r="QP440" s="2" t="s">
        <v>237</v>
      </c>
      <c r="QQ440" s="2" t="s">
        <v>226</v>
      </c>
      <c r="QR440" s="2" t="s">
        <v>226</v>
      </c>
      <c r="QS440" s="2" t="s">
        <v>238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266</v>
      </c>
      <c r="RB440" s="2" t="s">
        <v>223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252</v>
      </c>
      <c r="RN440" s="2" t="s">
        <v>223</v>
      </c>
      <c r="RO440" s="2" t="s">
        <v>226</v>
      </c>
      <c r="RP440" s="2" t="s">
        <v>226</v>
      </c>
      <c r="RQ440" s="2" t="s">
        <v>238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252</v>
      </c>
      <c r="RZ440" s="2" t="s">
        <v>237</v>
      </c>
      <c r="SA440" s="2" t="s">
        <v>226</v>
      </c>
      <c r="SB440" s="2" t="s">
        <v>226</v>
      </c>
      <c r="SC440" s="2" t="s">
        <v>238</v>
      </c>
      <c r="SD440" s="2" t="s">
        <v>226</v>
      </c>
      <c r="SE440" s="4">
        <v>138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>
        <v>60</v>
      </c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</row>
    <row r="441">
      <c r="A441" s="2" t="s">
        <v>3707</v>
      </c>
      <c r="B441" s="2" t="s">
        <v>577</v>
      </c>
      <c r="C441" s="2" t="s">
        <v>558</v>
      </c>
      <c r="D441" s="2" t="s">
        <v>486</v>
      </c>
      <c r="E441" s="2" t="s">
        <v>3495</v>
      </c>
      <c r="F441" s="2" t="s">
        <v>1572</v>
      </c>
      <c r="G441" s="2" t="s">
        <v>1573</v>
      </c>
      <c r="H441" s="2" t="s">
        <v>1574</v>
      </c>
      <c r="I441" s="2" t="s">
        <v>3708</v>
      </c>
      <c r="J441" s="2" t="s">
        <v>582</v>
      </c>
      <c r="K441" s="2" t="s">
        <v>1576</v>
      </c>
      <c r="L441" s="3">
        <v>25.3</v>
      </c>
      <c r="M441" s="3">
        <v>26.56</v>
      </c>
      <c r="N441" s="3">
        <v>54.99</v>
      </c>
      <c r="O441" s="2" t="s">
        <v>302</v>
      </c>
      <c r="P441" s="2" t="s">
        <v>284</v>
      </c>
      <c r="Q441" s="2" t="s">
        <v>225</v>
      </c>
      <c r="R441" s="2" t="s">
        <v>226</v>
      </c>
      <c r="S441" s="2" t="s">
        <v>1577</v>
      </c>
      <c r="T441" s="2" t="s">
        <v>969</v>
      </c>
      <c r="U441" s="2" t="s">
        <v>371</v>
      </c>
      <c r="V441" s="2" t="s">
        <v>563</v>
      </c>
      <c r="W441" s="2" t="s">
        <v>1352</v>
      </c>
      <c r="X441" s="2" t="s">
        <v>1578</v>
      </c>
      <c r="Y441" s="2" t="s">
        <v>1579</v>
      </c>
      <c r="Z441" s="4"/>
      <c r="AA441" s="4">
        <f>=ROUNDDOWN({0},0)</f>
      </c>
      <c r="AB441" s="5">
        <v>1</v>
      </c>
      <c r="AC441" s="2" t="s">
        <v>226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>
        <v>2</v>
      </c>
      <c r="AQ441" s="8">
        <v>53.34</v>
      </c>
      <c r="AR441" s="4">
        <v>8</v>
      </c>
      <c r="AS441" s="8">
        <v>172.95</v>
      </c>
      <c r="AT441" s="7">
        <v>-0.75</v>
      </c>
      <c r="AU441" s="7">
        <v>-0.6916</v>
      </c>
      <c r="AV441" s="4">
        <v>39</v>
      </c>
      <c r="AW441" s="8">
        <v>1317.99</v>
      </c>
      <c r="AX441" s="4">
        <v>122</v>
      </c>
      <c r="AY441" s="8">
        <v>4089.95</v>
      </c>
      <c r="AZ441" s="7">
        <v>-0.6803</v>
      </c>
      <c r="BA441" s="7">
        <v>-0.6777</v>
      </c>
      <c r="BB441" s="7">
        <v>0.0405</v>
      </c>
      <c r="BC441" s="4">
        <v>39</v>
      </c>
      <c r="BD441" s="8">
        <v>1317.99</v>
      </c>
      <c r="BE441" s="4">
        <v>122</v>
      </c>
      <c r="BF441" s="8">
        <v>4089.95</v>
      </c>
      <c r="BG441" s="7">
        <v>-0.6803</v>
      </c>
      <c r="BH441" s="7">
        <v>-0.6777</v>
      </c>
      <c r="BI441" s="7">
        <v>1</v>
      </c>
      <c r="BJ441" s="4">
        <v>2</v>
      </c>
      <c r="BK441" s="8">
        <v>53.34</v>
      </c>
      <c r="BL441" s="2" t="s">
        <v>3709</v>
      </c>
      <c r="BM441" s="7">
        <v>1</v>
      </c>
      <c r="BN441" s="7">
        <v>1</v>
      </c>
      <c r="BO441" s="4"/>
      <c r="BP441" s="8"/>
      <c r="BQ441" s="4">
        <v>2</v>
      </c>
      <c r="BR441" s="8">
        <v>56.8</v>
      </c>
      <c r="BS441" s="7">
        <v>-1</v>
      </c>
      <c r="BT441" s="7">
        <v>-1</v>
      </c>
      <c r="BU441" s="2" t="s">
        <v>239</v>
      </c>
      <c r="BV441" s="2" t="s">
        <v>237</v>
      </c>
      <c r="BW441" s="2" t="s">
        <v>226</v>
      </c>
      <c r="BX441" s="2" t="s">
        <v>1588</v>
      </c>
      <c r="BY441" s="2" t="s">
        <v>238</v>
      </c>
      <c r="BZ441" s="2" t="s">
        <v>226</v>
      </c>
      <c r="CA441" s="4"/>
      <c r="CB441" s="8"/>
      <c r="CC441" s="4">
        <v>1</v>
      </c>
      <c r="CD441" s="8">
        <v>26.67</v>
      </c>
      <c r="CE441" s="7">
        <v>-1</v>
      </c>
      <c r="CF441" s="7">
        <v>-1</v>
      </c>
      <c r="CG441" s="2" t="s">
        <v>239</v>
      </c>
      <c r="CH441" s="2" t="s">
        <v>237</v>
      </c>
      <c r="CI441" s="2" t="s">
        <v>1475</v>
      </c>
      <c r="CJ441" s="2" t="s">
        <v>1034</v>
      </c>
      <c r="CK441" s="2" t="s">
        <v>238</v>
      </c>
      <c r="CL441" s="2" t="s">
        <v>226</v>
      </c>
      <c r="CM441" s="4">
        <v>2</v>
      </c>
      <c r="CN441" s="8">
        <v>53.34</v>
      </c>
      <c r="CO441" s="4"/>
      <c r="CP441" s="8"/>
      <c r="CQ441" s="7"/>
      <c r="CR441" s="7"/>
      <c r="CS441" s="2" t="s">
        <v>239</v>
      </c>
      <c r="CT441" s="2" t="s">
        <v>237</v>
      </c>
      <c r="CU441" s="2" t="s">
        <v>1582</v>
      </c>
      <c r="CV441" s="2" t="s">
        <v>1829</v>
      </c>
      <c r="CW441" s="2" t="s">
        <v>238</v>
      </c>
      <c r="CX441" s="2" t="s">
        <v>226</v>
      </c>
      <c r="CY441" s="4"/>
      <c r="CZ441" s="8"/>
      <c r="DA441" s="4">
        <v>3</v>
      </c>
      <c r="DB441" s="8">
        <v>45.93</v>
      </c>
      <c r="DC441" s="7">
        <v>-1</v>
      </c>
      <c r="DD441" s="7">
        <v>-1</v>
      </c>
      <c r="DE441" s="2" t="s">
        <v>239</v>
      </c>
      <c r="DF441" s="2" t="s">
        <v>237</v>
      </c>
      <c r="DG441" s="2" t="s">
        <v>1121</v>
      </c>
      <c r="DH441" s="2" t="s">
        <v>1741</v>
      </c>
      <c r="DI441" s="2" t="s">
        <v>291</v>
      </c>
      <c r="DJ441" s="2" t="s">
        <v>226</v>
      </c>
      <c r="DK441" s="4"/>
      <c r="DL441" s="8"/>
      <c r="DM441" s="4">
        <v>1</v>
      </c>
      <c r="DN441" s="8">
        <v>17.57</v>
      </c>
      <c r="DO441" s="7">
        <v>-1</v>
      </c>
      <c r="DP441" s="7">
        <v>-1</v>
      </c>
      <c r="DQ441" s="2" t="s">
        <v>239</v>
      </c>
      <c r="DR441" s="2" t="s">
        <v>237</v>
      </c>
      <c r="DS441" s="2" t="s">
        <v>1582</v>
      </c>
      <c r="DT441" s="2" t="s">
        <v>2199</v>
      </c>
      <c r="DU441" s="2" t="s">
        <v>291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239</v>
      </c>
      <c r="ED441" s="2" t="s">
        <v>237</v>
      </c>
      <c r="EE441" s="2" t="s">
        <v>1010</v>
      </c>
      <c r="EF441" s="2" t="s">
        <v>1024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239</v>
      </c>
      <c r="EP441" s="2" t="s">
        <v>237</v>
      </c>
      <c r="EQ441" s="2" t="s">
        <v>1582</v>
      </c>
      <c r="ER441" s="2" t="s">
        <v>993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237</v>
      </c>
      <c r="FC441" s="2" t="s">
        <v>1587</v>
      </c>
      <c r="FD441" s="2" t="s">
        <v>3518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237</v>
      </c>
      <c r="FO441" s="2" t="s">
        <v>1589</v>
      </c>
      <c r="FP441" s="2" t="s">
        <v>600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226</v>
      </c>
      <c r="FZ441" s="2" t="s">
        <v>226</v>
      </c>
      <c r="GA441" s="2" t="s">
        <v>226</v>
      </c>
      <c r="GB441" s="2" t="s">
        <v>226</v>
      </c>
      <c r="GC441" s="2" t="s">
        <v>226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1002</v>
      </c>
      <c r="GL441" s="2" t="s">
        <v>237</v>
      </c>
      <c r="GM441" s="2" t="s">
        <v>1722</v>
      </c>
      <c r="GN441" s="2" t="s">
        <v>553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239</v>
      </c>
      <c r="GX441" s="2" t="s">
        <v>237</v>
      </c>
      <c r="GY441" s="2" t="s">
        <v>607</v>
      </c>
      <c r="GZ441" s="2" t="s">
        <v>3710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239</v>
      </c>
      <c r="HJ441" s="2" t="s">
        <v>237</v>
      </c>
      <c r="HK441" s="2" t="s">
        <v>1591</v>
      </c>
      <c r="HL441" s="2" t="s">
        <v>929</v>
      </c>
      <c r="HM441" s="2" t="s">
        <v>238</v>
      </c>
      <c r="HN441" s="2" t="s">
        <v>226</v>
      </c>
      <c r="HO441" s="4"/>
      <c r="HP441" s="8"/>
      <c r="HQ441" s="4">
        <v>1</v>
      </c>
      <c r="HR441" s="8">
        <v>25.98</v>
      </c>
      <c r="HS441" s="7">
        <v>-1</v>
      </c>
      <c r="HT441" s="7">
        <v>-1</v>
      </c>
      <c r="HU441" s="2" t="s">
        <v>239</v>
      </c>
      <c r="HV441" s="2" t="s">
        <v>237</v>
      </c>
      <c r="HW441" s="2" t="s">
        <v>610</v>
      </c>
      <c r="HX441" s="2" t="s">
        <v>1515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237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239</v>
      </c>
      <c r="IT441" s="2" t="s">
        <v>237</v>
      </c>
      <c r="IU441" s="2" t="s">
        <v>1293</v>
      </c>
      <c r="IV441" s="2" t="s">
        <v>2776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237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237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237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236</v>
      </c>
      <c r="KP441" s="2" t="s">
        <v>237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237</v>
      </c>
      <c r="LC441" s="2" t="s">
        <v>1121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239</v>
      </c>
      <c r="LN441" s="2" t="s">
        <v>237</v>
      </c>
      <c r="LO441" s="2" t="s">
        <v>321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237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239</v>
      </c>
      <c r="NJ441" s="2" t="s">
        <v>237</v>
      </c>
      <c r="NK441" s="2" t="s">
        <v>1598</v>
      </c>
      <c r="NL441" s="2" t="s">
        <v>1086</v>
      </c>
      <c r="NM441" s="2" t="s">
        <v>238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239</v>
      </c>
      <c r="NV441" s="2" t="s">
        <v>237</v>
      </c>
      <c r="NW441" s="2" t="s">
        <v>619</v>
      </c>
      <c r="NX441" s="2" t="s">
        <v>3711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252</v>
      </c>
      <c r="OH441" s="2" t="s">
        <v>237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252</v>
      </c>
      <c r="OT441" s="2" t="s">
        <v>237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226</v>
      </c>
      <c r="QE441" s="2" t="s">
        <v>226</v>
      </c>
      <c r="QF441" s="2" t="s">
        <v>226</v>
      </c>
      <c r="QG441" s="2" t="s">
        <v>226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236</v>
      </c>
      <c r="QP441" s="2" t="s">
        <v>237</v>
      </c>
      <c r="QQ441" s="2" t="s">
        <v>226</v>
      </c>
      <c r="QR441" s="2" t="s">
        <v>226</v>
      </c>
      <c r="QS441" s="2" t="s">
        <v>238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266</v>
      </c>
      <c r="RB441" s="2" t="s">
        <v>237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226</v>
      </c>
      <c r="RO441" s="2" t="s">
        <v>226</v>
      </c>
      <c r="RP441" s="2" t="s">
        <v>226</v>
      </c>
      <c r="RQ441" s="2" t="s">
        <v>226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239</v>
      </c>
      <c r="RZ441" s="2" t="s">
        <v>237</v>
      </c>
      <c r="SA441" s="2" t="s">
        <v>621</v>
      </c>
      <c r="SB441" s="2" t="s">
        <v>3712</v>
      </c>
      <c r="SC441" s="2" t="s">
        <v>238</v>
      </c>
      <c r="SD441" s="2" t="s">
        <v>226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</row>
    <row r="442">
      <c r="A442" s="2" t="s">
        <v>3713</v>
      </c>
      <c r="B442" s="2" t="s">
        <v>577</v>
      </c>
      <c r="C442" s="2" t="s">
        <v>558</v>
      </c>
      <c r="D442" s="2" t="s">
        <v>486</v>
      </c>
      <c r="E442" s="2" t="s">
        <v>3495</v>
      </c>
      <c r="F442" s="2" t="s">
        <v>1572</v>
      </c>
      <c r="G442" s="2" t="s">
        <v>1573</v>
      </c>
      <c r="H442" s="2" t="s">
        <v>1574</v>
      </c>
      <c r="I442" s="2" t="s">
        <v>3708</v>
      </c>
      <c r="J442" s="2" t="s">
        <v>221</v>
      </c>
      <c r="K442" s="2" t="s">
        <v>1576</v>
      </c>
      <c r="L442" s="3">
        <v>29.9</v>
      </c>
      <c r="M442" s="3">
        <v>31.4</v>
      </c>
      <c r="N442" s="3">
        <v>64.99</v>
      </c>
      <c r="O442" s="2" t="s">
        <v>223</v>
      </c>
      <c r="P442" s="2" t="s">
        <v>224</v>
      </c>
      <c r="Q442" s="2" t="s">
        <v>225</v>
      </c>
      <c r="R442" s="2" t="s">
        <v>226</v>
      </c>
      <c r="S442" s="2" t="s">
        <v>3714</v>
      </c>
      <c r="T442" s="2" t="s">
        <v>969</v>
      </c>
      <c r="U442" s="2" t="s">
        <v>229</v>
      </c>
      <c r="V442" s="2" t="s">
        <v>563</v>
      </c>
      <c r="W442" s="2" t="s">
        <v>1352</v>
      </c>
      <c r="X442" s="2" t="s">
        <v>1578</v>
      </c>
      <c r="Y442" s="2" t="s">
        <v>1579</v>
      </c>
      <c r="Z442" s="4">
        <v>235</v>
      </c>
      <c r="AA442" s="4">
        <f>=ROUNDDOWN(47,0)</f>
      </c>
      <c r="AB442" s="5">
        <v>5</v>
      </c>
      <c r="AC442" s="2" t="s">
        <v>1580</v>
      </c>
      <c r="AD442" s="4">
        <v>110</v>
      </c>
      <c r="AE442" s="4">
        <v>110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>
        <v>22</v>
      </c>
      <c r="AQ442" s="8">
        <v>694.53</v>
      </c>
      <c r="AR442" s="4">
        <v>63</v>
      </c>
      <c r="AS442" s="8">
        <v>2018.43</v>
      </c>
      <c r="AT442" s="7">
        <v>-0.6508</v>
      </c>
      <c r="AU442" s="7">
        <v>-0.6559</v>
      </c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>
        <v>0.527</v>
      </c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 t="s">
        <v>226</v>
      </c>
      <c r="BJ442" s="4">
        <v>22</v>
      </c>
      <c r="BK442" s="8">
        <v>694.53</v>
      </c>
      <c r="BL442" s="2" t="s">
        <v>3715</v>
      </c>
      <c r="BM442" s="7">
        <v>1</v>
      </c>
      <c r="BN442" s="7">
        <v>1</v>
      </c>
      <c r="BO442" s="4"/>
      <c r="BP442" s="8"/>
      <c r="BQ442" s="4">
        <v>13</v>
      </c>
      <c r="BR442" s="8">
        <v>442.91</v>
      </c>
      <c r="BS442" s="7">
        <v>-1</v>
      </c>
      <c r="BT442" s="7">
        <v>-1</v>
      </c>
      <c r="BU442" s="2" t="s">
        <v>239</v>
      </c>
      <c r="BV442" s="2" t="s">
        <v>223</v>
      </c>
      <c r="BW442" s="2" t="s">
        <v>226</v>
      </c>
      <c r="BX442" s="2" t="s">
        <v>1588</v>
      </c>
      <c r="BY442" s="2" t="s">
        <v>238</v>
      </c>
      <c r="BZ442" s="2" t="s">
        <v>226</v>
      </c>
      <c r="CA442" s="4">
        <v>5</v>
      </c>
      <c r="CB442" s="8">
        <v>160</v>
      </c>
      <c r="CC442" s="4">
        <v>11</v>
      </c>
      <c r="CD442" s="8">
        <v>352</v>
      </c>
      <c r="CE442" s="7">
        <v>-0.5455</v>
      </c>
      <c r="CF442" s="7">
        <v>-0.5455</v>
      </c>
      <c r="CG442" s="2" t="s">
        <v>239</v>
      </c>
      <c r="CH442" s="2" t="s">
        <v>223</v>
      </c>
      <c r="CI442" s="2" t="s">
        <v>1475</v>
      </c>
      <c r="CJ442" s="2" t="s">
        <v>1024</v>
      </c>
      <c r="CK442" s="2" t="s">
        <v>238</v>
      </c>
      <c r="CL442" s="2" t="s">
        <v>226</v>
      </c>
      <c r="CM442" s="4">
        <v>3</v>
      </c>
      <c r="CN442" s="8">
        <v>91.2</v>
      </c>
      <c r="CO442" s="4">
        <v>2</v>
      </c>
      <c r="CP442" s="8">
        <v>60.8</v>
      </c>
      <c r="CQ442" s="7">
        <v>0.5</v>
      </c>
      <c r="CR442" s="7">
        <v>0.5</v>
      </c>
      <c r="CS442" s="2" t="s">
        <v>239</v>
      </c>
      <c r="CT442" s="2" t="s">
        <v>223</v>
      </c>
      <c r="CU442" s="2" t="s">
        <v>1582</v>
      </c>
      <c r="CV442" s="2" t="s">
        <v>1854</v>
      </c>
      <c r="CW442" s="2" t="s">
        <v>238</v>
      </c>
      <c r="CX442" s="2" t="s">
        <v>226</v>
      </c>
      <c r="CY442" s="4">
        <v>5</v>
      </c>
      <c r="CZ442" s="8">
        <v>156</v>
      </c>
      <c r="DA442" s="4">
        <v>19</v>
      </c>
      <c r="DB442" s="8">
        <v>592.8</v>
      </c>
      <c r="DC442" s="7">
        <v>-0.7368</v>
      </c>
      <c r="DD442" s="7">
        <v>-0.7368</v>
      </c>
      <c r="DE442" s="2" t="s">
        <v>239</v>
      </c>
      <c r="DF442" s="2" t="s">
        <v>223</v>
      </c>
      <c r="DG442" s="2" t="s">
        <v>1584</v>
      </c>
      <c r="DH442" s="2" t="s">
        <v>3357</v>
      </c>
      <c r="DI442" s="2" t="s">
        <v>238</v>
      </c>
      <c r="DJ442" s="2" t="s">
        <v>226</v>
      </c>
      <c r="DK442" s="4">
        <v>1</v>
      </c>
      <c r="DL442" s="8">
        <v>30.12</v>
      </c>
      <c r="DM442" s="4">
        <v>2</v>
      </c>
      <c r="DN442" s="8">
        <v>60.24</v>
      </c>
      <c r="DO442" s="7">
        <v>-0.5</v>
      </c>
      <c r="DP442" s="7">
        <v>-0.5</v>
      </c>
      <c r="DQ442" s="2" t="s">
        <v>239</v>
      </c>
      <c r="DR442" s="2" t="s">
        <v>223</v>
      </c>
      <c r="DS442" s="2" t="s">
        <v>1582</v>
      </c>
      <c r="DT442" s="2" t="s">
        <v>1867</v>
      </c>
      <c r="DU442" s="2" t="s">
        <v>238</v>
      </c>
      <c r="DV442" s="2" t="s">
        <v>226</v>
      </c>
      <c r="DW442" s="4">
        <v>3</v>
      </c>
      <c r="DX442" s="8">
        <v>98.88</v>
      </c>
      <c r="DY442" s="4">
        <v>5</v>
      </c>
      <c r="DZ442" s="8">
        <v>164.8</v>
      </c>
      <c r="EA442" s="7">
        <v>-0.4</v>
      </c>
      <c r="EB442" s="7">
        <v>-0.4</v>
      </c>
      <c r="EC442" s="2" t="s">
        <v>239</v>
      </c>
      <c r="ED442" s="2" t="s">
        <v>223</v>
      </c>
      <c r="EE442" s="2" t="s">
        <v>1010</v>
      </c>
      <c r="EF442" s="2" t="s">
        <v>3716</v>
      </c>
      <c r="EG442" s="2" t="s">
        <v>238</v>
      </c>
      <c r="EH442" s="2" t="s">
        <v>226</v>
      </c>
      <c r="EI442" s="4">
        <v>1</v>
      </c>
      <c r="EJ442" s="8">
        <v>30.19</v>
      </c>
      <c r="EK442" s="4">
        <v>4</v>
      </c>
      <c r="EL442" s="8">
        <v>120.76</v>
      </c>
      <c r="EM442" s="7">
        <v>-0.75</v>
      </c>
      <c r="EN442" s="7">
        <v>-0.75</v>
      </c>
      <c r="EO442" s="2" t="s">
        <v>239</v>
      </c>
      <c r="EP442" s="2" t="s">
        <v>223</v>
      </c>
      <c r="EQ442" s="2" t="s">
        <v>1582</v>
      </c>
      <c r="ER442" s="2" t="s">
        <v>993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223</v>
      </c>
      <c r="FC442" s="2" t="s">
        <v>1587</v>
      </c>
      <c r="FD442" s="2" t="s">
        <v>3673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223</v>
      </c>
      <c r="FO442" s="2" t="s">
        <v>1129</v>
      </c>
      <c r="FP442" s="2" t="s">
        <v>3717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239</v>
      </c>
      <c r="FZ442" s="2" t="s">
        <v>223</v>
      </c>
      <c r="GA442" s="2" t="s">
        <v>1955</v>
      </c>
      <c r="GB442" s="2" t="s">
        <v>226</v>
      </c>
      <c r="GC442" s="2" t="s">
        <v>238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1002</v>
      </c>
      <c r="GL442" s="2" t="s">
        <v>237</v>
      </c>
      <c r="GM442" s="2" t="s">
        <v>1722</v>
      </c>
      <c r="GN442" s="2" t="s">
        <v>790</v>
      </c>
      <c r="GO442" s="2" t="s">
        <v>238</v>
      </c>
      <c r="GP442" s="2" t="s">
        <v>226</v>
      </c>
      <c r="GQ442" s="4">
        <v>2</v>
      </c>
      <c r="GR442" s="8">
        <v>62.22</v>
      </c>
      <c r="GS442" s="4"/>
      <c r="GT442" s="8"/>
      <c r="GU442" s="7"/>
      <c r="GV442" s="7"/>
      <c r="GW442" s="2" t="s">
        <v>239</v>
      </c>
      <c r="GX442" s="2" t="s">
        <v>223</v>
      </c>
      <c r="GY442" s="2" t="s">
        <v>607</v>
      </c>
      <c r="GZ442" s="2" t="s">
        <v>3718</v>
      </c>
      <c r="HA442" s="2" t="s">
        <v>238</v>
      </c>
      <c r="HB442" s="2" t="s">
        <v>226</v>
      </c>
      <c r="HC442" s="4"/>
      <c r="HD442" s="8"/>
      <c r="HE442" s="4">
        <v>2</v>
      </c>
      <c r="HF442" s="8">
        <v>59.32</v>
      </c>
      <c r="HG442" s="7">
        <v>-1</v>
      </c>
      <c r="HH442" s="7">
        <v>-1</v>
      </c>
      <c r="HI442" s="2" t="s">
        <v>239</v>
      </c>
      <c r="HJ442" s="2" t="s">
        <v>223</v>
      </c>
      <c r="HK442" s="2" t="s">
        <v>1591</v>
      </c>
      <c r="HL442" s="2" t="s">
        <v>1123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239</v>
      </c>
      <c r="HV442" s="2" t="s">
        <v>237</v>
      </c>
      <c r="HW442" s="2" t="s">
        <v>610</v>
      </c>
      <c r="HX442" s="2" t="s">
        <v>1274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223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>
        <v>2</v>
      </c>
      <c r="IN442" s="8">
        <v>65.92</v>
      </c>
      <c r="IO442" s="4">
        <v>5</v>
      </c>
      <c r="IP442" s="8">
        <v>164.8</v>
      </c>
      <c r="IQ442" s="7">
        <v>-0.6</v>
      </c>
      <c r="IR442" s="7">
        <v>-0.6</v>
      </c>
      <c r="IS442" s="2" t="s">
        <v>239</v>
      </c>
      <c r="IT442" s="2" t="s">
        <v>223</v>
      </c>
      <c r="IU442" s="2" t="s">
        <v>1293</v>
      </c>
      <c r="IV442" s="2" t="s">
        <v>1123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223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223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223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236</v>
      </c>
      <c r="KP442" s="2" t="s">
        <v>223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239</v>
      </c>
      <c r="LB442" s="2" t="s">
        <v>223</v>
      </c>
      <c r="LC442" s="2" t="s">
        <v>1584</v>
      </c>
      <c r="LD442" s="2" t="s">
        <v>3719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239</v>
      </c>
      <c r="LN442" s="2" t="s">
        <v>223</v>
      </c>
      <c r="LO442" s="2" t="s">
        <v>321</v>
      </c>
      <c r="LP442" s="2" t="s">
        <v>1597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239</v>
      </c>
      <c r="MX442" s="2" t="s">
        <v>223</v>
      </c>
      <c r="MY442" s="2" t="s">
        <v>643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239</v>
      </c>
      <c r="NJ442" s="2" t="s">
        <v>261</v>
      </c>
      <c r="NK442" s="2" t="s">
        <v>1598</v>
      </c>
      <c r="NL442" s="2" t="s">
        <v>3278</v>
      </c>
      <c r="NM442" s="2" t="s">
        <v>238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239</v>
      </c>
      <c r="NV442" s="2" t="s">
        <v>237</v>
      </c>
      <c r="NW442" s="2" t="s">
        <v>619</v>
      </c>
      <c r="NX442" s="2" t="s">
        <v>3538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239</v>
      </c>
      <c r="OH442" s="2" t="s">
        <v>237</v>
      </c>
      <c r="OI442" s="2" t="s">
        <v>671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252</v>
      </c>
      <c r="OT442" s="2" t="s">
        <v>223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239</v>
      </c>
      <c r="PF442" s="2" t="s">
        <v>223</v>
      </c>
      <c r="PG442" s="2" t="s">
        <v>226</v>
      </c>
      <c r="PH442" s="2" t="s">
        <v>226</v>
      </c>
      <c r="PI442" s="2" t="s">
        <v>238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226</v>
      </c>
      <c r="QE442" s="2" t="s">
        <v>226</v>
      </c>
      <c r="QF442" s="2" t="s">
        <v>226</v>
      </c>
      <c r="QG442" s="2" t="s">
        <v>226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236</v>
      </c>
      <c r="QP442" s="2" t="s">
        <v>237</v>
      </c>
      <c r="QQ442" s="2" t="s">
        <v>226</v>
      </c>
      <c r="QR442" s="2" t="s">
        <v>226</v>
      </c>
      <c r="QS442" s="2" t="s">
        <v>238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266</v>
      </c>
      <c r="RB442" s="2" t="s">
        <v>223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226</v>
      </c>
      <c r="RO442" s="2" t="s">
        <v>226</v>
      </c>
      <c r="RP442" s="2" t="s">
        <v>226</v>
      </c>
      <c r="RQ442" s="2" t="s">
        <v>226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239</v>
      </c>
      <c r="RZ442" s="2" t="s">
        <v>237</v>
      </c>
      <c r="SA442" s="2" t="s">
        <v>621</v>
      </c>
      <c r="SB442" s="2" t="s">
        <v>3278</v>
      </c>
      <c r="SC442" s="2" t="s">
        <v>238</v>
      </c>
      <c r="SD442" s="2" t="s">
        <v>226</v>
      </c>
      <c r="SE442" s="4">
        <v>235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>
        <v>110</v>
      </c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</row>
    <row r="443">
      <c r="A443" s="2" t="s">
        <v>3720</v>
      </c>
      <c r="B443" s="2" t="s">
        <v>577</v>
      </c>
      <c r="C443" s="2" t="s">
        <v>558</v>
      </c>
      <c r="D443" s="2" t="s">
        <v>486</v>
      </c>
      <c r="E443" s="2" t="s">
        <v>3495</v>
      </c>
      <c r="F443" s="2" t="s">
        <v>1572</v>
      </c>
      <c r="G443" s="2" t="s">
        <v>1573</v>
      </c>
      <c r="H443" s="2" t="s">
        <v>1574</v>
      </c>
      <c r="I443" s="2" t="s">
        <v>3708</v>
      </c>
      <c r="J443" s="2" t="s">
        <v>268</v>
      </c>
      <c r="K443" s="2" t="s">
        <v>1576</v>
      </c>
      <c r="L443" s="3">
        <v>34.5</v>
      </c>
      <c r="M443" s="3">
        <v>36.22</v>
      </c>
      <c r="N443" s="3">
        <v>74.99</v>
      </c>
      <c r="O443" s="2" t="s">
        <v>223</v>
      </c>
      <c r="P443" s="2" t="s">
        <v>224</v>
      </c>
      <c r="Q443" s="2" t="s">
        <v>225</v>
      </c>
      <c r="R443" s="2" t="s">
        <v>226</v>
      </c>
      <c r="S443" s="2" t="s">
        <v>3714</v>
      </c>
      <c r="T443" s="2" t="s">
        <v>969</v>
      </c>
      <c r="U443" s="2" t="s">
        <v>229</v>
      </c>
      <c r="V443" s="2" t="s">
        <v>563</v>
      </c>
      <c r="W443" s="2" t="s">
        <v>1352</v>
      </c>
      <c r="X443" s="2" t="s">
        <v>1578</v>
      </c>
      <c r="Y443" s="2" t="s">
        <v>1175</v>
      </c>
      <c r="Z443" s="4">
        <v>174</v>
      </c>
      <c r="AA443" s="4">
        <f>=ROUNDDOWN(58,0)</f>
      </c>
      <c r="AB443" s="5">
        <v>3</v>
      </c>
      <c r="AC443" s="2" t="s">
        <v>226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>
        <v>15</v>
      </c>
      <c r="AQ443" s="8">
        <v>570.12</v>
      </c>
      <c r="AR443" s="4">
        <v>51</v>
      </c>
      <c r="AS443" s="8">
        <v>1898.57</v>
      </c>
      <c r="AT443" s="7">
        <v>-0.7059</v>
      </c>
      <c r="AU443" s="7">
        <v>-0.6997</v>
      </c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>
        <v>0.4326</v>
      </c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 t="s">
        <v>226</v>
      </c>
      <c r="BJ443" s="4">
        <v>15</v>
      </c>
      <c r="BK443" s="8">
        <v>570.12</v>
      </c>
      <c r="BL443" s="2" t="s">
        <v>3721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337</v>
      </c>
      <c r="BV443" s="2" t="s">
        <v>223</v>
      </c>
      <c r="BW443" s="2" t="s">
        <v>226</v>
      </c>
      <c r="BX443" s="2" t="s">
        <v>226</v>
      </c>
      <c r="BY443" s="2" t="s">
        <v>238</v>
      </c>
      <c r="BZ443" s="2" t="s">
        <v>226</v>
      </c>
      <c r="CA443" s="4">
        <v>2</v>
      </c>
      <c r="CB443" s="8">
        <v>76.8</v>
      </c>
      <c r="CC443" s="4">
        <v>11</v>
      </c>
      <c r="CD443" s="8">
        <v>422.4</v>
      </c>
      <c r="CE443" s="7">
        <v>-0.8182</v>
      </c>
      <c r="CF443" s="7">
        <v>-0.8182</v>
      </c>
      <c r="CG443" s="2" t="s">
        <v>239</v>
      </c>
      <c r="CH443" s="2" t="s">
        <v>223</v>
      </c>
      <c r="CI443" s="2" t="s">
        <v>870</v>
      </c>
      <c r="CJ443" s="2" t="s">
        <v>785</v>
      </c>
      <c r="CK443" s="2" t="s">
        <v>238</v>
      </c>
      <c r="CL443" s="2" t="s">
        <v>226</v>
      </c>
      <c r="CM443" s="4">
        <v>3</v>
      </c>
      <c r="CN443" s="8">
        <v>115.2</v>
      </c>
      <c r="CO443" s="4">
        <v>6</v>
      </c>
      <c r="CP443" s="8">
        <v>230.4</v>
      </c>
      <c r="CQ443" s="7">
        <v>-0.5</v>
      </c>
      <c r="CR443" s="7">
        <v>-0.5</v>
      </c>
      <c r="CS443" s="2" t="s">
        <v>239</v>
      </c>
      <c r="CT443" s="2" t="s">
        <v>223</v>
      </c>
      <c r="CU443" s="2" t="s">
        <v>1792</v>
      </c>
      <c r="CV443" s="2" t="s">
        <v>3722</v>
      </c>
      <c r="CW443" s="2" t="s">
        <v>238</v>
      </c>
      <c r="CX443" s="2" t="s">
        <v>226</v>
      </c>
      <c r="CY443" s="4"/>
      <c r="CZ443" s="8"/>
      <c r="DA443" s="4">
        <v>10</v>
      </c>
      <c r="DB443" s="8">
        <v>345.7</v>
      </c>
      <c r="DC443" s="7">
        <v>-1</v>
      </c>
      <c r="DD443" s="7">
        <v>-1</v>
      </c>
      <c r="DE443" s="2" t="s">
        <v>239</v>
      </c>
      <c r="DF443" s="2" t="s">
        <v>223</v>
      </c>
      <c r="DG443" s="2" t="s">
        <v>654</v>
      </c>
      <c r="DH443" s="2" t="s">
        <v>660</v>
      </c>
      <c r="DI443" s="2" t="s">
        <v>238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239</v>
      </c>
      <c r="DR443" s="2" t="s">
        <v>223</v>
      </c>
      <c r="DS443" s="2" t="s">
        <v>1792</v>
      </c>
      <c r="DT443" s="2" t="s">
        <v>870</v>
      </c>
      <c r="DU443" s="2" t="s">
        <v>238</v>
      </c>
      <c r="DV443" s="2" t="s">
        <v>226</v>
      </c>
      <c r="DW443" s="4">
        <v>5</v>
      </c>
      <c r="DX443" s="8">
        <v>190.2</v>
      </c>
      <c r="DY443" s="4">
        <v>7</v>
      </c>
      <c r="DZ443" s="8">
        <v>266.28</v>
      </c>
      <c r="EA443" s="7">
        <v>-0.2857</v>
      </c>
      <c r="EB443" s="7">
        <v>-0.2857</v>
      </c>
      <c r="EC443" s="2" t="s">
        <v>239</v>
      </c>
      <c r="ED443" s="2" t="s">
        <v>223</v>
      </c>
      <c r="EE443" s="2" t="s">
        <v>724</v>
      </c>
      <c r="EF443" s="2" t="s">
        <v>697</v>
      </c>
      <c r="EG443" s="2" t="s">
        <v>238</v>
      </c>
      <c r="EH443" s="2" t="s">
        <v>226</v>
      </c>
      <c r="EI443" s="4">
        <v>2</v>
      </c>
      <c r="EJ443" s="8">
        <v>73.8</v>
      </c>
      <c r="EK443" s="4">
        <v>11</v>
      </c>
      <c r="EL443" s="8">
        <v>405.9</v>
      </c>
      <c r="EM443" s="7">
        <v>-0.8182</v>
      </c>
      <c r="EN443" s="7">
        <v>-0.8182</v>
      </c>
      <c r="EO443" s="2" t="s">
        <v>239</v>
      </c>
      <c r="EP443" s="2" t="s">
        <v>223</v>
      </c>
      <c r="EQ443" s="2" t="s">
        <v>1792</v>
      </c>
      <c r="ER443" s="2" t="s">
        <v>1615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223</v>
      </c>
      <c r="FC443" s="2" t="s">
        <v>1175</v>
      </c>
      <c r="FD443" s="2" t="s">
        <v>1195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223</v>
      </c>
      <c r="FO443" s="2" t="s">
        <v>1792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239</v>
      </c>
      <c r="FZ443" s="2" t="s">
        <v>223</v>
      </c>
      <c r="GA443" s="2" t="s">
        <v>661</v>
      </c>
      <c r="GB443" s="2" t="s">
        <v>226</v>
      </c>
      <c r="GC443" s="2" t="s">
        <v>238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1002</v>
      </c>
      <c r="GL443" s="2" t="s">
        <v>237</v>
      </c>
      <c r="GM443" s="2" t="s">
        <v>1722</v>
      </c>
      <c r="GN443" s="2" t="s">
        <v>3659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239</v>
      </c>
      <c r="GX443" s="2" t="s">
        <v>223</v>
      </c>
      <c r="GY443" s="2" t="s">
        <v>1964</v>
      </c>
      <c r="GZ443" s="2" t="s">
        <v>276</v>
      </c>
      <c r="HA443" s="2" t="s">
        <v>238</v>
      </c>
      <c r="HB443" s="2" t="s">
        <v>226</v>
      </c>
      <c r="HC443" s="4"/>
      <c r="HD443" s="8"/>
      <c r="HE443" s="4">
        <v>2</v>
      </c>
      <c r="HF443" s="8">
        <v>76.08</v>
      </c>
      <c r="HG443" s="7">
        <v>-1</v>
      </c>
      <c r="HH443" s="7">
        <v>-1</v>
      </c>
      <c r="HI443" s="2" t="s">
        <v>239</v>
      </c>
      <c r="HJ443" s="2" t="s">
        <v>223</v>
      </c>
      <c r="HK443" s="2" t="s">
        <v>1591</v>
      </c>
      <c r="HL443" s="2" t="s">
        <v>1424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223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223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>
        <v>3</v>
      </c>
      <c r="IN443" s="8">
        <v>114.12</v>
      </c>
      <c r="IO443" s="4">
        <v>3</v>
      </c>
      <c r="IP443" s="8">
        <v>114.12</v>
      </c>
      <c r="IQ443" s="7"/>
      <c r="IR443" s="7"/>
      <c r="IS443" s="2" t="s">
        <v>239</v>
      </c>
      <c r="IT443" s="2" t="s">
        <v>223</v>
      </c>
      <c r="IU443" s="2" t="s">
        <v>1293</v>
      </c>
      <c r="IV443" s="2" t="s">
        <v>890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252</v>
      </c>
      <c r="JF443" s="2" t="s">
        <v>223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223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223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236</v>
      </c>
      <c r="KP443" s="2" t="s">
        <v>223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223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239</v>
      </c>
      <c r="LN443" s="2" t="s">
        <v>223</v>
      </c>
      <c r="LO443" s="2" t="s">
        <v>1964</v>
      </c>
      <c r="LP443" s="2" t="s">
        <v>226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239</v>
      </c>
      <c r="MX443" s="2" t="s">
        <v>223</v>
      </c>
      <c r="MY443" s="2" t="s">
        <v>643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>
        <v>1</v>
      </c>
      <c r="NF443" s="8">
        <v>37.69</v>
      </c>
      <c r="NG443" s="7">
        <v>-1</v>
      </c>
      <c r="NH443" s="7">
        <v>-1</v>
      </c>
      <c r="NI443" s="2" t="s">
        <v>239</v>
      </c>
      <c r="NJ443" s="2" t="s">
        <v>261</v>
      </c>
      <c r="NK443" s="2" t="s">
        <v>1792</v>
      </c>
      <c r="NL443" s="2" t="s">
        <v>3648</v>
      </c>
      <c r="NM443" s="2" t="s">
        <v>238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239</v>
      </c>
      <c r="NV443" s="2" t="s">
        <v>237</v>
      </c>
      <c r="NW443" s="2" t="s">
        <v>3723</v>
      </c>
      <c r="NX443" s="2" t="s">
        <v>226</v>
      </c>
      <c r="NY443" s="2" t="s">
        <v>238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239</v>
      </c>
      <c r="OH443" s="2" t="s">
        <v>237</v>
      </c>
      <c r="OI443" s="2" t="s">
        <v>671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252</v>
      </c>
      <c r="OT443" s="2" t="s">
        <v>223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239</v>
      </c>
      <c r="PF443" s="2" t="s">
        <v>223</v>
      </c>
      <c r="PG443" s="2" t="s">
        <v>226</v>
      </c>
      <c r="PH443" s="2" t="s">
        <v>226</v>
      </c>
      <c r="PI443" s="2" t="s">
        <v>238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223</v>
      </c>
      <c r="QE443" s="2" t="s">
        <v>226</v>
      </c>
      <c r="QF443" s="2" t="s">
        <v>226</v>
      </c>
      <c r="QG443" s="2" t="s">
        <v>238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236</v>
      </c>
      <c r="QP443" s="2" t="s">
        <v>237</v>
      </c>
      <c r="QQ443" s="2" t="s">
        <v>226</v>
      </c>
      <c r="QR443" s="2" t="s">
        <v>226</v>
      </c>
      <c r="QS443" s="2" t="s">
        <v>238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266</v>
      </c>
      <c r="RB443" s="2" t="s">
        <v>223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226</v>
      </c>
      <c r="RN443" s="2" t="s">
        <v>226</v>
      </c>
      <c r="RO443" s="2" t="s">
        <v>226</v>
      </c>
      <c r="RP443" s="2" t="s">
        <v>226</v>
      </c>
      <c r="RQ443" s="2" t="s">
        <v>226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236</v>
      </c>
      <c r="RZ443" s="2" t="s">
        <v>237</v>
      </c>
      <c r="SA443" s="2" t="s">
        <v>226</v>
      </c>
      <c r="SB443" s="2" t="s">
        <v>226</v>
      </c>
      <c r="SC443" s="2" t="s">
        <v>238</v>
      </c>
      <c r="SD443" s="2" t="s">
        <v>226</v>
      </c>
      <c r="SE443" s="4">
        <v>174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</row>
    <row r="444">
      <c r="A444" s="2" t="s">
        <v>3724</v>
      </c>
      <c r="B444" s="2" t="s">
        <v>577</v>
      </c>
      <c r="C444" s="2" t="s">
        <v>558</v>
      </c>
      <c r="D444" s="2" t="s">
        <v>486</v>
      </c>
      <c r="E444" s="2" t="s">
        <v>3495</v>
      </c>
      <c r="F444" s="2" t="s">
        <v>1804</v>
      </c>
      <c r="G444" s="2" t="s">
        <v>1805</v>
      </c>
      <c r="H444" s="2" t="s">
        <v>1806</v>
      </c>
      <c r="I444" s="2" t="s">
        <v>3725</v>
      </c>
      <c r="J444" s="2" t="s">
        <v>582</v>
      </c>
      <c r="K444" s="2" t="s">
        <v>967</v>
      </c>
      <c r="L444" s="3">
        <v>25.3</v>
      </c>
      <c r="M444" s="3">
        <v>26.56</v>
      </c>
      <c r="N444" s="3">
        <v>54.99</v>
      </c>
      <c r="O444" s="2" t="s">
        <v>283</v>
      </c>
      <c r="P444" s="2" t="s">
        <v>284</v>
      </c>
      <c r="Q444" s="2" t="s">
        <v>225</v>
      </c>
      <c r="R444" s="2" t="s">
        <v>226</v>
      </c>
      <c r="S444" s="2" t="s">
        <v>1808</v>
      </c>
      <c r="T444" s="2" t="s">
        <v>969</v>
      </c>
      <c r="U444" s="2" t="s">
        <v>371</v>
      </c>
      <c r="V444" s="2" t="s">
        <v>970</v>
      </c>
      <c r="W444" s="2" t="s">
        <v>587</v>
      </c>
      <c r="X444" s="2" t="s">
        <v>971</v>
      </c>
      <c r="Y444" s="2" t="s">
        <v>1846</v>
      </c>
      <c r="Z444" s="4"/>
      <c r="AA444" s="4">
        <f>=ROUNDDOWN({0},0)</f>
      </c>
      <c r="AB444" s="5">
        <v>3</v>
      </c>
      <c r="AC444" s="2" t="s">
        <v>226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>
        <v>61</v>
      </c>
      <c r="AS444" s="8">
        <v>1197.97</v>
      </c>
      <c r="AT444" s="7">
        <v>-1</v>
      </c>
      <c r="AU444" s="7">
        <v>-1</v>
      </c>
      <c r="AV444" s="4">
        <v>3</v>
      </c>
      <c r="AW444" s="8">
        <v>96</v>
      </c>
      <c r="AX444" s="4">
        <v>208</v>
      </c>
      <c r="AY444" s="8">
        <v>4961.17</v>
      </c>
      <c r="AZ444" s="7">
        <v>-0.9856</v>
      </c>
      <c r="BA444" s="7">
        <v>-0.9806</v>
      </c>
      <c r="BB444" s="7"/>
      <c r="BC444" s="4">
        <v>3</v>
      </c>
      <c r="BD444" s="8">
        <v>96</v>
      </c>
      <c r="BE444" s="4">
        <v>313</v>
      </c>
      <c r="BF444" s="8">
        <v>7520.01</v>
      </c>
      <c r="BG444" s="7">
        <v>-0.9904</v>
      </c>
      <c r="BH444" s="7">
        <v>-0.9872</v>
      </c>
      <c r="BI444" s="7">
        <v>1</v>
      </c>
      <c r="BJ444" s="4"/>
      <c r="BK444" s="8"/>
      <c r="BL444" s="2" t="s">
        <v>3726</v>
      </c>
      <c r="BM444" s="7"/>
      <c r="BN444" s="7"/>
      <c r="BO444" s="4"/>
      <c r="BP444" s="8"/>
      <c r="BQ444" s="4">
        <v>12</v>
      </c>
      <c r="BR444" s="8">
        <v>326.74</v>
      </c>
      <c r="BS444" s="7">
        <v>-1</v>
      </c>
      <c r="BT444" s="7">
        <v>-1</v>
      </c>
      <c r="BU444" s="2" t="s">
        <v>239</v>
      </c>
      <c r="BV444" s="2" t="s">
        <v>237</v>
      </c>
      <c r="BW444" s="2" t="s">
        <v>226</v>
      </c>
      <c r="BX444" s="2" t="s">
        <v>1584</v>
      </c>
      <c r="BY444" s="2" t="s">
        <v>238</v>
      </c>
      <c r="BZ444" s="2" t="s">
        <v>226</v>
      </c>
      <c r="CA444" s="4"/>
      <c r="CB444" s="8"/>
      <c r="CC444" s="4">
        <v>3</v>
      </c>
      <c r="CD444" s="8">
        <v>80.01</v>
      </c>
      <c r="CE444" s="7">
        <v>-1</v>
      </c>
      <c r="CF444" s="7">
        <v>-1</v>
      </c>
      <c r="CG444" s="2" t="s">
        <v>239</v>
      </c>
      <c r="CH444" s="2" t="s">
        <v>237</v>
      </c>
      <c r="CI444" s="2" t="s">
        <v>1475</v>
      </c>
      <c r="CJ444" s="2" t="s">
        <v>1034</v>
      </c>
      <c r="CK444" s="2" t="s">
        <v>238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239</v>
      </c>
      <c r="CT444" s="2" t="s">
        <v>237</v>
      </c>
      <c r="CU444" s="2" t="s">
        <v>1857</v>
      </c>
      <c r="CV444" s="2" t="s">
        <v>1114</v>
      </c>
      <c r="CW444" s="2" t="s">
        <v>238</v>
      </c>
      <c r="CX444" s="2" t="s">
        <v>226</v>
      </c>
      <c r="CY444" s="4"/>
      <c r="CZ444" s="8"/>
      <c r="DA444" s="4">
        <v>42</v>
      </c>
      <c r="DB444" s="8">
        <v>695.5</v>
      </c>
      <c r="DC444" s="7">
        <v>-1</v>
      </c>
      <c r="DD444" s="7">
        <v>-1</v>
      </c>
      <c r="DE444" s="2" t="s">
        <v>239</v>
      </c>
      <c r="DF444" s="2" t="s">
        <v>237</v>
      </c>
      <c r="DG444" s="2" t="s">
        <v>3727</v>
      </c>
      <c r="DH444" s="2" t="s">
        <v>1588</v>
      </c>
      <c r="DI444" s="2" t="s">
        <v>291</v>
      </c>
      <c r="DJ444" s="2" t="s">
        <v>226</v>
      </c>
      <c r="DK444" s="4"/>
      <c r="DL444" s="8"/>
      <c r="DM444" s="4">
        <v>2</v>
      </c>
      <c r="DN444" s="8">
        <v>42.67</v>
      </c>
      <c r="DO444" s="7">
        <v>-1</v>
      </c>
      <c r="DP444" s="7">
        <v>-1</v>
      </c>
      <c r="DQ444" s="2" t="s">
        <v>239</v>
      </c>
      <c r="DR444" s="2" t="s">
        <v>237</v>
      </c>
      <c r="DS444" s="2" t="s">
        <v>1857</v>
      </c>
      <c r="DT444" s="2" t="s">
        <v>1114</v>
      </c>
      <c r="DU444" s="2" t="s">
        <v>291</v>
      </c>
      <c r="DV444" s="2" t="s">
        <v>226</v>
      </c>
      <c r="DW444" s="4"/>
      <c r="DX444" s="8"/>
      <c r="DY444" s="4">
        <v>1</v>
      </c>
      <c r="DZ444" s="8">
        <v>27.89</v>
      </c>
      <c r="EA444" s="7">
        <v>-1</v>
      </c>
      <c r="EB444" s="7">
        <v>-1</v>
      </c>
      <c r="EC444" s="2" t="s">
        <v>239</v>
      </c>
      <c r="ED444" s="2" t="s">
        <v>237</v>
      </c>
      <c r="EE444" s="2" t="s">
        <v>1010</v>
      </c>
      <c r="EF444" s="2" t="s">
        <v>992</v>
      </c>
      <c r="EG444" s="2" t="s">
        <v>238</v>
      </c>
      <c r="EH444" s="2" t="s">
        <v>226</v>
      </c>
      <c r="EI444" s="4"/>
      <c r="EJ444" s="8"/>
      <c r="EK444" s="4">
        <v>1</v>
      </c>
      <c r="EL444" s="8">
        <v>25.16</v>
      </c>
      <c r="EM444" s="7">
        <v>-1</v>
      </c>
      <c r="EN444" s="7">
        <v>-1</v>
      </c>
      <c r="EO444" s="2" t="s">
        <v>239</v>
      </c>
      <c r="EP444" s="2" t="s">
        <v>237</v>
      </c>
      <c r="EQ444" s="2" t="s">
        <v>1585</v>
      </c>
      <c r="ER444" s="2" t="s">
        <v>1854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237</v>
      </c>
      <c r="FC444" s="2" t="s">
        <v>1151</v>
      </c>
      <c r="FD444" s="2" t="s">
        <v>3417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237</v>
      </c>
      <c r="FO444" s="2" t="s">
        <v>2701</v>
      </c>
      <c r="FP444" s="2" t="s">
        <v>1025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226</v>
      </c>
      <c r="FZ444" s="2" t="s">
        <v>226</v>
      </c>
      <c r="GA444" s="2" t="s">
        <v>226</v>
      </c>
      <c r="GB444" s="2" t="s">
        <v>226</v>
      </c>
      <c r="GC444" s="2" t="s">
        <v>226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239</v>
      </c>
      <c r="GL444" s="2" t="s">
        <v>237</v>
      </c>
      <c r="GM444" s="2" t="s">
        <v>721</v>
      </c>
      <c r="GN444" s="2" t="s">
        <v>730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239</v>
      </c>
      <c r="GX444" s="2" t="s">
        <v>237</v>
      </c>
      <c r="GY444" s="2" t="s">
        <v>607</v>
      </c>
      <c r="GZ444" s="2" t="s">
        <v>1251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448</v>
      </c>
      <c r="HJ444" s="2" t="s">
        <v>237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239</v>
      </c>
      <c r="HV444" s="2" t="s">
        <v>237</v>
      </c>
      <c r="HW444" s="2" t="s">
        <v>1718</v>
      </c>
      <c r="HX444" s="2" t="s">
        <v>3728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237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239</v>
      </c>
      <c r="IT444" s="2" t="s">
        <v>237</v>
      </c>
      <c r="IU444" s="2" t="s">
        <v>1293</v>
      </c>
      <c r="IV444" s="2" t="s">
        <v>385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237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237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237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236</v>
      </c>
      <c r="KP444" s="2" t="s">
        <v>237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239</v>
      </c>
      <c r="LB444" s="2" t="s">
        <v>237</v>
      </c>
      <c r="LC444" s="2" t="s">
        <v>3727</v>
      </c>
      <c r="LD444" s="2" t="s">
        <v>659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239</v>
      </c>
      <c r="LN444" s="2" t="s">
        <v>237</v>
      </c>
      <c r="LO444" s="2" t="s">
        <v>321</v>
      </c>
      <c r="LP444" s="2" t="s">
        <v>380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237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239</v>
      </c>
      <c r="NJ444" s="2" t="s">
        <v>237</v>
      </c>
      <c r="NK444" s="2" t="s">
        <v>1598</v>
      </c>
      <c r="NL444" s="2" t="s">
        <v>3729</v>
      </c>
      <c r="NM444" s="2" t="s">
        <v>238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239</v>
      </c>
      <c r="NV444" s="2" t="s">
        <v>237</v>
      </c>
      <c r="NW444" s="2" t="s">
        <v>682</v>
      </c>
      <c r="NX444" s="2" t="s">
        <v>3021</v>
      </c>
      <c r="NY444" s="2" t="s">
        <v>238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237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252</v>
      </c>
      <c r="OT444" s="2" t="s">
        <v>237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226</v>
      </c>
      <c r="QD444" s="2" t="s">
        <v>226</v>
      </c>
      <c r="QE444" s="2" t="s">
        <v>226</v>
      </c>
      <c r="QF444" s="2" t="s">
        <v>226</v>
      </c>
      <c r="QG444" s="2" t="s">
        <v>226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236</v>
      </c>
      <c r="QP444" s="2" t="s">
        <v>237</v>
      </c>
      <c r="QQ444" s="2" t="s">
        <v>226</v>
      </c>
      <c r="QR444" s="2" t="s">
        <v>226</v>
      </c>
      <c r="QS444" s="2" t="s">
        <v>238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266</v>
      </c>
      <c r="RB444" s="2" t="s">
        <v>237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226</v>
      </c>
      <c r="RN444" s="2" t="s">
        <v>226</v>
      </c>
      <c r="RO444" s="2" t="s">
        <v>226</v>
      </c>
      <c r="RP444" s="2" t="s">
        <v>226</v>
      </c>
      <c r="RQ444" s="2" t="s">
        <v>226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239</v>
      </c>
      <c r="RZ444" s="2" t="s">
        <v>237</v>
      </c>
      <c r="SA444" s="2" t="s">
        <v>621</v>
      </c>
      <c r="SB444" s="2" t="s">
        <v>3506</v>
      </c>
      <c r="SC444" s="2" t="s">
        <v>238</v>
      </c>
      <c r="SD444" s="2" t="s">
        <v>226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</row>
    <row r="445">
      <c r="A445" s="2" t="s">
        <v>3730</v>
      </c>
      <c r="B445" s="2" t="s">
        <v>577</v>
      </c>
      <c r="C445" s="2" t="s">
        <v>558</v>
      </c>
      <c r="D445" s="2" t="s">
        <v>486</v>
      </c>
      <c r="E445" s="2" t="s">
        <v>3495</v>
      </c>
      <c r="F445" s="2" t="s">
        <v>1804</v>
      </c>
      <c r="G445" s="2" t="s">
        <v>1805</v>
      </c>
      <c r="H445" s="2" t="s">
        <v>1806</v>
      </c>
      <c r="I445" s="2" t="s">
        <v>3725</v>
      </c>
      <c r="J445" s="2" t="s">
        <v>221</v>
      </c>
      <c r="K445" s="2" t="s">
        <v>967</v>
      </c>
      <c r="L445" s="3">
        <v>29.9</v>
      </c>
      <c r="M445" s="3">
        <v>31.4</v>
      </c>
      <c r="N445" s="3">
        <v>64.99</v>
      </c>
      <c r="O445" s="2" t="s">
        <v>302</v>
      </c>
      <c r="P445" s="2" t="s">
        <v>284</v>
      </c>
      <c r="Q445" s="2" t="s">
        <v>225</v>
      </c>
      <c r="R445" s="2" t="s">
        <v>226</v>
      </c>
      <c r="S445" s="2" t="s">
        <v>1808</v>
      </c>
      <c r="T445" s="2" t="s">
        <v>969</v>
      </c>
      <c r="U445" s="2" t="s">
        <v>229</v>
      </c>
      <c r="V445" s="2" t="s">
        <v>970</v>
      </c>
      <c r="W445" s="2" t="s">
        <v>587</v>
      </c>
      <c r="X445" s="2" t="s">
        <v>971</v>
      </c>
      <c r="Y445" s="2" t="s">
        <v>1846</v>
      </c>
      <c r="Z445" s="4"/>
      <c r="AA445" s="4">
        <f>=ROUNDDOWN({0},0)</f>
      </c>
      <c r="AB445" s="5">
        <v>0.4</v>
      </c>
      <c r="AC445" s="2" t="s">
        <v>226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3</v>
      </c>
      <c r="AQ445" s="8">
        <v>96</v>
      </c>
      <c r="AR445" s="4">
        <v>47</v>
      </c>
      <c r="AS445" s="8">
        <v>1406.37</v>
      </c>
      <c r="AT445" s="7">
        <v>-0.9362</v>
      </c>
      <c r="AU445" s="7">
        <v>-0.9317</v>
      </c>
      <c r="AV445" s="4" t="s">
        <v>226</v>
      </c>
      <c r="AW445" s="8" t="s">
        <v>226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>
        <v>1</v>
      </c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 t="s">
        <v>226</v>
      </c>
      <c r="BJ445" s="4">
        <v>3</v>
      </c>
      <c r="BK445" s="8">
        <v>96</v>
      </c>
      <c r="BL445" s="2" t="s">
        <v>3731</v>
      </c>
      <c r="BM445" s="7">
        <v>1</v>
      </c>
      <c r="BN445" s="7">
        <v>1</v>
      </c>
      <c r="BO445" s="4"/>
      <c r="BP445" s="8"/>
      <c r="BQ445" s="4">
        <v>10</v>
      </c>
      <c r="BR445" s="8">
        <v>345.5</v>
      </c>
      <c r="BS445" s="7">
        <v>-1</v>
      </c>
      <c r="BT445" s="7">
        <v>-1</v>
      </c>
      <c r="BU445" s="2" t="s">
        <v>239</v>
      </c>
      <c r="BV445" s="2" t="s">
        <v>237</v>
      </c>
      <c r="BW445" s="2" t="s">
        <v>226</v>
      </c>
      <c r="BX445" s="2" t="s">
        <v>3732</v>
      </c>
      <c r="BY445" s="2" t="s">
        <v>238</v>
      </c>
      <c r="BZ445" s="2" t="s">
        <v>226</v>
      </c>
      <c r="CA445" s="4"/>
      <c r="CB445" s="8"/>
      <c r="CC445" s="4">
        <v>4</v>
      </c>
      <c r="CD445" s="8">
        <v>128</v>
      </c>
      <c r="CE445" s="7">
        <v>-1</v>
      </c>
      <c r="CF445" s="7">
        <v>-1</v>
      </c>
      <c r="CG445" s="2" t="s">
        <v>239</v>
      </c>
      <c r="CH445" s="2" t="s">
        <v>237</v>
      </c>
      <c r="CI445" s="2" t="s">
        <v>1475</v>
      </c>
      <c r="CJ445" s="2" t="s">
        <v>1024</v>
      </c>
      <c r="CK445" s="2" t="s">
        <v>238</v>
      </c>
      <c r="CL445" s="2" t="s">
        <v>226</v>
      </c>
      <c r="CM445" s="4">
        <v>3</v>
      </c>
      <c r="CN445" s="8">
        <v>96</v>
      </c>
      <c r="CO445" s="4">
        <v>6</v>
      </c>
      <c r="CP445" s="8">
        <v>192</v>
      </c>
      <c r="CQ445" s="7">
        <v>-0.5</v>
      </c>
      <c r="CR445" s="7">
        <v>-0.5</v>
      </c>
      <c r="CS445" s="2" t="s">
        <v>239</v>
      </c>
      <c r="CT445" s="2" t="s">
        <v>237</v>
      </c>
      <c r="CU445" s="2" t="s">
        <v>1857</v>
      </c>
      <c r="CV445" s="2" t="s">
        <v>1388</v>
      </c>
      <c r="CW445" s="2" t="s">
        <v>238</v>
      </c>
      <c r="CX445" s="2" t="s">
        <v>226</v>
      </c>
      <c r="CY445" s="4"/>
      <c r="CZ445" s="8"/>
      <c r="DA445" s="4">
        <v>14</v>
      </c>
      <c r="DB445" s="8">
        <v>361.92</v>
      </c>
      <c r="DC445" s="7">
        <v>-1</v>
      </c>
      <c r="DD445" s="7">
        <v>-1</v>
      </c>
      <c r="DE445" s="2" t="s">
        <v>239</v>
      </c>
      <c r="DF445" s="2" t="s">
        <v>237</v>
      </c>
      <c r="DG445" s="2" t="s">
        <v>596</v>
      </c>
      <c r="DH445" s="2" t="s">
        <v>1885</v>
      </c>
      <c r="DI445" s="2" t="s">
        <v>291</v>
      </c>
      <c r="DJ445" s="2" t="s">
        <v>226</v>
      </c>
      <c r="DK445" s="4"/>
      <c r="DL445" s="8"/>
      <c r="DM445" s="4">
        <v>5</v>
      </c>
      <c r="DN445" s="8">
        <v>123.49</v>
      </c>
      <c r="DO445" s="7">
        <v>-1</v>
      </c>
      <c r="DP445" s="7">
        <v>-1</v>
      </c>
      <c r="DQ445" s="2" t="s">
        <v>239</v>
      </c>
      <c r="DR445" s="2" t="s">
        <v>237</v>
      </c>
      <c r="DS445" s="2" t="s">
        <v>1857</v>
      </c>
      <c r="DT445" s="2" t="s">
        <v>3733</v>
      </c>
      <c r="DU445" s="2" t="s">
        <v>291</v>
      </c>
      <c r="DV445" s="2" t="s">
        <v>226</v>
      </c>
      <c r="DW445" s="4"/>
      <c r="DX445" s="8"/>
      <c r="DY445" s="4">
        <v>3</v>
      </c>
      <c r="DZ445" s="8">
        <v>98.88</v>
      </c>
      <c r="EA445" s="7">
        <v>-1</v>
      </c>
      <c r="EB445" s="7">
        <v>-1</v>
      </c>
      <c r="EC445" s="2" t="s">
        <v>239</v>
      </c>
      <c r="ED445" s="2" t="s">
        <v>237</v>
      </c>
      <c r="EE445" s="2" t="s">
        <v>1010</v>
      </c>
      <c r="EF445" s="2" t="s">
        <v>1856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237</v>
      </c>
      <c r="EQ445" s="2" t="s">
        <v>1585</v>
      </c>
      <c r="ER445" s="2" t="s">
        <v>993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237</v>
      </c>
      <c r="FC445" s="2" t="s">
        <v>1151</v>
      </c>
      <c r="FD445" s="2" t="s">
        <v>1468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237</v>
      </c>
      <c r="FO445" s="2" t="s">
        <v>2701</v>
      </c>
      <c r="FP445" s="2" t="s">
        <v>1867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226</v>
      </c>
      <c r="FZ445" s="2" t="s">
        <v>226</v>
      </c>
      <c r="GA445" s="2" t="s">
        <v>226</v>
      </c>
      <c r="GB445" s="2" t="s">
        <v>226</v>
      </c>
      <c r="GC445" s="2" t="s">
        <v>226</v>
      </c>
      <c r="GD445" s="2" t="s">
        <v>226</v>
      </c>
      <c r="GE445" s="4"/>
      <c r="GF445" s="8"/>
      <c r="GG445" s="4">
        <v>3</v>
      </c>
      <c r="GH445" s="8">
        <v>94.2</v>
      </c>
      <c r="GI445" s="7">
        <v>-1</v>
      </c>
      <c r="GJ445" s="7">
        <v>-1</v>
      </c>
      <c r="GK445" s="2" t="s">
        <v>239</v>
      </c>
      <c r="GL445" s="2" t="s">
        <v>237</v>
      </c>
      <c r="GM445" s="2" t="s">
        <v>721</v>
      </c>
      <c r="GN445" s="2" t="s">
        <v>3526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239</v>
      </c>
      <c r="GX445" s="2" t="s">
        <v>237</v>
      </c>
      <c r="GY445" s="2" t="s">
        <v>607</v>
      </c>
      <c r="GZ445" s="2" t="s">
        <v>810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448</v>
      </c>
      <c r="HJ445" s="2" t="s">
        <v>237</v>
      </c>
      <c r="HK445" s="2" t="s">
        <v>226</v>
      </c>
      <c r="HL445" s="2" t="s">
        <v>226</v>
      </c>
      <c r="HM445" s="2" t="s">
        <v>238</v>
      </c>
      <c r="HN445" s="2" t="s">
        <v>226</v>
      </c>
      <c r="HO445" s="4"/>
      <c r="HP445" s="8"/>
      <c r="HQ445" s="4">
        <v>2</v>
      </c>
      <c r="HR445" s="8">
        <v>62.38</v>
      </c>
      <c r="HS445" s="7">
        <v>-1</v>
      </c>
      <c r="HT445" s="7">
        <v>-1</v>
      </c>
      <c r="HU445" s="2" t="s">
        <v>239</v>
      </c>
      <c r="HV445" s="2" t="s">
        <v>237</v>
      </c>
      <c r="HW445" s="2" t="s">
        <v>1718</v>
      </c>
      <c r="HX445" s="2" t="s">
        <v>808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237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239</v>
      </c>
      <c r="IT445" s="2" t="s">
        <v>237</v>
      </c>
      <c r="IU445" s="2" t="s">
        <v>1293</v>
      </c>
      <c r="IV445" s="2" t="s">
        <v>541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252</v>
      </c>
      <c r="JF445" s="2" t="s">
        <v>237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237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237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236</v>
      </c>
      <c r="KP445" s="2" t="s">
        <v>237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239</v>
      </c>
      <c r="LB445" s="2" t="s">
        <v>237</v>
      </c>
      <c r="LC445" s="2" t="s">
        <v>614</v>
      </c>
      <c r="LD445" s="2" t="s">
        <v>3028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239</v>
      </c>
      <c r="LN445" s="2" t="s">
        <v>237</v>
      </c>
      <c r="LO445" s="2" t="s">
        <v>321</v>
      </c>
      <c r="LP445" s="2" t="s">
        <v>1619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236</v>
      </c>
      <c r="MX445" s="2" t="s">
        <v>237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239</v>
      </c>
      <c r="NJ445" s="2" t="s">
        <v>237</v>
      </c>
      <c r="NK445" s="2" t="s">
        <v>1598</v>
      </c>
      <c r="NL445" s="2" t="s">
        <v>1867</v>
      </c>
      <c r="NM445" s="2" t="s">
        <v>238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239</v>
      </c>
      <c r="NV445" s="2" t="s">
        <v>237</v>
      </c>
      <c r="NW445" s="2" t="s">
        <v>1848</v>
      </c>
      <c r="NX445" s="2" t="s">
        <v>3379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237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252</v>
      </c>
      <c r="OT445" s="2" t="s">
        <v>237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226</v>
      </c>
      <c r="QE445" s="2" t="s">
        <v>226</v>
      </c>
      <c r="QF445" s="2" t="s">
        <v>226</v>
      </c>
      <c r="QG445" s="2" t="s">
        <v>226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236</v>
      </c>
      <c r="QP445" s="2" t="s">
        <v>237</v>
      </c>
      <c r="QQ445" s="2" t="s">
        <v>226</v>
      </c>
      <c r="QR445" s="2" t="s">
        <v>226</v>
      </c>
      <c r="QS445" s="2" t="s">
        <v>238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266</v>
      </c>
      <c r="RB445" s="2" t="s">
        <v>237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226</v>
      </c>
      <c r="RO445" s="2" t="s">
        <v>226</v>
      </c>
      <c r="RP445" s="2" t="s">
        <v>226</v>
      </c>
      <c r="RQ445" s="2" t="s">
        <v>226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239</v>
      </c>
      <c r="RZ445" s="2" t="s">
        <v>237</v>
      </c>
      <c r="SA445" s="2" t="s">
        <v>621</v>
      </c>
      <c r="SB445" s="2" t="s">
        <v>1638</v>
      </c>
      <c r="SC445" s="2" t="s">
        <v>238</v>
      </c>
      <c r="SD445" s="2" t="s">
        <v>226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</row>
    <row r="446">
      <c r="A446" s="2" t="s">
        <v>3734</v>
      </c>
      <c r="B446" s="2" t="s">
        <v>577</v>
      </c>
      <c r="C446" s="2" t="s">
        <v>558</v>
      </c>
      <c r="D446" s="2" t="s">
        <v>486</v>
      </c>
      <c r="E446" s="2" t="s">
        <v>3495</v>
      </c>
      <c r="F446" s="2" t="s">
        <v>1804</v>
      </c>
      <c r="G446" s="2" t="s">
        <v>1805</v>
      </c>
      <c r="H446" s="2" t="s">
        <v>1806</v>
      </c>
      <c r="I446" s="2" t="s">
        <v>3725</v>
      </c>
      <c r="J446" s="2" t="s">
        <v>268</v>
      </c>
      <c r="K446" s="2" t="s">
        <v>967</v>
      </c>
      <c r="L446" s="3">
        <v>34.5</v>
      </c>
      <c r="M446" s="3">
        <v>36.22</v>
      </c>
      <c r="N446" s="3">
        <v>74.99</v>
      </c>
      <c r="O446" s="2" t="s">
        <v>283</v>
      </c>
      <c r="P446" s="2" t="s">
        <v>284</v>
      </c>
      <c r="Q446" s="2" t="s">
        <v>225</v>
      </c>
      <c r="R446" s="2" t="s">
        <v>226</v>
      </c>
      <c r="S446" s="2" t="s">
        <v>1808</v>
      </c>
      <c r="T446" s="2" t="s">
        <v>969</v>
      </c>
      <c r="U446" s="2" t="s">
        <v>229</v>
      </c>
      <c r="V446" s="2" t="s">
        <v>970</v>
      </c>
      <c r="W446" s="2" t="s">
        <v>587</v>
      </c>
      <c r="X446" s="2" t="s">
        <v>971</v>
      </c>
      <c r="Y446" s="2" t="s">
        <v>822</v>
      </c>
      <c r="Z446" s="4"/>
      <c r="AA446" s="4">
        <f>=ROUNDDOWN({0},0)</f>
      </c>
      <c r="AB446" s="5"/>
      <c r="AC446" s="2" t="s">
        <v>226</v>
      </c>
      <c r="AD446" s="4"/>
      <c r="AE446" s="4"/>
      <c r="AF446" s="6">
        <v>64</v>
      </c>
      <c r="AG446" s="6"/>
      <c r="AH446" s="7">
        <v>0.2024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>
        <v>100</v>
      </c>
      <c r="AS446" s="8">
        <v>2356.83</v>
      </c>
      <c r="AT446" s="7">
        <v>-1</v>
      </c>
      <c r="AU446" s="7">
        <v>-1</v>
      </c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 t="s">
        <v>226</v>
      </c>
      <c r="BJ446" s="4"/>
      <c r="BK446" s="8"/>
      <c r="BL446" s="2" t="s">
        <v>3735</v>
      </c>
      <c r="BM446" s="7"/>
      <c r="BN446" s="7"/>
      <c r="BO446" s="4"/>
      <c r="BP446" s="8"/>
      <c r="BQ446" s="4">
        <v>2</v>
      </c>
      <c r="BR446" s="8">
        <v>80.62</v>
      </c>
      <c r="BS446" s="7">
        <v>-1</v>
      </c>
      <c r="BT446" s="7">
        <v>-1</v>
      </c>
      <c r="BU446" s="2" t="s">
        <v>239</v>
      </c>
      <c r="BV446" s="2" t="s">
        <v>237</v>
      </c>
      <c r="BW446" s="2" t="s">
        <v>226</v>
      </c>
      <c r="BX446" s="2" t="s">
        <v>3222</v>
      </c>
      <c r="BY446" s="2" t="s">
        <v>238</v>
      </c>
      <c r="BZ446" s="2" t="s">
        <v>226</v>
      </c>
      <c r="CA446" s="4"/>
      <c r="CB446" s="8"/>
      <c r="CC446" s="4">
        <v>1</v>
      </c>
      <c r="CD446" s="8">
        <v>38.4</v>
      </c>
      <c r="CE446" s="7">
        <v>-1</v>
      </c>
      <c r="CF446" s="7">
        <v>-1</v>
      </c>
      <c r="CG446" s="2" t="s">
        <v>239</v>
      </c>
      <c r="CH446" s="2" t="s">
        <v>237</v>
      </c>
      <c r="CI446" s="2" t="s">
        <v>800</v>
      </c>
      <c r="CJ446" s="2" t="s">
        <v>3736</v>
      </c>
      <c r="CK446" s="2" t="s">
        <v>238</v>
      </c>
      <c r="CL446" s="2" t="s">
        <v>226</v>
      </c>
      <c r="CM446" s="4"/>
      <c r="CN446" s="8"/>
      <c r="CO446" s="4">
        <v>1</v>
      </c>
      <c r="CP446" s="8">
        <v>38.4</v>
      </c>
      <c r="CQ446" s="7">
        <v>-1</v>
      </c>
      <c r="CR446" s="7">
        <v>-1</v>
      </c>
      <c r="CS446" s="2" t="s">
        <v>239</v>
      </c>
      <c r="CT446" s="2" t="s">
        <v>223</v>
      </c>
      <c r="CU446" s="2" t="s">
        <v>1727</v>
      </c>
      <c r="CV446" s="2" t="s">
        <v>1607</v>
      </c>
      <c r="CW446" s="2" t="s">
        <v>238</v>
      </c>
      <c r="CX446" s="2" t="s">
        <v>226</v>
      </c>
      <c r="CY446" s="4"/>
      <c r="CZ446" s="8"/>
      <c r="DA446" s="4">
        <v>91</v>
      </c>
      <c r="DB446" s="8">
        <v>2041.93</v>
      </c>
      <c r="DC446" s="7">
        <v>-1</v>
      </c>
      <c r="DD446" s="7">
        <v>-1</v>
      </c>
      <c r="DE446" s="2" t="s">
        <v>239</v>
      </c>
      <c r="DF446" s="2" t="s">
        <v>237</v>
      </c>
      <c r="DG446" s="2" t="s">
        <v>1727</v>
      </c>
      <c r="DH446" s="2" t="s">
        <v>3357</v>
      </c>
      <c r="DI446" s="2" t="s">
        <v>291</v>
      </c>
      <c r="DJ446" s="2" t="s">
        <v>226</v>
      </c>
      <c r="DK446" s="4"/>
      <c r="DL446" s="8"/>
      <c r="DM446" s="4">
        <v>4</v>
      </c>
      <c r="DN446" s="8">
        <v>119.44</v>
      </c>
      <c r="DO446" s="7">
        <v>-1</v>
      </c>
      <c r="DP446" s="7">
        <v>-1</v>
      </c>
      <c r="DQ446" s="2" t="s">
        <v>239</v>
      </c>
      <c r="DR446" s="2" t="s">
        <v>237</v>
      </c>
      <c r="DS446" s="2" t="s">
        <v>1727</v>
      </c>
      <c r="DT446" s="2" t="s">
        <v>611</v>
      </c>
      <c r="DU446" s="2" t="s">
        <v>291</v>
      </c>
      <c r="DV446" s="2" t="s">
        <v>226</v>
      </c>
      <c r="DW446" s="4"/>
      <c r="DX446" s="8"/>
      <c r="DY446" s="4">
        <v>1</v>
      </c>
      <c r="DZ446" s="8">
        <v>38.04</v>
      </c>
      <c r="EA446" s="7">
        <v>-1</v>
      </c>
      <c r="EB446" s="7">
        <v>-1</v>
      </c>
      <c r="EC446" s="2" t="s">
        <v>239</v>
      </c>
      <c r="ED446" s="2" t="s">
        <v>237</v>
      </c>
      <c r="EE446" s="2" t="s">
        <v>1125</v>
      </c>
      <c r="EF446" s="2" t="s">
        <v>3737</v>
      </c>
      <c r="EG446" s="2" t="s">
        <v>238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239</v>
      </c>
      <c r="EP446" s="2" t="s">
        <v>237</v>
      </c>
      <c r="EQ446" s="2" t="s">
        <v>1727</v>
      </c>
      <c r="ER446" s="2" t="s">
        <v>749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237</v>
      </c>
      <c r="FC446" s="2" t="s">
        <v>822</v>
      </c>
      <c r="FD446" s="2" t="s">
        <v>3508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237</v>
      </c>
      <c r="FO446" s="2" t="s">
        <v>1727</v>
      </c>
      <c r="FP446" s="2" t="s">
        <v>226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239</v>
      </c>
      <c r="GL446" s="2" t="s">
        <v>237</v>
      </c>
      <c r="GM446" s="2" t="s">
        <v>903</v>
      </c>
      <c r="GN446" s="2" t="s">
        <v>907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239</v>
      </c>
      <c r="GX446" s="2" t="s">
        <v>237</v>
      </c>
      <c r="GY446" s="2" t="s">
        <v>607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448</v>
      </c>
      <c r="HJ446" s="2" t="s">
        <v>237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239</v>
      </c>
      <c r="HV446" s="2" t="s">
        <v>237</v>
      </c>
      <c r="HW446" s="2" t="s">
        <v>1727</v>
      </c>
      <c r="HX446" s="2" t="s">
        <v>755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237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239</v>
      </c>
      <c r="IT446" s="2" t="s">
        <v>237</v>
      </c>
      <c r="IU446" s="2" t="s">
        <v>1293</v>
      </c>
      <c r="IV446" s="2" t="s">
        <v>3267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252</v>
      </c>
      <c r="JF446" s="2" t="s">
        <v>237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237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237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236</v>
      </c>
      <c r="KP446" s="2" t="s">
        <v>237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237</v>
      </c>
      <c r="LC446" s="2" t="s">
        <v>628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239</v>
      </c>
      <c r="LN446" s="2" t="s">
        <v>237</v>
      </c>
      <c r="LO446" s="2" t="s">
        <v>321</v>
      </c>
      <c r="LP446" s="2" t="s">
        <v>226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226</v>
      </c>
      <c r="MM446" s="2" t="s">
        <v>226</v>
      </c>
      <c r="MN446" s="2" t="s">
        <v>226</v>
      </c>
      <c r="MO446" s="2" t="s">
        <v>226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236</v>
      </c>
      <c r="MX446" s="2" t="s">
        <v>237</v>
      </c>
      <c r="MY446" s="2" t="s">
        <v>226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239</v>
      </c>
      <c r="NJ446" s="2" t="s">
        <v>237</v>
      </c>
      <c r="NK446" s="2" t="s">
        <v>995</v>
      </c>
      <c r="NL446" s="2" t="s">
        <v>591</v>
      </c>
      <c r="NM446" s="2" t="s">
        <v>238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239</v>
      </c>
      <c r="NV446" s="2" t="s">
        <v>237</v>
      </c>
      <c r="NW446" s="2" t="s">
        <v>682</v>
      </c>
      <c r="NX446" s="2" t="s">
        <v>3021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237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252</v>
      </c>
      <c r="OT446" s="2" t="s">
        <v>237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266</v>
      </c>
      <c r="QD446" s="2" t="s">
        <v>237</v>
      </c>
      <c r="QE446" s="2" t="s">
        <v>226</v>
      </c>
      <c r="QF446" s="2" t="s">
        <v>226</v>
      </c>
      <c r="QG446" s="2" t="s">
        <v>238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236</v>
      </c>
      <c r="QP446" s="2" t="s">
        <v>237</v>
      </c>
      <c r="QQ446" s="2" t="s">
        <v>226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266</v>
      </c>
      <c r="RB446" s="2" t="s">
        <v>237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226</v>
      </c>
      <c r="RO446" s="2" t="s">
        <v>226</v>
      </c>
      <c r="RP446" s="2" t="s">
        <v>226</v>
      </c>
      <c r="RQ446" s="2" t="s">
        <v>226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239</v>
      </c>
      <c r="RZ446" s="2" t="s">
        <v>237</v>
      </c>
      <c r="SA446" s="2" t="s">
        <v>621</v>
      </c>
      <c r="SB446" s="2" t="s">
        <v>1158</v>
      </c>
      <c r="SC446" s="2" t="s">
        <v>238</v>
      </c>
      <c r="SD446" s="2" t="s">
        <v>226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</row>
    <row r="447">
      <c r="A447" s="2" t="s">
        <v>3738</v>
      </c>
      <c r="B447" s="2" t="s">
        <v>577</v>
      </c>
      <c r="C447" s="2" t="s">
        <v>558</v>
      </c>
      <c r="D447" s="2" t="s">
        <v>486</v>
      </c>
      <c r="E447" s="2" t="s">
        <v>3495</v>
      </c>
      <c r="F447" s="2" t="s">
        <v>1804</v>
      </c>
      <c r="G447" s="2" t="s">
        <v>1805</v>
      </c>
      <c r="H447" s="2" t="s">
        <v>1806</v>
      </c>
      <c r="I447" s="2" t="s">
        <v>3725</v>
      </c>
      <c r="J447" s="2" t="s">
        <v>582</v>
      </c>
      <c r="K447" s="2" t="s">
        <v>1844</v>
      </c>
      <c r="L447" s="3">
        <v>25.3</v>
      </c>
      <c r="M447" s="3">
        <v>26.56</v>
      </c>
      <c r="N447" s="3">
        <v>54.99</v>
      </c>
      <c r="O447" s="2" t="s">
        <v>283</v>
      </c>
      <c r="P447" s="2" t="s">
        <v>284</v>
      </c>
      <c r="Q447" s="2" t="s">
        <v>225</v>
      </c>
      <c r="R447" s="2" t="s">
        <v>226</v>
      </c>
      <c r="S447" s="2" t="s">
        <v>1845</v>
      </c>
      <c r="T447" s="2" t="s">
        <v>969</v>
      </c>
      <c r="U447" s="2" t="s">
        <v>371</v>
      </c>
      <c r="V447" s="2" t="s">
        <v>970</v>
      </c>
      <c r="W447" s="2" t="s">
        <v>587</v>
      </c>
      <c r="X447" s="2" t="s">
        <v>971</v>
      </c>
      <c r="Y447" s="2" t="s">
        <v>1846</v>
      </c>
      <c r="Z447" s="4"/>
      <c r="AA447" s="4">
        <f>=ROUNDDOWN({0},0)</f>
      </c>
      <c r="AB447" s="5"/>
      <c r="AC447" s="2" t="s">
        <v>226</v>
      </c>
      <c r="AD447" s="4"/>
      <c r="AE447" s="4"/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25</v>
      </c>
      <c r="AS447" s="8">
        <v>569.17</v>
      </c>
      <c r="AT447" s="7">
        <v>-1</v>
      </c>
      <c r="AU447" s="7">
        <v>-1</v>
      </c>
      <c r="AV447" s="4"/>
      <c r="AW447" s="8"/>
      <c r="AX447" s="4">
        <v>25</v>
      </c>
      <c r="AY447" s="8">
        <v>569.17</v>
      </c>
      <c r="AZ447" s="7">
        <v>-1</v>
      </c>
      <c r="BA447" s="7">
        <v>-1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/>
      <c r="BJ447" s="4"/>
      <c r="BK447" s="8"/>
      <c r="BL447" s="2" t="s">
        <v>3739</v>
      </c>
      <c r="BM447" s="7"/>
      <c r="BN447" s="7"/>
      <c r="BO447" s="4"/>
      <c r="BP447" s="8"/>
      <c r="BQ447" s="4">
        <v>2</v>
      </c>
      <c r="BR447" s="8">
        <v>51.76</v>
      </c>
      <c r="BS447" s="7">
        <v>-1</v>
      </c>
      <c r="BT447" s="7">
        <v>-1</v>
      </c>
      <c r="BU447" s="2" t="s">
        <v>239</v>
      </c>
      <c r="BV447" s="2" t="s">
        <v>237</v>
      </c>
      <c r="BW447" s="2" t="s">
        <v>226</v>
      </c>
      <c r="BX447" s="2" t="s">
        <v>1584</v>
      </c>
      <c r="BY447" s="2" t="s">
        <v>238</v>
      </c>
      <c r="BZ447" s="2" t="s">
        <v>226</v>
      </c>
      <c r="CA447" s="4"/>
      <c r="CB447" s="8"/>
      <c r="CC447" s="4">
        <v>3</v>
      </c>
      <c r="CD447" s="8">
        <v>80.01</v>
      </c>
      <c r="CE447" s="7">
        <v>-1</v>
      </c>
      <c r="CF447" s="7">
        <v>-1</v>
      </c>
      <c r="CG447" s="2" t="s">
        <v>239</v>
      </c>
      <c r="CH447" s="2" t="s">
        <v>237</v>
      </c>
      <c r="CI447" s="2" t="s">
        <v>1475</v>
      </c>
      <c r="CJ447" s="2" t="s">
        <v>1024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237</v>
      </c>
      <c r="CU447" s="2" t="s">
        <v>3410</v>
      </c>
      <c r="CV447" s="2" t="s">
        <v>1590</v>
      </c>
      <c r="CW447" s="2" t="s">
        <v>238</v>
      </c>
      <c r="CX447" s="2" t="s">
        <v>226</v>
      </c>
      <c r="CY447" s="4"/>
      <c r="CZ447" s="8"/>
      <c r="DA447" s="4">
        <v>20</v>
      </c>
      <c r="DB447" s="8">
        <v>437.4</v>
      </c>
      <c r="DC447" s="7">
        <v>-1</v>
      </c>
      <c r="DD447" s="7">
        <v>-1</v>
      </c>
      <c r="DE447" s="2" t="s">
        <v>239</v>
      </c>
      <c r="DF447" s="2" t="s">
        <v>237</v>
      </c>
      <c r="DG447" s="2" t="s">
        <v>596</v>
      </c>
      <c r="DH447" s="2" t="s">
        <v>3311</v>
      </c>
      <c r="DI447" s="2" t="s">
        <v>291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239</v>
      </c>
      <c r="DR447" s="2" t="s">
        <v>237</v>
      </c>
      <c r="DS447" s="2" t="s">
        <v>1849</v>
      </c>
      <c r="DT447" s="2" t="s">
        <v>1870</v>
      </c>
      <c r="DU447" s="2" t="s">
        <v>291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239</v>
      </c>
      <c r="ED447" s="2" t="s">
        <v>237</v>
      </c>
      <c r="EE447" s="2" t="s">
        <v>1010</v>
      </c>
      <c r="EF447" s="2" t="s">
        <v>1692</v>
      </c>
      <c r="EG447" s="2" t="s">
        <v>238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239</v>
      </c>
      <c r="EP447" s="2" t="s">
        <v>237</v>
      </c>
      <c r="EQ447" s="2" t="s">
        <v>1853</v>
      </c>
      <c r="ER447" s="2" t="s">
        <v>1467</v>
      </c>
      <c r="ES447" s="2" t="s">
        <v>238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239</v>
      </c>
      <c r="FB447" s="2" t="s">
        <v>237</v>
      </c>
      <c r="FC447" s="2" t="s">
        <v>1855</v>
      </c>
      <c r="FD447" s="2" t="s">
        <v>2001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237</v>
      </c>
      <c r="FO447" s="2" t="s">
        <v>1129</v>
      </c>
      <c r="FP447" s="2" t="s">
        <v>3416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239</v>
      </c>
      <c r="GL447" s="2" t="s">
        <v>237</v>
      </c>
      <c r="GM447" s="2" t="s">
        <v>721</v>
      </c>
      <c r="GN447" s="2" t="s">
        <v>728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239</v>
      </c>
      <c r="GX447" s="2" t="s">
        <v>237</v>
      </c>
      <c r="GY447" s="2" t="s">
        <v>607</v>
      </c>
      <c r="GZ447" s="2" t="s">
        <v>1171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252</v>
      </c>
      <c r="HJ447" s="2" t="s">
        <v>237</v>
      </c>
      <c r="HK447" s="2" t="s">
        <v>226</v>
      </c>
      <c r="HL447" s="2" t="s">
        <v>226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239</v>
      </c>
      <c r="HV447" s="2" t="s">
        <v>237</v>
      </c>
      <c r="HW447" s="2" t="s">
        <v>596</v>
      </c>
      <c r="HX447" s="2" t="s">
        <v>1264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252</v>
      </c>
      <c r="IH447" s="2" t="s">
        <v>237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226</v>
      </c>
      <c r="IU447" s="2" t="s">
        <v>226</v>
      </c>
      <c r="IV447" s="2" t="s">
        <v>226</v>
      </c>
      <c r="IW447" s="2" t="s">
        <v>226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252</v>
      </c>
      <c r="JF447" s="2" t="s">
        <v>237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237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237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236</v>
      </c>
      <c r="KP447" s="2" t="s">
        <v>237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239</v>
      </c>
      <c r="LB447" s="2" t="s">
        <v>237</v>
      </c>
      <c r="LC447" s="2" t="s">
        <v>1823</v>
      </c>
      <c r="LD447" s="2" t="s">
        <v>3719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237</v>
      </c>
      <c r="LO447" s="2" t="s">
        <v>321</v>
      </c>
      <c r="LP447" s="2" t="s">
        <v>505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226</v>
      </c>
      <c r="MM447" s="2" t="s">
        <v>226</v>
      </c>
      <c r="MN447" s="2" t="s">
        <v>226</v>
      </c>
      <c r="MO447" s="2" t="s">
        <v>226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252</v>
      </c>
      <c r="MX447" s="2" t="s">
        <v>237</v>
      </c>
      <c r="MY447" s="2" t="s">
        <v>226</v>
      </c>
      <c r="MZ447" s="2" t="s">
        <v>226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239</v>
      </c>
      <c r="NJ447" s="2" t="s">
        <v>237</v>
      </c>
      <c r="NK447" s="2" t="s">
        <v>1598</v>
      </c>
      <c r="NL447" s="2" t="s">
        <v>993</v>
      </c>
      <c r="NM447" s="2" t="s">
        <v>291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239</v>
      </c>
      <c r="NV447" s="2" t="s">
        <v>237</v>
      </c>
      <c r="NW447" s="2" t="s">
        <v>2001</v>
      </c>
      <c r="NX447" s="2" t="s">
        <v>3740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252</v>
      </c>
      <c r="OH447" s="2" t="s">
        <v>237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252</v>
      </c>
      <c r="OT447" s="2" t="s">
        <v>237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236</v>
      </c>
      <c r="QP447" s="2" t="s">
        <v>237</v>
      </c>
      <c r="QQ447" s="2" t="s">
        <v>226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237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226</v>
      </c>
      <c r="RN447" s="2" t="s">
        <v>226</v>
      </c>
      <c r="RO447" s="2" t="s">
        <v>226</v>
      </c>
      <c r="RP447" s="2" t="s">
        <v>226</v>
      </c>
      <c r="RQ447" s="2" t="s">
        <v>226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239</v>
      </c>
      <c r="RZ447" s="2" t="s">
        <v>237</v>
      </c>
      <c r="SA447" s="2" t="s">
        <v>621</v>
      </c>
      <c r="SB447" s="2" t="s">
        <v>1656</v>
      </c>
      <c r="SC447" s="2" t="s">
        <v>238</v>
      </c>
      <c r="SD447" s="2" t="s">
        <v>226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</row>
    <row r="448">
      <c r="A448" s="2" t="s">
        <v>3741</v>
      </c>
      <c r="B448" s="2" t="s">
        <v>577</v>
      </c>
      <c r="C448" s="2" t="s">
        <v>558</v>
      </c>
      <c r="D448" s="2" t="s">
        <v>486</v>
      </c>
      <c r="E448" s="2" t="s">
        <v>3495</v>
      </c>
      <c r="F448" s="2" t="s">
        <v>1804</v>
      </c>
      <c r="G448" s="2" t="s">
        <v>1805</v>
      </c>
      <c r="H448" s="2" t="s">
        <v>1806</v>
      </c>
      <c r="I448" s="2" t="s">
        <v>3725</v>
      </c>
      <c r="J448" s="2" t="s">
        <v>582</v>
      </c>
      <c r="K448" s="2" t="s">
        <v>1873</v>
      </c>
      <c r="L448" s="3">
        <v>25.3</v>
      </c>
      <c r="M448" s="3">
        <v>26.56</v>
      </c>
      <c r="N448" s="3">
        <v>54.99</v>
      </c>
      <c r="O448" s="2" t="s">
        <v>283</v>
      </c>
      <c r="P448" s="2" t="s">
        <v>284</v>
      </c>
      <c r="Q448" s="2" t="s">
        <v>225</v>
      </c>
      <c r="R448" s="2" t="s">
        <v>226</v>
      </c>
      <c r="S448" s="2" t="s">
        <v>1874</v>
      </c>
      <c r="T448" s="2" t="s">
        <v>969</v>
      </c>
      <c r="U448" s="2" t="s">
        <v>371</v>
      </c>
      <c r="V448" s="2" t="s">
        <v>970</v>
      </c>
      <c r="W448" s="2" t="s">
        <v>587</v>
      </c>
      <c r="X448" s="2" t="s">
        <v>971</v>
      </c>
      <c r="Y448" s="2" t="s">
        <v>1672</v>
      </c>
      <c r="Z448" s="4"/>
      <c r="AA448" s="4">
        <f>=ROUNDDOWN({0},0)</f>
      </c>
      <c r="AB448" s="5"/>
      <c r="AC448" s="2" t="s">
        <v>226</v>
      </c>
      <c r="AD448" s="4"/>
      <c r="AE448" s="4"/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28</v>
      </c>
      <c r="AS448" s="8">
        <v>539.33</v>
      </c>
      <c r="AT448" s="7">
        <v>-1</v>
      </c>
      <c r="AU448" s="7">
        <v>-1</v>
      </c>
      <c r="AV448" s="4" t="s">
        <v>226</v>
      </c>
      <c r="AW448" s="8" t="s">
        <v>226</v>
      </c>
      <c r="AX448" s="4">
        <v>80</v>
      </c>
      <c r="AY448" s="8">
        <v>1989.67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/>
      <c r="BK448" s="8"/>
      <c r="BL448" s="2" t="s">
        <v>3742</v>
      </c>
      <c r="BM448" s="7"/>
      <c r="BN448" s="7"/>
      <c r="BO448" s="4"/>
      <c r="BP448" s="8"/>
      <c r="BQ448" s="4">
        <v>3</v>
      </c>
      <c r="BR448" s="8">
        <v>135.54</v>
      </c>
      <c r="BS448" s="7">
        <v>-1</v>
      </c>
      <c r="BT448" s="7">
        <v>-1</v>
      </c>
      <c r="BU448" s="2" t="s">
        <v>239</v>
      </c>
      <c r="BV448" s="2" t="s">
        <v>237</v>
      </c>
      <c r="BW448" s="2" t="s">
        <v>226</v>
      </c>
      <c r="BX448" s="2" t="s">
        <v>1014</v>
      </c>
      <c r="BY448" s="2" t="s">
        <v>238</v>
      </c>
      <c r="BZ448" s="2" t="s">
        <v>226</v>
      </c>
      <c r="CA448" s="4"/>
      <c r="CB448" s="8"/>
      <c r="CC448" s="4">
        <v>3</v>
      </c>
      <c r="CD448" s="8">
        <v>80.01</v>
      </c>
      <c r="CE448" s="7">
        <v>-1</v>
      </c>
      <c r="CF448" s="7">
        <v>-1</v>
      </c>
      <c r="CG448" s="2" t="s">
        <v>239</v>
      </c>
      <c r="CH448" s="2" t="s">
        <v>237</v>
      </c>
      <c r="CI448" s="2" t="s">
        <v>1475</v>
      </c>
      <c r="CJ448" s="2" t="s">
        <v>1124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239</v>
      </c>
      <c r="CT448" s="2" t="s">
        <v>237</v>
      </c>
      <c r="CU448" s="2" t="s">
        <v>1672</v>
      </c>
      <c r="CV448" s="2" t="s">
        <v>1024</v>
      </c>
      <c r="CW448" s="2" t="s">
        <v>238</v>
      </c>
      <c r="CX448" s="2" t="s">
        <v>226</v>
      </c>
      <c r="CY448" s="4"/>
      <c r="CZ448" s="8"/>
      <c r="DA448" s="4">
        <v>17</v>
      </c>
      <c r="DB448" s="8">
        <v>223.04</v>
      </c>
      <c r="DC448" s="7">
        <v>-1</v>
      </c>
      <c r="DD448" s="7">
        <v>-1</v>
      </c>
      <c r="DE448" s="2" t="s">
        <v>239</v>
      </c>
      <c r="DF448" s="2" t="s">
        <v>237</v>
      </c>
      <c r="DG448" s="2" t="s">
        <v>596</v>
      </c>
      <c r="DH448" s="2" t="s">
        <v>1086</v>
      </c>
      <c r="DI448" s="2" t="s">
        <v>291</v>
      </c>
      <c r="DJ448" s="2" t="s">
        <v>226</v>
      </c>
      <c r="DK448" s="4"/>
      <c r="DL448" s="8"/>
      <c r="DM448" s="4">
        <v>3</v>
      </c>
      <c r="DN448" s="8">
        <v>47.69</v>
      </c>
      <c r="DO448" s="7">
        <v>-1</v>
      </c>
      <c r="DP448" s="7">
        <v>-1</v>
      </c>
      <c r="DQ448" s="2" t="s">
        <v>239</v>
      </c>
      <c r="DR448" s="2" t="s">
        <v>237</v>
      </c>
      <c r="DS448" s="2" t="s">
        <v>1135</v>
      </c>
      <c r="DT448" s="2" t="s">
        <v>1820</v>
      </c>
      <c r="DU448" s="2" t="s">
        <v>291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239</v>
      </c>
      <c r="ED448" s="2" t="s">
        <v>237</v>
      </c>
      <c r="EE448" s="2" t="s">
        <v>1010</v>
      </c>
      <c r="EF448" s="2" t="s">
        <v>596</v>
      </c>
      <c r="EG448" s="2" t="s">
        <v>238</v>
      </c>
      <c r="EH448" s="2" t="s">
        <v>226</v>
      </c>
      <c r="EI448" s="4"/>
      <c r="EJ448" s="8"/>
      <c r="EK448" s="4">
        <v>1</v>
      </c>
      <c r="EL448" s="8">
        <v>25.16</v>
      </c>
      <c r="EM448" s="7">
        <v>-1</v>
      </c>
      <c r="EN448" s="7">
        <v>-1</v>
      </c>
      <c r="EO448" s="2" t="s">
        <v>239</v>
      </c>
      <c r="EP448" s="2" t="s">
        <v>237</v>
      </c>
      <c r="EQ448" s="2" t="s">
        <v>1124</v>
      </c>
      <c r="ER448" s="2" t="s">
        <v>2362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239</v>
      </c>
      <c r="FB448" s="2" t="s">
        <v>237</v>
      </c>
      <c r="FC448" s="2" t="s">
        <v>1151</v>
      </c>
      <c r="FD448" s="2" t="s">
        <v>2041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237</v>
      </c>
      <c r="FO448" s="2" t="s">
        <v>1875</v>
      </c>
      <c r="FP448" s="2" t="s">
        <v>1010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226</v>
      </c>
      <c r="FZ448" s="2" t="s">
        <v>226</v>
      </c>
      <c r="GA448" s="2" t="s">
        <v>226</v>
      </c>
      <c r="GB448" s="2" t="s">
        <v>226</v>
      </c>
      <c r="GC448" s="2" t="s">
        <v>226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239</v>
      </c>
      <c r="GL448" s="2" t="s">
        <v>237</v>
      </c>
      <c r="GM448" s="2" t="s">
        <v>903</v>
      </c>
      <c r="GN448" s="2" t="s">
        <v>857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239</v>
      </c>
      <c r="GX448" s="2" t="s">
        <v>237</v>
      </c>
      <c r="GY448" s="2" t="s">
        <v>607</v>
      </c>
      <c r="GZ448" s="2" t="s">
        <v>1837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252</v>
      </c>
      <c r="HJ448" s="2" t="s">
        <v>237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239</v>
      </c>
      <c r="HV448" s="2" t="s">
        <v>237</v>
      </c>
      <c r="HW448" s="2" t="s">
        <v>1718</v>
      </c>
      <c r="HX448" s="2" t="s">
        <v>822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252</v>
      </c>
      <c r="IH448" s="2" t="s">
        <v>237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>
        <v>1</v>
      </c>
      <c r="IP448" s="8">
        <v>27.89</v>
      </c>
      <c r="IQ448" s="7">
        <v>-1</v>
      </c>
      <c r="IR448" s="7">
        <v>-1</v>
      </c>
      <c r="IS448" s="2" t="s">
        <v>239</v>
      </c>
      <c r="IT448" s="2" t="s">
        <v>237</v>
      </c>
      <c r="IU448" s="2" t="s">
        <v>1293</v>
      </c>
      <c r="IV448" s="2" t="s">
        <v>2967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252</v>
      </c>
      <c r="JF448" s="2" t="s">
        <v>237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237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237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236</v>
      </c>
      <c r="KP448" s="2" t="s">
        <v>237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239</v>
      </c>
      <c r="LB448" s="2" t="s">
        <v>237</v>
      </c>
      <c r="LC448" s="2" t="s">
        <v>614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239</v>
      </c>
      <c r="LN448" s="2" t="s">
        <v>237</v>
      </c>
      <c r="LO448" s="2" t="s">
        <v>321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226</v>
      </c>
      <c r="MM448" s="2" t="s">
        <v>226</v>
      </c>
      <c r="MN448" s="2" t="s">
        <v>226</v>
      </c>
      <c r="MO448" s="2" t="s">
        <v>226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252</v>
      </c>
      <c r="MX448" s="2" t="s">
        <v>237</v>
      </c>
      <c r="MY448" s="2" t="s">
        <v>226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239</v>
      </c>
      <c r="NJ448" s="2" t="s">
        <v>237</v>
      </c>
      <c r="NK448" s="2" t="s">
        <v>1878</v>
      </c>
      <c r="NL448" s="2" t="s">
        <v>628</v>
      </c>
      <c r="NM448" s="2" t="s">
        <v>291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239</v>
      </c>
      <c r="NV448" s="2" t="s">
        <v>237</v>
      </c>
      <c r="NW448" s="2" t="s">
        <v>760</v>
      </c>
      <c r="NX448" s="2" t="s">
        <v>855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266</v>
      </c>
      <c r="OH448" s="2" t="s">
        <v>237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252</v>
      </c>
      <c r="OT448" s="2" t="s">
        <v>237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226</v>
      </c>
      <c r="QE448" s="2" t="s">
        <v>226</v>
      </c>
      <c r="QF448" s="2" t="s">
        <v>226</v>
      </c>
      <c r="QG448" s="2" t="s">
        <v>226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236</v>
      </c>
      <c r="QP448" s="2" t="s">
        <v>237</v>
      </c>
      <c r="QQ448" s="2" t="s">
        <v>226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266</v>
      </c>
      <c r="RB448" s="2" t="s">
        <v>237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226</v>
      </c>
      <c r="RN448" s="2" t="s">
        <v>226</v>
      </c>
      <c r="RO448" s="2" t="s">
        <v>226</v>
      </c>
      <c r="RP448" s="2" t="s">
        <v>226</v>
      </c>
      <c r="RQ448" s="2" t="s">
        <v>226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239</v>
      </c>
      <c r="RZ448" s="2" t="s">
        <v>237</v>
      </c>
      <c r="SA448" s="2" t="s">
        <v>604</v>
      </c>
      <c r="SB448" s="2" t="s">
        <v>1468</v>
      </c>
      <c r="SC448" s="2" t="s">
        <v>238</v>
      </c>
      <c r="SD448" s="2" t="s">
        <v>226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</row>
    <row r="449">
      <c r="A449" s="2" t="s">
        <v>3743</v>
      </c>
      <c r="B449" s="2" t="s">
        <v>577</v>
      </c>
      <c r="C449" s="2" t="s">
        <v>558</v>
      </c>
      <c r="D449" s="2" t="s">
        <v>486</v>
      </c>
      <c r="E449" s="2" t="s">
        <v>3495</v>
      </c>
      <c r="F449" s="2" t="s">
        <v>1804</v>
      </c>
      <c r="G449" s="2" t="s">
        <v>1805</v>
      </c>
      <c r="H449" s="2" t="s">
        <v>1806</v>
      </c>
      <c r="I449" s="2" t="s">
        <v>3725</v>
      </c>
      <c r="J449" s="2" t="s">
        <v>221</v>
      </c>
      <c r="K449" s="2" t="s">
        <v>1873</v>
      </c>
      <c r="L449" s="3">
        <v>29.9</v>
      </c>
      <c r="M449" s="3">
        <v>31.4</v>
      </c>
      <c r="N449" s="3">
        <v>64.99</v>
      </c>
      <c r="O449" s="2" t="s">
        <v>283</v>
      </c>
      <c r="P449" s="2" t="s">
        <v>284</v>
      </c>
      <c r="Q449" s="2" t="s">
        <v>225</v>
      </c>
      <c r="R449" s="2" t="s">
        <v>226</v>
      </c>
      <c r="S449" s="2" t="s">
        <v>1874</v>
      </c>
      <c r="T449" s="2" t="s">
        <v>969</v>
      </c>
      <c r="U449" s="2" t="s">
        <v>229</v>
      </c>
      <c r="V449" s="2" t="s">
        <v>970</v>
      </c>
      <c r="W449" s="2" t="s">
        <v>587</v>
      </c>
      <c r="X449" s="2" t="s">
        <v>971</v>
      </c>
      <c r="Y449" s="2" t="s">
        <v>1672</v>
      </c>
      <c r="Z449" s="4"/>
      <c r="AA449" s="4">
        <f>=ROUNDDOWN({0},0)</f>
      </c>
      <c r="AB449" s="5"/>
      <c r="AC449" s="2" t="s">
        <v>226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>
        <v>52</v>
      </c>
      <c r="AS449" s="8">
        <v>1450.34</v>
      </c>
      <c r="AT449" s="7">
        <v>-1</v>
      </c>
      <c r="AU449" s="7">
        <v>-1</v>
      </c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/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 t="s">
        <v>226</v>
      </c>
      <c r="BJ449" s="4"/>
      <c r="BK449" s="8"/>
      <c r="BL449" s="2" t="s">
        <v>3744</v>
      </c>
      <c r="BM449" s="7"/>
      <c r="BN449" s="7"/>
      <c r="BO449" s="4"/>
      <c r="BP449" s="8"/>
      <c r="BQ449" s="4">
        <v>20</v>
      </c>
      <c r="BR449" s="8">
        <v>691</v>
      </c>
      <c r="BS449" s="7">
        <v>-1</v>
      </c>
      <c r="BT449" s="7">
        <v>-1</v>
      </c>
      <c r="BU449" s="2" t="s">
        <v>239</v>
      </c>
      <c r="BV449" s="2" t="s">
        <v>237</v>
      </c>
      <c r="BW449" s="2" t="s">
        <v>226</v>
      </c>
      <c r="BX449" s="2" t="s">
        <v>3222</v>
      </c>
      <c r="BY449" s="2" t="s">
        <v>238</v>
      </c>
      <c r="BZ449" s="2" t="s">
        <v>226</v>
      </c>
      <c r="CA449" s="4"/>
      <c r="CB449" s="8"/>
      <c r="CC449" s="4">
        <v>7</v>
      </c>
      <c r="CD449" s="8">
        <v>224</v>
      </c>
      <c r="CE449" s="7">
        <v>-1</v>
      </c>
      <c r="CF449" s="7">
        <v>-1</v>
      </c>
      <c r="CG449" s="2" t="s">
        <v>239</v>
      </c>
      <c r="CH449" s="2" t="s">
        <v>237</v>
      </c>
      <c r="CI449" s="2" t="s">
        <v>1475</v>
      </c>
      <c r="CJ449" s="2" t="s">
        <v>1124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237</v>
      </c>
      <c r="CU449" s="2" t="s">
        <v>1672</v>
      </c>
      <c r="CV449" s="2" t="s">
        <v>1211</v>
      </c>
      <c r="CW449" s="2" t="s">
        <v>238</v>
      </c>
      <c r="CX449" s="2" t="s">
        <v>226</v>
      </c>
      <c r="CY449" s="4"/>
      <c r="CZ449" s="8"/>
      <c r="DA449" s="4">
        <v>15</v>
      </c>
      <c r="DB449" s="8">
        <v>280.8</v>
      </c>
      <c r="DC449" s="7">
        <v>-1</v>
      </c>
      <c r="DD449" s="7">
        <v>-1</v>
      </c>
      <c r="DE449" s="2" t="s">
        <v>239</v>
      </c>
      <c r="DF449" s="2" t="s">
        <v>237</v>
      </c>
      <c r="DG449" s="2" t="s">
        <v>596</v>
      </c>
      <c r="DH449" s="2" t="s">
        <v>1734</v>
      </c>
      <c r="DI449" s="2" t="s">
        <v>291</v>
      </c>
      <c r="DJ449" s="2" t="s">
        <v>226</v>
      </c>
      <c r="DK449" s="4"/>
      <c r="DL449" s="8"/>
      <c r="DM449" s="4">
        <v>5</v>
      </c>
      <c r="DN449" s="8">
        <v>93.36</v>
      </c>
      <c r="DO449" s="7">
        <v>-1</v>
      </c>
      <c r="DP449" s="7">
        <v>-1</v>
      </c>
      <c r="DQ449" s="2" t="s">
        <v>239</v>
      </c>
      <c r="DR449" s="2" t="s">
        <v>237</v>
      </c>
      <c r="DS449" s="2" t="s">
        <v>1135</v>
      </c>
      <c r="DT449" s="2" t="s">
        <v>1034</v>
      </c>
      <c r="DU449" s="2" t="s">
        <v>291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239</v>
      </c>
      <c r="ED449" s="2" t="s">
        <v>237</v>
      </c>
      <c r="EE449" s="2" t="s">
        <v>1010</v>
      </c>
      <c r="EF449" s="2" t="s">
        <v>1475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237</v>
      </c>
      <c r="EQ449" s="2" t="s">
        <v>1124</v>
      </c>
      <c r="ER449" s="2" t="s">
        <v>2123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237</v>
      </c>
      <c r="FC449" s="2" t="s">
        <v>1151</v>
      </c>
      <c r="FD449" s="2" t="s">
        <v>1515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237</v>
      </c>
      <c r="FO449" s="2" t="s">
        <v>1875</v>
      </c>
      <c r="FP449" s="2" t="s">
        <v>1829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226</v>
      </c>
      <c r="FZ449" s="2" t="s">
        <v>226</v>
      </c>
      <c r="GA449" s="2" t="s">
        <v>226</v>
      </c>
      <c r="GB449" s="2" t="s">
        <v>226</v>
      </c>
      <c r="GC449" s="2" t="s">
        <v>226</v>
      </c>
      <c r="GD449" s="2" t="s">
        <v>226</v>
      </c>
      <c r="GE449" s="4"/>
      <c r="GF449" s="8"/>
      <c r="GG449" s="4">
        <v>1</v>
      </c>
      <c r="GH449" s="8">
        <v>31.11</v>
      </c>
      <c r="GI449" s="7">
        <v>-1</v>
      </c>
      <c r="GJ449" s="7">
        <v>-1</v>
      </c>
      <c r="GK449" s="2" t="s">
        <v>239</v>
      </c>
      <c r="GL449" s="2" t="s">
        <v>237</v>
      </c>
      <c r="GM449" s="2" t="s">
        <v>903</v>
      </c>
      <c r="GN449" s="2" t="s">
        <v>2163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239</v>
      </c>
      <c r="GX449" s="2" t="s">
        <v>237</v>
      </c>
      <c r="GY449" s="2" t="s">
        <v>607</v>
      </c>
      <c r="GZ449" s="2" t="s">
        <v>1157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448</v>
      </c>
      <c r="HJ449" s="2" t="s">
        <v>237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>
        <v>1</v>
      </c>
      <c r="HR449" s="8">
        <v>31.19</v>
      </c>
      <c r="HS449" s="7">
        <v>-1</v>
      </c>
      <c r="HT449" s="7">
        <v>-1</v>
      </c>
      <c r="HU449" s="2" t="s">
        <v>239</v>
      </c>
      <c r="HV449" s="2" t="s">
        <v>237</v>
      </c>
      <c r="HW449" s="2" t="s">
        <v>1718</v>
      </c>
      <c r="HX449" s="2" t="s">
        <v>626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252</v>
      </c>
      <c r="IH449" s="2" t="s">
        <v>237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>
        <v>3</v>
      </c>
      <c r="IP449" s="8">
        <v>98.88</v>
      </c>
      <c r="IQ449" s="7">
        <v>-1</v>
      </c>
      <c r="IR449" s="7">
        <v>-1</v>
      </c>
      <c r="IS449" s="2" t="s">
        <v>239</v>
      </c>
      <c r="IT449" s="2" t="s">
        <v>237</v>
      </c>
      <c r="IU449" s="2" t="s">
        <v>1293</v>
      </c>
      <c r="IV449" s="2" t="s">
        <v>3745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237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252</v>
      </c>
      <c r="JR449" s="2" t="s">
        <v>237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237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236</v>
      </c>
      <c r="KP449" s="2" t="s">
        <v>237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239</v>
      </c>
      <c r="LB449" s="2" t="s">
        <v>237</v>
      </c>
      <c r="LC449" s="2" t="s">
        <v>614</v>
      </c>
      <c r="LD449" s="2" t="s">
        <v>3710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239</v>
      </c>
      <c r="LN449" s="2" t="s">
        <v>237</v>
      </c>
      <c r="LO449" s="2" t="s">
        <v>321</v>
      </c>
      <c r="LP449" s="2" t="s">
        <v>505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252</v>
      </c>
      <c r="MX449" s="2" t="s">
        <v>237</v>
      </c>
      <c r="MY449" s="2" t="s">
        <v>226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239</v>
      </c>
      <c r="NJ449" s="2" t="s">
        <v>237</v>
      </c>
      <c r="NK449" s="2" t="s">
        <v>1878</v>
      </c>
      <c r="NL449" s="2" t="s">
        <v>2648</v>
      </c>
      <c r="NM449" s="2" t="s">
        <v>291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239</v>
      </c>
      <c r="NV449" s="2" t="s">
        <v>237</v>
      </c>
      <c r="NW449" s="2" t="s">
        <v>760</v>
      </c>
      <c r="NX449" s="2" t="s">
        <v>1742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266</v>
      </c>
      <c r="OH449" s="2" t="s">
        <v>237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252</v>
      </c>
      <c r="OT449" s="2" t="s">
        <v>237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226</v>
      </c>
      <c r="QD449" s="2" t="s">
        <v>226</v>
      </c>
      <c r="QE449" s="2" t="s">
        <v>226</v>
      </c>
      <c r="QF449" s="2" t="s">
        <v>226</v>
      </c>
      <c r="QG449" s="2" t="s">
        <v>226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236</v>
      </c>
      <c r="QP449" s="2" t="s">
        <v>237</v>
      </c>
      <c r="QQ449" s="2" t="s">
        <v>226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237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226</v>
      </c>
      <c r="RN449" s="2" t="s">
        <v>226</v>
      </c>
      <c r="RO449" s="2" t="s">
        <v>226</v>
      </c>
      <c r="RP449" s="2" t="s">
        <v>226</v>
      </c>
      <c r="RQ449" s="2" t="s">
        <v>226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239</v>
      </c>
      <c r="RZ449" s="2" t="s">
        <v>237</v>
      </c>
      <c r="SA449" s="2" t="s">
        <v>604</v>
      </c>
      <c r="SB449" s="2" t="s">
        <v>1013</v>
      </c>
      <c r="SC449" s="2" t="s">
        <v>238</v>
      </c>
      <c r="SD449" s="2" t="s">
        <v>226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</row>
    <row r="450">
      <c r="A450" s="2" t="s">
        <v>3746</v>
      </c>
      <c r="B450" s="2" t="s">
        <v>577</v>
      </c>
      <c r="C450" s="2" t="s">
        <v>558</v>
      </c>
      <c r="D450" s="2" t="s">
        <v>486</v>
      </c>
      <c r="E450" s="2" t="s">
        <v>3495</v>
      </c>
      <c r="F450" s="2" t="s">
        <v>2256</v>
      </c>
      <c r="G450" s="2" t="s">
        <v>2257</v>
      </c>
      <c r="H450" s="2" t="s">
        <v>2258</v>
      </c>
      <c r="I450" s="2" t="s">
        <v>3747</v>
      </c>
      <c r="J450" s="2" t="s">
        <v>582</v>
      </c>
      <c r="K450" s="2" t="s">
        <v>405</v>
      </c>
      <c r="L450" s="3">
        <v>23.8</v>
      </c>
      <c r="M450" s="3">
        <v>24.99</v>
      </c>
      <c r="N450" s="3">
        <v>49.99</v>
      </c>
      <c r="O450" s="2" t="s">
        <v>302</v>
      </c>
      <c r="P450" s="2" t="s">
        <v>284</v>
      </c>
      <c r="Q450" s="2" t="s">
        <v>225</v>
      </c>
      <c r="R450" s="2" t="s">
        <v>226</v>
      </c>
      <c r="S450" s="2" t="s">
        <v>2260</v>
      </c>
      <c r="T450" s="2" t="s">
        <v>969</v>
      </c>
      <c r="U450" s="2" t="s">
        <v>489</v>
      </c>
      <c r="V450" s="2" t="s">
        <v>1285</v>
      </c>
      <c r="W450" s="2" t="s">
        <v>971</v>
      </c>
      <c r="X450" s="2" t="s">
        <v>2080</v>
      </c>
      <c r="Y450" s="2" t="s">
        <v>466</v>
      </c>
      <c r="Z450" s="4"/>
      <c r="AA450" s="4">
        <f>=ROUNDDOWN({0},0)</f>
      </c>
      <c r="AB450" s="5"/>
      <c r="AC450" s="2" t="s">
        <v>226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>
        <v>13</v>
      </c>
      <c r="AS450" s="8">
        <v>327.87</v>
      </c>
      <c r="AT450" s="7">
        <v>-1</v>
      </c>
      <c r="AU450" s="7">
        <v>-1</v>
      </c>
      <c r="AV450" s="4" t="s">
        <v>226</v>
      </c>
      <c r="AW450" s="8" t="s">
        <v>226</v>
      </c>
      <c r="AX450" s="4">
        <v>41</v>
      </c>
      <c r="AY450" s="8">
        <v>1217.67</v>
      </c>
      <c r="AZ450" s="7" t="s">
        <v>226</v>
      </c>
      <c r="BA450" s="7" t="s">
        <v>226</v>
      </c>
      <c r="BB450" s="7"/>
      <c r="BC450" s="4" t="s">
        <v>226</v>
      </c>
      <c r="BD450" s="8" t="s">
        <v>226</v>
      </c>
      <c r="BE450" s="4">
        <v>41</v>
      </c>
      <c r="BF450" s="8">
        <v>1217.67</v>
      </c>
      <c r="BG450" s="7" t="s">
        <v>226</v>
      </c>
      <c r="BH450" s="7" t="s">
        <v>226</v>
      </c>
      <c r="BI450" s="7"/>
      <c r="BJ450" s="4"/>
      <c r="BK450" s="8"/>
      <c r="BL450" s="2" t="s">
        <v>3748</v>
      </c>
      <c r="BM450" s="7"/>
      <c r="BN450" s="7"/>
      <c r="BO450" s="4"/>
      <c r="BP450" s="8"/>
      <c r="BQ450" s="4"/>
      <c r="BR450" s="8"/>
      <c r="BS450" s="7"/>
      <c r="BT450" s="7"/>
      <c r="BU450" s="2" t="s">
        <v>236</v>
      </c>
      <c r="BV450" s="2" t="s">
        <v>237</v>
      </c>
      <c r="BW450" s="2" t="s">
        <v>226</v>
      </c>
      <c r="BX450" s="2" t="s">
        <v>226</v>
      </c>
      <c r="BY450" s="2" t="s">
        <v>238</v>
      </c>
      <c r="BZ450" s="2" t="s">
        <v>226</v>
      </c>
      <c r="CA450" s="4"/>
      <c r="CB450" s="8"/>
      <c r="CC450" s="4">
        <v>4</v>
      </c>
      <c r="CD450" s="8">
        <v>107.96</v>
      </c>
      <c r="CE450" s="7">
        <v>-1</v>
      </c>
      <c r="CF450" s="7">
        <v>-1</v>
      </c>
      <c r="CG450" s="2" t="s">
        <v>239</v>
      </c>
      <c r="CH450" s="2" t="s">
        <v>237</v>
      </c>
      <c r="CI450" s="2" t="s">
        <v>1258</v>
      </c>
      <c r="CJ450" s="2" t="s">
        <v>511</v>
      </c>
      <c r="CK450" s="2" t="s">
        <v>238</v>
      </c>
      <c r="CL450" s="2" t="s">
        <v>226</v>
      </c>
      <c r="CM450" s="4"/>
      <c r="CN450" s="8"/>
      <c r="CO450" s="4">
        <v>2</v>
      </c>
      <c r="CP450" s="8">
        <v>53.98</v>
      </c>
      <c r="CQ450" s="7">
        <v>-1</v>
      </c>
      <c r="CR450" s="7">
        <v>-1</v>
      </c>
      <c r="CS450" s="2" t="s">
        <v>239</v>
      </c>
      <c r="CT450" s="2" t="s">
        <v>237</v>
      </c>
      <c r="CU450" s="2" t="s">
        <v>2089</v>
      </c>
      <c r="CV450" s="2" t="s">
        <v>2603</v>
      </c>
      <c r="CW450" s="2" t="s">
        <v>238</v>
      </c>
      <c r="CX450" s="2" t="s">
        <v>226</v>
      </c>
      <c r="CY450" s="4"/>
      <c r="CZ450" s="8"/>
      <c r="DA450" s="4">
        <v>3</v>
      </c>
      <c r="DB450" s="8">
        <v>65.97</v>
      </c>
      <c r="DC450" s="7">
        <v>-1</v>
      </c>
      <c r="DD450" s="7">
        <v>-1</v>
      </c>
      <c r="DE450" s="2" t="s">
        <v>239</v>
      </c>
      <c r="DF450" s="2" t="s">
        <v>237</v>
      </c>
      <c r="DG450" s="2" t="s">
        <v>376</v>
      </c>
      <c r="DH450" s="2" t="s">
        <v>1304</v>
      </c>
      <c r="DI450" s="2" t="s">
        <v>291</v>
      </c>
      <c r="DJ450" s="2" t="s">
        <v>226</v>
      </c>
      <c r="DK450" s="4"/>
      <c r="DL450" s="8"/>
      <c r="DM450" s="4">
        <v>4</v>
      </c>
      <c r="DN450" s="8">
        <v>99.96</v>
      </c>
      <c r="DO450" s="7">
        <v>-1</v>
      </c>
      <c r="DP450" s="7">
        <v>-1</v>
      </c>
      <c r="DQ450" s="2" t="s">
        <v>239</v>
      </c>
      <c r="DR450" s="2" t="s">
        <v>237</v>
      </c>
      <c r="DS450" s="2" t="s">
        <v>2089</v>
      </c>
      <c r="DT450" s="2" t="s">
        <v>1619</v>
      </c>
      <c r="DU450" s="2" t="s">
        <v>291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239</v>
      </c>
      <c r="ED450" s="2" t="s">
        <v>237</v>
      </c>
      <c r="EE450" s="2" t="s">
        <v>2089</v>
      </c>
      <c r="EF450" s="2" t="s">
        <v>1292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239</v>
      </c>
      <c r="EP450" s="2" t="s">
        <v>237</v>
      </c>
      <c r="EQ450" s="2" t="s">
        <v>1754</v>
      </c>
      <c r="ER450" s="2" t="s">
        <v>483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237</v>
      </c>
      <c r="FC450" s="2" t="s">
        <v>1293</v>
      </c>
      <c r="FD450" s="2" t="s">
        <v>2759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237</v>
      </c>
      <c r="FO450" s="2" t="s">
        <v>2089</v>
      </c>
      <c r="FP450" s="2" t="s">
        <v>226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226</v>
      </c>
      <c r="FZ450" s="2" t="s">
        <v>226</v>
      </c>
      <c r="GA450" s="2" t="s">
        <v>226</v>
      </c>
      <c r="GB450" s="2" t="s">
        <v>226</v>
      </c>
      <c r="GC450" s="2" t="s">
        <v>226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448</v>
      </c>
      <c r="GL450" s="2" t="s">
        <v>237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239</v>
      </c>
      <c r="GX450" s="2" t="s">
        <v>237</v>
      </c>
      <c r="GY450" s="2" t="s">
        <v>2763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252</v>
      </c>
      <c r="HJ450" s="2" t="s">
        <v>237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237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252</v>
      </c>
      <c r="IH450" s="2" t="s">
        <v>237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237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237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237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237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252</v>
      </c>
      <c r="KP450" s="2" t="s">
        <v>237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252</v>
      </c>
      <c r="LB450" s="2" t="s">
        <v>237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252</v>
      </c>
      <c r="LN450" s="2" t="s">
        <v>237</v>
      </c>
      <c r="LO450" s="2" t="s">
        <v>226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448</v>
      </c>
      <c r="MX450" s="2" t="s">
        <v>237</v>
      </c>
      <c r="MY450" s="2" t="s">
        <v>226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239</v>
      </c>
      <c r="NJ450" s="2" t="s">
        <v>237</v>
      </c>
      <c r="NK450" s="2" t="s">
        <v>710</v>
      </c>
      <c r="NL450" s="2" t="s">
        <v>2964</v>
      </c>
      <c r="NM450" s="2" t="s">
        <v>238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239</v>
      </c>
      <c r="NV450" s="2" t="s">
        <v>237</v>
      </c>
      <c r="NW450" s="2" t="s">
        <v>254</v>
      </c>
      <c r="NX450" s="2" t="s">
        <v>791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252</v>
      </c>
      <c r="OH450" s="2" t="s">
        <v>237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252</v>
      </c>
      <c r="OT450" s="2" t="s">
        <v>237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252</v>
      </c>
      <c r="PF450" s="2" t="s">
        <v>237</v>
      </c>
      <c r="PG450" s="2" t="s">
        <v>226</v>
      </c>
      <c r="PH450" s="2" t="s">
        <v>226</v>
      </c>
      <c r="PI450" s="2" t="s">
        <v>238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237</v>
      </c>
      <c r="QE450" s="2" t="s">
        <v>226</v>
      </c>
      <c r="QF450" s="2" t="s">
        <v>226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252</v>
      </c>
      <c r="QP450" s="2" t="s">
        <v>237</v>
      </c>
      <c r="QQ450" s="2" t="s">
        <v>226</v>
      </c>
      <c r="QR450" s="2" t="s">
        <v>226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237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252</v>
      </c>
      <c r="RN450" s="2" t="s">
        <v>237</v>
      </c>
      <c r="RO450" s="2" t="s">
        <v>226</v>
      </c>
      <c r="RP450" s="2" t="s">
        <v>226</v>
      </c>
      <c r="RQ450" s="2" t="s">
        <v>238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252</v>
      </c>
      <c r="RZ450" s="2" t="s">
        <v>237</v>
      </c>
      <c r="SA450" s="2" t="s">
        <v>226</v>
      </c>
      <c r="SB450" s="2" t="s">
        <v>226</v>
      </c>
      <c r="SC450" s="2" t="s">
        <v>238</v>
      </c>
      <c r="SD450" s="2" t="s">
        <v>226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</row>
    <row r="451">
      <c r="A451" s="2" t="s">
        <v>3749</v>
      </c>
      <c r="B451" s="2" t="s">
        <v>577</v>
      </c>
      <c r="C451" s="2" t="s">
        <v>558</v>
      </c>
      <c r="D451" s="2" t="s">
        <v>486</v>
      </c>
      <c r="E451" s="2" t="s">
        <v>3495</v>
      </c>
      <c r="F451" s="2" t="s">
        <v>2256</v>
      </c>
      <c r="G451" s="2" t="s">
        <v>2257</v>
      </c>
      <c r="H451" s="2" t="s">
        <v>2258</v>
      </c>
      <c r="I451" s="2" t="s">
        <v>3747</v>
      </c>
      <c r="J451" s="2" t="s">
        <v>221</v>
      </c>
      <c r="K451" s="2" t="s">
        <v>405</v>
      </c>
      <c r="L451" s="3">
        <v>28.57</v>
      </c>
      <c r="M451" s="3">
        <v>30</v>
      </c>
      <c r="N451" s="3">
        <v>59.99</v>
      </c>
      <c r="O451" s="2" t="s">
        <v>283</v>
      </c>
      <c r="P451" s="2" t="s">
        <v>284</v>
      </c>
      <c r="Q451" s="2" t="s">
        <v>225</v>
      </c>
      <c r="R451" s="2" t="s">
        <v>226</v>
      </c>
      <c r="S451" s="2" t="s">
        <v>2260</v>
      </c>
      <c r="T451" s="2" t="s">
        <v>969</v>
      </c>
      <c r="U451" s="2" t="s">
        <v>371</v>
      </c>
      <c r="V451" s="2" t="s">
        <v>1285</v>
      </c>
      <c r="W451" s="2" t="s">
        <v>971</v>
      </c>
      <c r="X451" s="2" t="s">
        <v>2080</v>
      </c>
      <c r="Y451" s="2" t="s">
        <v>466</v>
      </c>
      <c r="Z451" s="4"/>
      <c r="AA451" s="4">
        <f>=ROUNDDOWN({0},0)</f>
      </c>
      <c r="AB451" s="5"/>
      <c r="AC451" s="2" t="s">
        <v>226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>
        <v>28</v>
      </c>
      <c r="AS451" s="8">
        <v>889.8</v>
      </c>
      <c r="AT451" s="7">
        <v>-1</v>
      </c>
      <c r="AU451" s="7">
        <v>-1</v>
      </c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/>
      <c r="BJ451" s="4"/>
      <c r="BK451" s="8"/>
      <c r="BL451" s="2" t="s">
        <v>3750</v>
      </c>
      <c r="BM451" s="7"/>
      <c r="BN451" s="7"/>
      <c r="BO451" s="4"/>
      <c r="BP451" s="8"/>
      <c r="BQ451" s="4"/>
      <c r="BR451" s="8"/>
      <c r="BS451" s="7"/>
      <c r="BT451" s="7"/>
      <c r="BU451" s="2" t="s">
        <v>236</v>
      </c>
      <c r="BV451" s="2" t="s">
        <v>237</v>
      </c>
      <c r="BW451" s="2" t="s">
        <v>226</v>
      </c>
      <c r="BX451" s="2" t="s">
        <v>226</v>
      </c>
      <c r="BY451" s="2" t="s">
        <v>238</v>
      </c>
      <c r="BZ451" s="2" t="s">
        <v>226</v>
      </c>
      <c r="CA451" s="4"/>
      <c r="CB451" s="8"/>
      <c r="CC451" s="4">
        <v>19</v>
      </c>
      <c r="CD451" s="8">
        <v>615.6</v>
      </c>
      <c r="CE451" s="7">
        <v>-1</v>
      </c>
      <c r="CF451" s="7">
        <v>-1</v>
      </c>
      <c r="CG451" s="2" t="s">
        <v>239</v>
      </c>
      <c r="CH451" s="2" t="s">
        <v>237</v>
      </c>
      <c r="CI451" s="2" t="s">
        <v>1258</v>
      </c>
      <c r="CJ451" s="2" t="s">
        <v>1591</v>
      </c>
      <c r="CK451" s="2" t="s">
        <v>238</v>
      </c>
      <c r="CL451" s="2" t="s">
        <v>226</v>
      </c>
      <c r="CM451" s="4"/>
      <c r="CN451" s="8"/>
      <c r="CO451" s="4">
        <v>1</v>
      </c>
      <c r="CP451" s="8">
        <v>32.4</v>
      </c>
      <c r="CQ451" s="7">
        <v>-1</v>
      </c>
      <c r="CR451" s="7">
        <v>-1</v>
      </c>
      <c r="CS451" s="2" t="s">
        <v>239</v>
      </c>
      <c r="CT451" s="2" t="s">
        <v>237</v>
      </c>
      <c r="CU451" s="2" t="s">
        <v>2089</v>
      </c>
      <c r="CV451" s="2" t="s">
        <v>509</v>
      </c>
      <c r="CW451" s="2" t="s">
        <v>238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239</v>
      </c>
      <c r="DF451" s="2" t="s">
        <v>237</v>
      </c>
      <c r="DG451" s="2" t="s">
        <v>376</v>
      </c>
      <c r="DH451" s="2" t="s">
        <v>501</v>
      </c>
      <c r="DI451" s="2" t="s">
        <v>291</v>
      </c>
      <c r="DJ451" s="2" t="s">
        <v>226</v>
      </c>
      <c r="DK451" s="4"/>
      <c r="DL451" s="8"/>
      <c r="DM451" s="4">
        <v>1</v>
      </c>
      <c r="DN451" s="8">
        <v>24</v>
      </c>
      <c r="DO451" s="7">
        <v>-1</v>
      </c>
      <c r="DP451" s="7">
        <v>-1</v>
      </c>
      <c r="DQ451" s="2" t="s">
        <v>239</v>
      </c>
      <c r="DR451" s="2" t="s">
        <v>237</v>
      </c>
      <c r="DS451" s="2" t="s">
        <v>2089</v>
      </c>
      <c r="DT451" s="2" t="s">
        <v>412</v>
      </c>
      <c r="DU451" s="2" t="s">
        <v>291</v>
      </c>
      <c r="DV451" s="2" t="s">
        <v>226</v>
      </c>
      <c r="DW451" s="4"/>
      <c r="DX451" s="8"/>
      <c r="DY451" s="4">
        <v>2</v>
      </c>
      <c r="DZ451" s="8">
        <v>63</v>
      </c>
      <c r="EA451" s="7">
        <v>-1</v>
      </c>
      <c r="EB451" s="7">
        <v>-1</v>
      </c>
      <c r="EC451" s="2" t="s">
        <v>239</v>
      </c>
      <c r="ED451" s="2" t="s">
        <v>237</v>
      </c>
      <c r="EE451" s="2" t="s">
        <v>2089</v>
      </c>
      <c r="EF451" s="2" t="s">
        <v>1739</v>
      </c>
      <c r="EG451" s="2" t="s">
        <v>238</v>
      </c>
      <c r="EH451" s="2" t="s">
        <v>226</v>
      </c>
      <c r="EI451" s="4"/>
      <c r="EJ451" s="8"/>
      <c r="EK451" s="4">
        <v>2</v>
      </c>
      <c r="EL451" s="8">
        <v>64.8</v>
      </c>
      <c r="EM451" s="7">
        <v>-1</v>
      </c>
      <c r="EN451" s="7">
        <v>-1</v>
      </c>
      <c r="EO451" s="2" t="s">
        <v>239</v>
      </c>
      <c r="EP451" s="2" t="s">
        <v>237</v>
      </c>
      <c r="EQ451" s="2" t="s">
        <v>1754</v>
      </c>
      <c r="ER451" s="2" t="s">
        <v>509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237</v>
      </c>
      <c r="FC451" s="2" t="s">
        <v>1293</v>
      </c>
      <c r="FD451" s="2" t="s">
        <v>226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237</v>
      </c>
      <c r="FO451" s="2" t="s">
        <v>2089</v>
      </c>
      <c r="FP451" s="2" t="s">
        <v>523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448</v>
      </c>
      <c r="GL451" s="2" t="s">
        <v>237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239</v>
      </c>
      <c r="GX451" s="2" t="s">
        <v>237</v>
      </c>
      <c r="GY451" s="2" t="s">
        <v>2763</v>
      </c>
      <c r="GZ451" s="2" t="s">
        <v>226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252</v>
      </c>
      <c r="HJ451" s="2" t="s">
        <v>237</v>
      </c>
      <c r="HK451" s="2" t="s">
        <v>226</v>
      </c>
      <c r="HL451" s="2" t="s">
        <v>226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237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252</v>
      </c>
      <c r="IH451" s="2" t="s">
        <v>237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237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237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237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237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252</v>
      </c>
      <c r="KP451" s="2" t="s">
        <v>237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237</v>
      </c>
      <c r="LC451" s="2" t="s">
        <v>226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237</v>
      </c>
      <c r="LO451" s="2" t="s">
        <v>226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448</v>
      </c>
      <c r="MX451" s="2" t="s">
        <v>237</v>
      </c>
      <c r="MY451" s="2" t="s">
        <v>226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239</v>
      </c>
      <c r="NJ451" s="2" t="s">
        <v>261</v>
      </c>
      <c r="NK451" s="2" t="s">
        <v>710</v>
      </c>
      <c r="NL451" s="2" t="s">
        <v>342</v>
      </c>
      <c r="NM451" s="2" t="s">
        <v>238</v>
      </c>
      <c r="NN451" s="2" t="s">
        <v>226</v>
      </c>
      <c r="NO451" s="4"/>
      <c r="NP451" s="8"/>
      <c r="NQ451" s="4">
        <v>3</v>
      </c>
      <c r="NR451" s="8">
        <v>90</v>
      </c>
      <c r="NS451" s="7">
        <v>-1</v>
      </c>
      <c r="NT451" s="7">
        <v>-1</v>
      </c>
      <c r="NU451" s="2" t="s">
        <v>239</v>
      </c>
      <c r="NV451" s="2" t="s">
        <v>237</v>
      </c>
      <c r="NW451" s="2" t="s">
        <v>254</v>
      </c>
      <c r="NX451" s="2" t="s">
        <v>1646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252</v>
      </c>
      <c r="OH451" s="2" t="s">
        <v>237</v>
      </c>
      <c r="OI451" s="2" t="s">
        <v>226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252</v>
      </c>
      <c r="OT451" s="2" t="s">
        <v>237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252</v>
      </c>
      <c r="PF451" s="2" t="s">
        <v>237</v>
      </c>
      <c r="PG451" s="2" t="s">
        <v>226</v>
      </c>
      <c r="PH451" s="2" t="s">
        <v>226</v>
      </c>
      <c r="PI451" s="2" t="s">
        <v>238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266</v>
      </c>
      <c r="QD451" s="2" t="s">
        <v>237</v>
      </c>
      <c r="QE451" s="2" t="s">
        <v>226</v>
      </c>
      <c r="QF451" s="2" t="s">
        <v>226</v>
      </c>
      <c r="QG451" s="2" t="s">
        <v>238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252</v>
      </c>
      <c r="QP451" s="2" t="s">
        <v>237</v>
      </c>
      <c r="QQ451" s="2" t="s">
        <v>226</v>
      </c>
      <c r="QR451" s="2" t="s">
        <v>226</v>
      </c>
      <c r="QS451" s="2" t="s">
        <v>238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266</v>
      </c>
      <c r="RB451" s="2" t="s">
        <v>237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252</v>
      </c>
      <c r="RN451" s="2" t="s">
        <v>237</v>
      </c>
      <c r="RO451" s="2" t="s">
        <v>226</v>
      </c>
      <c r="RP451" s="2" t="s">
        <v>226</v>
      </c>
      <c r="RQ451" s="2" t="s">
        <v>238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252</v>
      </c>
      <c r="RZ451" s="2" t="s">
        <v>237</v>
      </c>
      <c r="SA451" s="2" t="s">
        <v>226</v>
      </c>
      <c r="SB451" s="2" t="s">
        <v>226</v>
      </c>
      <c r="SC451" s="2" t="s">
        <v>238</v>
      </c>
      <c r="SD451" s="2" t="s">
        <v>226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</row>
    <row r="452">
      <c r="A452" s="2" t="s">
        <v>3751</v>
      </c>
      <c r="B452" s="2" t="s">
        <v>577</v>
      </c>
      <c r="C452" s="2" t="s">
        <v>558</v>
      </c>
      <c r="D452" s="2" t="s">
        <v>486</v>
      </c>
      <c r="E452" s="2" t="s">
        <v>3495</v>
      </c>
      <c r="F452" s="2" t="s">
        <v>2269</v>
      </c>
      <c r="G452" s="2" t="s">
        <v>2270</v>
      </c>
      <c r="H452" s="2" t="s">
        <v>2271</v>
      </c>
      <c r="I452" s="2" t="s">
        <v>3752</v>
      </c>
      <c r="J452" s="2" t="s">
        <v>582</v>
      </c>
      <c r="K452" s="2" t="s">
        <v>282</v>
      </c>
      <c r="L452" s="3">
        <v>26.95</v>
      </c>
      <c r="M452" s="3">
        <v>28.3</v>
      </c>
      <c r="N452" s="3">
        <v>54.99</v>
      </c>
      <c r="O452" s="2" t="s">
        <v>283</v>
      </c>
      <c r="P452" s="2" t="s">
        <v>284</v>
      </c>
      <c r="Q452" s="2" t="s">
        <v>225</v>
      </c>
      <c r="R452" s="2" t="s">
        <v>226</v>
      </c>
      <c r="S452" s="2" t="s">
        <v>3753</v>
      </c>
      <c r="T452" s="2" t="s">
        <v>226</v>
      </c>
      <c r="U452" s="2" t="s">
        <v>489</v>
      </c>
      <c r="V452" s="2" t="s">
        <v>970</v>
      </c>
      <c r="W452" s="2" t="s">
        <v>971</v>
      </c>
      <c r="X452" s="2" t="s">
        <v>231</v>
      </c>
      <c r="Y452" s="2" t="s">
        <v>2155</v>
      </c>
      <c r="Z452" s="4"/>
      <c r="AA452" s="4">
        <f>=ROUNDDOWN({0},0)</f>
      </c>
      <c r="AB452" s="5">
        <v>2</v>
      </c>
      <c r="AC452" s="2" t="s">
        <v>226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>
        <v>1</v>
      </c>
      <c r="AS452" s="8">
        <v>29.26</v>
      </c>
      <c r="AT452" s="7">
        <v>-1</v>
      </c>
      <c r="AU452" s="7">
        <v>-1</v>
      </c>
      <c r="AV452" s="4" t="s">
        <v>226</v>
      </c>
      <c r="AW452" s="8" t="s">
        <v>226</v>
      </c>
      <c r="AX452" s="4">
        <v>8</v>
      </c>
      <c r="AY452" s="8">
        <v>219.35</v>
      </c>
      <c r="AZ452" s="7" t="s">
        <v>226</v>
      </c>
      <c r="BA452" s="7" t="s">
        <v>226</v>
      </c>
      <c r="BB452" s="7"/>
      <c r="BC452" s="4" t="s">
        <v>226</v>
      </c>
      <c r="BD452" s="8" t="s">
        <v>226</v>
      </c>
      <c r="BE452" s="4">
        <v>68</v>
      </c>
      <c r="BF452" s="8">
        <v>2161.54</v>
      </c>
      <c r="BG452" s="7" t="s">
        <v>226</v>
      </c>
      <c r="BH452" s="7" t="s">
        <v>226</v>
      </c>
      <c r="BI452" s="7"/>
      <c r="BJ452" s="4"/>
      <c r="BK452" s="8"/>
      <c r="BL452" s="2" t="s">
        <v>17</v>
      </c>
      <c r="BM452" s="7"/>
      <c r="BN452" s="7"/>
      <c r="BO452" s="4"/>
      <c r="BP452" s="8"/>
      <c r="BQ452" s="4"/>
      <c r="BR452" s="8"/>
      <c r="BS452" s="7"/>
      <c r="BT452" s="7"/>
      <c r="BU452" s="2" t="s">
        <v>266</v>
      </c>
      <c r="BV452" s="2" t="s">
        <v>237</v>
      </c>
      <c r="BW452" s="2" t="s">
        <v>226</v>
      </c>
      <c r="BX452" s="2" t="s">
        <v>226</v>
      </c>
      <c r="BY452" s="2" t="s">
        <v>238</v>
      </c>
      <c r="BZ452" s="2" t="s">
        <v>226</v>
      </c>
      <c r="CA452" s="4"/>
      <c r="CB452" s="8"/>
      <c r="CC452" s="4">
        <v>1</v>
      </c>
      <c r="CD452" s="8">
        <v>29.26</v>
      </c>
      <c r="CE452" s="7">
        <v>-1</v>
      </c>
      <c r="CF452" s="7">
        <v>-1</v>
      </c>
      <c r="CG452" s="2" t="s">
        <v>239</v>
      </c>
      <c r="CH452" s="2" t="s">
        <v>237</v>
      </c>
      <c r="CI452" s="2" t="s">
        <v>1534</v>
      </c>
      <c r="CJ452" s="2" t="s">
        <v>1785</v>
      </c>
      <c r="CK452" s="2" t="s">
        <v>238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237</v>
      </c>
      <c r="CU452" s="2" t="s">
        <v>1156</v>
      </c>
      <c r="CV452" s="2" t="s">
        <v>1678</v>
      </c>
      <c r="CW452" s="2" t="s">
        <v>238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239</v>
      </c>
      <c r="DF452" s="2" t="s">
        <v>237</v>
      </c>
      <c r="DG452" s="2" t="s">
        <v>1180</v>
      </c>
      <c r="DH452" s="2" t="s">
        <v>1059</v>
      </c>
      <c r="DI452" s="2" t="s">
        <v>238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239</v>
      </c>
      <c r="DR452" s="2" t="s">
        <v>237</v>
      </c>
      <c r="DS452" s="2" t="s">
        <v>2277</v>
      </c>
      <c r="DT452" s="2" t="s">
        <v>1259</v>
      </c>
      <c r="DU452" s="2" t="s">
        <v>291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237</v>
      </c>
      <c r="EE452" s="2" t="s">
        <v>226</v>
      </c>
      <c r="EF452" s="2" t="s">
        <v>226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237</v>
      </c>
      <c r="EQ452" s="2" t="s">
        <v>1169</v>
      </c>
      <c r="ER452" s="2" t="s">
        <v>3754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237</v>
      </c>
      <c r="FC452" s="2" t="s">
        <v>3710</v>
      </c>
      <c r="FD452" s="2" t="s">
        <v>1257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237</v>
      </c>
      <c r="FO452" s="2" t="s">
        <v>2155</v>
      </c>
      <c r="FP452" s="2" t="s">
        <v>3755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226</v>
      </c>
      <c r="FZ452" s="2" t="s">
        <v>226</v>
      </c>
      <c r="GA452" s="2" t="s">
        <v>226</v>
      </c>
      <c r="GB452" s="2" t="s">
        <v>226</v>
      </c>
      <c r="GC452" s="2" t="s">
        <v>226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667</v>
      </c>
      <c r="GL452" s="2" t="s">
        <v>237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239</v>
      </c>
      <c r="GX452" s="2" t="s">
        <v>237</v>
      </c>
      <c r="GY452" s="2" t="s">
        <v>776</v>
      </c>
      <c r="GZ452" s="2" t="s">
        <v>1869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252</v>
      </c>
      <c r="HJ452" s="2" t="s">
        <v>237</v>
      </c>
      <c r="HK452" s="2" t="s">
        <v>226</v>
      </c>
      <c r="HL452" s="2" t="s">
        <v>226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266</v>
      </c>
      <c r="HV452" s="2" t="s">
        <v>237</v>
      </c>
      <c r="HW452" s="2" t="s">
        <v>811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252</v>
      </c>
      <c r="IH452" s="2" t="s">
        <v>237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237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237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237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237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236</v>
      </c>
      <c r="KP452" s="2" t="s">
        <v>237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252</v>
      </c>
      <c r="LB452" s="2" t="s">
        <v>237</v>
      </c>
      <c r="LC452" s="2" t="s">
        <v>226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239</v>
      </c>
      <c r="LN452" s="2" t="s">
        <v>237</v>
      </c>
      <c r="LO452" s="2" t="s">
        <v>321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252</v>
      </c>
      <c r="MX452" s="2" t="s">
        <v>237</v>
      </c>
      <c r="MY452" s="2" t="s">
        <v>226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239</v>
      </c>
      <c r="NJ452" s="2" t="s">
        <v>237</v>
      </c>
      <c r="NK452" s="2" t="s">
        <v>2282</v>
      </c>
      <c r="NL452" s="2" t="s">
        <v>843</v>
      </c>
      <c r="NM452" s="2" t="s">
        <v>291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239</v>
      </c>
      <c r="NV452" s="2" t="s">
        <v>237</v>
      </c>
      <c r="NW452" s="2" t="s">
        <v>619</v>
      </c>
      <c r="NX452" s="2" t="s">
        <v>455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252</v>
      </c>
      <c r="OH452" s="2" t="s">
        <v>237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252</v>
      </c>
      <c r="OT452" s="2" t="s">
        <v>237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266</v>
      </c>
      <c r="QD452" s="2" t="s">
        <v>237</v>
      </c>
      <c r="QE452" s="2" t="s">
        <v>226</v>
      </c>
      <c r="QF452" s="2" t="s">
        <v>226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236</v>
      </c>
      <c r="QP452" s="2" t="s">
        <v>237</v>
      </c>
      <c r="QQ452" s="2" t="s">
        <v>226</v>
      </c>
      <c r="QR452" s="2" t="s">
        <v>226</v>
      </c>
      <c r="QS452" s="2" t="s">
        <v>238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237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226</v>
      </c>
      <c r="RN452" s="2" t="s">
        <v>226</v>
      </c>
      <c r="RO452" s="2" t="s">
        <v>226</v>
      </c>
      <c r="RP452" s="2" t="s">
        <v>226</v>
      </c>
      <c r="RQ452" s="2" t="s">
        <v>226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236</v>
      </c>
      <c r="RZ452" s="2" t="s">
        <v>237</v>
      </c>
      <c r="SA452" s="2" t="s">
        <v>843</v>
      </c>
      <c r="SB452" s="2" t="s">
        <v>226</v>
      </c>
      <c r="SC452" s="2" t="s">
        <v>238</v>
      </c>
      <c r="SD452" s="2" t="s">
        <v>226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</row>
    <row r="453">
      <c r="A453" s="2" t="s">
        <v>3756</v>
      </c>
      <c r="B453" s="2" t="s">
        <v>577</v>
      </c>
      <c r="C453" s="2" t="s">
        <v>558</v>
      </c>
      <c r="D453" s="2" t="s">
        <v>486</v>
      </c>
      <c r="E453" s="2" t="s">
        <v>3495</v>
      </c>
      <c r="F453" s="2" t="s">
        <v>2269</v>
      </c>
      <c r="G453" s="2" t="s">
        <v>2270</v>
      </c>
      <c r="H453" s="2" t="s">
        <v>2271</v>
      </c>
      <c r="I453" s="2" t="s">
        <v>3752</v>
      </c>
      <c r="J453" s="2" t="s">
        <v>221</v>
      </c>
      <c r="K453" s="2" t="s">
        <v>282</v>
      </c>
      <c r="L453" s="3">
        <v>31.85</v>
      </c>
      <c r="M453" s="3">
        <v>33.44</v>
      </c>
      <c r="N453" s="3">
        <v>64.99</v>
      </c>
      <c r="O453" s="2" t="s">
        <v>283</v>
      </c>
      <c r="P453" s="2" t="s">
        <v>284</v>
      </c>
      <c r="Q453" s="2" t="s">
        <v>225</v>
      </c>
      <c r="R453" s="2" t="s">
        <v>226</v>
      </c>
      <c r="S453" s="2" t="s">
        <v>3753</v>
      </c>
      <c r="T453" s="2" t="s">
        <v>226</v>
      </c>
      <c r="U453" s="2" t="s">
        <v>371</v>
      </c>
      <c r="V453" s="2" t="s">
        <v>970</v>
      </c>
      <c r="W453" s="2" t="s">
        <v>971</v>
      </c>
      <c r="X453" s="2" t="s">
        <v>231</v>
      </c>
      <c r="Y453" s="2" t="s">
        <v>2155</v>
      </c>
      <c r="Z453" s="4"/>
      <c r="AA453" s="4">
        <f>=ROUNDDOWN({0},0)</f>
      </c>
      <c r="AB453" s="5">
        <v>1</v>
      </c>
      <c r="AC453" s="2" t="s">
        <v>226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>
        <v>7</v>
      </c>
      <c r="AS453" s="8">
        <v>190.09</v>
      </c>
      <c r="AT453" s="7">
        <v>-1</v>
      </c>
      <c r="AU453" s="7">
        <v>-1</v>
      </c>
      <c r="AV453" s="4" t="s">
        <v>226</v>
      </c>
      <c r="AW453" s="8" t="s">
        <v>226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/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/>
      <c r="BJ453" s="4"/>
      <c r="BK453" s="8"/>
      <c r="BL453" s="2" t="s">
        <v>3757</v>
      </c>
      <c r="BM453" s="7"/>
      <c r="BN453" s="7"/>
      <c r="BO453" s="4"/>
      <c r="BP453" s="8"/>
      <c r="BQ453" s="4"/>
      <c r="BR453" s="8"/>
      <c r="BS453" s="7"/>
      <c r="BT453" s="7"/>
      <c r="BU453" s="2" t="s">
        <v>266</v>
      </c>
      <c r="BV453" s="2" t="s">
        <v>237</v>
      </c>
      <c r="BW453" s="2" t="s">
        <v>226</v>
      </c>
      <c r="BX453" s="2" t="s">
        <v>226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237</v>
      </c>
      <c r="CI453" s="2" t="s">
        <v>1534</v>
      </c>
      <c r="CJ453" s="2" t="s">
        <v>3758</v>
      </c>
      <c r="CK453" s="2" t="s">
        <v>238</v>
      </c>
      <c r="CL453" s="2" t="s">
        <v>226</v>
      </c>
      <c r="CM453" s="4"/>
      <c r="CN453" s="8"/>
      <c r="CO453" s="4">
        <v>1</v>
      </c>
      <c r="CP453" s="8">
        <v>14.45</v>
      </c>
      <c r="CQ453" s="7">
        <v>-1</v>
      </c>
      <c r="CR453" s="7">
        <v>-1</v>
      </c>
      <c r="CS453" s="2" t="s">
        <v>239</v>
      </c>
      <c r="CT453" s="2" t="s">
        <v>237</v>
      </c>
      <c r="CU453" s="2" t="s">
        <v>1156</v>
      </c>
      <c r="CV453" s="2" t="s">
        <v>824</v>
      </c>
      <c r="CW453" s="2" t="s">
        <v>238</v>
      </c>
      <c r="CX453" s="2" t="s">
        <v>226</v>
      </c>
      <c r="CY453" s="4"/>
      <c r="CZ453" s="8"/>
      <c r="DA453" s="4">
        <v>2</v>
      </c>
      <c r="DB453" s="8">
        <v>61.6</v>
      </c>
      <c r="DC453" s="7">
        <v>-1</v>
      </c>
      <c r="DD453" s="7">
        <v>-1</v>
      </c>
      <c r="DE453" s="2" t="s">
        <v>239</v>
      </c>
      <c r="DF453" s="2" t="s">
        <v>237</v>
      </c>
      <c r="DG453" s="2" t="s">
        <v>1180</v>
      </c>
      <c r="DH453" s="2" t="s">
        <v>3433</v>
      </c>
      <c r="DI453" s="2" t="s">
        <v>238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237</v>
      </c>
      <c r="DS453" s="2" t="s">
        <v>2277</v>
      </c>
      <c r="DT453" s="2" t="s">
        <v>3759</v>
      </c>
      <c r="DU453" s="2" t="s">
        <v>291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236</v>
      </c>
      <c r="ED453" s="2" t="s">
        <v>237</v>
      </c>
      <c r="EE453" s="2" t="s">
        <v>226</v>
      </c>
      <c r="EF453" s="2" t="s">
        <v>226</v>
      </c>
      <c r="EG453" s="2" t="s">
        <v>238</v>
      </c>
      <c r="EH453" s="2" t="s">
        <v>226</v>
      </c>
      <c r="EI453" s="4"/>
      <c r="EJ453" s="8"/>
      <c r="EK453" s="4">
        <v>2</v>
      </c>
      <c r="EL453" s="8">
        <v>67.48</v>
      </c>
      <c r="EM453" s="7">
        <v>-1</v>
      </c>
      <c r="EN453" s="7">
        <v>-1</v>
      </c>
      <c r="EO453" s="2" t="s">
        <v>239</v>
      </c>
      <c r="EP453" s="2" t="s">
        <v>237</v>
      </c>
      <c r="EQ453" s="2" t="s">
        <v>1169</v>
      </c>
      <c r="ER453" s="2" t="s">
        <v>1170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237</v>
      </c>
      <c r="FC453" s="2" t="s">
        <v>3710</v>
      </c>
      <c r="FD453" s="2" t="s">
        <v>3581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237</v>
      </c>
      <c r="FO453" s="2" t="s">
        <v>2155</v>
      </c>
      <c r="FP453" s="2" t="s">
        <v>832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667</v>
      </c>
      <c r="GL453" s="2" t="s">
        <v>237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>
        <v>1</v>
      </c>
      <c r="GT453" s="8">
        <v>33.18</v>
      </c>
      <c r="GU453" s="7">
        <v>-1</v>
      </c>
      <c r="GV453" s="7">
        <v>-1</v>
      </c>
      <c r="GW453" s="2" t="s">
        <v>239</v>
      </c>
      <c r="GX453" s="2" t="s">
        <v>237</v>
      </c>
      <c r="GY453" s="2" t="s">
        <v>776</v>
      </c>
      <c r="GZ453" s="2" t="s">
        <v>3547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252</v>
      </c>
      <c r="HJ453" s="2" t="s">
        <v>237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266</v>
      </c>
      <c r="HV453" s="2" t="s">
        <v>237</v>
      </c>
      <c r="HW453" s="2" t="s">
        <v>811</v>
      </c>
      <c r="HX453" s="2" t="s">
        <v>3760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237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237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237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237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237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236</v>
      </c>
      <c r="KP453" s="2" t="s">
        <v>237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252</v>
      </c>
      <c r="LB453" s="2" t="s">
        <v>237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237</v>
      </c>
      <c r="LO453" s="2" t="s">
        <v>321</v>
      </c>
      <c r="LP453" s="2" t="s">
        <v>1755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252</v>
      </c>
      <c r="MX453" s="2" t="s">
        <v>237</v>
      </c>
      <c r="MY453" s="2" t="s">
        <v>226</v>
      </c>
      <c r="MZ453" s="2" t="s">
        <v>226</v>
      </c>
      <c r="NA453" s="2" t="s">
        <v>238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237</v>
      </c>
      <c r="NK453" s="2" t="s">
        <v>2282</v>
      </c>
      <c r="NL453" s="2" t="s">
        <v>466</v>
      </c>
      <c r="NM453" s="2" t="s">
        <v>291</v>
      </c>
      <c r="NN453" s="2" t="s">
        <v>226</v>
      </c>
      <c r="NO453" s="4"/>
      <c r="NP453" s="8"/>
      <c r="NQ453" s="4">
        <v>1</v>
      </c>
      <c r="NR453" s="8">
        <v>13.38</v>
      </c>
      <c r="NS453" s="7">
        <v>-1</v>
      </c>
      <c r="NT453" s="7">
        <v>-1</v>
      </c>
      <c r="NU453" s="2" t="s">
        <v>239</v>
      </c>
      <c r="NV453" s="2" t="s">
        <v>237</v>
      </c>
      <c r="NW453" s="2" t="s">
        <v>619</v>
      </c>
      <c r="NX453" s="2" t="s">
        <v>455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252</v>
      </c>
      <c r="OH453" s="2" t="s">
        <v>237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252</v>
      </c>
      <c r="OT453" s="2" t="s">
        <v>237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266</v>
      </c>
      <c r="QD453" s="2" t="s">
        <v>237</v>
      </c>
      <c r="QE453" s="2" t="s">
        <v>226</v>
      </c>
      <c r="QF453" s="2" t="s">
        <v>226</v>
      </c>
      <c r="QG453" s="2" t="s">
        <v>238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236</v>
      </c>
      <c r="QP453" s="2" t="s">
        <v>237</v>
      </c>
      <c r="QQ453" s="2" t="s">
        <v>226</v>
      </c>
      <c r="QR453" s="2" t="s">
        <v>226</v>
      </c>
      <c r="QS453" s="2" t="s">
        <v>238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237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226</v>
      </c>
      <c r="RN453" s="2" t="s">
        <v>226</v>
      </c>
      <c r="RO453" s="2" t="s">
        <v>226</v>
      </c>
      <c r="RP453" s="2" t="s">
        <v>226</v>
      </c>
      <c r="RQ453" s="2" t="s">
        <v>226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236</v>
      </c>
      <c r="RZ453" s="2" t="s">
        <v>237</v>
      </c>
      <c r="SA453" s="2" t="s">
        <v>226</v>
      </c>
      <c r="SB453" s="2" t="s">
        <v>226</v>
      </c>
      <c r="SC453" s="2" t="s">
        <v>238</v>
      </c>
      <c r="SD453" s="2" t="s">
        <v>226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</row>
    <row r="454">
      <c r="A454" s="2" t="s">
        <v>3761</v>
      </c>
      <c r="B454" s="2" t="s">
        <v>577</v>
      </c>
      <c r="C454" s="2" t="s">
        <v>558</v>
      </c>
      <c r="D454" s="2" t="s">
        <v>486</v>
      </c>
      <c r="E454" s="2" t="s">
        <v>3495</v>
      </c>
      <c r="F454" s="2" t="s">
        <v>2269</v>
      </c>
      <c r="G454" s="2" t="s">
        <v>2270</v>
      </c>
      <c r="H454" s="2" t="s">
        <v>2271</v>
      </c>
      <c r="I454" s="2" t="s">
        <v>3752</v>
      </c>
      <c r="J454" s="2" t="s">
        <v>221</v>
      </c>
      <c r="K454" s="2" t="s">
        <v>2273</v>
      </c>
      <c r="L454" s="3">
        <v>31.85</v>
      </c>
      <c r="M454" s="3">
        <v>33.44</v>
      </c>
      <c r="N454" s="3">
        <v>64.99</v>
      </c>
      <c r="O454" s="2" t="s">
        <v>302</v>
      </c>
      <c r="P454" s="2" t="s">
        <v>284</v>
      </c>
      <c r="Q454" s="2" t="s">
        <v>225</v>
      </c>
      <c r="R454" s="2" t="s">
        <v>226</v>
      </c>
      <c r="S454" s="2" t="s">
        <v>2274</v>
      </c>
      <c r="T454" s="2" t="s">
        <v>226</v>
      </c>
      <c r="U454" s="2" t="s">
        <v>371</v>
      </c>
      <c r="V454" s="2" t="s">
        <v>970</v>
      </c>
      <c r="W454" s="2" t="s">
        <v>971</v>
      </c>
      <c r="X454" s="2" t="s">
        <v>231</v>
      </c>
      <c r="Y454" s="2" t="s">
        <v>2155</v>
      </c>
      <c r="Z454" s="4"/>
      <c r="AA454" s="4">
        <f>=ROUNDDOWN({0},0)</f>
      </c>
      <c r="AB454" s="5"/>
      <c r="AC454" s="2" t="s">
        <v>226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>
        <v>60</v>
      </c>
      <c r="AS454" s="8">
        <v>1942.19</v>
      </c>
      <c r="AT454" s="7">
        <v>-1</v>
      </c>
      <c r="AU454" s="7">
        <v>-1</v>
      </c>
      <c r="AV454" s="4"/>
      <c r="AW454" s="8"/>
      <c r="AX454" s="4">
        <v>60</v>
      </c>
      <c r="AY454" s="8">
        <v>1942.19</v>
      </c>
      <c r="AZ454" s="7">
        <v>-1</v>
      </c>
      <c r="BA454" s="7">
        <v>-1</v>
      </c>
      <c r="BB454" s="7"/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/>
      <c r="BJ454" s="4"/>
      <c r="BK454" s="8"/>
      <c r="BL454" s="2" t="s">
        <v>3762</v>
      </c>
      <c r="BM454" s="7"/>
      <c r="BN454" s="7"/>
      <c r="BO454" s="4"/>
      <c r="BP454" s="8"/>
      <c r="BQ454" s="4"/>
      <c r="BR454" s="8"/>
      <c r="BS454" s="7"/>
      <c r="BT454" s="7"/>
      <c r="BU454" s="2" t="s">
        <v>266</v>
      </c>
      <c r="BV454" s="2" t="s">
        <v>237</v>
      </c>
      <c r="BW454" s="2" t="s">
        <v>226</v>
      </c>
      <c r="BX454" s="2" t="s">
        <v>226</v>
      </c>
      <c r="BY454" s="2" t="s">
        <v>238</v>
      </c>
      <c r="BZ454" s="2" t="s">
        <v>226</v>
      </c>
      <c r="CA454" s="4"/>
      <c r="CB454" s="8"/>
      <c r="CC454" s="4">
        <v>3</v>
      </c>
      <c r="CD454" s="8">
        <v>105.33</v>
      </c>
      <c r="CE454" s="7">
        <v>-1</v>
      </c>
      <c r="CF454" s="7">
        <v>-1</v>
      </c>
      <c r="CG454" s="2" t="s">
        <v>239</v>
      </c>
      <c r="CH454" s="2" t="s">
        <v>237</v>
      </c>
      <c r="CI454" s="2" t="s">
        <v>1534</v>
      </c>
      <c r="CJ454" s="2" t="s">
        <v>1269</v>
      </c>
      <c r="CK454" s="2" t="s">
        <v>238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239</v>
      </c>
      <c r="CT454" s="2" t="s">
        <v>237</v>
      </c>
      <c r="CU454" s="2" t="s">
        <v>1156</v>
      </c>
      <c r="CV454" s="2" t="s">
        <v>3502</v>
      </c>
      <c r="CW454" s="2" t="s">
        <v>238</v>
      </c>
      <c r="CX454" s="2" t="s">
        <v>226</v>
      </c>
      <c r="CY454" s="4"/>
      <c r="CZ454" s="8"/>
      <c r="DA454" s="4">
        <v>4</v>
      </c>
      <c r="DB454" s="8">
        <v>142.96</v>
      </c>
      <c r="DC454" s="7">
        <v>-1</v>
      </c>
      <c r="DD454" s="7">
        <v>-1</v>
      </c>
      <c r="DE454" s="2" t="s">
        <v>239</v>
      </c>
      <c r="DF454" s="2" t="s">
        <v>237</v>
      </c>
      <c r="DG454" s="2" t="s">
        <v>1180</v>
      </c>
      <c r="DH454" s="2" t="s">
        <v>3433</v>
      </c>
      <c r="DI454" s="2" t="s">
        <v>291</v>
      </c>
      <c r="DJ454" s="2" t="s">
        <v>226</v>
      </c>
      <c r="DK454" s="4"/>
      <c r="DL454" s="8"/>
      <c r="DM454" s="4">
        <v>7</v>
      </c>
      <c r="DN454" s="8">
        <v>105.77</v>
      </c>
      <c r="DO454" s="7">
        <v>-1</v>
      </c>
      <c r="DP454" s="7">
        <v>-1</v>
      </c>
      <c r="DQ454" s="2" t="s">
        <v>239</v>
      </c>
      <c r="DR454" s="2" t="s">
        <v>237</v>
      </c>
      <c r="DS454" s="2" t="s">
        <v>2277</v>
      </c>
      <c r="DT454" s="2" t="s">
        <v>3356</v>
      </c>
      <c r="DU454" s="2" t="s">
        <v>291</v>
      </c>
      <c r="DV454" s="2" t="s">
        <v>226</v>
      </c>
      <c r="DW454" s="4"/>
      <c r="DX454" s="8"/>
      <c r="DY454" s="4">
        <v>41</v>
      </c>
      <c r="DZ454" s="8">
        <v>1439.51</v>
      </c>
      <c r="EA454" s="7">
        <v>-1</v>
      </c>
      <c r="EB454" s="7">
        <v>-1</v>
      </c>
      <c r="EC454" s="2" t="s">
        <v>239</v>
      </c>
      <c r="ED454" s="2" t="s">
        <v>237</v>
      </c>
      <c r="EE454" s="2" t="s">
        <v>1736</v>
      </c>
      <c r="EF454" s="2" t="s">
        <v>725</v>
      </c>
      <c r="EG454" s="2" t="s">
        <v>238</v>
      </c>
      <c r="EH454" s="2" t="s">
        <v>226</v>
      </c>
      <c r="EI454" s="4"/>
      <c r="EJ454" s="8"/>
      <c r="EK454" s="4">
        <v>2</v>
      </c>
      <c r="EL454" s="8">
        <v>67.48</v>
      </c>
      <c r="EM454" s="7">
        <v>-1</v>
      </c>
      <c r="EN454" s="7">
        <v>-1</v>
      </c>
      <c r="EO454" s="2" t="s">
        <v>239</v>
      </c>
      <c r="EP454" s="2" t="s">
        <v>237</v>
      </c>
      <c r="EQ454" s="2" t="s">
        <v>1169</v>
      </c>
      <c r="ER454" s="2" t="s">
        <v>1170</v>
      </c>
      <c r="ES454" s="2" t="s">
        <v>238</v>
      </c>
      <c r="ET454" s="2" t="s">
        <v>226</v>
      </c>
      <c r="EU454" s="4"/>
      <c r="EV454" s="8"/>
      <c r="EW454" s="4">
        <v>1</v>
      </c>
      <c r="EX454" s="8">
        <v>33.43</v>
      </c>
      <c r="EY454" s="7">
        <v>-1</v>
      </c>
      <c r="EZ454" s="7">
        <v>-1</v>
      </c>
      <c r="FA454" s="2" t="s">
        <v>239</v>
      </c>
      <c r="FB454" s="2" t="s">
        <v>237</v>
      </c>
      <c r="FC454" s="2" t="s">
        <v>591</v>
      </c>
      <c r="FD454" s="2" t="s">
        <v>1943</v>
      </c>
      <c r="FE454" s="2" t="s">
        <v>238</v>
      </c>
      <c r="FF454" s="2" t="s">
        <v>226</v>
      </c>
      <c r="FG454" s="4"/>
      <c r="FH454" s="8"/>
      <c r="FI454" s="4">
        <v>1</v>
      </c>
      <c r="FJ454" s="8">
        <v>34.33</v>
      </c>
      <c r="FK454" s="7">
        <v>-1</v>
      </c>
      <c r="FL454" s="7">
        <v>-1</v>
      </c>
      <c r="FM454" s="2" t="s">
        <v>239</v>
      </c>
      <c r="FN454" s="2" t="s">
        <v>237</v>
      </c>
      <c r="FO454" s="2" t="s">
        <v>2155</v>
      </c>
      <c r="FP454" s="2" t="s">
        <v>1201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226</v>
      </c>
      <c r="FZ454" s="2" t="s">
        <v>226</v>
      </c>
      <c r="GA454" s="2" t="s">
        <v>226</v>
      </c>
      <c r="GB454" s="2" t="s">
        <v>226</v>
      </c>
      <c r="GC454" s="2" t="s">
        <v>226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1002</v>
      </c>
      <c r="GL454" s="2" t="s">
        <v>237</v>
      </c>
      <c r="GM454" s="2" t="s">
        <v>1722</v>
      </c>
      <c r="GN454" s="2" t="s">
        <v>1838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239</v>
      </c>
      <c r="GX454" s="2" t="s">
        <v>237</v>
      </c>
      <c r="GY454" s="2" t="s">
        <v>776</v>
      </c>
      <c r="GZ454" s="2" t="s">
        <v>2152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252</v>
      </c>
      <c r="HJ454" s="2" t="s">
        <v>237</v>
      </c>
      <c r="HK454" s="2" t="s">
        <v>226</v>
      </c>
      <c r="HL454" s="2" t="s">
        <v>226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266</v>
      </c>
      <c r="HV454" s="2" t="s">
        <v>237</v>
      </c>
      <c r="HW454" s="2" t="s">
        <v>811</v>
      </c>
      <c r="HX454" s="2" t="s">
        <v>3021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237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237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237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237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237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236</v>
      </c>
      <c r="KP454" s="2" t="s">
        <v>237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252</v>
      </c>
      <c r="LB454" s="2" t="s">
        <v>237</v>
      </c>
      <c r="LC454" s="2" t="s">
        <v>226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239</v>
      </c>
      <c r="LN454" s="2" t="s">
        <v>237</v>
      </c>
      <c r="LO454" s="2" t="s">
        <v>321</v>
      </c>
      <c r="LP454" s="2" t="s">
        <v>1597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226</v>
      </c>
      <c r="MM454" s="2" t="s">
        <v>226</v>
      </c>
      <c r="MN454" s="2" t="s">
        <v>226</v>
      </c>
      <c r="MO454" s="2" t="s">
        <v>226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252</v>
      </c>
      <c r="MX454" s="2" t="s">
        <v>237</v>
      </c>
      <c r="MY454" s="2" t="s">
        <v>226</v>
      </c>
      <c r="MZ454" s="2" t="s">
        <v>226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239</v>
      </c>
      <c r="NJ454" s="2" t="s">
        <v>261</v>
      </c>
      <c r="NK454" s="2" t="s">
        <v>2282</v>
      </c>
      <c r="NL454" s="2" t="s">
        <v>685</v>
      </c>
      <c r="NM454" s="2" t="s">
        <v>291</v>
      </c>
      <c r="NN454" s="2" t="s">
        <v>226</v>
      </c>
      <c r="NO454" s="4"/>
      <c r="NP454" s="8"/>
      <c r="NQ454" s="4">
        <v>1</v>
      </c>
      <c r="NR454" s="8">
        <v>13.38</v>
      </c>
      <c r="NS454" s="7">
        <v>-1</v>
      </c>
      <c r="NT454" s="7">
        <v>-1</v>
      </c>
      <c r="NU454" s="2" t="s">
        <v>239</v>
      </c>
      <c r="NV454" s="2" t="s">
        <v>237</v>
      </c>
      <c r="NW454" s="2" t="s">
        <v>619</v>
      </c>
      <c r="NX454" s="2" t="s">
        <v>1939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252</v>
      </c>
      <c r="OH454" s="2" t="s">
        <v>237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252</v>
      </c>
      <c r="OT454" s="2" t="s">
        <v>237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266</v>
      </c>
      <c r="QD454" s="2" t="s">
        <v>237</v>
      </c>
      <c r="QE454" s="2" t="s">
        <v>226</v>
      </c>
      <c r="QF454" s="2" t="s">
        <v>226</v>
      </c>
      <c r="QG454" s="2" t="s">
        <v>238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236</v>
      </c>
      <c r="QP454" s="2" t="s">
        <v>237</v>
      </c>
      <c r="QQ454" s="2" t="s">
        <v>226</v>
      </c>
      <c r="QR454" s="2" t="s">
        <v>226</v>
      </c>
      <c r="QS454" s="2" t="s">
        <v>238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237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226</v>
      </c>
      <c r="RN454" s="2" t="s">
        <v>226</v>
      </c>
      <c r="RO454" s="2" t="s">
        <v>226</v>
      </c>
      <c r="RP454" s="2" t="s">
        <v>226</v>
      </c>
      <c r="RQ454" s="2" t="s">
        <v>226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236</v>
      </c>
      <c r="RZ454" s="2" t="s">
        <v>237</v>
      </c>
      <c r="SA454" s="2" t="s">
        <v>3503</v>
      </c>
      <c r="SB454" s="2" t="s">
        <v>226</v>
      </c>
      <c r="SC454" s="2" t="s">
        <v>238</v>
      </c>
      <c r="SD454" s="2" t="s">
        <v>226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</row>
    <row r="455">
      <c r="A455" s="2" t="s">
        <v>3763</v>
      </c>
      <c r="B455" s="2" t="s">
        <v>577</v>
      </c>
      <c r="C455" s="2" t="s">
        <v>558</v>
      </c>
      <c r="D455" s="2" t="s">
        <v>486</v>
      </c>
      <c r="E455" s="2" t="s">
        <v>3495</v>
      </c>
      <c r="F455" s="2" t="s">
        <v>2205</v>
      </c>
      <c r="G455" s="2" t="s">
        <v>2206</v>
      </c>
      <c r="H455" s="2" t="s">
        <v>2207</v>
      </c>
      <c r="I455" s="2" t="s">
        <v>3764</v>
      </c>
      <c r="J455" s="2" t="s">
        <v>582</v>
      </c>
      <c r="K455" s="2" t="s">
        <v>795</v>
      </c>
      <c r="L455" s="3">
        <v>31.2</v>
      </c>
      <c r="M455" s="3">
        <v>32.76</v>
      </c>
      <c r="N455" s="3">
        <v>64.99</v>
      </c>
      <c r="O455" s="2" t="s">
        <v>283</v>
      </c>
      <c r="P455" s="2" t="s">
        <v>284</v>
      </c>
      <c r="Q455" s="2" t="s">
        <v>225</v>
      </c>
      <c r="R455" s="2" t="s">
        <v>226</v>
      </c>
      <c r="S455" s="2" t="s">
        <v>2209</v>
      </c>
      <c r="T455" s="2" t="s">
        <v>226</v>
      </c>
      <c r="U455" s="2" t="s">
        <v>489</v>
      </c>
      <c r="V455" s="2" t="s">
        <v>970</v>
      </c>
      <c r="W455" s="2" t="s">
        <v>971</v>
      </c>
      <c r="X455" s="2" t="s">
        <v>2210</v>
      </c>
      <c r="Y455" s="2" t="s">
        <v>2211</v>
      </c>
      <c r="Z455" s="4"/>
      <c r="AA455" s="4">
        <f>=ROUNDDOWN({0},0)</f>
      </c>
      <c r="AB455" s="5"/>
      <c r="AC455" s="2" t="s">
        <v>226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>
        <v>13</v>
      </c>
      <c r="AS455" s="8">
        <v>302.7</v>
      </c>
      <c r="AT455" s="7">
        <v>-1</v>
      </c>
      <c r="AU455" s="7">
        <v>-1</v>
      </c>
      <c r="AV455" s="4" t="s">
        <v>226</v>
      </c>
      <c r="AW455" s="8" t="s">
        <v>226</v>
      </c>
      <c r="AX455" s="4">
        <v>38</v>
      </c>
      <c r="AY455" s="8">
        <v>1044.74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>
        <v>38</v>
      </c>
      <c r="BF455" s="8">
        <v>1044.74</v>
      </c>
      <c r="BG455" s="7" t="s">
        <v>226</v>
      </c>
      <c r="BH455" s="7" t="s">
        <v>226</v>
      </c>
      <c r="BI455" s="7"/>
      <c r="BJ455" s="4"/>
      <c r="BK455" s="8"/>
      <c r="BL455" s="2" t="s">
        <v>3765</v>
      </c>
      <c r="BM455" s="7"/>
      <c r="BN455" s="7"/>
      <c r="BO455" s="4"/>
      <c r="BP455" s="8"/>
      <c r="BQ455" s="4"/>
      <c r="BR455" s="8"/>
      <c r="BS455" s="7"/>
      <c r="BT455" s="7"/>
      <c r="BU455" s="2" t="s">
        <v>239</v>
      </c>
      <c r="BV455" s="2" t="s">
        <v>237</v>
      </c>
      <c r="BW455" s="2" t="s">
        <v>226</v>
      </c>
      <c r="BX455" s="2" t="s">
        <v>226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239</v>
      </c>
      <c r="CH455" s="2" t="s">
        <v>237</v>
      </c>
      <c r="CI455" s="2" t="s">
        <v>327</v>
      </c>
      <c r="CJ455" s="2" t="s">
        <v>2572</v>
      </c>
      <c r="CK455" s="2" t="s">
        <v>238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239</v>
      </c>
      <c r="CT455" s="2" t="s">
        <v>237</v>
      </c>
      <c r="CU455" s="2" t="s">
        <v>3766</v>
      </c>
      <c r="CV455" s="2" t="s">
        <v>383</v>
      </c>
      <c r="CW455" s="2" t="s">
        <v>238</v>
      </c>
      <c r="CX455" s="2" t="s">
        <v>226</v>
      </c>
      <c r="CY455" s="4"/>
      <c r="CZ455" s="8"/>
      <c r="DA455" s="4">
        <v>9</v>
      </c>
      <c r="DB455" s="8">
        <v>194.58</v>
      </c>
      <c r="DC455" s="7">
        <v>-1</v>
      </c>
      <c r="DD455" s="7">
        <v>-1</v>
      </c>
      <c r="DE455" s="2" t="s">
        <v>239</v>
      </c>
      <c r="DF455" s="2" t="s">
        <v>237</v>
      </c>
      <c r="DG455" s="2" t="s">
        <v>376</v>
      </c>
      <c r="DH455" s="2" t="s">
        <v>2060</v>
      </c>
      <c r="DI455" s="2" t="s">
        <v>291</v>
      </c>
      <c r="DJ455" s="2" t="s">
        <v>226</v>
      </c>
      <c r="DK455" s="4"/>
      <c r="DL455" s="8"/>
      <c r="DM455" s="4">
        <v>2</v>
      </c>
      <c r="DN455" s="8">
        <v>39.32</v>
      </c>
      <c r="DO455" s="7">
        <v>-1</v>
      </c>
      <c r="DP455" s="7">
        <v>-1</v>
      </c>
      <c r="DQ455" s="2" t="s">
        <v>239</v>
      </c>
      <c r="DR455" s="2" t="s">
        <v>237</v>
      </c>
      <c r="DS455" s="2" t="s">
        <v>3766</v>
      </c>
      <c r="DT455" s="2" t="s">
        <v>500</v>
      </c>
      <c r="DU455" s="2" t="s">
        <v>291</v>
      </c>
      <c r="DV455" s="2" t="s">
        <v>226</v>
      </c>
      <c r="DW455" s="4"/>
      <c r="DX455" s="8"/>
      <c r="DY455" s="4">
        <v>2</v>
      </c>
      <c r="DZ455" s="8">
        <v>68.8</v>
      </c>
      <c r="EA455" s="7">
        <v>-1</v>
      </c>
      <c r="EB455" s="7">
        <v>-1</v>
      </c>
      <c r="EC455" s="2" t="s">
        <v>239</v>
      </c>
      <c r="ED455" s="2" t="s">
        <v>237</v>
      </c>
      <c r="EE455" s="2" t="s">
        <v>494</v>
      </c>
      <c r="EF455" s="2" t="s">
        <v>377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239</v>
      </c>
      <c r="EP455" s="2" t="s">
        <v>237</v>
      </c>
      <c r="EQ455" s="2" t="s">
        <v>3766</v>
      </c>
      <c r="ER455" s="2" t="s">
        <v>398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239</v>
      </c>
      <c r="FB455" s="2" t="s">
        <v>237</v>
      </c>
      <c r="FC455" s="2" t="s">
        <v>733</v>
      </c>
      <c r="FD455" s="2" t="s">
        <v>2884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237</v>
      </c>
      <c r="FO455" s="2" t="s">
        <v>3766</v>
      </c>
      <c r="FP455" s="2" t="s">
        <v>226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226</v>
      </c>
      <c r="FZ455" s="2" t="s">
        <v>226</v>
      </c>
      <c r="GA455" s="2" t="s">
        <v>226</v>
      </c>
      <c r="GB455" s="2" t="s">
        <v>226</v>
      </c>
      <c r="GC455" s="2" t="s">
        <v>226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252</v>
      </c>
      <c r="GL455" s="2" t="s">
        <v>237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237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252</v>
      </c>
      <c r="HJ455" s="2" t="s">
        <v>237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237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237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237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237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237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237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252</v>
      </c>
      <c r="KP455" s="2" t="s">
        <v>237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252</v>
      </c>
      <c r="LB455" s="2" t="s">
        <v>237</v>
      </c>
      <c r="LC455" s="2" t="s">
        <v>226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252</v>
      </c>
      <c r="LN455" s="2" t="s">
        <v>237</v>
      </c>
      <c r="LO455" s="2" t="s">
        <v>226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226</v>
      </c>
      <c r="MM455" s="2" t="s">
        <v>226</v>
      </c>
      <c r="MN455" s="2" t="s">
        <v>226</v>
      </c>
      <c r="MO455" s="2" t="s">
        <v>226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252</v>
      </c>
      <c r="MX455" s="2" t="s">
        <v>237</v>
      </c>
      <c r="MY455" s="2" t="s">
        <v>226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239</v>
      </c>
      <c r="NJ455" s="2" t="s">
        <v>237</v>
      </c>
      <c r="NK455" s="2" t="s">
        <v>733</v>
      </c>
      <c r="NL455" s="2" t="s">
        <v>3160</v>
      </c>
      <c r="NM455" s="2" t="s">
        <v>291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239</v>
      </c>
      <c r="NV455" s="2" t="s">
        <v>237</v>
      </c>
      <c r="NW455" s="2" t="s">
        <v>491</v>
      </c>
      <c r="NX455" s="2" t="s">
        <v>3087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252</v>
      </c>
      <c r="OH455" s="2" t="s">
        <v>237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252</v>
      </c>
      <c r="OT455" s="2" t="s">
        <v>237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266</v>
      </c>
      <c r="QD455" s="2" t="s">
        <v>237</v>
      </c>
      <c r="QE455" s="2" t="s">
        <v>226</v>
      </c>
      <c r="QF455" s="2" t="s">
        <v>226</v>
      </c>
      <c r="QG455" s="2" t="s">
        <v>238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252</v>
      </c>
      <c r="QP455" s="2" t="s">
        <v>237</v>
      </c>
      <c r="QQ455" s="2" t="s">
        <v>226</v>
      </c>
      <c r="QR455" s="2" t="s">
        <v>226</v>
      </c>
      <c r="QS455" s="2" t="s">
        <v>238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237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226</v>
      </c>
      <c r="RN455" s="2" t="s">
        <v>226</v>
      </c>
      <c r="RO455" s="2" t="s">
        <v>226</v>
      </c>
      <c r="RP455" s="2" t="s">
        <v>226</v>
      </c>
      <c r="RQ455" s="2" t="s">
        <v>226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252</v>
      </c>
      <c r="RZ455" s="2" t="s">
        <v>237</v>
      </c>
      <c r="SA455" s="2" t="s">
        <v>226</v>
      </c>
      <c r="SB455" s="2" t="s">
        <v>226</v>
      </c>
      <c r="SC455" s="2" t="s">
        <v>238</v>
      </c>
      <c r="SD455" s="2" t="s">
        <v>226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</row>
    <row r="456">
      <c r="A456" s="2" t="s">
        <v>3767</v>
      </c>
      <c r="B456" s="2" t="s">
        <v>577</v>
      </c>
      <c r="C456" s="2" t="s">
        <v>558</v>
      </c>
      <c r="D456" s="2" t="s">
        <v>486</v>
      </c>
      <c r="E456" s="2" t="s">
        <v>3495</v>
      </c>
      <c r="F456" s="2" t="s">
        <v>2205</v>
      </c>
      <c r="G456" s="2" t="s">
        <v>2206</v>
      </c>
      <c r="H456" s="2" t="s">
        <v>2207</v>
      </c>
      <c r="I456" s="2" t="s">
        <v>3764</v>
      </c>
      <c r="J456" s="2" t="s">
        <v>221</v>
      </c>
      <c r="K456" s="2" t="s">
        <v>795</v>
      </c>
      <c r="L456" s="3">
        <v>36</v>
      </c>
      <c r="M456" s="3">
        <v>37.8</v>
      </c>
      <c r="N456" s="3">
        <v>74.99</v>
      </c>
      <c r="O456" s="2" t="s">
        <v>283</v>
      </c>
      <c r="P456" s="2" t="s">
        <v>284</v>
      </c>
      <c r="Q456" s="2" t="s">
        <v>225</v>
      </c>
      <c r="R456" s="2" t="s">
        <v>226</v>
      </c>
      <c r="S456" s="2" t="s">
        <v>2209</v>
      </c>
      <c r="T456" s="2" t="s">
        <v>226</v>
      </c>
      <c r="U456" s="2" t="s">
        <v>371</v>
      </c>
      <c r="V456" s="2" t="s">
        <v>970</v>
      </c>
      <c r="W456" s="2" t="s">
        <v>971</v>
      </c>
      <c r="X456" s="2" t="s">
        <v>2210</v>
      </c>
      <c r="Y456" s="2" t="s">
        <v>2211</v>
      </c>
      <c r="Z456" s="4"/>
      <c r="AA456" s="4">
        <f>=ROUNDDOWN({0},0)</f>
      </c>
      <c r="AB456" s="5">
        <v>0.7</v>
      </c>
      <c r="AC456" s="2" t="s">
        <v>226</v>
      </c>
      <c r="AD456" s="4"/>
      <c r="AE456" s="4"/>
      <c r="AF456" s="6">
        <v>64</v>
      </c>
      <c r="AG456" s="6"/>
      <c r="AH456" s="7">
        <v>0.0119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>
        <v>25</v>
      </c>
      <c r="AS456" s="8">
        <v>742.04</v>
      </c>
      <c r="AT456" s="7">
        <v>-1</v>
      </c>
      <c r="AU456" s="7">
        <v>-1</v>
      </c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/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/>
      <c r="BJ456" s="4"/>
      <c r="BK456" s="8"/>
      <c r="BL456" s="2" t="s">
        <v>3768</v>
      </c>
      <c r="BM456" s="7"/>
      <c r="BN456" s="7"/>
      <c r="BO456" s="4"/>
      <c r="BP456" s="8"/>
      <c r="BQ456" s="4"/>
      <c r="BR456" s="8"/>
      <c r="BS456" s="7"/>
      <c r="BT456" s="7"/>
      <c r="BU456" s="2" t="s">
        <v>239</v>
      </c>
      <c r="BV456" s="2" t="s">
        <v>237</v>
      </c>
      <c r="BW456" s="2" t="s">
        <v>226</v>
      </c>
      <c r="BX456" s="2" t="s">
        <v>226</v>
      </c>
      <c r="BY456" s="2" t="s">
        <v>238</v>
      </c>
      <c r="BZ456" s="2" t="s">
        <v>226</v>
      </c>
      <c r="CA456" s="4"/>
      <c r="CB456" s="8"/>
      <c r="CC456" s="4">
        <v>2</v>
      </c>
      <c r="CD456" s="8">
        <v>81.64</v>
      </c>
      <c r="CE456" s="7">
        <v>-1</v>
      </c>
      <c r="CF456" s="7">
        <v>-1</v>
      </c>
      <c r="CG456" s="2" t="s">
        <v>239</v>
      </c>
      <c r="CH456" s="2" t="s">
        <v>237</v>
      </c>
      <c r="CI456" s="2" t="s">
        <v>327</v>
      </c>
      <c r="CJ456" s="2" t="s">
        <v>2217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237</v>
      </c>
      <c r="CU456" s="2" t="s">
        <v>3766</v>
      </c>
      <c r="CV456" s="2" t="s">
        <v>2217</v>
      </c>
      <c r="CW456" s="2" t="s">
        <v>238</v>
      </c>
      <c r="CX456" s="2" t="s">
        <v>226</v>
      </c>
      <c r="CY456" s="4"/>
      <c r="CZ456" s="8"/>
      <c r="DA456" s="4">
        <v>17</v>
      </c>
      <c r="DB456" s="8">
        <v>424.15</v>
      </c>
      <c r="DC456" s="7">
        <v>-1</v>
      </c>
      <c r="DD456" s="7">
        <v>-1</v>
      </c>
      <c r="DE456" s="2" t="s">
        <v>239</v>
      </c>
      <c r="DF456" s="2" t="s">
        <v>237</v>
      </c>
      <c r="DG456" s="2" t="s">
        <v>376</v>
      </c>
      <c r="DH456" s="2" t="s">
        <v>2166</v>
      </c>
      <c r="DI456" s="2" t="s">
        <v>291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237</v>
      </c>
      <c r="DS456" s="2" t="s">
        <v>3766</v>
      </c>
      <c r="DT456" s="2" t="s">
        <v>299</v>
      </c>
      <c r="DU456" s="2" t="s">
        <v>291</v>
      </c>
      <c r="DV456" s="2" t="s">
        <v>226</v>
      </c>
      <c r="DW456" s="4"/>
      <c r="DX456" s="8"/>
      <c r="DY456" s="4">
        <v>5</v>
      </c>
      <c r="DZ456" s="8">
        <v>198.45</v>
      </c>
      <c r="EA456" s="7">
        <v>-1</v>
      </c>
      <c r="EB456" s="7">
        <v>-1</v>
      </c>
      <c r="EC456" s="2" t="s">
        <v>239</v>
      </c>
      <c r="ED456" s="2" t="s">
        <v>237</v>
      </c>
      <c r="EE456" s="2" t="s">
        <v>494</v>
      </c>
      <c r="EF456" s="2" t="s">
        <v>3172</v>
      </c>
      <c r="EG456" s="2" t="s">
        <v>238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239</v>
      </c>
      <c r="EP456" s="2" t="s">
        <v>237</v>
      </c>
      <c r="EQ456" s="2" t="s">
        <v>3766</v>
      </c>
      <c r="ER456" s="2" t="s">
        <v>417</v>
      </c>
      <c r="ES456" s="2" t="s">
        <v>238</v>
      </c>
      <c r="ET456" s="2" t="s">
        <v>226</v>
      </c>
      <c r="EU456" s="4"/>
      <c r="EV456" s="8"/>
      <c r="EW456" s="4">
        <v>1</v>
      </c>
      <c r="EX456" s="8">
        <v>37.8</v>
      </c>
      <c r="EY456" s="7">
        <v>-1</v>
      </c>
      <c r="EZ456" s="7">
        <v>-1</v>
      </c>
      <c r="FA456" s="2" t="s">
        <v>239</v>
      </c>
      <c r="FB456" s="2" t="s">
        <v>237</v>
      </c>
      <c r="FC456" s="2" t="s">
        <v>733</v>
      </c>
      <c r="FD456" s="2" t="s">
        <v>2971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237</v>
      </c>
      <c r="FO456" s="2" t="s">
        <v>3766</v>
      </c>
      <c r="FP456" s="2" t="s">
        <v>1123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252</v>
      </c>
      <c r="GL456" s="2" t="s">
        <v>237</v>
      </c>
      <c r="GM456" s="2" t="s">
        <v>226</v>
      </c>
      <c r="GN456" s="2" t="s">
        <v>226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266</v>
      </c>
      <c r="GX456" s="2" t="s">
        <v>237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252</v>
      </c>
      <c r="HJ456" s="2" t="s">
        <v>237</v>
      </c>
      <c r="HK456" s="2" t="s">
        <v>226</v>
      </c>
      <c r="HL456" s="2" t="s">
        <v>226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236</v>
      </c>
      <c r="HV456" s="2" t="s">
        <v>237</v>
      </c>
      <c r="HW456" s="2" t="s">
        <v>226</v>
      </c>
      <c r="HX456" s="2" t="s">
        <v>226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237</v>
      </c>
      <c r="II456" s="2" t="s">
        <v>226</v>
      </c>
      <c r="IJ456" s="2" t="s">
        <v>226</v>
      </c>
      <c r="IK456" s="2" t="s">
        <v>238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237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237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237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237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252</v>
      </c>
      <c r="KP456" s="2" t="s">
        <v>237</v>
      </c>
      <c r="KQ456" s="2" t="s">
        <v>226</v>
      </c>
      <c r="KR456" s="2" t="s">
        <v>226</v>
      </c>
      <c r="KS456" s="2" t="s">
        <v>238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252</v>
      </c>
      <c r="LB456" s="2" t="s">
        <v>237</v>
      </c>
      <c r="LC456" s="2" t="s">
        <v>226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252</v>
      </c>
      <c r="LN456" s="2" t="s">
        <v>237</v>
      </c>
      <c r="LO456" s="2" t="s">
        <v>226</v>
      </c>
      <c r="LP456" s="2" t="s">
        <v>226</v>
      </c>
      <c r="LQ456" s="2" t="s">
        <v>238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252</v>
      </c>
      <c r="MX456" s="2" t="s">
        <v>237</v>
      </c>
      <c r="MY456" s="2" t="s">
        <v>226</v>
      </c>
      <c r="MZ456" s="2" t="s">
        <v>226</v>
      </c>
      <c r="NA456" s="2" t="s">
        <v>238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239</v>
      </c>
      <c r="NJ456" s="2" t="s">
        <v>237</v>
      </c>
      <c r="NK456" s="2" t="s">
        <v>733</v>
      </c>
      <c r="NL456" s="2" t="s">
        <v>1424</v>
      </c>
      <c r="NM456" s="2" t="s">
        <v>291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239</v>
      </c>
      <c r="NV456" s="2" t="s">
        <v>237</v>
      </c>
      <c r="NW456" s="2" t="s">
        <v>491</v>
      </c>
      <c r="NX456" s="2" t="s">
        <v>3769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252</v>
      </c>
      <c r="OH456" s="2" t="s">
        <v>237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252</v>
      </c>
      <c r="OT456" s="2" t="s">
        <v>237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237</v>
      </c>
      <c r="QE456" s="2" t="s">
        <v>226</v>
      </c>
      <c r="QF456" s="2" t="s">
        <v>226</v>
      </c>
      <c r="QG456" s="2" t="s">
        <v>238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252</v>
      </c>
      <c r="QP456" s="2" t="s">
        <v>237</v>
      </c>
      <c r="QQ456" s="2" t="s">
        <v>226</v>
      </c>
      <c r="QR456" s="2" t="s">
        <v>226</v>
      </c>
      <c r="QS456" s="2" t="s">
        <v>238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237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226</v>
      </c>
      <c r="RO456" s="2" t="s">
        <v>226</v>
      </c>
      <c r="RP456" s="2" t="s">
        <v>226</v>
      </c>
      <c r="RQ456" s="2" t="s">
        <v>226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252</v>
      </c>
      <c r="RZ456" s="2" t="s">
        <v>237</v>
      </c>
      <c r="SA456" s="2" t="s">
        <v>226</v>
      </c>
      <c r="SB456" s="2" t="s">
        <v>226</v>
      </c>
      <c r="SC456" s="2" t="s">
        <v>238</v>
      </c>
      <c r="SD456" s="2" t="s">
        <v>226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</row>
    <row r="457">
      <c r="A457" s="2" t="s">
        <v>3770</v>
      </c>
      <c r="B457" s="2" t="s">
        <v>577</v>
      </c>
      <c r="C457" s="2" t="s">
        <v>558</v>
      </c>
      <c r="D457" s="2" t="s">
        <v>486</v>
      </c>
      <c r="E457" s="2" t="s">
        <v>3495</v>
      </c>
      <c r="F457" s="2" t="s">
        <v>2508</v>
      </c>
      <c r="G457" s="2" t="s">
        <v>2509</v>
      </c>
      <c r="H457" s="2" t="s">
        <v>2510</v>
      </c>
      <c r="I457" s="2" t="s">
        <v>3771</v>
      </c>
      <c r="J457" s="2" t="s">
        <v>582</v>
      </c>
      <c r="K457" s="2" t="s">
        <v>2512</v>
      </c>
      <c r="L457" s="3">
        <v>23.8</v>
      </c>
      <c r="M457" s="3">
        <v>24.99</v>
      </c>
      <c r="N457" s="3">
        <v>49.99</v>
      </c>
      <c r="O457" s="2" t="s">
        <v>283</v>
      </c>
      <c r="P457" s="2" t="s">
        <v>284</v>
      </c>
      <c r="Q457" s="2" t="s">
        <v>225</v>
      </c>
      <c r="R457" s="2" t="s">
        <v>226</v>
      </c>
      <c r="S457" s="2" t="s">
        <v>2513</v>
      </c>
      <c r="T457" s="2" t="s">
        <v>969</v>
      </c>
      <c r="U457" s="2" t="s">
        <v>489</v>
      </c>
      <c r="V457" s="2" t="s">
        <v>1893</v>
      </c>
      <c r="W457" s="2" t="s">
        <v>1894</v>
      </c>
      <c r="X457" s="2" t="s">
        <v>1578</v>
      </c>
      <c r="Y457" s="2" t="s">
        <v>2514</v>
      </c>
      <c r="Z457" s="4"/>
      <c r="AA457" s="4">
        <f>=ROUNDDOWN({0},0)</f>
      </c>
      <c r="AB457" s="5"/>
      <c r="AC457" s="2" t="s">
        <v>226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>
        <v>38</v>
      </c>
      <c r="AS457" s="8">
        <v>822.62</v>
      </c>
      <c r="AT457" s="7">
        <v>-1</v>
      </c>
      <c r="AU457" s="7">
        <v>-1</v>
      </c>
      <c r="AV457" s="4" t="s">
        <v>226</v>
      </c>
      <c r="AW457" s="8" t="s">
        <v>226</v>
      </c>
      <c r="AX457" s="4">
        <v>120</v>
      </c>
      <c r="AY457" s="8">
        <v>2890.16</v>
      </c>
      <c r="AZ457" s="7" t="s">
        <v>226</v>
      </c>
      <c r="BA457" s="7" t="s">
        <v>226</v>
      </c>
      <c r="BB457" s="7"/>
      <c r="BC457" s="4" t="s">
        <v>226</v>
      </c>
      <c r="BD457" s="8" t="s">
        <v>226</v>
      </c>
      <c r="BE457" s="4">
        <v>120</v>
      </c>
      <c r="BF457" s="8">
        <v>2890.16</v>
      </c>
      <c r="BG457" s="7" t="s">
        <v>226</v>
      </c>
      <c r="BH457" s="7" t="s">
        <v>226</v>
      </c>
      <c r="BI457" s="7"/>
      <c r="BJ457" s="4"/>
      <c r="BK457" s="8"/>
      <c r="BL457" s="2" t="s">
        <v>3772</v>
      </c>
      <c r="BM457" s="7"/>
      <c r="BN457" s="7"/>
      <c r="BO457" s="4"/>
      <c r="BP457" s="8"/>
      <c r="BQ457" s="4"/>
      <c r="BR457" s="8"/>
      <c r="BS457" s="7"/>
      <c r="BT457" s="7"/>
      <c r="BU457" s="2" t="s">
        <v>337</v>
      </c>
      <c r="BV457" s="2" t="s">
        <v>237</v>
      </c>
      <c r="BW457" s="2" t="s">
        <v>226</v>
      </c>
      <c r="BX457" s="2" t="s">
        <v>226</v>
      </c>
      <c r="BY457" s="2" t="s">
        <v>238</v>
      </c>
      <c r="BZ457" s="2" t="s">
        <v>226</v>
      </c>
      <c r="CA457" s="4"/>
      <c r="CB457" s="8"/>
      <c r="CC457" s="4">
        <v>4</v>
      </c>
      <c r="CD457" s="8">
        <v>107.96</v>
      </c>
      <c r="CE457" s="7">
        <v>-1</v>
      </c>
      <c r="CF457" s="7">
        <v>-1</v>
      </c>
      <c r="CG457" s="2" t="s">
        <v>239</v>
      </c>
      <c r="CH457" s="2" t="s">
        <v>237</v>
      </c>
      <c r="CI457" s="2" t="s">
        <v>1258</v>
      </c>
      <c r="CJ457" s="2" t="s">
        <v>257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239</v>
      </c>
      <c r="CT457" s="2" t="s">
        <v>237</v>
      </c>
      <c r="CU457" s="2" t="s">
        <v>2516</v>
      </c>
      <c r="CV457" s="2" t="s">
        <v>226</v>
      </c>
      <c r="CW457" s="2" t="s">
        <v>238</v>
      </c>
      <c r="CX457" s="2" t="s">
        <v>226</v>
      </c>
      <c r="CY457" s="4"/>
      <c r="CZ457" s="8"/>
      <c r="DA457" s="4">
        <v>15</v>
      </c>
      <c r="DB457" s="8">
        <v>247.35</v>
      </c>
      <c r="DC457" s="7">
        <v>-1</v>
      </c>
      <c r="DD457" s="7">
        <v>-1</v>
      </c>
      <c r="DE457" s="2" t="s">
        <v>239</v>
      </c>
      <c r="DF457" s="2" t="s">
        <v>237</v>
      </c>
      <c r="DG457" s="2" t="s">
        <v>376</v>
      </c>
      <c r="DH457" s="2" t="s">
        <v>3099</v>
      </c>
      <c r="DI457" s="2" t="s">
        <v>291</v>
      </c>
      <c r="DJ457" s="2" t="s">
        <v>226</v>
      </c>
      <c r="DK457" s="4"/>
      <c r="DL457" s="8"/>
      <c r="DM457" s="4">
        <v>2</v>
      </c>
      <c r="DN457" s="8">
        <v>32.48</v>
      </c>
      <c r="DO457" s="7">
        <v>-1</v>
      </c>
      <c r="DP457" s="7">
        <v>-1</v>
      </c>
      <c r="DQ457" s="2" t="s">
        <v>239</v>
      </c>
      <c r="DR457" s="2" t="s">
        <v>237</v>
      </c>
      <c r="DS457" s="2" t="s">
        <v>399</v>
      </c>
      <c r="DT457" s="2" t="s">
        <v>2773</v>
      </c>
      <c r="DU457" s="2" t="s">
        <v>291</v>
      </c>
      <c r="DV457" s="2" t="s">
        <v>226</v>
      </c>
      <c r="DW457" s="4"/>
      <c r="DX457" s="8"/>
      <c r="DY457" s="4">
        <v>13</v>
      </c>
      <c r="DZ457" s="8">
        <v>341.12</v>
      </c>
      <c r="EA457" s="7">
        <v>-1</v>
      </c>
      <c r="EB457" s="7">
        <v>-1</v>
      </c>
      <c r="EC457" s="2" t="s">
        <v>239</v>
      </c>
      <c r="ED457" s="2" t="s">
        <v>237</v>
      </c>
      <c r="EE457" s="2" t="s">
        <v>494</v>
      </c>
      <c r="EF457" s="2" t="s">
        <v>257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239</v>
      </c>
      <c r="EP457" s="2" t="s">
        <v>237</v>
      </c>
      <c r="EQ457" s="2" t="s">
        <v>1754</v>
      </c>
      <c r="ER457" s="2" t="s">
        <v>424</v>
      </c>
      <c r="ES457" s="2" t="s">
        <v>238</v>
      </c>
      <c r="ET457" s="2" t="s">
        <v>226</v>
      </c>
      <c r="EU457" s="4"/>
      <c r="EV457" s="8"/>
      <c r="EW457" s="4">
        <v>3</v>
      </c>
      <c r="EX457" s="8">
        <v>74.97</v>
      </c>
      <c r="EY457" s="7">
        <v>-1</v>
      </c>
      <c r="EZ457" s="7">
        <v>-1</v>
      </c>
      <c r="FA457" s="2" t="s">
        <v>239</v>
      </c>
      <c r="FB457" s="2" t="s">
        <v>237</v>
      </c>
      <c r="FC457" s="2" t="s">
        <v>1591</v>
      </c>
      <c r="FD457" s="2" t="s">
        <v>2798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237</v>
      </c>
      <c r="FO457" s="2" t="s">
        <v>382</v>
      </c>
      <c r="FP457" s="2" t="s">
        <v>226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448</v>
      </c>
      <c r="GL457" s="2" t="s">
        <v>237</v>
      </c>
      <c r="GM457" s="2" t="s">
        <v>226</v>
      </c>
      <c r="GN457" s="2" t="s">
        <v>226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237</v>
      </c>
      <c r="GY457" s="2" t="s">
        <v>226</v>
      </c>
      <c r="GZ457" s="2" t="s">
        <v>226</v>
      </c>
      <c r="HA457" s="2" t="s">
        <v>238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252</v>
      </c>
      <c r="HJ457" s="2" t="s">
        <v>237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236</v>
      </c>
      <c r="HV457" s="2" t="s">
        <v>237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252</v>
      </c>
      <c r="IH457" s="2" t="s">
        <v>237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252</v>
      </c>
      <c r="IT457" s="2" t="s">
        <v>237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237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237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237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252</v>
      </c>
      <c r="KP457" s="2" t="s">
        <v>237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252</v>
      </c>
      <c r="LB457" s="2" t="s">
        <v>237</v>
      </c>
      <c r="LC457" s="2" t="s">
        <v>226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252</v>
      </c>
      <c r="LN457" s="2" t="s">
        <v>237</v>
      </c>
      <c r="LO457" s="2" t="s">
        <v>226</v>
      </c>
      <c r="LP457" s="2" t="s">
        <v>226</v>
      </c>
      <c r="LQ457" s="2" t="s">
        <v>238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239</v>
      </c>
      <c r="MX457" s="2" t="s">
        <v>237</v>
      </c>
      <c r="MY457" s="2" t="s">
        <v>777</v>
      </c>
      <c r="MZ457" s="2" t="s">
        <v>226</v>
      </c>
      <c r="NA457" s="2" t="s">
        <v>238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239</v>
      </c>
      <c r="NJ457" s="2" t="s">
        <v>237</v>
      </c>
      <c r="NK457" s="2" t="s">
        <v>710</v>
      </c>
      <c r="NL457" s="2" t="s">
        <v>3556</v>
      </c>
      <c r="NM457" s="2" t="s">
        <v>291</v>
      </c>
      <c r="NN457" s="2" t="s">
        <v>226</v>
      </c>
      <c r="NO457" s="4"/>
      <c r="NP457" s="8"/>
      <c r="NQ457" s="4">
        <v>1</v>
      </c>
      <c r="NR457" s="8">
        <v>18.74</v>
      </c>
      <c r="NS457" s="7">
        <v>-1</v>
      </c>
      <c r="NT457" s="7">
        <v>-1</v>
      </c>
      <c r="NU457" s="2" t="s">
        <v>239</v>
      </c>
      <c r="NV457" s="2" t="s">
        <v>237</v>
      </c>
      <c r="NW457" s="2" t="s">
        <v>1755</v>
      </c>
      <c r="NX457" s="2" t="s">
        <v>2967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252</v>
      </c>
      <c r="OH457" s="2" t="s">
        <v>237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252</v>
      </c>
      <c r="OT457" s="2" t="s">
        <v>237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237</v>
      </c>
      <c r="QE457" s="2" t="s">
        <v>226</v>
      </c>
      <c r="QF457" s="2" t="s">
        <v>226</v>
      </c>
      <c r="QG457" s="2" t="s">
        <v>238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252</v>
      </c>
      <c r="QP457" s="2" t="s">
        <v>237</v>
      </c>
      <c r="QQ457" s="2" t="s">
        <v>226</v>
      </c>
      <c r="QR457" s="2" t="s">
        <v>226</v>
      </c>
      <c r="QS457" s="2" t="s">
        <v>238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237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252</v>
      </c>
      <c r="RN457" s="2" t="s">
        <v>237</v>
      </c>
      <c r="RO457" s="2" t="s">
        <v>226</v>
      </c>
      <c r="RP457" s="2" t="s">
        <v>226</v>
      </c>
      <c r="RQ457" s="2" t="s">
        <v>238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252</v>
      </c>
      <c r="RZ457" s="2" t="s">
        <v>237</v>
      </c>
      <c r="SA457" s="2" t="s">
        <v>226</v>
      </c>
      <c r="SB457" s="2" t="s">
        <v>226</v>
      </c>
      <c r="SC457" s="2" t="s">
        <v>238</v>
      </c>
      <c r="SD457" s="2" t="s">
        <v>226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</row>
    <row r="458">
      <c r="A458" s="2" t="s">
        <v>3773</v>
      </c>
      <c r="B458" s="2" t="s">
        <v>577</v>
      </c>
      <c r="C458" s="2" t="s">
        <v>558</v>
      </c>
      <c r="D458" s="2" t="s">
        <v>486</v>
      </c>
      <c r="E458" s="2" t="s">
        <v>3495</v>
      </c>
      <c r="F458" s="2" t="s">
        <v>2508</v>
      </c>
      <c r="G458" s="2" t="s">
        <v>2509</v>
      </c>
      <c r="H458" s="2" t="s">
        <v>2510</v>
      </c>
      <c r="I458" s="2" t="s">
        <v>3771</v>
      </c>
      <c r="J458" s="2" t="s">
        <v>221</v>
      </c>
      <c r="K458" s="2" t="s">
        <v>2512</v>
      </c>
      <c r="L458" s="3">
        <v>28.57</v>
      </c>
      <c r="M458" s="3">
        <v>30</v>
      </c>
      <c r="N458" s="3">
        <v>59.99</v>
      </c>
      <c r="O458" s="2" t="s">
        <v>302</v>
      </c>
      <c r="P458" s="2" t="s">
        <v>284</v>
      </c>
      <c r="Q458" s="2" t="s">
        <v>225</v>
      </c>
      <c r="R458" s="2" t="s">
        <v>226</v>
      </c>
      <c r="S458" s="2" t="s">
        <v>2513</v>
      </c>
      <c r="T458" s="2" t="s">
        <v>969</v>
      </c>
      <c r="U458" s="2" t="s">
        <v>371</v>
      </c>
      <c r="V458" s="2" t="s">
        <v>1893</v>
      </c>
      <c r="W458" s="2" t="s">
        <v>1894</v>
      </c>
      <c r="X458" s="2" t="s">
        <v>1578</v>
      </c>
      <c r="Y458" s="2" t="s">
        <v>2514</v>
      </c>
      <c r="Z458" s="4"/>
      <c r="AA458" s="4">
        <f>=ROUNDDOWN({0},0)</f>
      </c>
      <c r="AB458" s="5"/>
      <c r="AC458" s="2" t="s">
        <v>226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>
        <v>82</v>
      </c>
      <c r="AS458" s="8">
        <v>2067.54</v>
      </c>
      <c r="AT458" s="7">
        <v>-1</v>
      </c>
      <c r="AU458" s="7">
        <v>-1</v>
      </c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/>
      <c r="BJ458" s="4"/>
      <c r="BK458" s="8"/>
      <c r="BL458" s="2" t="s">
        <v>2626</v>
      </c>
      <c r="BM458" s="7"/>
      <c r="BN458" s="7"/>
      <c r="BO458" s="4"/>
      <c r="BP458" s="8"/>
      <c r="BQ458" s="4"/>
      <c r="BR458" s="8"/>
      <c r="BS458" s="7"/>
      <c r="BT458" s="7"/>
      <c r="BU458" s="2" t="s">
        <v>337</v>
      </c>
      <c r="BV458" s="2" t="s">
        <v>237</v>
      </c>
      <c r="BW458" s="2" t="s">
        <v>226</v>
      </c>
      <c r="BX458" s="2" t="s">
        <v>226</v>
      </c>
      <c r="BY458" s="2" t="s">
        <v>238</v>
      </c>
      <c r="BZ458" s="2" t="s">
        <v>226</v>
      </c>
      <c r="CA458" s="4"/>
      <c r="CB458" s="8"/>
      <c r="CC458" s="4">
        <v>2</v>
      </c>
      <c r="CD458" s="8">
        <v>64.8</v>
      </c>
      <c r="CE458" s="7">
        <v>-1</v>
      </c>
      <c r="CF458" s="7">
        <v>-1</v>
      </c>
      <c r="CG458" s="2" t="s">
        <v>239</v>
      </c>
      <c r="CH458" s="2" t="s">
        <v>237</v>
      </c>
      <c r="CI458" s="2" t="s">
        <v>1258</v>
      </c>
      <c r="CJ458" s="2" t="s">
        <v>730</v>
      </c>
      <c r="CK458" s="2" t="s">
        <v>238</v>
      </c>
      <c r="CL458" s="2" t="s">
        <v>226</v>
      </c>
      <c r="CM458" s="4"/>
      <c r="CN458" s="8"/>
      <c r="CO458" s="4">
        <v>1</v>
      </c>
      <c r="CP458" s="8">
        <v>19.44</v>
      </c>
      <c r="CQ458" s="7">
        <v>-1</v>
      </c>
      <c r="CR458" s="7">
        <v>-1</v>
      </c>
      <c r="CS458" s="2" t="s">
        <v>239</v>
      </c>
      <c r="CT458" s="2" t="s">
        <v>237</v>
      </c>
      <c r="CU458" s="2" t="s">
        <v>2516</v>
      </c>
      <c r="CV458" s="2" t="s">
        <v>1762</v>
      </c>
      <c r="CW458" s="2" t="s">
        <v>238</v>
      </c>
      <c r="CX458" s="2" t="s">
        <v>226</v>
      </c>
      <c r="CY458" s="4"/>
      <c r="CZ458" s="8"/>
      <c r="DA458" s="4">
        <v>40</v>
      </c>
      <c r="DB458" s="8">
        <v>805.2</v>
      </c>
      <c r="DC458" s="7">
        <v>-1</v>
      </c>
      <c r="DD458" s="7">
        <v>-1</v>
      </c>
      <c r="DE458" s="2" t="s">
        <v>239</v>
      </c>
      <c r="DF458" s="2" t="s">
        <v>237</v>
      </c>
      <c r="DG458" s="2" t="s">
        <v>376</v>
      </c>
      <c r="DH458" s="2" t="s">
        <v>2964</v>
      </c>
      <c r="DI458" s="2" t="s">
        <v>291</v>
      </c>
      <c r="DJ458" s="2" t="s">
        <v>226</v>
      </c>
      <c r="DK458" s="4"/>
      <c r="DL458" s="8"/>
      <c r="DM458" s="4">
        <v>1</v>
      </c>
      <c r="DN458" s="8">
        <v>18</v>
      </c>
      <c r="DO458" s="7">
        <v>-1</v>
      </c>
      <c r="DP458" s="7">
        <v>-1</v>
      </c>
      <c r="DQ458" s="2" t="s">
        <v>239</v>
      </c>
      <c r="DR458" s="2" t="s">
        <v>237</v>
      </c>
      <c r="DS458" s="2" t="s">
        <v>399</v>
      </c>
      <c r="DT458" s="2" t="s">
        <v>523</v>
      </c>
      <c r="DU458" s="2" t="s">
        <v>291</v>
      </c>
      <c r="DV458" s="2" t="s">
        <v>226</v>
      </c>
      <c r="DW458" s="4"/>
      <c r="DX458" s="8"/>
      <c r="DY458" s="4">
        <v>27</v>
      </c>
      <c r="DZ458" s="8">
        <v>850.5</v>
      </c>
      <c r="EA458" s="7">
        <v>-1</v>
      </c>
      <c r="EB458" s="7">
        <v>-1</v>
      </c>
      <c r="EC458" s="2" t="s">
        <v>239</v>
      </c>
      <c r="ED458" s="2" t="s">
        <v>237</v>
      </c>
      <c r="EE458" s="2" t="s">
        <v>494</v>
      </c>
      <c r="EF458" s="2" t="s">
        <v>473</v>
      </c>
      <c r="EG458" s="2" t="s">
        <v>238</v>
      </c>
      <c r="EH458" s="2" t="s">
        <v>226</v>
      </c>
      <c r="EI458" s="4"/>
      <c r="EJ458" s="8"/>
      <c r="EK458" s="4">
        <v>4</v>
      </c>
      <c r="EL458" s="8">
        <v>129.6</v>
      </c>
      <c r="EM458" s="7">
        <v>-1</v>
      </c>
      <c r="EN458" s="7">
        <v>-1</v>
      </c>
      <c r="EO458" s="2" t="s">
        <v>239</v>
      </c>
      <c r="EP458" s="2" t="s">
        <v>237</v>
      </c>
      <c r="EQ458" s="2" t="s">
        <v>1754</v>
      </c>
      <c r="ER458" s="2" t="s">
        <v>276</v>
      </c>
      <c r="ES458" s="2" t="s">
        <v>238</v>
      </c>
      <c r="ET458" s="2" t="s">
        <v>226</v>
      </c>
      <c r="EU458" s="4"/>
      <c r="EV458" s="8"/>
      <c r="EW458" s="4">
        <v>3</v>
      </c>
      <c r="EX458" s="8">
        <v>90</v>
      </c>
      <c r="EY458" s="7">
        <v>-1</v>
      </c>
      <c r="EZ458" s="7">
        <v>-1</v>
      </c>
      <c r="FA458" s="2" t="s">
        <v>239</v>
      </c>
      <c r="FB458" s="2" t="s">
        <v>237</v>
      </c>
      <c r="FC458" s="2" t="s">
        <v>1591</v>
      </c>
      <c r="FD458" s="2" t="s">
        <v>2798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237</v>
      </c>
      <c r="FO458" s="2" t="s">
        <v>2514</v>
      </c>
      <c r="FP458" s="2" t="s">
        <v>226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226</v>
      </c>
      <c r="FZ458" s="2" t="s">
        <v>226</v>
      </c>
      <c r="GA458" s="2" t="s">
        <v>226</v>
      </c>
      <c r="GB458" s="2" t="s">
        <v>226</v>
      </c>
      <c r="GC458" s="2" t="s">
        <v>226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448</v>
      </c>
      <c r="GL458" s="2" t="s">
        <v>237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237</v>
      </c>
      <c r="GY458" s="2" t="s">
        <v>226</v>
      </c>
      <c r="GZ458" s="2" t="s">
        <v>226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252</v>
      </c>
      <c r="HJ458" s="2" t="s">
        <v>237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237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237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237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237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237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237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237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252</v>
      </c>
      <c r="LB458" s="2" t="s">
        <v>237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237</v>
      </c>
      <c r="LO458" s="2" t="s">
        <v>226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239</v>
      </c>
      <c r="MX458" s="2" t="s">
        <v>237</v>
      </c>
      <c r="MY458" s="2" t="s">
        <v>777</v>
      </c>
      <c r="MZ458" s="2" t="s">
        <v>226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239</v>
      </c>
      <c r="NJ458" s="2" t="s">
        <v>237</v>
      </c>
      <c r="NK458" s="2" t="s">
        <v>710</v>
      </c>
      <c r="NL458" s="2" t="s">
        <v>665</v>
      </c>
      <c r="NM458" s="2" t="s">
        <v>291</v>
      </c>
      <c r="NN458" s="2" t="s">
        <v>226</v>
      </c>
      <c r="NO458" s="4"/>
      <c r="NP458" s="8"/>
      <c r="NQ458" s="4">
        <v>4</v>
      </c>
      <c r="NR458" s="8">
        <v>90</v>
      </c>
      <c r="NS458" s="7">
        <v>-1</v>
      </c>
      <c r="NT458" s="7">
        <v>-1</v>
      </c>
      <c r="NU458" s="2" t="s">
        <v>239</v>
      </c>
      <c r="NV458" s="2" t="s">
        <v>237</v>
      </c>
      <c r="NW458" s="2" t="s">
        <v>1755</v>
      </c>
      <c r="NX458" s="2" t="s">
        <v>3774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252</v>
      </c>
      <c r="OH458" s="2" t="s">
        <v>237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252</v>
      </c>
      <c r="OT458" s="2" t="s">
        <v>237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237</v>
      </c>
      <c r="QE458" s="2" t="s">
        <v>226</v>
      </c>
      <c r="QF458" s="2" t="s">
        <v>226</v>
      </c>
      <c r="QG458" s="2" t="s">
        <v>238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252</v>
      </c>
      <c r="QP458" s="2" t="s">
        <v>237</v>
      </c>
      <c r="QQ458" s="2" t="s">
        <v>226</v>
      </c>
      <c r="QR458" s="2" t="s">
        <v>226</v>
      </c>
      <c r="QS458" s="2" t="s">
        <v>238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237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252</v>
      </c>
      <c r="RN458" s="2" t="s">
        <v>237</v>
      </c>
      <c r="RO458" s="2" t="s">
        <v>226</v>
      </c>
      <c r="RP458" s="2" t="s">
        <v>226</v>
      </c>
      <c r="RQ458" s="2" t="s">
        <v>238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252</v>
      </c>
      <c r="RZ458" s="2" t="s">
        <v>237</v>
      </c>
      <c r="SA458" s="2" t="s">
        <v>226</v>
      </c>
      <c r="SB458" s="2" t="s">
        <v>226</v>
      </c>
      <c r="SC458" s="2" t="s">
        <v>238</v>
      </c>
      <c r="SD458" s="2" t="s">
        <v>226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</row>
    <row r="459">
      <c r="A459" s="2" t="s">
        <v>3775</v>
      </c>
      <c r="B459" s="2" t="s">
        <v>577</v>
      </c>
      <c r="C459" s="2" t="s">
        <v>558</v>
      </c>
      <c r="D459" s="2" t="s">
        <v>486</v>
      </c>
      <c r="E459" s="2" t="s">
        <v>3495</v>
      </c>
      <c r="F459" s="2" t="s">
        <v>2563</v>
      </c>
      <c r="G459" s="2" t="s">
        <v>2564</v>
      </c>
      <c r="H459" s="2" t="s">
        <v>366</v>
      </c>
      <c r="I459" s="2" t="s">
        <v>3776</v>
      </c>
      <c r="J459" s="2" t="s">
        <v>582</v>
      </c>
      <c r="K459" s="2" t="s">
        <v>1414</v>
      </c>
      <c r="L459" s="3">
        <v>28.8</v>
      </c>
      <c r="M459" s="3">
        <v>30.24</v>
      </c>
      <c r="N459" s="3">
        <v>59.99</v>
      </c>
      <c r="O459" s="2" t="s">
        <v>302</v>
      </c>
      <c r="P459" s="2" t="s">
        <v>284</v>
      </c>
      <c r="Q459" s="2" t="s">
        <v>225</v>
      </c>
      <c r="R459" s="2" t="s">
        <v>226</v>
      </c>
      <c r="S459" s="2" t="s">
        <v>2565</v>
      </c>
      <c r="T459" s="2" t="s">
        <v>969</v>
      </c>
      <c r="U459" s="2" t="s">
        <v>489</v>
      </c>
      <c r="V459" s="2" t="s">
        <v>230</v>
      </c>
      <c r="W459" s="2" t="s">
        <v>971</v>
      </c>
      <c r="X459" s="2" t="s">
        <v>2210</v>
      </c>
      <c r="Y459" s="2" t="s">
        <v>2566</v>
      </c>
      <c r="Z459" s="4"/>
      <c r="AA459" s="4">
        <f>=ROUNDDOWN({0},0)</f>
      </c>
      <c r="AB459" s="5"/>
      <c r="AC459" s="2" t="s">
        <v>226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>
        <v>13</v>
      </c>
      <c r="AS459" s="8">
        <v>382.77</v>
      </c>
      <c r="AT459" s="7">
        <v>-1</v>
      </c>
      <c r="AU459" s="7">
        <v>-1</v>
      </c>
      <c r="AV459" s="4" t="s">
        <v>226</v>
      </c>
      <c r="AW459" s="8" t="s">
        <v>226</v>
      </c>
      <c r="AX459" s="4">
        <v>31</v>
      </c>
      <c r="AY459" s="8">
        <v>1012.75</v>
      </c>
      <c r="AZ459" s="7" t="s">
        <v>226</v>
      </c>
      <c r="BA459" s="7" t="s">
        <v>226</v>
      </c>
      <c r="BB459" s="7"/>
      <c r="BC459" s="4" t="s">
        <v>226</v>
      </c>
      <c r="BD459" s="8" t="s">
        <v>226</v>
      </c>
      <c r="BE459" s="4">
        <v>46</v>
      </c>
      <c r="BF459" s="8">
        <v>1528.44</v>
      </c>
      <c r="BG459" s="7" t="s">
        <v>226</v>
      </c>
      <c r="BH459" s="7" t="s">
        <v>226</v>
      </c>
      <c r="BI459" s="7"/>
      <c r="BJ459" s="4"/>
      <c r="BK459" s="8"/>
      <c r="BL459" s="2" t="s">
        <v>3166</v>
      </c>
      <c r="BM459" s="7"/>
      <c r="BN459" s="7"/>
      <c r="BO459" s="4"/>
      <c r="BP459" s="8"/>
      <c r="BQ459" s="4"/>
      <c r="BR459" s="8"/>
      <c r="BS459" s="7"/>
      <c r="BT459" s="7"/>
      <c r="BU459" s="2" t="s">
        <v>287</v>
      </c>
      <c r="BV459" s="2" t="s">
        <v>237</v>
      </c>
      <c r="BW459" s="2" t="s">
        <v>226</v>
      </c>
      <c r="BX459" s="2" t="s">
        <v>226</v>
      </c>
      <c r="BY459" s="2" t="s">
        <v>238</v>
      </c>
      <c r="BZ459" s="2" t="s">
        <v>226</v>
      </c>
      <c r="CA459" s="4"/>
      <c r="CB459" s="8"/>
      <c r="CC459" s="4">
        <v>8</v>
      </c>
      <c r="CD459" s="8">
        <v>261.28</v>
      </c>
      <c r="CE459" s="7">
        <v>-1</v>
      </c>
      <c r="CF459" s="7">
        <v>-1</v>
      </c>
      <c r="CG459" s="2" t="s">
        <v>239</v>
      </c>
      <c r="CH459" s="2" t="s">
        <v>237</v>
      </c>
      <c r="CI459" s="2" t="s">
        <v>327</v>
      </c>
      <c r="CJ459" s="2" t="s">
        <v>410</v>
      </c>
      <c r="CK459" s="2" t="s">
        <v>238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239</v>
      </c>
      <c r="CT459" s="2" t="s">
        <v>237</v>
      </c>
      <c r="CU459" s="2" t="s">
        <v>463</v>
      </c>
      <c r="CV459" s="2" t="s">
        <v>534</v>
      </c>
      <c r="CW459" s="2" t="s">
        <v>238</v>
      </c>
      <c r="CX459" s="2" t="s">
        <v>226</v>
      </c>
      <c r="CY459" s="4"/>
      <c r="CZ459" s="8"/>
      <c r="DA459" s="4">
        <v>2</v>
      </c>
      <c r="DB459" s="8">
        <v>39.92</v>
      </c>
      <c r="DC459" s="7">
        <v>-1</v>
      </c>
      <c r="DD459" s="7">
        <v>-1</v>
      </c>
      <c r="DE459" s="2" t="s">
        <v>239</v>
      </c>
      <c r="DF459" s="2" t="s">
        <v>237</v>
      </c>
      <c r="DG459" s="2" t="s">
        <v>376</v>
      </c>
      <c r="DH459" s="2" t="s">
        <v>3777</v>
      </c>
      <c r="DI459" s="2" t="s">
        <v>291</v>
      </c>
      <c r="DJ459" s="2" t="s">
        <v>226</v>
      </c>
      <c r="DK459" s="4"/>
      <c r="DL459" s="8"/>
      <c r="DM459" s="4">
        <v>1</v>
      </c>
      <c r="DN459" s="8">
        <v>18.14</v>
      </c>
      <c r="DO459" s="7">
        <v>-1</v>
      </c>
      <c r="DP459" s="7">
        <v>-1</v>
      </c>
      <c r="DQ459" s="2" t="s">
        <v>239</v>
      </c>
      <c r="DR459" s="2" t="s">
        <v>237</v>
      </c>
      <c r="DS459" s="2" t="s">
        <v>299</v>
      </c>
      <c r="DT459" s="2" t="s">
        <v>733</v>
      </c>
      <c r="DU459" s="2" t="s">
        <v>291</v>
      </c>
      <c r="DV459" s="2" t="s">
        <v>226</v>
      </c>
      <c r="DW459" s="4"/>
      <c r="DX459" s="8"/>
      <c r="DY459" s="4">
        <v>1</v>
      </c>
      <c r="DZ459" s="8">
        <v>31.75</v>
      </c>
      <c r="EA459" s="7">
        <v>-1</v>
      </c>
      <c r="EB459" s="7">
        <v>-1</v>
      </c>
      <c r="EC459" s="2" t="s">
        <v>239</v>
      </c>
      <c r="ED459" s="2" t="s">
        <v>237</v>
      </c>
      <c r="EE459" s="2" t="s">
        <v>494</v>
      </c>
      <c r="EF459" s="2" t="s">
        <v>279</v>
      </c>
      <c r="EG459" s="2" t="s">
        <v>238</v>
      </c>
      <c r="EH459" s="2" t="s">
        <v>226</v>
      </c>
      <c r="EI459" s="4"/>
      <c r="EJ459" s="8"/>
      <c r="EK459" s="4">
        <v>1</v>
      </c>
      <c r="EL459" s="8">
        <v>31.68</v>
      </c>
      <c r="EM459" s="7">
        <v>-1</v>
      </c>
      <c r="EN459" s="7">
        <v>-1</v>
      </c>
      <c r="EO459" s="2" t="s">
        <v>239</v>
      </c>
      <c r="EP459" s="2" t="s">
        <v>237</v>
      </c>
      <c r="EQ459" s="2" t="s">
        <v>299</v>
      </c>
      <c r="ER459" s="2" t="s">
        <v>710</v>
      </c>
      <c r="ES459" s="2" t="s">
        <v>238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239</v>
      </c>
      <c r="FB459" s="2" t="s">
        <v>237</v>
      </c>
      <c r="FC459" s="2" t="s">
        <v>2574</v>
      </c>
      <c r="FD459" s="2" t="s">
        <v>226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237</v>
      </c>
      <c r="FO459" s="2" t="s">
        <v>299</v>
      </c>
      <c r="FP459" s="2" t="s">
        <v>226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226</v>
      </c>
      <c r="FZ459" s="2" t="s">
        <v>226</v>
      </c>
      <c r="GA459" s="2" t="s">
        <v>226</v>
      </c>
      <c r="GB459" s="2" t="s">
        <v>226</v>
      </c>
      <c r="GC459" s="2" t="s">
        <v>226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252</v>
      </c>
      <c r="GL459" s="2" t="s">
        <v>237</v>
      </c>
      <c r="GM459" s="2" t="s">
        <v>226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266</v>
      </c>
      <c r="GX459" s="2" t="s">
        <v>237</v>
      </c>
      <c r="GY459" s="2" t="s">
        <v>226</v>
      </c>
      <c r="GZ459" s="2" t="s">
        <v>226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252</v>
      </c>
      <c r="HJ459" s="2" t="s">
        <v>237</v>
      </c>
      <c r="HK459" s="2" t="s">
        <v>226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237</v>
      </c>
      <c r="HW459" s="2" t="s">
        <v>226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237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237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237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237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237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237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252</v>
      </c>
      <c r="LB459" s="2" t="s">
        <v>237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237</v>
      </c>
      <c r="LO459" s="2" t="s">
        <v>226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236</v>
      </c>
      <c r="MX459" s="2" t="s">
        <v>237</v>
      </c>
      <c r="MY459" s="2" t="s">
        <v>226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239</v>
      </c>
      <c r="NJ459" s="2" t="s">
        <v>237</v>
      </c>
      <c r="NK459" s="2" t="s">
        <v>550</v>
      </c>
      <c r="NL459" s="2" t="s">
        <v>3185</v>
      </c>
      <c r="NM459" s="2" t="s">
        <v>291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239</v>
      </c>
      <c r="NV459" s="2" t="s">
        <v>237</v>
      </c>
      <c r="NW459" s="2" t="s">
        <v>2575</v>
      </c>
      <c r="NX459" s="2" t="s">
        <v>226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252</v>
      </c>
      <c r="OH459" s="2" t="s">
        <v>237</v>
      </c>
      <c r="OI459" s="2" t="s">
        <v>226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252</v>
      </c>
      <c r="OT459" s="2" t="s">
        <v>237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266</v>
      </c>
      <c r="QD459" s="2" t="s">
        <v>237</v>
      </c>
      <c r="QE459" s="2" t="s">
        <v>226</v>
      </c>
      <c r="QF459" s="2" t="s">
        <v>226</v>
      </c>
      <c r="QG459" s="2" t="s">
        <v>238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252</v>
      </c>
      <c r="QP459" s="2" t="s">
        <v>237</v>
      </c>
      <c r="QQ459" s="2" t="s">
        <v>226</v>
      </c>
      <c r="QR459" s="2" t="s">
        <v>226</v>
      </c>
      <c r="QS459" s="2" t="s">
        <v>238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266</v>
      </c>
      <c r="RB459" s="2" t="s">
        <v>237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226</v>
      </c>
      <c r="RN459" s="2" t="s">
        <v>226</v>
      </c>
      <c r="RO459" s="2" t="s">
        <v>226</v>
      </c>
      <c r="RP459" s="2" t="s">
        <v>226</v>
      </c>
      <c r="RQ459" s="2" t="s">
        <v>226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252</v>
      </c>
      <c r="RZ459" s="2" t="s">
        <v>237</v>
      </c>
      <c r="SA459" s="2" t="s">
        <v>226</v>
      </c>
      <c r="SB459" s="2" t="s">
        <v>226</v>
      </c>
      <c r="SC459" s="2" t="s">
        <v>238</v>
      </c>
      <c r="SD459" s="2" t="s">
        <v>226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</row>
    <row r="460">
      <c r="A460" s="2" t="s">
        <v>3778</v>
      </c>
      <c r="B460" s="2" t="s">
        <v>577</v>
      </c>
      <c r="C460" s="2" t="s">
        <v>558</v>
      </c>
      <c r="D460" s="2" t="s">
        <v>486</v>
      </c>
      <c r="E460" s="2" t="s">
        <v>3495</v>
      </c>
      <c r="F460" s="2" t="s">
        <v>2563</v>
      </c>
      <c r="G460" s="2" t="s">
        <v>2564</v>
      </c>
      <c r="H460" s="2" t="s">
        <v>366</v>
      </c>
      <c r="I460" s="2" t="s">
        <v>3776</v>
      </c>
      <c r="J460" s="2" t="s">
        <v>221</v>
      </c>
      <c r="K460" s="2" t="s">
        <v>1414</v>
      </c>
      <c r="L460" s="3">
        <v>33.6</v>
      </c>
      <c r="M460" s="3">
        <v>35.28</v>
      </c>
      <c r="N460" s="3">
        <v>69.99</v>
      </c>
      <c r="O460" s="2" t="s">
        <v>283</v>
      </c>
      <c r="P460" s="2" t="s">
        <v>284</v>
      </c>
      <c r="Q460" s="2" t="s">
        <v>225</v>
      </c>
      <c r="R460" s="2" t="s">
        <v>226</v>
      </c>
      <c r="S460" s="2" t="s">
        <v>2565</v>
      </c>
      <c r="T460" s="2" t="s">
        <v>969</v>
      </c>
      <c r="U460" s="2" t="s">
        <v>371</v>
      </c>
      <c r="V460" s="2" t="s">
        <v>230</v>
      </c>
      <c r="W460" s="2" t="s">
        <v>971</v>
      </c>
      <c r="X460" s="2" t="s">
        <v>2210</v>
      </c>
      <c r="Y460" s="2" t="s">
        <v>2566</v>
      </c>
      <c r="Z460" s="4"/>
      <c r="AA460" s="4">
        <f>=ROUNDDOWN({0},0)</f>
      </c>
      <c r="AB460" s="5"/>
      <c r="AC460" s="2" t="s">
        <v>226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>
        <v>18</v>
      </c>
      <c r="AS460" s="8">
        <v>629.98</v>
      </c>
      <c r="AT460" s="7">
        <v>-1</v>
      </c>
      <c r="AU460" s="7">
        <v>-1</v>
      </c>
      <c r="AV460" s="4" t="s">
        <v>226</v>
      </c>
      <c r="AW460" s="8" t="s">
        <v>226</v>
      </c>
      <c r="AX460" s="4" t="s">
        <v>226</v>
      </c>
      <c r="AY460" s="8" t="s">
        <v>226</v>
      </c>
      <c r="AZ460" s="7" t="s">
        <v>226</v>
      </c>
      <c r="BA460" s="7" t="s">
        <v>226</v>
      </c>
      <c r="BB460" s="7"/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/>
      <c r="BJ460" s="4"/>
      <c r="BK460" s="8"/>
      <c r="BL460" s="2" t="s">
        <v>3779</v>
      </c>
      <c r="BM460" s="7"/>
      <c r="BN460" s="7"/>
      <c r="BO460" s="4"/>
      <c r="BP460" s="8"/>
      <c r="BQ460" s="4"/>
      <c r="BR460" s="8"/>
      <c r="BS460" s="7"/>
      <c r="BT460" s="7"/>
      <c r="BU460" s="2" t="s">
        <v>287</v>
      </c>
      <c r="BV460" s="2" t="s">
        <v>237</v>
      </c>
      <c r="BW460" s="2" t="s">
        <v>226</v>
      </c>
      <c r="BX460" s="2" t="s">
        <v>226</v>
      </c>
      <c r="BY460" s="2" t="s">
        <v>238</v>
      </c>
      <c r="BZ460" s="2" t="s">
        <v>226</v>
      </c>
      <c r="CA460" s="4"/>
      <c r="CB460" s="8"/>
      <c r="CC460" s="4">
        <v>7</v>
      </c>
      <c r="CD460" s="8">
        <v>266.7</v>
      </c>
      <c r="CE460" s="7">
        <v>-1</v>
      </c>
      <c r="CF460" s="7">
        <v>-1</v>
      </c>
      <c r="CG460" s="2" t="s">
        <v>239</v>
      </c>
      <c r="CH460" s="2" t="s">
        <v>237</v>
      </c>
      <c r="CI460" s="2" t="s">
        <v>327</v>
      </c>
      <c r="CJ460" s="2" t="s">
        <v>444</v>
      </c>
      <c r="CK460" s="2" t="s">
        <v>238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239</v>
      </c>
      <c r="CT460" s="2" t="s">
        <v>237</v>
      </c>
      <c r="CU460" s="2" t="s">
        <v>463</v>
      </c>
      <c r="CV460" s="2" t="s">
        <v>402</v>
      </c>
      <c r="CW460" s="2" t="s">
        <v>238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239</v>
      </c>
      <c r="DF460" s="2" t="s">
        <v>237</v>
      </c>
      <c r="DG460" s="2" t="s">
        <v>376</v>
      </c>
      <c r="DH460" s="2" t="s">
        <v>409</v>
      </c>
      <c r="DI460" s="2" t="s">
        <v>291</v>
      </c>
      <c r="DJ460" s="2" t="s">
        <v>226</v>
      </c>
      <c r="DK460" s="4"/>
      <c r="DL460" s="8"/>
      <c r="DM460" s="4">
        <v>3</v>
      </c>
      <c r="DN460" s="8">
        <v>67.04</v>
      </c>
      <c r="DO460" s="7">
        <v>-1</v>
      </c>
      <c r="DP460" s="7">
        <v>-1</v>
      </c>
      <c r="DQ460" s="2" t="s">
        <v>239</v>
      </c>
      <c r="DR460" s="2" t="s">
        <v>237</v>
      </c>
      <c r="DS460" s="2" t="s">
        <v>299</v>
      </c>
      <c r="DT460" s="2" t="s">
        <v>3690</v>
      </c>
      <c r="DU460" s="2" t="s">
        <v>291</v>
      </c>
      <c r="DV460" s="2" t="s">
        <v>226</v>
      </c>
      <c r="DW460" s="4"/>
      <c r="DX460" s="8"/>
      <c r="DY460" s="4">
        <v>7</v>
      </c>
      <c r="DZ460" s="8">
        <v>259.28</v>
      </c>
      <c r="EA460" s="7">
        <v>-1</v>
      </c>
      <c r="EB460" s="7">
        <v>-1</v>
      </c>
      <c r="EC460" s="2" t="s">
        <v>239</v>
      </c>
      <c r="ED460" s="2" t="s">
        <v>237</v>
      </c>
      <c r="EE460" s="2" t="s">
        <v>494</v>
      </c>
      <c r="EF460" s="2" t="s">
        <v>3177</v>
      </c>
      <c r="EG460" s="2" t="s">
        <v>238</v>
      </c>
      <c r="EH460" s="2" t="s">
        <v>226</v>
      </c>
      <c r="EI460" s="4"/>
      <c r="EJ460" s="8"/>
      <c r="EK460" s="4">
        <v>1</v>
      </c>
      <c r="EL460" s="8">
        <v>36.96</v>
      </c>
      <c r="EM460" s="7">
        <v>-1</v>
      </c>
      <c r="EN460" s="7">
        <v>-1</v>
      </c>
      <c r="EO460" s="2" t="s">
        <v>239</v>
      </c>
      <c r="EP460" s="2" t="s">
        <v>237</v>
      </c>
      <c r="EQ460" s="2" t="s">
        <v>299</v>
      </c>
      <c r="ER460" s="2" t="s">
        <v>381</v>
      </c>
      <c r="ES460" s="2" t="s">
        <v>238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239</v>
      </c>
      <c r="FB460" s="2" t="s">
        <v>237</v>
      </c>
      <c r="FC460" s="2" t="s">
        <v>2574</v>
      </c>
      <c r="FD460" s="2" t="s">
        <v>226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237</v>
      </c>
      <c r="FO460" s="2" t="s">
        <v>299</v>
      </c>
      <c r="FP460" s="2" t="s">
        <v>1081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226</v>
      </c>
      <c r="FZ460" s="2" t="s">
        <v>226</v>
      </c>
      <c r="GA460" s="2" t="s">
        <v>226</v>
      </c>
      <c r="GB460" s="2" t="s">
        <v>226</v>
      </c>
      <c r="GC460" s="2" t="s">
        <v>226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252</v>
      </c>
      <c r="GL460" s="2" t="s">
        <v>237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266</v>
      </c>
      <c r="GX460" s="2" t="s">
        <v>237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252</v>
      </c>
      <c r="HJ460" s="2" t="s">
        <v>237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237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252</v>
      </c>
      <c r="IH460" s="2" t="s">
        <v>237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252</v>
      </c>
      <c r="IT460" s="2" t="s">
        <v>237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237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237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237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252</v>
      </c>
      <c r="KP460" s="2" t="s">
        <v>237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252</v>
      </c>
      <c r="LB460" s="2" t="s">
        <v>237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252</v>
      </c>
      <c r="LN460" s="2" t="s">
        <v>237</v>
      </c>
      <c r="LO460" s="2" t="s">
        <v>226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236</v>
      </c>
      <c r="MX460" s="2" t="s">
        <v>237</v>
      </c>
      <c r="MY460" s="2" t="s">
        <v>226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239</v>
      </c>
      <c r="NJ460" s="2" t="s">
        <v>237</v>
      </c>
      <c r="NK460" s="2" t="s">
        <v>550</v>
      </c>
      <c r="NL460" s="2" t="s">
        <v>513</v>
      </c>
      <c r="NM460" s="2" t="s">
        <v>291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239</v>
      </c>
      <c r="NV460" s="2" t="s">
        <v>237</v>
      </c>
      <c r="NW460" s="2" t="s">
        <v>2575</v>
      </c>
      <c r="NX460" s="2" t="s">
        <v>3780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252</v>
      </c>
      <c r="OH460" s="2" t="s">
        <v>237</v>
      </c>
      <c r="OI460" s="2" t="s">
        <v>226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252</v>
      </c>
      <c r="OT460" s="2" t="s">
        <v>237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266</v>
      </c>
      <c r="QD460" s="2" t="s">
        <v>237</v>
      </c>
      <c r="QE460" s="2" t="s">
        <v>226</v>
      </c>
      <c r="QF460" s="2" t="s">
        <v>226</v>
      </c>
      <c r="QG460" s="2" t="s">
        <v>238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252</v>
      </c>
      <c r="QP460" s="2" t="s">
        <v>237</v>
      </c>
      <c r="QQ460" s="2" t="s">
        <v>226</v>
      </c>
      <c r="QR460" s="2" t="s">
        <v>226</v>
      </c>
      <c r="QS460" s="2" t="s">
        <v>238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266</v>
      </c>
      <c r="RB460" s="2" t="s">
        <v>237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226</v>
      </c>
      <c r="RN460" s="2" t="s">
        <v>226</v>
      </c>
      <c r="RO460" s="2" t="s">
        <v>226</v>
      </c>
      <c r="RP460" s="2" t="s">
        <v>226</v>
      </c>
      <c r="RQ460" s="2" t="s">
        <v>226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252</v>
      </c>
      <c r="RZ460" s="2" t="s">
        <v>237</v>
      </c>
      <c r="SA460" s="2" t="s">
        <v>226</v>
      </c>
      <c r="SB460" s="2" t="s">
        <v>226</v>
      </c>
      <c r="SC460" s="2" t="s">
        <v>238</v>
      </c>
      <c r="SD460" s="2" t="s">
        <v>226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</row>
    <row r="461">
      <c r="A461" s="2" t="s">
        <v>3781</v>
      </c>
      <c r="B461" s="2" t="s">
        <v>577</v>
      </c>
      <c r="C461" s="2" t="s">
        <v>558</v>
      </c>
      <c r="D461" s="2" t="s">
        <v>486</v>
      </c>
      <c r="E461" s="2" t="s">
        <v>3495</v>
      </c>
      <c r="F461" s="2" t="s">
        <v>2563</v>
      </c>
      <c r="G461" s="2" t="s">
        <v>2564</v>
      </c>
      <c r="H461" s="2" t="s">
        <v>366</v>
      </c>
      <c r="I461" s="2" t="s">
        <v>3776</v>
      </c>
      <c r="J461" s="2" t="s">
        <v>221</v>
      </c>
      <c r="K461" s="2" t="s">
        <v>468</v>
      </c>
      <c r="L461" s="3">
        <v>33.6</v>
      </c>
      <c r="M461" s="3">
        <v>35.28</v>
      </c>
      <c r="N461" s="3">
        <v>69.99</v>
      </c>
      <c r="O461" s="2" t="s">
        <v>283</v>
      </c>
      <c r="P461" s="2" t="s">
        <v>284</v>
      </c>
      <c r="Q461" s="2" t="s">
        <v>225</v>
      </c>
      <c r="R461" s="2" t="s">
        <v>226</v>
      </c>
      <c r="S461" s="2" t="s">
        <v>2582</v>
      </c>
      <c r="T461" s="2" t="s">
        <v>969</v>
      </c>
      <c r="U461" s="2" t="s">
        <v>371</v>
      </c>
      <c r="V461" s="2" t="s">
        <v>230</v>
      </c>
      <c r="W461" s="2" t="s">
        <v>971</v>
      </c>
      <c r="X461" s="2" t="s">
        <v>2210</v>
      </c>
      <c r="Y461" s="2" t="s">
        <v>2566</v>
      </c>
      <c r="Z461" s="4"/>
      <c r="AA461" s="4">
        <f>=ROUNDDOWN({0},0)</f>
      </c>
      <c r="AB461" s="5"/>
      <c r="AC461" s="2" t="s">
        <v>226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>
        <v>15</v>
      </c>
      <c r="AS461" s="8">
        <v>515.69</v>
      </c>
      <c r="AT461" s="7">
        <v>-1</v>
      </c>
      <c r="AU461" s="7">
        <v>-1</v>
      </c>
      <c r="AV461" s="4"/>
      <c r="AW461" s="8"/>
      <c r="AX461" s="4">
        <v>15</v>
      </c>
      <c r="AY461" s="8">
        <v>515.69</v>
      </c>
      <c r="AZ461" s="7">
        <v>-1</v>
      </c>
      <c r="BA461" s="7">
        <v>-1</v>
      </c>
      <c r="BB461" s="7"/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/>
      <c r="BJ461" s="4"/>
      <c r="BK461" s="8"/>
      <c r="BL461" s="2" t="s">
        <v>453</v>
      </c>
      <c r="BM461" s="7"/>
      <c r="BN461" s="7"/>
      <c r="BO461" s="4"/>
      <c r="BP461" s="8"/>
      <c r="BQ461" s="4"/>
      <c r="BR461" s="8"/>
      <c r="BS461" s="7"/>
      <c r="BT461" s="7"/>
      <c r="BU461" s="2" t="s">
        <v>287</v>
      </c>
      <c r="BV461" s="2" t="s">
        <v>237</v>
      </c>
      <c r="BW461" s="2" t="s">
        <v>226</v>
      </c>
      <c r="BX461" s="2" t="s">
        <v>226</v>
      </c>
      <c r="BY461" s="2" t="s">
        <v>238</v>
      </c>
      <c r="BZ461" s="2" t="s">
        <v>226</v>
      </c>
      <c r="CA461" s="4"/>
      <c r="CB461" s="8"/>
      <c r="CC461" s="4">
        <v>5</v>
      </c>
      <c r="CD461" s="8">
        <v>190.5</v>
      </c>
      <c r="CE461" s="7">
        <v>-1</v>
      </c>
      <c r="CF461" s="7">
        <v>-1</v>
      </c>
      <c r="CG461" s="2" t="s">
        <v>239</v>
      </c>
      <c r="CH461" s="2" t="s">
        <v>237</v>
      </c>
      <c r="CI461" s="2" t="s">
        <v>327</v>
      </c>
      <c r="CJ461" s="2" t="s">
        <v>444</v>
      </c>
      <c r="CK461" s="2" t="s">
        <v>238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239</v>
      </c>
      <c r="CT461" s="2" t="s">
        <v>237</v>
      </c>
      <c r="CU461" s="2" t="s">
        <v>463</v>
      </c>
      <c r="CV461" s="2" t="s">
        <v>3140</v>
      </c>
      <c r="CW461" s="2" t="s">
        <v>238</v>
      </c>
      <c r="CX461" s="2" t="s">
        <v>226</v>
      </c>
      <c r="CY461" s="4"/>
      <c r="CZ461" s="8"/>
      <c r="DA461" s="4">
        <v>2</v>
      </c>
      <c r="DB461" s="8">
        <v>46.58</v>
      </c>
      <c r="DC461" s="7">
        <v>-1</v>
      </c>
      <c r="DD461" s="7">
        <v>-1</v>
      </c>
      <c r="DE461" s="2" t="s">
        <v>239</v>
      </c>
      <c r="DF461" s="2" t="s">
        <v>237</v>
      </c>
      <c r="DG461" s="2" t="s">
        <v>376</v>
      </c>
      <c r="DH461" s="2" t="s">
        <v>609</v>
      </c>
      <c r="DI461" s="2" t="s">
        <v>291</v>
      </c>
      <c r="DJ461" s="2" t="s">
        <v>226</v>
      </c>
      <c r="DK461" s="4"/>
      <c r="DL461" s="8"/>
      <c r="DM461" s="4">
        <v>1</v>
      </c>
      <c r="DN461" s="8">
        <v>21.17</v>
      </c>
      <c r="DO461" s="7">
        <v>-1</v>
      </c>
      <c r="DP461" s="7">
        <v>-1</v>
      </c>
      <c r="DQ461" s="2" t="s">
        <v>239</v>
      </c>
      <c r="DR461" s="2" t="s">
        <v>237</v>
      </c>
      <c r="DS461" s="2" t="s">
        <v>299</v>
      </c>
      <c r="DT461" s="2" t="s">
        <v>375</v>
      </c>
      <c r="DU461" s="2" t="s">
        <v>291</v>
      </c>
      <c r="DV461" s="2" t="s">
        <v>226</v>
      </c>
      <c r="DW461" s="4"/>
      <c r="DX461" s="8"/>
      <c r="DY461" s="4">
        <v>5</v>
      </c>
      <c r="DZ461" s="8">
        <v>185.2</v>
      </c>
      <c r="EA461" s="7">
        <v>-1</v>
      </c>
      <c r="EB461" s="7">
        <v>-1</v>
      </c>
      <c r="EC461" s="2" t="s">
        <v>239</v>
      </c>
      <c r="ED461" s="2" t="s">
        <v>237</v>
      </c>
      <c r="EE461" s="2" t="s">
        <v>494</v>
      </c>
      <c r="EF461" s="2" t="s">
        <v>523</v>
      </c>
      <c r="EG461" s="2" t="s">
        <v>238</v>
      </c>
      <c r="EH461" s="2" t="s">
        <v>226</v>
      </c>
      <c r="EI461" s="4"/>
      <c r="EJ461" s="8"/>
      <c r="EK461" s="4">
        <v>1</v>
      </c>
      <c r="EL461" s="8">
        <v>36.96</v>
      </c>
      <c r="EM461" s="7">
        <v>-1</v>
      </c>
      <c r="EN461" s="7">
        <v>-1</v>
      </c>
      <c r="EO461" s="2" t="s">
        <v>239</v>
      </c>
      <c r="EP461" s="2" t="s">
        <v>237</v>
      </c>
      <c r="EQ461" s="2" t="s">
        <v>299</v>
      </c>
      <c r="ER461" s="2" t="s">
        <v>939</v>
      </c>
      <c r="ES461" s="2" t="s">
        <v>238</v>
      </c>
      <c r="ET461" s="2" t="s">
        <v>226</v>
      </c>
      <c r="EU461" s="4"/>
      <c r="EV461" s="8"/>
      <c r="EW461" s="4">
        <v>1</v>
      </c>
      <c r="EX461" s="8">
        <v>35.28</v>
      </c>
      <c r="EY461" s="7">
        <v>-1</v>
      </c>
      <c r="EZ461" s="7">
        <v>-1</v>
      </c>
      <c r="FA461" s="2" t="s">
        <v>239</v>
      </c>
      <c r="FB461" s="2" t="s">
        <v>237</v>
      </c>
      <c r="FC461" s="2" t="s">
        <v>2574</v>
      </c>
      <c r="FD461" s="2" t="s">
        <v>513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237</v>
      </c>
      <c r="FO461" s="2" t="s">
        <v>299</v>
      </c>
      <c r="FP461" s="2" t="s">
        <v>417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226</v>
      </c>
      <c r="FZ461" s="2" t="s">
        <v>226</v>
      </c>
      <c r="GA461" s="2" t="s">
        <v>226</v>
      </c>
      <c r="GB461" s="2" t="s">
        <v>226</v>
      </c>
      <c r="GC461" s="2" t="s">
        <v>226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237</v>
      </c>
      <c r="GM461" s="2" t="s">
        <v>226</v>
      </c>
      <c r="GN461" s="2" t="s">
        <v>226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266</v>
      </c>
      <c r="GX461" s="2" t="s">
        <v>237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252</v>
      </c>
      <c r="HJ461" s="2" t="s">
        <v>237</v>
      </c>
      <c r="HK461" s="2" t="s">
        <v>226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236</v>
      </c>
      <c r="HV461" s="2" t="s">
        <v>237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237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237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237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252</v>
      </c>
      <c r="JR461" s="2" t="s">
        <v>237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237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237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252</v>
      </c>
      <c r="LB461" s="2" t="s">
        <v>237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252</v>
      </c>
      <c r="LN461" s="2" t="s">
        <v>237</v>
      </c>
      <c r="LO461" s="2" t="s">
        <v>226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226</v>
      </c>
      <c r="MM461" s="2" t="s">
        <v>226</v>
      </c>
      <c r="MN461" s="2" t="s">
        <v>226</v>
      </c>
      <c r="MO461" s="2" t="s">
        <v>226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236</v>
      </c>
      <c r="MX461" s="2" t="s">
        <v>237</v>
      </c>
      <c r="MY461" s="2" t="s">
        <v>226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239</v>
      </c>
      <c r="NJ461" s="2" t="s">
        <v>237</v>
      </c>
      <c r="NK461" s="2" t="s">
        <v>550</v>
      </c>
      <c r="NL461" s="2" t="s">
        <v>513</v>
      </c>
      <c r="NM461" s="2" t="s">
        <v>291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239</v>
      </c>
      <c r="NV461" s="2" t="s">
        <v>237</v>
      </c>
      <c r="NW461" s="2" t="s">
        <v>2575</v>
      </c>
      <c r="NX461" s="2" t="s">
        <v>483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252</v>
      </c>
      <c r="OH461" s="2" t="s">
        <v>237</v>
      </c>
      <c r="OI461" s="2" t="s">
        <v>226</v>
      </c>
      <c r="OJ461" s="2" t="s">
        <v>226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252</v>
      </c>
      <c r="OT461" s="2" t="s">
        <v>237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266</v>
      </c>
      <c r="QD461" s="2" t="s">
        <v>237</v>
      </c>
      <c r="QE461" s="2" t="s">
        <v>226</v>
      </c>
      <c r="QF461" s="2" t="s">
        <v>226</v>
      </c>
      <c r="QG461" s="2" t="s">
        <v>238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252</v>
      </c>
      <c r="QP461" s="2" t="s">
        <v>237</v>
      </c>
      <c r="QQ461" s="2" t="s">
        <v>226</v>
      </c>
      <c r="QR461" s="2" t="s">
        <v>226</v>
      </c>
      <c r="QS461" s="2" t="s">
        <v>238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237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226</v>
      </c>
      <c r="RN461" s="2" t="s">
        <v>226</v>
      </c>
      <c r="RO461" s="2" t="s">
        <v>226</v>
      </c>
      <c r="RP461" s="2" t="s">
        <v>226</v>
      </c>
      <c r="RQ461" s="2" t="s">
        <v>226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252</v>
      </c>
      <c r="RZ461" s="2" t="s">
        <v>237</v>
      </c>
      <c r="SA461" s="2" t="s">
        <v>226</v>
      </c>
      <c r="SB461" s="2" t="s">
        <v>226</v>
      </c>
      <c r="SC461" s="2" t="s">
        <v>238</v>
      </c>
      <c r="SD461" s="2" t="s">
        <v>226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</row>
    <row r="462">
      <c r="A462" s="2" t="s">
        <v>3782</v>
      </c>
      <c r="B462" s="2" t="s">
        <v>577</v>
      </c>
      <c r="C462" s="2" t="s">
        <v>558</v>
      </c>
      <c r="D462" s="2" t="s">
        <v>486</v>
      </c>
      <c r="E462" s="2" t="s">
        <v>3495</v>
      </c>
      <c r="F462" s="2" t="s">
        <v>2594</v>
      </c>
      <c r="G462" s="2" t="s">
        <v>2595</v>
      </c>
      <c r="H462" s="2" t="s">
        <v>2596</v>
      </c>
      <c r="I462" s="2" t="s">
        <v>3783</v>
      </c>
      <c r="J462" s="2" t="s">
        <v>582</v>
      </c>
      <c r="K462" s="2" t="s">
        <v>1414</v>
      </c>
      <c r="L462" s="3">
        <v>37.5</v>
      </c>
      <c r="M462" s="3">
        <v>39.38</v>
      </c>
      <c r="N462" s="3">
        <v>74.99</v>
      </c>
      <c r="O462" s="2" t="s">
        <v>283</v>
      </c>
      <c r="P462" s="2" t="s">
        <v>284</v>
      </c>
      <c r="Q462" s="2" t="s">
        <v>225</v>
      </c>
      <c r="R462" s="2" t="s">
        <v>226</v>
      </c>
      <c r="S462" s="2" t="s">
        <v>2598</v>
      </c>
      <c r="T462" s="2" t="s">
        <v>969</v>
      </c>
      <c r="U462" s="2" t="s">
        <v>371</v>
      </c>
      <c r="V462" s="2" t="s">
        <v>1285</v>
      </c>
      <c r="W462" s="2" t="s">
        <v>231</v>
      </c>
      <c r="X462" s="2" t="s">
        <v>971</v>
      </c>
      <c r="Y462" s="2" t="s">
        <v>1645</v>
      </c>
      <c r="Z462" s="4"/>
      <c r="AA462" s="4">
        <f>=ROUNDDOWN({0},0)</f>
      </c>
      <c r="AB462" s="5">
        <v>1</v>
      </c>
      <c r="AC462" s="2" t="s">
        <v>226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>
        <v>2</v>
      </c>
      <c r="AS462" s="8">
        <v>82.68</v>
      </c>
      <c r="AT462" s="7">
        <v>-1</v>
      </c>
      <c r="AU462" s="7">
        <v>-1</v>
      </c>
      <c r="AV462" s="4" t="s">
        <v>226</v>
      </c>
      <c r="AW462" s="8" t="s">
        <v>226</v>
      </c>
      <c r="AX462" s="4">
        <v>18</v>
      </c>
      <c r="AY462" s="8">
        <v>749.41</v>
      </c>
      <c r="AZ462" s="7" t="s">
        <v>226</v>
      </c>
      <c r="BA462" s="7" t="s">
        <v>226</v>
      </c>
      <c r="BB462" s="7"/>
      <c r="BC462" s="4" t="s">
        <v>226</v>
      </c>
      <c r="BD462" s="8" t="s">
        <v>226</v>
      </c>
      <c r="BE462" s="4">
        <v>18</v>
      </c>
      <c r="BF462" s="8">
        <v>749.41</v>
      </c>
      <c r="BG462" s="7" t="s">
        <v>226</v>
      </c>
      <c r="BH462" s="7" t="s">
        <v>226</v>
      </c>
      <c r="BI462" s="7"/>
      <c r="BJ462" s="4"/>
      <c r="BK462" s="8"/>
      <c r="BL462" s="2" t="s">
        <v>21</v>
      </c>
      <c r="BM462" s="7"/>
      <c r="BN462" s="7"/>
      <c r="BO462" s="4"/>
      <c r="BP462" s="8"/>
      <c r="BQ462" s="4"/>
      <c r="BR462" s="8"/>
      <c r="BS462" s="7"/>
      <c r="BT462" s="7"/>
      <c r="BU462" s="2" t="s">
        <v>337</v>
      </c>
      <c r="BV462" s="2" t="s">
        <v>237</v>
      </c>
      <c r="BW462" s="2" t="s">
        <v>226</v>
      </c>
      <c r="BX462" s="2" t="s">
        <v>226</v>
      </c>
      <c r="BY462" s="2" t="s">
        <v>238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239</v>
      </c>
      <c r="CH462" s="2" t="s">
        <v>237</v>
      </c>
      <c r="CI462" s="2" t="s">
        <v>327</v>
      </c>
      <c r="CJ462" s="2" t="s">
        <v>523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237</v>
      </c>
      <c r="CU462" s="2" t="s">
        <v>2600</v>
      </c>
      <c r="CV462" s="2" t="s">
        <v>3159</v>
      </c>
      <c r="CW462" s="2" t="s">
        <v>238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239</v>
      </c>
      <c r="DF462" s="2" t="s">
        <v>237</v>
      </c>
      <c r="DG462" s="2" t="s">
        <v>376</v>
      </c>
      <c r="DH462" s="2" t="s">
        <v>2972</v>
      </c>
      <c r="DI462" s="2" t="s">
        <v>291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237</v>
      </c>
      <c r="DS462" s="2" t="s">
        <v>1645</v>
      </c>
      <c r="DT462" s="2" t="s">
        <v>554</v>
      </c>
      <c r="DU462" s="2" t="s">
        <v>291</v>
      </c>
      <c r="DV462" s="2" t="s">
        <v>226</v>
      </c>
      <c r="DW462" s="4"/>
      <c r="DX462" s="8"/>
      <c r="DY462" s="4">
        <v>2</v>
      </c>
      <c r="DZ462" s="8">
        <v>82.68</v>
      </c>
      <c r="EA462" s="7">
        <v>-1</v>
      </c>
      <c r="EB462" s="7">
        <v>-1</v>
      </c>
      <c r="EC462" s="2" t="s">
        <v>239</v>
      </c>
      <c r="ED462" s="2" t="s">
        <v>237</v>
      </c>
      <c r="EE462" s="2" t="s">
        <v>494</v>
      </c>
      <c r="EF462" s="2" t="s">
        <v>505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237</v>
      </c>
      <c r="EQ462" s="2" t="s">
        <v>790</v>
      </c>
      <c r="ER462" s="2" t="s">
        <v>299</v>
      </c>
      <c r="ES462" s="2" t="s">
        <v>238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237</v>
      </c>
      <c r="FC462" s="2" t="s">
        <v>375</v>
      </c>
      <c r="FD462" s="2" t="s">
        <v>226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237</v>
      </c>
      <c r="FO462" s="2" t="s">
        <v>790</v>
      </c>
      <c r="FP462" s="2" t="s">
        <v>491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226</v>
      </c>
      <c r="FZ462" s="2" t="s">
        <v>226</v>
      </c>
      <c r="GA462" s="2" t="s">
        <v>226</v>
      </c>
      <c r="GB462" s="2" t="s">
        <v>226</v>
      </c>
      <c r="GC462" s="2" t="s">
        <v>226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252</v>
      </c>
      <c r="GL462" s="2" t="s">
        <v>237</v>
      </c>
      <c r="GM462" s="2" t="s">
        <v>226</v>
      </c>
      <c r="GN462" s="2" t="s">
        <v>226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237</v>
      </c>
      <c r="GY462" s="2" t="s">
        <v>226</v>
      </c>
      <c r="GZ462" s="2" t="s">
        <v>226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252</v>
      </c>
      <c r="HJ462" s="2" t="s">
        <v>237</v>
      </c>
      <c r="HK462" s="2" t="s">
        <v>226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237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237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237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237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252</v>
      </c>
      <c r="JR462" s="2" t="s">
        <v>237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237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252</v>
      </c>
      <c r="KP462" s="2" t="s">
        <v>237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252</v>
      </c>
      <c r="LB462" s="2" t="s">
        <v>237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237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226</v>
      </c>
      <c r="MM462" s="2" t="s">
        <v>226</v>
      </c>
      <c r="MN462" s="2" t="s">
        <v>226</v>
      </c>
      <c r="MO462" s="2" t="s">
        <v>226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252</v>
      </c>
      <c r="MX462" s="2" t="s">
        <v>237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239</v>
      </c>
      <c r="NJ462" s="2" t="s">
        <v>237</v>
      </c>
      <c r="NK462" s="2" t="s">
        <v>550</v>
      </c>
      <c r="NL462" s="2" t="s">
        <v>1646</v>
      </c>
      <c r="NM462" s="2" t="s">
        <v>291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239</v>
      </c>
      <c r="NV462" s="2" t="s">
        <v>237</v>
      </c>
      <c r="NW462" s="2" t="s">
        <v>733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252</v>
      </c>
      <c r="OH462" s="2" t="s">
        <v>237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252</v>
      </c>
      <c r="OT462" s="2" t="s">
        <v>237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266</v>
      </c>
      <c r="QD462" s="2" t="s">
        <v>237</v>
      </c>
      <c r="QE462" s="2" t="s">
        <v>226</v>
      </c>
      <c r="QF462" s="2" t="s">
        <v>226</v>
      </c>
      <c r="QG462" s="2" t="s">
        <v>238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252</v>
      </c>
      <c r="QP462" s="2" t="s">
        <v>237</v>
      </c>
      <c r="QQ462" s="2" t="s">
        <v>226</v>
      </c>
      <c r="QR462" s="2" t="s">
        <v>226</v>
      </c>
      <c r="QS462" s="2" t="s">
        <v>238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266</v>
      </c>
      <c r="RB462" s="2" t="s">
        <v>237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226</v>
      </c>
      <c r="RN462" s="2" t="s">
        <v>226</v>
      </c>
      <c r="RO462" s="2" t="s">
        <v>226</v>
      </c>
      <c r="RP462" s="2" t="s">
        <v>226</v>
      </c>
      <c r="RQ462" s="2" t="s">
        <v>226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252</v>
      </c>
      <c r="RZ462" s="2" t="s">
        <v>237</v>
      </c>
      <c r="SA462" s="2" t="s">
        <v>226</v>
      </c>
      <c r="SB462" s="2" t="s">
        <v>226</v>
      </c>
      <c r="SC462" s="2" t="s">
        <v>238</v>
      </c>
      <c r="SD462" s="2" t="s">
        <v>226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</row>
    <row r="463">
      <c r="A463" s="2" t="s">
        <v>3784</v>
      </c>
      <c r="B463" s="2" t="s">
        <v>577</v>
      </c>
      <c r="C463" s="2" t="s">
        <v>558</v>
      </c>
      <c r="D463" s="2" t="s">
        <v>486</v>
      </c>
      <c r="E463" s="2" t="s">
        <v>3495</v>
      </c>
      <c r="F463" s="2" t="s">
        <v>2594</v>
      </c>
      <c r="G463" s="2" t="s">
        <v>2595</v>
      </c>
      <c r="H463" s="2" t="s">
        <v>2596</v>
      </c>
      <c r="I463" s="2" t="s">
        <v>3783</v>
      </c>
      <c r="J463" s="2" t="s">
        <v>221</v>
      </c>
      <c r="K463" s="2" t="s">
        <v>1414</v>
      </c>
      <c r="L463" s="3">
        <v>42.5</v>
      </c>
      <c r="M463" s="3">
        <v>44.63</v>
      </c>
      <c r="N463" s="3">
        <v>84.99</v>
      </c>
      <c r="O463" s="2" t="s">
        <v>283</v>
      </c>
      <c r="P463" s="2" t="s">
        <v>284</v>
      </c>
      <c r="Q463" s="2" t="s">
        <v>225</v>
      </c>
      <c r="R463" s="2" t="s">
        <v>226</v>
      </c>
      <c r="S463" s="2" t="s">
        <v>2598</v>
      </c>
      <c r="T463" s="2" t="s">
        <v>969</v>
      </c>
      <c r="U463" s="2" t="s">
        <v>229</v>
      </c>
      <c r="V463" s="2" t="s">
        <v>1285</v>
      </c>
      <c r="W463" s="2" t="s">
        <v>231</v>
      </c>
      <c r="X463" s="2" t="s">
        <v>971</v>
      </c>
      <c r="Y463" s="2" t="s">
        <v>1645</v>
      </c>
      <c r="Z463" s="4"/>
      <c r="AA463" s="4">
        <f>=ROUNDDOWN({0},0)</f>
      </c>
      <c r="AB463" s="5"/>
      <c r="AC463" s="2" t="s">
        <v>226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>
        <v>16</v>
      </c>
      <c r="AS463" s="8">
        <v>666.73</v>
      </c>
      <c r="AT463" s="7">
        <v>-1</v>
      </c>
      <c r="AU463" s="7">
        <v>-1</v>
      </c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/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/>
      <c r="BJ463" s="4"/>
      <c r="BK463" s="8"/>
      <c r="BL463" s="2" t="s">
        <v>475</v>
      </c>
      <c r="BM463" s="7"/>
      <c r="BN463" s="7"/>
      <c r="BO463" s="4"/>
      <c r="BP463" s="8"/>
      <c r="BQ463" s="4"/>
      <c r="BR463" s="8"/>
      <c r="BS463" s="7"/>
      <c r="BT463" s="7"/>
      <c r="BU463" s="2" t="s">
        <v>337</v>
      </c>
      <c r="BV463" s="2" t="s">
        <v>237</v>
      </c>
      <c r="BW463" s="2" t="s">
        <v>226</v>
      </c>
      <c r="BX463" s="2" t="s">
        <v>226</v>
      </c>
      <c r="BY463" s="2" t="s">
        <v>238</v>
      </c>
      <c r="BZ463" s="2" t="s">
        <v>226</v>
      </c>
      <c r="CA463" s="4"/>
      <c r="CB463" s="8"/>
      <c r="CC463" s="4">
        <v>3</v>
      </c>
      <c r="CD463" s="8">
        <v>144.6</v>
      </c>
      <c r="CE463" s="7">
        <v>-1</v>
      </c>
      <c r="CF463" s="7">
        <v>-1</v>
      </c>
      <c r="CG463" s="2" t="s">
        <v>239</v>
      </c>
      <c r="CH463" s="2" t="s">
        <v>237</v>
      </c>
      <c r="CI463" s="2" t="s">
        <v>327</v>
      </c>
      <c r="CJ463" s="2" t="s">
        <v>3167</v>
      </c>
      <c r="CK463" s="2" t="s">
        <v>238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239</v>
      </c>
      <c r="CT463" s="2" t="s">
        <v>237</v>
      </c>
      <c r="CU463" s="2" t="s">
        <v>2600</v>
      </c>
      <c r="CV463" s="2" t="s">
        <v>1789</v>
      </c>
      <c r="CW463" s="2" t="s">
        <v>238</v>
      </c>
      <c r="CX463" s="2" t="s">
        <v>226</v>
      </c>
      <c r="CY463" s="4"/>
      <c r="CZ463" s="8"/>
      <c r="DA463" s="4">
        <v>5</v>
      </c>
      <c r="DB463" s="8">
        <v>147.25</v>
      </c>
      <c r="DC463" s="7">
        <v>-1</v>
      </c>
      <c r="DD463" s="7">
        <v>-1</v>
      </c>
      <c r="DE463" s="2" t="s">
        <v>239</v>
      </c>
      <c r="DF463" s="2" t="s">
        <v>237</v>
      </c>
      <c r="DG463" s="2" t="s">
        <v>376</v>
      </c>
      <c r="DH463" s="2" t="s">
        <v>482</v>
      </c>
      <c r="DI463" s="2" t="s">
        <v>291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237</v>
      </c>
      <c r="DS463" s="2" t="s">
        <v>1645</v>
      </c>
      <c r="DT463" s="2" t="s">
        <v>421</v>
      </c>
      <c r="DU463" s="2" t="s">
        <v>291</v>
      </c>
      <c r="DV463" s="2" t="s">
        <v>226</v>
      </c>
      <c r="DW463" s="4"/>
      <c r="DX463" s="8"/>
      <c r="DY463" s="4">
        <v>8</v>
      </c>
      <c r="DZ463" s="8">
        <v>374.88</v>
      </c>
      <c r="EA463" s="7">
        <v>-1</v>
      </c>
      <c r="EB463" s="7">
        <v>-1</v>
      </c>
      <c r="EC463" s="2" t="s">
        <v>239</v>
      </c>
      <c r="ED463" s="2" t="s">
        <v>237</v>
      </c>
      <c r="EE463" s="2" t="s">
        <v>494</v>
      </c>
      <c r="EF463" s="2" t="s">
        <v>424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237</v>
      </c>
      <c r="EQ463" s="2" t="s">
        <v>790</v>
      </c>
      <c r="ER463" s="2" t="s">
        <v>1298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237</v>
      </c>
      <c r="FC463" s="2" t="s">
        <v>375</v>
      </c>
      <c r="FD463" s="2" t="s">
        <v>226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237</v>
      </c>
      <c r="FO463" s="2" t="s">
        <v>790</v>
      </c>
      <c r="FP463" s="2" t="s">
        <v>226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226</v>
      </c>
      <c r="FZ463" s="2" t="s">
        <v>226</v>
      </c>
      <c r="GA463" s="2" t="s">
        <v>226</v>
      </c>
      <c r="GB463" s="2" t="s">
        <v>226</v>
      </c>
      <c r="GC463" s="2" t="s">
        <v>226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252</v>
      </c>
      <c r="GL463" s="2" t="s">
        <v>237</v>
      </c>
      <c r="GM463" s="2" t="s">
        <v>226</v>
      </c>
      <c r="GN463" s="2" t="s">
        <v>226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266</v>
      </c>
      <c r="GX463" s="2" t="s">
        <v>237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252</v>
      </c>
      <c r="HJ463" s="2" t="s">
        <v>237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236</v>
      </c>
      <c r="HV463" s="2" t="s">
        <v>237</v>
      </c>
      <c r="HW463" s="2" t="s">
        <v>226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252</v>
      </c>
      <c r="IH463" s="2" t="s">
        <v>237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252</v>
      </c>
      <c r="IT463" s="2" t="s">
        <v>237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237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237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237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237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252</v>
      </c>
      <c r="LB463" s="2" t="s">
        <v>237</v>
      </c>
      <c r="LC463" s="2" t="s">
        <v>226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252</v>
      </c>
      <c r="LN463" s="2" t="s">
        <v>237</v>
      </c>
      <c r="LO463" s="2" t="s">
        <v>226</v>
      </c>
      <c r="LP463" s="2" t="s">
        <v>226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252</v>
      </c>
      <c r="MX463" s="2" t="s">
        <v>237</v>
      </c>
      <c r="MY463" s="2" t="s">
        <v>226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239</v>
      </c>
      <c r="NJ463" s="2" t="s">
        <v>237</v>
      </c>
      <c r="NK463" s="2" t="s">
        <v>550</v>
      </c>
      <c r="NL463" s="2" t="s">
        <v>459</v>
      </c>
      <c r="NM463" s="2" t="s">
        <v>291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239</v>
      </c>
      <c r="NV463" s="2" t="s">
        <v>237</v>
      </c>
      <c r="NW463" s="2" t="s">
        <v>733</v>
      </c>
      <c r="NX463" s="2" t="s">
        <v>758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252</v>
      </c>
      <c r="OH463" s="2" t="s">
        <v>237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252</v>
      </c>
      <c r="OT463" s="2" t="s">
        <v>237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266</v>
      </c>
      <c r="QD463" s="2" t="s">
        <v>237</v>
      </c>
      <c r="QE463" s="2" t="s">
        <v>226</v>
      </c>
      <c r="QF463" s="2" t="s">
        <v>226</v>
      </c>
      <c r="QG463" s="2" t="s">
        <v>238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252</v>
      </c>
      <c r="QP463" s="2" t="s">
        <v>237</v>
      </c>
      <c r="QQ463" s="2" t="s">
        <v>226</v>
      </c>
      <c r="QR463" s="2" t="s">
        <v>226</v>
      </c>
      <c r="QS463" s="2" t="s">
        <v>238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237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226</v>
      </c>
      <c r="RO463" s="2" t="s">
        <v>226</v>
      </c>
      <c r="RP463" s="2" t="s">
        <v>226</v>
      </c>
      <c r="RQ463" s="2" t="s">
        <v>226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252</v>
      </c>
      <c r="RZ463" s="2" t="s">
        <v>237</v>
      </c>
      <c r="SA463" s="2" t="s">
        <v>226</v>
      </c>
      <c r="SB463" s="2" t="s">
        <v>226</v>
      </c>
      <c r="SC463" s="2" t="s">
        <v>238</v>
      </c>
      <c r="SD463" s="2" t="s">
        <v>226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</row>
    <row r="464">
      <c r="A464" s="2" t="s">
        <v>3785</v>
      </c>
      <c r="B464" s="2" t="s">
        <v>577</v>
      </c>
      <c r="C464" s="2" t="s">
        <v>558</v>
      </c>
      <c r="D464" s="2" t="s">
        <v>486</v>
      </c>
      <c r="E464" s="2" t="s">
        <v>3495</v>
      </c>
      <c r="F464" s="2" t="s">
        <v>2619</v>
      </c>
      <c r="G464" s="2" t="s">
        <v>2620</v>
      </c>
      <c r="H464" s="2" t="s">
        <v>2621</v>
      </c>
      <c r="I464" s="2" t="s">
        <v>3786</v>
      </c>
      <c r="J464" s="2" t="s">
        <v>582</v>
      </c>
      <c r="K464" s="2" t="s">
        <v>2623</v>
      </c>
      <c r="L464" s="3">
        <v>24</v>
      </c>
      <c r="M464" s="3">
        <v>25.2</v>
      </c>
      <c r="N464" s="3">
        <v>49.99</v>
      </c>
      <c r="O464" s="2" t="s">
        <v>283</v>
      </c>
      <c r="P464" s="2" t="s">
        <v>284</v>
      </c>
      <c r="Q464" s="2" t="s">
        <v>225</v>
      </c>
      <c r="R464" s="2" t="s">
        <v>226</v>
      </c>
      <c r="S464" s="2" t="s">
        <v>2624</v>
      </c>
      <c r="T464" s="2" t="s">
        <v>226</v>
      </c>
      <c r="U464" s="2" t="s">
        <v>489</v>
      </c>
      <c r="V464" s="2" t="s">
        <v>1285</v>
      </c>
      <c r="W464" s="2" t="s">
        <v>971</v>
      </c>
      <c r="X464" s="2" t="s">
        <v>2080</v>
      </c>
      <c r="Y464" s="2" t="s">
        <v>2625</v>
      </c>
      <c r="Z464" s="4"/>
      <c r="AA464" s="4">
        <f>=ROUNDDOWN({0},0)</f>
      </c>
      <c r="AB464" s="5"/>
      <c r="AC464" s="2" t="s">
        <v>226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>
        <v>22</v>
      </c>
      <c r="AS464" s="8">
        <v>456.63</v>
      </c>
      <c r="AT464" s="7">
        <v>-1</v>
      </c>
      <c r="AU464" s="7">
        <v>-1</v>
      </c>
      <c r="AV464" s="4" t="s">
        <v>226</v>
      </c>
      <c r="AW464" s="8" t="s">
        <v>226</v>
      </c>
      <c r="AX464" s="4">
        <v>77</v>
      </c>
      <c r="AY464" s="8">
        <v>1886.09</v>
      </c>
      <c r="AZ464" s="7" t="s">
        <v>226</v>
      </c>
      <c r="BA464" s="7" t="s">
        <v>226</v>
      </c>
      <c r="BB464" s="7"/>
      <c r="BC464" s="4" t="s">
        <v>226</v>
      </c>
      <c r="BD464" s="8" t="s">
        <v>226</v>
      </c>
      <c r="BE464" s="4">
        <v>77</v>
      </c>
      <c r="BF464" s="8">
        <v>1886.09</v>
      </c>
      <c r="BG464" s="7" t="s">
        <v>226</v>
      </c>
      <c r="BH464" s="7" t="s">
        <v>226</v>
      </c>
      <c r="BI464" s="7"/>
      <c r="BJ464" s="4"/>
      <c r="BK464" s="8"/>
      <c r="BL464" s="2" t="s">
        <v>3787</v>
      </c>
      <c r="BM464" s="7"/>
      <c r="BN464" s="7"/>
      <c r="BO464" s="4"/>
      <c r="BP464" s="8"/>
      <c r="BQ464" s="4"/>
      <c r="BR464" s="8"/>
      <c r="BS464" s="7"/>
      <c r="BT464" s="7"/>
      <c r="BU464" s="2" t="s">
        <v>337</v>
      </c>
      <c r="BV464" s="2" t="s">
        <v>237</v>
      </c>
      <c r="BW464" s="2" t="s">
        <v>226</v>
      </c>
      <c r="BX464" s="2" t="s">
        <v>226</v>
      </c>
      <c r="BY464" s="2" t="s">
        <v>238</v>
      </c>
      <c r="BZ464" s="2" t="s">
        <v>226</v>
      </c>
      <c r="CA464" s="4"/>
      <c r="CB464" s="8"/>
      <c r="CC464" s="4">
        <v>7</v>
      </c>
      <c r="CD464" s="8">
        <v>190.54</v>
      </c>
      <c r="CE464" s="7">
        <v>-1</v>
      </c>
      <c r="CF464" s="7">
        <v>-1</v>
      </c>
      <c r="CG464" s="2" t="s">
        <v>239</v>
      </c>
      <c r="CH464" s="2" t="s">
        <v>237</v>
      </c>
      <c r="CI464" s="2" t="s">
        <v>327</v>
      </c>
      <c r="CJ464" s="2" t="s">
        <v>410</v>
      </c>
      <c r="CK464" s="2" t="s">
        <v>238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237</v>
      </c>
      <c r="CU464" s="2" t="s">
        <v>388</v>
      </c>
      <c r="CV464" s="2" t="s">
        <v>497</v>
      </c>
      <c r="CW464" s="2" t="s">
        <v>238</v>
      </c>
      <c r="CX464" s="2" t="s">
        <v>226</v>
      </c>
      <c r="CY464" s="4"/>
      <c r="CZ464" s="8"/>
      <c r="DA464" s="4">
        <v>11</v>
      </c>
      <c r="DB464" s="8">
        <v>182.93</v>
      </c>
      <c r="DC464" s="7">
        <v>-1</v>
      </c>
      <c r="DD464" s="7">
        <v>-1</v>
      </c>
      <c r="DE464" s="2" t="s">
        <v>239</v>
      </c>
      <c r="DF464" s="2" t="s">
        <v>237</v>
      </c>
      <c r="DG464" s="2" t="s">
        <v>376</v>
      </c>
      <c r="DH464" s="2" t="s">
        <v>396</v>
      </c>
      <c r="DI464" s="2" t="s">
        <v>291</v>
      </c>
      <c r="DJ464" s="2" t="s">
        <v>226</v>
      </c>
      <c r="DK464" s="4"/>
      <c r="DL464" s="8"/>
      <c r="DM464" s="4">
        <v>2</v>
      </c>
      <c r="DN464" s="8">
        <v>30.24</v>
      </c>
      <c r="DO464" s="7">
        <v>-1</v>
      </c>
      <c r="DP464" s="7">
        <v>-1</v>
      </c>
      <c r="DQ464" s="2" t="s">
        <v>239</v>
      </c>
      <c r="DR464" s="2" t="s">
        <v>237</v>
      </c>
      <c r="DS464" s="2" t="s">
        <v>2627</v>
      </c>
      <c r="DT464" s="2" t="s">
        <v>310</v>
      </c>
      <c r="DU464" s="2" t="s">
        <v>291</v>
      </c>
      <c r="DV464" s="2" t="s">
        <v>226</v>
      </c>
      <c r="DW464" s="4"/>
      <c r="DX464" s="8"/>
      <c r="DY464" s="4">
        <v>2</v>
      </c>
      <c r="DZ464" s="8">
        <v>52.92</v>
      </c>
      <c r="EA464" s="7">
        <v>-1</v>
      </c>
      <c r="EB464" s="7">
        <v>-1</v>
      </c>
      <c r="EC464" s="2" t="s">
        <v>239</v>
      </c>
      <c r="ED464" s="2" t="s">
        <v>237</v>
      </c>
      <c r="EE464" s="2" t="s">
        <v>494</v>
      </c>
      <c r="EF464" s="2" t="s">
        <v>509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237</v>
      </c>
      <c r="EQ464" s="2" t="s">
        <v>1298</v>
      </c>
      <c r="ER464" s="2" t="s">
        <v>3177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237</v>
      </c>
      <c r="FC464" s="2" t="s">
        <v>1751</v>
      </c>
      <c r="FD464" s="2" t="s">
        <v>2524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237</v>
      </c>
      <c r="FO464" s="2" t="s">
        <v>2625</v>
      </c>
      <c r="FP464" s="2" t="s">
        <v>226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226</v>
      </c>
      <c r="FZ464" s="2" t="s">
        <v>226</v>
      </c>
      <c r="GA464" s="2" t="s">
        <v>226</v>
      </c>
      <c r="GB464" s="2" t="s">
        <v>226</v>
      </c>
      <c r="GC464" s="2" t="s">
        <v>226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252</v>
      </c>
      <c r="GL464" s="2" t="s">
        <v>237</v>
      </c>
      <c r="GM464" s="2" t="s">
        <v>226</v>
      </c>
      <c r="GN464" s="2" t="s">
        <v>226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237</v>
      </c>
      <c r="GY464" s="2" t="s">
        <v>226</v>
      </c>
      <c r="GZ464" s="2" t="s">
        <v>226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252</v>
      </c>
      <c r="HJ464" s="2" t="s">
        <v>237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236</v>
      </c>
      <c r="HV464" s="2" t="s">
        <v>237</v>
      </c>
      <c r="HW464" s="2" t="s">
        <v>226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252</v>
      </c>
      <c r="IH464" s="2" t="s">
        <v>237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237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252</v>
      </c>
      <c r="JF464" s="2" t="s">
        <v>237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237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237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252</v>
      </c>
      <c r="KP464" s="2" t="s">
        <v>237</v>
      </c>
      <c r="KQ464" s="2" t="s">
        <v>226</v>
      </c>
      <c r="KR464" s="2" t="s">
        <v>226</v>
      </c>
      <c r="KS464" s="2" t="s">
        <v>238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252</v>
      </c>
      <c r="LB464" s="2" t="s">
        <v>237</v>
      </c>
      <c r="LC464" s="2" t="s">
        <v>226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252</v>
      </c>
      <c r="LN464" s="2" t="s">
        <v>237</v>
      </c>
      <c r="LO464" s="2" t="s">
        <v>226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226</v>
      </c>
      <c r="MM464" s="2" t="s">
        <v>226</v>
      </c>
      <c r="MN464" s="2" t="s">
        <v>226</v>
      </c>
      <c r="MO464" s="2" t="s">
        <v>226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237</v>
      </c>
      <c r="MY464" s="2" t="s">
        <v>226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239</v>
      </c>
      <c r="NJ464" s="2" t="s">
        <v>237</v>
      </c>
      <c r="NK464" s="2" t="s">
        <v>550</v>
      </c>
      <c r="NL464" s="2" t="s">
        <v>496</v>
      </c>
      <c r="NM464" s="2" t="s">
        <v>291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239</v>
      </c>
      <c r="NV464" s="2" t="s">
        <v>237</v>
      </c>
      <c r="NW464" s="2" t="s">
        <v>494</v>
      </c>
      <c r="NX464" s="2" t="s">
        <v>445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252</v>
      </c>
      <c r="OH464" s="2" t="s">
        <v>237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252</v>
      </c>
      <c r="OT464" s="2" t="s">
        <v>237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266</v>
      </c>
      <c r="QD464" s="2" t="s">
        <v>237</v>
      </c>
      <c r="QE464" s="2" t="s">
        <v>226</v>
      </c>
      <c r="QF464" s="2" t="s">
        <v>226</v>
      </c>
      <c r="QG464" s="2" t="s">
        <v>238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252</v>
      </c>
      <c r="QP464" s="2" t="s">
        <v>237</v>
      </c>
      <c r="QQ464" s="2" t="s">
        <v>226</v>
      </c>
      <c r="QR464" s="2" t="s">
        <v>226</v>
      </c>
      <c r="QS464" s="2" t="s">
        <v>238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237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226</v>
      </c>
      <c r="RN464" s="2" t="s">
        <v>226</v>
      </c>
      <c r="RO464" s="2" t="s">
        <v>226</v>
      </c>
      <c r="RP464" s="2" t="s">
        <v>226</v>
      </c>
      <c r="RQ464" s="2" t="s">
        <v>226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252</v>
      </c>
      <c r="RZ464" s="2" t="s">
        <v>237</v>
      </c>
      <c r="SA464" s="2" t="s">
        <v>226</v>
      </c>
      <c r="SB464" s="2" t="s">
        <v>226</v>
      </c>
      <c r="SC464" s="2" t="s">
        <v>238</v>
      </c>
      <c r="SD464" s="2" t="s">
        <v>226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</row>
    <row r="465">
      <c r="A465" s="2" t="s">
        <v>3788</v>
      </c>
      <c r="B465" s="2" t="s">
        <v>577</v>
      </c>
      <c r="C465" s="2" t="s">
        <v>558</v>
      </c>
      <c r="D465" s="2" t="s">
        <v>486</v>
      </c>
      <c r="E465" s="2" t="s">
        <v>3495</v>
      </c>
      <c r="F465" s="2" t="s">
        <v>2619</v>
      </c>
      <c r="G465" s="2" t="s">
        <v>2620</v>
      </c>
      <c r="H465" s="2" t="s">
        <v>2621</v>
      </c>
      <c r="I465" s="2" t="s">
        <v>3786</v>
      </c>
      <c r="J465" s="2" t="s">
        <v>221</v>
      </c>
      <c r="K465" s="2" t="s">
        <v>2623</v>
      </c>
      <c r="L465" s="3">
        <v>28.8</v>
      </c>
      <c r="M465" s="3">
        <v>30.24</v>
      </c>
      <c r="N465" s="3">
        <v>59.99</v>
      </c>
      <c r="O465" s="2" t="s">
        <v>283</v>
      </c>
      <c r="P465" s="2" t="s">
        <v>284</v>
      </c>
      <c r="Q465" s="2" t="s">
        <v>225</v>
      </c>
      <c r="R465" s="2" t="s">
        <v>226</v>
      </c>
      <c r="S465" s="2" t="s">
        <v>2624</v>
      </c>
      <c r="T465" s="2" t="s">
        <v>226</v>
      </c>
      <c r="U465" s="2" t="s">
        <v>371</v>
      </c>
      <c r="V465" s="2" t="s">
        <v>1285</v>
      </c>
      <c r="W465" s="2" t="s">
        <v>971</v>
      </c>
      <c r="X465" s="2" t="s">
        <v>2080</v>
      </c>
      <c r="Y465" s="2" t="s">
        <v>2625</v>
      </c>
      <c r="Z465" s="4"/>
      <c r="AA465" s="4">
        <f>=ROUNDDOWN({0},0)</f>
      </c>
      <c r="AB465" s="5"/>
      <c r="AC465" s="2" t="s">
        <v>226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>
        <v>55</v>
      </c>
      <c r="AS465" s="8">
        <v>1429.46</v>
      </c>
      <c r="AT465" s="7">
        <v>-1</v>
      </c>
      <c r="AU465" s="7">
        <v>-1</v>
      </c>
      <c r="AV465" s="4" t="s">
        <v>226</v>
      </c>
      <c r="AW465" s="8" t="s">
        <v>226</v>
      </c>
      <c r="AX465" s="4" t="s">
        <v>226</v>
      </c>
      <c r="AY465" s="8" t="s">
        <v>226</v>
      </c>
      <c r="AZ465" s="7" t="s">
        <v>226</v>
      </c>
      <c r="BA465" s="7" t="s">
        <v>226</v>
      </c>
      <c r="BB465" s="7"/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/>
      <c r="BJ465" s="4"/>
      <c r="BK465" s="8"/>
      <c r="BL465" s="2" t="s">
        <v>3166</v>
      </c>
      <c r="BM465" s="7"/>
      <c r="BN465" s="7"/>
      <c r="BO465" s="4"/>
      <c r="BP465" s="8"/>
      <c r="BQ465" s="4"/>
      <c r="BR465" s="8"/>
      <c r="BS465" s="7"/>
      <c r="BT465" s="7"/>
      <c r="BU465" s="2" t="s">
        <v>337</v>
      </c>
      <c r="BV465" s="2" t="s">
        <v>237</v>
      </c>
      <c r="BW465" s="2" t="s">
        <v>226</v>
      </c>
      <c r="BX465" s="2" t="s">
        <v>226</v>
      </c>
      <c r="BY465" s="2" t="s">
        <v>238</v>
      </c>
      <c r="BZ465" s="2" t="s">
        <v>226</v>
      </c>
      <c r="CA465" s="4"/>
      <c r="CB465" s="8"/>
      <c r="CC465" s="4">
        <v>6</v>
      </c>
      <c r="CD465" s="8">
        <v>195.96</v>
      </c>
      <c r="CE465" s="7">
        <v>-1</v>
      </c>
      <c r="CF465" s="7">
        <v>-1</v>
      </c>
      <c r="CG465" s="2" t="s">
        <v>239</v>
      </c>
      <c r="CH465" s="2" t="s">
        <v>237</v>
      </c>
      <c r="CI465" s="2" t="s">
        <v>327</v>
      </c>
      <c r="CJ465" s="2" t="s">
        <v>391</v>
      </c>
      <c r="CK465" s="2" t="s">
        <v>238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239</v>
      </c>
      <c r="CT465" s="2" t="s">
        <v>237</v>
      </c>
      <c r="CU465" s="2" t="s">
        <v>388</v>
      </c>
      <c r="CV465" s="2" t="s">
        <v>455</v>
      </c>
      <c r="CW465" s="2" t="s">
        <v>238</v>
      </c>
      <c r="CX465" s="2" t="s">
        <v>226</v>
      </c>
      <c r="CY465" s="4"/>
      <c r="CZ465" s="8"/>
      <c r="DA465" s="4">
        <v>25</v>
      </c>
      <c r="DB465" s="8">
        <v>499</v>
      </c>
      <c r="DC465" s="7">
        <v>-1</v>
      </c>
      <c r="DD465" s="7">
        <v>-1</v>
      </c>
      <c r="DE465" s="2" t="s">
        <v>239</v>
      </c>
      <c r="DF465" s="2" t="s">
        <v>237</v>
      </c>
      <c r="DG465" s="2" t="s">
        <v>376</v>
      </c>
      <c r="DH465" s="2" t="s">
        <v>3061</v>
      </c>
      <c r="DI465" s="2" t="s">
        <v>291</v>
      </c>
      <c r="DJ465" s="2" t="s">
        <v>226</v>
      </c>
      <c r="DK465" s="4"/>
      <c r="DL465" s="8"/>
      <c r="DM465" s="4">
        <v>2</v>
      </c>
      <c r="DN465" s="8">
        <v>36.28</v>
      </c>
      <c r="DO465" s="7">
        <v>-1</v>
      </c>
      <c r="DP465" s="7">
        <v>-1</v>
      </c>
      <c r="DQ465" s="2" t="s">
        <v>239</v>
      </c>
      <c r="DR465" s="2" t="s">
        <v>237</v>
      </c>
      <c r="DS465" s="2" t="s">
        <v>2627</v>
      </c>
      <c r="DT465" s="2" t="s">
        <v>1755</v>
      </c>
      <c r="DU465" s="2" t="s">
        <v>291</v>
      </c>
      <c r="DV465" s="2" t="s">
        <v>226</v>
      </c>
      <c r="DW465" s="4"/>
      <c r="DX465" s="8"/>
      <c r="DY465" s="4">
        <v>18</v>
      </c>
      <c r="DZ465" s="8">
        <v>571.5</v>
      </c>
      <c r="EA465" s="7">
        <v>-1</v>
      </c>
      <c r="EB465" s="7">
        <v>-1</v>
      </c>
      <c r="EC465" s="2" t="s">
        <v>239</v>
      </c>
      <c r="ED465" s="2" t="s">
        <v>237</v>
      </c>
      <c r="EE465" s="2" t="s">
        <v>494</v>
      </c>
      <c r="EF465" s="2" t="s">
        <v>2214</v>
      </c>
      <c r="EG465" s="2" t="s">
        <v>238</v>
      </c>
      <c r="EH465" s="2" t="s">
        <v>226</v>
      </c>
      <c r="EI465" s="4"/>
      <c r="EJ465" s="8"/>
      <c r="EK465" s="4">
        <v>4</v>
      </c>
      <c r="EL465" s="8">
        <v>126.72</v>
      </c>
      <c r="EM465" s="7">
        <v>-1</v>
      </c>
      <c r="EN465" s="7">
        <v>-1</v>
      </c>
      <c r="EO465" s="2" t="s">
        <v>239</v>
      </c>
      <c r="EP465" s="2" t="s">
        <v>237</v>
      </c>
      <c r="EQ465" s="2" t="s">
        <v>1298</v>
      </c>
      <c r="ER465" s="2" t="s">
        <v>1753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237</v>
      </c>
      <c r="FC465" s="2" t="s">
        <v>1751</v>
      </c>
      <c r="FD465" s="2" t="s">
        <v>2524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237</v>
      </c>
      <c r="FO465" s="2" t="s">
        <v>2625</v>
      </c>
      <c r="FP465" s="2" t="s">
        <v>2795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226</v>
      </c>
      <c r="FZ465" s="2" t="s">
        <v>226</v>
      </c>
      <c r="GA465" s="2" t="s">
        <v>226</v>
      </c>
      <c r="GB465" s="2" t="s">
        <v>226</v>
      </c>
      <c r="GC465" s="2" t="s">
        <v>226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237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237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252</v>
      </c>
      <c r="HJ465" s="2" t="s">
        <v>237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236</v>
      </c>
      <c r="HV465" s="2" t="s">
        <v>237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237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237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252</v>
      </c>
      <c r="JF465" s="2" t="s">
        <v>237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237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237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237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252</v>
      </c>
      <c r="LB465" s="2" t="s">
        <v>237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237</v>
      </c>
      <c r="LO465" s="2" t="s">
        <v>226</v>
      </c>
      <c r="LP465" s="2" t="s">
        <v>226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226</v>
      </c>
      <c r="MM465" s="2" t="s">
        <v>226</v>
      </c>
      <c r="MN465" s="2" t="s">
        <v>226</v>
      </c>
      <c r="MO465" s="2" t="s">
        <v>226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237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239</v>
      </c>
      <c r="NJ465" s="2" t="s">
        <v>237</v>
      </c>
      <c r="NK465" s="2" t="s">
        <v>550</v>
      </c>
      <c r="NL465" s="2" t="s">
        <v>2015</v>
      </c>
      <c r="NM465" s="2" t="s">
        <v>291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239</v>
      </c>
      <c r="NV465" s="2" t="s">
        <v>237</v>
      </c>
      <c r="NW465" s="2" t="s">
        <v>494</v>
      </c>
      <c r="NX465" s="2" t="s">
        <v>513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252</v>
      </c>
      <c r="OH465" s="2" t="s">
        <v>237</v>
      </c>
      <c r="OI465" s="2" t="s">
        <v>226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252</v>
      </c>
      <c r="OT465" s="2" t="s">
        <v>237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266</v>
      </c>
      <c r="QD465" s="2" t="s">
        <v>237</v>
      </c>
      <c r="QE465" s="2" t="s">
        <v>226</v>
      </c>
      <c r="QF465" s="2" t="s">
        <v>226</v>
      </c>
      <c r="QG465" s="2" t="s">
        <v>238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252</v>
      </c>
      <c r="QP465" s="2" t="s">
        <v>237</v>
      </c>
      <c r="QQ465" s="2" t="s">
        <v>226</v>
      </c>
      <c r="QR465" s="2" t="s">
        <v>226</v>
      </c>
      <c r="QS465" s="2" t="s">
        <v>238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237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226</v>
      </c>
      <c r="RN465" s="2" t="s">
        <v>226</v>
      </c>
      <c r="RO465" s="2" t="s">
        <v>226</v>
      </c>
      <c r="RP465" s="2" t="s">
        <v>226</v>
      </c>
      <c r="RQ465" s="2" t="s">
        <v>226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252</v>
      </c>
      <c r="RZ465" s="2" t="s">
        <v>237</v>
      </c>
      <c r="SA465" s="2" t="s">
        <v>226</v>
      </c>
      <c r="SB465" s="2" t="s">
        <v>226</v>
      </c>
      <c r="SC465" s="2" t="s">
        <v>238</v>
      </c>
      <c r="SD465" s="2" t="s">
        <v>226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</row>
    <row r="466">
      <c r="A466" s="2" t="s">
        <v>3789</v>
      </c>
      <c r="B466" s="2" t="s">
        <v>577</v>
      </c>
      <c r="C466" s="2" t="s">
        <v>558</v>
      </c>
      <c r="D466" s="2" t="s">
        <v>486</v>
      </c>
      <c r="E466" s="2" t="s">
        <v>3495</v>
      </c>
      <c r="F466" s="2" t="s">
        <v>3152</v>
      </c>
      <c r="G466" s="2" t="s">
        <v>3153</v>
      </c>
      <c r="H466" s="2" t="s">
        <v>3154</v>
      </c>
      <c r="I466" s="2" t="s">
        <v>3614</v>
      </c>
      <c r="J466" s="2" t="s">
        <v>221</v>
      </c>
      <c r="K466" s="2" t="s">
        <v>1283</v>
      </c>
      <c r="L466" s="3">
        <v>27</v>
      </c>
      <c r="M466" s="3">
        <v>28.35</v>
      </c>
      <c r="N466" s="3">
        <v>59.99</v>
      </c>
      <c r="O466" s="2" t="s">
        <v>283</v>
      </c>
      <c r="P466" s="2" t="s">
        <v>284</v>
      </c>
      <c r="Q466" s="2" t="s">
        <v>225</v>
      </c>
      <c r="R466" s="2" t="s">
        <v>226</v>
      </c>
      <c r="S466" s="2" t="s">
        <v>3156</v>
      </c>
      <c r="T466" s="2" t="s">
        <v>226</v>
      </c>
      <c r="U466" s="2" t="s">
        <v>229</v>
      </c>
      <c r="V466" s="2" t="s">
        <v>970</v>
      </c>
      <c r="W466" s="2" t="s">
        <v>971</v>
      </c>
      <c r="X466" s="2" t="s">
        <v>587</v>
      </c>
      <c r="Y466" s="2" t="s">
        <v>1534</v>
      </c>
      <c r="Z466" s="4"/>
      <c r="AA466" s="4">
        <f>=ROUNDDOWN({0},0)</f>
      </c>
      <c r="AB466" s="5"/>
      <c r="AC466" s="2" t="s">
        <v>226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226</v>
      </c>
      <c r="BM466" s="7"/>
      <c r="BN466" s="7"/>
      <c r="BO466" s="4"/>
      <c r="BP466" s="8"/>
      <c r="BQ466" s="4"/>
      <c r="BR466" s="8"/>
      <c r="BS466" s="7"/>
      <c r="BT466" s="7"/>
      <c r="BU466" s="2" t="s">
        <v>239</v>
      </c>
      <c r="BV466" s="2" t="s">
        <v>237</v>
      </c>
      <c r="BW466" s="2" t="s">
        <v>226</v>
      </c>
      <c r="BX466" s="2" t="s">
        <v>883</v>
      </c>
      <c r="BY466" s="2" t="s">
        <v>238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239</v>
      </c>
      <c r="CH466" s="2" t="s">
        <v>237</v>
      </c>
      <c r="CI466" s="2" t="s">
        <v>2275</v>
      </c>
      <c r="CJ466" s="2" t="s">
        <v>1266</v>
      </c>
      <c r="CK466" s="2" t="s">
        <v>238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239</v>
      </c>
      <c r="CT466" s="2" t="s">
        <v>237</v>
      </c>
      <c r="CU466" s="2" t="s">
        <v>2275</v>
      </c>
      <c r="CV466" s="2" t="s">
        <v>3691</v>
      </c>
      <c r="CW466" s="2" t="s">
        <v>238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239</v>
      </c>
      <c r="DF466" s="2" t="s">
        <v>237</v>
      </c>
      <c r="DG466" s="2" t="s">
        <v>2275</v>
      </c>
      <c r="DH466" s="2" t="s">
        <v>3532</v>
      </c>
      <c r="DI466" s="2" t="s">
        <v>238</v>
      </c>
      <c r="DJ466" s="2" t="s">
        <v>226</v>
      </c>
      <c r="DK466" s="4"/>
      <c r="DL466" s="8"/>
      <c r="DM466" s="4"/>
      <c r="DN466" s="8"/>
      <c r="DO466" s="7"/>
      <c r="DP466" s="7"/>
      <c r="DQ466" s="2" t="s">
        <v>239</v>
      </c>
      <c r="DR466" s="2" t="s">
        <v>237</v>
      </c>
      <c r="DS466" s="2" t="s">
        <v>2275</v>
      </c>
      <c r="DT466" s="2" t="s">
        <v>1569</v>
      </c>
      <c r="DU466" s="2" t="s">
        <v>238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236</v>
      </c>
      <c r="ED466" s="2" t="s">
        <v>237</v>
      </c>
      <c r="EE466" s="2" t="s">
        <v>226</v>
      </c>
      <c r="EF466" s="2" t="s">
        <v>226</v>
      </c>
      <c r="EG466" s="2" t="s">
        <v>238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239</v>
      </c>
      <c r="EP466" s="2" t="s">
        <v>237</v>
      </c>
      <c r="EQ466" s="2" t="s">
        <v>2276</v>
      </c>
      <c r="ER466" s="2" t="s">
        <v>2282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237</v>
      </c>
      <c r="FC466" s="2" t="s">
        <v>3475</v>
      </c>
      <c r="FD466" s="2" t="s">
        <v>1137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237</v>
      </c>
      <c r="FO466" s="2" t="s">
        <v>2275</v>
      </c>
      <c r="FP466" s="2" t="s">
        <v>226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226</v>
      </c>
      <c r="FZ466" s="2" t="s">
        <v>226</v>
      </c>
      <c r="GA466" s="2" t="s">
        <v>226</v>
      </c>
      <c r="GB466" s="2" t="s">
        <v>226</v>
      </c>
      <c r="GC466" s="2" t="s">
        <v>226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239</v>
      </c>
      <c r="GL466" s="2" t="s">
        <v>237</v>
      </c>
      <c r="GM466" s="2" t="s">
        <v>903</v>
      </c>
      <c r="GN466" s="2" t="s">
        <v>3790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239</v>
      </c>
      <c r="GX466" s="2" t="s">
        <v>237</v>
      </c>
      <c r="GY466" s="2" t="s">
        <v>2275</v>
      </c>
      <c r="GZ466" s="2" t="s">
        <v>807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239</v>
      </c>
      <c r="HJ466" s="2" t="s">
        <v>237</v>
      </c>
      <c r="HK466" s="2" t="s">
        <v>2275</v>
      </c>
      <c r="HL466" s="2" t="s">
        <v>608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239</v>
      </c>
      <c r="HV466" s="2" t="s">
        <v>237</v>
      </c>
      <c r="HW466" s="2" t="s">
        <v>2275</v>
      </c>
      <c r="HX466" s="2" t="s">
        <v>746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237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226</v>
      </c>
      <c r="IT466" s="2" t="s">
        <v>226</v>
      </c>
      <c r="IU466" s="2" t="s">
        <v>226</v>
      </c>
      <c r="IV466" s="2" t="s">
        <v>226</v>
      </c>
      <c r="IW466" s="2" t="s">
        <v>226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252</v>
      </c>
      <c r="JF466" s="2" t="s">
        <v>237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237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237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236</v>
      </c>
      <c r="KP466" s="2" t="s">
        <v>237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237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239</v>
      </c>
      <c r="LN466" s="2" t="s">
        <v>223</v>
      </c>
      <c r="LO466" s="2" t="s">
        <v>483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226</v>
      </c>
      <c r="MM466" s="2" t="s">
        <v>226</v>
      </c>
      <c r="MN466" s="2" t="s">
        <v>226</v>
      </c>
      <c r="MO466" s="2" t="s">
        <v>226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252</v>
      </c>
      <c r="MX466" s="2" t="s">
        <v>237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239</v>
      </c>
      <c r="NJ466" s="2" t="s">
        <v>237</v>
      </c>
      <c r="NK466" s="2" t="s">
        <v>2282</v>
      </c>
      <c r="NL466" s="2" t="s">
        <v>684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239</v>
      </c>
      <c r="NV466" s="2" t="s">
        <v>237</v>
      </c>
      <c r="NW466" s="2" t="s">
        <v>682</v>
      </c>
      <c r="NX466" s="2" t="s">
        <v>3021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252</v>
      </c>
      <c r="OH466" s="2" t="s">
        <v>237</v>
      </c>
      <c r="OI466" s="2" t="s">
        <v>226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252</v>
      </c>
      <c r="OT466" s="2" t="s">
        <v>237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266</v>
      </c>
      <c r="QD466" s="2" t="s">
        <v>237</v>
      </c>
      <c r="QE466" s="2" t="s">
        <v>226</v>
      </c>
      <c r="QF466" s="2" t="s">
        <v>226</v>
      </c>
      <c r="QG466" s="2" t="s">
        <v>238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236</v>
      </c>
      <c r="QP466" s="2" t="s">
        <v>237</v>
      </c>
      <c r="QQ466" s="2" t="s">
        <v>226</v>
      </c>
      <c r="QR466" s="2" t="s">
        <v>226</v>
      </c>
      <c r="QS466" s="2" t="s">
        <v>238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237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226</v>
      </c>
      <c r="RN466" s="2" t="s">
        <v>226</v>
      </c>
      <c r="RO466" s="2" t="s">
        <v>226</v>
      </c>
      <c r="RP466" s="2" t="s">
        <v>226</v>
      </c>
      <c r="RQ466" s="2" t="s">
        <v>226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236</v>
      </c>
      <c r="RZ466" s="2" t="s">
        <v>237</v>
      </c>
      <c r="SA466" s="2" t="s">
        <v>843</v>
      </c>
      <c r="SB466" s="2" t="s">
        <v>226</v>
      </c>
      <c r="SC466" s="2" t="s">
        <v>238</v>
      </c>
      <c r="SD466" s="2" t="s">
        <v>226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</row>
    <row r="467">
      <c r="A467" s="2" t="s">
        <v>3791</v>
      </c>
      <c r="B467" s="2" t="s">
        <v>577</v>
      </c>
      <c r="C467" s="2" t="s">
        <v>558</v>
      </c>
      <c r="D467" s="2" t="s">
        <v>486</v>
      </c>
      <c r="E467" s="2" t="s">
        <v>3495</v>
      </c>
      <c r="F467" s="2" t="s">
        <v>3792</v>
      </c>
      <c r="G467" s="2" t="s">
        <v>3793</v>
      </c>
      <c r="H467" s="2" t="s">
        <v>3794</v>
      </c>
      <c r="I467" s="2" t="s">
        <v>3795</v>
      </c>
      <c r="J467" s="2" t="s">
        <v>221</v>
      </c>
      <c r="K467" s="2" t="s">
        <v>405</v>
      </c>
      <c r="L467" s="3">
        <v>27</v>
      </c>
      <c r="M467" s="3">
        <v>28.35</v>
      </c>
      <c r="N467" s="3">
        <v>59.99</v>
      </c>
      <c r="O467" s="2" t="s">
        <v>2393</v>
      </c>
      <c r="P467" s="2" t="s">
        <v>284</v>
      </c>
      <c r="Q467" s="2" t="s">
        <v>225</v>
      </c>
      <c r="R467" s="2" t="s">
        <v>226</v>
      </c>
      <c r="S467" s="2" t="s">
        <v>3796</v>
      </c>
      <c r="T467" s="2" t="s">
        <v>226</v>
      </c>
      <c r="U467" s="2" t="s">
        <v>229</v>
      </c>
      <c r="V467" s="2" t="s">
        <v>2549</v>
      </c>
      <c r="W467" s="2" t="s">
        <v>231</v>
      </c>
      <c r="X467" s="2" t="s">
        <v>1894</v>
      </c>
      <c r="Y467" s="2" t="s">
        <v>1353</v>
      </c>
      <c r="Z467" s="4"/>
      <c r="AA467" s="4">
        <f>=ROUNDDOWN({0},0)</f>
      </c>
      <c r="AB467" s="5"/>
      <c r="AC467" s="2" t="s">
        <v>226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226</v>
      </c>
      <c r="BM467" s="7"/>
      <c r="BN467" s="7"/>
      <c r="BO467" s="4"/>
      <c r="BP467" s="8"/>
      <c r="BQ467" s="4"/>
      <c r="BR467" s="8"/>
      <c r="BS467" s="7"/>
      <c r="BT467" s="7"/>
      <c r="BU467" s="2" t="s">
        <v>239</v>
      </c>
      <c r="BV467" s="2" t="s">
        <v>237</v>
      </c>
      <c r="BW467" s="2" t="s">
        <v>226</v>
      </c>
      <c r="BX467" s="2" t="s">
        <v>1693</v>
      </c>
      <c r="BY467" s="2" t="s">
        <v>238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239</v>
      </c>
      <c r="CH467" s="2" t="s">
        <v>237</v>
      </c>
      <c r="CI467" s="2" t="s">
        <v>1493</v>
      </c>
      <c r="CJ467" s="2" t="s">
        <v>1675</v>
      </c>
      <c r="CK467" s="2" t="s">
        <v>238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239</v>
      </c>
      <c r="CT467" s="2" t="s">
        <v>237</v>
      </c>
      <c r="CU467" s="2" t="s">
        <v>1357</v>
      </c>
      <c r="CV467" s="2" t="s">
        <v>3797</v>
      </c>
      <c r="CW467" s="2" t="s">
        <v>238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667</v>
      </c>
      <c r="DF467" s="2" t="s">
        <v>237</v>
      </c>
      <c r="DG467" s="2" t="s">
        <v>226</v>
      </c>
      <c r="DH467" s="2" t="s">
        <v>226</v>
      </c>
      <c r="DI467" s="2" t="s">
        <v>238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239</v>
      </c>
      <c r="DR467" s="2" t="s">
        <v>237</v>
      </c>
      <c r="DS467" s="2" t="s">
        <v>1357</v>
      </c>
      <c r="DT467" s="2" t="s">
        <v>3798</v>
      </c>
      <c r="DU467" s="2" t="s">
        <v>238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239</v>
      </c>
      <c r="ED467" s="2" t="s">
        <v>237</v>
      </c>
      <c r="EE467" s="2" t="s">
        <v>3799</v>
      </c>
      <c r="EF467" s="2" t="s">
        <v>1242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237</v>
      </c>
      <c r="EQ467" s="2" t="s">
        <v>1357</v>
      </c>
      <c r="ER467" s="2" t="s">
        <v>3800</v>
      </c>
      <c r="ES467" s="2" t="s">
        <v>238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239</v>
      </c>
      <c r="FB467" s="2" t="s">
        <v>237</v>
      </c>
      <c r="FC467" s="2" t="s">
        <v>1357</v>
      </c>
      <c r="FD467" s="2" t="s">
        <v>3801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237</v>
      </c>
      <c r="FO467" s="2" t="s">
        <v>1357</v>
      </c>
      <c r="FP467" s="2" t="s">
        <v>3802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226</v>
      </c>
      <c r="FZ467" s="2" t="s">
        <v>226</v>
      </c>
      <c r="GA467" s="2" t="s">
        <v>226</v>
      </c>
      <c r="GB467" s="2" t="s">
        <v>226</v>
      </c>
      <c r="GC467" s="2" t="s">
        <v>226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239</v>
      </c>
      <c r="GL467" s="2" t="s">
        <v>237</v>
      </c>
      <c r="GM467" s="2" t="s">
        <v>1357</v>
      </c>
      <c r="GN467" s="2" t="s">
        <v>3803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266</v>
      </c>
      <c r="GX467" s="2" t="s">
        <v>237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226</v>
      </c>
      <c r="HJ467" s="2" t="s">
        <v>226</v>
      </c>
      <c r="HK467" s="2" t="s">
        <v>226</v>
      </c>
      <c r="HL467" s="2" t="s">
        <v>226</v>
      </c>
      <c r="HM467" s="2" t="s">
        <v>226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239</v>
      </c>
      <c r="HV467" s="2" t="s">
        <v>237</v>
      </c>
      <c r="HW467" s="2" t="s">
        <v>1357</v>
      </c>
      <c r="HX467" s="2" t="s">
        <v>3804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237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226</v>
      </c>
      <c r="IT467" s="2" t="s">
        <v>226</v>
      </c>
      <c r="IU467" s="2" t="s">
        <v>226</v>
      </c>
      <c r="IV467" s="2" t="s">
        <v>226</v>
      </c>
      <c r="IW467" s="2" t="s">
        <v>226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252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226</v>
      </c>
      <c r="JR467" s="2" t="s">
        <v>226</v>
      </c>
      <c r="JS467" s="2" t="s">
        <v>226</v>
      </c>
      <c r="JT467" s="2" t="s">
        <v>226</v>
      </c>
      <c r="JU467" s="2" t="s">
        <v>226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237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226</v>
      </c>
      <c r="KP467" s="2" t="s">
        <v>226</v>
      </c>
      <c r="KQ467" s="2" t="s">
        <v>226</v>
      </c>
      <c r="KR467" s="2" t="s">
        <v>226</v>
      </c>
      <c r="KS467" s="2" t="s">
        <v>226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239</v>
      </c>
      <c r="LB467" s="2" t="s">
        <v>237</v>
      </c>
      <c r="LC467" s="2" t="s">
        <v>1357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226</v>
      </c>
      <c r="LO467" s="2" t="s">
        <v>226</v>
      </c>
      <c r="LP467" s="2" t="s">
        <v>226</v>
      </c>
      <c r="LQ467" s="2" t="s">
        <v>226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226</v>
      </c>
      <c r="MX467" s="2" t="s">
        <v>226</v>
      </c>
      <c r="MY467" s="2" t="s">
        <v>226</v>
      </c>
      <c r="MZ467" s="2" t="s">
        <v>226</v>
      </c>
      <c r="NA467" s="2" t="s">
        <v>226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239</v>
      </c>
      <c r="NJ467" s="2" t="s">
        <v>237</v>
      </c>
      <c r="NK467" s="2" t="s">
        <v>1375</v>
      </c>
      <c r="NL467" s="2" t="s">
        <v>1447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239</v>
      </c>
      <c r="NV467" s="2" t="s">
        <v>237</v>
      </c>
      <c r="NW467" s="2" t="s">
        <v>3384</v>
      </c>
      <c r="NX467" s="2" t="s">
        <v>226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252</v>
      </c>
      <c r="OH467" s="2" t="s">
        <v>237</v>
      </c>
      <c r="OI467" s="2" t="s">
        <v>226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252</v>
      </c>
      <c r="OT467" s="2" t="s">
        <v>237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239</v>
      </c>
      <c r="QP467" s="2" t="s">
        <v>237</v>
      </c>
      <c r="QQ467" s="2" t="s">
        <v>1379</v>
      </c>
      <c r="QR467" s="2" t="s">
        <v>226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237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226</v>
      </c>
      <c r="RN467" s="2" t="s">
        <v>226</v>
      </c>
      <c r="RO467" s="2" t="s">
        <v>226</v>
      </c>
      <c r="RP467" s="2" t="s">
        <v>226</v>
      </c>
      <c r="RQ467" s="2" t="s">
        <v>226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252</v>
      </c>
      <c r="RZ467" s="2" t="s">
        <v>237</v>
      </c>
      <c r="SA467" s="2" t="s">
        <v>226</v>
      </c>
      <c r="SB467" s="2" t="s">
        <v>226</v>
      </c>
      <c r="SC467" s="2" t="s">
        <v>238</v>
      </c>
      <c r="SD467" s="2" t="s">
        <v>226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</row>
    <row r="468">
      <c r="A468" s="2" t="s">
        <v>3805</v>
      </c>
      <c r="B468" s="2" t="s">
        <v>577</v>
      </c>
      <c r="C468" s="2" t="s">
        <v>558</v>
      </c>
      <c r="D468" s="2" t="s">
        <v>486</v>
      </c>
      <c r="E468" s="2" t="s">
        <v>3495</v>
      </c>
      <c r="F468" s="2" t="s">
        <v>1622</v>
      </c>
      <c r="G468" s="2" t="s">
        <v>1623</v>
      </c>
      <c r="H468" s="2" t="s">
        <v>1624</v>
      </c>
      <c r="I468" s="2" t="s">
        <v>3795</v>
      </c>
      <c r="J468" s="2" t="s">
        <v>582</v>
      </c>
      <c r="K468" s="2" t="s">
        <v>1283</v>
      </c>
      <c r="L468" s="3">
        <v>22.05</v>
      </c>
      <c r="M468" s="3">
        <v>23.15</v>
      </c>
      <c r="N468" s="3">
        <v>44.99</v>
      </c>
      <c r="O468" s="2" t="s">
        <v>302</v>
      </c>
      <c r="P468" s="2" t="s">
        <v>284</v>
      </c>
      <c r="Q468" s="2" t="s">
        <v>225</v>
      </c>
      <c r="R468" s="2" t="s">
        <v>226</v>
      </c>
      <c r="S468" s="2" t="s">
        <v>1625</v>
      </c>
      <c r="T468" s="2" t="s">
        <v>969</v>
      </c>
      <c r="U468" s="2" t="s">
        <v>371</v>
      </c>
      <c r="V468" s="2" t="s">
        <v>970</v>
      </c>
      <c r="W468" s="2" t="s">
        <v>971</v>
      </c>
      <c r="X468" s="2" t="s">
        <v>231</v>
      </c>
      <c r="Y468" s="2" t="s">
        <v>1353</v>
      </c>
      <c r="Z468" s="4"/>
      <c r="AA468" s="4">
        <f>=ROUNDDOWN({0},0)</f>
      </c>
      <c r="AB468" s="5"/>
      <c r="AC468" s="2" t="s">
        <v>226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>
        <v>271</v>
      </c>
      <c r="AS468" s="8">
        <v>6917.11</v>
      </c>
      <c r="AT468" s="7">
        <v>-1</v>
      </c>
      <c r="AU468" s="7">
        <v>-1</v>
      </c>
      <c r="AV468" s="4" t="s">
        <v>226</v>
      </c>
      <c r="AW468" s="8" t="s">
        <v>226</v>
      </c>
      <c r="AX468" s="4">
        <v>272</v>
      </c>
      <c r="AY468" s="8">
        <v>6937.32</v>
      </c>
      <c r="AZ468" s="7" t="s">
        <v>226</v>
      </c>
      <c r="BA468" s="7" t="s">
        <v>226</v>
      </c>
      <c r="BB468" s="7"/>
      <c r="BC468" s="4" t="s">
        <v>226</v>
      </c>
      <c r="BD468" s="8" t="s">
        <v>226</v>
      </c>
      <c r="BE468" s="4">
        <v>313</v>
      </c>
      <c r="BF468" s="8">
        <v>7799.53</v>
      </c>
      <c r="BG468" s="7" t="s">
        <v>226</v>
      </c>
      <c r="BH468" s="7" t="s">
        <v>226</v>
      </c>
      <c r="BI468" s="7"/>
      <c r="BJ468" s="4"/>
      <c r="BK468" s="8"/>
      <c r="BL468" s="2" t="s">
        <v>3806</v>
      </c>
      <c r="BM468" s="7"/>
      <c r="BN468" s="7"/>
      <c r="BO468" s="4"/>
      <c r="BP468" s="8"/>
      <c r="BQ468" s="4">
        <v>12</v>
      </c>
      <c r="BR468" s="8">
        <v>274.16</v>
      </c>
      <c r="BS468" s="7">
        <v>-1</v>
      </c>
      <c r="BT468" s="7">
        <v>-1</v>
      </c>
      <c r="BU468" s="2" t="s">
        <v>239</v>
      </c>
      <c r="BV468" s="2" t="s">
        <v>237</v>
      </c>
      <c r="BW468" s="2" t="s">
        <v>226</v>
      </c>
      <c r="BX468" s="2" t="s">
        <v>1508</v>
      </c>
      <c r="BY468" s="2" t="s">
        <v>238</v>
      </c>
      <c r="BZ468" s="2" t="s">
        <v>226</v>
      </c>
      <c r="CA468" s="4"/>
      <c r="CB468" s="8"/>
      <c r="CC468" s="4">
        <v>5</v>
      </c>
      <c r="CD468" s="8">
        <v>112.9</v>
      </c>
      <c r="CE468" s="7">
        <v>-1</v>
      </c>
      <c r="CF468" s="7">
        <v>-1</v>
      </c>
      <c r="CG468" s="2" t="s">
        <v>239</v>
      </c>
      <c r="CH468" s="2" t="s">
        <v>237</v>
      </c>
      <c r="CI468" s="2" t="s">
        <v>1357</v>
      </c>
      <c r="CJ468" s="2" t="s">
        <v>1386</v>
      </c>
      <c r="CK468" s="2" t="s">
        <v>238</v>
      </c>
      <c r="CL468" s="2" t="s">
        <v>226</v>
      </c>
      <c r="CM468" s="4"/>
      <c r="CN468" s="8"/>
      <c r="CO468" s="4">
        <v>3</v>
      </c>
      <c r="CP468" s="8">
        <v>30</v>
      </c>
      <c r="CQ468" s="7">
        <v>-1</v>
      </c>
      <c r="CR468" s="7">
        <v>-1</v>
      </c>
      <c r="CS468" s="2" t="s">
        <v>239</v>
      </c>
      <c r="CT468" s="2" t="s">
        <v>237</v>
      </c>
      <c r="CU468" s="2" t="s">
        <v>1357</v>
      </c>
      <c r="CV468" s="2" t="s">
        <v>1362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239</v>
      </c>
      <c r="DF468" s="2" t="s">
        <v>237</v>
      </c>
      <c r="DG468" s="2" t="s">
        <v>980</v>
      </c>
      <c r="DH468" s="2" t="s">
        <v>1817</v>
      </c>
      <c r="DI468" s="2" t="s">
        <v>238</v>
      </c>
      <c r="DJ468" s="2" t="s">
        <v>226</v>
      </c>
      <c r="DK468" s="4"/>
      <c r="DL468" s="8"/>
      <c r="DM468" s="4">
        <v>3</v>
      </c>
      <c r="DN468" s="8">
        <v>27.62</v>
      </c>
      <c r="DO468" s="7">
        <v>-1</v>
      </c>
      <c r="DP468" s="7">
        <v>-1</v>
      </c>
      <c r="DQ468" s="2" t="s">
        <v>239</v>
      </c>
      <c r="DR468" s="2" t="s">
        <v>237</v>
      </c>
      <c r="DS468" s="2" t="s">
        <v>1357</v>
      </c>
      <c r="DT468" s="2" t="s">
        <v>1362</v>
      </c>
      <c r="DU468" s="2" t="s">
        <v>291</v>
      </c>
      <c r="DV468" s="2" t="s">
        <v>226</v>
      </c>
      <c r="DW468" s="4"/>
      <c r="DX468" s="8"/>
      <c r="DY468" s="4">
        <v>242</v>
      </c>
      <c r="DZ468" s="8">
        <v>6352.5</v>
      </c>
      <c r="EA468" s="7">
        <v>-1</v>
      </c>
      <c r="EB468" s="7">
        <v>-1</v>
      </c>
      <c r="EC468" s="2" t="s">
        <v>239</v>
      </c>
      <c r="ED468" s="2" t="s">
        <v>237</v>
      </c>
      <c r="EE468" s="2" t="s">
        <v>1357</v>
      </c>
      <c r="EF468" s="2" t="s">
        <v>1362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237</v>
      </c>
      <c r="EQ468" s="2" t="s">
        <v>1357</v>
      </c>
      <c r="ER468" s="2" t="s">
        <v>3807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239</v>
      </c>
      <c r="FB468" s="2" t="s">
        <v>237</v>
      </c>
      <c r="FC468" s="2" t="s">
        <v>1357</v>
      </c>
      <c r="FD468" s="2" t="s">
        <v>1407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237</v>
      </c>
      <c r="FO468" s="2" t="s">
        <v>1357</v>
      </c>
      <c r="FP468" s="2" t="s">
        <v>1362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226</v>
      </c>
      <c r="FZ468" s="2" t="s">
        <v>226</v>
      </c>
      <c r="GA468" s="2" t="s">
        <v>226</v>
      </c>
      <c r="GB468" s="2" t="s">
        <v>226</v>
      </c>
      <c r="GC468" s="2" t="s">
        <v>226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239</v>
      </c>
      <c r="GL468" s="2" t="s">
        <v>237</v>
      </c>
      <c r="GM468" s="2" t="s">
        <v>1357</v>
      </c>
      <c r="GN468" s="2" t="s">
        <v>1466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239</v>
      </c>
      <c r="GX468" s="2" t="s">
        <v>237</v>
      </c>
      <c r="GY468" s="2" t="s">
        <v>1194</v>
      </c>
      <c r="GZ468" s="2" t="s">
        <v>1724</v>
      </c>
      <c r="HA468" s="2" t="s">
        <v>238</v>
      </c>
      <c r="HB468" s="2" t="s">
        <v>226</v>
      </c>
      <c r="HC468" s="4"/>
      <c r="HD468" s="8"/>
      <c r="HE468" s="4">
        <v>2</v>
      </c>
      <c r="HF468" s="8">
        <v>46.96</v>
      </c>
      <c r="HG468" s="7">
        <v>-1</v>
      </c>
      <c r="HH468" s="7">
        <v>-1</v>
      </c>
      <c r="HI468" s="2" t="s">
        <v>239</v>
      </c>
      <c r="HJ468" s="2" t="s">
        <v>237</v>
      </c>
      <c r="HK468" s="2" t="s">
        <v>994</v>
      </c>
      <c r="HL468" s="2" t="s">
        <v>1025</v>
      </c>
      <c r="HM468" s="2" t="s">
        <v>238</v>
      </c>
      <c r="HN468" s="2" t="s">
        <v>226</v>
      </c>
      <c r="HO468" s="4"/>
      <c r="HP468" s="8"/>
      <c r="HQ468" s="4">
        <v>3</v>
      </c>
      <c r="HR468" s="8">
        <v>62.97</v>
      </c>
      <c r="HS468" s="7">
        <v>-1</v>
      </c>
      <c r="HT468" s="7">
        <v>-1</v>
      </c>
      <c r="HU468" s="2" t="s">
        <v>239</v>
      </c>
      <c r="HV468" s="2" t="s">
        <v>237</v>
      </c>
      <c r="HW468" s="2" t="s">
        <v>1357</v>
      </c>
      <c r="HX468" s="2" t="s">
        <v>3808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237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239</v>
      </c>
      <c r="IT468" s="2" t="s">
        <v>237</v>
      </c>
      <c r="IU468" s="2" t="s">
        <v>305</v>
      </c>
      <c r="IV468" s="2" t="s">
        <v>1680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237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237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237</v>
      </c>
      <c r="KE468" s="2" t="s">
        <v>1237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236</v>
      </c>
      <c r="KP468" s="2" t="s">
        <v>237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239</v>
      </c>
      <c r="LB468" s="2" t="s">
        <v>237</v>
      </c>
      <c r="LC468" s="2" t="s">
        <v>1357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239</v>
      </c>
      <c r="LN468" s="2" t="s">
        <v>237</v>
      </c>
      <c r="LO468" s="2" t="s">
        <v>321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239</v>
      </c>
      <c r="MX468" s="2" t="s">
        <v>237</v>
      </c>
      <c r="MY468" s="2" t="s">
        <v>1634</v>
      </c>
      <c r="MZ468" s="2" t="s">
        <v>1987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239</v>
      </c>
      <c r="NJ468" s="2" t="s">
        <v>237</v>
      </c>
      <c r="NK468" s="2" t="s">
        <v>1375</v>
      </c>
      <c r="NL468" s="2" t="s">
        <v>1363</v>
      </c>
      <c r="NM468" s="2" t="s">
        <v>291</v>
      </c>
      <c r="NN468" s="2" t="s">
        <v>226</v>
      </c>
      <c r="NO468" s="4"/>
      <c r="NP468" s="8"/>
      <c r="NQ468" s="4">
        <v>1</v>
      </c>
      <c r="NR468" s="8">
        <v>10</v>
      </c>
      <c r="NS468" s="7">
        <v>-1</v>
      </c>
      <c r="NT468" s="7">
        <v>-1</v>
      </c>
      <c r="NU468" s="2" t="s">
        <v>239</v>
      </c>
      <c r="NV468" s="2" t="s">
        <v>237</v>
      </c>
      <c r="NW468" s="2" t="s">
        <v>1394</v>
      </c>
      <c r="NX468" s="2" t="s">
        <v>3809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252</v>
      </c>
      <c r="OH468" s="2" t="s">
        <v>237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236</v>
      </c>
      <c r="OT468" s="2" t="s">
        <v>237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239</v>
      </c>
      <c r="QP468" s="2" t="s">
        <v>237</v>
      </c>
      <c r="QQ468" s="2" t="s">
        <v>1379</v>
      </c>
      <c r="QR468" s="2" t="s">
        <v>975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237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226</v>
      </c>
      <c r="RN468" s="2" t="s">
        <v>226</v>
      </c>
      <c r="RO468" s="2" t="s">
        <v>226</v>
      </c>
      <c r="RP468" s="2" t="s">
        <v>226</v>
      </c>
      <c r="RQ468" s="2" t="s">
        <v>226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239</v>
      </c>
      <c r="RZ468" s="2" t="s">
        <v>237</v>
      </c>
      <c r="SA468" s="2" t="s">
        <v>621</v>
      </c>
      <c r="SB468" s="2" t="s">
        <v>226</v>
      </c>
      <c r="SC468" s="2" t="s">
        <v>238</v>
      </c>
      <c r="SD468" s="2" t="s">
        <v>226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</row>
    <row r="469">
      <c r="A469" s="2" t="s">
        <v>3810</v>
      </c>
      <c r="B469" s="2" t="s">
        <v>577</v>
      </c>
      <c r="C469" s="2" t="s">
        <v>558</v>
      </c>
      <c r="D469" s="2" t="s">
        <v>486</v>
      </c>
      <c r="E469" s="2" t="s">
        <v>3495</v>
      </c>
      <c r="F469" s="2" t="s">
        <v>1622</v>
      </c>
      <c r="G469" s="2" t="s">
        <v>1623</v>
      </c>
      <c r="H469" s="2" t="s">
        <v>1624</v>
      </c>
      <c r="I469" s="2" t="s">
        <v>3795</v>
      </c>
      <c r="J469" s="2" t="s">
        <v>221</v>
      </c>
      <c r="K469" s="2" t="s">
        <v>1283</v>
      </c>
      <c r="L469" s="3">
        <v>27.5</v>
      </c>
      <c r="M469" s="3">
        <v>28.88</v>
      </c>
      <c r="N469" s="3">
        <v>54.99</v>
      </c>
      <c r="O469" s="2" t="s">
        <v>283</v>
      </c>
      <c r="P469" s="2" t="s">
        <v>284</v>
      </c>
      <c r="Q469" s="2" t="s">
        <v>225</v>
      </c>
      <c r="R469" s="2" t="s">
        <v>226</v>
      </c>
      <c r="S469" s="2" t="s">
        <v>1625</v>
      </c>
      <c r="T469" s="2" t="s">
        <v>969</v>
      </c>
      <c r="U469" s="2" t="s">
        <v>229</v>
      </c>
      <c r="V469" s="2" t="s">
        <v>970</v>
      </c>
      <c r="W469" s="2" t="s">
        <v>971</v>
      </c>
      <c r="X469" s="2" t="s">
        <v>231</v>
      </c>
      <c r="Y469" s="2" t="s">
        <v>1353</v>
      </c>
      <c r="Z469" s="4"/>
      <c r="AA469" s="4">
        <f>=ROUNDDOWN({0},0)</f>
      </c>
      <c r="AB469" s="5">
        <v>1</v>
      </c>
      <c r="AC469" s="2" t="s">
        <v>226</v>
      </c>
      <c r="AD469" s="4"/>
      <c r="AE469" s="4"/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>
        <v>1</v>
      </c>
      <c r="AS469" s="8">
        <v>20.21</v>
      </c>
      <c r="AT469" s="7">
        <v>-1</v>
      </c>
      <c r="AU469" s="7">
        <v>-1</v>
      </c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/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/>
      <c r="BJ469" s="4"/>
      <c r="BK469" s="8"/>
      <c r="BL469" s="2" t="s">
        <v>37</v>
      </c>
      <c r="BM469" s="7"/>
      <c r="BN469" s="7"/>
      <c r="BO469" s="4"/>
      <c r="BP469" s="8"/>
      <c r="BQ469" s="4"/>
      <c r="BR469" s="8"/>
      <c r="BS469" s="7"/>
      <c r="BT469" s="7"/>
      <c r="BU469" s="2" t="s">
        <v>239</v>
      </c>
      <c r="BV469" s="2" t="s">
        <v>237</v>
      </c>
      <c r="BW469" s="2" t="s">
        <v>226</v>
      </c>
      <c r="BX469" s="2" t="s">
        <v>2180</v>
      </c>
      <c r="BY469" s="2" t="s">
        <v>238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239</v>
      </c>
      <c r="CH469" s="2" t="s">
        <v>237</v>
      </c>
      <c r="CI469" s="2" t="s">
        <v>1357</v>
      </c>
      <c r="CJ469" s="2" t="s">
        <v>1365</v>
      </c>
      <c r="CK469" s="2" t="s">
        <v>238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239</v>
      </c>
      <c r="CT469" s="2" t="s">
        <v>237</v>
      </c>
      <c r="CU469" s="2" t="s">
        <v>1357</v>
      </c>
      <c r="CV469" s="2" t="s">
        <v>1364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239</v>
      </c>
      <c r="DF469" s="2" t="s">
        <v>237</v>
      </c>
      <c r="DG469" s="2" t="s">
        <v>980</v>
      </c>
      <c r="DH469" s="2" t="s">
        <v>1984</v>
      </c>
      <c r="DI469" s="2" t="s">
        <v>291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239</v>
      </c>
      <c r="DR469" s="2" t="s">
        <v>237</v>
      </c>
      <c r="DS469" s="2" t="s">
        <v>1357</v>
      </c>
      <c r="DT469" s="2" t="s">
        <v>3811</v>
      </c>
      <c r="DU469" s="2" t="s">
        <v>291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239</v>
      </c>
      <c r="ED469" s="2" t="s">
        <v>237</v>
      </c>
      <c r="EE469" s="2" t="s">
        <v>1357</v>
      </c>
      <c r="EF469" s="2" t="s">
        <v>3807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239</v>
      </c>
      <c r="EP469" s="2" t="s">
        <v>237</v>
      </c>
      <c r="EQ469" s="2" t="s">
        <v>1357</v>
      </c>
      <c r="ER469" s="2" t="s">
        <v>3812</v>
      </c>
      <c r="ES469" s="2" t="s">
        <v>238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239</v>
      </c>
      <c r="FB469" s="2" t="s">
        <v>237</v>
      </c>
      <c r="FC469" s="2" t="s">
        <v>1357</v>
      </c>
      <c r="FD469" s="2" t="s">
        <v>1549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237</v>
      </c>
      <c r="FO469" s="2" t="s">
        <v>1357</v>
      </c>
      <c r="FP469" s="2" t="s">
        <v>1670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226</v>
      </c>
      <c r="FZ469" s="2" t="s">
        <v>226</v>
      </c>
      <c r="GA469" s="2" t="s">
        <v>226</v>
      </c>
      <c r="GB469" s="2" t="s">
        <v>226</v>
      </c>
      <c r="GC469" s="2" t="s">
        <v>226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239</v>
      </c>
      <c r="GL469" s="2" t="s">
        <v>237</v>
      </c>
      <c r="GM469" s="2" t="s">
        <v>1357</v>
      </c>
      <c r="GN469" s="2" t="s">
        <v>1702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239</v>
      </c>
      <c r="GX469" s="2" t="s">
        <v>237</v>
      </c>
      <c r="GY469" s="2" t="s">
        <v>607</v>
      </c>
      <c r="GZ469" s="2" t="s">
        <v>2299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239</v>
      </c>
      <c r="HJ469" s="2" t="s">
        <v>237</v>
      </c>
      <c r="HK469" s="2" t="s">
        <v>994</v>
      </c>
      <c r="HL469" s="2" t="s">
        <v>1821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239</v>
      </c>
      <c r="HV469" s="2" t="s">
        <v>237</v>
      </c>
      <c r="HW469" s="2" t="s">
        <v>1357</v>
      </c>
      <c r="HX469" s="2" t="s">
        <v>3812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237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239</v>
      </c>
      <c r="IT469" s="2" t="s">
        <v>237</v>
      </c>
      <c r="IU469" s="2" t="s">
        <v>305</v>
      </c>
      <c r="IV469" s="2" t="s">
        <v>290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252</v>
      </c>
      <c r="JF469" s="2" t="s">
        <v>237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237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237</v>
      </c>
      <c r="KE469" s="2" t="s">
        <v>1237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236</v>
      </c>
      <c r="KP469" s="2" t="s">
        <v>237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239</v>
      </c>
      <c r="LB469" s="2" t="s">
        <v>237</v>
      </c>
      <c r="LC469" s="2" t="s">
        <v>1357</v>
      </c>
      <c r="LD469" s="2" t="s">
        <v>1158</v>
      </c>
      <c r="LE469" s="2" t="s">
        <v>238</v>
      </c>
      <c r="LF469" s="2" t="s">
        <v>226</v>
      </c>
      <c r="LG469" s="4"/>
      <c r="LH469" s="8"/>
      <c r="LI469" s="4">
        <v>1</v>
      </c>
      <c r="LJ469" s="8">
        <v>20.21</v>
      </c>
      <c r="LK469" s="7">
        <v>-1</v>
      </c>
      <c r="LL469" s="7">
        <v>-1</v>
      </c>
      <c r="LM469" s="2" t="s">
        <v>239</v>
      </c>
      <c r="LN469" s="2" t="s">
        <v>237</v>
      </c>
      <c r="LO469" s="2" t="s">
        <v>321</v>
      </c>
      <c r="LP469" s="2" t="s">
        <v>1422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226</v>
      </c>
      <c r="ML469" s="2" t="s">
        <v>226</v>
      </c>
      <c r="MM469" s="2" t="s">
        <v>226</v>
      </c>
      <c r="MN469" s="2" t="s">
        <v>226</v>
      </c>
      <c r="MO469" s="2" t="s">
        <v>226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239</v>
      </c>
      <c r="MX469" s="2" t="s">
        <v>237</v>
      </c>
      <c r="MY469" s="2" t="s">
        <v>1634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239</v>
      </c>
      <c r="NJ469" s="2" t="s">
        <v>237</v>
      </c>
      <c r="NK469" s="2" t="s">
        <v>1375</v>
      </c>
      <c r="NL469" s="2" t="s">
        <v>3813</v>
      </c>
      <c r="NM469" s="2" t="s">
        <v>291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239</v>
      </c>
      <c r="NV469" s="2" t="s">
        <v>237</v>
      </c>
      <c r="NW469" s="2" t="s">
        <v>1394</v>
      </c>
      <c r="NX469" s="2" t="s">
        <v>3809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237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236</v>
      </c>
      <c r="OT469" s="2" t="s">
        <v>237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226</v>
      </c>
      <c r="PF469" s="2" t="s">
        <v>226</v>
      </c>
      <c r="PG469" s="2" t="s">
        <v>226</v>
      </c>
      <c r="PH469" s="2" t="s">
        <v>226</v>
      </c>
      <c r="PI469" s="2" t="s">
        <v>226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239</v>
      </c>
      <c r="QP469" s="2" t="s">
        <v>237</v>
      </c>
      <c r="QQ469" s="2" t="s">
        <v>1379</v>
      </c>
      <c r="QR469" s="2" t="s">
        <v>1068</v>
      </c>
      <c r="QS469" s="2" t="s">
        <v>238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266</v>
      </c>
      <c r="RB469" s="2" t="s">
        <v>237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226</v>
      </c>
      <c r="RN469" s="2" t="s">
        <v>226</v>
      </c>
      <c r="RO469" s="2" t="s">
        <v>226</v>
      </c>
      <c r="RP469" s="2" t="s">
        <v>226</v>
      </c>
      <c r="RQ469" s="2" t="s">
        <v>226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239</v>
      </c>
      <c r="RZ469" s="2" t="s">
        <v>237</v>
      </c>
      <c r="SA469" s="2" t="s">
        <v>621</v>
      </c>
      <c r="SB469" s="2" t="s">
        <v>226</v>
      </c>
      <c r="SC469" s="2" t="s">
        <v>238</v>
      </c>
      <c r="SD469" s="2" t="s">
        <v>226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</row>
    <row r="470">
      <c r="A470" s="2" t="s">
        <v>3814</v>
      </c>
      <c r="B470" s="2" t="s">
        <v>577</v>
      </c>
      <c r="C470" s="2" t="s">
        <v>558</v>
      </c>
      <c r="D470" s="2" t="s">
        <v>486</v>
      </c>
      <c r="E470" s="2" t="s">
        <v>3495</v>
      </c>
      <c r="F470" s="2" t="s">
        <v>1622</v>
      </c>
      <c r="G470" s="2" t="s">
        <v>3487</v>
      </c>
      <c r="H470" s="2" t="s">
        <v>1624</v>
      </c>
      <c r="I470" s="2" t="s">
        <v>3795</v>
      </c>
      <c r="J470" s="2" t="s">
        <v>582</v>
      </c>
      <c r="K470" s="2" t="s">
        <v>674</v>
      </c>
      <c r="L470" s="3">
        <v>20</v>
      </c>
      <c r="M470" s="3">
        <v>21</v>
      </c>
      <c r="N470" s="3">
        <v>39.99</v>
      </c>
      <c r="O470" s="2" t="s">
        <v>2393</v>
      </c>
      <c r="P470" s="2" t="s">
        <v>284</v>
      </c>
      <c r="Q470" s="2" t="s">
        <v>225</v>
      </c>
      <c r="R470" s="2" t="s">
        <v>226</v>
      </c>
      <c r="S470" s="2" t="s">
        <v>3815</v>
      </c>
      <c r="T470" s="2" t="s">
        <v>226</v>
      </c>
      <c r="U470" s="2" t="s">
        <v>371</v>
      </c>
      <c r="V470" s="2" t="s">
        <v>970</v>
      </c>
      <c r="W470" s="2" t="s">
        <v>971</v>
      </c>
      <c r="X470" s="2" t="s">
        <v>231</v>
      </c>
      <c r="Y470" s="2" t="s">
        <v>1353</v>
      </c>
      <c r="Z470" s="4"/>
      <c r="AA470" s="4">
        <f>=ROUNDDOWN({0},0)</f>
      </c>
      <c r="AB470" s="5"/>
      <c r="AC470" s="2" t="s">
        <v>226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/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239</v>
      </c>
      <c r="BV470" s="2" t="s">
        <v>237</v>
      </c>
      <c r="BW470" s="2" t="s">
        <v>226</v>
      </c>
      <c r="BX470" s="2" t="s">
        <v>1463</v>
      </c>
      <c r="BY470" s="2" t="s">
        <v>238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239</v>
      </c>
      <c r="CH470" s="2" t="s">
        <v>237</v>
      </c>
      <c r="CI470" s="2" t="s">
        <v>1493</v>
      </c>
      <c r="CJ470" s="2" t="s">
        <v>1669</v>
      </c>
      <c r="CK470" s="2" t="s">
        <v>238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239</v>
      </c>
      <c r="CT470" s="2" t="s">
        <v>237</v>
      </c>
      <c r="CU470" s="2" t="s">
        <v>1357</v>
      </c>
      <c r="CV470" s="2" t="s">
        <v>3816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239</v>
      </c>
      <c r="DF470" s="2" t="s">
        <v>237</v>
      </c>
      <c r="DG470" s="2" t="s">
        <v>980</v>
      </c>
      <c r="DH470" s="2" t="s">
        <v>3332</v>
      </c>
      <c r="DI470" s="2" t="s">
        <v>238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239</v>
      </c>
      <c r="DR470" s="2" t="s">
        <v>237</v>
      </c>
      <c r="DS470" s="2" t="s">
        <v>1357</v>
      </c>
      <c r="DT470" s="2" t="s">
        <v>1651</v>
      </c>
      <c r="DU470" s="2" t="s">
        <v>238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239</v>
      </c>
      <c r="ED470" s="2" t="s">
        <v>237</v>
      </c>
      <c r="EE470" s="2" t="s">
        <v>1529</v>
      </c>
      <c r="EF470" s="2" t="s">
        <v>1921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239</v>
      </c>
      <c r="EP470" s="2" t="s">
        <v>237</v>
      </c>
      <c r="EQ470" s="2" t="s">
        <v>1357</v>
      </c>
      <c r="ER470" s="2" t="s">
        <v>1531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237</v>
      </c>
      <c r="FC470" s="2" t="s">
        <v>571</v>
      </c>
      <c r="FD470" s="2" t="s">
        <v>986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237</v>
      </c>
      <c r="FO470" s="2" t="s">
        <v>1357</v>
      </c>
      <c r="FP470" s="2" t="s">
        <v>2449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226</v>
      </c>
      <c r="FZ470" s="2" t="s">
        <v>226</v>
      </c>
      <c r="GA470" s="2" t="s">
        <v>226</v>
      </c>
      <c r="GB470" s="2" t="s">
        <v>226</v>
      </c>
      <c r="GC470" s="2" t="s">
        <v>226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239</v>
      </c>
      <c r="GL470" s="2" t="s">
        <v>237</v>
      </c>
      <c r="GM470" s="2" t="s">
        <v>1357</v>
      </c>
      <c r="GN470" s="2" t="s">
        <v>571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237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252</v>
      </c>
      <c r="HJ470" s="2" t="s">
        <v>237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239</v>
      </c>
      <c r="HV470" s="2" t="s">
        <v>237</v>
      </c>
      <c r="HW470" s="2" t="s">
        <v>1535</v>
      </c>
      <c r="HX470" s="2" t="s">
        <v>1662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266</v>
      </c>
      <c r="IH470" s="2" t="s">
        <v>237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226</v>
      </c>
      <c r="IT470" s="2" t="s">
        <v>226</v>
      </c>
      <c r="IU470" s="2" t="s">
        <v>226</v>
      </c>
      <c r="IV470" s="2" t="s">
        <v>226</v>
      </c>
      <c r="IW470" s="2" t="s">
        <v>226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252</v>
      </c>
      <c r="JF470" s="2" t="s">
        <v>237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226</v>
      </c>
      <c r="JR470" s="2" t="s">
        <v>226</v>
      </c>
      <c r="JS470" s="2" t="s">
        <v>226</v>
      </c>
      <c r="JT470" s="2" t="s">
        <v>226</v>
      </c>
      <c r="JU470" s="2" t="s">
        <v>226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237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237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239</v>
      </c>
      <c r="LB470" s="2" t="s">
        <v>237</v>
      </c>
      <c r="LC470" s="2" t="s">
        <v>1004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226</v>
      </c>
      <c r="LO470" s="2" t="s">
        <v>226</v>
      </c>
      <c r="LP470" s="2" t="s">
        <v>226</v>
      </c>
      <c r="LQ470" s="2" t="s">
        <v>226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226</v>
      </c>
      <c r="LZ470" s="2" t="s">
        <v>226</v>
      </c>
      <c r="MA470" s="2" t="s">
        <v>226</v>
      </c>
      <c r="MB470" s="2" t="s">
        <v>226</v>
      </c>
      <c r="MC470" s="2" t="s">
        <v>226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226</v>
      </c>
      <c r="ML470" s="2" t="s">
        <v>226</v>
      </c>
      <c r="MM470" s="2" t="s">
        <v>226</v>
      </c>
      <c r="MN470" s="2" t="s">
        <v>226</v>
      </c>
      <c r="MO470" s="2" t="s">
        <v>226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252</v>
      </c>
      <c r="MX470" s="2" t="s">
        <v>223</v>
      </c>
      <c r="MY470" s="2" t="s">
        <v>1634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239</v>
      </c>
      <c r="NJ470" s="2" t="s">
        <v>237</v>
      </c>
      <c r="NK470" s="2" t="s">
        <v>1375</v>
      </c>
      <c r="NL470" s="2" t="s">
        <v>1654</v>
      </c>
      <c r="NM470" s="2" t="s">
        <v>238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239</v>
      </c>
      <c r="NV470" s="2" t="s">
        <v>237</v>
      </c>
      <c r="NW470" s="2" t="s">
        <v>2125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237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252</v>
      </c>
      <c r="OT470" s="2" t="s">
        <v>237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239</v>
      </c>
      <c r="QP470" s="2" t="s">
        <v>237</v>
      </c>
      <c r="QQ470" s="2" t="s">
        <v>1379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266</v>
      </c>
      <c r="RB470" s="2" t="s">
        <v>237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226</v>
      </c>
      <c r="RN470" s="2" t="s">
        <v>226</v>
      </c>
      <c r="RO470" s="2" t="s">
        <v>226</v>
      </c>
      <c r="RP470" s="2" t="s">
        <v>226</v>
      </c>
      <c r="RQ470" s="2" t="s">
        <v>226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252</v>
      </c>
      <c r="RZ470" s="2" t="s">
        <v>237</v>
      </c>
      <c r="SA470" s="2" t="s">
        <v>226</v>
      </c>
      <c r="SB470" s="2" t="s">
        <v>226</v>
      </c>
      <c r="SC470" s="2" t="s">
        <v>238</v>
      </c>
      <c r="SD470" s="2" t="s">
        <v>226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</row>
    <row r="471">
      <c r="A471" s="2" t="s">
        <v>3817</v>
      </c>
      <c r="B471" s="2" t="s">
        <v>577</v>
      </c>
      <c r="C471" s="2" t="s">
        <v>558</v>
      </c>
      <c r="D471" s="2" t="s">
        <v>486</v>
      </c>
      <c r="E471" s="2" t="s">
        <v>3495</v>
      </c>
      <c r="F471" s="2" t="s">
        <v>1622</v>
      </c>
      <c r="G471" s="2" t="s">
        <v>1623</v>
      </c>
      <c r="H471" s="2" t="s">
        <v>1624</v>
      </c>
      <c r="I471" s="2" t="s">
        <v>3795</v>
      </c>
      <c r="J471" s="2" t="s">
        <v>221</v>
      </c>
      <c r="K471" s="2" t="s">
        <v>674</v>
      </c>
      <c r="L471" s="3">
        <v>25</v>
      </c>
      <c r="M471" s="3">
        <v>26.25</v>
      </c>
      <c r="N471" s="3">
        <v>49.99</v>
      </c>
      <c r="O471" s="2" t="s">
        <v>223</v>
      </c>
      <c r="P471" s="2" t="s">
        <v>284</v>
      </c>
      <c r="Q471" s="2" t="s">
        <v>225</v>
      </c>
      <c r="R471" s="2" t="s">
        <v>226</v>
      </c>
      <c r="S471" s="2" t="s">
        <v>3815</v>
      </c>
      <c r="T471" s="2" t="s">
        <v>226</v>
      </c>
      <c r="U471" s="2" t="s">
        <v>229</v>
      </c>
      <c r="V471" s="2" t="s">
        <v>970</v>
      </c>
      <c r="W471" s="2" t="s">
        <v>971</v>
      </c>
      <c r="X471" s="2" t="s">
        <v>231</v>
      </c>
      <c r="Y471" s="2" t="s">
        <v>1353</v>
      </c>
      <c r="Z471" s="4"/>
      <c r="AA471" s="4">
        <f>=ROUNDDOWN({0},0)</f>
      </c>
      <c r="AB471" s="5"/>
      <c r="AC471" s="2" t="s">
        <v>226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/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/>
      <c r="BJ471" s="4"/>
      <c r="BK471" s="8"/>
      <c r="BL471" s="2" t="s">
        <v>226</v>
      </c>
      <c r="BM471" s="7"/>
      <c r="BN471" s="7"/>
      <c r="BO471" s="4"/>
      <c r="BP471" s="8"/>
      <c r="BQ471" s="4"/>
      <c r="BR471" s="8"/>
      <c r="BS471" s="7"/>
      <c r="BT471" s="7"/>
      <c r="BU471" s="2" t="s">
        <v>239</v>
      </c>
      <c r="BV471" s="2" t="s">
        <v>237</v>
      </c>
      <c r="BW471" s="2" t="s">
        <v>226</v>
      </c>
      <c r="BX471" s="2" t="s">
        <v>1695</v>
      </c>
      <c r="BY471" s="2" t="s">
        <v>238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239</v>
      </c>
      <c r="CH471" s="2" t="s">
        <v>237</v>
      </c>
      <c r="CI471" s="2" t="s">
        <v>1493</v>
      </c>
      <c r="CJ471" s="2" t="s">
        <v>1662</v>
      </c>
      <c r="CK471" s="2" t="s">
        <v>238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239</v>
      </c>
      <c r="CT471" s="2" t="s">
        <v>237</v>
      </c>
      <c r="CU471" s="2" t="s">
        <v>1357</v>
      </c>
      <c r="CV471" s="2" t="s">
        <v>2531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239</v>
      </c>
      <c r="DF471" s="2" t="s">
        <v>237</v>
      </c>
      <c r="DG471" s="2" t="s">
        <v>980</v>
      </c>
      <c r="DH471" s="2" t="s">
        <v>1812</v>
      </c>
      <c r="DI471" s="2" t="s">
        <v>238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239</v>
      </c>
      <c r="DR471" s="2" t="s">
        <v>237</v>
      </c>
      <c r="DS471" s="2" t="s">
        <v>1357</v>
      </c>
      <c r="DT471" s="2" t="s">
        <v>3818</v>
      </c>
      <c r="DU471" s="2" t="s">
        <v>238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239</v>
      </c>
      <c r="ED471" s="2" t="s">
        <v>237</v>
      </c>
      <c r="EE471" s="2" t="s">
        <v>1529</v>
      </c>
      <c r="EF471" s="2" t="s">
        <v>2351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239</v>
      </c>
      <c r="EP471" s="2" t="s">
        <v>237</v>
      </c>
      <c r="EQ471" s="2" t="s">
        <v>1357</v>
      </c>
      <c r="ER471" s="2" t="s">
        <v>2488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237</v>
      </c>
      <c r="FC471" s="2" t="s">
        <v>571</v>
      </c>
      <c r="FD471" s="2" t="s">
        <v>226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237</v>
      </c>
      <c r="FO471" s="2" t="s">
        <v>1357</v>
      </c>
      <c r="FP471" s="2" t="s">
        <v>1531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226</v>
      </c>
      <c r="FZ471" s="2" t="s">
        <v>226</v>
      </c>
      <c r="GA471" s="2" t="s">
        <v>226</v>
      </c>
      <c r="GB471" s="2" t="s">
        <v>226</v>
      </c>
      <c r="GC471" s="2" t="s">
        <v>226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239</v>
      </c>
      <c r="GL471" s="2" t="s">
        <v>237</v>
      </c>
      <c r="GM471" s="2" t="s">
        <v>1357</v>
      </c>
      <c r="GN471" s="2" t="s">
        <v>1447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237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252</v>
      </c>
      <c r="HJ471" s="2" t="s">
        <v>223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239</v>
      </c>
      <c r="HV471" s="2" t="s">
        <v>237</v>
      </c>
      <c r="HW471" s="2" t="s">
        <v>1535</v>
      </c>
      <c r="HX471" s="2" t="s">
        <v>3819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237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226</v>
      </c>
      <c r="IT471" s="2" t="s">
        <v>226</v>
      </c>
      <c r="IU471" s="2" t="s">
        <v>226</v>
      </c>
      <c r="IV471" s="2" t="s">
        <v>226</v>
      </c>
      <c r="IW471" s="2" t="s">
        <v>226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223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252</v>
      </c>
      <c r="JR471" s="2" t="s">
        <v>223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237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226</v>
      </c>
      <c r="KP471" s="2" t="s">
        <v>226</v>
      </c>
      <c r="KQ471" s="2" t="s">
        <v>226</v>
      </c>
      <c r="KR471" s="2" t="s">
        <v>226</v>
      </c>
      <c r="KS471" s="2" t="s">
        <v>226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239</v>
      </c>
      <c r="LB471" s="2" t="s">
        <v>237</v>
      </c>
      <c r="LC471" s="2" t="s">
        <v>1004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252</v>
      </c>
      <c r="LN471" s="2" t="s">
        <v>223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226</v>
      </c>
      <c r="MM471" s="2" t="s">
        <v>226</v>
      </c>
      <c r="MN471" s="2" t="s">
        <v>226</v>
      </c>
      <c r="MO471" s="2" t="s">
        <v>226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226</v>
      </c>
      <c r="MX471" s="2" t="s">
        <v>226</v>
      </c>
      <c r="MY471" s="2" t="s">
        <v>226</v>
      </c>
      <c r="MZ471" s="2" t="s">
        <v>226</v>
      </c>
      <c r="NA471" s="2" t="s">
        <v>226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239</v>
      </c>
      <c r="NJ471" s="2" t="s">
        <v>237</v>
      </c>
      <c r="NK471" s="2" t="s">
        <v>1375</v>
      </c>
      <c r="NL471" s="2" t="s">
        <v>1702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239</v>
      </c>
      <c r="NV471" s="2" t="s">
        <v>237</v>
      </c>
      <c r="NW471" s="2" t="s">
        <v>2125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252</v>
      </c>
      <c r="OH471" s="2" t="s">
        <v>237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252</v>
      </c>
      <c r="OT471" s="2" t="s">
        <v>237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239</v>
      </c>
      <c r="QP471" s="2" t="s">
        <v>237</v>
      </c>
      <c r="QQ471" s="2" t="s">
        <v>1379</v>
      </c>
      <c r="QR471" s="2" t="s">
        <v>226</v>
      </c>
      <c r="QS471" s="2" t="s">
        <v>238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266</v>
      </c>
      <c r="RB471" s="2" t="s">
        <v>237</v>
      </c>
      <c r="RC471" s="2" t="s">
        <v>226</v>
      </c>
      <c r="RD471" s="2" t="s">
        <v>226</v>
      </c>
      <c r="RE471" s="2" t="s">
        <v>238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226</v>
      </c>
      <c r="RN471" s="2" t="s">
        <v>226</v>
      </c>
      <c r="RO471" s="2" t="s">
        <v>226</v>
      </c>
      <c r="RP471" s="2" t="s">
        <v>226</v>
      </c>
      <c r="RQ471" s="2" t="s">
        <v>226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448</v>
      </c>
      <c r="RZ471" s="2" t="s">
        <v>237</v>
      </c>
      <c r="SA471" s="2" t="s">
        <v>226</v>
      </c>
      <c r="SB471" s="2" t="s">
        <v>226</v>
      </c>
      <c r="SC471" s="2" t="s">
        <v>238</v>
      </c>
      <c r="SD471" s="2" t="s">
        <v>226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</row>
    <row r="472">
      <c r="A472" s="2" t="s">
        <v>3820</v>
      </c>
      <c r="B472" s="2" t="s">
        <v>577</v>
      </c>
      <c r="C472" s="2" t="s">
        <v>558</v>
      </c>
      <c r="D472" s="2" t="s">
        <v>486</v>
      </c>
      <c r="E472" s="2" t="s">
        <v>3495</v>
      </c>
      <c r="F472" s="2" t="s">
        <v>1622</v>
      </c>
      <c r="G472" s="2" t="s">
        <v>315</v>
      </c>
      <c r="H472" s="2" t="s">
        <v>1624</v>
      </c>
      <c r="I472" s="2" t="s">
        <v>3795</v>
      </c>
      <c r="J472" s="2" t="s">
        <v>582</v>
      </c>
      <c r="K472" s="2" t="s">
        <v>841</v>
      </c>
      <c r="L472" s="3">
        <v>20</v>
      </c>
      <c r="M472" s="3">
        <v>21</v>
      </c>
      <c r="N472" s="3">
        <v>39.99</v>
      </c>
      <c r="O472" s="2" t="s">
        <v>2393</v>
      </c>
      <c r="P472" s="2" t="s">
        <v>284</v>
      </c>
      <c r="Q472" s="2" t="s">
        <v>225</v>
      </c>
      <c r="R472" s="2" t="s">
        <v>226</v>
      </c>
      <c r="S472" s="2" t="s">
        <v>1683</v>
      </c>
      <c r="T472" s="2" t="s">
        <v>226</v>
      </c>
      <c r="U472" s="2" t="s">
        <v>371</v>
      </c>
      <c r="V472" s="2" t="s">
        <v>970</v>
      </c>
      <c r="W472" s="2" t="s">
        <v>971</v>
      </c>
      <c r="X472" s="2" t="s">
        <v>231</v>
      </c>
      <c r="Y472" s="2" t="s">
        <v>1353</v>
      </c>
      <c r="Z472" s="4"/>
      <c r="AA472" s="4">
        <f>=ROUNDDOWN({0},0)</f>
      </c>
      <c r="AB472" s="5"/>
      <c r="AC472" s="2" t="s">
        <v>226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/>
      <c r="BJ472" s="4"/>
      <c r="BK472" s="8"/>
      <c r="BL472" s="2" t="s">
        <v>226</v>
      </c>
      <c r="BM472" s="7"/>
      <c r="BN472" s="7"/>
      <c r="BO472" s="4"/>
      <c r="BP472" s="8"/>
      <c r="BQ472" s="4"/>
      <c r="BR472" s="8"/>
      <c r="BS472" s="7"/>
      <c r="BT472" s="7"/>
      <c r="BU472" s="2" t="s">
        <v>239</v>
      </c>
      <c r="BV472" s="2" t="s">
        <v>237</v>
      </c>
      <c r="BW472" s="2" t="s">
        <v>226</v>
      </c>
      <c r="BX472" s="2" t="s">
        <v>1492</v>
      </c>
      <c r="BY472" s="2" t="s">
        <v>238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239</v>
      </c>
      <c r="CH472" s="2" t="s">
        <v>237</v>
      </c>
      <c r="CI472" s="2" t="s">
        <v>1493</v>
      </c>
      <c r="CJ472" s="2" t="s">
        <v>3821</v>
      </c>
      <c r="CK472" s="2" t="s">
        <v>238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239</v>
      </c>
      <c r="CT472" s="2" t="s">
        <v>237</v>
      </c>
      <c r="CU472" s="2" t="s">
        <v>1357</v>
      </c>
      <c r="CV472" s="2" t="s">
        <v>2295</v>
      </c>
      <c r="CW472" s="2" t="s">
        <v>238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239</v>
      </c>
      <c r="DF472" s="2" t="s">
        <v>237</v>
      </c>
      <c r="DG472" s="2" t="s">
        <v>980</v>
      </c>
      <c r="DH472" s="2" t="s">
        <v>1216</v>
      </c>
      <c r="DI472" s="2" t="s">
        <v>238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239</v>
      </c>
      <c r="DR472" s="2" t="s">
        <v>237</v>
      </c>
      <c r="DS472" s="2" t="s">
        <v>1357</v>
      </c>
      <c r="DT472" s="2" t="s">
        <v>2300</v>
      </c>
      <c r="DU472" s="2" t="s">
        <v>238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239</v>
      </c>
      <c r="ED472" s="2" t="s">
        <v>237</v>
      </c>
      <c r="EE472" s="2" t="s">
        <v>1357</v>
      </c>
      <c r="EF472" s="2" t="s">
        <v>566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239</v>
      </c>
      <c r="EP472" s="2" t="s">
        <v>237</v>
      </c>
      <c r="EQ472" s="2" t="s">
        <v>1357</v>
      </c>
      <c r="ER472" s="2" t="s">
        <v>2504</v>
      </c>
      <c r="ES472" s="2" t="s">
        <v>238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237</v>
      </c>
      <c r="FC472" s="2" t="s">
        <v>1357</v>
      </c>
      <c r="FD472" s="2" t="s">
        <v>3822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237</v>
      </c>
      <c r="FO472" s="2" t="s">
        <v>1357</v>
      </c>
      <c r="FP472" s="2" t="s">
        <v>3823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226</v>
      </c>
      <c r="FZ472" s="2" t="s">
        <v>226</v>
      </c>
      <c r="GA472" s="2" t="s">
        <v>226</v>
      </c>
      <c r="GB472" s="2" t="s">
        <v>226</v>
      </c>
      <c r="GC472" s="2" t="s">
        <v>226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239</v>
      </c>
      <c r="GL472" s="2" t="s">
        <v>237</v>
      </c>
      <c r="GM472" s="2" t="s">
        <v>1357</v>
      </c>
      <c r="GN472" s="2" t="s">
        <v>1907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237</v>
      </c>
      <c r="GY472" s="2" t="s">
        <v>226</v>
      </c>
      <c r="GZ472" s="2" t="s">
        <v>226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252</v>
      </c>
      <c r="HJ472" s="2" t="s">
        <v>223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239</v>
      </c>
      <c r="HV472" s="2" t="s">
        <v>237</v>
      </c>
      <c r="HW472" s="2" t="s">
        <v>1493</v>
      </c>
      <c r="HX472" s="2" t="s">
        <v>3824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266</v>
      </c>
      <c r="IH472" s="2" t="s">
        <v>237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226</v>
      </c>
      <c r="IT472" s="2" t="s">
        <v>226</v>
      </c>
      <c r="IU472" s="2" t="s">
        <v>226</v>
      </c>
      <c r="IV472" s="2" t="s">
        <v>226</v>
      </c>
      <c r="IW472" s="2" t="s">
        <v>226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237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226</v>
      </c>
      <c r="JR472" s="2" t="s">
        <v>226</v>
      </c>
      <c r="JS472" s="2" t="s">
        <v>226</v>
      </c>
      <c r="JT472" s="2" t="s">
        <v>226</v>
      </c>
      <c r="JU472" s="2" t="s">
        <v>226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237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252</v>
      </c>
      <c r="KP472" s="2" t="s">
        <v>223</v>
      </c>
      <c r="KQ472" s="2" t="s">
        <v>226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239</v>
      </c>
      <c r="LB472" s="2" t="s">
        <v>237</v>
      </c>
      <c r="LC472" s="2" t="s">
        <v>1004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226</v>
      </c>
      <c r="LO472" s="2" t="s">
        <v>226</v>
      </c>
      <c r="LP472" s="2" t="s">
        <v>226</v>
      </c>
      <c r="LQ472" s="2" t="s">
        <v>226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226</v>
      </c>
      <c r="MY472" s="2" t="s">
        <v>226</v>
      </c>
      <c r="MZ472" s="2" t="s">
        <v>226</v>
      </c>
      <c r="NA472" s="2" t="s">
        <v>226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239</v>
      </c>
      <c r="NJ472" s="2" t="s">
        <v>237</v>
      </c>
      <c r="NK472" s="2" t="s">
        <v>1375</v>
      </c>
      <c r="NL472" s="2" t="s">
        <v>2677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239</v>
      </c>
      <c r="NV472" s="2" t="s">
        <v>237</v>
      </c>
      <c r="NW472" s="2" t="s">
        <v>2125</v>
      </c>
      <c r="NX472" s="2" t="s">
        <v>3809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252</v>
      </c>
      <c r="OH472" s="2" t="s">
        <v>237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252</v>
      </c>
      <c r="OT472" s="2" t="s">
        <v>237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239</v>
      </c>
      <c r="QP472" s="2" t="s">
        <v>237</v>
      </c>
      <c r="QQ472" s="2" t="s">
        <v>1379</v>
      </c>
      <c r="QR472" s="2" t="s">
        <v>1068</v>
      </c>
      <c r="QS472" s="2" t="s">
        <v>238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266</v>
      </c>
      <c r="RB472" s="2" t="s">
        <v>237</v>
      </c>
      <c r="RC472" s="2" t="s">
        <v>226</v>
      </c>
      <c r="RD472" s="2" t="s">
        <v>226</v>
      </c>
      <c r="RE472" s="2" t="s">
        <v>238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226</v>
      </c>
      <c r="RN472" s="2" t="s">
        <v>226</v>
      </c>
      <c r="RO472" s="2" t="s">
        <v>226</v>
      </c>
      <c r="RP472" s="2" t="s">
        <v>226</v>
      </c>
      <c r="RQ472" s="2" t="s">
        <v>226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252</v>
      </c>
      <c r="RZ472" s="2" t="s">
        <v>237</v>
      </c>
      <c r="SA472" s="2" t="s">
        <v>226</v>
      </c>
      <c r="SB472" s="2" t="s">
        <v>226</v>
      </c>
      <c r="SC472" s="2" t="s">
        <v>238</v>
      </c>
      <c r="SD472" s="2" t="s">
        <v>226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</row>
    <row r="473">
      <c r="A473" s="2" t="s">
        <v>3825</v>
      </c>
      <c r="B473" s="2" t="s">
        <v>577</v>
      </c>
      <c r="C473" s="2" t="s">
        <v>558</v>
      </c>
      <c r="D473" s="2" t="s">
        <v>486</v>
      </c>
      <c r="E473" s="2" t="s">
        <v>3495</v>
      </c>
      <c r="F473" s="2" t="s">
        <v>1622</v>
      </c>
      <c r="G473" s="2" t="s">
        <v>1623</v>
      </c>
      <c r="H473" s="2" t="s">
        <v>1624</v>
      </c>
      <c r="I473" s="2" t="s">
        <v>3795</v>
      </c>
      <c r="J473" s="2" t="s">
        <v>582</v>
      </c>
      <c r="K473" s="2" t="s">
        <v>1658</v>
      </c>
      <c r="L473" s="3">
        <v>22.05</v>
      </c>
      <c r="M473" s="3">
        <v>23.15</v>
      </c>
      <c r="N473" s="3">
        <v>44.99</v>
      </c>
      <c r="O473" s="2" t="s">
        <v>283</v>
      </c>
      <c r="P473" s="2" t="s">
        <v>284</v>
      </c>
      <c r="Q473" s="2" t="s">
        <v>225</v>
      </c>
      <c r="R473" s="2" t="s">
        <v>226</v>
      </c>
      <c r="S473" s="2" t="s">
        <v>1659</v>
      </c>
      <c r="T473" s="2" t="s">
        <v>969</v>
      </c>
      <c r="U473" s="2" t="s">
        <v>371</v>
      </c>
      <c r="V473" s="2" t="s">
        <v>970</v>
      </c>
      <c r="W473" s="2" t="s">
        <v>971</v>
      </c>
      <c r="X473" s="2" t="s">
        <v>231</v>
      </c>
      <c r="Y473" s="2" t="s">
        <v>1353</v>
      </c>
      <c r="Z473" s="4"/>
      <c r="AA473" s="4">
        <f>=ROUNDDOWN({0},0)</f>
      </c>
      <c r="AB473" s="5"/>
      <c r="AC473" s="2" t="s">
        <v>226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>
        <v>16</v>
      </c>
      <c r="AS473" s="8">
        <v>320.91</v>
      </c>
      <c r="AT473" s="7">
        <v>-1</v>
      </c>
      <c r="AU473" s="7">
        <v>-1</v>
      </c>
      <c r="AV473" s="4" t="s">
        <v>226</v>
      </c>
      <c r="AW473" s="8" t="s">
        <v>226</v>
      </c>
      <c r="AX473" s="4">
        <v>41</v>
      </c>
      <c r="AY473" s="8">
        <v>862.21</v>
      </c>
      <c r="AZ473" s="7" t="s">
        <v>226</v>
      </c>
      <c r="BA473" s="7" t="s">
        <v>226</v>
      </c>
      <c r="BB473" s="7"/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/>
      <c r="BJ473" s="4"/>
      <c r="BK473" s="8"/>
      <c r="BL473" s="2" t="s">
        <v>3826</v>
      </c>
      <c r="BM473" s="7"/>
      <c r="BN473" s="7"/>
      <c r="BO473" s="4"/>
      <c r="BP473" s="8"/>
      <c r="BQ473" s="4">
        <v>7</v>
      </c>
      <c r="BR473" s="8">
        <v>160.16</v>
      </c>
      <c r="BS473" s="7">
        <v>-1</v>
      </c>
      <c r="BT473" s="7">
        <v>-1</v>
      </c>
      <c r="BU473" s="2" t="s">
        <v>239</v>
      </c>
      <c r="BV473" s="2" t="s">
        <v>237</v>
      </c>
      <c r="BW473" s="2" t="s">
        <v>226</v>
      </c>
      <c r="BX473" s="2" t="s">
        <v>1685</v>
      </c>
      <c r="BY473" s="2" t="s">
        <v>238</v>
      </c>
      <c r="BZ473" s="2" t="s">
        <v>226</v>
      </c>
      <c r="CA473" s="4"/>
      <c r="CB473" s="8"/>
      <c r="CC473" s="4">
        <v>5</v>
      </c>
      <c r="CD473" s="8">
        <v>112.9</v>
      </c>
      <c r="CE473" s="7">
        <v>-1</v>
      </c>
      <c r="CF473" s="7">
        <v>-1</v>
      </c>
      <c r="CG473" s="2" t="s">
        <v>239</v>
      </c>
      <c r="CH473" s="2" t="s">
        <v>237</v>
      </c>
      <c r="CI473" s="2" t="s">
        <v>1357</v>
      </c>
      <c r="CJ473" s="2" t="s">
        <v>1385</v>
      </c>
      <c r="CK473" s="2" t="s">
        <v>238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239</v>
      </c>
      <c r="CT473" s="2" t="s">
        <v>237</v>
      </c>
      <c r="CU473" s="2" t="s">
        <v>1357</v>
      </c>
      <c r="CV473" s="2" t="s">
        <v>1386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239</v>
      </c>
      <c r="DF473" s="2" t="s">
        <v>237</v>
      </c>
      <c r="DG473" s="2" t="s">
        <v>980</v>
      </c>
      <c r="DH473" s="2" t="s">
        <v>1028</v>
      </c>
      <c r="DI473" s="2" t="s">
        <v>291</v>
      </c>
      <c r="DJ473" s="2" t="s">
        <v>226</v>
      </c>
      <c r="DK473" s="4"/>
      <c r="DL473" s="8"/>
      <c r="DM473" s="4">
        <v>3</v>
      </c>
      <c r="DN473" s="8">
        <v>25.5</v>
      </c>
      <c r="DO473" s="7">
        <v>-1</v>
      </c>
      <c r="DP473" s="7">
        <v>-1</v>
      </c>
      <c r="DQ473" s="2" t="s">
        <v>239</v>
      </c>
      <c r="DR473" s="2" t="s">
        <v>237</v>
      </c>
      <c r="DS473" s="2" t="s">
        <v>1357</v>
      </c>
      <c r="DT473" s="2" t="s">
        <v>1363</v>
      </c>
      <c r="DU473" s="2" t="s">
        <v>291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239</v>
      </c>
      <c r="ED473" s="2" t="s">
        <v>237</v>
      </c>
      <c r="EE473" s="2" t="s">
        <v>1357</v>
      </c>
      <c r="EF473" s="2" t="s">
        <v>1386</v>
      </c>
      <c r="EG473" s="2" t="s">
        <v>238</v>
      </c>
      <c r="EH473" s="2" t="s">
        <v>226</v>
      </c>
      <c r="EI473" s="4"/>
      <c r="EJ473" s="8"/>
      <c r="EK473" s="4">
        <v>1</v>
      </c>
      <c r="EL473" s="8">
        <v>22.35</v>
      </c>
      <c r="EM473" s="7">
        <v>-1</v>
      </c>
      <c r="EN473" s="7">
        <v>-1</v>
      </c>
      <c r="EO473" s="2" t="s">
        <v>239</v>
      </c>
      <c r="EP473" s="2" t="s">
        <v>237</v>
      </c>
      <c r="EQ473" s="2" t="s">
        <v>1357</v>
      </c>
      <c r="ER473" s="2" t="s">
        <v>1400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237</v>
      </c>
      <c r="FC473" s="2" t="s">
        <v>1357</v>
      </c>
      <c r="FD473" s="2" t="s">
        <v>1400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237</v>
      </c>
      <c r="FO473" s="2" t="s">
        <v>1357</v>
      </c>
      <c r="FP473" s="2" t="s">
        <v>1403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226</v>
      </c>
      <c r="FZ473" s="2" t="s">
        <v>226</v>
      </c>
      <c r="GA473" s="2" t="s">
        <v>226</v>
      </c>
      <c r="GB473" s="2" t="s">
        <v>226</v>
      </c>
      <c r="GC473" s="2" t="s">
        <v>226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239</v>
      </c>
      <c r="GL473" s="2" t="s">
        <v>237</v>
      </c>
      <c r="GM473" s="2" t="s">
        <v>1357</v>
      </c>
      <c r="GN473" s="2" t="s">
        <v>2617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239</v>
      </c>
      <c r="GX473" s="2" t="s">
        <v>237</v>
      </c>
      <c r="GY473" s="2" t="s">
        <v>776</v>
      </c>
      <c r="GZ473" s="2" t="s">
        <v>2013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239</v>
      </c>
      <c r="HJ473" s="2" t="s">
        <v>237</v>
      </c>
      <c r="HK473" s="2" t="s">
        <v>994</v>
      </c>
      <c r="HL473" s="2" t="s">
        <v>995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239</v>
      </c>
      <c r="HV473" s="2" t="s">
        <v>237</v>
      </c>
      <c r="HW473" s="2" t="s">
        <v>1357</v>
      </c>
      <c r="HX473" s="2" t="s">
        <v>2016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237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239</v>
      </c>
      <c r="IT473" s="2" t="s">
        <v>237</v>
      </c>
      <c r="IU473" s="2" t="s">
        <v>305</v>
      </c>
      <c r="IV473" s="2" t="s">
        <v>3827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237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237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237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236</v>
      </c>
      <c r="KP473" s="2" t="s">
        <v>237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252</v>
      </c>
      <c r="LB473" s="2" t="s">
        <v>237</v>
      </c>
      <c r="LC473" s="2" t="s">
        <v>1357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239</v>
      </c>
      <c r="LN473" s="2" t="s">
        <v>237</v>
      </c>
      <c r="LO473" s="2" t="s">
        <v>321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226</v>
      </c>
      <c r="MM473" s="2" t="s">
        <v>226</v>
      </c>
      <c r="MN473" s="2" t="s">
        <v>226</v>
      </c>
      <c r="MO473" s="2" t="s">
        <v>226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239</v>
      </c>
      <c r="MX473" s="2" t="s">
        <v>237</v>
      </c>
      <c r="MY473" s="2" t="s">
        <v>1634</v>
      </c>
      <c r="MZ473" s="2" t="s">
        <v>1987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239</v>
      </c>
      <c r="NJ473" s="2" t="s">
        <v>237</v>
      </c>
      <c r="NK473" s="2" t="s">
        <v>1375</v>
      </c>
      <c r="NL473" s="2" t="s">
        <v>1362</v>
      </c>
      <c r="NM473" s="2" t="s">
        <v>291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239</v>
      </c>
      <c r="NV473" s="2" t="s">
        <v>237</v>
      </c>
      <c r="NW473" s="2" t="s">
        <v>2125</v>
      </c>
      <c r="NX473" s="2" t="s">
        <v>2278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252</v>
      </c>
      <c r="OH473" s="2" t="s">
        <v>237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252</v>
      </c>
      <c r="OT473" s="2" t="s">
        <v>237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239</v>
      </c>
      <c r="QP473" s="2" t="s">
        <v>237</v>
      </c>
      <c r="QQ473" s="2" t="s">
        <v>1379</v>
      </c>
      <c r="QR473" s="2" t="s">
        <v>2705</v>
      </c>
      <c r="QS473" s="2" t="s">
        <v>238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266</v>
      </c>
      <c r="RB473" s="2" t="s">
        <v>237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226</v>
      </c>
      <c r="RN473" s="2" t="s">
        <v>226</v>
      </c>
      <c r="RO473" s="2" t="s">
        <v>226</v>
      </c>
      <c r="RP473" s="2" t="s">
        <v>226</v>
      </c>
      <c r="RQ473" s="2" t="s">
        <v>226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239</v>
      </c>
      <c r="RZ473" s="2" t="s">
        <v>237</v>
      </c>
      <c r="SA473" s="2" t="s">
        <v>621</v>
      </c>
      <c r="SB473" s="2" t="s">
        <v>226</v>
      </c>
      <c r="SC473" s="2" t="s">
        <v>238</v>
      </c>
      <c r="SD473" s="2" t="s">
        <v>226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</row>
    <row r="474">
      <c r="A474" s="2" t="s">
        <v>3828</v>
      </c>
      <c r="B474" s="2" t="s">
        <v>577</v>
      </c>
      <c r="C474" s="2" t="s">
        <v>558</v>
      </c>
      <c r="D474" s="2" t="s">
        <v>486</v>
      </c>
      <c r="E474" s="2" t="s">
        <v>3495</v>
      </c>
      <c r="F474" s="2" t="s">
        <v>1622</v>
      </c>
      <c r="G474" s="2" t="s">
        <v>1623</v>
      </c>
      <c r="H474" s="2" t="s">
        <v>1624</v>
      </c>
      <c r="I474" s="2" t="s">
        <v>3795</v>
      </c>
      <c r="J474" s="2" t="s">
        <v>221</v>
      </c>
      <c r="K474" s="2" t="s">
        <v>1658</v>
      </c>
      <c r="L474" s="3">
        <v>27.5</v>
      </c>
      <c r="M474" s="3">
        <v>28.88</v>
      </c>
      <c r="N474" s="3">
        <v>54.99</v>
      </c>
      <c r="O474" s="2" t="s">
        <v>283</v>
      </c>
      <c r="P474" s="2" t="s">
        <v>284</v>
      </c>
      <c r="Q474" s="2" t="s">
        <v>225</v>
      </c>
      <c r="R474" s="2" t="s">
        <v>226</v>
      </c>
      <c r="S474" s="2" t="s">
        <v>1659</v>
      </c>
      <c r="T474" s="2" t="s">
        <v>969</v>
      </c>
      <c r="U474" s="2" t="s">
        <v>229</v>
      </c>
      <c r="V474" s="2" t="s">
        <v>970</v>
      </c>
      <c r="W474" s="2" t="s">
        <v>971</v>
      </c>
      <c r="X474" s="2" t="s">
        <v>231</v>
      </c>
      <c r="Y474" s="2" t="s">
        <v>1353</v>
      </c>
      <c r="Z474" s="4"/>
      <c r="AA474" s="4">
        <f>=ROUNDDOWN({0},0)</f>
      </c>
      <c r="AB474" s="5">
        <v>0.5</v>
      </c>
      <c r="AC474" s="2" t="s">
        <v>226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/>
      <c r="AQ474" s="8"/>
      <c r="AR474" s="4">
        <v>25</v>
      </c>
      <c r="AS474" s="8">
        <v>541.3</v>
      </c>
      <c r="AT474" s="7">
        <v>-1</v>
      </c>
      <c r="AU474" s="7">
        <v>-1</v>
      </c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/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/>
      <c r="BJ474" s="4"/>
      <c r="BK474" s="8"/>
      <c r="BL474" s="2" t="s">
        <v>3829</v>
      </c>
      <c r="BM474" s="7"/>
      <c r="BN474" s="7"/>
      <c r="BO474" s="4"/>
      <c r="BP474" s="8"/>
      <c r="BQ474" s="4">
        <v>5</v>
      </c>
      <c r="BR474" s="8">
        <v>143</v>
      </c>
      <c r="BS474" s="7">
        <v>-1</v>
      </c>
      <c r="BT474" s="7">
        <v>-1</v>
      </c>
      <c r="BU474" s="2" t="s">
        <v>239</v>
      </c>
      <c r="BV474" s="2" t="s">
        <v>237</v>
      </c>
      <c r="BW474" s="2" t="s">
        <v>226</v>
      </c>
      <c r="BX474" s="2" t="s">
        <v>1508</v>
      </c>
      <c r="BY474" s="2" t="s">
        <v>238</v>
      </c>
      <c r="BZ474" s="2" t="s">
        <v>226</v>
      </c>
      <c r="CA474" s="4"/>
      <c r="CB474" s="8"/>
      <c r="CC474" s="4">
        <v>7</v>
      </c>
      <c r="CD474" s="8">
        <v>197.54</v>
      </c>
      <c r="CE474" s="7">
        <v>-1</v>
      </c>
      <c r="CF474" s="7">
        <v>-1</v>
      </c>
      <c r="CG474" s="2" t="s">
        <v>239</v>
      </c>
      <c r="CH474" s="2" t="s">
        <v>237</v>
      </c>
      <c r="CI474" s="2" t="s">
        <v>1357</v>
      </c>
      <c r="CJ474" s="2" t="s">
        <v>1363</v>
      </c>
      <c r="CK474" s="2" t="s">
        <v>238</v>
      </c>
      <c r="CL474" s="2" t="s">
        <v>226</v>
      </c>
      <c r="CM474" s="4"/>
      <c r="CN474" s="8"/>
      <c r="CO474" s="4">
        <v>1</v>
      </c>
      <c r="CP474" s="8">
        <v>12.47</v>
      </c>
      <c r="CQ474" s="7">
        <v>-1</v>
      </c>
      <c r="CR474" s="7">
        <v>-1</v>
      </c>
      <c r="CS474" s="2" t="s">
        <v>239</v>
      </c>
      <c r="CT474" s="2" t="s">
        <v>237</v>
      </c>
      <c r="CU474" s="2" t="s">
        <v>1357</v>
      </c>
      <c r="CV474" s="2" t="s">
        <v>1363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239</v>
      </c>
      <c r="DF474" s="2" t="s">
        <v>237</v>
      </c>
      <c r="DG474" s="2" t="s">
        <v>980</v>
      </c>
      <c r="DH474" s="2" t="s">
        <v>2292</v>
      </c>
      <c r="DI474" s="2" t="s">
        <v>291</v>
      </c>
      <c r="DJ474" s="2" t="s">
        <v>226</v>
      </c>
      <c r="DK474" s="4"/>
      <c r="DL474" s="8"/>
      <c r="DM474" s="4">
        <v>4</v>
      </c>
      <c r="DN474" s="8">
        <v>42.48</v>
      </c>
      <c r="DO474" s="7">
        <v>-1</v>
      </c>
      <c r="DP474" s="7">
        <v>-1</v>
      </c>
      <c r="DQ474" s="2" t="s">
        <v>239</v>
      </c>
      <c r="DR474" s="2" t="s">
        <v>237</v>
      </c>
      <c r="DS474" s="2" t="s">
        <v>1357</v>
      </c>
      <c r="DT474" s="2" t="s">
        <v>1385</v>
      </c>
      <c r="DU474" s="2" t="s">
        <v>291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239</v>
      </c>
      <c r="ED474" s="2" t="s">
        <v>237</v>
      </c>
      <c r="EE474" s="2" t="s">
        <v>1357</v>
      </c>
      <c r="EF474" s="2" t="s">
        <v>1363</v>
      </c>
      <c r="EG474" s="2" t="s">
        <v>238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239</v>
      </c>
      <c r="EP474" s="2" t="s">
        <v>237</v>
      </c>
      <c r="EQ474" s="2" t="s">
        <v>1357</v>
      </c>
      <c r="ER474" s="2" t="s">
        <v>1419</v>
      </c>
      <c r="ES474" s="2" t="s">
        <v>238</v>
      </c>
      <c r="ET474" s="2" t="s">
        <v>226</v>
      </c>
      <c r="EU474" s="4"/>
      <c r="EV474" s="8"/>
      <c r="EW474" s="4">
        <v>1</v>
      </c>
      <c r="EX474" s="8">
        <v>28.87</v>
      </c>
      <c r="EY474" s="7">
        <v>-1</v>
      </c>
      <c r="EZ474" s="7">
        <v>-1</v>
      </c>
      <c r="FA474" s="2" t="s">
        <v>239</v>
      </c>
      <c r="FB474" s="2" t="s">
        <v>237</v>
      </c>
      <c r="FC474" s="2" t="s">
        <v>1357</v>
      </c>
      <c r="FD474" s="2" t="s">
        <v>1677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237</v>
      </c>
      <c r="FO474" s="2" t="s">
        <v>1357</v>
      </c>
      <c r="FP474" s="2" t="s">
        <v>1363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226</v>
      </c>
      <c r="FZ474" s="2" t="s">
        <v>226</v>
      </c>
      <c r="GA474" s="2" t="s">
        <v>226</v>
      </c>
      <c r="GB474" s="2" t="s">
        <v>226</v>
      </c>
      <c r="GC474" s="2" t="s">
        <v>226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1002</v>
      </c>
      <c r="GL474" s="2" t="s">
        <v>237</v>
      </c>
      <c r="GM474" s="2" t="s">
        <v>1357</v>
      </c>
      <c r="GN474" s="2" t="s">
        <v>1702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239</v>
      </c>
      <c r="GX474" s="2" t="s">
        <v>237</v>
      </c>
      <c r="GY474" s="2" t="s">
        <v>607</v>
      </c>
      <c r="GZ474" s="2" t="s">
        <v>1001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239</v>
      </c>
      <c r="HJ474" s="2" t="s">
        <v>237</v>
      </c>
      <c r="HK474" s="2" t="s">
        <v>994</v>
      </c>
      <c r="HL474" s="2" t="s">
        <v>1135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239</v>
      </c>
      <c r="HV474" s="2" t="s">
        <v>237</v>
      </c>
      <c r="HW474" s="2" t="s">
        <v>1357</v>
      </c>
      <c r="HX474" s="2" t="s">
        <v>3830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237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>
        <v>1</v>
      </c>
      <c r="IP474" s="8">
        <v>30.32</v>
      </c>
      <c r="IQ474" s="7">
        <v>-1</v>
      </c>
      <c r="IR474" s="7">
        <v>-1</v>
      </c>
      <c r="IS474" s="2" t="s">
        <v>239</v>
      </c>
      <c r="IT474" s="2" t="s">
        <v>237</v>
      </c>
      <c r="IU474" s="2" t="s">
        <v>305</v>
      </c>
      <c r="IV474" s="2" t="s">
        <v>838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252</v>
      </c>
      <c r="JF474" s="2" t="s">
        <v>237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237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237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236</v>
      </c>
      <c r="KP474" s="2" t="s">
        <v>237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239</v>
      </c>
      <c r="LB474" s="2" t="s">
        <v>237</v>
      </c>
      <c r="LC474" s="2" t="s">
        <v>1357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>
        <v>2</v>
      </c>
      <c r="LJ474" s="8">
        <v>40.42</v>
      </c>
      <c r="LK474" s="7">
        <v>-1</v>
      </c>
      <c r="LL474" s="7">
        <v>-1</v>
      </c>
      <c r="LM474" s="2" t="s">
        <v>239</v>
      </c>
      <c r="LN474" s="2" t="s">
        <v>237</v>
      </c>
      <c r="LO474" s="2" t="s">
        <v>321</v>
      </c>
      <c r="LP474" s="2" t="s">
        <v>2570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226</v>
      </c>
      <c r="MM474" s="2" t="s">
        <v>226</v>
      </c>
      <c r="MN474" s="2" t="s">
        <v>226</v>
      </c>
      <c r="MO474" s="2" t="s">
        <v>226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239</v>
      </c>
      <c r="MX474" s="2" t="s">
        <v>237</v>
      </c>
      <c r="MY474" s="2" t="s">
        <v>1634</v>
      </c>
      <c r="MZ474" s="2" t="s">
        <v>1047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239</v>
      </c>
      <c r="NJ474" s="2" t="s">
        <v>237</v>
      </c>
      <c r="NK474" s="2" t="s">
        <v>1375</v>
      </c>
      <c r="NL474" s="2" t="s">
        <v>1363</v>
      </c>
      <c r="NM474" s="2" t="s">
        <v>291</v>
      </c>
      <c r="NN474" s="2" t="s">
        <v>226</v>
      </c>
      <c r="NO474" s="4"/>
      <c r="NP474" s="8"/>
      <c r="NQ474" s="4">
        <v>4</v>
      </c>
      <c r="NR474" s="8">
        <v>46.2</v>
      </c>
      <c r="NS474" s="7">
        <v>-1</v>
      </c>
      <c r="NT474" s="7">
        <v>-1</v>
      </c>
      <c r="NU474" s="2" t="s">
        <v>239</v>
      </c>
      <c r="NV474" s="2" t="s">
        <v>237</v>
      </c>
      <c r="NW474" s="2" t="s">
        <v>2125</v>
      </c>
      <c r="NX474" s="2" t="s">
        <v>3809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252</v>
      </c>
      <c r="OH474" s="2" t="s">
        <v>237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252</v>
      </c>
      <c r="OT474" s="2" t="s">
        <v>237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226</v>
      </c>
      <c r="PG474" s="2" t="s">
        <v>226</v>
      </c>
      <c r="PH474" s="2" t="s">
        <v>226</v>
      </c>
      <c r="PI474" s="2" t="s">
        <v>226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239</v>
      </c>
      <c r="QP474" s="2" t="s">
        <v>237</v>
      </c>
      <c r="QQ474" s="2" t="s">
        <v>1379</v>
      </c>
      <c r="QR474" s="2" t="s">
        <v>2705</v>
      </c>
      <c r="QS474" s="2" t="s">
        <v>238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266</v>
      </c>
      <c r="RB474" s="2" t="s">
        <v>237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226</v>
      </c>
      <c r="RN474" s="2" t="s">
        <v>226</v>
      </c>
      <c r="RO474" s="2" t="s">
        <v>226</v>
      </c>
      <c r="RP474" s="2" t="s">
        <v>226</v>
      </c>
      <c r="RQ474" s="2" t="s">
        <v>226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239</v>
      </c>
      <c r="RZ474" s="2" t="s">
        <v>237</v>
      </c>
      <c r="SA474" s="2" t="s">
        <v>621</v>
      </c>
      <c r="SB474" s="2" t="s">
        <v>226</v>
      </c>
      <c r="SC474" s="2" t="s">
        <v>238</v>
      </c>
      <c r="SD474" s="2" t="s">
        <v>226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</row>
    <row r="475">
      <c r="A475" s="2" t="s">
        <v>3831</v>
      </c>
      <c r="B475" s="2" t="s">
        <v>577</v>
      </c>
      <c r="C475" s="2" t="s">
        <v>558</v>
      </c>
      <c r="D475" s="2" t="s">
        <v>486</v>
      </c>
      <c r="E475" s="2" t="s">
        <v>3495</v>
      </c>
      <c r="F475" s="2" t="s">
        <v>1765</v>
      </c>
      <c r="G475" s="2" t="s">
        <v>3832</v>
      </c>
      <c r="H475" s="2" t="s">
        <v>3833</v>
      </c>
      <c r="I475" s="2" t="s">
        <v>3834</v>
      </c>
      <c r="J475" s="2" t="s">
        <v>582</v>
      </c>
      <c r="K475" s="2" t="s">
        <v>1283</v>
      </c>
      <c r="L475" s="3">
        <v>26.95</v>
      </c>
      <c r="M475" s="3">
        <v>28.3</v>
      </c>
      <c r="N475" s="3">
        <v>54.99</v>
      </c>
      <c r="O475" s="2" t="s">
        <v>283</v>
      </c>
      <c r="P475" s="2" t="s">
        <v>284</v>
      </c>
      <c r="Q475" s="2" t="s">
        <v>225</v>
      </c>
      <c r="R475" s="2" t="s">
        <v>226</v>
      </c>
      <c r="S475" s="2" t="s">
        <v>3835</v>
      </c>
      <c r="T475" s="2" t="s">
        <v>969</v>
      </c>
      <c r="U475" s="2" t="s">
        <v>371</v>
      </c>
      <c r="V475" s="2" t="s">
        <v>1893</v>
      </c>
      <c r="W475" s="2" t="s">
        <v>1894</v>
      </c>
      <c r="X475" s="2" t="s">
        <v>1578</v>
      </c>
      <c r="Y475" s="2" t="s">
        <v>1270</v>
      </c>
      <c r="Z475" s="4"/>
      <c r="AA475" s="4">
        <f>=ROUNDDOWN({0},0)</f>
      </c>
      <c r="AB475" s="5"/>
      <c r="AC475" s="2" t="s">
        <v>226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>
        <v>5</v>
      </c>
      <c r="AS475" s="8">
        <v>60.5</v>
      </c>
      <c r="AT475" s="7">
        <v>-1</v>
      </c>
      <c r="AU475" s="7">
        <v>-1</v>
      </c>
      <c r="AV475" s="4" t="s">
        <v>226</v>
      </c>
      <c r="AW475" s="8" t="s">
        <v>226</v>
      </c>
      <c r="AX475" s="4">
        <v>11</v>
      </c>
      <c r="AY475" s="8">
        <v>263.78</v>
      </c>
      <c r="AZ475" s="7" t="s">
        <v>226</v>
      </c>
      <c r="BA475" s="7" t="s">
        <v>226</v>
      </c>
      <c r="BB475" s="7"/>
      <c r="BC475" s="4" t="s">
        <v>226</v>
      </c>
      <c r="BD475" s="8" t="s">
        <v>226</v>
      </c>
      <c r="BE475" s="4">
        <v>11</v>
      </c>
      <c r="BF475" s="8">
        <v>263.78</v>
      </c>
      <c r="BG475" s="7" t="s">
        <v>226</v>
      </c>
      <c r="BH475" s="7" t="s">
        <v>226</v>
      </c>
      <c r="BI475" s="7"/>
      <c r="BJ475" s="4"/>
      <c r="BK475" s="8"/>
      <c r="BL475" s="2" t="s">
        <v>19</v>
      </c>
      <c r="BM475" s="7"/>
      <c r="BN475" s="7"/>
      <c r="BO475" s="4"/>
      <c r="BP475" s="8"/>
      <c r="BQ475" s="4"/>
      <c r="BR475" s="8"/>
      <c r="BS475" s="7"/>
      <c r="BT475" s="7"/>
      <c r="BU475" s="2" t="s">
        <v>239</v>
      </c>
      <c r="BV475" s="2" t="s">
        <v>237</v>
      </c>
      <c r="BW475" s="2" t="s">
        <v>226</v>
      </c>
      <c r="BX475" s="2" t="s">
        <v>264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239</v>
      </c>
      <c r="CH475" s="2" t="s">
        <v>237</v>
      </c>
      <c r="CI475" s="2" t="s">
        <v>1959</v>
      </c>
      <c r="CJ475" s="2" t="s">
        <v>789</v>
      </c>
      <c r="CK475" s="2" t="s">
        <v>238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239</v>
      </c>
      <c r="CT475" s="2" t="s">
        <v>237</v>
      </c>
      <c r="CU475" s="2" t="s">
        <v>1270</v>
      </c>
      <c r="CV475" s="2" t="s">
        <v>904</v>
      </c>
      <c r="CW475" s="2" t="s">
        <v>238</v>
      </c>
      <c r="CX475" s="2" t="s">
        <v>226</v>
      </c>
      <c r="CY475" s="4"/>
      <c r="CZ475" s="8"/>
      <c r="DA475" s="4">
        <v>5</v>
      </c>
      <c r="DB475" s="8">
        <v>60.5</v>
      </c>
      <c r="DC475" s="7">
        <v>-1</v>
      </c>
      <c r="DD475" s="7">
        <v>-1</v>
      </c>
      <c r="DE475" s="2" t="s">
        <v>239</v>
      </c>
      <c r="DF475" s="2" t="s">
        <v>237</v>
      </c>
      <c r="DG475" s="2" t="s">
        <v>654</v>
      </c>
      <c r="DH475" s="2" t="s">
        <v>305</v>
      </c>
      <c r="DI475" s="2" t="s">
        <v>291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239</v>
      </c>
      <c r="DR475" s="2" t="s">
        <v>237</v>
      </c>
      <c r="DS475" s="2" t="s">
        <v>1270</v>
      </c>
      <c r="DT475" s="2" t="s">
        <v>651</v>
      </c>
      <c r="DU475" s="2" t="s">
        <v>291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239</v>
      </c>
      <c r="ED475" s="2" t="s">
        <v>237</v>
      </c>
      <c r="EE475" s="2" t="s">
        <v>1270</v>
      </c>
      <c r="EF475" s="2" t="s">
        <v>833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239</v>
      </c>
      <c r="EP475" s="2" t="s">
        <v>237</v>
      </c>
      <c r="EQ475" s="2" t="s">
        <v>1270</v>
      </c>
      <c r="ER475" s="2" t="s">
        <v>781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239</v>
      </c>
      <c r="FB475" s="2" t="s">
        <v>237</v>
      </c>
      <c r="FC475" s="2" t="s">
        <v>770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237</v>
      </c>
      <c r="FO475" s="2" t="s">
        <v>1270</v>
      </c>
      <c r="FP475" s="2" t="s">
        <v>1754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226</v>
      </c>
      <c r="FZ475" s="2" t="s">
        <v>226</v>
      </c>
      <c r="GA475" s="2" t="s">
        <v>226</v>
      </c>
      <c r="GB475" s="2" t="s">
        <v>226</v>
      </c>
      <c r="GC475" s="2" t="s">
        <v>226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237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266</v>
      </c>
      <c r="GX475" s="2" t="s">
        <v>237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252</v>
      </c>
      <c r="HJ475" s="2" t="s">
        <v>237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236</v>
      </c>
      <c r="HV475" s="2" t="s">
        <v>237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237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226</v>
      </c>
      <c r="IT475" s="2" t="s">
        <v>226</v>
      </c>
      <c r="IU475" s="2" t="s">
        <v>226</v>
      </c>
      <c r="IV475" s="2" t="s">
        <v>226</v>
      </c>
      <c r="IW475" s="2" t="s">
        <v>226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252</v>
      </c>
      <c r="JF475" s="2" t="s">
        <v>237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237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237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236</v>
      </c>
      <c r="KP475" s="2" t="s">
        <v>237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252</v>
      </c>
      <c r="LB475" s="2" t="s">
        <v>237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239</v>
      </c>
      <c r="LN475" s="2" t="s">
        <v>237</v>
      </c>
      <c r="LO475" s="2" t="s">
        <v>321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226</v>
      </c>
      <c r="MM475" s="2" t="s">
        <v>226</v>
      </c>
      <c r="MN475" s="2" t="s">
        <v>226</v>
      </c>
      <c r="MO475" s="2" t="s">
        <v>226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252</v>
      </c>
      <c r="MX475" s="2" t="s">
        <v>237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239</v>
      </c>
      <c r="NJ475" s="2" t="s">
        <v>237</v>
      </c>
      <c r="NK475" s="2" t="s">
        <v>1270</v>
      </c>
      <c r="NL475" s="2" t="s">
        <v>654</v>
      </c>
      <c r="NM475" s="2" t="s">
        <v>291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239</v>
      </c>
      <c r="NV475" s="2" t="s">
        <v>237</v>
      </c>
      <c r="NW475" s="2" t="s">
        <v>1195</v>
      </c>
      <c r="NX475" s="2" t="s">
        <v>253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252</v>
      </c>
      <c r="OH475" s="2" t="s">
        <v>237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252</v>
      </c>
      <c r="OT475" s="2" t="s">
        <v>237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226</v>
      </c>
      <c r="PF475" s="2" t="s">
        <v>226</v>
      </c>
      <c r="PG475" s="2" t="s">
        <v>226</v>
      </c>
      <c r="PH475" s="2" t="s">
        <v>226</v>
      </c>
      <c r="PI475" s="2" t="s">
        <v>226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266</v>
      </c>
      <c r="QD475" s="2" t="s">
        <v>237</v>
      </c>
      <c r="QE475" s="2" t="s">
        <v>226</v>
      </c>
      <c r="QF475" s="2" t="s">
        <v>226</v>
      </c>
      <c r="QG475" s="2" t="s">
        <v>238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236</v>
      </c>
      <c r="QP475" s="2" t="s">
        <v>237</v>
      </c>
      <c r="QQ475" s="2" t="s">
        <v>226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266</v>
      </c>
      <c r="RB475" s="2" t="s">
        <v>237</v>
      </c>
      <c r="RC475" s="2" t="s">
        <v>226</v>
      </c>
      <c r="RD475" s="2" t="s">
        <v>226</v>
      </c>
      <c r="RE475" s="2" t="s">
        <v>238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226</v>
      </c>
      <c r="RN475" s="2" t="s">
        <v>226</v>
      </c>
      <c r="RO475" s="2" t="s">
        <v>226</v>
      </c>
      <c r="RP475" s="2" t="s">
        <v>226</v>
      </c>
      <c r="RQ475" s="2" t="s">
        <v>226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236</v>
      </c>
      <c r="RZ475" s="2" t="s">
        <v>237</v>
      </c>
      <c r="SA475" s="2" t="s">
        <v>226</v>
      </c>
      <c r="SB475" s="2" t="s">
        <v>226</v>
      </c>
      <c r="SC475" s="2" t="s">
        <v>238</v>
      </c>
      <c r="SD475" s="2" t="s">
        <v>226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</row>
    <row r="476">
      <c r="A476" s="2" t="s">
        <v>3836</v>
      </c>
      <c r="B476" s="2" t="s">
        <v>577</v>
      </c>
      <c r="C476" s="2" t="s">
        <v>558</v>
      </c>
      <c r="D476" s="2" t="s">
        <v>486</v>
      </c>
      <c r="E476" s="2" t="s">
        <v>3495</v>
      </c>
      <c r="F476" s="2" t="s">
        <v>1765</v>
      </c>
      <c r="G476" s="2" t="s">
        <v>3832</v>
      </c>
      <c r="H476" s="2" t="s">
        <v>3833</v>
      </c>
      <c r="I476" s="2" t="s">
        <v>3834</v>
      </c>
      <c r="J476" s="2" t="s">
        <v>221</v>
      </c>
      <c r="K476" s="2" t="s">
        <v>1283</v>
      </c>
      <c r="L476" s="3">
        <v>31.85</v>
      </c>
      <c r="M476" s="3">
        <v>33.44</v>
      </c>
      <c r="N476" s="3">
        <v>64.99</v>
      </c>
      <c r="O476" s="2" t="s">
        <v>283</v>
      </c>
      <c r="P476" s="2" t="s">
        <v>284</v>
      </c>
      <c r="Q476" s="2" t="s">
        <v>225</v>
      </c>
      <c r="R476" s="2" t="s">
        <v>226</v>
      </c>
      <c r="S476" s="2" t="s">
        <v>3835</v>
      </c>
      <c r="T476" s="2" t="s">
        <v>969</v>
      </c>
      <c r="U476" s="2" t="s">
        <v>229</v>
      </c>
      <c r="V476" s="2" t="s">
        <v>1893</v>
      </c>
      <c r="W476" s="2" t="s">
        <v>1894</v>
      </c>
      <c r="X476" s="2" t="s">
        <v>1578</v>
      </c>
      <c r="Y476" s="2" t="s">
        <v>1270</v>
      </c>
      <c r="Z476" s="4"/>
      <c r="AA476" s="4">
        <f>=ROUNDDOWN({0},0)</f>
      </c>
      <c r="AB476" s="5">
        <v>3</v>
      </c>
      <c r="AC476" s="2" t="s">
        <v>226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>
        <v>6</v>
      </c>
      <c r="AS476" s="8">
        <v>203.28</v>
      </c>
      <c r="AT476" s="7">
        <v>-1</v>
      </c>
      <c r="AU476" s="7">
        <v>-1</v>
      </c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/>
      <c r="BJ476" s="4"/>
      <c r="BK476" s="8"/>
      <c r="BL476" s="2" t="s">
        <v>3837</v>
      </c>
      <c r="BM476" s="7"/>
      <c r="BN476" s="7"/>
      <c r="BO476" s="4"/>
      <c r="BP476" s="8"/>
      <c r="BQ476" s="4"/>
      <c r="BR476" s="8"/>
      <c r="BS476" s="7"/>
      <c r="BT476" s="7"/>
      <c r="BU476" s="2" t="s">
        <v>239</v>
      </c>
      <c r="BV476" s="2" t="s">
        <v>237</v>
      </c>
      <c r="BW476" s="2" t="s">
        <v>226</v>
      </c>
      <c r="BX476" s="2" t="s">
        <v>264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239</v>
      </c>
      <c r="CH476" s="2" t="s">
        <v>237</v>
      </c>
      <c r="CI476" s="2" t="s">
        <v>1959</v>
      </c>
      <c r="CJ476" s="2" t="s">
        <v>907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239</v>
      </c>
      <c r="CT476" s="2" t="s">
        <v>237</v>
      </c>
      <c r="CU476" s="2" t="s">
        <v>1270</v>
      </c>
      <c r="CV476" s="2" t="s">
        <v>648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237</v>
      </c>
      <c r="DG476" s="2" t="s">
        <v>654</v>
      </c>
      <c r="DH476" s="2" t="s">
        <v>243</v>
      </c>
      <c r="DI476" s="2" t="s">
        <v>291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239</v>
      </c>
      <c r="DR476" s="2" t="s">
        <v>237</v>
      </c>
      <c r="DS476" s="2" t="s">
        <v>1270</v>
      </c>
      <c r="DT476" s="2" t="s">
        <v>651</v>
      </c>
      <c r="DU476" s="2" t="s">
        <v>291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239</v>
      </c>
      <c r="ED476" s="2" t="s">
        <v>237</v>
      </c>
      <c r="EE476" s="2" t="s">
        <v>1270</v>
      </c>
      <c r="EF476" s="2" t="s">
        <v>3838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239</v>
      </c>
      <c r="EP476" s="2" t="s">
        <v>237</v>
      </c>
      <c r="EQ476" s="2" t="s">
        <v>1270</v>
      </c>
      <c r="ER476" s="2" t="s">
        <v>834</v>
      </c>
      <c r="ES476" s="2" t="s">
        <v>238</v>
      </c>
      <c r="ET476" s="2" t="s">
        <v>226</v>
      </c>
      <c r="EU476" s="4"/>
      <c r="EV476" s="8"/>
      <c r="EW476" s="4">
        <v>3</v>
      </c>
      <c r="EX476" s="8">
        <v>100.29</v>
      </c>
      <c r="EY476" s="7">
        <v>-1</v>
      </c>
      <c r="EZ476" s="7">
        <v>-1</v>
      </c>
      <c r="FA476" s="2" t="s">
        <v>239</v>
      </c>
      <c r="FB476" s="2" t="s">
        <v>237</v>
      </c>
      <c r="FC476" s="2" t="s">
        <v>770</v>
      </c>
      <c r="FD476" s="2" t="s">
        <v>1195</v>
      </c>
      <c r="FE476" s="2" t="s">
        <v>238</v>
      </c>
      <c r="FF476" s="2" t="s">
        <v>226</v>
      </c>
      <c r="FG476" s="4"/>
      <c r="FH476" s="8"/>
      <c r="FI476" s="4">
        <v>3</v>
      </c>
      <c r="FJ476" s="8">
        <v>102.99</v>
      </c>
      <c r="FK476" s="7">
        <v>-1</v>
      </c>
      <c r="FL476" s="7">
        <v>-1</v>
      </c>
      <c r="FM476" s="2" t="s">
        <v>239</v>
      </c>
      <c r="FN476" s="2" t="s">
        <v>237</v>
      </c>
      <c r="FO476" s="2" t="s">
        <v>1270</v>
      </c>
      <c r="FP476" s="2" t="s">
        <v>1964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226</v>
      </c>
      <c r="FZ476" s="2" t="s">
        <v>226</v>
      </c>
      <c r="GA476" s="2" t="s">
        <v>226</v>
      </c>
      <c r="GB476" s="2" t="s">
        <v>226</v>
      </c>
      <c r="GC476" s="2" t="s">
        <v>226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237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266</v>
      </c>
      <c r="GX476" s="2" t="s">
        <v>237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252</v>
      </c>
      <c r="HJ476" s="2" t="s">
        <v>237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237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237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226</v>
      </c>
      <c r="IT476" s="2" t="s">
        <v>226</v>
      </c>
      <c r="IU476" s="2" t="s">
        <v>226</v>
      </c>
      <c r="IV476" s="2" t="s">
        <v>226</v>
      </c>
      <c r="IW476" s="2" t="s">
        <v>226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237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237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237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236</v>
      </c>
      <c r="KP476" s="2" t="s">
        <v>237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237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239</v>
      </c>
      <c r="LN476" s="2" t="s">
        <v>237</v>
      </c>
      <c r="LO476" s="2" t="s">
        <v>321</v>
      </c>
      <c r="LP476" s="2" t="s">
        <v>2088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226</v>
      </c>
      <c r="MM476" s="2" t="s">
        <v>226</v>
      </c>
      <c r="MN476" s="2" t="s">
        <v>226</v>
      </c>
      <c r="MO476" s="2" t="s">
        <v>226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252</v>
      </c>
      <c r="MX476" s="2" t="s">
        <v>237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239</v>
      </c>
      <c r="NJ476" s="2" t="s">
        <v>237</v>
      </c>
      <c r="NK476" s="2" t="s">
        <v>1270</v>
      </c>
      <c r="NL476" s="2" t="s">
        <v>1841</v>
      </c>
      <c r="NM476" s="2" t="s">
        <v>291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239</v>
      </c>
      <c r="NV476" s="2" t="s">
        <v>237</v>
      </c>
      <c r="NW476" s="2" t="s">
        <v>1195</v>
      </c>
      <c r="NX476" s="2" t="s">
        <v>247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252</v>
      </c>
      <c r="OH476" s="2" t="s">
        <v>237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252</v>
      </c>
      <c r="OT476" s="2" t="s">
        <v>237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226</v>
      </c>
      <c r="PF476" s="2" t="s">
        <v>226</v>
      </c>
      <c r="PG476" s="2" t="s">
        <v>226</v>
      </c>
      <c r="PH476" s="2" t="s">
        <v>226</v>
      </c>
      <c r="PI476" s="2" t="s">
        <v>226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266</v>
      </c>
      <c r="QD476" s="2" t="s">
        <v>237</v>
      </c>
      <c r="QE476" s="2" t="s">
        <v>226</v>
      </c>
      <c r="QF476" s="2" t="s">
        <v>226</v>
      </c>
      <c r="QG476" s="2" t="s">
        <v>238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236</v>
      </c>
      <c r="QP476" s="2" t="s">
        <v>237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266</v>
      </c>
      <c r="RB476" s="2" t="s">
        <v>237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226</v>
      </c>
      <c r="RN476" s="2" t="s">
        <v>226</v>
      </c>
      <c r="RO476" s="2" t="s">
        <v>226</v>
      </c>
      <c r="RP476" s="2" t="s">
        <v>226</v>
      </c>
      <c r="RQ476" s="2" t="s">
        <v>226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236</v>
      </c>
      <c r="RZ476" s="2" t="s">
        <v>237</v>
      </c>
      <c r="SA476" s="2" t="s">
        <v>226</v>
      </c>
      <c r="SB476" s="2" t="s">
        <v>226</v>
      </c>
      <c r="SC476" s="2" t="s">
        <v>238</v>
      </c>
      <c r="SD476" s="2" t="s">
        <v>226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</row>
    <row r="477">
      <c r="A477" s="2" t="s">
        <v>3839</v>
      </c>
      <c r="B477" s="2" t="s">
        <v>577</v>
      </c>
      <c r="C477" s="2" t="s">
        <v>558</v>
      </c>
      <c r="D477" s="2" t="s">
        <v>486</v>
      </c>
      <c r="E477" s="2" t="s">
        <v>3495</v>
      </c>
      <c r="F477" s="2" t="s">
        <v>2697</v>
      </c>
      <c r="G477" s="2" t="s">
        <v>1349</v>
      </c>
      <c r="H477" s="2" t="s">
        <v>2698</v>
      </c>
      <c r="I477" s="2" t="s">
        <v>3771</v>
      </c>
      <c r="J477" s="2" t="s">
        <v>582</v>
      </c>
      <c r="K477" s="2" t="s">
        <v>405</v>
      </c>
      <c r="L477" s="3">
        <v>25.3</v>
      </c>
      <c r="M477" s="3">
        <v>26.56</v>
      </c>
      <c r="N477" s="3">
        <v>54.99</v>
      </c>
      <c r="O477" s="2" t="s">
        <v>283</v>
      </c>
      <c r="P477" s="2" t="s">
        <v>284</v>
      </c>
      <c r="Q477" s="2" t="s">
        <v>225</v>
      </c>
      <c r="R477" s="2" t="s">
        <v>226</v>
      </c>
      <c r="S477" s="2" t="s">
        <v>2699</v>
      </c>
      <c r="T477" s="2" t="s">
        <v>969</v>
      </c>
      <c r="U477" s="2" t="s">
        <v>371</v>
      </c>
      <c r="V477" s="2" t="s">
        <v>1893</v>
      </c>
      <c r="W477" s="2" t="s">
        <v>1894</v>
      </c>
      <c r="X477" s="2" t="s">
        <v>1578</v>
      </c>
      <c r="Y477" s="2" t="s">
        <v>1144</v>
      </c>
      <c r="Z477" s="4"/>
      <c r="AA477" s="4">
        <f>=ROUNDDOWN({0},0)</f>
      </c>
      <c r="AB477" s="5">
        <v>1</v>
      </c>
      <c r="AC477" s="2" t="s">
        <v>226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/>
      <c r="AQ477" s="8"/>
      <c r="AR477" s="4">
        <v>1</v>
      </c>
      <c r="AS477" s="8">
        <v>11.48</v>
      </c>
      <c r="AT477" s="7">
        <v>-1</v>
      </c>
      <c r="AU477" s="7">
        <v>-1</v>
      </c>
      <c r="AV477" s="4"/>
      <c r="AW477" s="8"/>
      <c r="AX477" s="4">
        <v>1</v>
      </c>
      <c r="AY477" s="8">
        <v>11.48</v>
      </c>
      <c r="AZ477" s="7">
        <v>-1</v>
      </c>
      <c r="BA477" s="7">
        <v>-1</v>
      </c>
      <c r="BB477" s="7"/>
      <c r="BC477" s="4"/>
      <c r="BD477" s="8"/>
      <c r="BE477" s="4">
        <v>1</v>
      </c>
      <c r="BF477" s="8">
        <v>11.48</v>
      </c>
      <c r="BG477" s="7">
        <v>-1</v>
      </c>
      <c r="BH477" s="7">
        <v>-1</v>
      </c>
      <c r="BI477" s="7"/>
      <c r="BJ477" s="4"/>
      <c r="BK477" s="8"/>
      <c r="BL477" s="2" t="s">
        <v>303</v>
      </c>
      <c r="BM477" s="7"/>
      <c r="BN477" s="7"/>
      <c r="BO477" s="4"/>
      <c r="BP477" s="8"/>
      <c r="BQ477" s="4"/>
      <c r="BR477" s="8"/>
      <c r="BS477" s="7"/>
      <c r="BT477" s="7"/>
      <c r="BU477" s="2" t="s">
        <v>1002</v>
      </c>
      <c r="BV477" s="2" t="s">
        <v>237</v>
      </c>
      <c r="BW477" s="2" t="s">
        <v>226</v>
      </c>
      <c r="BX477" s="2" t="s">
        <v>745</v>
      </c>
      <c r="BY477" s="2" t="s">
        <v>238</v>
      </c>
      <c r="BZ477" s="2" t="s">
        <v>226</v>
      </c>
      <c r="CA477" s="4"/>
      <c r="CB477" s="8"/>
      <c r="CC477" s="4"/>
      <c r="CD477" s="8"/>
      <c r="CE477" s="7"/>
      <c r="CF477" s="7"/>
      <c r="CG477" s="2" t="s">
        <v>239</v>
      </c>
      <c r="CH477" s="2" t="s">
        <v>237</v>
      </c>
      <c r="CI477" s="2" t="s">
        <v>800</v>
      </c>
      <c r="CJ477" s="2" t="s">
        <v>593</v>
      </c>
      <c r="CK477" s="2" t="s">
        <v>238</v>
      </c>
      <c r="CL477" s="2" t="s">
        <v>226</v>
      </c>
      <c r="CM477" s="4"/>
      <c r="CN477" s="8"/>
      <c r="CO477" s="4">
        <v>1</v>
      </c>
      <c r="CP477" s="8">
        <v>11.48</v>
      </c>
      <c r="CQ477" s="7">
        <v>-1</v>
      </c>
      <c r="CR477" s="7">
        <v>-1</v>
      </c>
      <c r="CS477" s="2" t="s">
        <v>239</v>
      </c>
      <c r="CT477" s="2" t="s">
        <v>237</v>
      </c>
      <c r="CU477" s="2" t="s">
        <v>804</v>
      </c>
      <c r="CV477" s="2" t="s">
        <v>621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239</v>
      </c>
      <c r="DF477" s="2" t="s">
        <v>237</v>
      </c>
      <c r="DG477" s="2" t="s">
        <v>3262</v>
      </c>
      <c r="DH477" s="2" t="s">
        <v>592</v>
      </c>
      <c r="DI477" s="2" t="s">
        <v>291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239</v>
      </c>
      <c r="DR477" s="2" t="s">
        <v>237</v>
      </c>
      <c r="DS477" s="2" t="s">
        <v>804</v>
      </c>
      <c r="DT477" s="2" t="s">
        <v>1003</v>
      </c>
      <c r="DU477" s="2" t="s">
        <v>291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239</v>
      </c>
      <c r="ED477" s="2" t="s">
        <v>237</v>
      </c>
      <c r="EE477" s="2" t="s">
        <v>1125</v>
      </c>
      <c r="EF477" s="2" t="s">
        <v>1079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239</v>
      </c>
      <c r="EP477" s="2" t="s">
        <v>237</v>
      </c>
      <c r="EQ477" s="2" t="s">
        <v>804</v>
      </c>
      <c r="ER477" s="2" t="s">
        <v>604</v>
      </c>
      <c r="ES477" s="2" t="s">
        <v>238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237</v>
      </c>
      <c r="FC477" s="2" t="s">
        <v>3728</v>
      </c>
      <c r="FD477" s="2" t="s">
        <v>593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237</v>
      </c>
      <c r="FO477" s="2" t="s">
        <v>804</v>
      </c>
      <c r="FP477" s="2" t="s">
        <v>1551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226</v>
      </c>
      <c r="FZ477" s="2" t="s">
        <v>226</v>
      </c>
      <c r="GA477" s="2" t="s">
        <v>226</v>
      </c>
      <c r="GB477" s="2" t="s">
        <v>226</v>
      </c>
      <c r="GC477" s="2" t="s">
        <v>226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237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239</v>
      </c>
      <c r="GX477" s="2" t="s">
        <v>237</v>
      </c>
      <c r="GY477" s="2" t="s">
        <v>607</v>
      </c>
      <c r="GZ477" s="2" t="s">
        <v>3840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252</v>
      </c>
      <c r="HJ477" s="2" t="s">
        <v>237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237</v>
      </c>
      <c r="HW477" s="2" t="s">
        <v>607</v>
      </c>
      <c r="HX477" s="2" t="s">
        <v>3841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237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237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237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237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237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236</v>
      </c>
      <c r="KP477" s="2" t="s">
        <v>237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252</v>
      </c>
      <c r="LB477" s="2" t="s">
        <v>237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239</v>
      </c>
      <c r="LN477" s="2" t="s">
        <v>237</v>
      </c>
      <c r="LO477" s="2" t="s">
        <v>321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226</v>
      </c>
      <c r="MA477" s="2" t="s">
        <v>226</v>
      </c>
      <c r="MB477" s="2" t="s">
        <v>226</v>
      </c>
      <c r="MC477" s="2" t="s">
        <v>226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226</v>
      </c>
      <c r="MM477" s="2" t="s">
        <v>226</v>
      </c>
      <c r="MN477" s="2" t="s">
        <v>226</v>
      </c>
      <c r="MO477" s="2" t="s">
        <v>226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252</v>
      </c>
      <c r="MX477" s="2" t="s">
        <v>237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239</v>
      </c>
      <c r="NJ477" s="2" t="s">
        <v>237</v>
      </c>
      <c r="NK477" s="2" t="s">
        <v>804</v>
      </c>
      <c r="NL477" s="2" t="s">
        <v>1130</v>
      </c>
      <c r="NM477" s="2" t="s">
        <v>291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239</v>
      </c>
      <c r="NV477" s="2" t="s">
        <v>237</v>
      </c>
      <c r="NW477" s="2" t="s">
        <v>760</v>
      </c>
      <c r="NX477" s="2" t="s">
        <v>848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239</v>
      </c>
      <c r="OH477" s="2" t="s">
        <v>237</v>
      </c>
      <c r="OI477" s="2" t="s">
        <v>762</v>
      </c>
      <c r="OJ477" s="2" t="s">
        <v>2214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252</v>
      </c>
      <c r="OT477" s="2" t="s">
        <v>237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226</v>
      </c>
      <c r="PG477" s="2" t="s">
        <v>226</v>
      </c>
      <c r="PH477" s="2" t="s">
        <v>226</v>
      </c>
      <c r="PI477" s="2" t="s">
        <v>226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266</v>
      </c>
      <c r="QD477" s="2" t="s">
        <v>237</v>
      </c>
      <c r="QE477" s="2" t="s">
        <v>226</v>
      </c>
      <c r="QF477" s="2" t="s">
        <v>226</v>
      </c>
      <c r="QG477" s="2" t="s">
        <v>238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236</v>
      </c>
      <c r="QP477" s="2" t="s">
        <v>237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266</v>
      </c>
      <c r="RB477" s="2" t="s">
        <v>237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226</v>
      </c>
      <c r="RN477" s="2" t="s">
        <v>226</v>
      </c>
      <c r="RO477" s="2" t="s">
        <v>226</v>
      </c>
      <c r="RP477" s="2" t="s">
        <v>226</v>
      </c>
      <c r="RQ477" s="2" t="s">
        <v>226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236</v>
      </c>
      <c r="RZ477" s="2" t="s">
        <v>237</v>
      </c>
      <c r="SA477" s="2" t="s">
        <v>843</v>
      </c>
      <c r="SB477" s="2" t="s">
        <v>226</v>
      </c>
      <c r="SC477" s="2" t="s">
        <v>238</v>
      </c>
      <c r="SD477" s="2" t="s">
        <v>226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</row>
    <row r="478">
      <c r="A478" s="2" t="s">
        <v>3842</v>
      </c>
      <c r="B478" s="2" t="s">
        <v>577</v>
      </c>
      <c r="C478" s="2" t="s">
        <v>558</v>
      </c>
      <c r="D478" s="2" t="s">
        <v>486</v>
      </c>
      <c r="E478" s="2" t="s">
        <v>3495</v>
      </c>
      <c r="F478" s="2" t="s">
        <v>2716</v>
      </c>
      <c r="G478" s="2" t="s">
        <v>2717</v>
      </c>
      <c r="H478" s="2" t="s">
        <v>2718</v>
      </c>
      <c r="I478" s="2" t="s">
        <v>3843</v>
      </c>
      <c r="J478" s="2" t="s">
        <v>582</v>
      </c>
      <c r="K478" s="2" t="s">
        <v>438</v>
      </c>
      <c r="L478" s="3">
        <v>19.04</v>
      </c>
      <c r="M478" s="3">
        <v>19.99</v>
      </c>
      <c r="N478" s="3">
        <v>39.99</v>
      </c>
      <c r="O478" s="2" t="s">
        <v>223</v>
      </c>
      <c r="P478" s="2" t="s">
        <v>2226</v>
      </c>
      <c r="Q478" s="2" t="s">
        <v>225</v>
      </c>
      <c r="R478" s="2" t="s">
        <v>226</v>
      </c>
      <c r="S478" s="2" t="s">
        <v>2720</v>
      </c>
      <c r="T478" s="2" t="s">
        <v>2721</v>
      </c>
      <c r="U478" s="2" t="s">
        <v>489</v>
      </c>
      <c r="V478" s="2" t="s">
        <v>230</v>
      </c>
      <c r="W478" s="2" t="s">
        <v>971</v>
      </c>
      <c r="X478" s="2" t="s">
        <v>231</v>
      </c>
      <c r="Y478" s="2" t="s">
        <v>2173</v>
      </c>
      <c r="Z478" s="4">
        <v>50</v>
      </c>
      <c r="AA478" s="4">
        <f>=ROUNDDOWN({0},0)</f>
      </c>
      <c r="AB478" s="5"/>
      <c r="AC478" s="2" t="s">
        <v>1219</v>
      </c>
      <c r="AD478" s="4">
        <v>40</v>
      </c>
      <c r="AE478" s="4">
        <v>40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/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/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949</v>
      </c>
      <c r="BV478" s="2" t="s">
        <v>223</v>
      </c>
      <c r="BW478" s="2" t="s">
        <v>226</v>
      </c>
      <c r="BX478" s="2" t="s">
        <v>226</v>
      </c>
      <c r="BY478" s="2" t="s">
        <v>238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239</v>
      </c>
      <c r="CH478" s="2" t="s">
        <v>223</v>
      </c>
      <c r="CI478" s="2" t="s">
        <v>2173</v>
      </c>
      <c r="CJ478" s="2" t="s">
        <v>226</v>
      </c>
      <c r="CK478" s="2" t="s">
        <v>238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239</v>
      </c>
      <c r="CT478" s="2" t="s">
        <v>223</v>
      </c>
      <c r="CU478" s="2" t="s">
        <v>2722</v>
      </c>
      <c r="CV478" s="2" t="s">
        <v>226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236</v>
      </c>
      <c r="DF478" s="2" t="s">
        <v>223</v>
      </c>
      <c r="DG478" s="2" t="s">
        <v>226</v>
      </c>
      <c r="DH478" s="2" t="s">
        <v>226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236</v>
      </c>
      <c r="DR478" s="2" t="s">
        <v>223</v>
      </c>
      <c r="DS478" s="2" t="s">
        <v>226</v>
      </c>
      <c r="DT478" s="2" t="s">
        <v>226</v>
      </c>
      <c r="DU478" s="2" t="s">
        <v>238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667</v>
      </c>
      <c r="ED478" s="2" t="s">
        <v>223</v>
      </c>
      <c r="EE478" s="2" t="s">
        <v>226</v>
      </c>
      <c r="EF478" s="2" t="s">
        <v>226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223</v>
      </c>
      <c r="EQ478" s="2" t="s">
        <v>2230</v>
      </c>
      <c r="ER478" s="2" t="s">
        <v>226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223</v>
      </c>
      <c r="FC478" s="2" t="s">
        <v>1314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2173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223</v>
      </c>
      <c r="GA478" s="2" t="s">
        <v>2173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236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949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252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252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252</v>
      </c>
      <c r="LZ478" s="2" t="s">
        <v>223</v>
      </c>
      <c r="MA478" s="2" t="s">
        <v>226</v>
      </c>
      <c r="MB478" s="2" t="s">
        <v>226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252</v>
      </c>
      <c r="ML478" s="2" t="s">
        <v>223</v>
      </c>
      <c r="MM478" s="2" t="s">
        <v>226</v>
      </c>
      <c r="MN478" s="2" t="s">
        <v>226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949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252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252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252</v>
      </c>
      <c r="PF478" s="2" t="s">
        <v>223</v>
      </c>
      <c r="PG478" s="2" t="s">
        <v>226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252</v>
      </c>
      <c r="QP478" s="2" t="s">
        <v>223</v>
      </c>
      <c r="QQ478" s="2" t="s">
        <v>226</v>
      </c>
      <c r="QR478" s="2" t="s">
        <v>226</v>
      </c>
      <c r="QS478" s="2" t="s">
        <v>238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266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252</v>
      </c>
      <c r="RN478" s="2" t="s">
        <v>223</v>
      </c>
      <c r="RO478" s="2" t="s">
        <v>226</v>
      </c>
      <c r="RP478" s="2" t="s">
        <v>226</v>
      </c>
      <c r="RQ478" s="2" t="s">
        <v>238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226</v>
      </c>
      <c r="RZ478" s="2" t="s">
        <v>226</v>
      </c>
      <c r="SA478" s="2" t="s">
        <v>226</v>
      </c>
      <c r="SB478" s="2" t="s">
        <v>226</v>
      </c>
      <c r="SC478" s="2" t="s">
        <v>226</v>
      </c>
      <c r="SD478" s="2" t="s">
        <v>226</v>
      </c>
      <c r="SE478" s="4">
        <v>50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>
        <v>40</v>
      </c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</row>
    <row r="479">
      <c r="A479" s="2" t="s">
        <v>3844</v>
      </c>
      <c r="B479" s="2" t="s">
        <v>577</v>
      </c>
      <c r="C479" s="2" t="s">
        <v>558</v>
      </c>
      <c r="D479" s="2" t="s">
        <v>486</v>
      </c>
      <c r="E479" s="2" t="s">
        <v>3495</v>
      </c>
      <c r="F479" s="2" t="s">
        <v>2716</v>
      </c>
      <c r="G479" s="2" t="s">
        <v>2717</v>
      </c>
      <c r="H479" s="2" t="s">
        <v>2718</v>
      </c>
      <c r="I479" s="2" t="s">
        <v>3843</v>
      </c>
      <c r="J479" s="2" t="s">
        <v>221</v>
      </c>
      <c r="K479" s="2" t="s">
        <v>438</v>
      </c>
      <c r="L479" s="3">
        <v>23.8</v>
      </c>
      <c r="M479" s="3">
        <v>24.99</v>
      </c>
      <c r="N479" s="3">
        <v>49.99</v>
      </c>
      <c r="O479" s="2" t="s">
        <v>223</v>
      </c>
      <c r="P479" s="2" t="s">
        <v>2226</v>
      </c>
      <c r="Q479" s="2" t="s">
        <v>225</v>
      </c>
      <c r="R479" s="2" t="s">
        <v>226</v>
      </c>
      <c r="S479" s="2" t="s">
        <v>2720</v>
      </c>
      <c r="T479" s="2" t="s">
        <v>2721</v>
      </c>
      <c r="U479" s="2" t="s">
        <v>371</v>
      </c>
      <c r="V479" s="2" t="s">
        <v>230</v>
      </c>
      <c r="W479" s="2" t="s">
        <v>971</v>
      </c>
      <c r="X479" s="2" t="s">
        <v>231</v>
      </c>
      <c r="Y479" s="2" t="s">
        <v>2173</v>
      </c>
      <c r="Z479" s="4">
        <v>70</v>
      </c>
      <c r="AA479" s="4">
        <f>=ROUNDDOWN({0},0)</f>
      </c>
      <c r="AB479" s="5"/>
      <c r="AC479" s="2" t="s">
        <v>1219</v>
      </c>
      <c r="AD479" s="4">
        <v>70</v>
      </c>
      <c r="AE479" s="4">
        <v>70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/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/>
      <c r="BJ479" s="4"/>
      <c r="BK479" s="8"/>
      <c r="BL479" s="2" t="s">
        <v>226</v>
      </c>
      <c r="BM479" s="7"/>
      <c r="BN479" s="7"/>
      <c r="BO479" s="4"/>
      <c r="BP479" s="8"/>
      <c r="BQ479" s="4"/>
      <c r="BR479" s="8"/>
      <c r="BS479" s="7"/>
      <c r="BT479" s="7"/>
      <c r="BU479" s="2" t="s">
        <v>949</v>
      </c>
      <c r="BV479" s="2" t="s">
        <v>223</v>
      </c>
      <c r="BW479" s="2" t="s">
        <v>226</v>
      </c>
      <c r="BX479" s="2" t="s">
        <v>226</v>
      </c>
      <c r="BY479" s="2" t="s">
        <v>238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239</v>
      </c>
      <c r="CH479" s="2" t="s">
        <v>223</v>
      </c>
      <c r="CI479" s="2" t="s">
        <v>1314</v>
      </c>
      <c r="CJ479" s="2" t="s">
        <v>226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223</v>
      </c>
      <c r="CU479" s="2" t="s">
        <v>2722</v>
      </c>
      <c r="CV479" s="2" t="s">
        <v>226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223</v>
      </c>
      <c r="DG479" s="2" t="s">
        <v>226</v>
      </c>
      <c r="DH479" s="2" t="s">
        <v>226</v>
      </c>
      <c r="DI479" s="2" t="s">
        <v>238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236</v>
      </c>
      <c r="DR479" s="2" t="s">
        <v>223</v>
      </c>
      <c r="DS479" s="2" t="s">
        <v>226</v>
      </c>
      <c r="DT479" s="2" t="s">
        <v>226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667</v>
      </c>
      <c r="ED479" s="2" t="s">
        <v>223</v>
      </c>
      <c r="EE479" s="2" t="s">
        <v>226</v>
      </c>
      <c r="EF479" s="2" t="s">
        <v>226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2230</v>
      </c>
      <c r="ER479" s="2" t="s">
        <v>226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239</v>
      </c>
      <c r="FB479" s="2" t="s">
        <v>223</v>
      </c>
      <c r="FC479" s="2" t="s">
        <v>1314</v>
      </c>
      <c r="FD479" s="2" t="s">
        <v>226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1314</v>
      </c>
      <c r="FP479" s="2" t="s">
        <v>226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239</v>
      </c>
      <c r="FZ479" s="2" t="s">
        <v>223</v>
      </c>
      <c r="GA479" s="2" t="s">
        <v>1314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236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949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252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252</v>
      </c>
      <c r="LZ479" s="2" t="s">
        <v>223</v>
      </c>
      <c r="MA479" s="2" t="s">
        <v>226</v>
      </c>
      <c r="MB479" s="2" t="s">
        <v>226</v>
      </c>
      <c r="MC479" s="2" t="s">
        <v>238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252</v>
      </c>
      <c r="ML479" s="2" t="s">
        <v>223</v>
      </c>
      <c r="MM479" s="2" t="s">
        <v>226</v>
      </c>
      <c r="MN479" s="2" t="s">
        <v>226</v>
      </c>
      <c r="MO479" s="2" t="s">
        <v>238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226</v>
      </c>
      <c r="NJ479" s="2" t="s">
        <v>226</v>
      </c>
      <c r="NK479" s="2" t="s">
        <v>226</v>
      </c>
      <c r="NL479" s="2" t="s">
        <v>226</v>
      </c>
      <c r="NM479" s="2" t="s">
        <v>226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949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252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252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252</v>
      </c>
      <c r="QP479" s="2" t="s">
        <v>223</v>
      </c>
      <c r="QQ479" s="2" t="s">
        <v>226</v>
      </c>
      <c r="QR479" s="2" t="s">
        <v>226</v>
      </c>
      <c r="QS479" s="2" t="s">
        <v>238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252</v>
      </c>
      <c r="RN479" s="2" t="s">
        <v>223</v>
      </c>
      <c r="RO479" s="2" t="s">
        <v>226</v>
      </c>
      <c r="RP479" s="2" t="s">
        <v>226</v>
      </c>
      <c r="RQ479" s="2" t="s">
        <v>238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226</v>
      </c>
      <c r="RZ479" s="2" t="s">
        <v>226</v>
      </c>
      <c r="SA479" s="2" t="s">
        <v>226</v>
      </c>
      <c r="SB479" s="2" t="s">
        <v>226</v>
      </c>
      <c r="SC479" s="2" t="s">
        <v>226</v>
      </c>
      <c r="SD479" s="2" t="s">
        <v>226</v>
      </c>
      <c r="SE479" s="4">
        <v>70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>
        <v>70</v>
      </c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</row>
    <row r="480">
      <c r="A480" s="2" t="s">
        <v>3845</v>
      </c>
      <c r="B480" s="2" t="s">
        <v>577</v>
      </c>
      <c r="C480" s="2" t="s">
        <v>558</v>
      </c>
      <c r="D480" s="2" t="s">
        <v>486</v>
      </c>
      <c r="E480" s="2" t="s">
        <v>3495</v>
      </c>
      <c r="F480" s="2" t="s">
        <v>1454</v>
      </c>
      <c r="G480" s="2" t="s">
        <v>1455</v>
      </c>
      <c r="H480" s="2" t="s">
        <v>1456</v>
      </c>
      <c r="I480" s="2" t="s">
        <v>3795</v>
      </c>
      <c r="J480" s="2" t="s">
        <v>221</v>
      </c>
      <c r="K480" s="2" t="s">
        <v>1457</v>
      </c>
      <c r="L480" s="3">
        <v>27</v>
      </c>
      <c r="M480" s="3">
        <v>28.35</v>
      </c>
      <c r="N480" s="3">
        <v>59.99</v>
      </c>
      <c r="O480" s="2" t="s">
        <v>283</v>
      </c>
      <c r="P480" s="2" t="s">
        <v>284</v>
      </c>
      <c r="Q480" s="2" t="s">
        <v>225</v>
      </c>
      <c r="R480" s="2" t="s">
        <v>226</v>
      </c>
      <c r="S480" s="2" t="s">
        <v>1458</v>
      </c>
      <c r="T480" s="2" t="s">
        <v>226</v>
      </c>
      <c r="U480" s="2" t="s">
        <v>229</v>
      </c>
      <c r="V480" s="2" t="s">
        <v>1459</v>
      </c>
      <c r="W480" s="2" t="s">
        <v>1352</v>
      </c>
      <c r="X480" s="2" t="s">
        <v>231</v>
      </c>
      <c r="Y480" s="2" t="s">
        <v>1353</v>
      </c>
      <c r="Z480" s="4"/>
      <c r="AA480" s="4">
        <f>=ROUNDDOWN({0},0)</f>
      </c>
      <c r="AB480" s="5"/>
      <c r="AC480" s="2" t="s">
        <v>226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226</v>
      </c>
      <c r="BM480" s="7"/>
      <c r="BN480" s="7"/>
      <c r="BO480" s="4"/>
      <c r="BP480" s="8"/>
      <c r="BQ480" s="4"/>
      <c r="BR480" s="8"/>
      <c r="BS480" s="7"/>
      <c r="BT480" s="7"/>
      <c r="BU480" s="2" t="s">
        <v>239</v>
      </c>
      <c r="BV480" s="2" t="s">
        <v>237</v>
      </c>
      <c r="BW480" s="2" t="s">
        <v>226</v>
      </c>
      <c r="BX480" s="2" t="s">
        <v>2180</v>
      </c>
      <c r="BY480" s="2" t="s">
        <v>238</v>
      </c>
      <c r="BZ480" s="2" t="s">
        <v>226</v>
      </c>
      <c r="CA480" s="4"/>
      <c r="CB480" s="8"/>
      <c r="CC480" s="4"/>
      <c r="CD480" s="8"/>
      <c r="CE480" s="7"/>
      <c r="CF480" s="7"/>
      <c r="CG480" s="2" t="s">
        <v>239</v>
      </c>
      <c r="CH480" s="2" t="s">
        <v>237</v>
      </c>
      <c r="CI480" s="2" t="s">
        <v>1357</v>
      </c>
      <c r="CJ480" s="2" t="s">
        <v>1362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237</v>
      </c>
      <c r="CU480" s="2" t="s">
        <v>1357</v>
      </c>
      <c r="CV480" s="2" t="s">
        <v>1403</v>
      </c>
      <c r="CW480" s="2" t="s">
        <v>238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239</v>
      </c>
      <c r="DF480" s="2" t="s">
        <v>237</v>
      </c>
      <c r="DG480" s="2" t="s">
        <v>980</v>
      </c>
      <c r="DH480" s="2" t="s">
        <v>3242</v>
      </c>
      <c r="DI480" s="2" t="s">
        <v>238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239</v>
      </c>
      <c r="DR480" s="2" t="s">
        <v>237</v>
      </c>
      <c r="DS480" s="2" t="s">
        <v>1357</v>
      </c>
      <c r="DT480" s="2" t="s">
        <v>1363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239</v>
      </c>
      <c r="ED480" s="2" t="s">
        <v>237</v>
      </c>
      <c r="EE480" s="2" t="s">
        <v>1357</v>
      </c>
      <c r="EF480" s="2" t="s">
        <v>1363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239</v>
      </c>
      <c r="EP480" s="2" t="s">
        <v>237</v>
      </c>
      <c r="EQ480" s="2" t="s">
        <v>1357</v>
      </c>
      <c r="ER480" s="2" t="s">
        <v>3846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237</v>
      </c>
      <c r="FC480" s="2" t="s">
        <v>1357</v>
      </c>
      <c r="FD480" s="2" t="s">
        <v>3847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237</v>
      </c>
      <c r="FO480" s="2" t="s">
        <v>1357</v>
      </c>
      <c r="FP480" s="2" t="s">
        <v>1363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226</v>
      </c>
      <c r="FZ480" s="2" t="s">
        <v>226</v>
      </c>
      <c r="GA480" s="2" t="s">
        <v>226</v>
      </c>
      <c r="GB480" s="2" t="s">
        <v>226</v>
      </c>
      <c r="GC480" s="2" t="s">
        <v>226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239</v>
      </c>
      <c r="GL480" s="2" t="s">
        <v>237</v>
      </c>
      <c r="GM480" s="2" t="s">
        <v>1357</v>
      </c>
      <c r="GN480" s="2" t="s">
        <v>1387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237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252</v>
      </c>
      <c r="HJ480" s="2" t="s">
        <v>237</v>
      </c>
      <c r="HK480" s="2" t="s">
        <v>226</v>
      </c>
      <c r="HL480" s="2" t="s">
        <v>226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239</v>
      </c>
      <c r="HV480" s="2" t="s">
        <v>237</v>
      </c>
      <c r="HW480" s="2" t="s">
        <v>1357</v>
      </c>
      <c r="HX480" s="2" t="s">
        <v>3848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237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226</v>
      </c>
      <c r="IT480" s="2" t="s">
        <v>226</v>
      </c>
      <c r="IU480" s="2" t="s">
        <v>226</v>
      </c>
      <c r="IV480" s="2" t="s">
        <v>226</v>
      </c>
      <c r="IW480" s="2" t="s">
        <v>226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252</v>
      </c>
      <c r="JF480" s="2" t="s">
        <v>237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226</v>
      </c>
      <c r="JR480" s="2" t="s">
        <v>226</v>
      </c>
      <c r="JS480" s="2" t="s">
        <v>226</v>
      </c>
      <c r="JT480" s="2" t="s">
        <v>226</v>
      </c>
      <c r="JU480" s="2" t="s">
        <v>226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237</v>
      </c>
      <c r="KE480" s="2" t="s">
        <v>981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237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239</v>
      </c>
      <c r="LB480" s="2" t="s">
        <v>237</v>
      </c>
      <c r="LC480" s="2" t="s">
        <v>1357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226</v>
      </c>
      <c r="LO480" s="2" t="s">
        <v>226</v>
      </c>
      <c r="LP480" s="2" t="s">
        <v>226</v>
      </c>
      <c r="LQ480" s="2" t="s">
        <v>226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226</v>
      </c>
      <c r="MM480" s="2" t="s">
        <v>226</v>
      </c>
      <c r="MN480" s="2" t="s">
        <v>226</v>
      </c>
      <c r="MO480" s="2" t="s">
        <v>226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252</v>
      </c>
      <c r="MX480" s="2" t="s">
        <v>223</v>
      </c>
      <c r="MY480" s="2" t="s">
        <v>1611</v>
      </c>
      <c r="MZ480" s="2" t="s">
        <v>2431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239</v>
      </c>
      <c r="NJ480" s="2" t="s">
        <v>237</v>
      </c>
      <c r="NK480" s="2" t="s">
        <v>1375</v>
      </c>
      <c r="NL480" s="2" t="s">
        <v>1363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239</v>
      </c>
      <c r="NV480" s="2" t="s">
        <v>237</v>
      </c>
      <c r="NW480" s="2" t="s">
        <v>1394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252</v>
      </c>
      <c r="OH480" s="2" t="s">
        <v>237</v>
      </c>
      <c r="OI480" s="2" t="s">
        <v>226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252</v>
      </c>
      <c r="OT480" s="2" t="s">
        <v>237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226</v>
      </c>
      <c r="PF480" s="2" t="s">
        <v>226</v>
      </c>
      <c r="PG480" s="2" t="s">
        <v>226</v>
      </c>
      <c r="PH480" s="2" t="s">
        <v>226</v>
      </c>
      <c r="PI480" s="2" t="s">
        <v>226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239</v>
      </c>
      <c r="QP480" s="2" t="s">
        <v>237</v>
      </c>
      <c r="QQ480" s="2" t="s">
        <v>1379</v>
      </c>
      <c r="QR480" s="2" t="s">
        <v>226</v>
      </c>
      <c r="QS480" s="2" t="s">
        <v>238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237</v>
      </c>
      <c r="RC480" s="2" t="s">
        <v>226</v>
      </c>
      <c r="RD480" s="2" t="s">
        <v>226</v>
      </c>
      <c r="RE480" s="2" t="s">
        <v>238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226</v>
      </c>
      <c r="RN480" s="2" t="s">
        <v>226</v>
      </c>
      <c r="RO480" s="2" t="s">
        <v>226</v>
      </c>
      <c r="RP480" s="2" t="s">
        <v>226</v>
      </c>
      <c r="RQ480" s="2" t="s">
        <v>226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252</v>
      </c>
      <c r="RZ480" s="2" t="s">
        <v>237</v>
      </c>
      <c r="SA480" s="2" t="s">
        <v>226</v>
      </c>
      <c r="SB480" s="2" t="s">
        <v>226</v>
      </c>
      <c r="SC480" s="2" t="s">
        <v>238</v>
      </c>
      <c r="SD480" s="2" t="s">
        <v>226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</row>
    <row r="481">
      <c r="A481" s="2" t="s">
        <v>3849</v>
      </c>
      <c r="B481" s="2" t="s">
        <v>577</v>
      </c>
      <c r="C481" s="2" t="s">
        <v>558</v>
      </c>
      <c r="D481" s="2" t="s">
        <v>486</v>
      </c>
      <c r="E481" s="2" t="s">
        <v>3495</v>
      </c>
      <c r="F481" s="2" t="s">
        <v>3850</v>
      </c>
      <c r="G481" s="2" t="s">
        <v>3851</v>
      </c>
      <c r="H481" s="2" t="s">
        <v>3852</v>
      </c>
      <c r="I481" s="2" t="s">
        <v>3795</v>
      </c>
      <c r="J481" s="2" t="s">
        <v>221</v>
      </c>
      <c r="K481" s="2" t="s">
        <v>405</v>
      </c>
      <c r="L481" s="3">
        <v>27</v>
      </c>
      <c r="M481" s="3">
        <v>28.35</v>
      </c>
      <c r="N481" s="3">
        <v>59.99</v>
      </c>
      <c r="O481" s="2" t="s">
        <v>2393</v>
      </c>
      <c r="P481" s="2" t="s">
        <v>284</v>
      </c>
      <c r="Q481" s="2" t="s">
        <v>225</v>
      </c>
      <c r="R481" s="2" t="s">
        <v>226</v>
      </c>
      <c r="S481" s="2" t="s">
        <v>3853</v>
      </c>
      <c r="T481" s="2" t="s">
        <v>226</v>
      </c>
      <c r="U481" s="2" t="s">
        <v>229</v>
      </c>
      <c r="V481" s="2" t="s">
        <v>1459</v>
      </c>
      <c r="W481" s="2" t="s">
        <v>1352</v>
      </c>
      <c r="X481" s="2" t="s">
        <v>231</v>
      </c>
      <c r="Y481" s="2" t="s">
        <v>1353</v>
      </c>
      <c r="Z481" s="4"/>
      <c r="AA481" s="4">
        <f>=ROUNDDOWN({0},0)</f>
      </c>
      <c r="AB481" s="5"/>
      <c r="AC481" s="2" t="s">
        <v>226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226</v>
      </c>
      <c r="BM481" s="7"/>
      <c r="BN481" s="7"/>
      <c r="BO481" s="4"/>
      <c r="BP481" s="8"/>
      <c r="BQ481" s="4"/>
      <c r="BR481" s="8"/>
      <c r="BS481" s="7"/>
      <c r="BT481" s="7"/>
      <c r="BU481" s="2" t="s">
        <v>239</v>
      </c>
      <c r="BV481" s="2" t="s">
        <v>237</v>
      </c>
      <c r="BW481" s="2" t="s">
        <v>226</v>
      </c>
      <c r="BX481" s="2" t="s">
        <v>1685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239</v>
      </c>
      <c r="CH481" s="2" t="s">
        <v>237</v>
      </c>
      <c r="CI481" s="2" t="s">
        <v>1493</v>
      </c>
      <c r="CJ481" s="2" t="s">
        <v>1698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237</v>
      </c>
      <c r="CU481" s="2" t="s">
        <v>1357</v>
      </c>
      <c r="CV481" s="2" t="s">
        <v>1409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239</v>
      </c>
      <c r="DF481" s="2" t="s">
        <v>237</v>
      </c>
      <c r="DG481" s="2" t="s">
        <v>980</v>
      </c>
      <c r="DH481" s="2" t="s">
        <v>226</v>
      </c>
      <c r="DI481" s="2" t="s">
        <v>238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239</v>
      </c>
      <c r="DR481" s="2" t="s">
        <v>237</v>
      </c>
      <c r="DS481" s="2" t="s">
        <v>1357</v>
      </c>
      <c r="DT481" s="2" t="s">
        <v>3854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239</v>
      </c>
      <c r="ED481" s="2" t="s">
        <v>237</v>
      </c>
      <c r="EE481" s="2" t="s">
        <v>1357</v>
      </c>
      <c r="EF481" s="2" t="s">
        <v>1568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237</v>
      </c>
      <c r="EQ481" s="2" t="s">
        <v>1357</v>
      </c>
      <c r="ER481" s="2" t="s">
        <v>3855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237</v>
      </c>
      <c r="FC481" s="2" t="s">
        <v>1357</v>
      </c>
      <c r="FD481" s="2" t="s">
        <v>1526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237</v>
      </c>
      <c r="FO481" s="2" t="s">
        <v>1357</v>
      </c>
      <c r="FP481" s="2" t="s">
        <v>3856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226</v>
      </c>
      <c r="FZ481" s="2" t="s">
        <v>226</v>
      </c>
      <c r="GA481" s="2" t="s">
        <v>226</v>
      </c>
      <c r="GB481" s="2" t="s">
        <v>226</v>
      </c>
      <c r="GC481" s="2" t="s">
        <v>226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239</v>
      </c>
      <c r="GL481" s="2" t="s">
        <v>237</v>
      </c>
      <c r="GM481" s="2" t="s">
        <v>1357</v>
      </c>
      <c r="GN481" s="2" t="s">
        <v>2183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237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226</v>
      </c>
      <c r="HJ481" s="2" t="s">
        <v>226</v>
      </c>
      <c r="HK481" s="2" t="s">
        <v>226</v>
      </c>
      <c r="HL481" s="2" t="s">
        <v>226</v>
      </c>
      <c r="HM481" s="2" t="s">
        <v>226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239</v>
      </c>
      <c r="HV481" s="2" t="s">
        <v>237</v>
      </c>
      <c r="HW481" s="2" t="s">
        <v>1493</v>
      </c>
      <c r="HX481" s="2" t="s">
        <v>3857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266</v>
      </c>
      <c r="IH481" s="2" t="s">
        <v>237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226</v>
      </c>
      <c r="IT481" s="2" t="s">
        <v>226</v>
      </c>
      <c r="IU481" s="2" t="s">
        <v>226</v>
      </c>
      <c r="IV481" s="2" t="s">
        <v>226</v>
      </c>
      <c r="IW481" s="2" t="s">
        <v>226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252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226</v>
      </c>
      <c r="JR481" s="2" t="s">
        <v>226</v>
      </c>
      <c r="JS481" s="2" t="s">
        <v>226</v>
      </c>
      <c r="JT481" s="2" t="s">
        <v>226</v>
      </c>
      <c r="JU481" s="2" t="s">
        <v>226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237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226</v>
      </c>
      <c r="KP481" s="2" t="s">
        <v>226</v>
      </c>
      <c r="KQ481" s="2" t="s">
        <v>226</v>
      </c>
      <c r="KR481" s="2" t="s">
        <v>226</v>
      </c>
      <c r="KS481" s="2" t="s">
        <v>226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239</v>
      </c>
      <c r="LB481" s="2" t="s">
        <v>237</v>
      </c>
      <c r="LC481" s="2" t="s">
        <v>1004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226</v>
      </c>
      <c r="LO481" s="2" t="s">
        <v>226</v>
      </c>
      <c r="LP481" s="2" t="s">
        <v>226</v>
      </c>
      <c r="LQ481" s="2" t="s">
        <v>226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226</v>
      </c>
      <c r="MM481" s="2" t="s">
        <v>226</v>
      </c>
      <c r="MN481" s="2" t="s">
        <v>226</v>
      </c>
      <c r="MO481" s="2" t="s">
        <v>226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226</v>
      </c>
      <c r="MY481" s="2" t="s">
        <v>226</v>
      </c>
      <c r="MZ481" s="2" t="s">
        <v>226</v>
      </c>
      <c r="NA481" s="2" t="s">
        <v>226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239</v>
      </c>
      <c r="NJ481" s="2" t="s">
        <v>237</v>
      </c>
      <c r="NK481" s="2" t="s">
        <v>1375</v>
      </c>
      <c r="NL481" s="2" t="s">
        <v>3858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237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252</v>
      </c>
      <c r="OH481" s="2" t="s">
        <v>237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252</v>
      </c>
      <c r="OT481" s="2" t="s">
        <v>237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226</v>
      </c>
      <c r="PF481" s="2" t="s">
        <v>226</v>
      </c>
      <c r="PG481" s="2" t="s">
        <v>226</v>
      </c>
      <c r="PH481" s="2" t="s">
        <v>226</v>
      </c>
      <c r="PI481" s="2" t="s">
        <v>226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239</v>
      </c>
      <c r="QP481" s="2" t="s">
        <v>237</v>
      </c>
      <c r="QQ481" s="2" t="s">
        <v>1379</v>
      </c>
      <c r="QR481" s="2" t="s">
        <v>226</v>
      </c>
      <c r="QS481" s="2" t="s">
        <v>238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266</v>
      </c>
      <c r="RB481" s="2" t="s">
        <v>237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226</v>
      </c>
      <c r="RN481" s="2" t="s">
        <v>226</v>
      </c>
      <c r="RO481" s="2" t="s">
        <v>226</v>
      </c>
      <c r="RP481" s="2" t="s">
        <v>226</v>
      </c>
      <c r="RQ481" s="2" t="s">
        <v>226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448</v>
      </c>
      <c r="RZ481" s="2" t="s">
        <v>237</v>
      </c>
      <c r="SA481" s="2" t="s">
        <v>226</v>
      </c>
      <c r="SB481" s="2" t="s">
        <v>226</v>
      </c>
      <c r="SC481" s="2" t="s">
        <v>238</v>
      </c>
      <c r="SD481" s="2" t="s">
        <v>226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</row>
    <row r="482">
      <c r="A482" s="2" t="s">
        <v>3859</v>
      </c>
      <c r="B482" s="2" t="s">
        <v>577</v>
      </c>
      <c r="C482" s="2" t="s">
        <v>558</v>
      </c>
      <c r="D482" s="2" t="s">
        <v>486</v>
      </c>
      <c r="E482" s="2" t="s">
        <v>487</v>
      </c>
      <c r="F482" s="2" t="s">
        <v>2526</v>
      </c>
      <c r="G482" s="2" t="s">
        <v>2642</v>
      </c>
      <c r="H482" s="2" t="s">
        <v>2753</v>
      </c>
      <c r="I482" s="2" t="s">
        <v>3860</v>
      </c>
      <c r="J482" s="2" t="s">
        <v>582</v>
      </c>
      <c r="K482" s="2" t="s">
        <v>1414</v>
      </c>
      <c r="L482" s="3">
        <v>26.19</v>
      </c>
      <c r="M482" s="3">
        <v>27.5</v>
      </c>
      <c r="N482" s="3">
        <v>54.99</v>
      </c>
      <c r="O482" s="2" t="s">
        <v>223</v>
      </c>
      <c r="P482" s="2" t="s">
        <v>224</v>
      </c>
      <c r="Q482" s="2" t="s">
        <v>225</v>
      </c>
      <c r="R482" s="2" t="s">
        <v>226</v>
      </c>
      <c r="S482" s="2" t="s">
        <v>2755</v>
      </c>
      <c r="T482" s="2" t="s">
        <v>2721</v>
      </c>
      <c r="U482" s="2" t="s">
        <v>2756</v>
      </c>
      <c r="V482" s="2" t="s">
        <v>230</v>
      </c>
      <c r="W482" s="2" t="s">
        <v>971</v>
      </c>
      <c r="X482" s="2" t="s">
        <v>231</v>
      </c>
      <c r="Y482" s="2" t="s">
        <v>938</v>
      </c>
      <c r="Z482" s="4">
        <v>137</v>
      </c>
      <c r="AA482" s="4">
        <f>=ROUNDDOWN(45.6666666666667,0)</f>
      </c>
      <c r="AB482" s="5">
        <v>3</v>
      </c>
      <c r="AC482" s="2" t="s">
        <v>2757</v>
      </c>
      <c r="AD482" s="4">
        <v>70</v>
      </c>
      <c r="AE482" s="4">
        <v>70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33</v>
      </c>
      <c r="AQ482" s="8">
        <v>984.72</v>
      </c>
      <c r="AR482" s="4">
        <v>14</v>
      </c>
      <c r="AS482" s="8">
        <v>415.8</v>
      </c>
      <c r="AT482" s="7">
        <v>1.3571</v>
      </c>
      <c r="AU482" s="7">
        <v>1.3683</v>
      </c>
      <c r="AV482" s="4">
        <v>121</v>
      </c>
      <c r="AW482" s="8">
        <v>3844.37</v>
      </c>
      <c r="AX482" s="4">
        <v>72</v>
      </c>
      <c r="AY482" s="8">
        <v>2445.08</v>
      </c>
      <c r="AZ482" s="7">
        <v>0.6806</v>
      </c>
      <c r="BA482" s="7">
        <v>0.5723</v>
      </c>
      <c r="BB482" s="7">
        <v>0.2561</v>
      </c>
      <c r="BC482" s="4">
        <v>246</v>
      </c>
      <c r="BD482" s="8">
        <v>7915.17</v>
      </c>
      <c r="BE482" s="4">
        <v>111</v>
      </c>
      <c r="BF482" s="8">
        <v>3759.4</v>
      </c>
      <c r="BG482" s="7">
        <v>1.2162</v>
      </c>
      <c r="BH482" s="7">
        <v>1.1054</v>
      </c>
      <c r="BI482" s="7">
        <v>0.4857</v>
      </c>
      <c r="BJ482" s="4">
        <v>33</v>
      </c>
      <c r="BK482" s="8">
        <v>984.72</v>
      </c>
      <c r="BL482" s="2" t="s">
        <v>3861</v>
      </c>
      <c r="BM482" s="7">
        <v>1</v>
      </c>
      <c r="BN482" s="7">
        <v>1</v>
      </c>
      <c r="BO482" s="4">
        <v>11</v>
      </c>
      <c r="BP482" s="8">
        <v>331.32</v>
      </c>
      <c r="BQ482" s="4"/>
      <c r="BR482" s="8"/>
      <c r="BS482" s="7"/>
      <c r="BT482" s="7"/>
      <c r="BU482" s="2" t="s">
        <v>239</v>
      </c>
      <c r="BV482" s="2" t="s">
        <v>223</v>
      </c>
      <c r="BW482" s="2" t="s">
        <v>226</v>
      </c>
      <c r="BX482" s="2" t="s">
        <v>1332</v>
      </c>
      <c r="BY482" s="2" t="s">
        <v>238</v>
      </c>
      <c r="BZ482" s="2" t="s">
        <v>226</v>
      </c>
      <c r="CA482" s="4">
        <v>10</v>
      </c>
      <c r="CB482" s="8">
        <v>297</v>
      </c>
      <c r="CC482" s="4">
        <v>13</v>
      </c>
      <c r="CD482" s="8">
        <v>386.1</v>
      </c>
      <c r="CE482" s="7">
        <v>-0.2308</v>
      </c>
      <c r="CF482" s="7">
        <v>-0.2308</v>
      </c>
      <c r="CG482" s="2" t="s">
        <v>239</v>
      </c>
      <c r="CH482" s="2" t="s">
        <v>223</v>
      </c>
      <c r="CI482" s="2" t="s">
        <v>503</v>
      </c>
      <c r="CJ482" s="2" t="s">
        <v>2795</v>
      </c>
      <c r="CK482" s="2" t="s">
        <v>238</v>
      </c>
      <c r="CL482" s="2" t="s">
        <v>226</v>
      </c>
      <c r="CM482" s="4">
        <v>6</v>
      </c>
      <c r="CN482" s="8">
        <v>178.2</v>
      </c>
      <c r="CO482" s="4"/>
      <c r="CP482" s="8"/>
      <c r="CQ482" s="7"/>
      <c r="CR482" s="7"/>
      <c r="CS482" s="2" t="s">
        <v>239</v>
      </c>
      <c r="CT482" s="2" t="s">
        <v>223</v>
      </c>
      <c r="CU482" s="2" t="s">
        <v>411</v>
      </c>
      <c r="CV482" s="2" t="s">
        <v>2520</v>
      </c>
      <c r="CW482" s="2" t="s">
        <v>238</v>
      </c>
      <c r="CX482" s="2" t="s">
        <v>226</v>
      </c>
      <c r="CY482" s="4">
        <v>6</v>
      </c>
      <c r="CZ482" s="8">
        <v>178.2</v>
      </c>
      <c r="DA482" s="4"/>
      <c r="DB482" s="8"/>
      <c r="DC482" s="7"/>
      <c r="DD482" s="7"/>
      <c r="DE482" s="2" t="s">
        <v>239</v>
      </c>
      <c r="DF482" s="2" t="s">
        <v>223</v>
      </c>
      <c r="DG482" s="2" t="s">
        <v>914</v>
      </c>
      <c r="DH482" s="2" t="s">
        <v>3862</v>
      </c>
      <c r="DI482" s="2" t="s">
        <v>238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239</v>
      </c>
      <c r="DR482" s="2" t="s">
        <v>223</v>
      </c>
      <c r="DS482" s="2" t="s">
        <v>933</v>
      </c>
      <c r="DT482" s="2" t="s">
        <v>1633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239</v>
      </c>
      <c r="ED482" s="2" t="s">
        <v>223</v>
      </c>
      <c r="EE482" s="2" t="s">
        <v>2218</v>
      </c>
      <c r="EF482" s="2" t="s">
        <v>2970</v>
      </c>
      <c r="EG482" s="2" t="s">
        <v>238</v>
      </c>
      <c r="EH482" s="2" t="s">
        <v>226</v>
      </c>
      <c r="EI482" s="4"/>
      <c r="EJ482" s="8"/>
      <c r="EK482" s="4">
        <v>1</v>
      </c>
      <c r="EL482" s="8">
        <v>29.7</v>
      </c>
      <c r="EM482" s="7">
        <v>-1</v>
      </c>
      <c r="EN482" s="7">
        <v>-1</v>
      </c>
      <c r="EO482" s="2" t="s">
        <v>239</v>
      </c>
      <c r="EP482" s="2" t="s">
        <v>223</v>
      </c>
      <c r="EQ482" s="2" t="s">
        <v>309</v>
      </c>
      <c r="ER482" s="2" t="s">
        <v>2103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1925</v>
      </c>
      <c r="FD482" s="2" t="s">
        <v>661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223</v>
      </c>
      <c r="FO482" s="2" t="s">
        <v>938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239</v>
      </c>
      <c r="FZ482" s="2" t="s">
        <v>223</v>
      </c>
      <c r="GA482" s="2" t="s">
        <v>661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239</v>
      </c>
      <c r="GX482" s="2" t="s">
        <v>223</v>
      </c>
      <c r="GY482" s="2" t="s">
        <v>2763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223</v>
      </c>
      <c r="HK482" s="2" t="s">
        <v>226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239</v>
      </c>
      <c r="MX482" s="2" t="s">
        <v>223</v>
      </c>
      <c r="MY482" s="2" t="s">
        <v>643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239</v>
      </c>
      <c r="NJ482" s="2" t="s">
        <v>261</v>
      </c>
      <c r="NK482" s="2" t="s">
        <v>938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239</v>
      </c>
      <c r="NV482" s="2" t="s">
        <v>237</v>
      </c>
      <c r="NW482" s="2" t="s">
        <v>2765</v>
      </c>
      <c r="NX482" s="2" t="s">
        <v>3087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239</v>
      </c>
      <c r="OH482" s="2" t="s">
        <v>237</v>
      </c>
      <c r="OI482" s="2" t="s">
        <v>671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252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239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266</v>
      </c>
      <c r="RB482" s="2" t="s">
        <v>223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252</v>
      </c>
      <c r="RN482" s="2" t="s">
        <v>223</v>
      </c>
      <c r="RO482" s="2" t="s">
        <v>226</v>
      </c>
      <c r="RP482" s="2" t="s">
        <v>226</v>
      </c>
      <c r="RQ482" s="2" t="s">
        <v>238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226</v>
      </c>
      <c r="RZ482" s="2" t="s">
        <v>226</v>
      </c>
      <c r="SA482" s="2" t="s">
        <v>226</v>
      </c>
      <c r="SB482" s="2" t="s">
        <v>226</v>
      </c>
      <c r="SC482" s="2" t="s">
        <v>226</v>
      </c>
      <c r="SD482" s="2" t="s">
        <v>226</v>
      </c>
      <c r="SE482" s="4">
        <v>137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>
        <v>70</v>
      </c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</row>
    <row r="483">
      <c r="A483" s="2" t="s">
        <v>3863</v>
      </c>
      <c r="B483" s="2" t="s">
        <v>577</v>
      </c>
      <c r="C483" s="2" t="s">
        <v>558</v>
      </c>
      <c r="D483" s="2" t="s">
        <v>486</v>
      </c>
      <c r="E483" s="2" t="s">
        <v>487</v>
      </c>
      <c r="F483" s="2" t="s">
        <v>2526</v>
      </c>
      <c r="G483" s="2" t="s">
        <v>2642</v>
      </c>
      <c r="H483" s="2" t="s">
        <v>2753</v>
      </c>
      <c r="I483" s="2" t="s">
        <v>3860</v>
      </c>
      <c r="J483" s="2" t="s">
        <v>221</v>
      </c>
      <c r="K483" s="2" t="s">
        <v>1414</v>
      </c>
      <c r="L483" s="3">
        <v>30.95</v>
      </c>
      <c r="M483" s="3">
        <v>32.5</v>
      </c>
      <c r="N483" s="3">
        <v>64.99</v>
      </c>
      <c r="O483" s="2" t="s">
        <v>223</v>
      </c>
      <c r="P483" s="2" t="s">
        <v>224</v>
      </c>
      <c r="Q483" s="2" t="s">
        <v>225</v>
      </c>
      <c r="R483" s="2" t="s">
        <v>226</v>
      </c>
      <c r="S483" s="2" t="s">
        <v>2755</v>
      </c>
      <c r="T483" s="2" t="s">
        <v>2721</v>
      </c>
      <c r="U483" s="2" t="s">
        <v>489</v>
      </c>
      <c r="V483" s="2" t="s">
        <v>230</v>
      </c>
      <c r="W483" s="2" t="s">
        <v>971</v>
      </c>
      <c r="X483" s="2" t="s">
        <v>231</v>
      </c>
      <c r="Y483" s="2" t="s">
        <v>938</v>
      </c>
      <c r="Z483" s="4">
        <v>237</v>
      </c>
      <c r="AA483" s="4">
        <f>=ROUNDDOWN(29.625,0)</f>
      </c>
      <c r="AB483" s="5">
        <v>8</v>
      </c>
      <c r="AC483" s="2" t="s">
        <v>2757</v>
      </c>
      <c r="AD483" s="4">
        <v>150</v>
      </c>
      <c r="AE483" s="4">
        <v>150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88</v>
      </c>
      <c r="AQ483" s="8">
        <v>2859.65</v>
      </c>
      <c r="AR483" s="4">
        <v>58</v>
      </c>
      <c r="AS483" s="8">
        <v>2029.28</v>
      </c>
      <c r="AT483" s="7">
        <v>0.5172</v>
      </c>
      <c r="AU483" s="7">
        <v>0.4092</v>
      </c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0.7439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>
        <v>88</v>
      </c>
      <c r="BK483" s="8">
        <v>2859.65</v>
      </c>
      <c r="BL483" s="2" t="s">
        <v>3864</v>
      </c>
      <c r="BM483" s="7">
        <v>1</v>
      </c>
      <c r="BN483" s="7">
        <v>1</v>
      </c>
      <c r="BO483" s="4">
        <v>11</v>
      </c>
      <c r="BP483" s="8">
        <v>391.49</v>
      </c>
      <c r="BQ483" s="4"/>
      <c r="BR483" s="8"/>
      <c r="BS483" s="7"/>
      <c r="BT483" s="7"/>
      <c r="BU483" s="2" t="s">
        <v>239</v>
      </c>
      <c r="BV483" s="2" t="s">
        <v>223</v>
      </c>
      <c r="BW483" s="2" t="s">
        <v>226</v>
      </c>
      <c r="BX483" s="2" t="s">
        <v>906</v>
      </c>
      <c r="BY483" s="2" t="s">
        <v>238</v>
      </c>
      <c r="BZ483" s="2" t="s">
        <v>226</v>
      </c>
      <c r="CA483" s="4">
        <v>28</v>
      </c>
      <c r="CB483" s="8">
        <v>982.8</v>
      </c>
      <c r="CC483" s="4">
        <v>45</v>
      </c>
      <c r="CD483" s="8">
        <v>1579.5</v>
      </c>
      <c r="CE483" s="7">
        <v>-0.3778</v>
      </c>
      <c r="CF483" s="7">
        <v>-0.3778</v>
      </c>
      <c r="CG483" s="2" t="s">
        <v>239</v>
      </c>
      <c r="CH483" s="2" t="s">
        <v>223</v>
      </c>
      <c r="CI483" s="2" t="s">
        <v>503</v>
      </c>
      <c r="CJ483" s="2" t="s">
        <v>2759</v>
      </c>
      <c r="CK483" s="2" t="s">
        <v>238</v>
      </c>
      <c r="CL483" s="2" t="s">
        <v>226</v>
      </c>
      <c r="CM483" s="4">
        <v>7</v>
      </c>
      <c r="CN483" s="8">
        <v>245.7</v>
      </c>
      <c r="CO483" s="4">
        <v>2</v>
      </c>
      <c r="CP483" s="8">
        <v>70.2</v>
      </c>
      <c r="CQ483" s="7">
        <v>2.5</v>
      </c>
      <c r="CR483" s="7">
        <v>2.5</v>
      </c>
      <c r="CS483" s="2" t="s">
        <v>239</v>
      </c>
      <c r="CT483" s="2" t="s">
        <v>223</v>
      </c>
      <c r="CU483" s="2" t="s">
        <v>411</v>
      </c>
      <c r="CV483" s="2" t="s">
        <v>2799</v>
      </c>
      <c r="CW483" s="2" t="s">
        <v>238</v>
      </c>
      <c r="CX483" s="2" t="s">
        <v>226</v>
      </c>
      <c r="CY483" s="4">
        <v>5</v>
      </c>
      <c r="CZ483" s="8">
        <v>175.5</v>
      </c>
      <c r="DA483" s="4"/>
      <c r="DB483" s="8"/>
      <c r="DC483" s="7"/>
      <c r="DD483" s="7"/>
      <c r="DE483" s="2" t="s">
        <v>239</v>
      </c>
      <c r="DF483" s="2" t="s">
        <v>223</v>
      </c>
      <c r="DG483" s="2" t="s">
        <v>914</v>
      </c>
      <c r="DH483" s="2" t="s">
        <v>937</v>
      </c>
      <c r="DI483" s="2" t="s">
        <v>238</v>
      </c>
      <c r="DJ483" s="2" t="s">
        <v>226</v>
      </c>
      <c r="DK483" s="4">
        <v>31</v>
      </c>
      <c r="DL483" s="8">
        <v>881.99</v>
      </c>
      <c r="DM483" s="4">
        <v>1</v>
      </c>
      <c r="DN483" s="8">
        <v>32.5</v>
      </c>
      <c r="DO483" s="7">
        <v>30</v>
      </c>
      <c r="DP483" s="7">
        <v>26.1382</v>
      </c>
      <c r="DQ483" s="2" t="s">
        <v>239</v>
      </c>
      <c r="DR483" s="2" t="s">
        <v>223</v>
      </c>
      <c r="DS483" s="2" t="s">
        <v>933</v>
      </c>
      <c r="DT483" s="2" t="s">
        <v>928</v>
      </c>
      <c r="DU483" s="2" t="s">
        <v>238</v>
      </c>
      <c r="DV483" s="2" t="s">
        <v>226</v>
      </c>
      <c r="DW483" s="4">
        <v>4</v>
      </c>
      <c r="DX483" s="8">
        <v>136.48</v>
      </c>
      <c r="DY483" s="4">
        <v>4</v>
      </c>
      <c r="DZ483" s="8">
        <v>136.48</v>
      </c>
      <c r="EA483" s="7"/>
      <c r="EB483" s="7"/>
      <c r="EC483" s="2" t="s">
        <v>239</v>
      </c>
      <c r="ED483" s="2" t="s">
        <v>223</v>
      </c>
      <c r="EE483" s="2" t="s">
        <v>2218</v>
      </c>
      <c r="EF483" s="2" t="s">
        <v>3865</v>
      </c>
      <c r="EG483" s="2" t="s">
        <v>238</v>
      </c>
      <c r="EH483" s="2" t="s">
        <v>226</v>
      </c>
      <c r="EI483" s="4"/>
      <c r="EJ483" s="8"/>
      <c r="EK483" s="4">
        <v>6</v>
      </c>
      <c r="EL483" s="8">
        <v>210.6</v>
      </c>
      <c r="EM483" s="7">
        <v>-1</v>
      </c>
      <c r="EN483" s="7">
        <v>-1</v>
      </c>
      <c r="EO483" s="2" t="s">
        <v>239</v>
      </c>
      <c r="EP483" s="2" t="s">
        <v>223</v>
      </c>
      <c r="EQ483" s="2" t="s">
        <v>309</v>
      </c>
      <c r="ER483" s="2" t="s">
        <v>2799</v>
      </c>
      <c r="ES483" s="2" t="s">
        <v>238</v>
      </c>
      <c r="ET483" s="2" t="s">
        <v>226</v>
      </c>
      <c r="EU483" s="4">
        <v>1</v>
      </c>
      <c r="EV483" s="8">
        <v>32.5</v>
      </c>
      <c r="EW483" s="4"/>
      <c r="EX483" s="8"/>
      <c r="EY483" s="7"/>
      <c r="EZ483" s="7"/>
      <c r="FA483" s="2" t="s">
        <v>239</v>
      </c>
      <c r="FB483" s="2" t="s">
        <v>223</v>
      </c>
      <c r="FC483" s="2" t="s">
        <v>1925</v>
      </c>
      <c r="FD483" s="2" t="s">
        <v>1148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938</v>
      </c>
      <c r="FP483" s="2" t="s">
        <v>385</v>
      </c>
      <c r="FQ483" s="2" t="s">
        <v>238</v>
      </c>
      <c r="FR483" s="2" t="s">
        <v>226</v>
      </c>
      <c r="FS483" s="4">
        <v>1</v>
      </c>
      <c r="FT483" s="8">
        <v>13.19</v>
      </c>
      <c r="FU483" s="4"/>
      <c r="FV483" s="8"/>
      <c r="FW483" s="7"/>
      <c r="FX483" s="7"/>
      <c r="FY483" s="2" t="s">
        <v>239</v>
      </c>
      <c r="FZ483" s="2" t="s">
        <v>223</v>
      </c>
      <c r="GA483" s="2" t="s">
        <v>661</v>
      </c>
      <c r="GB483" s="2" t="s">
        <v>1328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239</v>
      </c>
      <c r="GX483" s="2" t="s">
        <v>223</v>
      </c>
      <c r="GY483" s="2" t="s">
        <v>2763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252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226</v>
      </c>
      <c r="MA483" s="2" t="s">
        <v>226</v>
      </c>
      <c r="MB483" s="2" t="s">
        <v>226</v>
      </c>
      <c r="MC483" s="2" t="s">
        <v>226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239</v>
      </c>
      <c r="MX483" s="2" t="s">
        <v>223</v>
      </c>
      <c r="MY483" s="2" t="s">
        <v>643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239</v>
      </c>
      <c r="NJ483" s="2" t="s">
        <v>261</v>
      </c>
      <c r="NK483" s="2" t="s">
        <v>938</v>
      </c>
      <c r="NL483" s="2" t="s">
        <v>226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239</v>
      </c>
      <c r="NV483" s="2" t="s">
        <v>237</v>
      </c>
      <c r="NW483" s="2" t="s">
        <v>2765</v>
      </c>
      <c r="NX483" s="2" t="s">
        <v>3866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239</v>
      </c>
      <c r="OH483" s="2" t="s">
        <v>237</v>
      </c>
      <c r="OI483" s="2" t="s">
        <v>671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252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239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266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252</v>
      </c>
      <c r="RN483" s="2" t="s">
        <v>223</v>
      </c>
      <c r="RO483" s="2" t="s">
        <v>226</v>
      </c>
      <c r="RP483" s="2" t="s">
        <v>226</v>
      </c>
      <c r="RQ483" s="2" t="s">
        <v>238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226</v>
      </c>
      <c r="RZ483" s="2" t="s">
        <v>226</v>
      </c>
      <c r="SA483" s="2" t="s">
        <v>226</v>
      </c>
      <c r="SB483" s="2" t="s">
        <v>226</v>
      </c>
      <c r="SC483" s="2" t="s">
        <v>226</v>
      </c>
      <c r="SD483" s="2" t="s">
        <v>226</v>
      </c>
      <c r="SE483" s="4">
        <v>237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>
        <v>150</v>
      </c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</row>
    <row r="484">
      <c r="A484" s="2" t="s">
        <v>3867</v>
      </c>
      <c r="B484" s="2" t="s">
        <v>577</v>
      </c>
      <c r="C484" s="2" t="s">
        <v>558</v>
      </c>
      <c r="D484" s="2" t="s">
        <v>486</v>
      </c>
      <c r="E484" s="2" t="s">
        <v>487</v>
      </c>
      <c r="F484" s="2" t="s">
        <v>2526</v>
      </c>
      <c r="G484" s="2" t="s">
        <v>2642</v>
      </c>
      <c r="H484" s="2" t="s">
        <v>2753</v>
      </c>
      <c r="I484" s="2" t="s">
        <v>3860</v>
      </c>
      <c r="J484" s="2" t="s">
        <v>582</v>
      </c>
      <c r="K484" s="2" t="s">
        <v>2782</v>
      </c>
      <c r="L484" s="3">
        <v>26.19</v>
      </c>
      <c r="M484" s="3">
        <v>27.5</v>
      </c>
      <c r="N484" s="3">
        <v>54.99</v>
      </c>
      <c r="O484" s="2" t="s">
        <v>223</v>
      </c>
      <c r="P484" s="2" t="s">
        <v>224</v>
      </c>
      <c r="Q484" s="2" t="s">
        <v>225</v>
      </c>
      <c r="R484" s="2" t="s">
        <v>226</v>
      </c>
      <c r="S484" s="2" t="s">
        <v>2783</v>
      </c>
      <c r="T484" s="2" t="s">
        <v>2721</v>
      </c>
      <c r="U484" s="2" t="s">
        <v>2756</v>
      </c>
      <c r="V484" s="2" t="s">
        <v>230</v>
      </c>
      <c r="W484" s="2" t="s">
        <v>971</v>
      </c>
      <c r="X484" s="2" t="s">
        <v>231</v>
      </c>
      <c r="Y484" s="2" t="s">
        <v>938</v>
      </c>
      <c r="Z484" s="4">
        <v>293</v>
      </c>
      <c r="AA484" s="4">
        <f>=ROUNDDOWN(97.6666666666667,0)</f>
      </c>
      <c r="AB484" s="5">
        <v>3</v>
      </c>
      <c r="AC484" s="2" t="s">
        <v>226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20</v>
      </c>
      <c r="AQ484" s="8">
        <v>592.12</v>
      </c>
      <c r="AR484" s="4">
        <v>9</v>
      </c>
      <c r="AS484" s="8">
        <v>267.21</v>
      </c>
      <c r="AT484" s="7">
        <v>1.2222</v>
      </c>
      <c r="AU484" s="7">
        <v>1.2159</v>
      </c>
      <c r="AV484" s="4">
        <v>65</v>
      </c>
      <c r="AW484" s="8">
        <v>2088.6</v>
      </c>
      <c r="AX484" s="4">
        <v>39</v>
      </c>
      <c r="AY484" s="8">
        <v>1314.32</v>
      </c>
      <c r="AZ484" s="7">
        <v>0.6667</v>
      </c>
      <c r="BA484" s="7">
        <v>0.5891</v>
      </c>
      <c r="BB484" s="7">
        <v>0.2835</v>
      </c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>
        <v>0.2639</v>
      </c>
      <c r="BJ484" s="4">
        <v>20</v>
      </c>
      <c r="BK484" s="8">
        <v>592.12</v>
      </c>
      <c r="BL484" s="2" t="s">
        <v>3868</v>
      </c>
      <c r="BM484" s="7">
        <v>1</v>
      </c>
      <c r="BN484" s="7">
        <v>1</v>
      </c>
      <c r="BO484" s="4">
        <v>3</v>
      </c>
      <c r="BP484" s="8">
        <v>90.33</v>
      </c>
      <c r="BQ484" s="4"/>
      <c r="BR484" s="8"/>
      <c r="BS484" s="7"/>
      <c r="BT484" s="7"/>
      <c r="BU484" s="2" t="s">
        <v>239</v>
      </c>
      <c r="BV484" s="2" t="s">
        <v>223</v>
      </c>
      <c r="BW484" s="2" t="s">
        <v>226</v>
      </c>
      <c r="BX484" s="2" t="s">
        <v>668</v>
      </c>
      <c r="BY484" s="2" t="s">
        <v>238</v>
      </c>
      <c r="BZ484" s="2" t="s">
        <v>226</v>
      </c>
      <c r="CA484" s="4">
        <v>6</v>
      </c>
      <c r="CB484" s="8">
        <v>178.14</v>
      </c>
      <c r="CC484" s="4">
        <v>5</v>
      </c>
      <c r="CD484" s="8">
        <v>148.45</v>
      </c>
      <c r="CE484" s="7">
        <v>0.2</v>
      </c>
      <c r="CF484" s="7">
        <v>0.2</v>
      </c>
      <c r="CG484" s="2" t="s">
        <v>239</v>
      </c>
      <c r="CH484" s="2" t="s">
        <v>223</v>
      </c>
      <c r="CI484" s="2" t="s">
        <v>503</v>
      </c>
      <c r="CJ484" s="2" t="s">
        <v>3869</v>
      </c>
      <c r="CK484" s="2" t="s">
        <v>238</v>
      </c>
      <c r="CL484" s="2" t="s">
        <v>226</v>
      </c>
      <c r="CM484" s="4">
        <v>2</v>
      </c>
      <c r="CN484" s="8">
        <v>59.38</v>
      </c>
      <c r="CO484" s="4"/>
      <c r="CP484" s="8"/>
      <c r="CQ484" s="7"/>
      <c r="CR484" s="7"/>
      <c r="CS484" s="2" t="s">
        <v>239</v>
      </c>
      <c r="CT484" s="2" t="s">
        <v>223</v>
      </c>
      <c r="CU484" s="2" t="s">
        <v>411</v>
      </c>
      <c r="CV484" s="2" t="s">
        <v>2786</v>
      </c>
      <c r="CW484" s="2" t="s">
        <v>238</v>
      </c>
      <c r="CX484" s="2" t="s">
        <v>226</v>
      </c>
      <c r="CY484" s="4">
        <v>7</v>
      </c>
      <c r="CZ484" s="8">
        <v>207.9</v>
      </c>
      <c r="DA484" s="4"/>
      <c r="DB484" s="8"/>
      <c r="DC484" s="7"/>
      <c r="DD484" s="7"/>
      <c r="DE484" s="2" t="s">
        <v>239</v>
      </c>
      <c r="DF484" s="2" t="s">
        <v>223</v>
      </c>
      <c r="DG484" s="2" t="s">
        <v>914</v>
      </c>
      <c r="DH484" s="2" t="s">
        <v>2984</v>
      </c>
      <c r="DI484" s="2" t="s">
        <v>238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239</v>
      </c>
      <c r="DR484" s="2" t="s">
        <v>223</v>
      </c>
      <c r="DS484" s="2" t="s">
        <v>933</v>
      </c>
      <c r="DT484" s="2" t="s">
        <v>2766</v>
      </c>
      <c r="DU484" s="2" t="s">
        <v>238</v>
      </c>
      <c r="DV484" s="2" t="s">
        <v>226</v>
      </c>
      <c r="DW484" s="4">
        <v>1</v>
      </c>
      <c r="DX484" s="8">
        <v>28.87</v>
      </c>
      <c r="DY484" s="4"/>
      <c r="DZ484" s="8"/>
      <c r="EA484" s="7"/>
      <c r="EB484" s="7"/>
      <c r="EC484" s="2" t="s">
        <v>239</v>
      </c>
      <c r="ED484" s="2" t="s">
        <v>223</v>
      </c>
      <c r="EE484" s="2" t="s">
        <v>2218</v>
      </c>
      <c r="EF484" s="2" t="s">
        <v>1859</v>
      </c>
      <c r="EG484" s="2" t="s">
        <v>238</v>
      </c>
      <c r="EH484" s="2" t="s">
        <v>226</v>
      </c>
      <c r="EI484" s="4"/>
      <c r="EJ484" s="8"/>
      <c r="EK484" s="4">
        <v>4</v>
      </c>
      <c r="EL484" s="8">
        <v>118.76</v>
      </c>
      <c r="EM484" s="7">
        <v>-1</v>
      </c>
      <c r="EN484" s="7">
        <v>-1</v>
      </c>
      <c r="EO484" s="2" t="s">
        <v>239</v>
      </c>
      <c r="EP484" s="2" t="s">
        <v>223</v>
      </c>
      <c r="EQ484" s="2" t="s">
        <v>309</v>
      </c>
      <c r="ER484" s="2" t="s">
        <v>2773</v>
      </c>
      <c r="ES484" s="2" t="s">
        <v>238</v>
      </c>
      <c r="ET484" s="2" t="s">
        <v>226</v>
      </c>
      <c r="EU484" s="4">
        <v>1</v>
      </c>
      <c r="EV484" s="8">
        <v>27.5</v>
      </c>
      <c r="EW484" s="4"/>
      <c r="EX484" s="8"/>
      <c r="EY484" s="7"/>
      <c r="EZ484" s="7"/>
      <c r="FA484" s="2" t="s">
        <v>239</v>
      </c>
      <c r="FB484" s="2" t="s">
        <v>223</v>
      </c>
      <c r="FC484" s="2" t="s">
        <v>2788</v>
      </c>
      <c r="FD484" s="2" t="s">
        <v>2853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938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223</v>
      </c>
      <c r="GA484" s="2" t="s">
        <v>661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239</v>
      </c>
      <c r="GX484" s="2" t="s">
        <v>223</v>
      </c>
      <c r="GY484" s="2" t="s">
        <v>2763</v>
      </c>
      <c r="GZ484" s="2" t="s">
        <v>1183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236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252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226</v>
      </c>
      <c r="MA484" s="2" t="s">
        <v>226</v>
      </c>
      <c r="MB484" s="2" t="s">
        <v>226</v>
      </c>
      <c r="MC484" s="2" t="s">
        <v>226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236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239</v>
      </c>
      <c r="NJ484" s="2" t="s">
        <v>261</v>
      </c>
      <c r="NK484" s="2" t="s">
        <v>938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239</v>
      </c>
      <c r="NV484" s="2" t="s">
        <v>237</v>
      </c>
      <c r="NW484" s="2" t="s">
        <v>2765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239</v>
      </c>
      <c r="OH484" s="2" t="s">
        <v>237</v>
      </c>
      <c r="OI484" s="2" t="s">
        <v>671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252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239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252</v>
      </c>
      <c r="RN484" s="2" t="s">
        <v>223</v>
      </c>
      <c r="RO484" s="2" t="s">
        <v>226</v>
      </c>
      <c r="RP484" s="2" t="s">
        <v>226</v>
      </c>
      <c r="RQ484" s="2" t="s">
        <v>238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226</v>
      </c>
      <c r="RZ484" s="2" t="s">
        <v>226</v>
      </c>
      <c r="SA484" s="2" t="s">
        <v>226</v>
      </c>
      <c r="SB484" s="2" t="s">
        <v>226</v>
      </c>
      <c r="SC484" s="2" t="s">
        <v>226</v>
      </c>
      <c r="SD484" s="2" t="s">
        <v>226</v>
      </c>
      <c r="SE484" s="4">
        <v>293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</row>
    <row r="485">
      <c r="A485" s="2" t="s">
        <v>3870</v>
      </c>
      <c r="B485" s="2" t="s">
        <v>577</v>
      </c>
      <c r="C485" s="2" t="s">
        <v>558</v>
      </c>
      <c r="D485" s="2" t="s">
        <v>486</v>
      </c>
      <c r="E485" s="2" t="s">
        <v>487</v>
      </c>
      <c r="F485" s="2" t="s">
        <v>2526</v>
      </c>
      <c r="G485" s="2" t="s">
        <v>2642</v>
      </c>
      <c r="H485" s="2" t="s">
        <v>2753</v>
      </c>
      <c r="I485" s="2" t="s">
        <v>3860</v>
      </c>
      <c r="J485" s="2" t="s">
        <v>221</v>
      </c>
      <c r="K485" s="2" t="s">
        <v>2782</v>
      </c>
      <c r="L485" s="3">
        <v>30.95</v>
      </c>
      <c r="M485" s="3">
        <v>32.5</v>
      </c>
      <c r="N485" s="3">
        <v>64.99</v>
      </c>
      <c r="O485" s="2" t="s">
        <v>223</v>
      </c>
      <c r="P485" s="2" t="s">
        <v>224</v>
      </c>
      <c r="Q485" s="2" t="s">
        <v>225</v>
      </c>
      <c r="R485" s="2" t="s">
        <v>226</v>
      </c>
      <c r="S485" s="2" t="s">
        <v>2783</v>
      </c>
      <c r="T485" s="2" t="s">
        <v>2721</v>
      </c>
      <c r="U485" s="2" t="s">
        <v>489</v>
      </c>
      <c r="V485" s="2" t="s">
        <v>230</v>
      </c>
      <c r="W485" s="2" t="s">
        <v>971</v>
      </c>
      <c r="X485" s="2" t="s">
        <v>231</v>
      </c>
      <c r="Y485" s="2" t="s">
        <v>938</v>
      </c>
      <c r="Z485" s="4">
        <v>233</v>
      </c>
      <c r="AA485" s="4">
        <f>=ROUNDDOWN(38.8333333333333,0)</f>
      </c>
      <c r="AB485" s="5">
        <v>6</v>
      </c>
      <c r="AC485" s="2" t="s">
        <v>226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45</v>
      </c>
      <c r="AQ485" s="8">
        <v>1496.48</v>
      </c>
      <c r="AR485" s="4">
        <v>30</v>
      </c>
      <c r="AS485" s="8">
        <v>1047.11</v>
      </c>
      <c r="AT485" s="7">
        <v>0.5</v>
      </c>
      <c r="AU485" s="7">
        <v>0.4292</v>
      </c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>
        <v>0.7165</v>
      </c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 t="s">
        <v>226</v>
      </c>
      <c r="BJ485" s="4">
        <v>45</v>
      </c>
      <c r="BK485" s="8">
        <v>1496.48</v>
      </c>
      <c r="BL485" s="2" t="s">
        <v>3871</v>
      </c>
      <c r="BM485" s="7">
        <v>1</v>
      </c>
      <c r="BN485" s="7">
        <v>1</v>
      </c>
      <c r="BO485" s="4">
        <v>5</v>
      </c>
      <c r="BP485" s="8">
        <v>177.95</v>
      </c>
      <c r="BQ485" s="4"/>
      <c r="BR485" s="8"/>
      <c r="BS485" s="7"/>
      <c r="BT485" s="7"/>
      <c r="BU485" s="2" t="s">
        <v>239</v>
      </c>
      <c r="BV485" s="2" t="s">
        <v>223</v>
      </c>
      <c r="BW485" s="2" t="s">
        <v>226</v>
      </c>
      <c r="BX485" s="2" t="s">
        <v>668</v>
      </c>
      <c r="BY485" s="2" t="s">
        <v>238</v>
      </c>
      <c r="BZ485" s="2" t="s">
        <v>226</v>
      </c>
      <c r="CA485" s="4">
        <v>8</v>
      </c>
      <c r="CB485" s="8">
        <v>280.8</v>
      </c>
      <c r="CC485" s="4">
        <v>21</v>
      </c>
      <c r="CD485" s="8">
        <v>737.1</v>
      </c>
      <c r="CE485" s="7">
        <v>-0.619</v>
      </c>
      <c r="CF485" s="7">
        <v>-0.619</v>
      </c>
      <c r="CG485" s="2" t="s">
        <v>239</v>
      </c>
      <c r="CH485" s="2" t="s">
        <v>223</v>
      </c>
      <c r="CI485" s="2" t="s">
        <v>503</v>
      </c>
      <c r="CJ485" s="2" t="s">
        <v>2795</v>
      </c>
      <c r="CK485" s="2" t="s">
        <v>238</v>
      </c>
      <c r="CL485" s="2" t="s">
        <v>226</v>
      </c>
      <c r="CM485" s="4">
        <v>10</v>
      </c>
      <c r="CN485" s="8">
        <v>351</v>
      </c>
      <c r="CO485" s="4"/>
      <c r="CP485" s="8"/>
      <c r="CQ485" s="7"/>
      <c r="CR485" s="7"/>
      <c r="CS485" s="2" t="s">
        <v>239</v>
      </c>
      <c r="CT485" s="2" t="s">
        <v>223</v>
      </c>
      <c r="CU485" s="2" t="s">
        <v>411</v>
      </c>
      <c r="CV485" s="2" t="s">
        <v>2881</v>
      </c>
      <c r="CW485" s="2" t="s">
        <v>238</v>
      </c>
      <c r="CX485" s="2" t="s">
        <v>226</v>
      </c>
      <c r="CY485" s="4">
        <v>4</v>
      </c>
      <c r="CZ485" s="8">
        <v>140.4</v>
      </c>
      <c r="DA485" s="4"/>
      <c r="DB485" s="8"/>
      <c r="DC485" s="7"/>
      <c r="DD485" s="7"/>
      <c r="DE485" s="2" t="s">
        <v>239</v>
      </c>
      <c r="DF485" s="2" t="s">
        <v>223</v>
      </c>
      <c r="DG485" s="2" t="s">
        <v>914</v>
      </c>
      <c r="DH485" s="2" t="s">
        <v>2860</v>
      </c>
      <c r="DI485" s="2" t="s">
        <v>238</v>
      </c>
      <c r="DJ485" s="2" t="s">
        <v>226</v>
      </c>
      <c r="DK485" s="4">
        <v>10</v>
      </c>
      <c r="DL485" s="8">
        <v>276.91</v>
      </c>
      <c r="DM485" s="4"/>
      <c r="DN485" s="8"/>
      <c r="DO485" s="7"/>
      <c r="DP485" s="7"/>
      <c r="DQ485" s="2" t="s">
        <v>239</v>
      </c>
      <c r="DR485" s="2" t="s">
        <v>223</v>
      </c>
      <c r="DS485" s="2" t="s">
        <v>933</v>
      </c>
      <c r="DT485" s="2" t="s">
        <v>937</v>
      </c>
      <c r="DU485" s="2" t="s">
        <v>238</v>
      </c>
      <c r="DV485" s="2" t="s">
        <v>226</v>
      </c>
      <c r="DW485" s="4">
        <v>1</v>
      </c>
      <c r="DX485" s="8">
        <v>34.12</v>
      </c>
      <c r="DY485" s="4">
        <v>5</v>
      </c>
      <c r="DZ485" s="8">
        <v>170.6</v>
      </c>
      <c r="EA485" s="7">
        <v>-0.8</v>
      </c>
      <c r="EB485" s="7">
        <v>-0.8</v>
      </c>
      <c r="EC485" s="2" t="s">
        <v>239</v>
      </c>
      <c r="ED485" s="2" t="s">
        <v>223</v>
      </c>
      <c r="EE485" s="2" t="s">
        <v>2218</v>
      </c>
      <c r="EF485" s="2" t="s">
        <v>2771</v>
      </c>
      <c r="EG485" s="2" t="s">
        <v>238</v>
      </c>
      <c r="EH485" s="2" t="s">
        <v>226</v>
      </c>
      <c r="EI485" s="4">
        <v>3</v>
      </c>
      <c r="EJ485" s="8">
        <v>105.3</v>
      </c>
      <c r="EK485" s="4">
        <v>1</v>
      </c>
      <c r="EL485" s="8">
        <v>35.1</v>
      </c>
      <c r="EM485" s="7">
        <v>2</v>
      </c>
      <c r="EN485" s="7">
        <v>2</v>
      </c>
      <c r="EO485" s="2" t="s">
        <v>239</v>
      </c>
      <c r="EP485" s="2" t="s">
        <v>223</v>
      </c>
      <c r="EQ485" s="2" t="s">
        <v>309</v>
      </c>
      <c r="ER485" s="2" t="s">
        <v>3678</v>
      </c>
      <c r="ES485" s="2" t="s">
        <v>238</v>
      </c>
      <c r="ET485" s="2" t="s">
        <v>226</v>
      </c>
      <c r="EU485" s="4">
        <v>4</v>
      </c>
      <c r="EV485" s="8">
        <v>130</v>
      </c>
      <c r="EW485" s="4"/>
      <c r="EX485" s="8"/>
      <c r="EY485" s="7"/>
      <c r="EZ485" s="7"/>
      <c r="FA485" s="2" t="s">
        <v>239</v>
      </c>
      <c r="FB485" s="2" t="s">
        <v>223</v>
      </c>
      <c r="FC485" s="2" t="s">
        <v>2788</v>
      </c>
      <c r="FD485" s="2" t="s">
        <v>734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938</v>
      </c>
      <c r="FP485" s="2" t="s">
        <v>226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239</v>
      </c>
      <c r="FZ485" s="2" t="s">
        <v>223</v>
      </c>
      <c r="GA485" s="2" t="s">
        <v>661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239</v>
      </c>
      <c r="GX485" s="2" t="s">
        <v>223</v>
      </c>
      <c r="GY485" s="2" t="s">
        <v>2763</v>
      </c>
      <c r="GZ485" s="2" t="s">
        <v>900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236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252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226</v>
      </c>
      <c r="MA485" s="2" t="s">
        <v>226</v>
      </c>
      <c r="MB485" s="2" t="s">
        <v>226</v>
      </c>
      <c r="MC485" s="2" t="s">
        <v>226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226</v>
      </c>
      <c r="MM485" s="2" t="s">
        <v>226</v>
      </c>
      <c r="MN485" s="2" t="s">
        <v>226</v>
      </c>
      <c r="MO485" s="2" t="s">
        <v>226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236</v>
      </c>
      <c r="MX485" s="2" t="s">
        <v>223</v>
      </c>
      <c r="MY485" s="2" t="s">
        <v>226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>
        <v>3</v>
      </c>
      <c r="NF485" s="8">
        <v>104.31</v>
      </c>
      <c r="NG485" s="7">
        <v>-1</v>
      </c>
      <c r="NH485" s="7">
        <v>-1</v>
      </c>
      <c r="NI485" s="2" t="s">
        <v>239</v>
      </c>
      <c r="NJ485" s="2" t="s">
        <v>261</v>
      </c>
      <c r="NK485" s="2" t="s">
        <v>938</v>
      </c>
      <c r="NL485" s="2" t="s">
        <v>2982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239</v>
      </c>
      <c r="NV485" s="2" t="s">
        <v>237</v>
      </c>
      <c r="NW485" s="2" t="s">
        <v>2765</v>
      </c>
      <c r="NX485" s="2" t="s">
        <v>2981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239</v>
      </c>
      <c r="OH485" s="2" t="s">
        <v>237</v>
      </c>
      <c r="OI485" s="2" t="s">
        <v>671</v>
      </c>
      <c r="OJ485" s="2" t="s">
        <v>876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252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239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226</v>
      </c>
      <c r="QE485" s="2" t="s">
        <v>226</v>
      </c>
      <c r="QF485" s="2" t="s">
        <v>226</v>
      </c>
      <c r="QG485" s="2" t="s">
        <v>226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226</v>
      </c>
      <c r="QP485" s="2" t="s">
        <v>226</v>
      </c>
      <c r="QQ485" s="2" t="s">
        <v>226</v>
      </c>
      <c r="QR485" s="2" t="s">
        <v>226</v>
      </c>
      <c r="QS485" s="2" t="s">
        <v>226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252</v>
      </c>
      <c r="RN485" s="2" t="s">
        <v>223</v>
      </c>
      <c r="RO485" s="2" t="s">
        <v>226</v>
      </c>
      <c r="RP485" s="2" t="s">
        <v>226</v>
      </c>
      <c r="RQ485" s="2" t="s">
        <v>238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226</v>
      </c>
      <c r="RZ485" s="2" t="s">
        <v>226</v>
      </c>
      <c r="SA485" s="2" t="s">
        <v>226</v>
      </c>
      <c r="SB485" s="2" t="s">
        <v>226</v>
      </c>
      <c r="SC485" s="2" t="s">
        <v>226</v>
      </c>
      <c r="SD485" s="2" t="s">
        <v>226</v>
      </c>
      <c r="SE485" s="4">
        <v>233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</row>
    <row r="486">
      <c r="A486" s="2" t="s">
        <v>3872</v>
      </c>
      <c r="B486" s="2" t="s">
        <v>577</v>
      </c>
      <c r="C486" s="2" t="s">
        <v>558</v>
      </c>
      <c r="D486" s="2" t="s">
        <v>486</v>
      </c>
      <c r="E486" s="2" t="s">
        <v>487</v>
      </c>
      <c r="F486" s="2" t="s">
        <v>2526</v>
      </c>
      <c r="G486" s="2" t="s">
        <v>2642</v>
      </c>
      <c r="H486" s="2" t="s">
        <v>2753</v>
      </c>
      <c r="I486" s="2" t="s">
        <v>3860</v>
      </c>
      <c r="J486" s="2" t="s">
        <v>582</v>
      </c>
      <c r="K486" s="2" t="s">
        <v>795</v>
      </c>
      <c r="L486" s="3">
        <v>26.19</v>
      </c>
      <c r="M486" s="3">
        <v>27.5</v>
      </c>
      <c r="N486" s="3">
        <v>54.99</v>
      </c>
      <c r="O486" s="2" t="s">
        <v>223</v>
      </c>
      <c r="P486" s="2" t="s">
        <v>224</v>
      </c>
      <c r="Q486" s="2" t="s">
        <v>225</v>
      </c>
      <c r="R486" s="2" t="s">
        <v>226</v>
      </c>
      <c r="S486" s="2" t="s">
        <v>2818</v>
      </c>
      <c r="T486" s="2" t="s">
        <v>2721</v>
      </c>
      <c r="U486" s="2" t="s">
        <v>2756</v>
      </c>
      <c r="V486" s="2" t="s">
        <v>230</v>
      </c>
      <c r="W486" s="2" t="s">
        <v>971</v>
      </c>
      <c r="X486" s="2" t="s">
        <v>231</v>
      </c>
      <c r="Y486" s="2" t="s">
        <v>1339</v>
      </c>
      <c r="Z486" s="4">
        <v>114</v>
      </c>
      <c r="AA486" s="4">
        <f>=ROUNDDOWN(114,0)</f>
      </c>
      <c r="AB486" s="5">
        <v>1</v>
      </c>
      <c r="AC486" s="2" t="s">
        <v>678</v>
      </c>
      <c r="AD486" s="4">
        <v>180</v>
      </c>
      <c r="AE486" s="4">
        <v>180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2</v>
      </c>
      <c r="AQ486" s="8">
        <v>57.61</v>
      </c>
      <c r="AR486" s="4"/>
      <c r="AS486" s="8"/>
      <c r="AT486" s="7"/>
      <c r="AU486" s="7"/>
      <c r="AV486" s="4">
        <v>26</v>
      </c>
      <c r="AW486" s="8">
        <v>852.73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0.0676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>
        <v>0.1077</v>
      </c>
      <c r="BJ486" s="4">
        <v>2</v>
      </c>
      <c r="BK486" s="8">
        <v>57.61</v>
      </c>
      <c r="BL486" s="2" t="s">
        <v>3873</v>
      </c>
      <c r="BM486" s="7">
        <v>1</v>
      </c>
      <c r="BN486" s="7">
        <v>1</v>
      </c>
      <c r="BO486" s="4">
        <v>1</v>
      </c>
      <c r="BP486" s="8">
        <v>30.12</v>
      </c>
      <c r="BQ486" s="4"/>
      <c r="BR486" s="8"/>
      <c r="BS486" s="7"/>
      <c r="BT486" s="7"/>
      <c r="BU486" s="2" t="s">
        <v>239</v>
      </c>
      <c r="BV486" s="2" t="s">
        <v>223</v>
      </c>
      <c r="BW486" s="2" t="s">
        <v>226</v>
      </c>
      <c r="BX486" s="2" t="s">
        <v>711</v>
      </c>
      <c r="BY486" s="2" t="s">
        <v>238</v>
      </c>
      <c r="BZ486" s="2" t="s">
        <v>226</v>
      </c>
      <c r="CA486" s="4"/>
      <c r="CB486" s="8"/>
      <c r="CC486" s="4"/>
      <c r="CD486" s="8"/>
      <c r="CE486" s="7"/>
      <c r="CF486" s="7"/>
      <c r="CG486" s="2" t="s">
        <v>239</v>
      </c>
      <c r="CH486" s="2" t="s">
        <v>223</v>
      </c>
      <c r="CI486" s="2" t="s">
        <v>2092</v>
      </c>
      <c r="CJ486" s="2" t="s">
        <v>863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239</v>
      </c>
      <c r="CT486" s="2" t="s">
        <v>223</v>
      </c>
      <c r="CU486" s="2" t="s">
        <v>1372</v>
      </c>
      <c r="CV486" s="2" t="s">
        <v>226</v>
      </c>
      <c r="CW486" s="2" t="s">
        <v>238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667</v>
      </c>
      <c r="DF486" s="2" t="s">
        <v>223</v>
      </c>
      <c r="DG486" s="2" t="s">
        <v>226</v>
      </c>
      <c r="DH486" s="2" t="s">
        <v>226</v>
      </c>
      <c r="DI486" s="2" t="s">
        <v>238</v>
      </c>
      <c r="DJ486" s="2" t="s">
        <v>226</v>
      </c>
      <c r="DK486" s="4">
        <v>1</v>
      </c>
      <c r="DL486" s="8">
        <v>27.49</v>
      </c>
      <c r="DM486" s="4"/>
      <c r="DN486" s="8"/>
      <c r="DO486" s="7"/>
      <c r="DP486" s="7"/>
      <c r="DQ486" s="2" t="s">
        <v>239</v>
      </c>
      <c r="DR486" s="2" t="s">
        <v>223</v>
      </c>
      <c r="DS486" s="2" t="s">
        <v>919</v>
      </c>
      <c r="DT486" s="2" t="s">
        <v>2780</v>
      </c>
      <c r="DU486" s="2" t="s">
        <v>238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239</v>
      </c>
      <c r="ED486" s="2" t="s">
        <v>223</v>
      </c>
      <c r="EE486" s="2" t="s">
        <v>2811</v>
      </c>
      <c r="EF486" s="2" t="s">
        <v>2805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239</v>
      </c>
      <c r="EP486" s="2" t="s">
        <v>223</v>
      </c>
      <c r="EQ486" s="2" t="s">
        <v>2092</v>
      </c>
      <c r="ER486" s="2" t="s">
        <v>1332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223</v>
      </c>
      <c r="FC486" s="2" t="s">
        <v>2092</v>
      </c>
      <c r="FD486" s="2" t="s">
        <v>1339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223</v>
      </c>
      <c r="FO486" s="2" t="s">
        <v>2092</v>
      </c>
      <c r="FP486" s="2" t="s">
        <v>226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239</v>
      </c>
      <c r="FZ486" s="2" t="s">
        <v>223</v>
      </c>
      <c r="GA486" s="2" t="s">
        <v>661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223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236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236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949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252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226</v>
      </c>
      <c r="MA486" s="2" t="s">
        <v>226</v>
      </c>
      <c r="MB486" s="2" t="s">
        <v>226</v>
      </c>
      <c r="MC486" s="2" t="s">
        <v>226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252</v>
      </c>
      <c r="ML486" s="2" t="s">
        <v>223</v>
      </c>
      <c r="MM486" s="2" t="s">
        <v>226</v>
      </c>
      <c r="MN486" s="2" t="s">
        <v>226</v>
      </c>
      <c r="MO486" s="2" t="s">
        <v>238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236</v>
      </c>
      <c r="MX486" s="2" t="s">
        <v>223</v>
      </c>
      <c r="MY486" s="2" t="s">
        <v>226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226</v>
      </c>
      <c r="NK486" s="2" t="s">
        <v>226</v>
      </c>
      <c r="NL486" s="2" t="s">
        <v>226</v>
      </c>
      <c r="NM486" s="2" t="s">
        <v>226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252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252</v>
      </c>
      <c r="OH486" s="2" t="s">
        <v>223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252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252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226</v>
      </c>
      <c r="QP486" s="2" t="s">
        <v>226</v>
      </c>
      <c r="QQ486" s="2" t="s">
        <v>226</v>
      </c>
      <c r="QR486" s="2" t="s">
        <v>226</v>
      </c>
      <c r="QS486" s="2" t="s">
        <v>226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223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252</v>
      </c>
      <c r="RN486" s="2" t="s">
        <v>223</v>
      </c>
      <c r="RO486" s="2" t="s">
        <v>226</v>
      </c>
      <c r="RP486" s="2" t="s">
        <v>226</v>
      </c>
      <c r="RQ486" s="2" t="s">
        <v>238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226</v>
      </c>
      <c r="RZ486" s="2" t="s">
        <v>226</v>
      </c>
      <c r="SA486" s="2" t="s">
        <v>226</v>
      </c>
      <c r="SB486" s="2" t="s">
        <v>226</v>
      </c>
      <c r="SC486" s="2" t="s">
        <v>226</v>
      </c>
      <c r="SD486" s="2" t="s">
        <v>226</v>
      </c>
      <c r="SE486" s="4">
        <v>114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>
        <v>180</v>
      </c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</row>
    <row r="487">
      <c r="A487" s="2" t="s">
        <v>3874</v>
      </c>
      <c r="B487" s="2" t="s">
        <v>577</v>
      </c>
      <c r="C487" s="2" t="s">
        <v>558</v>
      </c>
      <c r="D487" s="2" t="s">
        <v>486</v>
      </c>
      <c r="E487" s="2" t="s">
        <v>487</v>
      </c>
      <c r="F487" s="2" t="s">
        <v>2526</v>
      </c>
      <c r="G487" s="2" t="s">
        <v>2642</v>
      </c>
      <c r="H487" s="2" t="s">
        <v>2753</v>
      </c>
      <c r="I487" s="2" t="s">
        <v>3860</v>
      </c>
      <c r="J487" s="2" t="s">
        <v>221</v>
      </c>
      <c r="K487" s="2" t="s">
        <v>795</v>
      </c>
      <c r="L487" s="3">
        <v>30.95</v>
      </c>
      <c r="M487" s="3">
        <v>32.5</v>
      </c>
      <c r="N487" s="3">
        <v>64.99</v>
      </c>
      <c r="O487" s="2" t="s">
        <v>223</v>
      </c>
      <c r="P487" s="2" t="s">
        <v>224</v>
      </c>
      <c r="Q487" s="2" t="s">
        <v>225</v>
      </c>
      <c r="R487" s="2" t="s">
        <v>226</v>
      </c>
      <c r="S487" s="2" t="s">
        <v>2818</v>
      </c>
      <c r="T487" s="2" t="s">
        <v>2721</v>
      </c>
      <c r="U487" s="2" t="s">
        <v>489</v>
      </c>
      <c r="V487" s="2" t="s">
        <v>230</v>
      </c>
      <c r="W487" s="2" t="s">
        <v>971</v>
      </c>
      <c r="X487" s="2" t="s">
        <v>231</v>
      </c>
      <c r="Y487" s="2" t="s">
        <v>1339</v>
      </c>
      <c r="Z487" s="4">
        <v>162</v>
      </c>
      <c r="AA487" s="4">
        <f>=ROUNDDOWN(54,0)</f>
      </c>
      <c r="AB487" s="5">
        <v>3</v>
      </c>
      <c r="AC487" s="2" t="s">
        <v>678</v>
      </c>
      <c r="AD487" s="4">
        <v>160</v>
      </c>
      <c r="AE487" s="4">
        <v>160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24</v>
      </c>
      <c r="AQ487" s="8">
        <v>795.12</v>
      </c>
      <c r="AR487" s="4"/>
      <c r="AS487" s="8"/>
      <c r="AT487" s="7"/>
      <c r="AU487" s="7"/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>
        <v>0.9324</v>
      </c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>
        <v>24</v>
      </c>
      <c r="BK487" s="8">
        <v>795.12</v>
      </c>
      <c r="BL487" s="2" t="s">
        <v>2808</v>
      </c>
      <c r="BM487" s="7">
        <v>1</v>
      </c>
      <c r="BN487" s="7">
        <v>1</v>
      </c>
      <c r="BO487" s="4">
        <v>3</v>
      </c>
      <c r="BP487" s="8">
        <v>106.77</v>
      </c>
      <c r="BQ487" s="4"/>
      <c r="BR487" s="8"/>
      <c r="BS487" s="7"/>
      <c r="BT487" s="7"/>
      <c r="BU487" s="2" t="s">
        <v>239</v>
      </c>
      <c r="BV487" s="2" t="s">
        <v>223</v>
      </c>
      <c r="BW487" s="2" t="s">
        <v>226</v>
      </c>
      <c r="BX487" s="2" t="s">
        <v>386</v>
      </c>
      <c r="BY487" s="2" t="s">
        <v>238</v>
      </c>
      <c r="BZ487" s="2" t="s">
        <v>226</v>
      </c>
      <c r="CA487" s="4">
        <v>7</v>
      </c>
      <c r="CB487" s="8">
        <v>245.7</v>
      </c>
      <c r="CC487" s="4"/>
      <c r="CD487" s="8"/>
      <c r="CE487" s="7"/>
      <c r="CF487" s="7"/>
      <c r="CG487" s="2" t="s">
        <v>239</v>
      </c>
      <c r="CH487" s="2" t="s">
        <v>223</v>
      </c>
      <c r="CI487" s="2" t="s">
        <v>2092</v>
      </c>
      <c r="CJ487" s="2" t="s">
        <v>1437</v>
      </c>
      <c r="CK487" s="2" t="s">
        <v>238</v>
      </c>
      <c r="CL487" s="2" t="s">
        <v>226</v>
      </c>
      <c r="CM487" s="4">
        <v>1</v>
      </c>
      <c r="CN487" s="8">
        <v>35.1</v>
      </c>
      <c r="CO487" s="4"/>
      <c r="CP487" s="8"/>
      <c r="CQ487" s="7"/>
      <c r="CR487" s="7"/>
      <c r="CS487" s="2" t="s">
        <v>239</v>
      </c>
      <c r="CT487" s="2" t="s">
        <v>223</v>
      </c>
      <c r="CU487" s="2" t="s">
        <v>1372</v>
      </c>
      <c r="CV487" s="2" t="s">
        <v>2406</v>
      </c>
      <c r="CW487" s="2" t="s">
        <v>238</v>
      </c>
      <c r="CX487" s="2" t="s">
        <v>226</v>
      </c>
      <c r="CY487" s="4"/>
      <c r="CZ487" s="8"/>
      <c r="DA487" s="4"/>
      <c r="DB487" s="8"/>
      <c r="DC487" s="7"/>
      <c r="DD487" s="7"/>
      <c r="DE487" s="2" t="s">
        <v>667</v>
      </c>
      <c r="DF487" s="2" t="s">
        <v>223</v>
      </c>
      <c r="DG487" s="2" t="s">
        <v>226</v>
      </c>
      <c r="DH487" s="2" t="s">
        <v>226</v>
      </c>
      <c r="DI487" s="2" t="s">
        <v>238</v>
      </c>
      <c r="DJ487" s="2" t="s">
        <v>226</v>
      </c>
      <c r="DK487" s="4">
        <v>8</v>
      </c>
      <c r="DL487" s="8">
        <v>234.01</v>
      </c>
      <c r="DM487" s="4"/>
      <c r="DN487" s="8"/>
      <c r="DO487" s="7"/>
      <c r="DP487" s="7"/>
      <c r="DQ487" s="2" t="s">
        <v>239</v>
      </c>
      <c r="DR487" s="2" t="s">
        <v>223</v>
      </c>
      <c r="DS487" s="2" t="s">
        <v>919</v>
      </c>
      <c r="DT487" s="2" t="s">
        <v>1315</v>
      </c>
      <c r="DU487" s="2" t="s">
        <v>238</v>
      </c>
      <c r="DV487" s="2" t="s">
        <v>226</v>
      </c>
      <c r="DW487" s="4">
        <v>2</v>
      </c>
      <c r="DX487" s="8">
        <v>68.24</v>
      </c>
      <c r="DY487" s="4"/>
      <c r="DZ487" s="8"/>
      <c r="EA487" s="7"/>
      <c r="EB487" s="7"/>
      <c r="EC487" s="2" t="s">
        <v>239</v>
      </c>
      <c r="ED487" s="2" t="s">
        <v>223</v>
      </c>
      <c r="EE487" s="2" t="s">
        <v>2811</v>
      </c>
      <c r="EF487" s="2" t="s">
        <v>906</v>
      </c>
      <c r="EG487" s="2" t="s">
        <v>238</v>
      </c>
      <c r="EH487" s="2" t="s">
        <v>226</v>
      </c>
      <c r="EI487" s="4">
        <v>3</v>
      </c>
      <c r="EJ487" s="8">
        <v>105.3</v>
      </c>
      <c r="EK487" s="4"/>
      <c r="EL487" s="8"/>
      <c r="EM487" s="7"/>
      <c r="EN487" s="7"/>
      <c r="EO487" s="2" t="s">
        <v>239</v>
      </c>
      <c r="EP487" s="2" t="s">
        <v>223</v>
      </c>
      <c r="EQ487" s="2" t="s">
        <v>2092</v>
      </c>
      <c r="ER487" s="2" t="s">
        <v>1339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223</v>
      </c>
      <c r="FC487" s="2" t="s">
        <v>2092</v>
      </c>
      <c r="FD487" s="2" t="s">
        <v>226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223</v>
      </c>
      <c r="FO487" s="2" t="s">
        <v>2092</v>
      </c>
      <c r="FP487" s="2" t="s">
        <v>226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239</v>
      </c>
      <c r="FZ487" s="2" t="s">
        <v>223</v>
      </c>
      <c r="GA487" s="2" t="s">
        <v>661</v>
      </c>
      <c r="GB487" s="2" t="s">
        <v>226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223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236</v>
      </c>
      <c r="HJ487" s="2" t="s">
        <v>223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252</v>
      </c>
      <c r="IT487" s="2" t="s">
        <v>223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949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252</v>
      </c>
      <c r="KP487" s="2" t="s">
        <v>223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252</v>
      </c>
      <c r="LB487" s="2" t="s">
        <v>223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252</v>
      </c>
      <c r="LN487" s="2" t="s">
        <v>223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226</v>
      </c>
      <c r="MA487" s="2" t="s">
        <v>226</v>
      </c>
      <c r="MB487" s="2" t="s">
        <v>226</v>
      </c>
      <c r="MC487" s="2" t="s">
        <v>226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252</v>
      </c>
      <c r="ML487" s="2" t="s">
        <v>223</v>
      </c>
      <c r="MM487" s="2" t="s">
        <v>226</v>
      </c>
      <c r="MN487" s="2" t="s">
        <v>226</v>
      </c>
      <c r="MO487" s="2" t="s">
        <v>238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223</v>
      </c>
      <c r="MY487" s="2" t="s">
        <v>226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226</v>
      </c>
      <c r="NJ487" s="2" t="s">
        <v>226</v>
      </c>
      <c r="NK487" s="2" t="s">
        <v>226</v>
      </c>
      <c r="NL487" s="2" t="s">
        <v>226</v>
      </c>
      <c r="NM487" s="2" t="s">
        <v>226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252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252</v>
      </c>
      <c r="OH487" s="2" t="s">
        <v>223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252</v>
      </c>
      <c r="OT487" s="2" t="s">
        <v>223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252</v>
      </c>
      <c r="PF487" s="2" t="s">
        <v>223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226</v>
      </c>
      <c r="QP487" s="2" t="s">
        <v>226</v>
      </c>
      <c r="QQ487" s="2" t="s">
        <v>226</v>
      </c>
      <c r="QR487" s="2" t="s">
        <v>226</v>
      </c>
      <c r="QS487" s="2" t="s">
        <v>226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223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252</v>
      </c>
      <c r="RN487" s="2" t="s">
        <v>223</v>
      </c>
      <c r="RO487" s="2" t="s">
        <v>226</v>
      </c>
      <c r="RP487" s="2" t="s">
        <v>226</v>
      </c>
      <c r="RQ487" s="2" t="s">
        <v>238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226</v>
      </c>
      <c r="RZ487" s="2" t="s">
        <v>226</v>
      </c>
      <c r="SA487" s="2" t="s">
        <v>226</v>
      </c>
      <c r="SB487" s="2" t="s">
        <v>226</v>
      </c>
      <c r="SC487" s="2" t="s">
        <v>226</v>
      </c>
      <c r="SD487" s="2" t="s">
        <v>226</v>
      </c>
      <c r="SE487" s="4">
        <v>162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>
        <v>160</v>
      </c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</row>
    <row r="488">
      <c r="A488" s="2" t="s">
        <v>3875</v>
      </c>
      <c r="B488" s="2" t="s">
        <v>577</v>
      </c>
      <c r="C488" s="2" t="s">
        <v>558</v>
      </c>
      <c r="D488" s="2" t="s">
        <v>486</v>
      </c>
      <c r="E488" s="2" t="s">
        <v>487</v>
      </c>
      <c r="F488" s="2" t="s">
        <v>2526</v>
      </c>
      <c r="G488" s="2" t="s">
        <v>2642</v>
      </c>
      <c r="H488" s="2" t="s">
        <v>2753</v>
      </c>
      <c r="I488" s="2" t="s">
        <v>3860</v>
      </c>
      <c r="J488" s="2" t="s">
        <v>582</v>
      </c>
      <c r="K488" s="2" t="s">
        <v>958</v>
      </c>
      <c r="L488" s="3">
        <v>26.19</v>
      </c>
      <c r="M488" s="3">
        <v>27.5</v>
      </c>
      <c r="N488" s="3">
        <v>54.99</v>
      </c>
      <c r="O488" s="2" t="s">
        <v>223</v>
      </c>
      <c r="P488" s="2" t="s">
        <v>224</v>
      </c>
      <c r="Q488" s="2" t="s">
        <v>225</v>
      </c>
      <c r="R488" s="2" t="s">
        <v>226</v>
      </c>
      <c r="S488" s="2" t="s">
        <v>2807</v>
      </c>
      <c r="T488" s="2" t="s">
        <v>2721</v>
      </c>
      <c r="U488" s="2" t="s">
        <v>2756</v>
      </c>
      <c r="V488" s="2" t="s">
        <v>230</v>
      </c>
      <c r="W488" s="2" t="s">
        <v>971</v>
      </c>
      <c r="X488" s="2" t="s">
        <v>231</v>
      </c>
      <c r="Y488" s="2" t="s">
        <v>1339</v>
      </c>
      <c r="Z488" s="4">
        <v>103</v>
      </c>
      <c r="AA488" s="4">
        <f>=ROUNDDOWN(51.5,0)</f>
      </c>
      <c r="AB488" s="5">
        <v>2</v>
      </c>
      <c r="AC488" s="2" t="s">
        <v>678</v>
      </c>
      <c r="AD488" s="4">
        <v>160</v>
      </c>
      <c r="AE488" s="4">
        <v>160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5</v>
      </c>
      <c r="AQ488" s="8">
        <v>148.92</v>
      </c>
      <c r="AR488" s="4"/>
      <c r="AS488" s="8"/>
      <c r="AT488" s="7"/>
      <c r="AU488" s="7"/>
      <c r="AV488" s="4">
        <v>25</v>
      </c>
      <c r="AW488" s="8">
        <v>833.53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0.1787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>
        <v>0.1053</v>
      </c>
      <c r="BJ488" s="4">
        <v>5</v>
      </c>
      <c r="BK488" s="8">
        <v>148.92</v>
      </c>
      <c r="BL488" s="2" t="s">
        <v>3876</v>
      </c>
      <c r="BM488" s="7">
        <v>1</v>
      </c>
      <c r="BN488" s="7">
        <v>1</v>
      </c>
      <c r="BO488" s="4">
        <v>1</v>
      </c>
      <c r="BP488" s="8">
        <v>30.12</v>
      </c>
      <c r="BQ488" s="4"/>
      <c r="BR488" s="8"/>
      <c r="BS488" s="7"/>
      <c r="BT488" s="7"/>
      <c r="BU488" s="2" t="s">
        <v>239</v>
      </c>
      <c r="BV488" s="2" t="s">
        <v>223</v>
      </c>
      <c r="BW488" s="2" t="s">
        <v>226</v>
      </c>
      <c r="BX488" s="2" t="s">
        <v>711</v>
      </c>
      <c r="BY488" s="2" t="s">
        <v>238</v>
      </c>
      <c r="BZ488" s="2" t="s">
        <v>226</v>
      </c>
      <c r="CA488" s="4">
        <v>4</v>
      </c>
      <c r="CB488" s="8">
        <v>118.8</v>
      </c>
      <c r="CC488" s="4"/>
      <c r="CD488" s="8"/>
      <c r="CE488" s="7"/>
      <c r="CF488" s="7"/>
      <c r="CG488" s="2" t="s">
        <v>239</v>
      </c>
      <c r="CH488" s="2" t="s">
        <v>223</v>
      </c>
      <c r="CI488" s="2" t="s">
        <v>2092</v>
      </c>
      <c r="CJ488" s="2" t="s">
        <v>2791</v>
      </c>
      <c r="CK488" s="2" t="s">
        <v>238</v>
      </c>
      <c r="CL488" s="2" t="s">
        <v>226</v>
      </c>
      <c r="CM488" s="4"/>
      <c r="CN488" s="8"/>
      <c r="CO488" s="4"/>
      <c r="CP488" s="8"/>
      <c r="CQ488" s="7"/>
      <c r="CR488" s="7"/>
      <c r="CS488" s="2" t="s">
        <v>239</v>
      </c>
      <c r="CT488" s="2" t="s">
        <v>223</v>
      </c>
      <c r="CU488" s="2" t="s">
        <v>1372</v>
      </c>
      <c r="CV488" s="2" t="s">
        <v>226</v>
      </c>
      <c r="CW488" s="2" t="s">
        <v>238</v>
      </c>
      <c r="CX488" s="2" t="s">
        <v>226</v>
      </c>
      <c r="CY488" s="4"/>
      <c r="CZ488" s="8"/>
      <c r="DA488" s="4"/>
      <c r="DB488" s="8"/>
      <c r="DC488" s="7"/>
      <c r="DD488" s="7"/>
      <c r="DE488" s="2" t="s">
        <v>667</v>
      </c>
      <c r="DF488" s="2" t="s">
        <v>223</v>
      </c>
      <c r="DG488" s="2" t="s">
        <v>226</v>
      </c>
      <c r="DH488" s="2" t="s">
        <v>226</v>
      </c>
      <c r="DI488" s="2" t="s">
        <v>238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239</v>
      </c>
      <c r="DR488" s="2" t="s">
        <v>223</v>
      </c>
      <c r="DS488" s="2" t="s">
        <v>919</v>
      </c>
      <c r="DT488" s="2" t="s">
        <v>226</v>
      </c>
      <c r="DU488" s="2" t="s">
        <v>238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239</v>
      </c>
      <c r="ED488" s="2" t="s">
        <v>223</v>
      </c>
      <c r="EE488" s="2" t="s">
        <v>2811</v>
      </c>
      <c r="EF488" s="2" t="s">
        <v>729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239</v>
      </c>
      <c r="EP488" s="2" t="s">
        <v>223</v>
      </c>
      <c r="EQ488" s="2" t="s">
        <v>2092</v>
      </c>
      <c r="ER488" s="2" t="s">
        <v>839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239</v>
      </c>
      <c r="FB488" s="2" t="s">
        <v>223</v>
      </c>
      <c r="FC488" s="2" t="s">
        <v>2092</v>
      </c>
      <c r="FD488" s="2" t="s">
        <v>226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2092</v>
      </c>
      <c r="FP488" s="2" t="s">
        <v>226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239</v>
      </c>
      <c r="FZ488" s="2" t="s">
        <v>223</v>
      </c>
      <c r="GA488" s="2" t="s">
        <v>661</v>
      </c>
      <c r="GB488" s="2" t="s">
        <v>226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236</v>
      </c>
      <c r="HJ488" s="2" t="s">
        <v>223</v>
      </c>
      <c r="HK488" s="2" t="s">
        <v>226</v>
      </c>
      <c r="HL488" s="2" t="s">
        <v>226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223</v>
      </c>
      <c r="IU488" s="2" t="s">
        <v>226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949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252</v>
      </c>
      <c r="KP488" s="2" t="s">
        <v>223</v>
      </c>
      <c r="KQ488" s="2" t="s">
        <v>226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252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252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226</v>
      </c>
      <c r="MA488" s="2" t="s">
        <v>226</v>
      </c>
      <c r="MB488" s="2" t="s">
        <v>226</v>
      </c>
      <c r="MC488" s="2" t="s">
        <v>226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252</v>
      </c>
      <c r="ML488" s="2" t="s">
        <v>223</v>
      </c>
      <c r="MM488" s="2" t="s">
        <v>226</v>
      </c>
      <c r="MN488" s="2" t="s">
        <v>226</v>
      </c>
      <c r="MO488" s="2" t="s">
        <v>238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223</v>
      </c>
      <c r="MY488" s="2" t="s">
        <v>226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226</v>
      </c>
      <c r="NJ488" s="2" t="s">
        <v>226</v>
      </c>
      <c r="NK488" s="2" t="s">
        <v>226</v>
      </c>
      <c r="NL488" s="2" t="s">
        <v>226</v>
      </c>
      <c r="NM488" s="2" t="s">
        <v>226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252</v>
      </c>
      <c r="NV488" s="2" t="s">
        <v>223</v>
      </c>
      <c r="NW488" s="2" t="s">
        <v>226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252</v>
      </c>
      <c r="OH488" s="2" t="s">
        <v>223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252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252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226</v>
      </c>
      <c r="QD488" s="2" t="s">
        <v>226</v>
      </c>
      <c r="QE488" s="2" t="s">
        <v>226</v>
      </c>
      <c r="QF488" s="2" t="s">
        <v>226</v>
      </c>
      <c r="QG488" s="2" t="s">
        <v>226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226</v>
      </c>
      <c r="QP488" s="2" t="s">
        <v>226</v>
      </c>
      <c r="QQ488" s="2" t="s">
        <v>226</v>
      </c>
      <c r="QR488" s="2" t="s">
        <v>226</v>
      </c>
      <c r="QS488" s="2" t="s">
        <v>226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252</v>
      </c>
      <c r="RN488" s="2" t="s">
        <v>223</v>
      </c>
      <c r="RO488" s="2" t="s">
        <v>226</v>
      </c>
      <c r="RP488" s="2" t="s">
        <v>226</v>
      </c>
      <c r="RQ488" s="2" t="s">
        <v>238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226</v>
      </c>
      <c r="RZ488" s="2" t="s">
        <v>226</v>
      </c>
      <c r="SA488" s="2" t="s">
        <v>226</v>
      </c>
      <c r="SB488" s="2" t="s">
        <v>226</v>
      </c>
      <c r="SC488" s="2" t="s">
        <v>226</v>
      </c>
      <c r="SD488" s="2" t="s">
        <v>226</v>
      </c>
      <c r="SE488" s="4">
        <v>103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>
        <v>160</v>
      </c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</row>
    <row r="489">
      <c r="A489" s="2" t="s">
        <v>3877</v>
      </c>
      <c r="B489" s="2" t="s">
        <v>577</v>
      </c>
      <c r="C489" s="2" t="s">
        <v>558</v>
      </c>
      <c r="D489" s="2" t="s">
        <v>486</v>
      </c>
      <c r="E489" s="2" t="s">
        <v>487</v>
      </c>
      <c r="F489" s="2" t="s">
        <v>2526</v>
      </c>
      <c r="G489" s="2" t="s">
        <v>2642</v>
      </c>
      <c r="H489" s="2" t="s">
        <v>2753</v>
      </c>
      <c r="I489" s="2" t="s">
        <v>3860</v>
      </c>
      <c r="J489" s="2" t="s">
        <v>221</v>
      </c>
      <c r="K489" s="2" t="s">
        <v>958</v>
      </c>
      <c r="L489" s="3">
        <v>30.95</v>
      </c>
      <c r="M489" s="3">
        <v>32.5</v>
      </c>
      <c r="N489" s="3">
        <v>64.99</v>
      </c>
      <c r="O489" s="2" t="s">
        <v>223</v>
      </c>
      <c r="P489" s="2" t="s">
        <v>224</v>
      </c>
      <c r="Q489" s="2" t="s">
        <v>225</v>
      </c>
      <c r="R489" s="2" t="s">
        <v>226</v>
      </c>
      <c r="S489" s="2" t="s">
        <v>2807</v>
      </c>
      <c r="T489" s="2" t="s">
        <v>2721</v>
      </c>
      <c r="U489" s="2" t="s">
        <v>489</v>
      </c>
      <c r="V489" s="2" t="s">
        <v>230</v>
      </c>
      <c r="W489" s="2" t="s">
        <v>971</v>
      </c>
      <c r="X489" s="2" t="s">
        <v>231</v>
      </c>
      <c r="Y489" s="2" t="s">
        <v>1339</v>
      </c>
      <c r="Z489" s="4">
        <v>194</v>
      </c>
      <c r="AA489" s="4">
        <f>=ROUNDDOWN(38.8,0)</f>
      </c>
      <c r="AB489" s="5">
        <v>5</v>
      </c>
      <c r="AC489" s="2" t="s">
        <v>678</v>
      </c>
      <c r="AD489" s="4">
        <v>110</v>
      </c>
      <c r="AE489" s="4">
        <v>110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20</v>
      </c>
      <c r="AQ489" s="8">
        <v>684.61</v>
      </c>
      <c r="AR489" s="4"/>
      <c r="AS489" s="8"/>
      <c r="AT489" s="7"/>
      <c r="AU489" s="7"/>
      <c r="AV489" s="4" t="s">
        <v>226</v>
      </c>
      <c r="AW489" s="8" t="s">
        <v>226</v>
      </c>
      <c r="AX489" s="4" t="s">
        <v>226</v>
      </c>
      <c r="AY489" s="8" t="s">
        <v>226</v>
      </c>
      <c r="AZ489" s="7" t="s">
        <v>226</v>
      </c>
      <c r="BA489" s="7" t="s">
        <v>226</v>
      </c>
      <c r="BB489" s="7">
        <v>0.8213</v>
      </c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 t="s">
        <v>226</v>
      </c>
      <c r="BJ489" s="4">
        <v>20</v>
      </c>
      <c r="BK489" s="8">
        <v>684.61</v>
      </c>
      <c r="BL489" s="2" t="s">
        <v>2808</v>
      </c>
      <c r="BM489" s="7">
        <v>1</v>
      </c>
      <c r="BN489" s="7">
        <v>1</v>
      </c>
      <c r="BO489" s="4">
        <v>1</v>
      </c>
      <c r="BP489" s="8">
        <v>35.59</v>
      </c>
      <c r="BQ489" s="4"/>
      <c r="BR489" s="8"/>
      <c r="BS489" s="7"/>
      <c r="BT489" s="7"/>
      <c r="BU489" s="2" t="s">
        <v>239</v>
      </c>
      <c r="BV489" s="2" t="s">
        <v>223</v>
      </c>
      <c r="BW489" s="2" t="s">
        <v>226</v>
      </c>
      <c r="BX489" s="2" t="s">
        <v>2918</v>
      </c>
      <c r="BY489" s="2" t="s">
        <v>238</v>
      </c>
      <c r="BZ489" s="2" t="s">
        <v>226</v>
      </c>
      <c r="CA489" s="4">
        <v>8</v>
      </c>
      <c r="CB489" s="8">
        <v>280.8</v>
      </c>
      <c r="CC489" s="4"/>
      <c r="CD489" s="8"/>
      <c r="CE489" s="7"/>
      <c r="CF489" s="7"/>
      <c r="CG489" s="2" t="s">
        <v>239</v>
      </c>
      <c r="CH489" s="2" t="s">
        <v>223</v>
      </c>
      <c r="CI489" s="2" t="s">
        <v>2092</v>
      </c>
      <c r="CJ489" s="2" t="s">
        <v>788</v>
      </c>
      <c r="CK489" s="2" t="s">
        <v>238</v>
      </c>
      <c r="CL489" s="2" t="s">
        <v>226</v>
      </c>
      <c r="CM489" s="4">
        <v>3</v>
      </c>
      <c r="CN489" s="8">
        <v>105.3</v>
      </c>
      <c r="CO489" s="4"/>
      <c r="CP489" s="8"/>
      <c r="CQ489" s="7"/>
      <c r="CR489" s="7"/>
      <c r="CS489" s="2" t="s">
        <v>239</v>
      </c>
      <c r="CT489" s="2" t="s">
        <v>223</v>
      </c>
      <c r="CU489" s="2" t="s">
        <v>1372</v>
      </c>
      <c r="CV489" s="2" t="s">
        <v>920</v>
      </c>
      <c r="CW489" s="2" t="s">
        <v>238</v>
      </c>
      <c r="CX489" s="2" t="s">
        <v>226</v>
      </c>
      <c r="CY489" s="4"/>
      <c r="CZ489" s="8"/>
      <c r="DA489" s="4"/>
      <c r="DB489" s="8"/>
      <c r="DC489" s="7"/>
      <c r="DD489" s="7"/>
      <c r="DE489" s="2" t="s">
        <v>667</v>
      </c>
      <c r="DF489" s="2" t="s">
        <v>223</v>
      </c>
      <c r="DG489" s="2" t="s">
        <v>226</v>
      </c>
      <c r="DH489" s="2" t="s">
        <v>226</v>
      </c>
      <c r="DI489" s="2" t="s">
        <v>238</v>
      </c>
      <c r="DJ489" s="2" t="s">
        <v>226</v>
      </c>
      <c r="DK489" s="4">
        <v>4</v>
      </c>
      <c r="DL489" s="8">
        <v>123.5</v>
      </c>
      <c r="DM489" s="4"/>
      <c r="DN489" s="8"/>
      <c r="DO489" s="7"/>
      <c r="DP489" s="7"/>
      <c r="DQ489" s="2" t="s">
        <v>239</v>
      </c>
      <c r="DR489" s="2" t="s">
        <v>223</v>
      </c>
      <c r="DS489" s="2" t="s">
        <v>919</v>
      </c>
      <c r="DT489" s="2" t="s">
        <v>1198</v>
      </c>
      <c r="DU489" s="2" t="s">
        <v>238</v>
      </c>
      <c r="DV489" s="2" t="s">
        <v>226</v>
      </c>
      <c r="DW489" s="4">
        <v>1</v>
      </c>
      <c r="DX489" s="8">
        <v>34.12</v>
      </c>
      <c r="DY489" s="4"/>
      <c r="DZ489" s="8"/>
      <c r="EA489" s="7"/>
      <c r="EB489" s="7"/>
      <c r="EC489" s="2" t="s">
        <v>239</v>
      </c>
      <c r="ED489" s="2" t="s">
        <v>223</v>
      </c>
      <c r="EE489" s="2" t="s">
        <v>2811</v>
      </c>
      <c r="EF489" s="2" t="s">
        <v>729</v>
      </c>
      <c r="EG489" s="2" t="s">
        <v>238</v>
      </c>
      <c r="EH489" s="2" t="s">
        <v>226</v>
      </c>
      <c r="EI489" s="4">
        <v>3</v>
      </c>
      <c r="EJ489" s="8">
        <v>105.3</v>
      </c>
      <c r="EK489" s="4"/>
      <c r="EL489" s="8"/>
      <c r="EM489" s="7"/>
      <c r="EN489" s="7"/>
      <c r="EO489" s="2" t="s">
        <v>239</v>
      </c>
      <c r="EP489" s="2" t="s">
        <v>223</v>
      </c>
      <c r="EQ489" s="2" t="s">
        <v>2092</v>
      </c>
      <c r="ER489" s="2" t="s">
        <v>1437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223</v>
      </c>
      <c r="FC489" s="2" t="s">
        <v>2092</v>
      </c>
      <c r="FD489" s="2" t="s">
        <v>226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223</v>
      </c>
      <c r="FO489" s="2" t="s">
        <v>2092</v>
      </c>
      <c r="FP489" s="2" t="s">
        <v>226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239</v>
      </c>
      <c r="FZ489" s="2" t="s">
        <v>223</v>
      </c>
      <c r="GA489" s="2" t="s">
        <v>661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223</v>
      </c>
      <c r="HK489" s="2" t="s">
        <v>226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252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949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252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226</v>
      </c>
      <c r="MA489" s="2" t="s">
        <v>226</v>
      </c>
      <c r="MB489" s="2" t="s">
        <v>226</v>
      </c>
      <c r="MC489" s="2" t="s">
        <v>226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252</v>
      </c>
      <c r="ML489" s="2" t="s">
        <v>223</v>
      </c>
      <c r="MM489" s="2" t="s">
        <v>226</v>
      </c>
      <c r="MN489" s="2" t="s">
        <v>226</v>
      </c>
      <c r="MO489" s="2" t="s">
        <v>238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223</v>
      </c>
      <c r="MY489" s="2" t="s">
        <v>226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226</v>
      </c>
      <c r="NK489" s="2" t="s">
        <v>226</v>
      </c>
      <c r="NL489" s="2" t="s">
        <v>226</v>
      </c>
      <c r="NM489" s="2" t="s">
        <v>226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252</v>
      </c>
      <c r="NV489" s="2" t="s">
        <v>223</v>
      </c>
      <c r="NW489" s="2" t="s">
        <v>226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252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252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252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226</v>
      </c>
      <c r="QD489" s="2" t="s">
        <v>226</v>
      </c>
      <c r="QE489" s="2" t="s">
        <v>226</v>
      </c>
      <c r="QF489" s="2" t="s">
        <v>226</v>
      </c>
      <c r="QG489" s="2" t="s">
        <v>226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252</v>
      </c>
      <c r="RN489" s="2" t="s">
        <v>223</v>
      </c>
      <c r="RO489" s="2" t="s">
        <v>226</v>
      </c>
      <c r="RP489" s="2" t="s">
        <v>226</v>
      </c>
      <c r="RQ489" s="2" t="s">
        <v>238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226</v>
      </c>
      <c r="RZ489" s="2" t="s">
        <v>226</v>
      </c>
      <c r="SA489" s="2" t="s">
        <v>226</v>
      </c>
      <c r="SB489" s="2" t="s">
        <v>226</v>
      </c>
      <c r="SC489" s="2" t="s">
        <v>226</v>
      </c>
      <c r="SD489" s="2" t="s">
        <v>226</v>
      </c>
      <c r="SE489" s="4">
        <v>194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>
        <v>110</v>
      </c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</row>
    <row r="490">
      <c r="A490" s="2" t="s">
        <v>3878</v>
      </c>
      <c r="B490" s="2" t="s">
        <v>577</v>
      </c>
      <c r="C490" s="2" t="s">
        <v>558</v>
      </c>
      <c r="D490" s="2" t="s">
        <v>486</v>
      </c>
      <c r="E490" s="2" t="s">
        <v>487</v>
      </c>
      <c r="F490" s="2" t="s">
        <v>2526</v>
      </c>
      <c r="G490" s="2" t="s">
        <v>2642</v>
      </c>
      <c r="H490" s="2" t="s">
        <v>2753</v>
      </c>
      <c r="I490" s="2" t="s">
        <v>3860</v>
      </c>
      <c r="J490" s="2" t="s">
        <v>582</v>
      </c>
      <c r="K490" s="2" t="s">
        <v>282</v>
      </c>
      <c r="L490" s="3">
        <v>26.19</v>
      </c>
      <c r="M490" s="3">
        <v>27.5</v>
      </c>
      <c r="N490" s="3">
        <v>54.99</v>
      </c>
      <c r="O490" s="2" t="s">
        <v>223</v>
      </c>
      <c r="P490" s="2" t="s">
        <v>224</v>
      </c>
      <c r="Q490" s="2" t="s">
        <v>225</v>
      </c>
      <c r="R490" s="2" t="s">
        <v>226</v>
      </c>
      <c r="S490" s="2" t="s">
        <v>2826</v>
      </c>
      <c r="T490" s="2" t="s">
        <v>2721</v>
      </c>
      <c r="U490" s="2" t="s">
        <v>2756</v>
      </c>
      <c r="V490" s="2" t="s">
        <v>230</v>
      </c>
      <c r="W490" s="2" t="s">
        <v>971</v>
      </c>
      <c r="X490" s="2" t="s">
        <v>231</v>
      </c>
      <c r="Y490" s="2" t="s">
        <v>1618</v>
      </c>
      <c r="Z490" s="4">
        <v>201</v>
      </c>
      <c r="AA490" s="4">
        <f>=ROUNDDOWN(100.5,0)</f>
      </c>
      <c r="AB490" s="5">
        <v>2</v>
      </c>
      <c r="AC490" s="2" t="s">
        <v>226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2</v>
      </c>
      <c r="AQ490" s="8">
        <v>59.82</v>
      </c>
      <c r="AR490" s="4"/>
      <c r="AS490" s="8"/>
      <c r="AT490" s="7"/>
      <c r="AU490" s="7"/>
      <c r="AV490" s="4">
        <v>9</v>
      </c>
      <c r="AW490" s="8">
        <v>295.94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0.2021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>
        <v>0.0374</v>
      </c>
      <c r="BJ490" s="4">
        <v>2</v>
      </c>
      <c r="BK490" s="8">
        <v>59.82</v>
      </c>
      <c r="BL490" s="2" t="s">
        <v>3879</v>
      </c>
      <c r="BM490" s="7">
        <v>1</v>
      </c>
      <c r="BN490" s="7">
        <v>1</v>
      </c>
      <c r="BO490" s="4">
        <v>1</v>
      </c>
      <c r="BP490" s="8">
        <v>30.12</v>
      </c>
      <c r="BQ490" s="4"/>
      <c r="BR490" s="8"/>
      <c r="BS490" s="7"/>
      <c r="BT490" s="7"/>
      <c r="BU490" s="2" t="s">
        <v>239</v>
      </c>
      <c r="BV490" s="2" t="s">
        <v>223</v>
      </c>
      <c r="BW490" s="2" t="s">
        <v>226</v>
      </c>
      <c r="BX490" s="2" t="s">
        <v>2918</v>
      </c>
      <c r="BY490" s="2" t="s">
        <v>238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239</v>
      </c>
      <c r="CH490" s="2" t="s">
        <v>223</v>
      </c>
      <c r="CI490" s="2" t="s">
        <v>1437</v>
      </c>
      <c r="CJ490" s="2" t="s">
        <v>226</v>
      </c>
      <c r="CK490" s="2" t="s">
        <v>238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239</v>
      </c>
      <c r="CT490" s="2" t="s">
        <v>223</v>
      </c>
      <c r="CU490" s="2" t="s">
        <v>1372</v>
      </c>
      <c r="CV490" s="2" t="s">
        <v>226</v>
      </c>
      <c r="CW490" s="2" t="s">
        <v>238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667</v>
      </c>
      <c r="DF490" s="2" t="s">
        <v>223</v>
      </c>
      <c r="DG490" s="2" t="s">
        <v>226</v>
      </c>
      <c r="DH490" s="2" t="s">
        <v>226</v>
      </c>
      <c r="DI490" s="2" t="s">
        <v>238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239</v>
      </c>
      <c r="DR490" s="2" t="s">
        <v>223</v>
      </c>
      <c r="DS490" s="2" t="s">
        <v>919</v>
      </c>
      <c r="DT490" s="2" t="s">
        <v>226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239</v>
      </c>
      <c r="ED490" s="2" t="s">
        <v>223</v>
      </c>
      <c r="EE490" s="2" t="s">
        <v>2811</v>
      </c>
      <c r="EF490" s="2" t="s">
        <v>3527</v>
      </c>
      <c r="EG490" s="2" t="s">
        <v>238</v>
      </c>
      <c r="EH490" s="2" t="s">
        <v>226</v>
      </c>
      <c r="EI490" s="4">
        <v>1</v>
      </c>
      <c r="EJ490" s="8">
        <v>29.7</v>
      </c>
      <c r="EK490" s="4"/>
      <c r="EL490" s="8"/>
      <c r="EM490" s="7"/>
      <c r="EN490" s="7"/>
      <c r="EO490" s="2" t="s">
        <v>239</v>
      </c>
      <c r="EP490" s="2" t="s">
        <v>223</v>
      </c>
      <c r="EQ490" s="2" t="s">
        <v>1437</v>
      </c>
      <c r="ER490" s="2" t="s">
        <v>1749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223</v>
      </c>
      <c r="FC490" s="2" t="s">
        <v>1437</v>
      </c>
      <c r="FD490" s="2" t="s">
        <v>226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1437</v>
      </c>
      <c r="FP490" s="2" t="s">
        <v>226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239</v>
      </c>
      <c r="FZ490" s="2" t="s">
        <v>223</v>
      </c>
      <c r="GA490" s="2" t="s">
        <v>661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223</v>
      </c>
      <c r="HK490" s="2" t="s">
        <v>226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252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949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252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252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252</v>
      </c>
      <c r="ML490" s="2" t="s">
        <v>223</v>
      </c>
      <c r="MM490" s="2" t="s">
        <v>226</v>
      </c>
      <c r="MN490" s="2" t="s">
        <v>226</v>
      </c>
      <c r="MO490" s="2" t="s">
        <v>238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223</v>
      </c>
      <c r="MY490" s="2" t="s">
        <v>226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226</v>
      </c>
      <c r="NK490" s="2" t="s">
        <v>226</v>
      </c>
      <c r="NL490" s="2" t="s">
        <v>226</v>
      </c>
      <c r="NM490" s="2" t="s">
        <v>226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252</v>
      </c>
      <c r="NV490" s="2" t="s">
        <v>223</v>
      </c>
      <c r="NW490" s="2" t="s">
        <v>226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252</v>
      </c>
      <c r="OH490" s="2" t="s">
        <v>223</v>
      </c>
      <c r="OI490" s="2" t="s">
        <v>226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252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252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226</v>
      </c>
      <c r="QE490" s="2" t="s">
        <v>226</v>
      </c>
      <c r="QF490" s="2" t="s">
        <v>226</v>
      </c>
      <c r="QG490" s="2" t="s">
        <v>226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266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252</v>
      </c>
      <c r="RN490" s="2" t="s">
        <v>223</v>
      </c>
      <c r="RO490" s="2" t="s">
        <v>226</v>
      </c>
      <c r="RP490" s="2" t="s">
        <v>226</v>
      </c>
      <c r="RQ490" s="2" t="s">
        <v>238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226</v>
      </c>
      <c r="RZ490" s="2" t="s">
        <v>226</v>
      </c>
      <c r="SA490" s="2" t="s">
        <v>226</v>
      </c>
      <c r="SB490" s="2" t="s">
        <v>226</v>
      </c>
      <c r="SC490" s="2" t="s">
        <v>226</v>
      </c>
      <c r="SD490" s="2" t="s">
        <v>226</v>
      </c>
      <c r="SE490" s="4">
        <v>201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</row>
    <row r="491">
      <c r="A491" s="2" t="s">
        <v>3880</v>
      </c>
      <c r="B491" s="2" t="s">
        <v>577</v>
      </c>
      <c r="C491" s="2" t="s">
        <v>558</v>
      </c>
      <c r="D491" s="2" t="s">
        <v>486</v>
      </c>
      <c r="E491" s="2" t="s">
        <v>487</v>
      </c>
      <c r="F491" s="2" t="s">
        <v>2526</v>
      </c>
      <c r="G491" s="2" t="s">
        <v>2642</v>
      </c>
      <c r="H491" s="2" t="s">
        <v>2753</v>
      </c>
      <c r="I491" s="2" t="s">
        <v>3860</v>
      </c>
      <c r="J491" s="2" t="s">
        <v>221</v>
      </c>
      <c r="K491" s="2" t="s">
        <v>282</v>
      </c>
      <c r="L491" s="3">
        <v>30.95</v>
      </c>
      <c r="M491" s="3">
        <v>32.5</v>
      </c>
      <c r="N491" s="3">
        <v>64.99</v>
      </c>
      <c r="O491" s="2" t="s">
        <v>223</v>
      </c>
      <c r="P491" s="2" t="s">
        <v>224</v>
      </c>
      <c r="Q491" s="2" t="s">
        <v>225</v>
      </c>
      <c r="R491" s="2" t="s">
        <v>226</v>
      </c>
      <c r="S491" s="2" t="s">
        <v>2826</v>
      </c>
      <c r="T491" s="2" t="s">
        <v>2721</v>
      </c>
      <c r="U491" s="2" t="s">
        <v>489</v>
      </c>
      <c r="V491" s="2" t="s">
        <v>230</v>
      </c>
      <c r="W491" s="2" t="s">
        <v>971</v>
      </c>
      <c r="X491" s="2" t="s">
        <v>231</v>
      </c>
      <c r="Y491" s="2" t="s">
        <v>1339</v>
      </c>
      <c r="Z491" s="4">
        <v>220</v>
      </c>
      <c r="AA491" s="4">
        <f>=ROUNDDOWN(44,0)</f>
      </c>
      <c r="AB491" s="5">
        <v>5</v>
      </c>
      <c r="AC491" s="2" t="s">
        <v>226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7</v>
      </c>
      <c r="AQ491" s="8">
        <v>236.12</v>
      </c>
      <c r="AR491" s="4"/>
      <c r="AS491" s="8"/>
      <c r="AT491" s="7"/>
      <c r="AU491" s="7"/>
      <c r="AV491" s="4" t="s">
        <v>226</v>
      </c>
      <c r="AW491" s="8" t="s">
        <v>226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0.7979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 t="s">
        <v>226</v>
      </c>
      <c r="BJ491" s="4">
        <v>7</v>
      </c>
      <c r="BK491" s="8">
        <v>236.12</v>
      </c>
      <c r="BL491" s="2" t="s">
        <v>3881</v>
      </c>
      <c r="BM491" s="7">
        <v>1</v>
      </c>
      <c r="BN491" s="7">
        <v>1</v>
      </c>
      <c r="BO491" s="4">
        <v>1</v>
      </c>
      <c r="BP491" s="8">
        <v>35.59</v>
      </c>
      <c r="BQ491" s="4"/>
      <c r="BR491" s="8"/>
      <c r="BS491" s="7"/>
      <c r="BT491" s="7"/>
      <c r="BU491" s="2" t="s">
        <v>239</v>
      </c>
      <c r="BV491" s="2" t="s">
        <v>223</v>
      </c>
      <c r="BW491" s="2" t="s">
        <v>226</v>
      </c>
      <c r="BX491" s="2" t="s">
        <v>711</v>
      </c>
      <c r="BY491" s="2" t="s">
        <v>238</v>
      </c>
      <c r="BZ491" s="2" t="s">
        <v>226</v>
      </c>
      <c r="CA491" s="4">
        <v>2</v>
      </c>
      <c r="CB491" s="8">
        <v>70.2</v>
      </c>
      <c r="CC491" s="4"/>
      <c r="CD491" s="8"/>
      <c r="CE491" s="7"/>
      <c r="CF491" s="7"/>
      <c r="CG491" s="2" t="s">
        <v>239</v>
      </c>
      <c r="CH491" s="2" t="s">
        <v>223</v>
      </c>
      <c r="CI491" s="2" t="s">
        <v>2092</v>
      </c>
      <c r="CJ491" s="2" t="s">
        <v>896</v>
      </c>
      <c r="CK491" s="2" t="s">
        <v>238</v>
      </c>
      <c r="CL491" s="2" t="s">
        <v>226</v>
      </c>
      <c r="CM491" s="4">
        <v>1</v>
      </c>
      <c r="CN491" s="8">
        <v>35.1</v>
      </c>
      <c r="CO491" s="4"/>
      <c r="CP491" s="8"/>
      <c r="CQ491" s="7"/>
      <c r="CR491" s="7"/>
      <c r="CS491" s="2" t="s">
        <v>239</v>
      </c>
      <c r="CT491" s="2" t="s">
        <v>223</v>
      </c>
      <c r="CU491" s="2" t="s">
        <v>1372</v>
      </c>
      <c r="CV491" s="2" t="s">
        <v>2406</v>
      </c>
      <c r="CW491" s="2" t="s">
        <v>238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667</v>
      </c>
      <c r="DF491" s="2" t="s">
        <v>223</v>
      </c>
      <c r="DG491" s="2" t="s">
        <v>226</v>
      </c>
      <c r="DH491" s="2" t="s">
        <v>226</v>
      </c>
      <c r="DI491" s="2" t="s">
        <v>238</v>
      </c>
      <c r="DJ491" s="2" t="s">
        <v>226</v>
      </c>
      <c r="DK491" s="4">
        <v>2</v>
      </c>
      <c r="DL491" s="8">
        <v>60.13</v>
      </c>
      <c r="DM491" s="4"/>
      <c r="DN491" s="8"/>
      <c r="DO491" s="7"/>
      <c r="DP491" s="7"/>
      <c r="DQ491" s="2" t="s">
        <v>239</v>
      </c>
      <c r="DR491" s="2" t="s">
        <v>223</v>
      </c>
      <c r="DS491" s="2" t="s">
        <v>919</v>
      </c>
      <c r="DT491" s="2" t="s">
        <v>868</v>
      </c>
      <c r="DU491" s="2" t="s">
        <v>238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239</v>
      </c>
      <c r="ED491" s="2" t="s">
        <v>223</v>
      </c>
      <c r="EE491" s="2" t="s">
        <v>2811</v>
      </c>
      <c r="EF491" s="2" t="s">
        <v>729</v>
      </c>
      <c r="EG491" s="2" t="s">
        <v>238</v>
      </c>
      <c r="EH491" s="2" t="s">
        <v>226</v>
      </c>
      <c r="EI491" s="4">
        <v>1</v>
      </c>
      <c r="EJ491" s="8">
        <v>35.1</v>
      </c>
      <c r="EK491" s="4"/>
      <c r="EL491" s="8"/>
      <c r="EM491" s="7"/>
      <c r="EN491" s="7"/>
      <c r="EO491" s="2" t="s">
        <v>239</v>
      </c>
      <c r="EP491" s="2" t="s">
        <v>223</v>
      </c>
      <c r="EQ491" s="2" t="s">
        <v>2092</v>
      </c>
      <c r="ER491" s="2" t="s">
        <v>2850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223</v>
      </c>
      <c r="FC491" s="2" t="s">
        <v>2092</v>
      </c>
      <c r="FD491" s="2" t="s">
        <v>226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2092</v>
      </c>
      <c r="FP491" s="2" t="s">
        <v>226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239</v>
      </c>
      <c r="FZ491" s="2" t="s">
        <v>223</v>
      </c>
      <c r="GA491" s="2" t="s">
        <v>661</v>
      </c>
      <c r="GB491" s="2" t="s">
        <v>226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223</v>
      </c>
      <c r="HK491" s="2" t="s">
        <v>226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252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949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252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252</v>
      </c>
      <c r="ML491" s="2" t="s">
        <v>223</v>
      </c>
      <c r="MM491" s="2" t="s">
        <v>226</v>
      </c>
      <c r="MN491" s="2" t="s">
        <v>226</v>
      </c>
      <c r="MO491" s="2" t="s">
        <v>238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223</v>
      </c>
      <c r="MY491" s="2" t="s">
        <v>226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226</v>
      </c>
      <c r="NK491" s="2" t="s">
        <v>226</v>
      </c>
      <c r="NL491" s="2" t="s">
        <v>226</v>
      </c>
      <c r="NM491" s="2" t="s">
        <v>226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252</v>
      </c>
      <c r="NV491" s="2" t="s">
        <v>223</v>
      </c>
      <c r="NW491" s="2" t="s">
        <v>226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252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252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252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226</v>
      </c>
      <c r="QE491" s="2" t="s">
        <v>226</v>
      </c>
      <c r="QF491" s="2" t="s">
        <v>226</v>
      </c>
      <c r="QG491" s="2" t="s">
        <v>226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266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252</v>
      </c>
      <c r="RN491" s="2" t="s">
        <v>223</v>
      </c>
      <c r="RO491" s="2" t="s">
        <v>226</v>
      </c>
      <c r="RP491" s="2" t="s">
        <v>226</v>
      </c>
      <c r="RQ491" s="2" t="s">
        <v>238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226</v>
      </c>
      <c r="RZ491" s="2" t="s">
        <v>226</v>
      </c>
      <c r="SA491" s="2" t="s">
        <v>226</v>
      </c>
      <c r="SB491" s="2" t="s">
        <v>226</v>
      </c>
      <c r="SC491" s="2" t="s">
        <v>226</v>
      </c>
      <c r="SD491" s="2" t="s">
        <v>226</v>
      </c>
      <c r="SE491" s="4">
        <v>220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</row>
    <row r="492">
      <c r="A492" s="2" t="s">
        <v>3882</v>
      </c>
      <c r="B492" s="2" t="s">
        <v>577</v>
      </c>
      <c r="C492" s="2" t="s">
        <v>558</v>
      </c>
      <c r="D492" s="2" t="s">
        <v>486</v>
      </c>
      <c r="E492" s="2" t="s">
        <v>487</v>
      </c>
      <c r="F492" s="2" t="s">
        <v>2526</v>
      </c>
      <c r="G492" s="2" t="s">
        <v>2642</v>
      </c>
      <c r="H492" s="2" t="s">
        <v>2753</v>
      </c>
      <c r="I492" s="2" t="s">
        <v>3860</v>
      </c>
      <c r="J492" s="2" t="s">
        <v>582</v>
      </c>
      <c r="K492" s="2" t="s">
        <v>674</v>
      </c>
      <c r="L492" s="3">
        <v>26.19</v>
      </c>
      <c r="M492" s="3">
        <v>27.5</v>
      </c>
      <c r="N492" s="3">
        <v>54.99</v>
      </c>
      <c r="O492" s="2" t="s">
        <v>223</v>
      </c>
      <c r="P492" s="2" t="s">
        <v>2226</v>
      </c>
      <c r="Q492" s="2" t="s">
        <v>225</v>
      </c>
      <c r="R492" s="2" t="s">
        <v>226</v>
      </c>
      <c r="S492" s="2" t="s">
        <v>2831</v>
      </c>
      <c r="T492" s="2" t="s">
        <v>2721</v>
      </c>
      <c r="U492" s="2" t="s">
        <v>2756</v>
      </c>
      <c r="V492" s="2" t="s">
        <v>230</v>
      </c>
      <c r="W492" s="2" t="s">
        <v>971</v>
      </c>
      <c r="X492" s="2" t="s">
        <v>231</v>
      </c>
      <c r="Y492" s="2" t="s">
        <v>226</v>
      </c>
      <c r="Z492" s="4"/>
      <c r="AA492" s="4">
        <f>=ROUNDDOWN({0},0)</f>
      </c>
      <c r="AB492" s="5"/>
      <c r="AC492" s="2" t="s">
        <v>2757</v>
      </c>
      <c r="AD492" s="4">
        <v>35</v>
      </c>
      <c r="AE492" s="4">
        <v>70</v>
      </c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/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/>
      <c r="BK492" s="8"/>
      <c r="BL492" s="2" t="s">
        <v>226</v>
      </c>
      <c r="BM492" s="7"/>
      <c r="BN492" s="7"/>
      <c r="BO492" s="4"/>
      <c r="BP492" s="8"/>
      <c r="BQ492" s="4"/>
      <c r="BR492" s="8"/>
      <c r="BS492" s="7"/>
      <c r="BT492" s="7"/>
      <c r="BU492" s="2" t="s">
        <v>252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448</v>
      </c>
      <c r="CH492" s="2" t="s">
        <v>223</v>
      </c>
      <c r="CI492" s="2" t="s">
        <v>226</v>
      </c>
      <c r="CJ492" s="2" t="s">
        <v>226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252</v>
      </c>
      <c r="CT492" s="2" t="s">
        <v>223</v>
      </c>
      <c r="CU492" s="2" t="s">
        <v>226</v>
      </c>
      <c r="CV492" s="2" t="s">
        <v>226</v>
      </c>
      <c r="CW492" s="2" t="s">
        <v>238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252</v>
      </c>
      <c r="DF492" s="2" t="s">
        <v>223</v>
      </c>
      <c r="DG492" s="2" t="s">
        <v>226</v>
      </c>
      <c r="DH492" s="2" t="s">
        <v>226</v>
      </c>
      <c r="DI492" s="2" t="s">
        <v>238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252</v>
      </c>
      <c r="DR492" s="2" t="s">
        <v>223</v>
      </c>
      <c r="DS492" s="2" t="s">
        <v>226</v>
      </c>
      <c r="DT492" s="2" t="s">
        <v>226</v>
      </c>
      <c r="DU492" s="2" t="s">
        <v>238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252</v>
      </c>
      <c r="ED492" s="2" t="s">
        <v>223</v>
      </c>
      <c r="EE492" s="2" t="s">
        <v>226</v>
      </c>
      <c r="EF492" s="2" t="s">
        <v>226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448</v>
      </c>
      <c r="EP492" s="2" t="s">
        <v>223</v>
      </c>
      <c r="EQ492" s="2" t="s">
        <v>226</v>
      </c>
      <c r="ER492" s="2" t="s">
        <v>226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223</v>
      </c>
      <c r="FC492" s="2" t="s">
        <v>226</v>
      </c>
      <c r="FD492" s="2" t="s">
        <v>226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223</v>
      </c>
      <c r="FO492" s="2" t="s">
        <v>226</v>
      </c>
      <c r="FP492" s="2" t="s">
        <v>226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239</v>
      </c>
      <c r="FZ492" s="2" t="s">
        <v>223</v>
      </c>
      <c r="GA492" s="2" t="s">
        <v>226</v>
      </c>
      <c r="GB492" s="2" t="s">
        <v>226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252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252</v>
      </c>
      <c r="HJ492" s="2" t="s">
        <v>223</v>
      </c>
      <c r="HK492" s="2" t="s">
        <v>226</v>
      </c>
      <c r="HL492" s="2" t="s">
        <v>226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252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252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949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252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252</v>
      </c>
      <c r="LZ492" s="2" t="s">
        <v>223</v>
      </c>
      <c r="MA492" s="2" t="s">
        <v>226</v>
      </c>
      <c r="MB492" s="2" t="s">
        <v>226</v>
      </c>
      <c r="MC492" s="2" t="s">
        <v>238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252</v>
      </c>
      <c r="ML492" s="2" t="s">
        <v>223</v>
      </c>
      <c r="MM492" s="2" t="s">
        <v>226</v>
      </c>
      <c r="MN492" s="2" t="s">
        <v>226</v>
      </c>
      <c r="MO492" s="2" t="s">
        <v>238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252</v>
      </c>
      <c r="MX492" s="2" t="s">
        <v>223</v>
      </c>
      <c r="MY492" s="2" t="s">
        <v>226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226</v>
      </c>
      <c r="NK492" s="2" t="s">
        <v>226</v>
      </c>
      <c r="NL492" s="2" t="s">
        <v>226</v>
      </c>
      <c r="NM492" s="2" t="s">
        <v>226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949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252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252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252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226</v>
      </c>
      <c r="QE492" s="2" t="s">
        <v>226</v>
      </c>
      <c r="QF492" s="2" t="s">
        <v>226</v>
      </c>
      <c r="QG492" s="2" t="s">
        <v>226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252</v>
      </c>
      <c r="QP492" s="2" t="s">
        <v>223</v>
      </c>
      <c r="QQ492" s="2" t="s">
        <v>226</v>
      </c>
      <c r="QR492" s="2" t="s">
        <v>226</v>
      </c>
      <c r="QS492" s="2" t="s">
        <v>238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266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252</v>
      </c>
      <c r="RN492" s="2" t="s">
        <v>223</v>
      </c>
      <c r="RO492" s="2" t="s">
        <v>226</v>
      </c>
      <c r="RP492" s="2" t="s">
        <v>226</v>
      </c>
      <c r="RQ492" s="2" t="s">
        <v>238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226</v>
      </c>
      <c r="RZ492" s="2" t="s">
        <v>226</v>
      </c>
      <c r="SA492" s="2" t="s">
        <v>226</v>
      </c>
      <c r="SB492" s="2" t="s">
        <v>226</v>
      </c>
      <c r="SC492" s="2" t="s">
        <v>226</v>
      </c>
      <c r="SD492" s="2" t="s">
        <v>226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>
        <v>35</v>
      </c>
      <c r="UN492" s="4"/>
      <c r="UO492" s="4"/>
      <c r="UP492" s="4"/>
      <c r="UQ492" s="4"/>
      <c r="UR492" s="4"/>
      <c r="US492" s="4"/>
      <c r="UT492" s="4"/>
      <c r="UU492" s="4">
        <v>35</v>
      </c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</row>
    <row r="493">
      <c r="A493" s="2" t="s">
        <v>3883</v>
      </c>
      <c r="B493" s="2" t="s">
        <v>577</v>
      </c>
      <c r="C493" s="2" t="s">
        <v>558</v>
      </c>
      <c r="D493" s="2" t="s">
        <v>486</v>
      </c>
      <c r="E493" s="2" t="s">
        <v>487</v>
      </c>
      <c r="F493" s="2" t="s">
        <v>2526</v>
      </c>
      <c r="G493" s="2" t="s">
        <v>2642</v>
      </c>
      <c r="H493" s="2" t="s">
        <v>2753</v>
      </c>
      <c r="I493" s="2" t="s">
        <v>3860</v>
      </c>
      <c r="J493" s="2" t="s">
        <v>221</v>
      </c>
      <c r="K493" s="2" t="s">
        <v>674</v>
      </c>
      <c r="L493" s="3">
        <v>30.95</v>
      </c>
      <c r="M493" s="3">
        <v>32.5</v>
      </c>
      <c r="N493" s="3">
        <v>64.99</v>
      </c>
      <c r="O493" s="2" t="s">
        <v>223</v>
      </c>
      <c r="P493" s="2" t="s">
        <v>2226</v>
      </c>
      <c r="Q493" s="2" t="s">
        <v>225</v>
      </c>
      <c r="R493" s="2" t="s">
        <v>226</v>
      </c>
      <c r="S493" s="2" t="s">
        <v>2831</v>
      </c>
      <c r="T493" s="2" t="s">
        <v>2721</v>
      </c>
      <c r="U493" s="2" t="s">
        <v>489</v>
      </c>
      <c r="V493" s="2" t="s">
        <v>230</v>
      </c>
      <c r="W493" s="2" t="s">
        <v>971</v>
      </c>
      <c r="X493" s="2" t="s">
        <v>231</v>
      </c>
      <c r="Y493" s="2" t="s">
        <v>226</v>
      </c>
      <c r="Z493" s="4"/>
      <c r="AA493" s="4">
        <f>=ROUNDDOWN({0},0)</f>
      </c>
      <c r="AB493" s="5"/>
      <c r="AC493" s="2" t="s">
        <v>2757</v>
      </c>
      <c r="AD493" s="4">
        <v>65</v>
      </c>
      <c r="AE493" s="4">
        <v>130</v>
      </c>
      <c r="AF493" s="6">
        <v>66</v>
      </c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226</v>
      </c>
      <c r="AW493" s="8" t="s">
        <v>226</v>
      </c>
      <c r="AX493" s="4" t="s">
        <v>226</v>
      </c>
      <c r="AY493" s="8" t="s">
        <v>226</v>
      </c>
      <c r="AZ493" s="7" t="s">
        <v>226</v>
      </c>
      <c r="BA493" s="7" t="s">
        <v>226</v>
      </c>
      <c r="BB493" s="7"/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 t="s">
        <v>226</v>
      </c>
      <c r="BJ493" s="4"/>
      <c r="BK493" s="8"/>
      <c r="BL493" s="2" t="s">
        <v>226</v>
      </c>
      <c r="BM493" s="7"/>
      <c r="BN493" s="7"/>
      <c r="BO493" s="4"/>
      <c r="BP493" s="8"/>
      <c r="BQ493" s="4"/>
      <c r="BR493" s="8"/>
      <c r="BS493" s="7"/>
      <c r="BT493" s="7"/>
      <c r="BU493" s="2" t="s">
        <v>252</v>
      </c>
      <c r="BV493" s="2" t="s">
        <v>223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448</v>
      </c>
      <c r="CH493" s="2" t="s">
        <v>223</v>
      </c>
      <c r="CI493" s="2" t="s">
        <v>226</v>
      </c>
      <c r="CJ493" s="2" t="s">
        <v>226</v>
      </c>
      <c r="CK493" s="2" t="s">
        <v>238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252</v>
      </c>
      <c r="CT493" s="2" t="s">
        <v>223</v>
      </c>
      <c r="CU493" s="2" t="s">
        <v>226</v>
      </c>
      <c r="CV493" s="2" t="s">
        <v>226</v>
      </c>
      <c r="CW493" s="2" t="s">
        <v>238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252</v>
      </c>
      <c r="DF493" s="2" t="s">
        <v>223</v>
      </c>
      <c r="DG493" s="2" t="s">
        <v>226</v>
      </c>
      <c r="DH493" s="2" t="s">
        <v>226</v>
      </c>
      <c r="DI493" s="2" t="s">
        <v>238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252</v>
      </c>
      <c r="DR493" s="2" t="s">
        <v>223</v>
      </c>
      <c r="DS493" s="2" t="s">
        <v>226</v>
      </c>
      <c r="DT493" s="2" t="s">
        <v>226</v>
      </c>
      <c r="DU493" s="2" t="s">
        <v>238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252</v>
      </c>
      <c r="ED493" s="2" t="s">
        <v>223</v>
      </c>
      <c r="EE493" s="2" t="s">
        <v>226</v>
      </c>
      <c r="EF493" s="2" t="s">
        <v>226</v>
      </c>
      <c r="EG493" s="2" t="s">
        <v>238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448</v>
      </c>
      <c r="EP493" s="2" t="s">
        <v>223</v>
      </c>
      <c r="EQ493" s="2" t="s">
        <v>226</v>
      </c>
      <c r="ER493" s="2" t="s">
        <v>226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223</v>
      </c>
      <c r="FC493" s="2" t="s">
        <v>226</v>
      </c>
      <c r="FD493" s="2" t="s">
        <v>226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223</v>
      </c>
      <c r="FO493" s="2" t="s">
        <v>226</v>
      </c>
      <c r="FP493" s="2" t="s">
        <v>226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239</v>
      </c>
      <c r="FZ493" s="2" t="s">
        <v>223</v>
      </c>
      <c r="GA493" s="2" t="s">
        <v>226</v>
      </c>
      <c r="GB493" s="2" t="s">
        <v>226</v>
      </c>
      <c r="GC493" s="2" t="s">
        <v>238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252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252</v>
      </c>
      <c r="GX493" s="2" t="s">
        <v>223</v>
      </c>
      <c r="GY493" s="2" t="s">
        <v>226</v>
      </c>
      <c r="GZ493" s="2" t="s">
        <v>226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252</v>
      </c>
      <c r="HJ493" s="2" t="s">
        <v>223</v>
      </c>
      <c r="HK493" s="2" t="s">
        <v>226</v>
      </c>
      <c r="HL493" s="2" t="s">
        <v>226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252</v>
      </c>
      <c r="HV493" s="2" t="s">
        <v>223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252</v>
      </c>
      <c r="IH493" s="2" t="s">
        <v>223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223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949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252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252</v>
      </c>
      <c r="KP493" s="2" t="s">
        <v>223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252</v>
      </c>
      <c r="LZ493" s="2" t="s">
        <v>223</v>
      </c>
      <c r="MA493" s="2" t="s">
        <v>226</v>
      </c>
      <c r="MB493" s="2" t="s">
        <v>226</v>
      </c>
      <c r="MC493" s="2" t="s">
        <v>238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252</v>
      </c>
      <c r="ML493" s="2" t="s">
        <v>223</v>
      </c>
      <c r="MM493" s="2" t="s">
        <v>226</v>
      </c>
      <c r="MN493" s="2" t="s">
        <v>226</v>
      </c>
      <c r="MO493" s="2" t="s">
        <v>238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252</v>
      </c>
      <c r="MX493" s="2" t="s">
        <v>223</v>
      </c>
      <c r="MY493" s="2" t="s">
        <v>226</v>
      </c>
      <c r="MZ493" s="2" t="s">
        <v>226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226</v>
      </c>
      <c r="NJ493" s="2" t="s">
        <v>226</v>
      </c>
      <c r="NK493" s="2" t="s">
        <v>226</v>
      </c>
      <c r="NL493" s="2" t="s">
        <v>226</v>
      </c>
      <c r="NM493" s="2" t="s">
        <v>226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949</v>
      </c>
      <c r="NV493" s="2" t="s">
        <v>223</v>
      </c>
      <c r="NW493" s="2" t="s">
        <v>226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252</v>
      </c>
      <c r="OH493" s="2" t="s">
        <v>223</v>
      </c>
      <c r="OI493" s="2" t="s">
        <v>226</v>
      </c>
      <c r="OJ493" s="2" t="s">
        <v>226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252</v>
      </c>
      <c r="PF493" s="2" t="s">
        <v>223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252</v>
      </c>
      <c r="QP493" s="2" t="s">
        <v>223</v>
      </c>
      <c r="QQ493" s="2" t="s">
        <v>226</v>
      </c>
      <c r="QR493" s="2" t="s">
        <v>226</v>
      </c>
      <c r="QS493" s="2" t="s">
        <v>238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223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252</v>
      </c>
      <c r="RN493" s="2" t="s">
        <v>223</v>
      </c>
      <c r="RO493" s="2" t="s">
        <v>226</v>
      </c>
      <c r="RP493" s="2" t="s">
        <v>226</v>
      </c>
      <c r="RQ493" s="2" t="s">
        <v>238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226</v>
      </c>
      <c r="RZ493" s="2" t="s">
        <v>226</v>
      </c>
      <c r="SA493" s="2" t="s">
        <v>226</v>
      </c>
      <c r="SB493" s="2" t="s">
        <v>226</v>
      </c>
      <c r="SC493" s="2" t="s">
        <v>226</v>
      </c>
      <c r="SD493" s="2" t="s">
        <v>226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>
        <v>65</v>
      </c>
      <c r="UN493" s="4"/>
      <c r="UO493" s="4"/>
      <c r="UP493" s="4"/>
      <c r="UQ493" s="4"/>
      <c r="UR493" s="4"/>
      <c r="US493" s="4"/>
      <c r="UT493" s="4"/>
      <c r="UU493" s="4">
        <v>65</v>
      </c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</row>
    <row r="494">
      <c r="A494" s="2" t="s">
        <v>3884</v>
      </c>
      <c r="B494" s="2" t="s">
        <v>577</v>
      </c>
      <c r="C494" s="2" t="s">
        <v>558</v>
      </c>
      <c r="D494" s="2" t="s">
        <v>486</v>
      </c>
      <c r="E494" s="2" t="s">
        <v>487</v>
      </c>
      <c r="F494" s="2" t="s">
        <v>2526</v>
      </c>
      <c r="G494" s="2" t="s">
        <v>2642</v>
      </c>
      <c r="H494" s="2" t="s">
        <v>2753</v>
      </c>
      <c r="I494" s="2" t="s">
        <v>3860</v>
      </c>
      <c r="J494" s="2" t="s">
        <v>582</v>
      </c>
      <c r="K494" s="2" t="s">
        <v>405</v>
      </c>
      <c r="L494" s="3">
        <v>26.19</v>
      </c>
      <c r="M494" s="3">
        <v>27.5</v>
      </c>
      <c r="N494" s="3">
        <v>54.99</v>
      </c>
      <c r="O494" s="2" t="s">
        <v>223</v>
      </c>
      <c r="P494" s="2" t="s">
        <v>2226</v>
      </c>
      <c r="Q494" s="2" t="s">
        <v>225</v>
      </c>
      <c r="R494" s="2" t="s">
        <v>226</v>
      </c>
      <c r="S494" s="2" t="s">
        <v>2835</v>
      </c>
      <c r="T494" s="2" t="s">
        <v>2721</v>
      </c>
      <c r="U494" s="2" t="s">
        <v>2756</v>
      </c>
      <c r="V494" s="2" t="s">
        <v>230</v>
      </c>
      <c r="W494" s="2" t="s">
        <v>971</v>
      </c>
      <c r="X494" s="2" t="s">
        <v>231</v>
      </c>
      <c r="Y494" s="2" t="s">
        <v>226</v>
      </c>
      <c r="Z494" s="4"/>
      <c r="AA494" s="4">
        <f>=ROUNDDOWN({0},0)</f>
      </c>
      <c r="AB494" s="5"/>
      <c r="AC494" s="2" t="s">
        <v>2757</v>
      </c>
      <c r="AD494" s="4">
        <v>45</v>
      </c>
      <c r="AE494" s="4">
        <v>90</v>
      </c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/>
      <c r="BK494" s="8"/>
      <c r="BL494" s="2" t="s">
        <v>226</v>
      </c>
      <c r="BM494" s="7"/>
      <c r="BN494" s="7"/>
      <c r="BO494" s="4"/>
      <c r="BP494" s="8"/>
      <c r="BQ494" s="4"/>
      <c r="BR494" s="8"/>
      <c r="BS494" s="7"/>
      <c r="BT494" s="7"/>
      <c r="BU494" s="2" t="s">
        <v>252</v>
      </c>
      <c r="BV494" s="2" t="s">
        <v>223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/>
      <c r="CB494" s="8"/>
      <c r="CC494" s="4"/>
      <c r="CD494" s="8"/>
      <c r="CE494" s="7"/>
      <c r="CF494" s="7"/>
      <c r="CG494" s="2" t="s">
        <v>448</v>
      </c>
      <c r="CH494" s="2" t="s">
        <v>223</v>
      </c>
      <c r="CI494" s="2" t="s">
        <v>226</v>
      </c>
      <c r="CJ494" s="2" t="s">
        <v>226</v>
      </c>
      <c r="CK494" s="2" t="s">
        <v>238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252</v>
      </c>
      <c r="CT494" s="2" t="s">
        <v>223</v>
      </c>
      <c r="CU494" s="2" t="s">
        <v>226</v>
      </c>
      <c r="CV494" s="2" t="s">
        <v>226</v>
      </c>
      <c r="CW494" s="2" t="s">
        <v>238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252</v>
      </c>
      <c r="DF494" s="2" t="s">
        <v>223</v>
      </c>
      <c r="DG494" s="2" t="s">
        <v>226</v>
      </c>
      <c r="DH494" s="2" t="s">
        <v>226</v>
      </c>
      <c r="DI494" s="2" t="s">
        <v>238</v>
      </c>
      <c r="DJ494" s="2" t="s">
        <v>226</v>
      </c>
      <c r="DK494" s="4"/>
      <c r="DL494" s="8"/>
      <c r="DM494" s="4"/>
      <c r="DN494" s="8"/>
      <c r="DO494" s="7"/>
      <c r="DP494" s="7"/>
      <c r="DQ494" s="2" t="s">
        <v>252</v>
      </c>
      <c r="DR494" s="2" t="s">
        <v>223</v>
      </c>
      <c r="DS494" s="2" t="s">
        <v>226</v>
      </c>
      <c r="DT494" s="2" t="s">
        <v>226</v>
      </c>
      <c r="DU494" s="2" t="s">
        <v>238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252</v>
      </c>
      <c r="ED494" s="2" t="s">
        <v>223</v>
      </c>
      <c r="EE494" s="2" t="s">
        <v>226</v>
      </c>
      <c r="EF494" s="2" t="s">
        <v>226</v>
      </c>
      <c r="EG494" s="2" t="s">
        <v>238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448</v>
      </c>
      <c r="EP494" s="2" t="s">
        <v>223</v>
      </c>
      <c r="EQ494" s="2" t="s">
        <v>226</v>
      </c>
      <c r="ER494" s="2" t="s">
        <v>226</v>
      </c>
      <c r="ES494" s="2" t="s">
        <v>238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239</v>
      </c>
      <c r="FB494" s="2" t="s">
        <v>223</v>
      </c>
      <c r="FC494" s="2" t="s">
        <v>226</v>
      </c>
      <c r="FD494" s="2" t="s">
        <v>226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223</v>
      </c>
      <c r="FO494" s="2" t="s">
        <v>226</v>
      </c>
      <c r="FP494" s="2" t="s">
        <v>226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239</v>
      </c>
      <c r="FZ494" s="2" t="s">
        <v>223</v>
      </c>
      <c r="GA494" s="2" t="s">
        <v>226</v>
      </c>
      <c r="GB494" s="2" t="s">
        <v>226</v>
      </c>
      <c r="GC494" s="2" t="s">
        <v>238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223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252</v>
      </c>
      <c r="GX494" s="2" t="s">
        <v>223</v>
      </c>
      <c r="GY494" s="2" t="s">
        <v>226</v>
      </c>
      <c r="GZ494" s="2" t="s">
        <v>226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252</v>
      </c>
      <c r="HJ494" s="2" t="s">
        <v>223</v>
      </c>
      <c r="HK494" s="2" t="s">
        <v>226</v>
      </c>
      <c r="HL494" s="2" t="s">
        <v>226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252</v>
      </c>
      <c r="HV494" s="2" t="s">
        <v>223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252</v>
      </c>
      <c r="IH494" s="2" t="s">
        <v>223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223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949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252</v>
      </c>
      <c r="KD494" s="2" t="s">
        <v>223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252</v>
      </c>
      <c r="KP494" s="2" t="s">
        <v>223</v>
      </c>
      <c r="KQ494" s="2" t="s">
        <v>226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252</v>
      </c>
      <c r="LB494" s="2" t="s">
        <v>223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252</v>
      </c>
      <c r="LN494" s="2" t="s">
        <v>223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252</v>
      </c>
      <c r="LZ494" s="2" t="s">
        <v>223</v>
      </c>
      <c r="MA494" s="2" t="s">
        <v>226</v>
      </c>
      <c r="MB494" s="2" t="s">
        <v>226</v>
      </c>
      <c r="MC494" s="2" t="s">
        <v>238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252</v>
      </c>
      <c r="ML494" s="2" t="s">
        <v>223</v>
      </c>
      <c r="MM494" s="2" t="s">
        <v>226</v>
      </c>
      <c r="MN494" s="2" t="s">
        <v>226</v>
      </c>
      <c r="MO494" s="2" t="s">
        <v>238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252</v>
      </c>
      <c r="MX494" s="2" t="s">
        <v>223</v>
      </c>
      <c r="MY494" s="2" t="s">
        <v>226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226</v>
      </c>
      <c r="NJ494" s="2" t="s">
        <v>226</v>
      </c>
      <c r="NK494" s="2" t="s">
        <v>226</v>
      </c>
      <c r="NL494" s="2" t="s">
        <v>226</v>
      </c>
      <c r="NM494" s="2" t="s">
        <v>226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949</v>
      </c>
      <c r="NV494" s="2" t="s">
        <v>223</v>
      </c>
      <c r="NW494" s="2" t="s">
        <v>226</v>
      </c>
      <c r="NX494" s="2" t="s">
        <v>226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252</v>
      </c>
      <c r="OH494" s="2" t="s">
        <v>223</v>
      </c>
      <c r="OI494" s="2" t="s">
        <v>226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252</v>
      </c>
      <c r="OT494" s="2" t="s">
        <v>223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252</v>
      </c>
      <c r="PF494" s="2" t="s">
        <v>223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252</v>
      </c>
      <c r="QP494" s="2" t="s">
        <v>223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266</v>
      </c>
      <c r="RB494" s="2" t="s">
        <v>223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252</v>
      </c>
      <c r="RN494" s="2" t="s">
        <v>223</v>
      </c>
      <c r="RO494" s="2" t="s">
        <v>226</v>
      </c>
      <c r="RP494" s="2" t="s">
        <v>226</v>
      </c>
      <c r="RQ494" s="2" t="s">
        <v>238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226</v>
      </c>
      <c r="RZ494" s="2" t="s">
        <v>226</v>
      </c>
      <c r="SA494" s="2" t="s">
        <v>226</v>
      </c>
      <c r="SB494" s="2" t="s">
        <v>226</v>
      </c>
      <c r="SC494" s="2" t="s">
        <v>226</v>
      </c>
      <c r="SD494" s="2" t="s">
        <v>226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>
        <v>45</v>
      </c>
      <c r="UN494" s="4"/>
      <c r="UO494" s="4"/>
      <c r="UP494" s="4"/>
      <c r="UQ494" s="4"/>
      <c r="UR494" s="4"/>
      <c r="US494" s="4"/>
      <c r="UT494" s="4"/>
      <c r="UU494" s="4">
        <v>45</v>
      </c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</row>
    <row r="495">
      <c r="A495" s="2" t="s">
        <v>3885</v>
      </c>
      <c r="B495" s="2" t="s">
        <v>577</v>
      </c>
      <c r="C495" s="2" t="s">
        <v>558</v>
      </c>
      <c r="D495" s="2" t="s">
        <v>486</v>
      </c>
      <c r="E495" s="2" t="s">
        <v>487</v>
      </c>
      <c r="F495" s="2" t="s">
        <v>2526</v>
      </c>
      <c r="G495" s="2" t="s">
        <v>2642</v>
      </c>
      <c r="H495" s="2" t="s">
        <v>2753</v>
      </c>
      <c r="I495" s="2" t="s">
        <v>3860</v>
      </c>
      <c r="J495" s="2" t="s">
        <v>221</v>
      </c>
      <c r="K495" s="2" t="s">
        <v>405</v>
      </c>
      <c r="L495" s="3">
        <v>30.95</v>
      </c>
      <c r="M495" s="3">
        <v>32.5</v>
      </c>
      <c r="N495" s="3">
        <v>64.99</v>
      </c>
      <c r="O495" s="2" t="s">
        <v>223</v>
      </c>
      <c r="P495" s="2" t="s">
        <v>2226</v>
      </c>
      <c r="Q495" s="2" t="s">
        <v>225</v>
      </c>
      <c r="R495" s="2" t="s">
        <v>226</v>
      </c>
      <c r="S495" s="2" t="s">
        <v>2835</v>
      </c>
      <c r="T495" s="2" t="s">
        <v>2721</v>
      </c>
      <c r="U495" s="2" t="s">
        <v>489</v>
      </c>
      <c r="V495" s="2" t="s">
        <v>230</v>
      </c>
      <c r="W495" s="2" t="s">
        <v>971</v>
      </c>
      <c r="X495" s="2" t="s">
        <v>231</v>
      </c>
      <c r="Y495" s="2" t="s">
        <v>226</v>
      </c>
      <c r="Z495" s="4"/>
      <c r="AA495" s="4">
        <f>=ROUNDDOWN({0},0)</f>
      </c>
      <c r="AB495" s="5"/>
      <c r="AC495" s="2" t="s">
        <v>2757</v>
      </c>
      <c r="AD495" s="4">
        <v>75</v>
      </c>
      <c r="AE495" s="4">
        <v>150</v>
      </c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/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/>
      <c r="BK495" s="8"/>
      <c r="BL495" s="2" t="s">
        <v>226</v>
      </c>
      <c r="BM495" s="7"/>
      <c r="BN495" s="7"/>
      <c r="BO495" s="4"/>
      <c r="BP495" s="8"/>
      <c r="BQ495" s="4"/>
      <c r="BR495" s="8"/>
      <c r="BS495" s="7"/>
      <c r="BT495" s="7"/>
      <c r="BU495" s="2" t="s">
        <v>252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/>
      <c r="CB495" s="8"/>
      <c r="CC495" s="4"/>
      <c r="CD495" s="8"/>
      <c r="CE495" s="7"/>
      <c r="CF495" s="7"/>
      <c r="CG495" s="2" t="s">
        <v>448</v>
      </c>
      <c r="CH495" s="2" t="s">
        <v>223</v>
      </c>
      <c r="CI495" s="2" t="s">
        <v>226</v>
      </c>
      <c r="CJ495" s="2" t="s">
        <v>226</v>
      </c>
      <c r="CK495" s="2" t="s">
        <v>238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252</v>
      </c>
      <c r="CT495" s="2" t="s">
        <v>223</v>
      </c>
      <c r="CU495" s="2" t="s">
        <v>226</v>
      </c>
      <c r="CV495" s="2" t="s">
        <v>226</v>
      </c>
      <c r="CW495" s="2" t="s">
        <v>238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252</v>
      </c>
      <c r="DF495" s="2" t="s">
        <v>223</v>
      </c>
      <c r="DG495" s="2" t="s">
        <v>226</v>
      </c>
      <c r="DH495" s="2" t="s">
        <v>226</v>
      </c>
      <c r="DI495" s="2" t="s">
        <v>238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252</v>
      </c>
      <c r="DR495" s="2" t="s">
        <v>223</v>
      </c>
      <c r="DS495" s="2" t="s">
        <v>226</v>
      </c>
      <c r="DT495" s="2" t="s">
        <v>226</v>
      </c>
      <c r="DU495" s="2" t="s">
        <v>238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252</v>
      </c>
      <c r="ED495" s="2" t="s">
        <v>223</v>
      </c>
      <c r="EE495" s="2" t="s">
        <v>226</v>
      </c>
      <c r="EF495" s="2" t="s">
        <v>226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448</v>
      </c>
      <c r="EP495" s="2" t="s">
        <v>223</v>
      </c>
      <c r="EQ495" s="2" t="s">
        <v>226</v>
      </c>
      <c r="ER495" s="2" t="s">
        <v>226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223</v>
      </c>
      <c r="FC495" s="2" t="s">
        <v>226</v>
      </c>
      <c r="FD495" s="2" t="s">
        <v>226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223</v>
      </c>
      <c r="FO495" s="2" t="s">
        <v>226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223</v>
      </c>
      <c r="GA495" s="2" t="s">
        <v>226</v>
      </c>
      <c r="GB495" s="2" t="s">
        <v>226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252</v>
      </c>
      <c r="GX495" s="2" t="s">
        <v>223</v>
      </c>
      <c r="GY495" s="2" t="s">
        <v>226</v>
      </c>
      <c r="GZ495" s="2" t="s">
        <v>226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252</v>
      </c>
      <c r="HJ495" s="2" t="s">
        <v>223</v>
      </c>
      <c r="HK495" s="2" t="s">
        <v>226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252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252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949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252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252</v>
      </c>
      <c r="KP495" s="2" t="s">
        <v>223</v>
      </c>
      <c r="KQ495" s="2" t="s">
        <v>226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252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252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252</v>
      </c>
      <c r="LZ495" s="2" t="s">
        <v>223</v>
      </c>
      <c r="MA495" s="2" t="s">
        <v>226</v>
      </c>
      <c r="MB495" s="2" t="s">
        <v>226</v>
      </c>
      <c r="MC495" s="2" t="s">
        <v>238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252</v>
      </c>
      <c r="ML495" s="2" t="s">
        <v>223</v>
      </c>
      <c r="MM495" s="2" t="s">
        <v>226</v>
      </c>
      <c r="MN495" s="2" t="s">
        <v>226</v>
      </c>
      <c r="MO495" s="2" t="s">
        <v>238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252</v>
      </c>
      <c r="MX495" s="2" t="s">
        <v>223</v>
      </c>
      <c r="MY495" s="2" t="s">
        <v>226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226</v>
      </c>
      <c r="NK495" s="2" t="s">
        <v>226</v>
      </c>
      <c r="NL495" s="2" t="s">
        <v>226</v>
      </c>
      <c r="NM495" s="2" t="s">
        <v>226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949</v>
      </c>
      <c r="NV495" s="2" t="s">
        <v>223</v>
      </c>
      <c r="NW495" s="2" t="s">
        <v>226</v>
      </c>
      <c r="NX495" s="2" t="s">
        <v>226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252</v>
      </c>
      <c r="OH495" s="2" t="s">
        <v>223</v>
      </c>
      <c r="OI495" s="2" t="s">
        <v>226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252</v>
      </c>
      <c r="OT495" s="2" t="s">
        <v>223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252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252</v>
      </c>
      <c r="QP495" s="2" t="s">
        <v>223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266</v>
      </c>
      <c r="RB495" s="2" t="s">
        <v>223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252</v>
      </c>
      <c r="RN495" s="2" t="s">
        <v>223</v>
      </c>
      <c r="RO495" s="2" t="s">
        <v>226</v>
      </c>
      <c r="RP495" s="2" t="s">
        <v>226</v>
      </c>
      <c r="RQ495" s="2" t="s">
        <v>238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226</v>
      </c>
      <c r="RZ495" s="2" t="s">
        <v>226</v>
      </c>
      <c r="SA495" s="2" t="s">
        <v>226</v>
      </c>
      <c r="SB495" s="2" t="s">
        <v>226</v>
      </c>
      <c r="SC495" s="2" t="s">
        <v>226</v>
      </c>
      <c r="SD495" s="2" t="s">
        <v>226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>
        <v>75</v>
      </c>
      <c r="UN495" s="4"/>
      <c r="UO495" s="4"/>
      <c r="UP495" s="4"/>
      <c r="UQ495" s="4"/>
      <c r="UR495" s="4"/>
      <c r="US495" s="4"/>
      <c r="UT495" s="4"/>
      <c r="UU495" s="4">
        <v>75</v>
      </c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</row>
    <row r="496">
      <c r="A496" s="2" t="s">
        <v>3886</v>
      </c>
      <c r="B496" s="2" t="s">
        <v>577</v>
      </c>
      <c r="C496" s="2" t="s">
        <v>558</v>
      </c>
      <c r="D496" s="2" t="s">
        <v>486</v>
      </c>
      <c r="E496" s="2" t="s">
        <v>487</v>
      </c>
      <c r="F496" s="2" t="s">
        <v>3038</v>
      </c>
      <c r="G496" s="2" t="s">
        <v>3039</v>
      </c>
      <c r="H496" s="2" t="s">
        <v>3040</v>
      </c>
      <c r="I496" s="2" t="s">
        <v>3887</v>
      </c>
      <c r="J496" s="2" t="s">
        <v>582</v>
      </c>
      <c r="K496" s="2" t="s">
        <v>468</v>
      </c>
      <c r="L496" s="3">
        <v>23.8</v>
      </c>
      <c r="M496" s="3">
        <v>24.99</v>
      </c>
      <c r="N496" s="3">
        <v>49.99</v>
      </c>
      <c r="O496" s="2" t="s">
        <v>302</v>
      </c>
      <c r="P496" s="2" t="s">
        <v>284</v>
      </c>
      <c r="Q496" s="2" t="s">
        <v>225</v>
      </c>
      <c r="R496" s="2" t="s">
        <v>226</v>
      </c>
      <c r="S496" s="2" t="s">
        <v>3042</v>
      </c>
      <c r="T496" s="2" t="s">
        <v>969</v>
      </c>
      <c r="U496" s="2" t="s">
        <v>2756</v>
      </c>
      <c r="V496" s="2" t="s">
        <v>2429</v>
      </c>
      <c r="W496" s="2" t="s">
        <v>971</v>
      </c>
      <c r="X496" s="2" t="s">
        <v>231</v>
      </c>
      <c r="Y496" s="2" t="s">
        <v>411</v>
      </c>
      <c r="Z496" s="4">
        <v>6</v>
      </c>
      <c r="AA496" s="4">
        <f>=ROUNDDOWN(4,0)</f>
      </c>
      <c r="AB496" s="5">
        <v>1.5</v>
      </c>
      <c r="AC496" s="2" t="s">
        <v>226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16</v>
      </c>
      <c r="AQ496" s="8">
        <v>337.33</v>
      </c>
      <c r="AR496" s="4">
        <v>4</v>
      </c>
      <c r="AS496" s="8">
        <v>106.46</v>
      </c>
      <c r="AT496" s="7">
        <v>3</v>
      </c>
      <c r="AU496" s="7">
        <v>2.1686</v>
      </c>
      <c r="AV496" s="4">
        <v>37</v>
      </c>
      <c r="AW496" s="8">
        <v>823.51</v>
      </c>
      <c r="AX496" s="4">
        <v>7</v>
      </c>
      <c r="AY496" s="8">
        <v>202.76</v>
      </c>
      <c r="AZ496" s="7">
        <v>4.2857</v>
      </c>
      <c r="BA496" s="7">
        <v>3.0615</v>
      </c>
      <c r="BB496" s="7">
        <v>0.4096</v>
      </c>
      <c r="BC496" s="4">
        <v>68</v>
      </c>
      <c r="BD496" s="8">
        <v>1613</v>
      </c>
      <c r="BE496" s="4">
        <v>18</v>
      </c>
      <c r="BF496" s="8">
        <v>538.73</v>
      </c>
      <c r="BG496" s="7">
        <v>2.7778</v>
      </c>
      <c r="BH496" s="7">
        <v>1.9941</v>
      </c>
      <c r="BI496" s="7">
        <v>0.5105</v>
      </c>
      <c r="BJ496" s="4">
        <v>16</v>
      </c>
      <c r="BK496" s="8">
        <v>337.33</v>
      </c>
      <c r="BL496" s="2" t="s">
        <v>3888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236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>
        <v>4</v>
      </c>
      <c r="CB496" s="8">
        <v>99.2</v>
      </c>
      <c r="CC496" s="4"/>
      <c r="CD496" s="8"/>
      <c r="CE496" s="7"/>
      <c r="CF496" s="7"/>
      <c r="CG496" s="2" t="s">
        <v>239</v>
      </c>
      <c r="CH496" s="2" t="s">
        <v>223</v>
      </c>
      <c r="CI496" s="2" t="s">
        <v>3044</v>
      </c>
      <c r="CJ496" s="2" t="s">
        <v>788</v>
      </c>
      <c r="CK496" s="2" t="s">
        <v>238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223</v>
      </c>
      <c r="CU496" s="2" t="s">
        <v>2963</v>
      </c>
      <c r="CV496" s="2" t="s">
        <v>3889</v>
      </c>
      <c r="CW496" s="2" t="s">
        <v>238</v>
      </c>
      <c r="CX496" s="2" t="s">
        <v>226</v>
      </c>
      <c r="CY496" s="4">
        <v>4</v>
      </c>
      <c r="CZ496" s="8">
        <v>107.96</v>
      </c>
      <c r="DA496" s="4"/>
      <c r="DB496" s="8"/>
      <c r="DC496" s="7"/>
      <c r="DD496" s="7"/>
      <c r="DE496" s="2" t="s">
        <v>239</v>
      </c>
      <c r="DF496" s="2" t="s">
        <v>223</v>
      </c>
      <c r="DG496" s="2" t="s">
        <v>914</v>
      </c>
      <c r="DH496" s="2" t="s">
        <v>3111</v>
      </c>
      <c r="DI496" s="2" t="s">
        <v>238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239</v>
      </c>
      <c r="DR496" s="2" t="s">
        <v>223</v>
      </c>
      <c r="DS496" s="2" t="s">
        <v>933</v>
      </c>
      <c r="DT496" s="2" t="s">
        <v>1338</v>
      </c>
      <c r="DU496" s="2" t="s">
        <v>291</v>
      </c>
      <c r="DV496" s="2" t="s">
        <v>226</v>
      </c>
      <c r="DW496" s="4">
        <v>7</v>
      </c>
      <c r="DX496" s="8">
        <v>110.18</v>
      </c>
      <c r="DY496" s="4"/>
      <c r="DZ496" s="8"/>
      <c r="EA496" s="7"/>
      <c r="EB496" s="7"/>
      <c r="EC496" s="2" t="s">
        <v>239</v>
      </c>
      <c r="ED496" s="2" t="s">
        <v>223</v>
      </c>
      <c r="EE496" s="2" t="s">
        <v>2218</v>
      </c>
      <c r="EF496" s="2" t="s">
        <v>1859</v>
      </c>
      <c r="EG496" s="2" t="s">
        <v>238</v>
      </c>
      <c r="EH496" s="2" t="s">
        <v>226</v>
      </c>
      <c r="EI496" s="4"/>
      <c r="EJ496" s="8"/>
      <c r="EK496" s="4">
        <v>2</v>
      </c>
      <c r="EL496" s="8">
        <v>53.98</v>
      </c>
      <c r="EM496" s="7">
        <v>-1</v>
      </c>
      <c r="EN496" s="7">
        <v>-1</v>
      </c>
      <c r="EO496" s="2" t="s">
        <v>239</v>
      </c>
      <c r="EP496" s="2" t="s">
        <v>223</v>
      </c>
      <c r="EQ496" s="2" t="s">
        <v>1868</v>
      </c>
      <c r="ER496" s="2" t="s">
        <v>2580</v>
      </c>
      <c r="ES496" s="2" t="s">
        <v>238</v>
      </c>
      <c r="ET496" s="2" t="s">
        <v>226</v>
      </c>
      <c r="EU496" s="4">
        <v>1</v>
      </c>
      <c r="EV496" s="8">
        <v>19.99</v>
      </c>
      <c r="EW496" s="4"/>
      <c r="EX496" s="8"/>
      <c r="EY496" s="7"/>
      <c r="EZ496" s="7"/>
      <c r="FA496" s="2" t="s">
        <v>239</v>
      </c>
      <c r="FB496" s="2" t="s">
        <v>223</v>
      </c>
      <c r="FC496" s="2" t="s">
        <v>3046</v>
      </c>
      <c r="FD496" s="2" t="s">
        <v>2173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1868</v>
      </c>
      <c r="FP496" s="2" t="s">
        <v>226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223</v>
      </c>
      <c r="GA496" s="2" t="s">
        <v>661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>
        <v>2</v>
      </c>
      <c r="GT496" s="8">
        <v>52.48</v>
      </c>
      <c r="GU496" s="7">
        <v>-1</v>
      </c>
      <c r="GV496" s="7">
        <v>-1</v>
      </c>
      <c r="GW496" s="2" t="s">
        <v>239</v>
      </c>
      <c r="GX496" s="2" t="s">
        <v>223</v>
      </c>
      <c r="GY496" s="2" t="s">
        <v>2763</v>
      </c>
      <c r="GZ496" s="2" t="s">
        <v>3890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223</v>
      </c>
      <c r="HK496" s="2" t="s">
        <v>226</v>
      </c>
      <c r="HL496" s="2" t="s">
        <v>226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252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252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223</v>
      </c>
      <c r="MY496" s="2" t="s">
        <v>643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239</v>
      </c>
      <c r="NJ496" s="2" t="s">
        <v>261</v>
      </c>
      <c r="NK496" s="2" t="s">
        <v>1868</v>
      </c>
      <c r="NL496" s="2" t="s">
        <v>2795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239</v>
      </c>
      <c r="NV496" s="2" t="s">
        <v>237</v>
      </c>
      <c r="NW496" s="2" t="s">
        <v>2765</v>
      </c>
      <c r="NX496" s="2" t="s">
        <v>2850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252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239</v>
      </c>
      <c r="PF496" s="2" t="s">
        <v>223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226</v>
      </c>
      <c r="QQ496" s="2" t="s">
        <v>226</v>
      </c>
      <c r="QR496" s="2" t="s">
        <v>226</v>
      </c>
      <c r="QS496" s="2" t="s">
        <v>226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266</v>
      </c>
      <c r="RB496" s="2" t="s">
        <v>223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252</v>
      </c>
      <c r="RN496" s="2" t="s">
        <v>223</v>
      </c>
      <c r="RO496" s="2" t="s">
        <v>226</v>
      </c>
      <c r="RP496" s="2" t="s">
        <v>226</v>
      </c>
      <c r="RQ496" s="2" t="s">
        <v>238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226</v>
      </c>
      <c r="RZ496" s="2" t="s">
        <v>226</v>
      </c>
      <c r="SA496" s="2" t="s">
        <v>226</v>
      </c>
      <c r="SB496" s="2" t="s">
        <v>226</v>
      </c>
      <c r="SC496" s="2" t="s">
        <v>226</v>
      </c>
      <c r="SD496" s="2" t="s">
        <v>226</v>
      </c>
      <c r="SE496" s="4">
        <v>6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</row>
    <row r="497">
      <c r="A497" s="2" t="s">
        <v>3891</v>
      </c>
      <c r="B497" s="2" t="s">
        <v>577</v>
      </c>
      <c r="C497" s="2" t="s">
        <v>558</v>
      </c>
      <c r="D497" s="2" t="s">
        <v>486</v>
      </c>
      <c r="E497" s="2" t="s">
        <v>487</v>
      </c>
      <c r="F497" s="2" t="s">
        <v>3038</v>
      </c>
      <c r="G497" s="2" t="s">
        <v>3039</v>
      </c>
      <c r="H497" s="2" t="s">
        <v>3040</v>
      </c>
      <c r="I497" s="2" t="s">
        <v>3887</v>
      </c>
      <c r="J497" s="2" t="s">
        <v>221</v>
      </c>
      <c r="K497" s="2" t="s">
        <v>468</v>
      </c>
      <c r="L497" s="3">
        <v>28.57</v>
      </c>
      <c r="M497" s="3">
        <v>30</v>
      </c>
      <c r="N497" s="3">
        <v>59.99</v>
      </c>
      <c r="O497" s="2" t="s">
        <v>302</v>
      </c>
      <c r="P497" s="2" t="s">
        <v>284</v>
      </c>
      <c r="Q497" s="2" t="s">
        <v>225</v>
      </c>
      <c r="R497" s="2" t="s">
        <v>226</v>
      </c>
      <c r="S497" s="2" t="s">
        <v>3042</v>
      </c>
      <c r="T497" s="2" t="s">
        <v>969</v>
      </c>
      <c r="U497" s="2" t="s">
        <v>489</v>
      </c>
      <c r="V497" s="2" t="s">
        <v>2429</v>
      </c>
      <c r="W497" s="2" t="s">
        <v>971</v>
      </c>
      <c r="X497" s="2" t="s">
        <v>231</v>
      </c>
      <c r="Y497" s="2" t="s">
        <v>411</v>
      </c>
      <c r="Z497" s="4">
        <v>141</v>
      </c>
      <c r="AA497" s="4">
        <f>=ROUNDDOWN(28.2,0)</f>
      </c>
      <c r="AB497" s="5">
        <v>5</v>
      </c>
      <c r="AC497" s="2" t="s">
        <v>226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21</v>
      </c>
      <c r="AQ497" s="8">
        <v>486.18</v>
      </c>
      <c r="AR497" s="4">
        <v>3</v>
      </c>
      <c r="AS497" s="8">
        <v>96.3</v>
      </c>
      <c r="AT497" s="7">
        <v>6</v>
      </c>
      <c r="AU497" s="7">
        <v>4.0486</v>
      </c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>
        <v>0.5904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>
        <v>21</v>
      </c>
      <c r="BK497" s="8">
        <v>486.18</v>
      </c>
      <c r="BL497" s="2" t="s">
        <v>3699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236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>
        <v>2</v>
      </c>
      <c r="CB497" s="8">
        <v>61.38</v>
      </c>
      <c r="CC497" s="4"/>
      <c r="CD497" s="8"/>
      <c r="CE497" s="7"/>
      <c r="CF497" s="7"/>
      <c r="CG497" s="2" t="s">
        <v>239</v>
      </c>
      <c r="CH497" s="2" t="s">
        <v>223</v>
      </c>
      <c r="CI497" s="2" t="s">
        <v>3044</v>
      </c>
      <c r="CJ497" s="2" t="s">
        <v>3892</v>
      </c>
      <c r="CK497" s="2" t="s">
        <v>238</v>
      </c>
      <c r="CL497" s="2" t="s">
        <v>226</v>
      </c>
      <c r="CM497" s="4">
        <v>3</v>
      </c>
      <c r="CN497" s="8">
        <v>97.2</v>
      </c>
      <c r="CO497" s="4"/>
      <c r="CP497" s="8"/>
      <c r="CQ497" s="7"/>
      <c r="CR497" s="7"/>
      <c r="CS497" s="2" t="s">
        <v>239</v>
      </c>
      <c r="CT497" s="2" t="s">
        <v>223</v>
      </c>
      <c r="CU497" s="2" t="s">
        <v>2963</v>
      </c>
      <c r="CV497" s="2" t="s">
        <v>2085</v>
      </c>
      <c r="CW497" s="2" t="s">
        <v>238</v>
      </c>
      <c r="CX497" s="2" t="s">
        <v>226</v>
      </c>
      <c r="CY497" s="4">
        <v>2</v>
      </c>
      <c r="CZ497" s="8">
        <v>64.8</v>
      </c>
      <c r="DA497" s="4"/>
      <c r="DB497" s="8"/>
      <c r="DC497" s="7"/>
      <c r="DD497" s="7"/>
      <c r="DE497" s="2" t="s">
        <v>239</v>
      </c>
      <c r="DF497" s="2" t="s">
        <v>223</v>
      </c>
      <c r="DG497" s="2" t="s">
        <v>914</v>
      </c>
      <c r="DH497" s="2" t="s">
        <v>3062</v>
      </c>
      <c r="DI497" s="2" t="s">
        <v>238</v>
      </c>
      <c r="DJ497" s="2" t="s">
        <v>226</v>
      </c>
      <c r="DK497" s="4">
        <v>2</v>
      </c>
      <c r="DL497" s="8">
        <v>36</v>
      </c>
      <c r="DM497" s="4"/>
      <c r="DN497" s="8"/>
      <c r="DO497" s="7"/>
      <c r="DP497" s="7"/>
      <c r="DQ497" s="2" t="s">
        <v>239</v>
      </c>
      <c r="DR497" s="2" t="s">
        <v>223</v>
      </c>
      <c r="DS497" s="2" t="s">
        <v>933</v>
      </c>
      <c r="DT497" s="2" t="s">
        <v>1311</v>
      </c>
      <c r="DU497" s="2" t="s">
        <v>291</v>
      </c>
      <c r="DV497" s="2" t="s">
        <v>226</v>
      </c>
      <c r="DW497" s="4">
        <v>12</v>
      </c>
      <c r="DX497" s="8">
        <v>226.8</v>
      </c>
      <c r="DY497" s="4">
        <v>1</v>
      </c>
      <c r="DZ497" s="8">
        <v>31.5</v>
      </c>
      <c r="EA497" s="7">
        <v>11</v>
      </c>
      <c r="EB497" s="7">
        <v>6.2</v>
      </c>
      <c r="EC497" s="2" t="s">
        <v>239</v>
      </c>
      <c r="ED497" s="2" t="s">
        <v>223</v>
      </c>
      <c r="EE497" s="2" t="s">
        <v>2218</v>
      </c>
      <c r="EF497" s="2" t="s">
        <v>2971</v>
      </c>
      <c r="EG497" s="2" t="s">
        <v>238</v>
      </c>
      <c r="EH497" s="2" t="s">
        <v>226</v>
      </c>
      <c r="EI497" s="4"/>
      <c r="EJ497" s="8"/>
      <c r="EK497" s="4">
        <v>2</v>
      </c>
      <c r="EL497" s="8">
        <v>64.8</v>
      </c>
      <c r="EM497" s="7">
        <v>-1</v>
      </c>
      <c r="EN497" s="7">
        <v>-1</v>
      </c>
      <c r="EO497" s="2" t="s">
        <v>239</v>
      </c>
      <c r="EP497" s="2" t="s">
        <v>223</v>
      </c>
      <c r="EQ497" s="2" t="s">
        <v>1868</v>
      </c>
      <c r="ER497" s="2" t="s">
        <v>2787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223</v>
      </c>
      <c r="FC497" s="2" t="s">
        <v>3046</v>
      </c>
      <c r="FD497" s="2" t="s">
        <v>226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223</v>
      </c>
      <c r="FO497" s="2" t="s">
        <v>1868</v>
      </c>
      <c r="FP497" s="2" t="s">
        <v>226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223</v>
      </c>
      <c r="GA497" s="2" t="s">
        <v>661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239</v>
      </c>
      <c r="GX497" s="2" t="s">
        <v>223</v>
      </c>
      <c r="GY497" s="2" t="s">
        <v>2763</v>
      </c>
      <c r="GZ497" s="2" t="s">
        <v>906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223</v>
      </c>
      <c r="HK497" s="2" t="s">
        <v>226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252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252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252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252</v>
      </c>
      <c r="LN497" s="2" t="s">
        <v>223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239</v>
      </c>
      <c r="MX497" s="2" t="s">
        <v>223</v>
      </c>
      <c r="MY497" s="2" t="s">
        <v>643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239</v>
      </c>
      <c r="NJ497" s="2" t="s">
        <v>261</v>
      </c>
      <c r="NK497" s="2" t="s">
        <v>1868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239</v>
      </c>
      <c r="NV497" s="2" t="s">
        <v>237</v>
      </c>
      <c r="NW497" s="2" t="s">
        <v>2765</v>
      </c>
      <c r="NX497" s="2" t="s">
        <v>747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252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239</v>
      </c>
      <c r="PF497" s="2" t="s">
        <v>223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226</v>
      </c>
      <c r="QQ497" s="2" t="s">
        <v>226</v>
      </c>
      <c r="QR497" s="2" t="s">
        <v>226</v>
      </c>
      <c r="QS497" s="2" t="s">
        <v>226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266</v>
      </c>
      <c r="RB497" s="2" t="s">
        <v>223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252</v>
      </c>
      <c r="RN497" s="2" t="s">
        <v>223</v>
      </c>
      <c r="RO497" s="2" t="s">
        <v>226</v>
      </c>
      <c r="RP497" s="2" t="s">
        <v>226</v>
      </c>
      <c r="RQ497" s="2" t="s">
        <v>238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226</v>
      </c>
      <c r="RZ497" s="2" t="s">
        <v>226</v>
      </c>
      <c r="SA497" s="2" t="s">
        <v>226</v>
      </c>
      <c r="SB497" s="2" t="s">
        <v>226</v>
      </c>
      <c r="SC497" s="2" t="s">
        <v>226</v>
      </c>
      <c r="SD497" s="2" t="s">
        <v>226</v>
      </c>
      <c r="SE497" s="4">
        <v>141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</row>
    <row r="498">
      <c r="A498" s="2" t="s">
        <v>3893</v>
      </c>
      <c r="B498" s="2" t="s">
        <v>577</v>
      </c>
      <c r="C498" s="2" t="s">
        <v>558</v>
      </c>
      <c r="D498" s="2" t="s">
        <v>486</v>
      </c>
      <c r="E498" s="2" t="s">
        <v>487</v>
      </c>
      <c r="F498" s="2" t="s">
        <v>3038</v>
      </c>
      <c r="G498" s="2" t="s">
        <v>3039</v>
      </c>
      <c r="H498" s="2" t="s">
        <v>3040</v>
      </c>
      <c r="I498" s="2" t="s">
        <v>3887</v>
      </c>
      <c r="J498" s="2" t="s">
        <v>582</v>
      </c>
      <c r="K498" s="2" t="s">
        <v>795</v>
      </c>
      <c r="L498" s="3">
        <v>23.8</v>
      </c>
      <c r="M498" s="3">
        <v>24.99</v>
      </c>
      <c r="N498" s="3">
        <v>49.99</v>
      </c>
      <c r="O498" s="2" t="s">
        <v>302</v>
      </c>
      <c r="P498" s="2" t="s">
        <v>284</v>
      </c>
      <c r="Q498" s="2" t="s">
        <v>225</v>
      </c>
      <c r="R498" s="2" t="s">
        <v>226</v>
      </c>
      <c r="S498" s="2" t="s">
        <v>3058</v>
      </c>
      <c r="T498" s="2" t="s">
        <v>969</v>
      </c>
      <c r="U498" s="2" t="s">
        <v>2756</v>
      </c>
      <c r="V498" s="2" t="s">
        <v>2429</v>
      </c>
      <c r="W498" s="2" t="s">
        <v>971</v>
      </c>
      <c r="X498" s="2" t="s">
        <v>231</v>
      </c>
      <c r="Y498" s="2" t="s">
        <v>411</v>
      </c>
      <c r="Z498" s="4"/>
      <c r="AA498" s="4">
        <f>=ROUNDDOWN({0},0)</f>
      </c>
      <c r="AB498" s="5">
        <v>1.9</v>
      </c>
      <c r="AC498" s="2" t="s">
        <v>226</v>
      </c>
      <c r="AD498" s="4"/>
      <c r="AE498" s="4"/>
      <c r="AF498" s="6">
        <v>64</v>
      </c>
      <c r="AG498" s="6"/>
      <c r="AH498" s="7">
        <v>0.4762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11</v>
      </c>
      <c r="AQ498" s="8">
        <v>260.95</v>
      </c>
      <c r="AR498" s="4">
        <v>3</v>
      </c>
      <c r="AS498" s="8">
        <v>79.47</v>
      </c>
      <c r="AT498" s="7">
        <v>2.6667</v>
      </c>
      <c r="AU498" s="7">
        <v>2.2836</v>
      </c>
      <c r="AV498" s="4">
        <v>31</v>
      </c>
      <c r="AW498" s="8">
        <v>789.49</v>
      </c>
      <c r="AX498" s="4">
        <v>11</v>
      </c>
      <c r="AY498" s="8">
        <v>335.97</v>
      </c>
      <c r="AZ498" s="7">
        <v>1.8182</v>
      </c>
      <c r="BA498" s="7">
        <v>1.3499</v>
      </c>
      <c r="BB498" s="7">
        <v>0.3305</v>
      </c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>
        <v>0.4895</v>
      </c>
      <c r="BJ498" s="4">
        <v>11</v>
      </c>
      <c r="BK498" s="8">
        <v>260.95</v>
      </c>
      <c r="BL498" s="2" t="s">
        <v>3894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236</v>
      </c>
      <c r="BV498" s="2" t="s">
        <v>237</v>
      </c>
      <c r="BW498" s="2" t="s">
        <v>226</v>
      </c>
      <c r="BX498" s="2" t="s">
        <v>226</v>
      </c>
      <c r="BY498" s="2" t="s">
        <v>238</v>
      </c>
      <c r="BZ498" s="2" t="s">
        <v>226</v>
      </c>
      <c r="CA498" s="4">
        <v>1</v>
      </c>
      <c r="CB498" s="8">
        <v>24.8</v>
      </c>
      <c r="CC498" s="4"/>
      <c r="CD498" s="8"/>
      <c r="CE498" s="7"/>
      <c r="CF498" s="7"/>
      <c r="CG498" s="2" t="s">
        <v>239</v>
      </c>
      <c r="CH498" s="2" t="s">
        <v>237</v>
      </c>
      <c r="CI498" s="2" t="s">
        <v>3044</v>
      </c>
      <c r="CJ498" s="2" t="s">
        <v>1749</v>
      </c>
      <c r="CK498" s="2" t="s">
        <v>238</v>
      </c>
      <c r="CL498" s="2" t="s">
        <v>226</v>
      </c>
      <c r="CM498" s="4">
        <v>1</v>
      </c>
      <c r="CN498" s="8">
        <v>26.99</v>
      </c>
      <c r="CO498" s="4"/>
      <c r="CP498" s="8"/>
      <c r="CQ498" s="7"/>
      <c r="CR498" s="7"/>
      <c r="CS498" s="2" t="s">
        <v>239</v>
      </c>
      <c r="CT498" s="2" t="s">
        <v>237</v>
      </c>
      <c r="CU498" s="2" t="s">
        <v>2963</v>
      </c>
      <c r="CV498" s="2" t="s">
        <v>2970</v>
      </c>
      <c r="CW498" s="2" t="s">
        <v>238</v>
      </c>
      <c r="CX498" s="2" t="s">
        <v>226</v>
      </c>
      <c r="CY498" s="4">
        <v>6</v>
      </c>
      <c r="CZ498" s="8">
        <v>161.94</v>
      </c>
      <c r="DA498" s="4"/>
      <c r="DB498" s="8"/>
      <c r="DC498" s="7"/>
      <c r="DD498" s="7"/>
      <c r="DE498" s="2" t="s">
        <v>239</v>
      </c>
      <c r="DF498" s="2" t="s">
        <v>237</v>
      </c>
      <c r="DG498" s="2" t="s">
        <v>914</v>
      </c>
      <c r="DH498" s="2" t="s">
        <v>3368</v>
      </c>
      <c r="DI498" s="2" t="s">
        <v>238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239</v>
      </c>
      <c r="DR498" s="2" t="s">
        <v>237</v>
      </c>
      <c r="DS498" s="2" t="s">
        <v>933</v>
      </c>
      <c r="DT498" s="2" t="s">
        <v>943</v>
      </c>
      <c r="DU498" s="2" t="s">
        <v>291</v>
      </c>
      <c r="DV498" s="2" t="s">
        <v>226</v>
      </c>
      <c r="DW498" s="4">
        <v>3</v>
      </c>
      <c r="DX498" s="8">
        <v>47.22</v>
      </c>
      <c r="DY498" s="4">
        <v>2</v>
      </c>
      <c r="DZ498" s="8">
        <v>52.48</v>
      </c>
      <c r="EA498" s="7">
        <v>0.5</v>
      </c>
      <c r="EB498" s="7">
        <v>-0.1002</v>
      </c>
      <c r="EC498" s="2" t="s">
        <v>239</v>
      </c>
      <c r="ED498" s="2" t="s">
        <v>237</v>
      </c>
      <c r="EE498" s="2" t="s">
        <v>2218</v>
      </c>
      <c r="EF498" s="2" t="s">
        <v>3061</v>
      </c>
      <c r="EG498" s="2" t="s">
        <v>238</v>
      </c>
      <c r="EH498" s="2" t="s">
        <v>226</v>
      </c>
      <c r="EI498" s="4"/>
      <c r="EJ498" s="8"/>
      <c r="EK498" s="4">
        <v>1</v>
      </c>
      <c r="EL498" s="8">
        <v>26.99</v>
      </c>
      <c r="EM498" s="7">
        <v>-1</v>
      </c>
      <c r="EN498" s="7">
        <v>-1</v>
      </c>
      <c r="EO498" s="2" t="s">
        <v>239</v>
      </c>
      <c r="EP498" s="2" t="s">
        <v>237</v>
      </c>
      <c r="EQ498" s="2" t="s">
        <v>1868</v>
      </c>
      <c r="ER498" s="2" t="s">
        <v>2608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237</v>
      </c>
      <c r="FC498" s="2" t="s">
        <v>3046</v>
      </c>
      <c r="FD498" s="2" t="s">
        <v>226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237</v>
      </c>
      <c r="FO498" s="2" t="s">
        <v>1868</v>
      </c>
      <c r="FP498" s="2" t="s">
        <v>226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237</v>
      </c>
      <c r="GA498" s="2" t="s">
        <v>661</v>
      </c>
      <c r="GB498" s="2" t="s">
        <v>226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237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239</v>
      </c>
      <c r="GX498" s="2" t="s">
        <v>237</v>
      </c>
      <c r="GY498" s="2" t="s">
        <v>2763</v>
      </c>
      <c r="GZ498" s="2" t="s">
        <v>226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236</v>
      </c>
      <c r="HJ498" s="2" t="s">
        <v>237</v>
      </c>
      <c r="HK498" s="2" t="s">
        <v>226</v>
      </c>
      <c r="HL498" s="2" t="s">
        <v>226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237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252</v>
      </c>
      <c r="IH498" s="2" t="s">
        <v>237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237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237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252</v>
      </c>
      <c r="JR498" s="2" t="s">
        <v>237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237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252</v>
      </c>
      <c r="KP498" s="2" t="s">
        <v>237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252</v>
      </c>
      <c r="LB498" s="2" t="s">
        <v>237</v>
      </c>
      <c r="LC498" s="2" t="s">
        <v>226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237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239</v>
      </c>
      <c r="MX498" s="2" t="s">
        <v>237</v>
      </c>
      <c r="MY498" s="2" t="s">
        <v>643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239</v>
      </c>
      <c r="NJ498" s="2" t="s">
        <v>237</v>
      </c>
      <c r="NK498" s="2" t="s">
        <v>1868</v>
      </c>
      <c r="NL498" s="2" t="s">
        <v>226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239</v>
      </c>
      <c r="NV498" s="2" t="s">
        <v>237</v>
      </c>
      <c r="NW498" s="2" t="s">
        <v>2765</v>
      </c>
      <c r="NX498" s="2" t="s">
        <v>734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252</v>
      </c>
      <c r="OH498" s="2" t="s">
        <v>237</v>
      </c>
      <c r="OI498" s="2" t="s">
        <v>226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252</v>
      </c>
      <c r="OT498" s="2" t="s">
        <v>237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239</v>
      </c>
      <c r="PF498" s="2" t="s">
        <v>237</v>
      </c>
      <c r="PG498" s="2" t="s">
        <v>226</v>
      </c>
      <c r="PH498" s="2" t="s">
        <v>226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226</v>
      </c>
      <c r="QP498" s="2" t="s">
        <v>226</v>
      </c>
      <c r="QQ498" s="2" t="s">
        <v>226</v>
      </c>
      <c r="QR498" s="2" t="s">
        <v>226</v>
      </c>
      <c r="QS498" s="2" t="s">
        <v>226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266</v>
      </c>
      <c r="RB498" s="2" t="s">
        <v>237</v>
      </c>
      <c r="RC498" s="2" t="s">
        <v>226</v>
      </c>
      <c r="RD498" s="2" t="s">
        <v>226</v>
      </c>
      <c r="RE498" s="2" t="s">
        <v>238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252</v>
      </c>
      <c r="RN498" s="2" t="s">
        <v>237</v>
      </c>
      <c r="RO498" s="2" t="s">
        <v>226</v>
      </c>
      <c r="RP498" s="2" t="s">
        <v>226</v>
      </c>
      <c r="RQ498" s="2" t="s">
        <v>238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226</v>
      </c>
      <c r="RZ498" s="2" t="s">
        <v>226</v>
      </c>
      <c r="SA498" s="2" t="s">
        <v>226</v>
      </c>
      <c r="SB498" s="2" t="s">
        <v>226</v>
      </c>
      <c r="SC498" s="2" t="s">
        <v>226</v>
      </c>
      <c r="SD498" s="2" t="s">
        <v>226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</row>
    <row r="499">
      <c r="A499" s="2" t="s">
        <v>3895</v>
      </c>
      <c r="B499" s="2" t="s">
        <v>577</v>
      </c>
      <c r="C499" s="2" t="s">
        <v>558</v>
      </c>
      <c r="D499" s="2" t="s">
        <v>486</v>
      </c>
      <c r="E499" s="2" t="s">
        <v>487</v>
      </c>
      <c r="F499" s="2" t="s">
        <v>3038</v>
      </c>
      <c r="G499" s="2" t="s">
        <v>3039</v>
      </c>
      <c r="H499" s="2" t="s">
        <v>3040</v>
      </c>
      <c r="I499" s="2" t="s">
        <v>3887</v>
      </c>
      <c r="J499" s="2" t="s">
        <v>221</v>
      </c>
      <c r="K499" s="2" t="s">
        <v>795</v>
      </c>
      <c r="L499" s="3">
        <v>28.57</v>
      </c>
      <c r="M499" s="3">
        <v>30</v>
      </c>
      <c r="N499" s="3">
        <v>59.99</v>
      </c>
      <c r="O499" s="2" t="s">
        <v>302</v>
      </c>
      <c r="P499" s="2" t="s">
        <v>284</v>
      </c>
      <c r="Q499" s="2" t="s">
        <v>225</v>
      </c>
      <c r="R499" s="2" t="s">
        <v>226</v>
      </c>
      <c r="S499" s="2" t="s">
        <v>3058</v>
      </c>
      <c r="T499" s="2" t="s">
        <v>969</v>
      </c>
      <c r="U499" s="2" t="s">
        <v>489</v>
      </c>
      <c r="V499" s="2" t="s">
        <v>2429</v>
      </c>
      <c r="W499" s="2" t="s">
        <v>971</v>
      </c>
      <c r="X499" s="2" t="s">
        <v>231</v>
      </c>
      <c r="Y499" s="2" t="s">
        <v>411</v>
      </c>
      <c r="Z499" s="4">
        <v>146</v>
      </c>
      <c r="AA499" s="4">
        <f>=ROUNDDOWN(41.7142857142857,0)</f>
      </c>
      <c r="AB499" s="5">
        <v>3.5</v>
      </c>
      <c r="AC499" s="2" t="s">
        <v>226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20</v>
      </c>
      <c r="AQ499" s="8">
        <v>528.54</v>
      </c>
      <c r="AR499" s="4">
        <v>8</v>
      </c>
      <c r="AS499" s="8">
        <v>256.5</v>
      </c>
      <c r="AT499" s="7">
        <v>1.5</v>
      </c>
      <c r="AU499" s="7">
        <v>1.0606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>
        <v>0.6695</v>
      </c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>
        <v>20</v>
      </c>
      <c r="BK499" s="8">
        <v>528.54</v>
      </c>
      <c r="BL499" s="2" t="s">
        <v>3896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236</v>
      </c>
      <c r="BV499" s="2" t="s">
        <v>223</v>
      </c>
      <c r="BW499" s="2" t="s">
        <v>226</v>
      </c>
      <c r="BX499" s="2" t="s">
        <v>226</v>
      </c>
      <c r="BY499" s="2" t="s">
        <v>238</v>
      </c>
      <c r="BZ499" s="2" t="s">
        <v>226</v>
      </c>
      <c r="CA499" s="4">
        <v>4</v>
      </c>
      <c r="CB499" s="8">
        <v>122.76</v>
      </c>
      <c r="CC499" s="4"/>
      <c r="CD499" s="8"/>
      <c r="CE499" s="7"/>
      <c r="CF499" s="7"/>
      <c r="CG499" s="2" t="s">
        <v>239</v>
      </c>
      <c r="CH499" s="2" t="s">
        <v>223</v>
      </c>
      <c r="CI499" s="2" t="s">
        <v>3044</v>
      </c>
      <c r="CJ499" s="2" t="s">
        <v>2929</v>
      </c>
      <c r="CK499" s="2" t="s">
        <v>238</v>
      </c>
      <c r="CL499" s="2" t="s">
        <v>226</v>
      </c>
      <c r="CM499" s="4">
        <v>1</v>
      </c>
      <c r="CN499" s="8">
        <v>22.68</v>
      </c>
      <c r="CO499" s="4">
        <v>2</v>
      </c>
      <c r="CP499" s="8">
        <v>64.8</v>
      </c>
      <c r="CQ499" s="7">
        <v>-0.5</v>
      </c>
      <c r="CR499" s="7">
        <v>-0.65</v>
      </c>
      <c r="CS499" s="2" t="s">
        <v>239</v>
      </c>
      <c r="CT499" s="2" t="s">
        <v>223</v>
      </c>
      <c r="CU499" s="2" t="s">
        <v>2963</v>
      </c>
      <c r="CV499" s="2" t="s">
        <v>3869</v>
      </c>
      <c r="CW499" s="2" t="s">
        <v>238</v>
      </c>
      <c r="CX499" s="2" t="s">
        <v>226</v>
      </c>
      <c r="CY499" s="4">
        <v>2</v>
      </c>
      <c r="CZ499" s="8">
        <v>64.8</v>
      </c>
      <c r="DA499" s="4"/>
      <c r="DB499" s="8"/>
      <c r="DC499" s="7"/>
      <c r="DD499" s="7"/>
      <c r="DE499" s="2" t="s">
        <v>239</v>
      </c>
      <c r="DF499" s="2" t="s">
        <v>223</v>
      </c>
      <c r="DG499" s="2" t="s">
        <v>914</v>
      </c>
      <c r="DH499" s="2" t="s">
        <v>3368</v>
      </c>
      <c r="DI499" s="2" t="s">
        <v>238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239</v>
      </c>
      <c r="DR499" s="2" t="s">
        <v>223</v>
      </c>
      <c r="DS499" s="2" t="s">
        <v>933</v>
      </c>
      <c r="DT499" s="2" t="s">
        <v>2929</v>
      </c>
      <c r="DU499" s="2" t="s">
        <v>291</v>
      </c>
      <c r="DV499" s="2" t="s">
        <v>226</v>
      </c>
      <c r="DW499" s="4">
        <v>7</v>
      </c>
      <c r="DX499" s="8">
        <v>132.3</v>
      </c>
      <c r="DY499" s="4">
        <v>2</v>
      </c>
      <c r="DZ499" s="8">
        <v>63</v>
      </c>
      <c r="EA499" s="7">
        <v>2.5</v>
      </c>
      <c r="EB499" s="7">
        <v>1.1</v>
      </c>
      <c r="EC499" s="2" t="s">
        <v>239</v>
      </c>
      <c r="ED499" s="2" t="s">
        <v>223</v>
      </c>
      <c r="EE499" s="2" t="s">
        <v>2218</v>
      </c>
      <c r="EF499" s="2" t="s">
        <v>2763</v>
      </c>
      <c r="EG499" s="2" t="s">
        <v>238</v>
      </c>
      <c r="EH499" s="2" t="s">
        <v>226</v>
      </c>
      <c r="EI499" s="4">
        <v>5</v>
      </c>
      <c r="EJ499" s="8">
        <v>162</v>
      </c>
      <c r="EK499" s="4">
        <v>3</v>
      </c>
      <c r="EL499" s="8">
        <v>97.2</v>
      </c>
      <c r="EM499" s="7">
        <v>0.6667</v>
      </c>
      <c r="EN499" s="7">
        <v>0.6667</v>
      </c>
      <c r="EO499" s="2" t="s">
        <v>239</v>
      </c>
      <c r="EP499" s="2" t="s">
        <v>223</v>
      </c>
      <c r="EQ499" s="2" t="s">
        <v>1868</v>
      </c>
      <c r="ER499" s="2" t="s">
        <v>2799</v>
      </c>
      <c r="ES499" s="2" t="s">
        <v>238</v>
      </c>
      <c r="ET499" s="2" t="s">
        <v>226</v>
      </c>
      <c r="EU499" s="4">
        <v>1</v>
      </c>
      <c r="EV499" s="8">
        <v>24</v>
      </c>
      <c r="EW499" s="4"/>
      <c r="EX499" s="8"/>
      <c r="EY499" s="7"/>
      <c r="EZ499" s="7"/>
      <c r="FA499" s="2" t="s">
        <v>239</v>
      </c>
      <c r="FB499" s="2" t="s">
        <v>223</v>
      </c>
      <c r="FC499" s="2" t="s">
        <v>3046</v>
      </c>
      <c r="FD499" s="2" t="s">
        <v>1797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223</v>
      </c>
      <c r="FO499" s="2" t="s">
        <v>1868</v>
      </c>
      <c r="FP499" s="2" t="s">
        <v>226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239</v>
      </c>
      <c r="FZ499" s="2" t="s">
        <v>223</v>
      </c>
      <c r="GA499" s="2" t="s">
        <v>661</v>
      </c>
      <c r="GB499" s="2" t="s">
        <v>226</v>
      </c>
      <c r="GC499" s="2" t="s">
        <v>238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223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>
        <v>1</v>
      </c>
      <c r="GT499" s="8">
        <v>31.5</v>
      </c>
      <c r="GU499" s="7">
        <v>-1</v>
      </c>
      <c r="GV499" s="7">
        <v>-1</v>
      </c>
      <c r="GW499" s="2" t="s">
        <v>239</v>
      </c>
      <c r="GX499" s="2" t="s">
        <v>223</v>
      </c>
      <c r="GY499" s="2" t="s">
        <v>2763</v>
      </c>
      <c r="GZ499" s="2" t="s">
        <v>3678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236</v>
      </c>
      <c r="HJ499" s="2" t="s">
        <v>223</v>
      </c>
      <c r="HK499" s="2" t="s">
        <v>226</v>
      </c>
      <c r="HL499" s="2" t="s">
        <v>226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223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252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252</v>
      </c>
      <c r="JR499" s="2" t="s">
        <v>223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252</v>
      </c>
      <c r="KP499" s="2" t="s">
        <v>223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252</v>
      </c>
      <c r="LB499" s="2" t="s">
        <v>223</v>
      </c>
      <c r="LC499" s="2" t="s">
        <v>226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223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239</v>
      </c>
      <c r="MX499" s="2" t="s">
        <v>223</v>
      </c>
      <c r="MY499" s="2" t="s">
        <v>643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239</v>
      </c>
      <c r="NJ499" s="2" t="s">
        <v>261</v>
      </c>
      <c r="NK499" s="2" t="s">
        <v>1868</v>
      </c>
      <c r="NL499" s="2" t="s">
        <v>226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239</v>
      </c>
      <c r="NV499" s="2" t="s">
        <v>237</v>
      </c>
      <c r="NW499" s="2" t="s">
        <v>2765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252</v>
      </c>
      <c r="OH499" s="2" t="s">
        <v>223</v>
      </c>
      <c r="OI499" s="2" t="s">
        <v>226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252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239</v>
      </c>
      <c r="PF499" s="2" t="s">
        <v>223</v>
      </c>
      <c r="PG499" s="2" t="s">
        <v>226</v>
      </c>
      <c r="PH499" s="2" t="s">
        <v>226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226</v>
      </c>
      <c r="QD499" s="2" t="s">
        <v>226</v>
      </c>
      <c r="QE499" s="2" t="s">
        <v>226</v>
      </c>
      <c r="QF499" s="2" t="s">
        <v>226</v>
      </c>
      <c r="QG499" s="2" t="s">
        <v>226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226</v>
      </c>
      <c r="QP499" s="2" t="s">
        <v>226</v>
      </c>
      <c r="QQ499" s="2" t="s">
        <v>226</v>
      </c>
      <c r="QR499" s="2" t="s">
        <v>226</v>
      </c>
      <c r="QS499" s="2" t="s">
        <v>226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266</v>
      </c>
      <c r="RB499" s="2" t="s">
        <v>223</v>
      </c>
      <c r="RC499" s="2" t="s">
        <v>226</v>
      </c>
      <c r="RD499" s="2" t="s">
        <v>226</v>
      </c>
      <c r="RE499" s="2" t="s">
        <v>238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252</v>
      </c>
      <c r="RN499" s="2" t="s">
        <v>223</v>
      </c>
      <c r="RO499" s="2" t="s">
        <v>226</v>
      </c>
      <c r="RP499" s="2" t="s">
        <v>226</v>
      </c>
      <c r="RQ499" s="2" t="s">
        <v>238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226</v>
      </c>
      <c r="RZ499" s="2" t="s">
        <v>226</v>
      </c>
      <c r="SA499" s="2" t="s">
        <v>226</v>
      </c>
      <c r="SB499" s="2" t="s">
        <v>226</v>
      </c>
      <c r="SC499" s="2" t="s">
        <v>226</v>
      </c>
      <c r="SD499" s="2" t="s">
        <v>226</v>
      </c>
      <c r="SE499" s="4">
        <v>146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</row>
    <row r="500">
      <c r="A500" s="2" t="s">
        <v>3897</v>
      </c>
      <c r="B500" s="2" t="s">
        <v>577</v>
      </c>
      <c r="C500" s="2" t="s">
        <v>558</v>
      </c>
      <c r="D500" s="2" t="s">
        <v>486</v>
      </c>
      <c r="E500" s="2" t="s">
        <v>487</v>
      </c>
      <c r="F500" s="2" t="s">
        <v>2621</v>
      </c>
      <c r="G500" s="2" t="s">
        <v>2876</v>
      </c>
      <c r="H500" s="2" t="s">
        <v>2877</v>
      </c>
      <c r="I500" s="2" t="s">
        <v>3898</v>
      </c>
      <c r="J500" s="2" t="s">
        <v>582</v>
      </c>
      <c r="K500" s="2" t="s">
        <v>2879</v>
      </c>
      <c r="L500" s="3">
        <v>23.8</v>
      </c>
      <c r="M500" s="3">
        <v>24.99</v>
      </c>
      <c r="N500" s="3">
        <v>49.99</v>
      </c>
      <c r="O500" s="2" t="s">
        <v>223</v>
      </c>
      <c r="P500" s="2" t="s">
        <v>224</v>
      </c>
      <c r="Q500" s="2" t="s">
        <v>225</v>
      </c>
      <c r="R500" s="2" t="s">
        <v>226</v>
      </c>
      <c r="S500" s="2" t="s">
        <v>2880</v>
      </c>
      <c r="T500" s="2" t="s">
        <v>2845</v>
      </c>
      <c r="U500" s="2" t="s">
        <v>2756</v>
      </c>
      <c r="V500" s="2" t="s">
        <v>230</v>
      </c>
      <c r="W500" s="2" t="s">
        <v>587</v>
      </c>
      <c r="X500" s="2" t="s">
        <v>1578</v>
      </c>
      <c r="Y500" s="2" t="s">
        <v>2881</v>
      </c>
      <c r="Z500" s="4">
        <v>81</v>
      </c>
      <c r="AA500" s="4">
        <f>=ROUNDDOWN(81,0)</f>
      </c>
      <c r="AB500" s="5">
        <v>1</v>
      </c>
      <c r="AC500" s="2" t="s">
        <v>1460</v>
      </c>
      <c r="AD500" s="4">
        <v>50</v>
      </c>
      <c r="AE500" s="4">
        <v>50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3</v>
      </c>
      <c r="AQ500" s="8">
        <v>85.97</v>
      </c>
      <c r="AR500" s="4"/>
      <c r="AS500" s="8"/>
      <c r="AT500" s="7"/>
      <c r="AU500" s="7"/>
      <c r="AV500" s="4">
        <v>15</v>
      </c>
      <c r="AW500" s="8">
        <v>529.09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>
        <v>0.1625</v>
      </c>
      <c r="BC500" s="4">
        <v>42</v>
      </c>
      <c r="BD500" s="8">
        <v>1425.55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>
        <v>0.3711</v>
      </c>
      <c r="BJ500" s="4">
        <v>3</v>
      </c>
      <c r="BK500" s="8">
        <v>85.97</v>
      </c>
      <c r="BL500" s="2" t="s">
        <v>3899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239</v>
      </c>
      <c r="BV500" s="2" t="s">
        <v>223</v>
      </c>
      <c r="BW500" s="2" t="s">
        <v>226</v>
      </c>
      <c r="BX500" s="2" t="s">
        <v>226</v>
      </c>
      <c r="BY500" s="2" t="s">
        <v>238</v>
      </c>
      <c r="BZ500" s="2" t="s">
        <v>226</v>
      </c>
      <c r="CA500" s="4"/>
      <c r="CB500" s="8"/>
      <c r="CC500" s="4"/>
      <c r="CD500" s="8"/>
      <c r="CE500" s="7"/>
      <c r="CF500" s="7"/>
      <c r="CG500" s="2" t="s">
        <v>239</v>
      </c>
      <c r="CH500" s="2" t="s">
        <v>223</v>
      </c>
      <c r="CI500" s="2" t="s">
        <v>1310</v>
      </c>
      <c r="CJ500" s="2" t="s">
        <v>226</v>
      </c>
      <c r="CK500" s="2" t="s">
        <v>238</v>
      </c>
      <c r="CL500" s="2" t="s">
        <v>226</v>
      </c>
      <c r="CM500" s="4"/>
      <c r="CN500" s="8"/>
      <c r="CO500" s="4"/>
      <c r="CP500" s="8"/>
      <c r="CQ500" s="7"/>
      <c r="CR500" s="7"/>
      <c r="CS500" s="2" t="s">
        <v>239</v>
      </c>
      <c r="CT500" s="2" t="s">
        <v>223</v>
      </c>
      <c r="CU500" s="2" t="s">
        <v>2883</v>
      </c>
      <c r="CV500" s="2" t="s">
        <v>906</v>
      </c>
      <c r="CW500" s="2" t="s">
        <v>238</v>
      </c>
      <c r="CX500" s="2" t="s">
        <v>226</v>
      </c>
      <c r="CY500" s="4">
        <v>1</v>
      </c>
      <c r="CZ500" s="8">
        <v>26.99</v>
      </c>
      <c r="DA500" s="4"/>
      <c r="DB500" s="8"/>
      <c r="DC500" s="7"/>
      <c r="DD500" s="7"/>
      <c r="DE500" s="2" t="s">
        <v>239</v>
      </c>
      <c r="DF500" s="2" t="s">
        <v>223</v>
      </c>
      <c r="DG500" s="2" t="s">
        <v>2850</v>
      </c>
      <c r="DH500" s="2" t="s">
        <v>1305</v>
      </c>
      <c r="DI500" s="2" t="s">
        <v>238</v>
      </c>
      <c r="DJ500" s="2" t="s">
        <v>226</v>
      </c>
      <c r="DK500" s="4">
        <v>1</v>
      </c>
      <c r="DL500" s="8">
        <v>24.99</v>
      </c>
      <c r="DM500" s="4"/>
      <c r="DN500" s="8"/>
      <c r="DO500" s="7"/>
      <c r="DP500" s="7"/>
      <c r="DQ500" s="2" t="s">
        <v>239</v>
      </c>
      <c r="DR500" s="2" t="s">
        <v>223</v>
      </c>
      <c r="DS500" s="2" t="s">
        <v>2085</v>
      </c>
      <c r="DT500" s="2" t="s">
        <v>932</v>
      </c>
      <c r="DU500" s="2" t="s">
        <v>238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239</v>
      </c>
      <c r="ED500" s="2" t="s">
        <v>223</v>
      </c>
      <c r="EE500" s="2" t="s">
        <v>1189</v>
      </c>
      <c r="EF500" s="2" t="s">
        <v>226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239</v>
      </c>
      <c r="EP500" s="2" t="s">
        <v>223</v>
      </c>
      <c r="EQ500" s="2" t="s">
        <v>2884</v>
      </c>
      <c r="ER500" s="2" t="s">
        <v>2850</v>
      </c>
      <c r="ES500" s="2" t="s">
        <v>238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223</v>
      </c>
      <c r="FC500" s="2" t="s">
        <v>2520</v>
      </c>
      <c r="FD500" s="2" t="s">
        <v>226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223</v>
      </c>
      <c r="FO500" s="2" t="s">
        <v>2520</v>
      </c>
      <c r="FP500" s="2" t="s">
        <v>226</v>
      </c>
      <c r="FQ500" s="2" t="s">
        <v>238</v>
      </c>
      <c r="FR500" s="2" t="s">
        <v>226</v>
      </c>
      <c r="FS500" s="4">
        <v>1</v>
      </c>
      <c r="FT500" s="8">
        <v>33.99</v>
      </c>
      <c r="FU500" s="4"/>
      <c r="FV500" s="8"/>
      <c r="FW500" s="7"/>
      <c r="FX500" s="7"/>
      <c r="FY500" s="2" t="s">
        <v>239</v>
      </c>
      <c r="FZ500" s="2" t="s">
        <v>223</v>
      </c>
      <c r="GA500" s="2" t="s">
        <v>661</v>
      </c>
      <c r="GB500" s="2" t="s">
        <v>1314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239</v>
      </c>
      <c r="GX500" s="2" t="s">
        <v>223</v>
      </c>
      <c r="GY500" s="2" t="s">
        <v>921</v>
      </c>
      <c r="GZ500" s="2" t="s">
        <v>226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226</v>
      </c>
      <c r="HL500" s="2" t="s">
        <v>226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252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252</v>
      </c>
      <c r="KP500" s="2" t="s">
        <v>223</v>
      </c>
      <c r="KQ500" s="2" t="s">
        <v>226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252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252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223</v>
      </c>
      <c r="MY500" s="2" t="s">
        <v>226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223</v>
      </c>
      <c r="NK500" s="2" t="s">
        <v>226</v>
      </c>
      <c r="NL500" s="2" t="s">
        <v>226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252</v>
      </c>
      <c r="NV500" s="2" t="s">
        <v>223</v>
      </c>
      <c r="NW500" s="2" t="s">
        <v>226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252</v>
      </c>
      <c r="OH500" s="2" t="s">
        <v>223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252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252</v>
      </c>
      <c r="PF500" s="2" t="s">
        <v>223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226</v>
      </c>
      <c r="QD500" s="2" t="s">
        <v>226</v>
      </c>
      <c r="QE500" s="2" t="s">
        <v>226</v>
      </c>
      <c r="QF500" s="2" t="s">
        <v>226</v>
      </c>
      <c r="QG500" s="2" t="s">
        <v>226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226</v>
      </c>
      <c r="QQ500" s="2" t="s">
        <v>226</v>
      </c>
      <c r="QR500" s="2" t="s">
        <v>226</v>
      </c>
      <c r="QS500" s="2" t="s">
        <v>226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266</v>
      </c>
      <c r="RB500" s="2" t="s">
        <v>223</v>
      </c>
      <c r="RC500" s="2" t="s">
        <v>226</v>
      </c>
      <c r="RD500" s="2" t="s">
        <v>226</v>
      </c>
      <c r="RE500" s="2" t="s">
        <v>238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252</v>
      </c>
      <c r="RN500" s="2" t="s">
        <v>223</v>
      </c>
      <c r="RO500" s="2" t="s">
        <v>226</v>
      </c>
      <c r="RP500" s="2" t="s">
        <v>226</v>
      </c>
      <c r="RQ500" s="2" t="s">
        <v>238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226</v>
      </c>
      <c r="RZ500" s="2" t="s">
        <v>226</v>
      </c>
      <c r="SA500" s="2" t="s">
        <v>226</v>
      </c>
      <c r="SB500" s="2" t="s">
        <v>226</v>
      </c>
      <c r="SC500" s="2" t="s">
        <v>226</v>
      </c>
      <c r="SD500" s="2" t="s">
        <v>226</v>
      </c>
      <c r="SE500" s="4">
        <v>81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>
        <v>50</v>
      </c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</row>
    <row r="501">
      <c r="A501" s="2" t="s">
        <v>3900</v>
      </c>
      <c r="B501" s="2" t="s">
        <v>577</v>
      </c>
      <c r="C501" s="2" t="s">
        <v>558</v>
      </c>
      <c r="D501" s="2" t="s">
        <v>486</v>
      </c>
      <c r="E501" s="2" t="s">
        <v>487</v>
      </c>
      <c r="F501" s="2" t="s">
        <v>2621</v>
      </c>
      <c r="G501" s="2" t="s">
        <v>2876</v>
      </c>
      <c r="H501" s="2" t="s">
        <v>2877</v>
      </c>
      <c r="I501" s="2" t="s">
        <v>3898</v>
      </c>
      <c r="J501" s="2" t="s">
        <v>221</v>
      </c>
      <c r="K501" s="2" t="s">
        <v>2879</v>
      </c>
      <c r="L501" s="3">
        <v>33.33</v>
      </c>
      <c r="M501" s="3">
        <v>35</v>
      </c>
      <c r="N501" s="3">
        <v>69.99</v>
      </c>
      <c r="O501" s="2" t="s">
        <v>223</v>
      </c>
      <c r="P501" s="2" t="s">
        <v>224</v>
      </c>
      <c r="Q501" s="2" t="s">
        <v>225</v>
      </c>
      <c r="R501" s="2" t="s">
        <v>226</v>
      </c>
      <c r="S501" s="2" t="s">
        <v>2880</v>
      </c>
      <c r="T501" s="2" t="s">
        <v>2845</v>
      </c>
      <c r="U501" s="2" t="s">
        <v>489</v>
      </c>
      <c r="V501" s="2" t="s">
        <v>230</v>
      </c>
      <c r="W501" s="2" t="s">
        <v>587</v>
      </c>
      <c r="X501" s="2" t="s">
        <v>1578</v>
      </c>
      <c r="Y501" s="2" t="s">
        <v>2881</v>
      </c>
      <c r="Z501" s="4">
        <v>137</v>
      </c>
      <c r="AA501" s="4">
        <f>=ROUNDDOWN(68.5,0)</f>
      </c>
      <c r="AB501" s="5">
        <v>2</v>
      </c>
      <c r="AC501" s="2" t="s">
        <v>1460</v>
      </c>
      <c r="AD501" s="4">
        <v>90</v>
      </c>
      <c r="AE501" s="4">
        <v>90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12</v>
      </c>
      <c r="AQ501" s="8">
        <v>443.12</v>
      </c>
      <c r="AR501" s="4"/>
      <c r="AS501" s="8"/>
      <c r="AT501" s="7"/>
      <c r="AU501" s="7"/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0.8375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12</v>
      </c>
      <c r="BK501" s="8">
        <v>443.12</v>
      </c>
      <c r="BL501" s="2" t="s">
        <v>3901</v>
      </c>
      <c r="BM501" s="7">
        <v>1</v>
      </c>
      <c r="BN501" s="7">
        <v>1</v>
      </c>
      <c r="BO501" s="4">
        <v>1</v>
      </c>
      <c r="BP501" s="8">
        <v>38.33</v>
      </c>
      <c r="BQ501" s="4"/>
      <c r="BR501" s="8"/>
      <c r="BS501" s="7"/>
      <c r="BT501" s="7"/>
      <c r="BU501" s="2" t="s">
        <v>239</v>
      </c>
      <c r="BV501" s="2" t="s">
        <v>223</v>
      </c>
      <c r="BW501" s="2" t="s">
        <v>226</v>
      </c>
      <c r="BX501" s="2" t="s">
        <v>2816</v>
      </c>
      <c r="BY501" s="2" t="s">
        <v>238</v>
      </c>
      <c r="BZ501" s="2" t="s">
        <v>226</v>
      </c>
      <c r="CA501" s="4">
        <v>1</v>
      </c>
      <c r="CB501" s="8">
        <v>37.8</v>
      </c>
      <c r="CC501" s="4"/>
      <c r="CD501" s="8"/>
      <c r="CE501" s="7"/>
      <c r="CF501" s="7"/>
      <c r="CG501" s="2" t="s">
        <v>239</v>
      </c>
      <c r="CH501" s="2" t="s">
        <v>223</v>
      </c>
      <c r="CI501" s="2" t="s">
        <v>1310</v>
      </c>
      <c r="CJ501" s="2" t="s">
        <v>2229</v>
      </c>
      <c r="CK501" s="2" t="s">
        <v>238</v>
      </c>
      <c r="CL501" s="2" t="s">
        <v>226</v>
      </c>
      <c r="CM501" s="4">
        <v>1</v>
      </c>
      <c r="CN501" s="8">
        <v>37.8</v>
      </c>
      <c r="CO501" s="4"/>
      <c r="CP501" s="8"/>
      <c r="CQ501" s="7"/>
      <c r="CR501" s="7"/>
      <c r="CS501" s="2" t="s">
        <v>239</v>
      </c>
      <c r="CT501" s="2" t="s">
        <v>223</v>
      </c>
      <c r="CU501" s="2" t="s">
        <v>2883</v>
      </c>
      <c r="CV501" s="2" t="s">
        <v>1437</v>
      </c>
      <c r="CW501" s="2" t="s">
        <v>238</v>
      </c>
      <c r="CX501" s="2" t="s">
        <v>226</v>
      </c>
      <c r="CY501" s="4">
        <v>4</v>
      </c>
      <c r="CZ501" s="8">
        <v>151.2</v>
      </c>
      <c r="DA501" s="4"/>
      <c r="DB501" s="8"/>
      <c r="DC501" s="7"/>
      <c r="DD501" s="7"/>
      <c r="DE501" s="2" t="s">
        <v>239</v>
      </c>
      <c r="DF501" s="2" t="s">
        <v>223</v>
      </c>
      <c r="DG501" s="2" t="s">
        <v>2850</v>
      </c>
      <c r="DH501" s="2" t="s">
        <v>386</v>
      </c>
      <c r="DI501" s="2" t="s">
        <v>238</v>
      </c>
      <c r="DJ501" s="2" t="s">
        <v>226</v>
      </c>
      <c r="DK501" s="4">
        <v>4</v>
      </c>
      <c r="DL501" s="8">
        <v>133</v>
      </c>
      <c r="DM501" s="4"/>
      <c r="DN501" s="8"/>
      <c r="DO501" s="7"/>
      <c r="DP501" s="7"/>
      <c r="DQ501" s="2" t="s">
        <v>239</v>
      </c>
      <c r="DR501" s="2" t="s">
        <v>223</v>
      </c>
      <c r="DS501" s="2" t="s">
        <v>2085</v>
      </c>
      <c r="DT501" s="2" t="s">
        <v>2914</v>
      </c>
      <c r="DU501" s="2" t="s">
        <v>238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239</v>
      </c>
      <c r="ED501" s="2" t="s">
        <v>223</v>
      </c>
      <c r="EE501" s="2" t="s">
        <v>1189</v>
      </c>
      <c r="EF501" s="2" t="s">
        <v>2809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239</v>
      </c>
      <c r="EP501" s="2" t="s">
        <v>223</v>
      </c>
      <c r="EQ501" s="2" t="s">
        <v>2884</v>
      </c>
      <c r="ER501" s="2" t="s">
        <v>1313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223</v>
      </c>
      <c r="FC501" s="2" t="s">
        <v>2885</v>
      </c>
      <c r="FD501" s="2" t="s">
        <v>226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223</v>
      </c>
      <c r="FO501" s="2" t="s">
        <v>2885</v>
      </c>
      <c r="FP501" s="2" t="s">
        <v>226</v>
      </c>
      <c r="FQ501" s="2" t="s">
        <v>238</v>
      </c>
      <c r="FR501" s="2" t="s">
        <v>226</v>
      </c>
      <c r="FS501" s="4">
        <v>1</v>
      </c>
      <c r="FT501" s="8">
        <v>44.99</v>
      </c>
      <c r="FU501" s="4"/>
      <c r="FV501" s="8"/>
      <c r="FW501" s="7"/>
      <c r="FX501" s="7"/>
      <c r="FY501" s="2" t="s">
        <v>239</v>
      </c>
      <c r="FZ501" s="2" t="s">
        <v>223</v>
      </c>
      <c r="GA501" s="2" t="s">
        <v>661</v>
      </c>
      <c r="GB501" s="2" t="s">
        <v>1241</v>
      </c>
      <c r="GC501" s="2" t="s">
        <v>238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223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239</v>
      </c>
      <c r="GX501" s="2" t="s">
        <v>223</v>
      </c>
      <c r="GY501" s="2" t="s">
        <v>921</v>
      </c>
      <c r="GZ501" s="2" t="s">
        <v>1749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223</v>
      </c>
      <c r="HK501" s="2" t="s">
        <v>226</v>
      </c>
      <c r="HL501" s="2" t="s">
        <v>226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252</v>
      </c>
      <c r="IT501" s="2" t="s">
        <v>223</v>
      </c>
      <c r="IU501" s="2" t="s">
        <v>226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252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252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223</v>
      </c>
      <c r="KQ501" s="2" t="s">
        <v>226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252</v>
      </c>
      <c r="LB501" s="2" t="s">
        <v>223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252</v>
      </c>
      <c r="LN501" s="2" t="s">
        <v>223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236</v>
      </c>
      <c r="MX501" s="2" t="s">
        <v>223</v>
      </c>
      <c r="MY501" s="2" t="s">
        <v>226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236</v>
      </c>
      <c r="NJ501" s="2" t="s">
        <v>223</v>
      </c>
      <c r="NK501" s="2" t="s">
        <v>226</v>
      </c>
      <c r="NL501" s="2" t="s">
        <v>226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252</v>
      </c>
      <c r="NV501" s="2" t="s">
        <v>223</v>
      </c>
      <c r="NW501" s="2" t="s">
        <v>226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252</v>
      </c>
      <c r="OH501" s="2" t="s">
        <v>223</v>
      </c>
      <c r="OI501" s="2" t="s">
        <v>226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252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252</v>
      </c>
      <c r="PF501" s="2" t="s">
        <v>223</v>
      </c>
      <c r="PG501" s="2" t="s">
        <v>226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266</v>
      </c>
      <c r="RB501" s="2" t="s">
        <v>223</v>
      </c>
      <c r="RC501" s="2" t="s">
        <v>226</v>
      </c>
      <c r="RD501" s="2" t="s">
        <v>226</v>
      </c>
      <c r="RE501" s="2" t="s">
        <v>238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252</v>
      </c>
      <c r="RN501" s="2" t="s">
        <v>223</v>
      </c>
      <c r="RO501" s="2" t="s">
        <v>226</v>
      </c>
      <c r="RP501" s="2" t="s">
        <v>226</v>
      </c>
      <c r="RQ501" s="2" t="s">
        <v>238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226</v>
      </c>
      <c r="RZ501" s="2" t="s">
        <v>226</v>
      </c>
      <c r="SA501" s="2" t="s">
        <v>226</v>
      </c>
      <c r="SB501" s="2" t="s">
        <v>226</v>
      </c>
      <c r="SC501" s="2" t="s">
        <v>226</v>
      </c>
      <c r="SD501" s="2" t="s">
        <v>226</v>
      </c>
      <c r="SE501" s="4">
        <v>137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>
        <v>90</v>
      </c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</row>
    <row r="502">
      <c r="A502" s="2" t="s">
        <v>3902</v>
      </c>
      <c r="B502" s="2" t="s">
        <v>577</v>
      </c>
      <c r="C502" s="2" t="s">
        <v>558</v>
      </c>
      <c r="D502" s="2" t="s">
        <v>486</v>
      </c>
      <c r="E502" s="2" t="s">
        <v>487</v>
      </c>
      <c r="F502" s="2" t="s">
        <v>2621</v>
      </c>
      <c r="G502" s="2" t="s">
        <v>2876</v>
      </c>
      <c r="H502" s="2" t="s">
        <v>2877</v>
      </c>
      <c r="I502" s="2" t="s">
        <v>3898</v>
      </c>
      <c r="J502" s="2" t="s">
        <v>582</v>
      </c>
      <c r="K502" s="2" t="s">
        <v>2898</v>
      </c>
      <c r="L502" s="3">
        <v>23.8</v>
      </c>
      <c r="M502" s="3">
        <v>24.99</v>
      </c>
      <c r="N502" s="3">
        <v>49.99</v>
      </c>
      <c r="O502" s="2" t="s">
        <v>223</v>
      </c>
      <c r="P502" s="2" t="s">
        <v>224</v>
      </c>
      <c r="Q502" s="2" t="s">
        <v>225</v>
      </c>
      <c r="R502" s="2" t="s">
        <v>226</v>
      </c>
      <c r="S502" s="2" t="s">
        <v>2899</v>
      </c>
      <c r="T502" s="2" t="s">
        <v>2845</v>
      </c>
      <c r="U502" s="2" t="s">
        <v>2756</v>
      </c>
      <c r="V502" s="2" t="s">
        <v>230</v>
      </c>
      <c r="W502" s="2" t="s">
        <v>587</v>
      </c>
      <c r="X502" s="2" t="s">
        <v>1578</v>
      </c>
      <c r="Y502" s="2" t="s">
        <v>2881</v>
      </c>
      <c r="Z502" s="4">
        <v>54</v>
      </c>
      <c r="AA502" s="4">
        <f>=ROUNDDOWN(54,0)</f>
      </c>
      <c r="AB502" s="5">
        <v>1</v>
      </c>
      <c r="AC502" s="2" t="s">
        <v>1460</v>
      </c>
      <c r="AD502" s="4">
        <v>80</v>
      </c>
      <c r="AE502" s="4">
        <v>80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3</v>
      </c>
      <c r="AQ502" s="8">
        <v>81.35</v>
      </c>
      <c r="AR502" s="4"/>
      <c r="AS502" s="8"/>
      <c r="AT502" s="7"/>
      <c r="AU502" s="7"/>
      <c r="AV502" s="4">
        <v>15</v>
      </c>
      <c r="AW502" s="8">
        <v>527.25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>
        <v>0.1543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>
        <v>0.3699</v>
      </c>
      <c r="BJ502" s="4">
        <v>3</v>
      </c>
      <c r="BK502" s="8">
        <v>81.35</v>
      </c>
      <c r="BL502" s="2" t="s">
        <v>3903</v>
      </c>
      <c r="BM502" s="7">
        <v>1</v>
      </c>
      <c r="BN502" s="7">
        <v>1</v>
      </c>
      <c r="BO502" s="4">
        <v>1</v>
      </c>
      <c r="BP502" s="8">
        <v>27.37</v>
      </c>
      <c r="BQ502" s="4"/>
      <c r="BR502" s="8"/>
      <c r="BS502" s="7"/>
      <c r="BT502" s="7"/>
      <c r="BU502" s="2" t="s">
        <v>239</v>
      </c>
      <c r="BV502" s="2" t="s">
        <v>223</v>
      </c>
      <c r="BW502" s="2" t="s">
        <v>226</v>
      </c>
      <c r="BX502" s="2" t="s">
        <v>2816</v>
      </c>
      <c r="BY502" s="2" t="s">
        <v>238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239</v>
      </c>
      <c r="CH502" s="2" t="s">
        <v>223</v>
      </c>
      <c r="CI502" s="2" t="s">
        <v>1310</v>
      </c>
      <c r="CJ502" s="2" t="s">
        <v>226</v>
      </c>
      <c r="CK502" s="2" t="s">
        <v>238</v>
      </c>
      <c r="CL502" s="2" t="s">
        <v>226</v>
      </c>
      <c r="CM502" s="4">
        <v>1</v>
      </c>
      <c r="CN502" s="8">
        <v>26.99</v>
      </c>
      <c r="CO502" s="4"/>
      <c r="CP502" s="8"/>
      <c r="CQ502" s="7"/>
      <c r="CR502" s="7"/>
      <c r="CS502" s="2" t="s">
        <v>239</v>
      </c>
      <c r="CT502" s="2" t="s">
        <v>223</v>
      </c>
      <c r="CU502" s="2" t="s">
        <v>2883</v>
      </c>
      <c r="CV502" s="2" t="s">
        <v>616</v>
      </c>
      <c r="CW502" s="2" t="s">
        <v>238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239</v>
      </c>
      <c r="DF502" s="2" t="s">
        <v>223</v>
      </c>
      <c r="DG502" s="2" t="s">
        <v>2850</v>
      </c>
      <c r="DH502" s="2" t="s">
        <v>2809</v>
      </c>
      <c r="DI502" s="2" t="s">
        <v>238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239</v>
      </c>
      <c r="DR502" s="2" t="s">
        <v>223</v>
      </c>
      <c r="DS502" s="2" t="s">
        <v>2085</v>
      </c>
      <c r="DT502" s="2" t="s">
        <v>3769</v>
      </c>
      <c r="DU502" s="2" t="s">
        <v>238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239</v>
      </c>
      <c r="ED502" s="2" t="s">
        <v>223</v>
      </c>
      <c r="EE502" s="2" t="s">
        <v>1189</v>
      </c>
      <c r="EF502" s="2" t="s">
        <v>226</v>
      </c>
      <c r="EG502" s="2" t="s">
        <v>238</v>
      </c>
      <c r="EH502" s="2" t="s">
        <v>226</v>
      </c>
      <c r="EI502" s="4">
        <v>1</v>
      </c>
      <c r="EJ502" s="8">
        <v>26.99</v>
      </c>
      <c r="EK502" s="4"/>
      <c r="EL502" s="8"/>
      <c r="EM502" s="7"/>
      <c r="EN502" s="7"/>
      <c r="EO502" s="2" t="s">
        <v>239</v>
      </c>
      <c r="EP502" s="2" t="s">
        <v>223</v>
      </c>
      <c r="EQ502" s="2" t="s">
        <v>2884</v>
      </c>
      <c r="ER502" s="2" t="s">
        <v>2092</v>
      </c>
      <c r="ES502" s="2" t="s">
        <v>238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223</v>
      </c>
      <c r="FC502" s="2" t="s">
        <v>2520</v>
      </c>
      <c r="FD502" s="2" t="s">
        <v>226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223</v>
      </c>
      <c r="FO502" s="2" t="s">
        <v>2885</v>
      </c>
      <c r="FP502" s="2" t="s">
        <v>226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239</v>
      </c>
      <c r="FZ502" s="2" t="s">
        <v>223</v>
      </c>
      <c r="GA502" s="2" t="s">
        <v>661</v>
      </c>
      <c r="GB502" s="2" t="s">
        <v>226</v>
      </c>
      <c r="GC502" s="2" t="s">
        <v>238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223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239</v>
      </c>
      <c r="GX502" s="2" t="s">
        <v>223</v>
      </c>
      <c r="GY502" s="2" t="s">
        <v>921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223</v>
      </c>
      <c r="HK502" s="2" t="s">
        <v>226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223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223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223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252</v>
      </c>
      <c r="JR502" s="2" t="s">
        <v>223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223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223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252</v>
      </c>
      <c r="LB502" s="2" t="s">
        <v>223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252</v>
      </c>
      <c r="LN502" s="2" t="s">
        <v>223</v>
      </c>
      <c r="LO502" s="2" t="s">
        <v>226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223</v>
      </c>
      <c r="MY502" s="2" t="s">
        <v>226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236</v>
      </c>
      <c r="NJ502" s="2" t="s">
        <v>223</v>
      </c>
      <c r="NK502" s="2" t="s">
        <v>226</v>
      </c>
      <c r="NL502" s="2" t="s">
        <v>226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252</v>
      </c>
      <c r="NV502" s="2" t="s">
        <v>223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252</v>
      </c>
      <c r="OH502" s="2" t="s">
        <v>223</v>
      </c>
      <c r="OI502" s="2" t="s">
        <v>226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252</v>
      </c>
      <c r="OT502" s="2" t="s">
        <v>223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252</v>
      </c>
      <c r="PF502" s="2" t="s">
        <v>223</v>
      </c>
      <c r="PG502" s="2" t="s">
        <v>226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223</v>
      </c>
      <c r="RC502" s="2" t="s">
        <v>226</v>
      </c>
      <c r="RD502" s="2" t="s">
        <v>226</v>
      </c>
      <c r="RE502" s="2" t="s">
        <v>238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252</v>
      </c>
      <c r="RN502" s="2" t="s">
        <v>223</v>
      </c>
      <c r="RO502" s="2" t="s">
        <v>226</v>
      </c>
      <c r="RP502" s="2" t="s">
        <v>226</v>
      </c>
      <c r="RQ502" s="2" t="s">
        <v>238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226</v>
      </c>
      <c r="RZ502" s="2" t="s">
        <v>226</v>
      </c>
      <c r="SA502" s="2" t="s">
        <v>226</v>
      </c>
      <c r="SB502" s="2" t="s">
        <v>226</v>
      </c>
      <c r="SC502" s="2" t="s">
        <v>226</v>
      </c>
      <c r="SD502" s="2" t="s">
        <v>226</v>
      </c>
      <c r="SE502" s="4">
        <v>54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>
        <v>80</v>
      </c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</row>
    <row r="503">
      <c r="A503" s="2" t="s">
        <v>3904</v>
      </c>
      <c r="B503" s="2" t="s">
        <v>577</v>
      </c>
      <c r="C503" s="2" t="s">
        <v>558</v>
      </c>
      <c r="D503" s="2" t="s">
        <v>486</v>
      </c>
      <c r="E503" s="2" t="s">
        <v>487</v>
      </c>
      <c r="F503" s="2" t="s">
        <v>2621</v>
      </c>
      <c r="G503" s="2" t="s">
        <v>2876</v>
      </c>
      <c r="H503" s="2" t="s">
        <v>2877</v>
      </c>
      <c r="I503" s="2" t="s">
        <v>3898</v>
      </c>
      <c r="J503" s="2" t="s">
        <v>221</v>
      </c>
      <c r="K503" s="2" t="s">
        <v>2898</v>
      </c>
      <c r="L503" s="3">
        <v>33.33</v>
      </c>
      <c r="M503" s="3">
        <v>35</v>
      </c>
      <c r="N503" s="3">
        <v>69.99</v>
      </c>
      <c r="O503" s="2" t="s">
        <v>223</v>
      </c>
      <c r="P503" s="2" t="s">
        <v>224</v>
      </c>
      <c r="Q503" s="2" t="s">
        <v>225</v>
      </c>
      <c r="R503" s="2" t="s">
        <v>226</v>
      </c>
      <c r="S503" s="2" t="s">
        <v>2899</v>
      </c>
      <c r="T503" s="2" t="s">
        <v>2845</v>
      </c>
      <c r="U503" s="2" t="s">
        <v>489</v>
      </c>
      <c r="V503" s="2" t="s">
        <v>230</v>
      </c>
      <c r="W503" s="2" t="s">
        <v>587</v>
      </c>
      <c r="X503" s="2" t="s">
        <v>1578</v>
      </c>
      <c r="Y503" s="2" t="s">
        <v>2881</v>
      </c>
      <c r="Z503" s="4">
        <v>78</v>
      </c>
      <c r="AA503" s="4">
        <f>=ROUNDDOWN(39,0)</f>
      </c>
      <c r="AB503" s="5">
        <v>2</v>
      </c>
      <c r="AC503" s="2" t="s">
        <v>1460</v>
      </c>
      <c r="AD503" s="4">
        <v>90</v>
      </c>
      <c r="AE503" s="4">
        <v>90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12</v>
      </c>
      <c r="AQ503" s="8">
        <v>445.9</v>
      </c>
      <c r="AR503" s="4"/>
      <c r="AS503" s="8"/>
      <c r="AT503" s="7"/>
      <c r="AU503" s="7"/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0.8457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12</v>
      </c>
      <c r="BK503" s="8">
        <v>445.9</v>
      </c>
      <c r="BL503" s="2" t="s">
        <v>2216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239</v>
      </c>
      <c r="BV503" s="2" t="s">
        <v>223</v>
      </c>
      <c r="BW503" s="2" t="s">
        <v>226</v>
      </c>
      <c r="BX503" s="2" t="s">
        <v>226</v>
      </c>
      <c r="BY503" s="2" t="s">
        <v>238</v>
      </c>
      <c r="BZ503" s="2" t="s">
        <v>226</v>
      </c>
      <c r="CA503" s="4">
        <v>3</v>
      </c>
      <c r="CB503" s="8">
        <v>113.4</v>
      </c>
      <c r="CC503" s="4"/>
      <c r="CD503" s="8"/>
      <c r="CE503" s="7"/>
      <c r="CF503" s="7"/>
      <c r="CG503" s="2" t="s">
        <v>239</v>
      </c>
      <c r="CH503" s="2" t="s">
        <v>223</v>
      </c>
      <c r="CI503" s="2" t="s">
        <v>1310</v>
      </c>
      <c r="CJ503" s="2" t="s">
        <v>2229</v>
      </c>
      <c r="CK503" s="2" t="s">
        <v>238</v>
      </c>
      <c r="CL503" s="2" t="s">
        <v>226</v>
      </c>
      <c r="CM503" s="4">
        <v>1</v>
      </c>
      <c r="CN503" s="8">
        <v>37.8</v>
      </c>
      <c r="CO503" s="4"/>
      <c r="CP503" s="8"/>
      <c r="CQ503" s="7"/>
      <c r="CR503" s="7"/>
      <c r="CS503" s="2" t="s">
        <v>239</v>
      </c>
      <c r="CT503" s="2" t="s">
        <v>223</v>
      </c>
      <c r="CU503" s="2" t="s">
        <v>2883</v>
      </c>
      <c r="CV503" s="2" t="s">
        <v>1294</v>
      </c>
      <c r="CW503" s="2" t="s">
        <v>238</v>
      </c>
      <c r="CX503" s="2" t="s">
        <v>226</v>
      </c>
      <c r="CY503" s="4">
        <v>3</v>
      </c>
      <c r="CZ503" s="8">
        <v>113.4</v>
      </c>
      <c r="DA503" s="4"/>
      <c r="DB503" s="8"/>
      <c r="DC503" s="7"/>
      <c r="DD503" s="7"/>
      <c r="DE503" s="2" t="s">
        <v>239</v>
      </c>
      <c r="DF503" s="2" t="s">
        <v>223</v>
      </c>
      <c r="DG503" s="2" t="s">
        <v>2850</v>
      </c>
      <c r="DH503" s="2" t="s">
        <v>2893</v>
      </c>
      <c r="DI503" s="2" t="s">
        <v>238</v>
      </c>
      <c r="DJ503" s="2" t="s">
        <v>226</v>
      </c>
      <c r="DK503" s="4">
        <v>1</v>
      </c>
      <c r="DL503" s="8">
        <v>35</v>
      </c>
      <c r="DM503" s="4"/>
      <c r="DN503" s="8"/>
      <c r="DO503" s="7"/>
      <c r="DP503" s="7"/>
      <c r="DQ503" s="2" t="s">
        <v>239</v>
      </c>
      <c r="DR503" s="2" t="s">
        <v>223</v>
      </c>
      <c r="DS503" s="2" t="s">
        <v>2085</v>
      </c>
      <c r="DT503" s="2" t="s">
        <v>1635</v>
      </c>
      <c r="DU503" s="2" t="s">
        <v>238</v>
      </c>
      <c r="DV503" s="2" t="s">
        <v>226</v>
      </c>
      <c r="DW503" s="4">
        <v>2</v>
      </c>
      <c r="DX503" s="8">
        <v>73.5</v>
      </c>
      <c r="DY503" s="4"/>
      <c r="DZ503" s="8"/>
      <c r="EA503" s="7"/>
      <c r="EB503" s="7"/>
      <c r="EC503" s="2" t="s">
        <v>239</v>
      </c>
      <c r="ED503" s="2" t="s">
        <v>223</v>
      </c>
      <c r="EE503" s="2" t="s">
        <v>1189</v>
      </c>
      <c r="EF503" s="2" t="s">
        <v>635</v>
      </c>
      <c r="EG503" s="2" t="s">
        <v>238</v>
      </c>
      <c r="EH503" s="2" t="s">
        <v>226</v>
      </c>
      <c r="EI503" s="4">
        <v>1</v>
      </c>
      <c r="EJ503" s="8">
        <v>37.8</v>
      </c>
      <c r="EK503" s="4"/>
      <c r="EL503" s="8"/>
      <c r="EM503" s="7"/>
      <c r="EN503" s="7"/>
      <c r="EO503" s="2" t="s">
        <v>239</v>
      </c>
      <c r="EP503" s="2" t="s">
        <v>223</v>
      </c>
      <c r="EQ503" s="2" t="s">
        <v>2884</v>
      </c>
      <c r="ER503" s="2" t="s">
        <v>919</v>
      </c>
      <c r="ES503" s="2" t="s">
        <v>238</v>
      </c>
      <c r="ET503" s="2" t="s">
        <v>226</v>
      </c>
      <c r="EU503" s="4">
        <v>1</v>
      </c>
      <c r="EV503" s="8">
        <v>35</v>
      </c>
      <c r="EW503" s="4"/>
      <c r="EX503" s="8"/>
      <c r="EY503" s="7"/>
      <c r="EZ503" s="7"/>
      <c r="FA503" s="2" t="s">
        <v>239</v>
      </c>
      <c r="FB503" s="2" t="s">
        <v>223</v>
      </c>
      <c r="FC503" s="2" t="s">
        <v>2520</v>
      </c>
      <c r="FD503" s="2" t="s">
        <v>1797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223</v>
      </c>
      <c r="FO503" s="2" t="s">
        <v>2885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239</v>
      </c>
      <c r="FZ503" s="2" t="s">
        <v>223</v>
      </c>
      <c r="GA503" s="2" t="s">
        <v>661</v>
      </c>
      <c r="GB503" s="2" t="s">
        <v>226</v>
      </c>
      <c r="GC503" s="2" t="s">
        <v>238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223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239</v>
      </c>
      <c r="GX503" s="2" t="s">
        <v>223</v>
      </c>
      <c r="GY503" s="2" t="s">
        <v>921</v>
      </c>
      <c r="GZ503" s="2" t="s">
        <v>1337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223</v>
      </c>
      <c r="HK503" s="2" t="s">
        <v>226</v>
      </c>
      <c r="HL503" s="2" t="s">
        <v>226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252</v>
      </c>
      <c r="IT503" s="2" t="s">
        <v>223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252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252</v>
      </c>
      <c r="KP503" s="2" t="s">
        <v>223</v>
      </c>
      <c r="KQ503" s="2" t="s">
        <v>226</v>
      </c>
      <c r="KR503" s="2" t="s">
        <v>226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252</v>
      </c>
      <c r="LB503" s="2" t="s">
        <v>223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252</v>
      </c>
      <c r="LN503" s="2" t="s">
        <v>223</v>
      </c>
      <c r="LO503" s="2" t="s">
        <v>226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223</v>
      </c>
      <c r="MY503" s="2" t="s">
        <v>226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236</v>
      </c>
      <c r="NJ503" s="2" t="s">
        <v>223</v>
      </c>
      <c r="NK503" s="2" t="s">
        <v>226</v>
      </c>
      <c r="NL503" s="2" t="s">
        <v>226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252</v>
      </c>
      <c r="NV503" s="2" t="s">
        <v>223</v>
      </c>
      <c r="NW503" s="2" t="s">
        <v>226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252</v>
      </c>
      <c r="OH503" s="2" t="s">
        <v>223</v>
      </c>
      <c r="OI503" s="2" t="s">
        <v>226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252</v>
      </c>
      <c r="OT503" s="2" t="s">
        <v>223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252</v>
      </c>
      <c r="PF503" s="2" t="s">
        <v>223</v>
      </c>
      <c r="PG503" s="2" t="s">
        <v>226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266</v>
      </c>
      <c r="RB503" s="2" t="s">
        <v>223</v>
      </c>
      <c r="RC503" s="2" t="s">
        <v>226</v>
      </c>
      <c r="RD503" s="2" t="s">
        <v>226</v>
      </c>
      <c r="RE503" s="2" t="s">
        <v>238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252</v>
      </c>
      <c r="RN503" s="2" t="s">
        <v>223</v>
      </c>
      <c r="RO503" s="2" t="s">
        <v>226</v>
      </c>
      <c r="RP503" s="2" t="s">
        <v>226</v>
      </c>
      <c r="RQ503" s="2" t="s">
        <v>238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226</v>
      </c>
      <c r="RZ503" s="2" t="s">
        <v>226</v>
      </c>
      <c r="SA503" s="2" t="s">
        <v>226</v>
      </c>
      <c r="SB503" s="2" t="s">
        <v>226</v>
      </c>
      <c r="SC503" s="2" t="s">
        <v>226</v>
      </c>
      <c r="SD503" s="2" t="s">
        <v>226</v>
      </c>
      <c r="SE503" s="4">
        <v>78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>
        <v>90</v>
      </c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</row>
    <row r="504">
      <c r="A504" s="2" t="s">
        <v>3905</v>
      </c>
      <c r="B504" s="2" t="s">
        <v>577</v>
      </c>
      <c r="C504" s="2" t="s">
        <v>558</v>
      </c>
      <c r="D504" s="2" t="s">
        <v>486</v>
      </c>
      <c r="E504" s="2" t="s">
        <v>487</v>
      </c>
      <c r="F504" s="2" t="s">
        <v>2621</v>
      </c>
      <c r="G504" s="2" t="s">
        <v>2876</v>
      </c>
      <c r="H504" s="2" t="s">
        <v>2877</v>
      </c>
      <c r="I504" s="2" t="s">
        <v>3898</v>
      </c>
      <c r="J504" s="2" t="s">
        <v>582</v>
      </c>
      <c r="K504" s="2" t="s">
        <v>1050</v>
      </c>
      <c r="L504" s="3">
        <v>23.8</v>
      </c>
      <c r="M504" s="3">
        <v>24.99</v>
      </c>
      <c r="N504" s="3">
        <v>49.99</v>
      </c>
      <c r="O504" s="2" t="s">
        <v>223</v>
      </c>
      <c r="P504" s="2" t="s">
        <v>224</v>
      </c>
      <c r="Q504" s="2" t="s">
        <v>225</v>
      </c>
      <c r="R504" s="2" t="s">
        <v>226</v>
      </c>
      <c r="S504" s="2" t="s">
        <v>2907</v>
      </c>
      <c r="T504" s="2" t="s">
        <v>2845</v>
      </c>
      <c r="U504" s="2" t="s">
        <v>2756</v>
      </c>
      <c r="V504" s="2" t="s">
        <v>230</v>
      </c>
      <c r="W504" s="2" t="s">
        <v>587</v>
      </c>
      <c r="X504" s="2" t="s">
        <v>1578</v>
      </c>
      <c r="Y504" s="2" t="s">
        <v>2881</v>
      </c>
      <c r="Z504" s="4">
        <v>61</v>
      </c>
      <c r="AA504" s="4">
        <f>=ROUNDDOWN(61,0)</f>
      </c>
      <c r="AB504" s="5">
        <v>1</v>
      </c>
      <c r="AC504" s="2" t="s">
        <v>1460</v>
      </c>
      <c r="AD504" s="4">
        <v>75</v>
      </c>
      <c r="AE504" s="4">
        <v>75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5</v>
      </c>
      <c r="AQ504" s="8">
        <v>101.87</v>
      </c>
      <c r="AR504" s="4"/>
      <c r="AS504" s="8"/>
      <c r="AT504" s="7"/>
      <c r="AU504" s="7"/>
      <c r="AV504" s="4">
        <v>12</v>
      </c>
      <c r="AW504" s="8">
        <v>369.21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>
        <v>0.2759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>
        <v>0.259</v>
      </c>
      <c r="BJ504" s="4">
        <v>5</v>
      </c>
      <c r="BK504" s="8">
        <v>101.87</v>
      </c>
      <c r="BL504" s="2" t="s">
        <v>3906</v>
      </c>
      <c r="BM504" s="7">
        <v>1</v>
      </c>
      <c r="BN504" s="7">
        <v>1</v>
      </c>
      <c r="BO504" s="4">
        <v>1</v>
      </c>
      <c r="BP504" s="8">
        <v>27.37</v>
      </c>
      <c r="BQ504" s="4"/>
      <c r="BR504" s="8"/>
      <c r="BS504" s="7"/>
      <c r="BT504" s="7"/>
      <c r="BU504" s="2" t="s">
        <v>239</v>
      </c>
      <c r="BV504" s="2" t="s">
        <v>223</v>
      </c>
      <c r="BW504" s="2" t="s">
        <v>226</v>
      </c>
      <c r="BX504" s="2" t="s">
        <v>2816</v>
      </c>
      <c r="BY504" s="2" t="s">
        <v>238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239</v>
      </c>
      <c r="CH504" s="2" t="s">
        <v>223</v>
      </c>
      <c r="CI504" s="2" t="s">
        <v>1310</v>
      </c>
      <c r="CJ504" s="2" t="s">
        <v>226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239</v>
      </c>
      <c r="CT504" s="2" t="s">
        <v>223</v>
      </c>
      <c r="CU504" s="2" t="s">
        <v>2883</v>
      </c>
      <c r="CV504" s="2" t="s">
        <v>226</v>
      </c>
      <c r="CW504" s="2" t="s">
        <v>238</v>
      </c>
      <c r="CX504" s="2" t="s">
        <v>226</v>
      </c>
      <c r="CY504" s="4">
        <v>2</v>
      </c>
      <c r="CZ504" s="8">
        <v>53.98</v>
      </c>
      <c r="DA504" s="4"/>
      <c r="DB504" s="8"/>
      <c r="DC504" s="7"/>
      <c r="DD504" s="7"/>
      <c r="DE504" s="2" t="s">
        <v>239</v>
      </c>
      <c r="DF504" s="2" t="s">
        <v>223</v>
      </c>
      <c r="DG504" s="2" t="s">
        <v>2850</v>
      </c>
      <c r="DH504" s="2" t="s">
        <v>1797</v>
      </c>
      <c r="DI504" s="2" t="s">
        <v>238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239</v>
      </c>
      <c r="DR504" s="2" t="s">
        <v>223</v>
      </c>
      <c r="DS504" s="2" t="s">
        <v>2085</v>
      </c>
      <c r="DT504" s="2" t="s">
        <v>226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239</v>
      </c>
      <c r="ED504" s="2" t="s">
        <v>223</v>
      </c>
      <c r="EE504" s="2" t="s">
        <v>1189</v>
      </c>
      <c r="EF504" s="2" t="s">
        <v>2822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223</v>
      </c>
      <c r="EQ504" s="2" t="s">
        <v>2884</v>
      </c>
      <c r="ER504" s="2" t="s">
        <v>2092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223</v>
      </c>
      <c r="FC504" s="2" t="s">
        <v>2520</v>
      </c>
      <c r="FD504" s="2" t="s">
        <v>226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223</v>
      </c>
      <c r="FO504" s="2" t="s">
        <v>2885</v>
      </c>
      <c r="FP504" s="2" t="s">
        <v>226</v>
      </c>
      <c r="FQ504" s="2" t="s">
        <v>238</v>
      </c>
      <c r="FR504" s="2" t="s">
        <v>226</v>
      </c>
      <c r="FS504" s="4">
        <v>2</v>
      </c>
      <c r="FT504" s="8">
        <v>20.52</v>
      </c>
      <c r="FU504" s="4"/>
      <c r="FV504" s="8"/>
      <c r="FW504" s="7"/>
      <c r="FX504" s="7"/>
      <c r="FY504" s="2" t="s">
        <v>239</v>
      </c>
      <c r="FZ504" s="2" t="s">
        <v>223</v>
      </c>
      <c r="GA504" s="2" t="s">
        <v>661</v>
      </c>
      <c r="GB504" s="2" t="s">
        <v>1310</v>
      </c>
      <c r="GC504" s="2" t="s">
        <v>238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252</v>
      </c>
      <c r="GL504" s="2" t="s">
        <v>223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239</v>
      </c>
      <c r="GX504" s="2" t="s">
        <v>223</v>
      </c>
      <c r="GY504" s="2" t="s">
        <v>921</v>
      </c>
      <c r="GZ504" s="2" t="s">
        <v>2931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223</v>
      </c>
      <c r="HK504" s="2" t="s">
        <v>226</v>
      </c>
      <c r="HL504" s="2" t="s">
        <v>226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252</v>
      </c>
      <c r="IT504" s="2" t="s">
        <v>223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252</v>
      </c>
      <c r="KP504" s="2" t="s">
        <v>223</v>
      </c>
      <c r="KQ504" s="2" t="s">
        <v>226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252</v>
      </c>
      <c r="LB504" s="2" t="s">
        <v>223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252</v>
      </c>
      <c r="LN504" s="2" t="s">
        <v>223</v>
      </c>
      <c r="LO504" s="2" t="s">
        <v>226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223</v>
      </c>
      <c r="MY504" s="2" t="s">
        <v>226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236</v>
      </c>
      <c r="NJ504" s="2" t="s">
        <v>223</v>
      </c>
      <c r="NK504" s="2" t="s">
        <v>226</v>
      </c>
      <c r="NL504" s="2" t="s">
        <v>226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252</v>
      </c>
      <c r="NV504" s="2" t="s">
        <v>223</v>
      </c>
      <c r="NW504" s="2" t="s">
        <v>226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252</v>
      </c>
      <c r="OH504" s="2" t="s">
        <v>223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252</v>
      </c>
      <c r="OT504" s="2" t="s">
        <v>223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252</v>
      </c>
      <c r="PF504" s="2" t="s">
        <v>223</v>
      </c>
      <c r="PG504" s="2" t="s">
        <v>226</v>
      </c>
      <c r="PH504" s="2" t="s">
        <v>226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226</v>
      </c>
      <c r="QQ504" s="2" t="s">
        <v>226</v>
      </c>
      <c r="QR504" s="2" t="s">
        <v>226</v>
      </c>
      <c r="QS504" s="2" t="s">
        <v>226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266</v>
      </c>
      <c r="RB504" s="2" t="s">
        <v>223</v>
      </c>
      <c r="RC504" s="2" t="s">
        <v>226</v>
      </c>
      <c r="RD504" s="2" t="s">
        <v>226</v>
      </c>
      <c r="RE504" s="2" t="s">
        <v>238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252</v>
      </c>
      <c r="RN504" s="2" t="s">
        <v>223</v>
      </c>
      <c r="RO504" s="2" t="s">
        <v>226</v>
      </c>
      <c r="RP504" s="2" t="s">
        <v>226</v>
      </c>
      <c r="RQ504" s="2" t="s">
        <v>238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226</v>
      </c>
      <c r="RZ504" s="2" t="s">
        <v>226</v>
      </c>
      <c r="SA504" s="2" t="s">
        <v>226</v>
      </c>
      <c r="SB504" s="2" t="s">
        <v>226</v>
      </c>
      <c r="SC504" s="2" t="s">
        <v>226</v>
      </c>
      <c r="SD504" s="2" t="s">
        <v>226</v>
      </c>
      <c r="SE504" s="4">
        <v>61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>
        <v>75</v>
      </c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</row>
    <row r="505">
      <c r="A505" s="2" t="s">
        <v>3907</v>
      </c>
      <c r="B505" s="2" t="s">
        <v>577</v>
      </c>
      <c r="C505" s="2" t="s">
        <v>558</v>
      </c>
      <c r="D505" s="2" t="s">
        <v>486</v>
      </c>
      <c r="E505" s="2" t="s">
        <v>487</v>
      </c>
      <c r="F505" s="2" t="s">
        <v>2621</v>
      </c>
      <c r="G505" s="2" t="s">
        <v>2876</v>
      </c>
      <c r="H505" s="2" t="s">
        <v>2877</v>
      </c>
      <c r="I505" s="2" t="s">
        <v>3898</v>
      </c>
      <c r="J505" s="2" t="s">
        <v>221</v>
      </c>
      <c r="K505" s="2" t="s">
        <v>1050</v>
      </c>
      <c r="L505" s="3">
        <v>33.33</v>
      </c>
      <c r="M505" s="3">
        <v>35</v>
      </c>
      <c r="N505" s="3">
        <v>69.99</v>
      </c>
      <c r="O505" s="2" t="s">
        <v>223</v>
      </c>
      <c r="P505" s="2" t="s">
        <v>224</v>
      </c>
      <c r="Q505" s="2" t="s">
        <v>225</v>
      </c>
      <c r="R505" s="2" t="s">
        <v>226</v>
      </c>
      <c r="S505" s="2" t="s">
        <v>2907</v>
      </c>
      <c r="T505" s="2" t="s">
        <v>2845</v>
      </c>
      <c r="U505" s="2" t="s">
        <v>489</v>
      </c>
      <c r="V505" s="2" t="s">
        <v>230</v>
      </c>
      <c r="W505" s="2" t="s">
        <v>587</v>
      </c>
      <c r="X505" s="2" t="s">
        <v>1578</v>
      </c>
      <c r="Y505" s="2" t="s">
        <v>2881</v>
      </c>
      <c r="Z505" s="4">
        <v>104</v>
      </c>
      <c r="AA505" s="4">
        <f>=ROUNDDOWN(52,0)</f>
      </c>
      <c r="AB505" s="5">
        <v>2</v>
      </c>
      <c r="AC505" s="2" t="s">
        <v>1460</v>
      </c>
      <c r="AD505" s="4">
        <v>110</v>
      </c>
      <c r="AE505" s="4">
        <v>110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7</v>
      </c>
      <c r="AQ505" s="8">
        <v>267.34</v>
      </c>
      <c r="AR505" s="4"/>
      <c r="AS505" s="8"/>
      <c r="AT505" s="7"/>
      <c r="AU505" s="7"/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>
        <v>0.7241</v>
      </c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 t="s">
        <v>226</v>
      </c>
      <c r="BJ505" s="4">
        <v>7</v>
      </c>
      <c r="BK505" s="8">
        <v>267.34</v>
      </c>
      <c r="BL505" s="2" t="s">
        <v>3908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239</v>
      </c>
      <c r="BV505" s="2" t="s">
        <v>223</v>
      </c>
      <c r="BW505" s="2" t="s">
        <v>226</v>
      </c>
      <c r="BX505" s="2" t="s">
        <v>226</v>
      </c>
      <c r="BY505" s="2" t="s">
        <v>238</v>
      </c>
      <c r="BZ505" s="2" t="s">
        <v>226</v>
      </c>
      <c r="CA505" s="4">
        <v>1</v>
      </c>
      <c r="CB505" s="8">
        <v>37.8</v>
      </c>
      <c r="CC505" s="4"/>
      <c r="CD505" s="8"/>
      <c r="CE505" s="7"/>
      <c r="CF505" s="7"/>
      <c r="CG505" s="2" t="s">
        <v>239</v>
      </c>
      <c r="CH505" s="2" t="s">
        <v>223</v>
      </c>
      <c r="CI505" s="2" t="s">
        <v>1310</v>
      </c>
      <c r="CJ505" s="2" t="s">
        <v>2816</v>
      </c>
      <c r="CK505" s="2" t="s">
        <v>238</v>
      </c>
      <c r="CL505" s="2" t="s">
        <v>226</v>
      </c>
      <c r="CM505" s="4">
        <v>1</v>
      </c>
      <c r="CN505" s="8">
        <v>37.8</v>
      </c>
      <c r="CO505" s="4"/>
      <c r="CP505" s="8"/>
      <c r="CQ505" s="7"/>
      <c r="CR505" s="7"/>
      <c r="CS505" s="2" t="s">
        <v>239</v>
      </c>
      <c r="CT505" s="2" t="s">
        <v>223</v>
      </c>
      <c r="CU505" s="2" t="s">
        <v>2883</v>
      </c>
      <c r="CV505" s="2" t="s">
        <v>1030</v>
      </c>
      <c r="CW505" s="2" t="s">
        <v>238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239</v>
      </c>
      <c r="DF505" s="2" t="s">
        <v>223</v>
      </c>
      <c r="DG505" s="2" t="s">
        <v>2850</v>
      </c>
      <c r="DH505" s="2" t="s">
        <v>906</v>
      </c>
      <c r="DI505" s="2" t="s">
        <v>238</v>
      </c>
      <c r="DJ505" s="2" t="s">
        <v>226</v>
      </c>
      <c r="DK505" s="4">
        <v>3</v>
      </c>
      <c r="DL505" s="8">
        <v>105</v>
      </c>
      <c r="DM505" s="4"/>
      <c r="DN505" s="8"/>
      <c r="DO505" s="7"/>
      <c r="DP505" s="7"/>
      <c r="DQ505" s="2" t="s">
        <v>239</v>
      </c>
      <c r="DR505" s="2" t="s">
        <v>223</v>
      </c>
      <c r="DS505" s="2" t="s">
        <v>2085</v>
      </c>
      <c r="DT505" s="2" t="s">
        <v>1635</v>
      </c>
      <c r="DU505" s="2" t="s">
        <v>238</v>
      </c>
      <c r="DV505" s="2" t="s">
        <v>226</v>
      </c>
      <c r="DW505" s="4">
        <v>1</v>
      </c>
      <c r="DX505" s="8">
        <v>36.75</v>
      </c>
      <c r="DY505" s="4"/>
      <c r="DZ505" s="8"/>
      <c r="EA505" s="7"/>
      <c r="EB505" s="7"/>
      <c r="EC505" s="2" t="s">
        <v>239</v>
      </c>
      <c r="ED505" s="2" t="s">
        <v>223</v>
      </c>
      <c r="EE505" s="2" t="s">
        <v>1189</v>
      </c>
      <c r="EF505" s="2" t="s">
        <v>2888</v>
      </c>
      <c r="EG505" s="2" t="s">
        <v>238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239</v>
      </c>
      <c r="EP505" s="2" t="s">
        <v>223</v>
      </c>
      <c r="EQ505" s="2" t="s">
        <v>2884</v>
      </c>
      <c r="ER505" s="2" t="s">
        <v>876</v>
      </c>
      <c r="ES505" s="2" t="s">
        <v>238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223</v>
      </c>
      <c r="FC505" s="2" t="s">
        <v>2885</v>
      </c>
      <c r="FD505" s="2" t="s">
        <v>226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2885</v>
      </c>
      <c r="FP505" s="2" t="s">
        <v>226</v>
      </c>
      <c r="FQ505" s="2" t="s">
        <v>238</v>
      </c>
      <c r="FR505" s="2" t="s">
        <v>226</v>
      </c>
      <c r="FS505" s="4">
        <v>1</v>
      </c>
      <c r="FT505" s="8">
        <v>49.99</v>
      </c>
      <c r="FU505" s="4"/>
      <c r="FV505" s="8"/>
      <c r="FW505" s="7"/>
      <c r="FX505" s="7"/>
      <c r="FY505" s="2" t="s">
        <v>239</v>
      </c>
      <c r="FZ505" s="2" t="s">
        <v>223</v>
      </c>
      <c r="GA505" s="2" t="s">
        <v>661</v>
      </c>
      <c r="GB505" s="2" t="s">
        <v>2231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252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239</v>
      </c>
      <c r="GX505" s="2" t="s">
        <v>223</v>
      </c>
      <c r="GY505" s="2" t="s">
        <v>921</v>
      </c>
      <c r="GZ505" s="2" t="s">
        <v>729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252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252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236</v>
      </c>
      <c r="MX505" s="2" t="s">
        <v>223</v>
      </c>
      <c r="MY505" s="2" t="s">
        <v>226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236</v>
      </c>
      <c r="NJ505" s="2" t="s">
        <v>223</v>
      </c>
      <c r="NK505" s="2" t="s">
        <v>226</v>
      </c>
      <c r="NL505" s="2" t="s">
        <v>226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252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252</v>
      </c>
      <c r="OH505" s="2" t="s">
        <v>223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252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252</v>
      </c>
      <c r="PF505" s="2" t="s">
        <v>223</v>
      </c>
      <c r="PG505" s="2" t="s">
        <v>226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226</v>
      </c>
      <c r="QP505" s="2" t="s">
        <v>226</v>
      </c>
      <c r="QQ505" s="2" t="s">
        <v>226</v>
      </c>
      <c r="QR505" s="2" t="s">
        <v>226</v>
      </c>
      <c r="QS505" s="2" t="s">
        <v>226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223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252</v>
      </c>
      <c r="RN505" s="2" t="s">
        <v>223</v>
      </c>
      <c r="RO505" s="2" t="s">
        <v>226</v>
      </c>
      <c r="RP505" s="2" t="s">
        <v>226</v>
      </c>
      <c r="RQ505" s="2" t="s">
        <v>238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226</v>
      </c>
      <c r="RZ505" s="2" t="s">
        <v>226</v>
      </c>
      <c r="SA505" s="2" t="s">
        <v>226</v>
      </c>
      <c r="SB505" s="2" t="s">
        <v>226</v>
      </c>
      <c r="SC505" s="2" t="s">
        <v>226</v>
      </c>
      <c r="SD505" s="2" t="s">
        <v>226</v>
      </c>
      <c r="SE505" s="4">
        <v>104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>
        <v>110</v>
      </c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</row>
    <row r="506">
      <c r="A506" s="2" t="s">
        <v>3909</v>
      </c>
      <c r="B506" s="2" t="s">
        <v>577</v>
      </c>
      <c r="C506" s="2" t="s">
        <v>558</v>
      </c>
      <c r="D506" s="2" t="s">
        <v>486</v>
      </c>
      <c r="E506" s="2" t="s">
        <v>487</v>
      </c>
      <c r="F506" s="2" t="s">
        <v>2958</v>
      </c>
      <c r="G506" s="2" t="s">
        <v>2959</v>
      </c>
      <c r="H506" s="2" t="s">
        <v>2960</v>
      </c>
      <c r="I506" s="2" t="s">
        <v>3860</v>
      </c>
      <c r="J506" s="2" t="s">
        <v>582</v>
      </c>
      <c r="K506" s="2" t="s">
        <v>1576</v>
      </c>
      <c r="L506" s="3">
        <v>28.57</v>
      </c>
      <c r="M506" s="3">
        <v>30</v>
      </c>
      <c r="N506" s="3">
        <v>59.99</v>
      </c>
      <c r="O506" s="2" t="s">
        <v>302</v>
      </c>
      <c r="P506" s="2" t="s">
        <v>284</v>
      </c>
      <c r="Q506" s="2" t="s">
        <v>225</v>
      </c>
      <c r="R506" s="2" t="s">
        <v>226</v>
      </c>
      <c r="S506" s="2" t="s">
        <v>2961</v>
      </c>
      <c r="T506" s="2" t="s">
        <v>226</v>
      </c>
      <c r="U506" s="2" t="s">
        <v>2756</v>
      </c>
      <c r="V506" s="2" t="s">
        <v>1285</v>
      </c>
      <c r="W506" s="2" t="s">
        <v>971</v>
      </c>
      <c r="X506" s="2" t="s">
        <v>231</v>
      </c>
      <c r="Y506" s="2" t="s">
        <v>2060</v>
      </c>
      <c r="Z506" s="4">
        <v>97</v>
      </c>
      <c r="AA506" s="4">
        <f>=ROUNDDOWN(97,0)</f>
      </c>
      <c r="AB506" s="5">
        <v>1</v>
      </c>
      <c r="AC506" s="2" t="s">
        <v>226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9</v>
      </c>
      <c r="AQ506" s="8">
        <v>253.58</v>
      </c>
      <c r="AR506" s="4">
        <v>9</v>
      </c>
      <c r="AS506" s="8">
        <v>354.67</v>
      </c>
      <c r="AT506" s="7"/>
      <c r="AU506" s="7">
        <v>-0.285</v>
      </c>
      <c r="AV506" s="4">
        <v>33</v>
      </c>
      <c r="AW506" s="8">
        <v>1128.73</v>
      </c>
      <c r="AX506" s="4">
        <v>19</v>
      </c>
      <c r="AY506" s="8">
        <v>728.82</v>
      </c>
      <c r="AZ506" s="7">
        <v>0.7368</v>
      </c>
      <c r="BA506" s="7">
        <v>0.5487</v>
      </c>
      <c r="BB506" s="7">
        <v>0.2247</v>
      </c>
      <c r="BC506" s="4">
        <v>33</v>
      </c>
      <c r="BD506" s="8">
        <v>1128.73</v>
      </c>
      <c r="BE506" s="4">
        <v>19</v>
      </c>
      <c r="BF506" s="8">
        <v>728.82</v>
      </c>
      <c r="BG506" s="7">
        <v>0.7368</v>
      </c>
      <c r="BH506" s="7">
        <v>0.5487</v>
      </c>
      <c r="BI506" s="7">
        <v>1</v>
      </c>
      <c r="BJ506" s="4">
        <v>9</v>
      </c>
      <c r="BK506" s="8">
        <v>253.58</v>
      </c>
      <c r="BL506" s="2" t="s">
        <v>3910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287</v>
      </c>
      <c r="BV506" s="2" t="s">
        <v>223</v>
      </c>
      <c r="BW506" s="2" t="s">
        <v>226</v>
      </c>
      <c r="BX506" s="2" t="s">
        <v>226</v>
      </c>
      <c r="BY506" s="2" t="s">
        <v>238</v>
      </c>
      <c r="BZ506" s="2" t="s">
        <v>226</v>
      </c>
      <c r="CA506" s="4">
        <v>4</v>
      </c>
      <c r="CB506" s="8">
        <v>129.6</v>
      </c>
      <c r="CC506" s="4">
        <v>3</v>
      </c>
      <c r="CD506" s="8">
        <v>97.2</v>
      </c>
      <c r="CE506" s="7">
        <v>0.3333</v>
      </c>
      <c r="CF506" s="7">
        <v>0.3333</v>
      </c>
      <c r="CG506" s="2" t="s">
        <v>239</v>
      </c>
      <c r="CH506" s="2" t="s">
        <v>223</v>
      </c>
      <c r="CI506" s="2" t="s">
        <v>2695</v>
      </c>
      <c r="CJ506" s="2" t="s">
        <v>360</v>
      </c>
      <c r="CK506" s="2" t="s">
        <v>238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223</v>
      </c>
      <c r="CU506" s="2" t="s">
        <v>482</v>
      </c>
      <c r="CV506" s="2" t="s">
        <v>3911</v>
      </c>
      <c r="CW506" s="2" t="s">
        <v>238</v>
      </c>
      <c r="CX506" s="2" t="s">
        <v>226</v>
      </c>
      <c r="CY506" s="4">
        <v>2</v>
      </c>
      <c r="CZ506" s="8">
        <v>69.98</v>
      </c>
      <c r="DA506" s="4"/>
      <c r="DB506" s="8"/>
      <c r="DC506" s="7"/>
      <c r="DD506" s="7"/>
      <c r="DE506" s="2" t="s">
        <v>239</v>
      </c>
      <c r="DF506" s="2" t="s">
        <v>223</v>
      </c>
      <c r="DG506" s="2" t="s">
        <v>914</v>
      </c>
      <c r="DH506" s="2" t="s">
        <v>2981</v>
      </c>
      <c r="DI506" s="2" t="s">
        <v>238</v>
      </c>
      <c r="DJ506" s="2" t="s">
        <v>226</v>
      </c>
      <c r="DK506" s="4">
        <v>3</v>
      </c>
      <c r="DL506" s="8">
        <v>54</v>
      </c>
      <c r="DM506" s="4"/>
      <c r="DN506" s="8"/>
      <c r="DO506" s="7"/>
      <c r="DP506" s="7"/>
      <c r="DQ506" s="2" t="s">
        <v>239</v>
      </c>
      <c r="DR506" s="2" t="s">
        <v>223</v>
      </c>
      <c r="DS506" s="2" t="s">
        <v>3184</v>
      </c>
      <c r="DT506" s="2" t="s">
        <v>3047</v>
      </c>
      <c r="DU506" s="2" t="s">
        <v>291</v>
      </c>
      <c r="DV506" s="2" t="s">
        <v>226</v>
      </c>
      <c r="DW506" s="4"/>
      <c r="DX506" s="8"/>
      <c r="DY506" s="4">
        <v>3</v>
      </c>
      <c r="DZ506" s="8">
        <v>94.5</v>
      </c>
      <c r="EA506" s="7">
        <v>-1</v>
      </c>
      <c r="EB506" s="7">
        <v>-1</v>
      </c>
      <c r="EC506" s="2" t="s">
        <v>239</v>
      </c>
      <c r="ED506" s="2" t="s">
        <v>223</v>
      </c>
      <c r="EE506" s="2" t="s">
        <v>2218</v>
      </c>
      <c r="EF506" s="2" t="s">
        <v>1371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239</v>
      </c>
      <c r="EP506" s="2" t="s">
        <v>223</v>
      </c>
      <c r="EQ506" s="2" t="s">
        <v>1886</v>
      </c>
      <c r="ER506" s="2" t="s">
        <v>1090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931</v>
      </c>
      <c r="FD506" s="2" t="s">
        <v>2855</v>
      </c>
      <c r="FE506" s="2" t="s">
        <v>238</v>
      </c>
      <c r="FF506" s="2" t="s">
        <v>226</v>
      </c>
      <c r="FG506" s="4"/>
      <c r="FH506" s="8"/>
      <c r="FI506" s="4">
        <v>3</v>
      </c>
      <c r="FJ506" s="8">
        <v>162.97</v>
      </c>
      <c r="FK506" s="7">
        <v>-1</v>
      </c>
      <c r="FL506" s="7">
        <v>-1</v>
      </c>
      <c r="FM506" s="2" t="s">
        <v>239</v>
      </c>
      <c r="FN506" s="2" t="s">
        <v>223</v>
      </c>
      <c r="FO506" s="2" t="s">
        <v>2166</v>
      </c>
      <c r="FP506" s="2" t="s">
        <v>3052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223</v>
      </c>
      <c r="GA506" s="2" t="s">
        <v>661</v>
      </c>
      <c r="GB506" s="2" t="s">
        <v>226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252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239</v>
      </c>
      <c r="GX506" s="2" t="s">
        <v>223</v>
      </c>
      <c r="GY506" s="2" t="s">
        <v>2763</v>
      </c>
      <c r="GZ506" s="2" t="s">
        <v>226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252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252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252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252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226</v>
      </c>
      <c r="MA506" s="2" t="s">
        <v>226</v>
      </c>
      <c r="MB506" s="2" t="s">
        <v>226</v>
      </c>
      <c r="MC506" s="2" t="s">
        <v>226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226</v>
      </c>
      <c r="MM506" s="2" t="s">
        <v>226</v>
      </c>
      <c r="MN506" s="2" t="s">
        <v>226</v>
      </c>
      <c r="MO506" s="2" t="s">
        <v>226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239</v>
      </c>
      <c r="NJ506" s="2" t="s">
        <v>261</v>
      </c>
      <c r="NK506" s="2" t="s">
        <v>2966</v>
      </c>
      <c r="NL506" s="2" t="s">
        <v>226</v>
      </c>
      <c r="NM506" s="2" t="s">
        <v>238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239</v>
      </c>
      <c r="NV506" s="2" t="s">
        <v>237</v>
      </c>
      <c r="NW506" s="2" t="s">
        <v>2967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252</v>
      </c>
      <c r="OH506" s="2" t="s">
        <v>223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252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239</v>
      </c>
      <c r="PF506" s="2" t="s">
        <v>223</v>
      </c>
      <c r="PG506" s="2" t="s">
        <v>226</v>
      </c>
      <c r="PH506" s="2" t="s">
        <v>226</v>
      </c>
      <c r="PI506" s="2" t="s">
        <v>238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266</v>
      </c>
      <c r="QD506" s="2" t="s">
        <v>223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226</v>
      </c>
      <c r="QP506" s="2" t="s">
        <v>226</v>
      </c>
      <c r="QQ506" s="2" t="s">
        <v>226</v>
      </c>
      <c r="QR506" s="2" t="s">
        <v>226</v>
      </c>
      <c r="QS506" s="2" t="s">
        <v>226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223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252</v>
      </c>
      <c r="RN506" s="2" t="s">
        <v>223</v>
      </c>
      <c r="RO506" s="2" t="s">
        <v>226</v>
      </c>
      <c r="RP506" s="2" t="s">
        <v>226</v>
      </c>
      <c r="RQ506" s="2" t="s">
        <v>238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226</v>
      </c>
      <c r="RZ506" s="2" t="s">
        <v>226</v>
      </c>
      <c r="SA506" s="2" t="s">
        <v>226</v>
      </c>
      <c r="SB506" s="2" t="s">
        <v>226</v>
      </c>
      <c r="SC506" s="2" t="s">
        <v>226</v>
      </c>
      <c r="SD506" s="2" t="s">
        <v>226</v>
      </c>
      <c r="SE506" s="4">
        <v>97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</row>
    <row r="507">
      <c r="A507" s="2" t="s">
        <v>3912</v>
      </c>
      <c r="B507" s="2" t="s">
        <v>577</v>
      </c>
      <c r="C507" s="2" t="s">
        <v>558</v>
      </c>
      <c r="D507" s="2" t="s">
        <v>486</v>
      </c>
      <c r="E507" s="2" t="s">
        <v>487</v>
      </c>
      <c r="F507" s="2" t="s">
        <v>2958</v>
      </c>
      <c r="G507" s="2" t="s">
        <v>2959</v>
      </c>
      <c r="H507" s="2" t="s">
        <v>2960</v>
      </c>
      <c r="I507" s="2" t="s">
        <v>3860</v>
      </c>
      <c r="J507" s="2" t="s">
        <v>221</v>
      </c>
      <c r="K507" s="2" t="s">
        <v>1576</v>
      </c>
      <c r="L507" s="3">
        <v>33.33</v>
      </c>
      <c r="M507" s="3">
        <v>35</v>
      </c>
      <c r="N507" s="3">
        <v>69.99</v>
      </c>
      <c r="O507" s="2" t="s">
        <v>302</v>
      </c>
      <c r="P507" s="2" t="s">
        <v>284</v>
      </c>
      <c r="Q507" s="2" t="s">
        <v>225</v>
      </c>
      <c r="R507" s="2" t="s">
        <v>226</v>
      </c>
      <c r="S507" s="2" t="s">
        <v>2961</v>
      </c>
      <c r="T507" s="2" t="s">
        <v>226</v>
      </c>
      <c r="U507" s="2" t="s">
        <v>489</v>
      </c>
      <c r="V507" s="2" t="s">
        <v>1285</v>
      </c>
      <c r="W507" s="2" t="s">
        <v>971</v>
      </c>
      <c r="X507" s="2" t="s">
        <v>231</v>
      </c>
      <c r="Y507" s="2" t="s">
        <v>2060</v>
      </c>
      <c r="Z507" s="4">
        <v>118</v>
      </c>
      <c r="AA507" s="4">
        <f>=ROUNDDOWN(90.7692307692308,0)</f>
      </c>
      <c r="AB507" s="5">
        <v>1.3</v>
      </c>
      <c r="AC507" s="2" t="s">
        <v>226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24</v>
      </c>
      <c r="AQ507" s="8">
        <v>875.15</v>
      </c>
      <c r="AR507" s="4">
        <v>10</v>
      </c>
      <c r="AS507" s="8">
        <v>374.15</v>
      </c>
      <c r="AT507" s="7">
        <v>1.4</v>
      </c>
      <c r="AU507" s="7">
        <v>1.339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>
        <v>0.7753</v>
      </c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>
        <v>24</v>
      </c>
      <c r="BK507" s="8">
        <v>875.15</v>
      </c>
      <c r="BL507" s="2" t="s">
        <v>3913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287</v>
      </c>
      <c r="BV507" s="2" t="s">
        <v>223</v>
      </c>
      <c r="BW507" s="2" t="s">
        <v>226</v>
      </c>
      <c r="BX507" s="2" t="s">
        <v>226</v>
      </c>
      <c r="BY507" s="2" t="s">
        <v>238</v>
      </c>
      <c r="BZ507" s="2" t="s">
        <v>226</v>
      </c>
      <c r="CA507" s="4">
        <v>8</v>
      </c>
      <c r="CB507" s="8">
        <v>302.4</v>
      </c>
      <c r="CC507" s="4">
        <v>8</v>
      </c>
      <c r="CD507" s="8">
        <v>302.4</v>
      </c>
      <c r="CE507" s="7"/>
      <c r="CF507" s="7"/>
      <c r="CG507" s="2" t="s">
        <v>239</v>
      </c>
      <c r="CH507" s="2" t="s">
        <v>223</v>
      </c>
      <c r="CI507" s="2" t="s">
        <v>2695</v>
      </c>
      <c r="CJ507" s="2" t="s">
        <v>501</v>
      </c>
      <c r="CK507" s="2" t="s">
        <v>238</v>
      </c>
      <c r="CL507" s="2" t="s">
        <v>226</v>
      </c>
      <c r="CM507" s="4">
        <v>2</v>
      </c>
      <c r="CN507" s="8">
        <v>75.6</v>
      </c>
      <c r="CO507" s="4"/>
      <c r="CP507" s="8"/>
      <c r="CQ507" s="7"/>
      <c r="CR507" s="7"/>
      <c r="CS507" s="2" t="s">
        <v>239</v>
      </c>
      <c r="CT507" s="2" t="s">
        <v>223</v>
      </c>
      <c r="CU507" s="2" t="s">
        <v>482</v>
      </c>
      <c r="CV507" s="2" t="s">
        <v>3892</v>
      </c>
      <c r="CW507" s="2" t="s">
        <v>238</v>
      </c>
      <c r="CX507" s="2" t="s">
        <v>226</v>
      </c>
      <c r="CY507" s="4">
        <v>8</v>
      </c>
      <c r="CZ507" s="8">
        <v>338.72</v>
      </c>
      <c r="DA507" s="4"/>
      <c r="DB507" s="8"/>
      <c r="DC507" s="7"/>
      <c r="DD507" s="7"/>
      <c r="DE507" s="2" t="s">
        <v>239</v>
      </c>
      <c r="DF507" s="2" t="s">
        <v>223</v>
      </c>
      <c r="DG507" s="2" t="s">
        <v>914</v>
      </c>
      <c r="DH507" s="2" t="s">
        <v>3914</v>
      </c>
      <c r="DI507" s="2" t="s">
        <v>238</v>
      </c>
      <c r="DJ507" s="2" t="s">
        <v>226</v>
      </c>
      <c r="DK507" s="4">
        <v>1</v>
      </c>
      <c r="DL507" s="8">
        <v>21</v>
      </c>
      <c r="DM507" s="4">
        <v>1</v>
      </c>
      <c r="DN507" s="8">
        <v>35</v>
      </c>
      <c r="DO507" s="7"/>
      <c r="DP507" s="7">
        <v>-0.4</v>
      </c>
      <c r="DQ507" s="2" t="s">
        <v>239</v>
      </c>
      <c r="DR507" s="2" t="s">
        <v>223</v>
      </c>
      <c r="DS507" s="2" t="s">
        <v>3184</v>
      </c>
      <c r="DT507" s="2" t="s">
        <v>2982</v>
      </c>
      <c r="DU507" s="2" t="s">
        <v>291</v>
      </c>
      <c r="DV507" s="2" t="s">
        <v>226</v>
      </c>
      <c r="DW507" s="4">
        <v>2</v>
      </c>
      <c r="DX507" s="8">
        <v>44.1</v>
      </c>
      <c r="DY507" s="4">
        <v>1</v>
      </c>
      <c r="DZ507" s="8">
        <v>36.75</v>
      </c>
      <c r="EA507" s="7">
        <v>1</v>
      </c>
      <c r="EB507" s="7">
        <v>0.2</v>
      </c>
      <c r="EC507" s="2" t="s">
        <v>239</v>
      </c>
      <c r="ED507" s="2" t="s">
        <v>223</v>
      </c>
      <c r="EE507" s="2" t="s">
        <v>2218</v>
      </c>
      <c r="EF507" s="2" t="s">
        <v>1371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223</v>
      </c>
      <c r="EQ507" s="2" t="s">
        <v>1886</v>
      </c>
      <c r="ER507" s="2" t="s">
        <v>505</v>
      </c>
      <c r="ES507" s="2" t="s">
        <v>238</v>
      </c>
      <c r="ET507" s="2" t="s">
        <v>226</v>
      </c>
      <c r="EU507" s="4">
        <v>3</v>
      </c>
      <c r="EV507" s="8">
        <v>93.33</v>
      </c>
      <c r="EW507" s="4"/>
      <c r="EX507" s="8"/>
      <c r="EY507" s="7"/>
      <c r="EZ507" s="7"/>
      <c r="FA507" s="2" t="s">
        <v>239</v>
      </c>
      <c r="FB507" s="2" t="s">
        <v>223</v>
      </c>
      <c r="FC507" s="2" t="s">
        <v>931</v>
      </c>
      <c r="FD507" s="2" t="s">
        <v>3122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223</v>
      </c>
      <c r="FO507" s="2" t="s">
        <v>2060</v>
      </c>
      <c r="FP507" s="2" t="s">
        <v>226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239</v>
      </c>
      <c r="FZ507" s="2" t="s">
        <v>223</v>
      </c>
      <c r="GA507" s="2" t="s">
        <v>661</v>
      </c>
      <c r="GB507" s="2" t="s">
        <v>226</v>
      </c>
      <c r="GC507" s="2" t="s">
        <v>238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252</v>
      </c>
      <c r="GL507" s="2" t="s">
        <v>223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223</v>
      </c>
      <c r="GY507" s="2" t="s">
        <v>2763</v>
      </c>
      <c r="GZ507" s="2" t="s">
        <v>226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223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223</v>
      </c>
      <c r="HW507" s="2" t="s">
        <v>226</v>
      </c>
      <c r="HX507" s="2" t="s">
        <v>226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252</v>
      </c>
      <c r="IH507" s="2" t="s">
        <v>223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223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252</v>
      </c>
      <c r="JF507" s="2" t="s">
        <v>223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223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223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252</v>
      </c>
      <c r="LB507" s="2" t="s">
        <v>223</v>
      </c>
      <c r="LC507" s="2" t="s">
        <v>226</v>
      </c>
      <c r="LD507" s="2" t="s">
        <v>226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252</v>
      </c>
      <c r="LN507" s="2" t="s">
        <v>223</v>
      </c>
      <c r="LO507" s="2" t="s">
        <v>226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226</v>
      </c>
      <c r="MA507" s="2" t="s">
        <v>226</v>
      </c>
      <c r="MB507" s="2" t="s">
        <v>226</v>
      </c>
      <c r="MC507" s="2" t="s">
        <v>226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223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239</v>
      </c>
      <c r="NJ507" s="2" t="s">
        <v>261</v>
      </c>
      <c r="NK507" s="2" t="s">
        <v>2966</v>
      </c>
      <c r="NL507" s="2" t="s">
        <v>1868</v>
      </c>
      <c r="NM507" s="2" t="s">
        <v>238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239</v>
      </c>
      <c r="NV507" s="2" t="s">
        <v>237</v>
      </c>
      <c r="NW507" s="2" t="s">
        <v>2967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239</v>
      </c>
      <c r="OH507" s="2" t="s">
        <v>237</v>
      </c>
      <c r="OI507" s="2" t="s">
        <v>671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252</v>
      </c>
      <c r="OT507" s="2" t="s">
        <v>223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239</v>
      </c>
      <c r="PF507" s="2" t="s">
        <v>223</v>
      </c>
      <c r="PG507" s="2" t="s">
        <v>226</v>
      </c>
      <c r="PH507" s="2" t="s">
        <v>226</v>
      </c>
      <c r="PI507" s="2" t="s">
        <v>238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266</v>
      </c>
      <c r="QD507" s="2" t="s">
        <v>223</v>
      </c>
      <c r="QE507" s="2" t="s">
        <v>226</v>
      </c>
      <c r="QF507" s="2" t="s">
        <v>226</v>
      </c>
      <c r="QG507" s="2" t="s">
        <v>238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226</v>
      </c>
      <c r="QP507" s="2" t="s">
        <v>226</v>
      </c>
      <c r="QQ507" s="2" t="s">
        <v>226</v>
      </c>
      <c r="QR507" s="2" t="s">
        <v>226</v>
      </c>
      <c r="QS507" s="2" t="s">
        <v>226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223</v>
      </c>
      <c r="RC507" s="2" t="s">
        <v>226</v>
      </c>
      <c r="RD507" s="2" t="s">
        <v>226</v>
      </c>
      <c r="RE507" s="2" t="s">
        <v>238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252</v>
      </c>
      <c r="RN507" s="2" t="s">
        <v>223</v>
      </c>
      <c r="RO507" s="2" t="s">
        <v>226</v>
      </c>
      <c r="RP507" s="2" t="s">
        <v>226</v>
      </c>
      <c r="RQ507" s="2" t="s">
        <v>238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226</v>
      </c>
      <c r="RZ507" s="2" t="s">
        <v>226</v>
      </c>
      <c r="SA507" s="2" t="s">
        <v>226</v>
      </c>
      <c r="SB507" s="2" t="s">
        <v>226</v>
      </c>
      <c r="SC507" s="2" t="s">
        <v>226</v>
      </c>
      <c r="SD507" s="2" t="s">
        <v>226</v>
      </c>
      <c r="SE507" s="4">
        <v>118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</row>
    <row r="508">
      <c r="A508" s="2" t="s">
        <v>3915</v>
      </c>
      <c r="B508" s="2" t="s">
        <v>577</v>
      </c>
      <c r="C508" s="2" t="s">
        <v>558</v>
      </c>
      <c r="D508" s="2" t="s">
        <v>486</v>
      </c>
      <c r="E508" s="2" t="s">
        <v>487</v>
      </c>
      <c r="F508" s="2" t="s">
        <v>3092</v>
      </c>
      <c r="G508" s="2" t="s">
        <v>3093</v>
      </c>
      <c r="H508" s="2" t="s">
        <v>3094</v>
      </c>
      <c r="I508" s="2" t="s">
        <v>3916</v>
      </c>
      <c r="J508" s="2" t="s">
        <v>582</v>
      </c>
      <c r="K508" s="2" t="s">
        <v>405</v>
      </c>
      <c r="L508" s="3">
        <v>26.19</v>
      </c>
      <c r="M508" s="3">
        <v>27.5</v>
      </c>
      <c r="N508" s="3">
        <v>54.99</v>
      </c>
      <c r="O508" s="2" t="s">
        <v>223</v>
      </c>
      <c r="P508" s="2" t="s">
        <v>284</v>
      </c>
      <c r="Q508" s="2" t="s">
        <v>225</v>
      </c>
      <c r="R508" s="2" t="s">
        <v>226</v>
      </c>
      <c r="S508" s="2" t="s">
        <v>3096</v>
      </c>
      <c r="T508" s="2" t="s">
        <v>226</v>
      </c>
      <c r="U508" s="2" t="s">
        <v>2756</v>
      </c>
      <c r="V508" s="2" t="s">
        <v>3097</v>
      </c>
      <c r="W508" s="2" t="s">
        <v>231</v>
      </c>
      <c r="X508" s="2" t="s">
        <v>226</v>
      </c>
      <c r="Y508" s="2" t="s">
        <v>497</v>
      </c>
      <c r="Z508" s="4">
        <v>14</v>
      </c>
      <c r="AA508" s="4">
        <f>=ROUNDDOWN(14,0)</f>
      </c>
      <c r="AB508" s="5">
        <v>1</v>
      </c>
      <c r="AC508" s="2" t="s">
        <v>226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4</v>
      </c>
      <c r="AQ508" s="8">
        <v>118.8</v>
      </c>
      <c r="AR508" s="4">
        <v>4</v>
      </c>
      <c r="AS508" s="8">
        <v>117.14</v>
      </c>
      <c r="AT508" s="7"/>
      <c r="AU508" s="7">
        <v>0.0142</v>
      </c>
      <c r="AV508" s="4">
        <v>20</v>
      </c>
      <c r="AW508" s="8">
        <v>613.08</v>
      </c>
      <c r="AX508" s="4">
        <v>18</v>
      </c>
      <c r="AY508" s="8">
        <v>604.62</v>
      </c>
      <c r="AZ508" s="7">
        <v>0.1111</v>
      </c>
      <c r="BA508" s="7">
        <v>0.014</v>
      </c>
      <c r="BB508" s="7">
        <v>0.1938</v>
      </c>
      <c r="BC508" s="4">
        <v>20</v>
      </c>
      <c r="BD508" s="8">
        <v>613.08</v>
      </c>
      <c r="BE508" s="4">
        <v>18</v>
      </c>
      <c r="BF508" s="8">
        <v>604.62</v>
      </c>
      <c r="BG508" s="7">
        <v>0.1111</v>
      </c>
      <c r="BH508" s="7">
        <v>0.014</v>
      </c>
      <c r="BI508" s="7">
        <v>1</v>
      </c>
      <c r="BJ508" s="4">
        <v>4</v>
      </c>
      <c r="BK508" s="8">
        <v>118.8</v>
      </c>
      <c r="BL508" s="2" t="s">
        <v>475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236</v>
      </c>
      <c r="BV508" s="2" t="s">
        <v>223</v>
      </c>
      <c r="BW508" s="2" t="s">
        <v>226</v>
      </c>
      <c r="BX508" s="2" t="s">
        <v>226</v>
      </c>
      <c r="BY508" s="2" t="s">
        <v>238</v>
      </c>
      <c r="BZ508" s="2" t="s">
        <v>226</v>
      </c>
      <c r="CA508" s="4"/>
      <c r="CB508" s="8"/>
      <c r="CC508" s="4">
        <v>2</v>
      </c>
      <c r="CD508" s="8">
        <v>59.4</v>
      </c>
      <c r="CE508" s="7">
        <v>-1</v>
      </c>
      <c r="CF508" s="7">
        <v>-1</v>
      </c>
      <c r="CG508" s="2" t="s">
        <v>239</v>
      </c>
      <c r="CH508" s="2" t="s">
        <v>223</v>
      </c>
      <c r="CI508" s="2" t="s">
        <v>503</v>
      </c>
      <c r="CJ508" s="2" t="s">
        <v>2349</v>
      </c>
      <c r="CK508" s="2" t="s">
        <v>238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223</v>
      </c>
      <c r="CU508" s="2" t="s">
        <v>503</v>
      </c>
      <c r="CV508" s="2" t="s">
        <v>2884</v>
      </c>
      <c r="CW508" s="2" t="s">
        <v>238</v>
      </c>
      <c r="CX508" s="2" t="s">
        <v>226</v>
      </c>
      <c r="CY508" s="4">
        <v>4</v>
      </c>
      <c r="CZ508" s="8">
        <v>118.8</v>
      </c>
      <c r="DA508" s="4"/>
      <c r="DB508" s="8"/>
      <c r="DC508" s="7"/>
      <c r="DD508" s="7"/>
      <c r="DE508" s="2" t="s">
        <v>239</v>
      </c>
      <c r="DF508" s="2" t="s">
        <v>223</v>
      </c>
      <c r="DG508" s="2" t="s">
        <v>914</v>
      </c>
      <c r="DH508" s="2" t="s">
        <v>2059</v>
      </c>
      <c r="DI508" s="2" t="s">
        <v>238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239</v>
      </c>
      <c r="DR508" s="2" t="s">
        <v>223</v>
      </c>
      <c r="DS508" s="2" t="s">
        <v>2774</v>
      </c>
      <c r="DT508" s="2" t="s">
        <v>226</v>
      </c>
      <c r="DU508" s="2" t="s">
        <v>291</v>
      </c>
      <c r="DV508" s="2" t="s">
        <v>226</v>
      </c>
      <c r="DW508" s="4"/>
      <c r="DX508" s="8"/>
      <c r="DY508" s="4">
        <v>2</v>
      </c>
      <c r="DZ508" s="8">
        <v>57.74</v>
      </c>
      <c r="EA508" s="7">
        <v>-1</v>
      </c>
      <c r="EB508" s="7">
        <v>-1</v>
      </c>
      <c r="EC508" s="2" t="s">
        <v>239</v>
      </c>
      <c r="ED508" s="2" t="s">
        <v>223</v>
      </c>
      <c r="EE508" s="2" t="s">
        <v>2218</v>
      </c>
      <c r="EF508" s="2" t="s">
        <v>2570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223</v>
      </c>
      <c r="EQ508" s="2" t="s">
        <v>2773</v>
      </c>
      <c r="ER508" s="2" t="s">
        <v>2884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223</v>
      </c>
      <c r="FC508" s="2" t="s">
        <v>2982</v>
      </c>
      <c r="FD508" s="2" t="s">
        <v>226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223</v>
      </c>
      <c r="FO508" s="2" t="s">
        <v>2088</v>
      </c>
      <c r="FP508" s="2" t="s">
        <v>2891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239</v>
      </c>
      <c r="FZ508" s="2" t="s">
        <v>223</v>
      </c>
      <c r="GA508" s="2" t="s">
        <v>661</v>
      </c>
      <c r="GB508" s="2" t="s">
        <v>226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252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239</v>
      </c>
      <c r="GX508" s="2" t="s">
        <v>223</v>
      </c>
      <c r="GY508" s="2" t="s">
        <v>2763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252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223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223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252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252</v>
      </c>
      <c r="LN508" s="2" t="s">
        <v>223</v>
      </c>
      <c r="LO508" s="2" t="s">
        <v>226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226</v>
      </c>
      <c r="MA508" s="2" t="s">
        <v>226</v>
      </c>
      <c r="MB508" s="2" t="s">
        <v>226</v>
      </c>
      <c r="MC508" s="2" t="s">
        <v>226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239</v>
      </c>
      <c r="MX508" s="2" t="s">
        <v>223</v>
      </c>
      <c r="MY508" s="2" t="s">
        <v>643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223</v>
      </c>
      <c r="NK508" s="2" t="s">
        <v>226</v>
      </c>
      <c r="NL508" s="2" t="s">
        <v>226</v>
      </c>
      <c r="NM508" s="2" t="s">
        <v>238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239</v>
      </c>
      <c r="NV508" s="2" t="s">
        <v>237</v>
      </c>
      <c r="NW508" s="2" t="s">
        <v>2765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223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252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239</v>
      </c>
      <c r="PF508" s="2" t="s">
        <v>223</v>
      </c>
      <c r="PG508" s="2" t="s">
        <v>226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266</v>
      </c>
      <c r="QD508" s="2" t="s">
        <v>223</v>
      </c>
      <c r="QE508" s="2" t="s">
        <v>226</v>
      </c>
      <c r="QF508" s="2" t="s">
        <v>226</v>
      </c>
      <c r="QG508" s="2" t="s">
        <v>238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226</v>
      </c>
      <c r="QP508" s="2" t="s">
        <v>226</v>
      </c>
      <c r="QQ508" s="2" t="s">
        <v>226</v>
      </c>
      <c r="QR508" s="2" t="s">
        <v>226</v>
      </c>
      <c r="QS508" s="2" t="s">
        <v>226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266</v>
      </c>
      <c r="RB508" s="2" t="s">
        <v>223</v>
      </c>
      <c r="RC508" s="2" t="s">
        <v>226</v>
      </c>
      <c r="RD508" s="2" t="s">
        <v>226</v>
      </c>
      <c r="RE508" s="2" t="s">
        <v>238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223</v>
      </c>
      <c r="RO508" s="2" t="s">
        <v>226</v>
      </c>
      <c r="RP508" s="2" t="s">
        <v>226</v>
      </c>
      <c r="RQ508" s="2" t="s">
        <v>238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226</v>
      </c>
      <c r="RZ508" s="2" t="s">
        <v>226</v>
      </c>
      <c r="SA508" s="2" t="s">
        <v>226</v>
      </c>
      <c r="SB508" s="2" t="s">
        <v>226</v>
      </c>
      <c r="SC508" s="2" t="s">
        <v>226</v>
      </c>
      <c r="SD508" s="2" t="s">
        <v>226</v>
      </c>
      <c r="SE508" s="4">
        <v>14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</row>
    <row r="509">
      <c r="A509" s="2" t="s">
        <v>3917</v>
      </c>
      <c r="B509" s="2" t="s">
        <v>577</v>
      </c>
      <c r="C509" s="2" t="s">
        <v>558</v>
      </c>
      <c r="D509" s="2" t="s">
        <v>486</v>
      </c>
      <c r="E509" s="2" t="s">
        <v>487</v>
      </c>
      <c r="F509" s="2" t="s">
        <v>3092</v>
      </c>
      <c r="G509" s="2" t="s">
        <v>3093</v>
      </c>
      <c r="H509" s="2" t="s">
        <v>3094</v>
      </c>
      <c r="I509" s="2" t="s">
        <v>3916</v>
      </c>
      <c r="J509" s="2" t="s">
        <v>221</v>
      </c>
      <c r="K509" s="2" t="s">
        <v>405</v>
      </c>
      <c r="L509" s="3">
        <v>30.95</v>
      </c>
      <c r="M509" s="3">
        <v>32.5</v>
      </c>
      <c r="N509" s="3">
        <v>64.99</v>
      </c>
      <c r="O509" s="2" t="s">
        <v>223</v>
      </c>
      <c r="P509" s="2" t="s">
        <v>284</v>
      </c>
      <c r="Q509" s="2" t="s">
        <v>225</v>
      </c>
      <c r="R509" s="2" t="s">
        <v>226</v>
      </c>
      <c r="S509" s="2" t="s">
        <v>3096</v>
      </c>
      <c r="T509" s="2" t="s">
        <v>226</v>
      </c>
      <c r="U509" s="2" t="s">
        <v>489</v>
      </c>
      <c r="V509" s="2" t="s">
        <v>3097</v>
      </c>
      <c r="W509" s="2" t="s">
        <v>231</v>
      </c>
      <c r="X509" s="2" t="s">
        <v>226</v>
      </c>
      <c r="Y509" s="2" t="s">
        <v>497</v>
      </c>
      <c r="Z509" s="4">
        <v>51</v>
      </c>
      <c r="AA509" s="4">
        <f>=ROUNDDOWN(72.8571428571428,0)</f>
      </c>
      <c r="AB509" s="5">
        <v>0.7</v>
      </c>
      <c r="AC509" s="2" t="s">
        <v>226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16</v>
      </c>
      <c r="AQ509" s="8">
        <v>494.28</v>
      </c>
      <c r="AR509" s="4">
        <v>14</v>
      </c>
      <c r="AS509" s="8">
        <v>487.48</v>
      </c>
      <c r="AT509" s="7">
        <v>0.1429</v>
      </c>
      <c r="AU509" s="7">
        <v>0.0139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0.8062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16</v>
      </c>
      <c r="BK509" s="8">
        <v>494.28</v>
      </c>
      <c r="BL509" s="2" t="s">
        <v>3894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236</v>
      </c>
      <c r="BV509" s="2" t="s">
        <v>223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>
        <v>1</v>
      </c>
      <c r="CB509" s="8">
        <v>35.1</v>
      </c>
      <c r="CC509" s="4">
        <v>5</v>
      </c>
      <c r="CD509" s="8">
        <v>175.5</v>
      </c>
      <c r="CE509" s="7">
        <v>-0.8</v>
      </c>
      <c r="CF509" s="7">
        <v>-0.8</v>
      </c>
      <c r="CG509" s="2" t="s">
        <v>239</v>
      </c>
      <c r="CH509" s="2" t="s">
        <v>223</v>
      </c>
      <c r="CI509" s="2" t="s">
        <v>503</v>
      </c>
      <c r="CJ509" s="2" t="s">
        <v>3918</v>
      </c>
      <c r="CK509" s="2" t="s">
        <v>238</v>
      </c>
      <c r="CL509" s="2" t="s">
        <v>226</v>
      </c>
      <c r="CM509" s="4"/>
      <c r="CN509" s="8"/>
      <c r="CO509" s="4">
        <v>1</v>
      </c>
      <c r="CP509" s="8">
        <v>35.1</v>
      </c>
      <c r="CQ509" s="7">
        <v>-1</v>
      </c>
      <c r="CR509" s="7">
        <v>-1</v>
      </c>
      <c r="CS509" s="2" t="s">
        <v>239</v>
      </c>
      <c r="CT509" s="2" t="s">
        <v>223</v>
      </c>
      <c r="CU509" s="2" t="s">
        <v>503</v>
      </c>
      <c r="CV509" s="2" t="s">
        <v>2787</v>
      </c>
      <c r="CW509" s="2" t="s">
        <v>238</v>
      </c>
      <c r="CX509" s="2" t="s">
        <v>226</v>
      </c>
      <c r="CY509" s="4">
        <v>9</v>
      </c>
      <c r="CZ509" s="8">
        <v>315.9</v>
      </c>
      <c r="DA509" s="4">
        <v>1</v>
      </c>
      <c r="DB509" s="8">
        <v>35.1</v>
      </c>
      <c r="DC509" s="7">
        <v>8</v>
      </c>
      <c r="DD509" s="7">
        <v>8</v>
      </c>
      <c r="DE509" s="2" t="s">
        <v>239</v>
      </c>
      <c r="DF509" s="2" t="s">
        <v>223</v>
      </c>
      <c r="DG509" s="2" t="s">
        <v>914</v>
      </c>
      <c r="DH509" s="2" t="s">
        <v>3103</v>
      </c>
      <c r="DI509" s="2" t="s">
        <v>238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239</v>
      </c>
      <c r="DR509" s="2" t="s">
        <v>223</v>
      </c>
      <c r="DS509" s="2" t="s">
        <v>2774</v>
      </c>
      <c r="DT509" s="2" t="s">
        <v>3047</v>
      </c>
      <c r="DU509" s="2" t="s">
        <v>291</v>
      </c>
      <c r="DV509" s="2" t="s">
        <v>226</v>
      </c>
      <c r="DW509" s="4">
        <v>6</v>
      </c>
      <c r="DX509" s="8">
        <v>143.28</v>
      </c>
      <c r="DY509" s="4">
        <v>4</v>
      </c>
      <c r="DZ509" s="8">
        <v>136.48</v>
      </c>
      <c r="EA509" s="7">
        <v>0.5</v>
      </c>
      <c r="EB509" s="7">
        <v>0.0498</v>
      </c>
      <c r="EC509" s="2" t="s">
        <v>239</v>
      </c>
      <c r="ED509" s="2" t="s">
        <v>223</v>
      </c>
      <c r="EE509" s="2" t="s">
        <v>2218</v>
      </c>
      <c r="EF509" s="2" t="s">
        <v>2799</v>
      </c>
      <c r="EG509" s="2" t="s">
        <v>238</v>
      </c>
      <c r="EH509" s="2" t="s">
        <v>226</v>
      </c>
      <c r="EI509" s="4"/>
      <c r="EJ509" s="8"/>
      <c r="EK509" s="4">
        <v>3</v>
      </c>
      <c r="EL509" s="8">
        <v>105.3</v>
      </c>
      <c r="EM509" s="7">
        <v>-1</v>
      </c>
      <c r="EN509" s="7">
        <v>-1</v>
      </c>
      <c r="EO509" s="2" t="s">
        <v>239</v>
      </c>
      <c r="EP509" s="2" t="s">
        <v>223</v>
      </c>
      <c r="EQ509" s="2" t="s">
        <v>2773</v>
      </c>
      <c r="ER509" s="2" t="s">
        <v>3061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223</v>
      </c>
      <c r="FC509" s="2" t="s">
        <v>2982</v>
      </c>
      <c r="FD509" s="2" t="s">
        <v>226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223</v>
      </c>
      <c r="FO509" s="2" t="s">
        <v>2088</v>
      </c>
      <c r="FP509" s="2" t="s">
        <v>2759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223</v>
      </c>
      <c r="GA509" s="2" t="s">
        <v>661</v>
      </c>
      <c r="GB509" s="2" t="s">
        <v>226</v>
      </c>
      <c r="GC509" s="2" t="s">
        <v>238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252</v>
      </c>
      <c r="GL509" s="2" t="s">
        <v>223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239</v>
      </c>
      <c r="GX509" s="2" t="s">
        <v>223</v>
      </c>
      <c r="GY509" s="2" t="s">
        <v>2763</v>
      </c>
      <c r="GZ509" s="2" t="s">
        <v>2851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223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223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223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223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252</v>
      </c>
      <c r="JR509" s="2" t="s">
        <v>223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223</v>
      </c>
      <c r="KQ509" s="2" t="s">
        <v>226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252</v>
      </c>
      <c r="LB509" s="2" t="s">
        <v>223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252</v>
      </c>
      <c r="LN509" s="2" t="s">
        <v>223</v>
      </c>
      <c r="LO509" s="2" t="s">
        <v>226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223</v>
      </c>
      <c r="MY509" s="2" t="s">
        <v>643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236</v>
      </c>
      <c r="NJ509" s="2" t="s">
        <v>223</v>
      </c>
      <c r="NK509" s="2" t="s">
        <v>226</v>
      </c>
      <c r="NL509" s="2" t="s">
        <v>226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239</v>
      </c>
      <c r="NV509" s="2" t="s">
        <v>237</v>
      </c>
      <c r="NW509" s="2" t="s">
        <v>2765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252</v>
      </c>
      <c r="OH509" s="2" t="s">
        <v>223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252</v>
      </c>
      <c r="OT509" s="2" t="s">
        <v>223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239</v>
      </c>
      <c r="PF509" s="2" t="s">
        <v>223</v>
      </c>
      <c r="PG509" s="2" t="s">
        <v>226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266</v>
      </c>
      <c r="QD509" s="2" t="s">
        <v>223</v>
      </c>
      <c r="QE509" s="2" t="s">
        <v>226</v>
      </c>
      <c r="QF509" s="2" t="s">
        <v>226</v>
      </c>
      <c r="QG509" s="2" t="s">
        <v>238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226</v>
      </c>
      <c r="QQ509" s="2" t="s">
        <v>226</v>
      </c>
      <c r="QR509" s="2" t="s">
        <v>226</v>
      </c>
      <c r="QS509" s="2" t="s">
        <v>226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223</v>
      </c>
      <c r="RC509" s="2" t="s">
        <v>226</v>
      </c>
      <c r="RD509" s="2" t="s">
        <v>226</v>
      </c>
      <c r="RE509" s="2" t="s">
        <v>238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223</v>
      </c>
      <c r="RO509" s="2" t="s">
        <v>226</v>
      </c>
      <c r="RP509" s="2" t="s">
        <v>226</v>
      </c>
      <c r="RQ509" s="2" t="s">
        <v>238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226</v>
      </c>
      <c r="RZ509" s="2" t="s">
        <v>226</v>
      </c>
      <c r="SA509" s="2" t="s">
        <v>226</v>
      </c>
      <c r="SB509" s="2" t="s">
        <v>226</v>
      </c>
      <c r="SC509" s="2" t="s">
        <v>226</v>
      </c>
      <c r="SD509" s="2" t="s">
        <v>226</v>
      </c>
      <c r="SE509" s="4">
        <v>51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</row>
    <row r="510">
      <c r="A510" s="2" t="s">
        <v>3919</v>
      </c>
      <c r="B510" s="2" t="s">
        <v>577</v>
      </c>
      <c r="C510" s="2" t="s">
        <v>558</v>
      </c>
      <c r="D510" s="2" t="s">
        <v>486</v>
      </c>
      <c r="E510" s="2" t="s">
        <v>487</v>
      </c>
      <c r="F510" s="2" t="s">
        <v>2974</v>
      </c>
      <c r="G510" s="2" t="s">
        <v>2975</v>
      </c>
      <c r="H510" s="2" t="s">
        <v>2976</v>
      </c>
      <c r="I510" s="2" t="s">
        <v>3920</v>
      </c>
      <c r="J510" s="2" t="s">
        <v>582</v>
      </c>
      <c r="K510" s="2" t="s">
        <v>2978</v>
      </c>
      <c r="L510" s="3">
        <v>19.04</v>
      </c>
      <c r="M510" s="3">
        <v>19.99</v>
      </c>
      <c r="N510" s="3">
        <v>39.99</v>
      </c>
      <c r="O510" s="2" t="s">
        <v>283</v>
      </c>
      <c r="P510" s="2" t="s">
        <v>284</v>
      </c>
      <c r="Q510" s="2" t="s">
        <v>225</v>
      </c>
      <c r="R510" s="2" t="s">
        <v>226</v>
      </c>
      <c r="S510" s="2" t="s">
        <v>2979</v>
      </c>
      <c r="T510" s="2" t="s">
        <v>969</v>
      </c>
      <c r="U510" s="2" t="s">
        <v>2756</v>
      </c>
      <c r="V510" s="2" t="s">
        <v>2050</v>
      </c>
      <c r="W510" s="2" t="s">
        <v>971</v>
      </c>
      <c r="X510" s="2" t="s">
        <v>2080</v>
      </c>
      <c r="Y510" s="2" t="s">
        <v>2267</v>
      </c>
      <c r="Z510" s="4"/>
      <c r="AA510" s="4">
        <f>=ROUNDDOWN({0},0)</f>
      </c>
      <c r="AB510" s="5">
        <v>4</v>
      </c>
      <c r="AC510" s="2" t="s">
        <v>226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>
        <v>9</v>
      </c>
      <c r="AS510" s="8">
        <v>166.31</v>
      </c>
      <c r="AT510" s="7">
        <v>-1</v>
      </c>
      <c r="AU510" s="7">
        <v>-1</v>
      </c>
      <c r="AV510" s="4">
        <v>14</v>
      </c>
      <c r="AW510" s="8">
        <v>447.46</v>
      </c>
      <c r="AX510" s="4">
        <v>93</v>
      </c>
      <c r="AY510" s="8">
        <v>2533.15</v>
      </c>
      <c r="AZ510" s="7">
        <v>-0.8495</v>
      </c>
      <c r="BA510" s="7">
        <v>-0.8234</v>
      </c>
      <c r="BB510" s="7"/>
      <c r="BC510" s="4">
        <v>14</v>
      </c>
      <c r="BD510" s="8">
        <v>447.46</v>
      </c>
      <c r="BE510" s="4">
        <v>93</v>
      </c>
      <c r="BF510" s="8">
        <v>2533.15</v>
      </c>
      <c r="BG510" s="7">
        <v>-0.8495</v>
      </c>
      <c r="BH510" s="7">
        <v>-0.8234</v>
      </c>
      <c r="BI510" s="7">
        <v>1</v>
      </c>
      <c r="BJ510" s="4"/>
      <c r="BK510" s="8"/>
      <c r="BL510" s="2" t="s">
        <v>508</v>
      </c>
      <c r="BM510" s="7"/>
      <c r="BN510" s="7"/>
      <c r="BO510" s="4"/>
      <c r="BP510" s="8"/>
      <c r="BQ510" s="4"/>
      <c r="BR510" s="8"/>
      <c r="BS510" s="7"/>
      <c r="BT510" s="7"/>
      <c r="BU510" s="2" t="s">
        <v>239</v>
      </c>
      <c r="BV510" s="2" t="s">
        <v>237</v>
      </c>
      <c r="BW510" s="2" t="s">
        <v>226</v>
      </c>
      <c r="BX510" s="2" t="s">
        <v>226</v>
      </c>
      <c r="BY510" s="2" t="s">
        <v>238</v>
      </c>
      <c r="BZ510" s="2" t="s">
        <v>226</v>
      </c>
      <c r="CA510" s="4"/>
      <c r="CB510" s="8"/>
      <c r="CC510" s="4">
        <v>4</v>
      </c>
      <c r="CD510" s="8">
        <v>86.36</v>
      </c>
      <c r="CE510" s="7">
        <v>-1</v>
      </c>
      <c r="CF510" s="7">
        <v>-1</v>
      </c>
      <c r="CG510" s="2" t="s">
        <v>239</v>
      </c>
      <c r="CH510" s="2" t="s">
        <v>237</v>
      </c>
      <c r="CI510" s="2" t="s">
        <v>503</v>
      </c>
      <c r="CJ510" s="2" t="s">
        <v>3869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237</v>
      </c>
      <c r="CU510" s="2" t="s">
        <v>2218</v>
      </c>
      <c r="CV510" s="2" t="s">
        <v>3921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239</v>
      </c>
      <c r="DF510" s="2" t="s">
        <v>237</v>
      </c>
      <c r="DG510" s="2" t="s">
        <v>928</v>
      </c>
      <c r="DH510" s="2" t="s">
        <v>3922</v>
      </c>
      <c r="DI510" s="2" t="s">
        <v>291</v>
      </c>
      <c r="DJ510" s="2" t="s">
        <v>226</v>
      </c>
      <c r="DK510" s="4"/>
      <c r="DL510" s="8"/>
      <c r="DM510" s="4">
        <v>5</v>
      </c>
      <c r="DN510" s="8">
        <v>79.95</v>
      </c>
      <c r="DO510" s="7">
        <v>-1</v>
      </c>
      <c r="DP510" s="7">
        <v>-1</v>
      </c>
      <c r="DQ510" s="2" t="s">
        <v>239</v>
      </c>
      <c r="DR510" s="2" t="s">
        <v>237</v>
      </c>
      <c r="DS510" s="2" t="s">
        <v>917</v>
      </c>
      <c r="DT510" s="2" t="s">
        <v>1925</v>
      </c>
      <c r="DU510" s="2" t="s">
        <v>291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239</v>
      </c>
      <c r="ED510" s="2" t="s">
        <v>237</v>
      </c>
      <c r="EE510" s="2" t="s">
        <v>923</v>
      </c>
      <c r="EF510" s="2" t="s">
        <v>2766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239</v>
      </c>
      <c r="EP510" s="2" t="s">
        <v>237</v>
      </c>
      <c r="EQ510" s="2" t="s">
        <v>2267</v>
      </c>
      <c r="ER510" s="2" t="s">
        <v>504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237</v>
      </c>
      <c r="FC510" s="2" t="s">
        <v>2983</v>
      </c>
      <c r="FD510" s="2" t="s">
        <v>226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237</v>
      </c>
      <c r="FO510" s="2" t="s">
        <v>2267</v>
      </c>
      <c r="FP510" s="2" t="s">
        <v>3062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226</v>
      </c>
      <c r="FZ510" s="2" t="s">
        <v>226</v>
      </c>
      <c r="GA510" s="2" t="s">
        <v>226</v>
      </c>
      <c r="GB510" s="2" t="s">
        <v>226</v>
      </c>
      <c r="GC510" s="2" t="s">
        <v>226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252</v>
      </c>
      <c r="GL510" s="2" t="s">
        <v>237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239</v>
      </c>
      <c r="GX510" s="2" t="s">
        <v>237</v>
      </c>
      <c r="GY510" s="2" t="s">
        <v>2763</v>
      </c>
      <c r="GZ510" s="2" t="s">
        <v>3557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237</v>
      </c>
      <c r="HK510" s="2" t="s">
        <v>226</v>
      </c>
      <c r="HL510" s="2" t="s">
        <v>226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237</v>
      </c>
      <c r="HW510" s="2" t="s">
        <v>226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237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252</v>
      </c>
      <c r="IT510" s="2" t="s">
        <v>237</v>
      </c>
      <c r="IU510" s="2" t="s">
        <v>226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252</v>
      </c>
      <c r="JF510" s="2" t="s">
        <v>237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237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237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252</v>
      </c>
      <c r="KP510" s="2" t="s">
        <v>237</v>
      </c>
      <c r="KQ510" s="2" t="s">
        <v>226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252</v>
      </c>
      <c r="LB510" s="2" t="s">
        <v>237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252</v>
      </c>
      <c r="LN510" s="2" t="s">
        <v>237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226</v>
      </c>
      <c r="MA510" s="2" t="s">
        <v>226</v>
      </c>
      <c r="MB510" s="2" t="s">
        <v>226</v>
      </c>
      <c r="MC510" s="2" t="s">
        <v>226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226</v>
      </c>
      <c r="MM510" s="2" t="s">
        <v>226</v>
      </c>
      <c r="MN510" s="2" t="s">
        <v>226</v>
      </c>
      <c r="MO510" s="2" t="s">
        <v>226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448</v>
      </c>
      <c r="MX510" s="2" t="s">
        <v>237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239</v>
      </c>
      <c r="NJ510" s="2" t="s">
        <v>261</v>
      </c>
      <c r="NK510" s="2" t="s">
        <v>2267</v>
      </c>
      <c r="NL510" s="2" t="s">
        <v>226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236</v>
      </c>
      <c r="NV510" s="2" t="s">
        <v>237</v>
      </c>
      <c r="NW510" s="2" t="s">
        <v>226</v>
      </c>
      <c r="NX510" s="2" t="s">
        <v>226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239</v>
      </c>
      <c r="OH510" s="2" t="s">
        <v>237</v>
      </c>
      <c r="OI510" s="2" t="s">
        <v>671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252</v>
      </c>
      <c r="OT510" s="2" t="s">
        <v>237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239</v>
      </c>
      <c r="PF510" s="2" t="s">
        <v>237</v>
      </c>
      <c r="PG510" s="2" t="s">
        <v>226</v>
      </c>
      <c r="PH510" s="2" t="s">
        <v>226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226</v>
      </c>
      <c r="QP510" s="2" t="s">
        <v>226</v>
      </c>
      <c r="QQ510" s="2" t="s">
        <v>226</v>
      </c>
      <c r="QR510" s="2" t="s">
        <v>226</v>
      </c>
      <c r="QS510" s="2" t="s">
        <v>226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237</v>
      </c>
      <c r="RC510" s="2" t="s">
        <v>226</v>
      </c>
      <c r="RD510" s="2" t="s">
        <v>226</v>
      </c>
      <c r="RE510" s="2" t="s">
        <v>238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252</v>
      </c>
      <c r="RN510" s="2" t="s">
        <v>237</v>
      </c>
      <c r="RO510" s="2" t="s">
        <v>226</v>
      </c>
      <c r="RP510" s="2" t="s">
        <v>226</v>
      </c>
      <c r="RQ510" s="2" t="s">
        <v>238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226</v>
      </c>
      <c r="RZ510" s="2" t="s">
        <v>226</v>
      </c>
      <c r="SA510" s="2" t="s">
        <v>226</v>
      </c>
      <c r="SB510" s="2" t="s">
        <v>226</v>
      </c>
      <c r="SC510" s="2" t="s">
        <v>226</v>
      </c>
      <c r="SD510" s="2" t="s">
        <v>226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</row>
    <row r="511">
      <c r="A511" s="2" t="s">
        <v>3923</v>
      </c>
      <c r="B511" s="2" t="s">
        <v>577</v>
      </c>
      <c r="C511" s="2" t="s">
        <v>558</v>
      </c>
      <c r="D511" s="2" t="s">
        <v>486</v>
      </c>
      <c r="E511" s="2" t="s">
        <v>487</v>
      </c>
      <c r="F511" s="2" t="s">
        <v>2974</v>
      </c>
      <c r="G511" s="2" t="s">
        <v>2975</v>
      </c>
      <c r="H511" s="2" t="s">
        <v>2976</v>
      </c>
      <c r="I511" s="2" t="s">
        <v>3920</v>
      </c>
      <c r="J511" s="2" t="s">
        <v>221</v>
      </c>
      <c r="K511" s="2" t="s">
        <v>2978</v>
      </c>
      <c r="L511" s="3">
        <v>23.8</v>
      </c>
      <c r="M511" s="3">
        <v>24.99</v>
      </c>
      <c r="N511" s="3">
        <v>49.99</v>
      </c>
      <c r="O511" s="2" t="s">
        <v>302</v>
      </c>
      <c r="P511" s="2" t="s">
        <v>284</v>
      </c>
      <c r="Q511" s="2" t="s">
        <v>225</v>
      </c>
      <c r="R511" s="2" t="s">
        <v>226</v>
      </c>
      <c r="S511" s="2" t="s">
        <v>2979</v>
      </c>
      <c r="T511" s="2" t="s">
        <v>969</v>
      </c>
      <c r="U511" s="2" t="s">
        <v>489</v>
      </c>
      <c r="V511" s="2" t="s">
        <v>2050</v>
      </c>
      <c r="W511" s="2" t="s">
        <v>971</v>
      </c>
      <c r="X511" s="2" t="s">
        <v>2080</v>
      </c>
      <c r="Y511" s="2" t="s">
        <v>340</v>
      </c>
      <c r="Z511" s="4"/>
      <c r="AA511" s="4">
        <f>=ROUNDDOWN({0},0)</f>
      </c>
      <c r="AB511" s="5"/>
      <c r="AC511" s="2" t="s">
        <v>226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>
        <v>56</v>
      </c>
      <c r="AS511" s="8">
        <v>1482.44</v>
      </c>
      <c r="AT511" s="7">
        <v>-1</v>
      </c>
      <c r="AU511" s="7">
        <v>-1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 t="s">
        <v>226</v>
      </c>
      <c r="BJ511" s="4"/>
      <c r="BK511" s="8"/>
      <c r="BL511" s="2" t="s">
        <v>3924</v>
      </c>
      <c r="BM511" s="7"/>
      <c r="BN511" s="7"/>
      <c r="BO511" s="4"/>
      <c r="BP511" s="8"/>
      <c r="BQ511" s="4"/>
      <c r="BR511" s="8"/>
      <c r="BS511" s="7"/>
      <c r="BT511" s="7"/>
      <c r="BU511" s="2" t="s">
        <v>239</v>
      </c>
      <c r="BV511" s="2" t="s">
        <v>237</v>
      </c>
      <c r="BW511" s="2" t="s">
        <v>226</v>
      </c>
      <c r="BX511" s="2" t="s">
        <v>1749</v>
      </c>
      <c r="BY511" s="2" t="s">
        <v>238</v>
      </c>
      <c r="BZ511" s="2" t="s">
        <v>226</v>
      </c>
      <c r="CA511" s="4"/>
      <c r="CB511" s="8"/>
      <c r="CC511" s="4">
        <v>17</v>
      </c>
      <c r="CD511" s="8">
        <v>458.83</v>
      </c>
      <c r="CE511" s="7">
        <v>-1</v>
      </c>
      <c r="CF511" s="7">
        <v>-1</v>
      </c>
      <c r="CG511" s="2" t="s">
        <v>239</v>
      </c>
      <c r="CH511" s="2" t="s">
        <v>237</v>
      </c>
      <c r="CI511" s="2" t="s">
        <v>327</v>
      </c>
      <c r="CJ511" s="2" t="s">
        <v>454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239</v>
      </c>
      <c r="CT511" s="2" t="s">
        <v>237</v>
      </c>
      <c r="CU511" s="2" t="s">
        <v>778</v>
      </c>
      <c r="CV511" s="2" t="s">
        <v>399</v>
      </c>
      <c r="CW511" s="2" t="s">
        <v>238</v>
      </c>
      <c r="CX511" s="2" t="s">
        <v>226</v>
      </c>
      <c r="CY511" s="4"/>
      <c r="CZ511" s="8"/>
      <c r="DA511" s="4">
        <v>6</v>
      </c>
      <c r="DB511" s="8">
        <v>164.94</v>
      </c>
      <c r="DC511" s="7">
        <v>-1</v>
      </c>
      <c r="DD511" s="7">
        <v>-1</v>
      </c>
      <c r="DE511" s="2" t="s">
        <v>239</v>
      </c>
      <c r="DF511" s="2" t="s">
        <v>237</v>
      </c>
      <c r="DG511" s="2" t="s">
        <v>376</v>
      </c>
      <c r="DH511" s="2" t="s">
        <v>377</v>
      </c>
      <c r="DI511" s="2" t="s">
        <v>291</v>
      </c>
      <c r="DJ511" s="2" t="s">
        <v>226</v>
      </c>
      <c r="DK511" s="4"/>
      <c r="DL511" s="8"/>
      <c r="DM511" s="4">
        <v>5</v>
      </c>
      <c r="DN511" s="8">
        <v>114.95</v>
      </c>
      <c r="DO511" s="7">
        <v>-1</v>
      </c>
      <c r="DP511" s="7">
        <v>-1</v>
      </c>
      <c r="DQ511" s="2" t="s">
        <v>239</v>
      </c>
      <c r="DR511" s="2" t="s">
        <v>237</v>
      </c>
      <c r="DS511" s="2" t="s">
        <v>500</v>
      </c>
      <c r="DT511" s="2" t="s">
        <v>1298</v>
      </c>
      <c r="DU511" s="2" t="s">
        <v>291</v>
      </c>
      <c r="DV511" s="2" t="s">
        <v>226</v>
      </c>
      <c r="DW511" s="4"/>
      <c r="DX511" s="8"/>
      <c r="DY511" s="4">
        <v>9</v>
      </c>
      <c r="DZ511" s="8">
        <v>236.16</v>
      </c>
      <c r="EA511" s="7">
        <v>-1</v>
      </c>
      <c r="EB511" s="7">
        <v>-1</v>
      </c>
      <c r="EC511" s="2" t="s">
        <v>239</v>
      </c>
      <c r="ED511" s="2" t="s">
        <v>237</v>
      </c>
      <c r="EE511" s="2" t="s">
        <v>379</v>
      </c>
      <c r="EF511" s="2" t="s">
        <v>3542</v>
      </c>
      <c r="EG511" s="2" t="s">
        <v>238</v>
      </c>
      <c r="EH511" s="2" t="s">
        <v>226</v>
      </c>
      <c r="EI511" s="4"/>
      <c r="EJ511" s="8"/>
      <c r="EK511" s="4">
        <v>8</v>
      </c>
      <c r="EL511" s="8">
        <v>215.92</v>
      </c>
      <c r="EM511" s="7">
        <v>-1</v>
      </c>
      <c r="EN511" s="7">
        <v>-1</v>
      </c>
      <c r="EO511" s="2" t="s">
        <v>239</v>
      </c>
      <c r="EP511" s="2" t="s">
        <v>237</v>
      </c>
      <c r="EQ511" s="2" t="s">
        <v>778</v>
      </c>
      <c r="ER511" s="2" t="s">
        <v>510</v>
      </c>
      <c r="ES511" s="2" t="s">
        <v>238</v>
      </c>
      <c r="ET511" s="2" t="s">
        <v>226</v>
      </c>
      <c r="EU511" s="4"/>
      <c r="EV511" s="8"/>
      <c r="EW511" s="4">
        <v>2</v>
      </c>
      <c r="EX511" s="8">
        <v>49.98</v>
      </c>
      <c r="EY511" s="7">
        <v>-1</v>
      </c>
      <c r="EZ511" s="7">
        <v>-1</v>
      </c>
      <c r="FA511" s="2" t="s">
        <v>239</v>
      </c>
      <c r="FB511" s="2" t="s">
        <v>237</v>
      </c>
      <c r="FC511" s="2" t="s">
        <v>2987</v>
      </c>
      <c r="FD511" s="2" t="s">
        <v>256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237</v>
      </c>
      <c r="FO511" s="2" t="s">
        <v>778</v>
      </c>
      <c r="FP511" s="2" t="s">
        <v>3160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226</v>
      </c>
      <c r="FZ511" s="2" t="s">
        <v>226</v>
      </c>
      <c r="GA511" s="2" t="s">
        <v>226</v>
      </c>
      <c r="GB511" s="2" t="s">
        <v>226</v>
      </c>
      <c r="GC511" s="2" t="s">
        <v>226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252</v>
      </c>
      <c r="GL511" s="2" t="s">
        <v>237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239</v>
      </c>
      <c r="GX511" s="2" t="s">
        <v>237</v>
      </c>
      <c r="GY511" s="2" t="s">
        <v>2763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236</v>
      </c>
      <c r="HJ511" s="2" t="s">
        <v>237</v>
      </c>
      <c r="HK511" s="2" t="s">
        <v>226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237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237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252</v>
      </c>
      <c r="IT511" s="2" t="s">
        <v>237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252</v>
      </c>
      <c r="JF511" s="2" t="s">
        <v>237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>
        <v>3</v>
      </c>
      <c r="JN511" s="8">
        <v>80.97</v>
      </c>
      <c r="JO511" s="7">
        <v>-1</v>
      </c>
      <c r="JP511" s="7">
        <v>-1</v>
      </c>
      <c r="JQ511" s="2" t="s">
        <v>239</v>
      </c>
      <c r="JR511" s="2" t="s">
        <v>237</v>
      </c>
      <c r="JS511" s="2" t="s">
        <v>256</v>
      </c>
      <c r="JT511" s="2" t="s">
        <v>477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237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>
        <v>1</v>
      </c>
      <c r="KL511" s="8">
        <v>26.99</v>
      </c>
      <c r="KM511" s="7">
        <v>-1</v>
      </c>
      <c r="KN511" s="7">
        <v>-1</v>
      </c>
      <c r="KO511" s="2" t="s">
        <v>239</v>
      </c>
      <c r="KP511" s="2" t="s">
        <v>237</v>
      </c>
      <c r="KQ511" s="2" t="s">
        <v>258</v>
      </c>
      <c r="KR511" s="2" t="s">
        <v>2015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252</v>
      </c>
      <c r="LB511" s="2" t="s">
        <v>237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448</v>
      </c>
      <c r="LN511" s="2" t="s">
        <v>237</v>
      </c>
      <c r="LO511" s="2" t="s">
        <v>226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226</v>
      </c>
      <c r="MA511" s="2" t="s">
        <v>226</v>
      </c>
      <c r="MB511" s="2" t="s">
        <v>226</v>
      </c>
      <c r="MC511" s="2" t="s">
        <v>226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226</v>
      </c>
      <c r="MM511" s="2" t="s">
        <v>226</v>
      </c>
      <c r="MN511" s="2" t="s">
        <v>226</v>
      </c>
      <c r="MO511" s="2" t="s">
        <v>226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237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>
        <v>5</v>
      </c>
      <c r="NF511" s="8">
        <v>133.7</v>
      </c>
      <c r="NG511" s="7">
        <v>-1</v>
      </c>
      <c r="NH511" s="7">
        <v>-1</v>
      </c>
      <c r="NI511" s="2" t="s">
        <v>239</v>
      </c>
      <c r="NJ511" s="2" t="s">
        <v>237</v>
      </c>
      <c r="NK511" s="2" t="s">
        <v>390</v>
      </c>
      <c r="NL511" s="2" t="s">
        <v>327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239</v>
      </c>
      <c r="NV511" s="2" t="s">
        <v>237</v>
      </c>
      <c r="NW511" s="2" t="s">
        <v>2575</v>
      </c>
      <c r="NX511" s="2" t="s">
        <v>548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239</v>
      </c>
      <c r="OH511" s="2" t="s">
        <v>237</v>
      </c>
      <c r="OI511" s="2" t="s">
        <v>671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252</v>
      </c>
      <c r="OT511" s="2" t="s">
        <v>237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239</v>
      </c>
      <c r="PF511" s="2" t="s">
        <v>237</v>
      </c>
      <c r="PG511" s="2" t="s">
        <v>226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252</v>
      </c>
      <c r="QP511" s="2" t="s">
        <v>237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266</v>
      </c>
      <c r="RB511" s="2" t="s">
        <v>237</v>
      </c>
      <c r="RC511" s="2" t="s">
        <v>226</v>
      </c>
      <c r="RD511" s="2" t="s">
        <v>226</v>
      </c>
      <c r="RE511" s="2" t="s">
        <v>238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226</v>
      </c>
      <c r="RN511" s="2" t="s">
        <v>226</v>
      </c>
      <c r="RO511" s="2" t="s">
        <v>226</v>
      </c>
      <c r="RP511" s="2" t="s">
        <v>226</v>
      </c>
      <c r="RQ511" s="2" t="s">
        <v>226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252</v>
      </c>
      <c r="RZ511" s="2" t="s">
        <v>237</v>
      </c>
      <c r="SA511" s="2" t="s">
        <v>226</v>
      </c>
      <c r="SB511" s="2" t="s">
        <v>226</v>
      </c>
      <c r="SC511" s="2" t="s">
        <v>238</v>
      </c>
      <c r="SD511" s="2" t="s">
        <v>226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</row>
    <row r="512">
      <c r="A512" s="2" t="s">
        <v>3925</v>
      </c>
      <c r="B512" s="2" t="s">
        <v>577</v>
      </c>
      <c r="C512" s="2" t="s">
        <v>558</v>
      </c>
      <c r="D512" s="2" t="s">
        <v>486</v>
      </c>
      <c r="E512" s="2" t="s">
        <v>487</v>
      </c>
      <c r="F512" s="2" t="s">
        <v>2974</v>
      </c>
      <c r="G512" s="2" t="s">
        <v>2975</v>
      </c>
      <c r="H512" s="2" t="s">
        <v>2976</v>
      </c>
      <c r="I512" s="2" t="s">
        <v>3920</v>
      </c>
      <c r="J512" s="2" t="s">
        <v>268</v>
      </c>
      <c r="K512" s="2" t="s">
        <v>2978</v>
      </c>
      <c r="L512" s="3">
        <v>28.57</v>
      </c>
      <c r="M512" s="3">
        <v>30</v>
      </c>
      <c r="N512" s="3">
        <v>59.99</v>
      </c>
      <c r="O512" s="2" t="s">
        <v>283</v>
      </c>
      <c r="P512" s="2" t="s">
        <v>284</v>
      </c>
      <c r="Q512" s="2" t="s">
        <v>225</v>
      </c>
      <c r="R512" s="2" t="s">
        <v>226</v>
      </c>
      <c r="S512" s="2" t="s">
        <v>2979</v>
      </c>
      <c r="T512" s="2" t="s">
        <v>969</v>
      </c>
      <c r="U512" s="2" t="s">
        <v>489</v>
      </c>
      <c r="V512" s="2" t="s">
        <v>2050</v>
      </c>
      <c r="W512" s="2" t="s">
        <v>971</v>
      </c>
      <c r="X512" s="2" t="s">
        <v>2080</v>
      </c>
      <c r="Y512" s="2" t="s">
        <v>340</v>
      </c>
      <c r="Z512" s="4">
        <v>2</v>
      </c>
      <c r="AA512" s="4">
        <f>=ROUNDDOWN(1,0)</f>
      </c>
      <c r="AB512" s="5">
        <v>2</v>
      </c>
      <c r="AC512" s="2" t="s">
        <v>226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14</v>
      </c>
      <c r="AQ512" s="8">
        <v>447.46</v>
      </c>
      <c r="AR512" s="4">
        <v>28</v>
      </c>
      <c r="AS512" s="8">
        <v>884.4</v>
      </c>
      <c r="AT512" s="7">
        <v>-0.5</v>
      </c>
      <c r="AU512" s="7">
        <v>-0.4941</v>
      </c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>
        <v>1</v>
      </c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 t="s">
        <v>226</v>
      </c>
      <c r="BJ512" s="4">
        <v>14</v>
      </c>
      <c r="BK512" s="8">
        <v>447.46</v>
      </c>
      <c r="BL512" s="2" t="s">
        <v>3926</v>
      </c>
      <c r="BM512" s="7">
        <v>1</v>
      </c>
      <c r="BN512" s="7">
        <v>1</v>
      </c>
      <c r="BO512" s="4">
        <v>4</v>
      </c>
      <c r="BP512" s="8">
        <v>131.44</v>
      </c>
      <c r="BQ512" s="4"/>
      <c r="BR512" s="8"/>
      <c r="BS512" s="7"/>
      <c r="BT512" s="7"/>
      <c r="BU512" s="2" t="s">
        <v>239</v>
      </c>
      <c r="BV512" s="2" t="s">
        <v>223</v>
      </c>
      <c r="BW512" s="2" t="s">
        <v>226</v>
      </c>
      <c r="BX512" s="2" t="s">
        <v>1446</v>
      </c>
      <c r="BY512" s="2" t="s">
        <v>238</v>
      </c>
      <c r="BZ512" s="2" t="s">
        <v>226</v>
      </c>
      <c r="CA512" s="4">
        <v>2</v>
      </c>
      <c r="CB512" s="8">
        <v>64.8</v>
      </c>
      <c r="CC512" s="4">
        <v>6</v>
      </c>
      <c r="CD512" s="8">
        <v>194.4</v>
      </c>
      <c r="CE512" s="7">
        <v>-0.6667</v>
      </c>
      <c r="CF512" s="7">
        <v>-0.6667</v>
      </c>
      <c r="CG512" s="2" t="s">
        <v>239</v>
      </c>
      <c r="CH512" s="2" t="s">
        <v>223</v>
      </c>
      <c r="CI512" s="2" t="s">
        <v>327</v>
      </c>
      <c r="CJ512" s="2" t="s">
        <v>2516</v>
      </c>
      <c r="CK512" s="2" t="s">
        <v>238</v>
      </c>
      <c r="CL512" s="2" t="s">
        <v>226</v>
      </c>
      <c r="CM512" s="4">
        <v>1</v>
      </c>
      <c r="CN512" s="8">
        <v>32.4</v>
      </c>
      <c r="CO512" s="4"/>
      <c r="CP512" s="8"/>
      <c r="CQ512" s="7"/>
      <c r="CR512" s="7"/>
      <c r="CS512" s="2" t="s">
        <v>239</v>
      </c>
      <c r="CT512" s="2" t="s">
        <v>223</v>
      </c>
      <c r="CU512" s="2" t="s">
        <v>778</v>
      </c>
      <c r="CV512" s="2" t="s">
        <v>2584</v>
      </c>
      <c r="CW512" s="2" t="s">
        <v>238</v>
      </c>
      <c r="CX512" s="2" t="s">
        <v>226</v>
      </c>
      <c r="CY512" s="4">
        <v>2</v>
      </c>
      <c r="CZ512" s="8">
        <v>66</v>
      </c>
      <c r="DA512" s="4">
        <v>1</v>
      </c>
      <c r="DB512" s="8">
        <v>33</v>
      </c>
      <c r="DC512" s="7">
        <v>1</v>
      </c>
      <c r="DD512" s="7">
        <v>1</v>
      </c>
      <c r="DE512" s="2" t="s">
        <v>239</v>
      </c>
      <c r="DF512" s="2" t="s">
        <v>223</v>
      </c>
      <c r="DG512" s="2" t="s">
        <v>376</v>
      </c>
      <c r="DH512" s="2" t="s">
        <v>377</v>
      </c>
      <c r="DI512" s="2" t="s">
        <v>291</v>
      </c>
      <c r="DJ512" s="2" t="s">
        <v>226</v>
      </c>
      <c r="DK512" s="4"/>
      <c r="DL512" s="8"/>
      <c r="DM512" s="4">
        <v>3</v>
      </c>
      <c r="DN512" s="8">
        <v>82.5</v>
      </c>
      <c r="DO512" s="7">
        <v>-1</v>
      </c>
      <c r="DP512" s="7">
        <v>-1</v>
      </c>
      <c r="DQ512" s="2" t="s">
        <v>239</v>
      </c>
      <c r="DR512" s="2" t="s">
        <v>223</v>
      </c>
      <c r="DS512" s="2" t="s">
        <v>500</v>
      </c>
      <c r="DT512" s="2" t="s">
        <v>3927</v>
      </c>
      <c r="DU512" s="2" t="s">
        <v>291</v>
      </c>
      <c r="DV512" s="2" t="s">
        <v>226</v>
      </c>
      <c r="DW512" s="4">
        <v>3</v>
      </c>
      <c r="DX512" s="8">
        <v>94.5</v>
      </c>
      <c r="DY512" s="4">
        <v>9</v>
      </c>
      <c r="DZ512" s="8">
        <v>283.5</v>
      </c>
      <c r="EA512" s="7">
        <v>-0.6667</v>
      </c>
      <c r="EB512" s="7">
        <v>-0.6667</v>
      </c>
      <c r="EC512" s="2" t="s">
        <v>239</v>
      </c>
      <c r="ED512" s="2" t="s">
        <v>223</v>
      </c>
      <c r="EE512" s="2" t="s">
        <v>379</v>
      </c>
      <c r="EF512" s="2" t="s">
        <v>3928</v>
      </c>
      <c r="EG512" s="2" t="s">
        <v>238</v>
      </c>
      <c r="EH512" s="2" t="s">
        <v>226</v>
      </c>
      <c r="EI512" s="4">
        <v>2</v>
      </c>
      <c r="EJ512" s="8">
        <v>58.32</v>
      </c>
      <c r="EK512" s="4">
        <v>4</v>
      </c>
      <c r="EL512" s="8">
        <v>129.6</v>
      </c>
      <c r="EM512" s="7">
        <v>-0.5</v>
      </c>
      <c r="EN512" s="7">
        <v>-0.55</v>
      </c>
      <c r="EO512" s="2" t="s">
        <v>239</v>
      </c>
      <c r="EP512" s="2" t="s">
        <v>223</v>
      </c>
      <c r="EQ512" s="2" t="s">
        <v>778</v>
      </c>
      <c r="ER512" s="2" t="s">
        <v>300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223</v>
      </c>
      <c r="FC512" s="2" t="s">
        <v>2987</v>
      </c>
      <c r="FD512" s="2" t="s">
        <v>226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223</v>
      </c>
      <c r="FO512" s="2" t="s">
        <v>778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226</v>
      </c>
      <c r="FZ512" s="2" t="s">
        <v>226</v>
      </c>
      <c r="GA512" s="2" t="s">
        <v>226</v>
      </c>
      <c r="GB512" s="2" t="s">
        <v>226</v>
      </c>
      <c r="GC512" s="2" t="s">
        <v>226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252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239</v>
      </c>
      <c r="GX512" s="2" t="s">
        <v>223</v>
      </c>
      <c r="GY512" s="2" t="s">
        <v>2763</v>
      </c>
      <c r="GZ512" s="2" t="s">
        <v>3922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252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>
        <v>3</v>
      </c>
      <c r="JN512" s="8">
        <v>97.2</v>
      </c>
      <c r="JO512" s="7">
        <v>-1</v>
      </c>
      <c r="JP512" s="7">
        <v>-1</v>
      </c>
      <c r="JQ512" s="2" t="s">
        <v>239</v>
      </c>
      <c r="JR512" s="2" t="s">
        <v>223</v>
      </c>
      <c r="JS512" s="2" t="s">
        <v>256</v>
      </c>
      <c r="JT512" s="2" t="s">
        <v>1081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239</v>
      </c>
      <c r="KP512" s="2" t="s">
        <v>223</v>
      </c>
      <c r="KQ512" s="2" t="s">
        <v>258</v>
      </c>
      <c r="KR512" s="2" t="s">
        <v>400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252</v>
      </c>
      <c r="LB512" s="2" t="s">
        <v>223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448</v>
      </c>
      <c r="LN512" s="2" t="s">
        <v>223</v>
      </c>
      <c r="LO512" s="2" t="s">
        <v>226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226</v>
      </c>
      <c r="MA512" s="2" t="s">
        <v>226</v>
      </c>
      <c r="MB512" s="2" t="s">
        <v>226</v>
      </c>
      <c r="MC512" s="2" t="s">
        <v>226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226</v>
      </c>
      <c r="MM512" s="2" t="s">
        <v>226</v>
      </c>
      <c r="MN512" s="2" t="s">
        <v>226</v>
      </c>
      <c r="MO512" s="2" t="s">
        <v>226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236</v>
      </c>
      <c r="MX512" s="2" t="s">
        <v>223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>
        <v>2</v>
      </c>
      <c r="NF512" s="8">
        <v>64.2</v>
      </c>
      <c r="NG512" s="7">
        <v>-1</v>
      </c>
      <c r="NH512" s="7">
        <v>-1</v>
      </c>
      <c r="NI512" s="2" t="s">
        <v>239</v>
      </c>
      <c r="NJ512" s="2" t="s">
        <v>261</v>
      </c>
      <c r="NK512" s="2" t="s">
        <v>390</v>
      </c>
      <c r="NL512" s="2" t="s">
        <v>327</v>
      </c>
      <c r="NM512" s="2" t="s">
        <v>238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239</v>
      </c>
      <c r="NV512" s="2" t="s">
        <v>237</v>
      </c>
      <c r="NW512" s="2" t="s">
        <v>2575</v>
      </c>
      <c r="NX512" s="2" t="s">
        <v>1177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239</v>
      </c>
      <c r="OH512" s="2" t="s">
        <v>237</v>
      </c>
      <c r="OI512" s="2" t="s">
        <v>671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252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239</v>
      </c>
      <c r="PF512" s="2" t="s">
        <v>223</v>
      </c>
      <c r="PG512" s="2" t="s">
        <v>226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252</v>
      </c>
      <c r="QP512" s="2" t="s">
        <v>237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223</v>
      </c>
      <c r="RC512" s="2" t="s">
        <v>226</v>
      </c>
      <c r="RD512" s="2" t="s">
        <v>226</v>
      </c>
      <c r="RE512" s="2" t="s">
        <v>238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226</v>
      </c>
      <c r="RN512" s="2" t="s">
        <v>226</v>
      </c>
      <c r="RO512" s="2" t="s">
        <v>226</v>
      </c>
      <c r="RP512" s="2" t="s">
        <v>226</v>
      </c>
      <c r="RQ512" s="2" t="s">
        <v>226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252</v>
      </c>
      <c r="RZ512" s="2" t="s">
        <v>237</v>
      </c>
      <c r="SA512" s="2" t="s">
        <v>226</v>
      </c>
      <c r="SB512" s="2" t="s">
        <v>226</v>
      </c>
      <c r="SC512" s="2" t="s">
        <v>238</v>
      </c>
      <c r="SD512" s="2" t="s">
        <v>226</v>
      </c>
      <c r="SE512" s="4">
        <v>2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</row>
    <row r="513">
      <c r="A513" s="2" t="s">
        <v>3929</v>
      </c>
      <c r="B513" s="2" t="s">
        <v>577</v>
      </c>
      <c r="C513" s="2" t="s">
        <v>558</v>
      </c>
      <c r="D513" s="2" t="s">
        <v>486</v>
      </c>
      <c r="E513" s="2" t="s">
        <v>487</v>
      </c>
      <c r="F513" s="2" t="s">
        <v>3081</v>
      </c>
      <c r="G513" s="2" t="s">
        <v>1806</v>
      </c>
      <c r="H513" s="2" t="s">
        <v>3082</v>
      </c>
      <c r="I513" s="2" t="s">
        <v>3860</v>
      </c>
      <c r="J513" s="2" t="s">
        <v>582</v>
      </c>
      <c r="K513" s="2" t="s">
        <v>282</v>
      </c>
      <c r="L513" s="3">
        <v>26.19</v>
      </c>
      <c r="M513" s="3">
        <v>27.5</v>
      </c>
      <c r="N513" s="3">
        <v>54.99</v>
      </c>
      <c r="O513" s="2" t="s">
        <v>302</v>
      </c>
      <c r="P513" s="2" t="s">
        <v>284</v>
      </c>
      <c r="Q513" s="2" t="s">
        <v>225</v>
      </c>
      <c r="R513" s="2" t="s">
        <v>226</v>
      </c>
      <c r="S513" s="2" t="s">
        <v>3083</v>
      </c>
      <c r="T513" s="2" t="s">
        <v>226</v>
      </c>
      <c r="U513" s="2" t="s">
        <v>2756</v>
      </c>
      <c r="V513" s="2" t="s">
        <v>970</v>
      </c>
      <c r="W513" s="2" t="s">
        <v>971</v>
      </c>
      <c r="X513" s="2" t="s">
        <v>231</v>
      </c>
      <c r="Y513" s="2" t="s">
        <v>2267</v>
      </c>
      <c r="Z513" s="4">
        <v>46</v>
      </c>
      <c r="AA513" s="4">
        <f>=ROUNDDOWN(23,0)</f>
      </c>
      <c r="AB513" s="5">
        <v>2</v>
      </c>
      <c r="AC513" s="2" t="s">
        <v>226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2</v>
      </c>
      <c r="AQ513" s="8">
        <v>33.82</v>
      </c>
      <c r="AR513" s="4">
        <v>7</v>
      </c>
      <c r="AS513" s="8">
        <v>207.34</v>
      </c>
      <c r="AT513" s="7">
        <v>-0.7143</v>
      </c>
      <c r="AU513" s="7">
        <v>-0.8369</v>
      </c>
      <c r="AV513" s="4">
        <v>14</v>
      </c>
      <c r="AW513" s="8">
        <v>378.52</v>
      </c>
      <c r="AX513" s="4">
        <v>15</v>
      </c>
      <c r="AY513" s="8">
        <v>472.22</v>
      </c>
      <c r="AZ513" s="7">
        <v>-0.0667</v>
      </c>
      <c r="BA513" s="7">
        <v>-0.1984</v>
      </c>
      <c r="BB513" s="7">
        <v>0.0893</v>
      </c>
      <c r="BC513" s="4">
        <v>14</v>
      </c>
      <c r="BD513" s="8">
        <v>378.52</v>
      </c>
      <c r="BE513" s="4">
        <v>15</v>
      </c>
      <c r="BF513" s="8">
        <v>472.22</v>
      </c>
      <c r="BG513" s="7">
        <v>-0.0667</v>
      </c>
      <c r="BH513" s="7">
        <v>-0.1984</v>
      </c>
      <c r="BI513" s="7">
        <v>1</v>
      </c>
      <c r="BJ513" s="4">
        <v>2</v>
      </c>
      <c r="BK513" s="8">
        <v>33.82</v>
      </c>
      <c r="BL513" s="2" t="s">
        <v>3930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236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/>
      <c r="CB513" s="8"/>
      <c r="CC513" s="4">
        <v>5</v>
      </c>
      <c r="CD513" s="8">
        <v>148.5</v>
      </c>
      <c r="CE513" s="7">
        <v>-1</v>
      </c>
      <c r="CF513" s="7">
        <v>-1</v>
      </c>
      <c r="CG513" s="2" t="s">
        <v>239</v>
      </c>
      <c r="CH513" s="2" t="s">
        <v>223</v>
      </c>
      <c r="CI513" s="2" t="s">
        <v>503</v>
      </c>
      <c r="CJ513" s="2" t="s">
        <v>2773</v>
      </c>
      <c r="CK513" s="2" t="s">
        <v>238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239</v>
      </c>
      <c r="CT513" s="2" t="s">
        <v>223</v>
      </c>
      <c r="CU513" s="2" t="s">
        <v>504</v>
      </c>
      <c r="CV513" s="2" t="s">
        <v>2764</v>
      </c>
      <c r="CW513" s="2" t="s">
        <v>238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239</v>
      </c>
      <c r="DF513" s="2" t="s">
        <v>223</v>
      </c>
      <c r="DG513" s="2" t="s">
        <v>914</v>
      </c>
      <c r="DH513" s="2" t="s">
        <v>3085</v>
      </c>
      <c r="DI513" s="2" t="s">
        <v>238</v>
      </c>
      <c r="DJ513" s="2" t="s">
        <v>226</v>
      </c>
      <c r="DK513" s="4">
        <v>1</v>
      </c>
      <c r="DL513" s="8">
        <v>16.5</v>
      </c>
      <c r="DM513" s="4"/>
      <c r="DN513" s="8"/>
      <c r="DO513" s="7"/>
      <c r="DP513" s="7"/>
      <c r="DQ513" s="2" t="s">
        <v>239</v>
      </c>
      <c r="DR513" s="2" t="s">
        <v>223</v>
      </c>
      <c r="DS513" s="2" t="s">
        <v>2774</v>
      </c>
      <c r="DT513" s="2" t="s">
        <v>1446</v>
      </c>
      <c r="DU513" s="2" t="s">
        <v>291</v>
      </c>
      <c r="DV513" s="2" t="s">
        <v>226</v>
      </c>
      <c r="DW513" s="4">
        <v>1</v>
      </c>
      <c r="DX513" s="8">
        <v>17.32</v>
      </c>
      <c r="DY513" s="4"/>
      <c r="DZ513" s="8"/>
      <c r="EA513" s="7"/>
      <c r="EB513" s="7"/>
      <c r="EC513" s="2" t="s">
        <v>239</v>
      </c>
      <c r="ED513" s="2" t="s">
        <v>223</v>
      </c>
      <c r="EE513" s="2" t="s">
        <v>2218</v>
      </c>
      <c r="EF513" s="2" t="s">
        <v>1955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239</v>
      </c>
      <c r="EP513" s="2" t="s">
        <v>223</v>
      </c>
      <c r="EQ513" s="2" t="s">
        <v>2267</v>
      </c>
      <c r="ER513" s="2" t="s">
        <v>1859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223</v>
      </c>
      <c r="FC513" s="2" t="s">
        <v>3086</v>
      </c>
      <c r="FD513" s="2" t="s">
        <v>2909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2267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239</v>
      </c>
      <c r="FZ513" s="2" t="s">
        <v>223</v>
      </c>
      <c r="GA513" s="2" t="s">
        <v>661</v>
      </c>
      <c r="GB513" s="2" t="s">
        <v>226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239</v>
      </c>
      <c r="GX513" s="2" t="s">
        <v>223</v>
      </c>
      <c r="GY513" s="2" t="s">
        <v>2763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236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226</v>
      </c>
      <c r="MA513" s="2" t="s">
        <v>226</v>
      </c>
      <c r="MB513" s="2" t="s">
        <v>226</v>
      </c>
      <c r="MC513" s="2" t="s">
        <v>226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226</v>
      </c>
      <c r="MM513" s="2" t="s">
        <v>226</v>
      </c>
      <c r="MN513" s="2" t="s">
        <v>226</v>
      </c>
      <c r="MO513" s="2" t="s">
        <v>226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239</v>
      </c>
      <c r="MX513" s="2" t="s">
        <v>223</v>
      </c>
      <c r="MY513" s="2" t="s">
        <v>643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>
        <v>2</v>
      </c>
      <c r="NF513" s="8">
        <v>58.84</v>
      </c>
      <c r="NG513" s="7">
        <v>-1</v>
      </c>
      <c r="NH513" s="7">
        <v>-1</v>
      </c>
      <c r="NI513" s="2" t="s">
        <v>239</v>
      </c>
      <c r="NJ513" s="2" t="s">
        <v>261</v>
      </c>
      <c r="NK513" s="2" t="s">
        <v>2267</v>
      </c>
      <c r="NL513" s="2" t="s">
        <v>2982</v>
      </c>
      <c r="NM513" s="2" t="s">
        <v>238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239</v>
      </c>
      <c r="NV513" s="2" t="s">
        <v>237</v>
      </c>
      <c r="NW513" s="2" t="s">
        <v>2765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252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252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239</v>
      </c>
      <c r="PF513" s="2" t="s">
        <v>223</v>
      </c>
      <c r="PG513" s="2" t="s">
        <v>226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266</v>
      </c>
      <c r="QD513" s="2" t="s">
        <v>223</v>
      </c>
      <c r="QE513" s="2" t="s">
        <v>226</v>
      </c>
      <c r="QF513" s="2" t="s">
        <v>226</v>
      </c>
      <c r="QG513" s="2" t="s">
        <v>238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226</v>
      </c>
      <c r="QP513" s="2" t="s">
        <v>226</v>
      </c>
      <c r="QQ513" s="2" t="s">
        <v>226</v>
      </c>
      <c r="QR513" s="2" t="s">
        <v>226</v>
      </c>
      <c r="QS513" s="2" t="s">
        <v>226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223</v>
      </c>
      <c r="RC513" s="2" t="s">
        <v>226</v>
      </c>
      <c r="RD513" s="2" t="s">
        <v>226</v>
      </c>
      <c r="RE513" s="2" t="s">
        <v>238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223</v>
      </c>
      <c r="RO513" s="2" t="s">
        <v>226</v>
      </c>
      <c r="RP513" s="2" t="s">
        <v>226</v>
      </c>
      <c r="RQ513" s="2" t="s">
        <v>238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226</v>
      </c>
      <c r="RZ513" s="2" t="s">
        <v>226</v>
      </c>
      <c r="SA513" s="2" t="s">
        <v>226</v>
      </c>
      <c r="SB513" s="2" t="s">
        <v>226</v>
      </c>
      <c r="SC513" s="2" t="s">
        <v>226</v>
      </c>
      <c r="SD513" s="2" t="s">
        <v>226</v>
      </c>
      <c r="SE513" s="4">
        <v>46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</row>
    <row r="514">
      <c r="A514" s="2" t="s">
        <v>3931</v>
      </c>
      <c r="B514" s="2" t="s">
        <v>577</v>
      </c>
      <c r="C514" s="2" t="s">
        <v>558</v>
      </c>
      <c r="D514" s="2" t="s">
        <v>486</v>
      </c>
      <c r="E514" s="2" t="s">
        <v>487</v>
      </c>
      <c r="F514" s="2" t="s">
        <v>3081</v>
      </c>
      <c r="G514" s="2" t="s">
        <v>1806</v>
      </c>
      <c r="H514" s="2" t="s">
        <v>3082</v>
      </c>
      <c r="I514" s="2" t="s">
        <v>3860</v>
      </c>
      <c r="J514" s="2" t="s">
        <v>221</v>
      </c>
      <c r="K514" s="2" t="s">
        <v>282</v>
      </c>
      <c r="L514" s="3">
        <v>30.95</v>
      </c>
      <c r="M514" s="3">
        <v>32.5</v>
      </c>
      <c r="N514" s="3">
        <v>64.99</v>
      </c>
      <c r="O514" s="2" t="s">
        <v>302</v>
      </c>
      <c r="P514" s="2" t="s">
        <v>284</v>
      </c>
      <c r="Q514" s="2" t="s">
        <v>225</v>
      </c>
      <c r="R514" s="2" t="s">
        <v>226</v>
      </c>
      <c r="S514" s="2" t="s">
        <v>3083</v>
      </c>
      <c r="T514" s="2" t="s">
        <v>226</v>
      </c>
      <c r="U514" s="2" t="s">
        <v>489</v>
      </c>
      <c r="V514" s="2" t="s">
        <v>970</v>
      </c>
      <c r="W514" s="2" t="s">
        <v>971</v>
      </c>
      <c r="X514" s="2" t="s">
        <v>231</v>
      </c>
      <c r="Y514" s="2" t="s">
        <v>2267</v>
      </c>
      <c r="Z514" s="4">
        <v>164</v>
      </c>
      <c r="AA514" s="4">
        <f>=ROUNDDOWN(273.333333333333,0)</f>
      </c>
      <c r="AB514" s="5">
        <v>0.6</v>
      </c>
      <c r="AC514" s="2" t="s">
        <v>226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12</v>
      </c>
      <c r="AQ514" s="8">
        <v>344.7</v>
      </c>
      <c r="AR514" s="4">
        <v>8</v>
      </c>
      <c r="AS514" s="8">
        <v>264.88</v>
      </c>
      <c r="AT514" s="7">
        <v>0.5</v>
      </c>
      <c r="AU514" s="7">
        <v>0.3013</v>
      </c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0.9107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12</v>
      </c>
      <c r="BK514" s="8">
        <v>344.7</v>
      </c>
      <c r="BL514" s="2" t="s">
        <v>2216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236</v>
      </c>
      <c r="BV514" s="2" t="s">
        <v>223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>
        <v>3</v>
      </c>
      <c r="CB514" s="8">
        <v>105.3</v>
      </c>
      <c r="CC514" s="4">
        <v>3</v>
      </c>
      <c r="CD514" s="8">
        <v>105.3</v>
      </c>
      <c r="CE514" s="7"/>
      <c r="CF514" s="7"/>
      <c r="CG514" s="2" t="s">
        <v>239</v>
      </c>
      <c r="CH514" s="2" t="s">
        <v>223</v>
      </c>
      <c r="CI514" s="2" t="s">
        <v>503</v>
      </c>
      <c r="CJ514" s="2" t="s">
        <v>3099</v>
      </c>
      <c r="CK514" s="2" t="s">
        <v>238</v>
      </c>
      <c r="CL514" s="2" t="s">
        <v>226</v>
      </c>
      <c r="CM514" s="4"/>
      <c r="CN514" s="8"/>
      <c r="CO514" s="4">
        <v>1</v>
      </c>
      <c r="CP514" s="8">
        <v>35.1</v>
      </c>
      <c r="CQ514" s="7">
        <v>-1</v>
      </c>
      <c r="CR514" s="7">
        <v>-1</v>
      </c>
      <c r="CS514" s="2" t="s">
        <v>239</v>
      </c>
      <c r="CT514" s="2" t="s">
        <v>223</v>
      </c>
      <c r="CU514" s="2" t="s">
        <v>504</v>
      </c>
      <c r="CV514" s="2" t="s">
        <v>2762</v>
      </c>
      <c r="CW514" s="2" t="s">
        <v>238</v>
      </c>
      <c r="CX514" s="2" t="s">
        <v>226</v>
      </c>
      <c r="CY514" s="4">
        <v>3</v>
      </c>
      <c r="CZ514" s="8">
        <v>105.3</v>
      </c>
      <c r="DA514" s="4"/>
      <c r="DB514" s="8"/>
      <c r="DC514" s="7"/>
      <c r="DD514" s="7"/>
      <c r="DE514" s="2" t="s">
        <v>239</v>
      </c>
      <c r="DF514" s="2" t="s">
        <v>223</v>
      </c>
      <c r="DG514" s="2" t="s">
        <v>914</v>
      </c>
      <c r="DH514" s="2" t="s">
        <v>2857</v>
      </c>
      <c r="DI514" s="2" t="s">
        <v>238</v>
      </c>
      <c r="DJ514" s="2" t="s">
        <v>226</v>
      </c>
      <c r="DK514" s="4">
        <v>3</v>
      </c>
      <c r="DL514" s="8">
        <v>58.5</v>
      </c>
      <c r="DM514" s="4">
        <v>3</v>
      </c>
      <c r="DN514" s="8">
        <v>89.38</v>
      </c>
      <c r="DO514" s="7"/>
      <c r="DP514" s="7">
        <v>-0.3455</v>
      </c>
      <c r="DQ514" s="2" t="s">
        <v>239</v>
      </c>
      <c r="DR514" s="2" t="s">
        <v>223</v>
      </c>
      <c r="DS514" s="2" t="s">
        <v>2774</v>
      </c>
      <c r="DT514" s="2" t="s">
        <v>2787</v>
      </c>
      <c r="DU514" s="2" t="s">
        <v>291</v>
      </c>
      <c r="DV514" s="2" t="s">
        <v>226</v>
      </c>
      <c r="DW514" s="4">
        <v>2</v>
      </c>
      <c r="DX514" s="8">
        <v>40.94</v>
      </c>
      <c r="DY514" s="4"/>
      <c r="DZ514" s="8"/>
      <c r="EA514" s="7"/>
      <c r="EB514" s="7"/>
      <c r="EC514" s="2" t="s">
        <v>239</v>
      </c>
      <c r="ED514" s="2" t="s">
        <v>223</v>
      </c>
      <c r="EE514" s="2" t="s">
        <v>2218</v>
      </c>
      <c r="EF514" s="2" t="s">
        <v>2086</v>
      </c>
      <c r="EG514" s="2" t="s">
        <v>238</v>
      </c>
      <c r="EH514" s="2" t="s">
        <v>226</v>
      </c>
      <c r="EI514" s="4"/>
      <c r="EJ514" s="8"/>
      <c r="EK514" s="4">
        <v>1</v>
      </c>
      <c r="EL514" s="8">
        <v>35.1</v>
      </c>
      <c r="EM514" s="7">
        <v>-1</v>
      </c>
      <c r="EN514" s="7">
        <v>-1</v>
      </c>
      <c r="EO514" s="2" t="s">
        <v>239</v>
      </c>
      <c r="EP514" s="2" t="s">
        <v>223</v>
      </c>
      <c r="EQ514" s="2" t="s">
        <v>2267</v>
      </c>
      <c r="ER514" s="2" t="s">
        <v>2103</v>
      </c>
      <c r="ES514" s="2" t="s">
        <v>238</v>
      </c>
      <c r="ET514" s="2" t="s">
        <v>226</v>
      </c>
      <c r="EU514" s="4">
        <v>1</v>
      </c>
      <c r="EV514" s="8">
        <v>34.66</v>
      </c>
      <c r="EW514" s="4"/>
      <c r="EX514" s="8"/>
      <c r="EY514" s="7"/>
      <c r="EZ514" s="7"/>
      <c r="FA514" s="2" t="s">
        <v>239</v>
      </c>
      <c r="FB514" s="2" t="s">
        <v>223</v>
      </c>
      <c r="FC514" s="2" t="s">
        <v>3086</v>
      </c>
      <c r="FD514" s="2" t="s">
        <v>3368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223</v>
      </c>
      <c r="FO514" s="2" t="s">
        <v>2267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223</v>
      </c>
      <c r="GA514" s="2" t="s">
        <v>661</v>
      </c>
      <c r="GB514" s="2" t="s">
        <v>226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223</v>
      </c>
      <c r="GY514" s="2" t="s">
        <v>2763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252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252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226</v>
      </c>
      <c r="MA514" s="2" t="s">
        <v>226</v>
      </c>
      <c r="MB514" s="2" t="s">
        <v>226</v>
      </c>
      <c r="MC514" s="2" t="s">
        <v>226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226</v>
      </c>
      <c r="MM514" s="2" t="s">
        <v>226</v>
      </c>
      <c r="MN514" s="2" t="s">
        <v>226</v>
      </c>
      <c r="MO514" s="2" t="s">
        <v>226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239</v>
      </c>
      <c r="MX514" s="2" t="s">
        <v>223</v>
      </c>
      <c r="MY514" s="2" t="s">
        <v>643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239</v>
      </c>
      <c r="NJ514" s="2" t="s">
        <v>261</v>
      </c>
      <c r="NK514" s="2" t="s">
        <v>2267</v>
      </c>
      <c r="NL514" s="2" t="s">
        <v>226</v>
      </c>
      <c r="NM514" s="2" t="s">
        <v>238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239</v>
      </c>
      <c r="NV514" s="2" t="s">
        <v>237</v>
      </c>
      <c r="NW514" s="2" t="s">
        <v>2765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252</v>
      </c>
      <c r="OH514" s="2" t="s">
        <v>223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252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239</v>
      </c>
      <c r="PF514" s="2" t="s">
        <v>223</v>
      </c>
      <c r="PG514" s="2" t="s">
        <v>226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266</v>
      </c>
      <c r="QD514" s="2" t="s">
        <v>223</v>
      </c>
      <c r="QE514" s="2" t="s">
        <v>226</v>
      </c>
      <c r="QF514" s="2" t="s">
        <v>226</v>
      </c>
      <c r="QG514" s="2" t="s">
        <v>238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223</v>
      </c>
      <c r="RC514" s="2" t="s">
        <v>226</v>
      </c>
      <c r="RD514" s="2" t="s">
        <v>226</v>
      </c>
      <c r="RE514" s="2" t="s">
        <v>238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252</v>
      </c>
      <c r="RN514" s="2" t="s">
        <v>223</v>
      </c>
      <c r="RO514" s="2" t="s">
        <v>226</v>
      </c>
      <c r="RP514" s="2" t="s">
        <v>226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226</v>
      </c>
      <c r="RZ514" s="2" t="s">
        <v>226</v>
      </c>
      <c r="SA514" s="2" t="s">
        <v>226</v>
      </c>
      <c r="SB514" s="2" t="s">
        <v>226</v>
      </c>
      <c r="SC514" s="2" t="s">
        <v>226</v>
      </c>
      <c r="SD514" s="2" t="s">
        <v>226</v>
      </c>
      <c r="SE514" s="4">
        <v>164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</row>
    <row r="515">
      <c r="A515" s="2" t="s">
        <v>3932</v>
      </c>
      <c r="B515" s="2" t="s">
        <v>577</v>
      </c>
      <c r="C515" s="2" t="s">
        <v>558</v>
      </c>
      <c r="D515" s="2" t="s">
        <v>486</v>
      </c>
      <c r="E515" s="2" t="s">
        <v>487</v>
      </c>
      <c r="F515" s="2" t="s">
        <v>3933</v>
      </c>
      <c r="G515" s="2" t="s">
        <v>3934</v>
      </c>
      <c r="H515" s="2" t="s">
        <v>3935</v>
      </c>
      <c r="I515" s="2" t="s">
        <v>3936</v>
      </c>
      <c r="J515" s="2" t="s">
        <v>582</v>
      </c>
      <c r="K515" s="2" t="s">
        <v>674</v>
      </c>
      <c r="L515" s="3">
        <v>22.05</v>
      </c>
      <c r="M515" s="3">
        <v>23.15</v>
      </c>
      <c r="N515" s="3">
        <v>44.99</v>
      </c>
      <c r="O515" s="2" t="s">
        <v>283</v>
      </c>
      <c r="P515" s="2" t="s">
        <v>284</v>
      </c>
      <c r="Q515" s="2" t="s">
        <v>225</v>
      </c>
      <c r="R515" s="2" t="s">
        <v>226</v>
      </c>
      <c r="S515" s="2" t="s">
        <v>3937</v>
      </c>
      <c r="T515" s="2" t="s">
        <v>969</v>
      </c>
      <c r="U515" s="2" t="s">
        <v>2756</v>
      </c>
      <c r="V515" s="2" t="s">
        <v>563</v>
      </c>
      <c r="W515" s="2" t="s">
        <v>587</v>
      </c>
      <c r="X515" s="2" t="s">
        <v>1578</v>
      </c>
      <c r="Y515" s="2" t="s">
        <v>1000</v>
      </c>
      <c r="Z515" s="4"/>
      <c r="AA515" s="4">
        <f>=ROUNDDOWN({0},0)</f>
      </c>
      <c r="AB515" s="5"/>
      <c r="AC515" s="2" t="s">
        <v>226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4</v>
      </c>
      <c r="AQ515" s="8">
        <v>58.52</v>
      </c>
      <c r="AR515" s="4">
        <v>1</v>
      </c>
      <c r="AS515" s="8">
        <v>23.42</v>
      </c>
      <c r="AT515" s="7">
        <v>3</v>
      </c>
      <c r="AU515" s="7">
        <v>1.4987</v>
      </c>
      <c r="AV515" s="4">
        <v>4</v>
      </c>
      <c r="AW515" s="8">
        <v>58.52</v>
      </c>
      <c r="AX515" s="4">
        <v>2</v>
      </c>
      <c r="AY515" s="8">
        <v>53.75</v>
      </c>
      <c r="AZ515" s="7">
        <v>1</v>
      </c>
      <c r="BA515" s="7">
        <v>0.0887</v>
      </c>
      <c r="BB515" s="7">
        <v>1</v>
      </c>
      <c r="BC515" s="4">
        <v>4</v>
      </c>
      <c r="BD515" s="8">
        <v>58.52</v>
      </c>
      <c r="BE515" s="4">
        <v>2</v>
      </c>
      <c r="BF515" s="8">
        <v>53.75</v>
      </c>
      <c r="BG515" s="7">
        <v>1</v>
      </c>
      <c r="BH515" s="7">
        <v>0.0887</v>
      </c>
      <c r="BI515" s="7">
        <v>1</v>
      </c>
      <c r="BJ515" s="4">
        <v>4</v>
      </c>
      <c r="BK515" s="8">
        <v>58.52</v>
      </c>
      <c r="BL515" s="2" t="s">
        <v>3938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236</v>
      </c>
      <c r="BV515" s="2" t="s">
        <v>223</v>
      </c>
      <c r="BW515" s="2" t="s">
        <v>226</v>
      </c>
      <c r="BX515" s="2" t="s">
        <v>226</v>
      </c>
      <c r="BY515" s="2" t="s">
        <v>238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239</v>
      </c>
      <c r="CH515" s="2" t="s">
        <v>237</v>
      </c>
      <c r="CI515" s="2" t="s">
        <v>845</v>
      </c>
      <c r="CJ515" s="2" t="s">
        <v>1260</v>
      </c>
      <c r="CK515" s="2" t="s">
        <v>238</v>
      </c>
      <c r="CL515" s="2" t="s">
        <v>226</v>
      </c>
      <c r="CM515" s="4">
        <v>4</v>
      </c>
      <c r="CN515" s="8">
        <v>58.52</v>
      </c>
      <c r="CO515" s="4"/>
      <c r="CP515" s="8"/>
      <c r="CQ515" s="7"/>
      <c r="CR515" s="7"/>
      <c r="CS515" s="2" t="s">
        <v>239</v>
      </c>
      <c r="CT515" s="2" t="s">
        <v>223</v>
      </c>
      <c r="CU515" s="2" t="s">
        <v>1077</v>
      </c>
      <c r="CV515" s="2" t="s">
        <v>885</v>
      </c>
      <c r="CW515" s="2" t="s">
        <v>238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239</v>
      </c>
      <c r="DF515" s="2" t="s">
        <v>237</v>
      </c>
      <c r="DG515" s="2" t="s">
        <v>848</v>
      </c>
      <c r="DH515" s="2" t="s">
        <v>2201</v>
      </c>
      <c r="DI515" s="2" t="s">
        <v>238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223</v>
      </c>
      <c r="DS515" s="2" t="s">
        <v>1226</v>
      </c>
      <c r="DT515" s="2" t="s">
        <v>1779</v>
      </c>
      <c r="DU515" s="2" t="s">
        <v>291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236</v>
      </c>
      <c r="ED515" s="2" t="s">
        <v>237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/>
      <c r="EJ515" s="8"/>
      <c r="EK515" s="4">
        <v>1</v>
      </c>
      <c r="EL515" s="8">
        <v>23.42</v>
      </c>
      <c r="EM515" s="7">
        <v>-1</v>
      </c>
      <c r="EN515" s="7">
        <v>-1</v>
      </c>
      <c r="EO515" s="2" t="s">
        <v>239</v>
      </c>
      <c r="EP515" s="2" t="s">
        <v>223</v>
      </c>
      <c r="EQ515" s="2" t="s">
        <v>1201</v>
      </c>
      <c r="ER515" s="2" t="s">
        <v>1631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223</v>
      </c>
      <c r="FC515" s="2" t="s">
        <v>885</v>
      </c>
      <c r="FD515" s="2" t="s">
        <v>3722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223</v>
      </c>
      <c r="FO515" s="2" t="s">
        <v>1077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226</v>
      </c>
      <c r="FZ515" s="2" t="s">
        <v>226</v>
      </c>
      <c r="GA515" s="2" t="s">
        <v>226</v>
      </c>
      <c r="GB515" s="2" t="s">
        <v>226</v>
      </c>
      <c r="GC515" s="2" t="s">
        <v>226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667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239</v>
      </c>
      <c r="GX515" s="2" t="s">
        <v>223</v>
      </c>
      <c r="GY515" s="2" t="s">
        <v>1077</v>
      </c>
      <c r="GZ515" s="2" t="s">
        <v>619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239</v>
      </c>
      <c r="HJ515" s="2" t="s">
        <v>223</v>
      </c>
      <c r="HK515" s="2" t="s">
        <v>1077</v>
      </c>
      <c r="HL515" s="2" t="s">
        <v>3939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223</v>
      </c>
      <c r="HW515" s="2" t="s">
        <v>1139</v>
      </c>
      <c r="HX515" s="2" t="s">
        <v>3940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239</v>
      </c>
      <c r="IT515" s="2" t="s">
        <v>223</v>
      </c>
      <c r="IU515" s="2" t="s">
        <v>305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252</v>
      </c>
      <c r="JF515" s="2" t="s">
        <v>223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236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252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239</v>
      </c>
      <c r="LN515" s="2" t="s">
        <v>223</v>
      </c>
      <c r="LO515" s="2" t="s">
        <v>2983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226</v>
      </c>
      <c r="MA515" s="2" t="s">
        <v>226</v>
      </c>
      <c r="MB515" s="2" t="s">
        <v>226</v>
      </c>
      <c r="MC515" s="2" t="s">
        <v>226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226</v>
      </c>
      <c r="ML515" s="2" t="s">
        <v>226</v>
      </c>
      <c r="MM515" s="2" t="s">
        <v>226</v>
      </c>
      <c r="MN515" s="2" t="s">
        <v>226</v>
      </c>
      <c r="MO515" s="2" t="s">
        <v>226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252</v>
      </c>
      <c r="MX515" s="2" t="s">
        <v>223</v>
      </c>
      <c r="MY515" s="2" t="s">
        <v>226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239</v>
      </c>
      <c r="NJ515" s="2" t="s">
        <v>261</v>
      </c>
      <c r="NK515" s="2" t="s">
        <v>1077</v>
      </c>
      <c r="NL515" s="2" t="s">
        <v>3941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239</v>
      </c>
      <c r="NV515" s="2" t="s">
        <v>237</v>
      </c>
      <c r="NW515" s="2" t="s">
        <v>682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252</v>
      </c>
      <c r="OH515" s="2" t="s">
        <v>223</v>
      </c>
      <c r="OI515" s="2" t="s">
        <v>226</v>
      </c>
      <c r="OJ515" s="2" t="s">
        <v>226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252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266</v>
      </c>
      <c r="QD515" s="2" t="s">
        <v>223</v>
      </c>
      <c r="QE515" s="2" t="s">
        <v>226</v>
      </c>
      <c r="QF515" s="2" t="s">
        <v>226</v>
      </c>
      <c r="QG515" s="2" t="s">
        <v>238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236</v>
      </c>
      <c r="QP515" s="2" t="s">
        <v>237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266</v>
      </c>
      <c r="RB515" s="2" t="s">
        <v>223</v>
      </c>
      <c r="RC515" s="2" t="s">
        <v>226</v>
      </c>
      <c r="RD515" s="2" t="s">
        <v>226</v>
      </c>
      <c r="RE515" s="2" t="s">
        <v>238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226</v>
      </c>
      <c r="RN515" s="2" t="s">
        <v>226</v>
      </c>
      <c r="RO515" s="2" t="s">
        <v>226</v>
      </c>
      <c r="RP515" s="2" t="s">
        <v>226</v>
      </c>
      <c r="RQ515" s="2" t="s">
        <v>226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236</v>
      </c>
      <c r="RZ515" s="2" t="s">
        <v>237</v>
      </c>
      <c r="SA515" s="2" t="s">
        <v>843</v>
      </c>
      <c r="SB515" s="2" t="s">
        <v>226</v>
      </c>
      <c r="SC515" s="2" t="s">
        <v>238</v>
      </c>
      <c r="SD515" s="2" t="s">
        <v>226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</row>
    <row r="516">
      <c r="A516" s="2" t="s">
        <v>3942</v>
      </c>
      <c r="B516" s="2" t="s">
        <v>577</v>
      </c>
      <c r="C516" s="2" t="s">
        <v>558</v>
      </c>
      <c r="D516" s="2" t="s">
        <v>486</v>
      </c>
      <c r="E516" s="2" t="s">
        <v>487</v>
      </c>
      <c r="F516" s="2" t="s">
        <v>3933</v>
      </c>
      <c r="G516" s="2" t="s">
        <v>3934</v>
      </c>
      <c r="H516" s="2" t="s">
        <v>3935</v>
      </c>
      <c r="I516" s="2" t="s">
        <v>3936</v>
      </c>
      <c r="J516" s="2" t="s">
        <v>221</v>
      </c>
      <c r="K516" s="2" t="s">
        <v>674</v>
      </c>
      <c r="L516" s="3">
        <v>26.95</v>
      </c>
      <c r="M516" s="3">
        <v>28.3</v>
      </c>
      <c r="N516" s="3">
        <v>54.99</v>
      </c>
      <c r="O516" s="2" t="s">
        <v>283</v>
      </c>
      <c r="P516" s="2" t="s">
        <v>284</v>
      </c>
      <c r="Q516" s="2" t="s">
        <v>225</v>
      </c>
      <c r="R516" s="2" t="s">
        <v>226</v>
      </c>
      <c r="S516" s="2" t="s">
        <v>3937</v>
      </c>
      <c r="T516" s="2" t="s">
        <v>969</v>
      </c>
      <c r="U516" s="2" t="s">
        <v>489</v>
      </c>
      <c r="V516" s="2" t="s">
        <v>563</v>
      </c>
      <c r="W516" s="2" t="s">
        <v>587</v>
      </c>
      <c r="X516" s="2" t="s">
        <v>1578</v>
      </c>
      <c r="Y516" s="2" t="s">
        <v>1000</v>
      </c>
      <c r="Z516" s="4"/>
      <c r="AA516" s="4">
        <f>=ROUNDDOWN({0},0)</f>
      </c>
      <c r="AB516" s="5">
        <v>3</v>
      </c>
      <c r="AC516" s="2" t="s">
        <v>226</v>
      </c>
      <c r="AD516" s="4"/>
      <c r="AE516" s="4"/>
      <c r="AF516" s="6">
        <v>66</v>
      </c>
      <c r="AG516" s="6"/>
      <c r="AH516" s="7">
        <v>0.2619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/>
      <c r="AQ516" s="8"/>
      <c r="AR516" s="4">
        <v>1</v>
      </c>
      <c r="AS516" s="8">
        <v>30.33</v>
      </c>
      <c r="AT516" s="7">
        <v>-1</v>
      </c>
      <c r="AU516" s="7">
        <v>-1</v>
      </c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/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/>
      <c r="BK516" s="8"/>
      <c r="BL516" s="2" t="s">
        <v>24</v>
      </c>
      <c r="BM516" s="7"/>
      <c r="BN516" s="7"/>
      <c r="BO516" s="4"/>
      <c r="BP516" s="8"/>
      <c r="BQ516" s="4"/>
      <c r="BR516" s="8"/>
      <c r="BS516" s="7"/>
      <c r="BT516" s="7"/>
      <c r="BU516" s="2" t="s">
        <v>236</v>
      </c>
      <c r="BV516" s="2" t="s">
        <v>237</v>
      </c>
      <c r="BW516" s="2" t="s">
        <v>226</v>
      </c>
      <c r="BX516" s="2" t="s">
        <v>226</v>
      </c>
      <c r="BY516" s="2" t="s">
        <v>238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239</v>
      </c>
      <c r="CH516" s="2" t="s">
        <v>237</v>
      </c>
      <c r="CI516" s="2" t="s">
        <v>845</v>
      </c>
      <c r="CJ516" s="2" t="s">
        <v>3536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237</v>
      </c>
      <c r="CU516" s="2" t="s">
        <v>1077</v>
      </c>
      <c r="CV516" s="2" t="s">
        <v>847</v>
      </c>
      <c r="CW516" s="2" t="s">
        <v>238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239</v>
      </c>
      <c r="DF516" s="2" t="s">
        <v>237</v>
      </c>
      <c r="DG516" s="2" t="s">
        <v>848</v>
      </c>
      <c r="DH516" s="2" t="s">
        <v>686</v>
      </c>
      <c r="DI516" s="2" t="s">
        <v>291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239</v>
      </c>
      <c r="DR516" s="2" t="s">
        <v>237</v>
      </c>
      <c r="DS516" s="2" t="s">
        <v>1226</v>
      </c>
      <c r="DT516" s="2" t="s">
        <v>866</v>
      </c>
      <c r="DU516" s="2" t="s">
        <v>291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236</v>
      </c>
      <c r="ED516" s="2" t="s">
        <v>237</v>
      </c>
      <c r="EE516" s="2" t="s">
        <v>226</v>
      </c>
      <c r="EF516" s="2" t="s">
        <v>226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237</v>
      </c>
      <c r="EQ516" s="2" t="s">
        <v>1201</v>
      </c>
      <c r="ER516" s="2" t="s">
        <v>1259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237</v>
      </c>
      <c r="FC516" s="2" t="s">
        <v>885</v>
      </c>
      <c r="FD516" s="2" t="s">
        <v>3943</v>
      </c>
      <c r="FE516" s="2" t="s">
        <v>238</v>
      </c>
      <c r="FF516" s="2" t="s">
        <v>226</v>
      </c>
      <c r="FG516" s="4"/>
      <c r="FH516" s="8"/>
      <c r="FI516" s="4">
        <v>1</v>
      </c>
      <c r="FJ516" s="8">
        <v>30.33</v>
      </c>
      <c r="FK516" s="7">
        <v>-1</v>
      </c>
      <c r="FL516" s="7">
        <v>-1</v>
      </c>
      <c r="FM516" s="2" t="s">
        <v>239</v>
      </c>
      <c r="FN516" s="2" t="s">
        <v>237</v>
      </c>
      <c r="FO516" s="2" t="s">
        <v>1077</v>
      </c>
      <c r="FP516" s="2" t="s">
        <v>547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226</v>
      </c>
      <c r="FZ516" s="2" t="s">
        <v>226</v>
      </c>
      <c r="GA516" s="2" t="s">
        <v>226</v>
      </c>
      <c r="GB516" s="2" t="s">
        <v>226</v>
      </c>
      <c r="GC516" s="2" t="s">
        <v>226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667</v>
      </c>
      <c r="GL516" s="2" t="s">
        <v>237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239</v>
      </c>
      <c r="GX516" s="2" t="s">
        <v>237</v>
      </c>
      <c r="GY516" s="2" t="s">
        <v>1077</v>
      </c>
      <c r="GZ516" s="2" t="s">
        <v>848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239</v>
      </c>
      <c r="HJ516" s="2" t="s">
        <v>237</v>
      </c>
      <c r="HK516" s="2" t="s">
        <v>1077</v>
      </c>
      <c r="HL516" s="2" t="s">
        <v>1137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237</v>
      </c>
      <c r="HW516" s="2" t="s">
        <v>1139</v>
      </c>
      <c r="HX516" s="2" t="s">
        <v>1947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237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239</v>
      </c>
      <c r="IT516" s="2" t="s">
        <v>237</v>
      </c>
      <c r="IU516" s="2" t="s">
        <v>305</v>
      </c>
      <c r="IV516" s="2" t="s">
        <v>295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252</v>
      </c>
      <c r="JF516" s="2" t="s">
        <v>237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237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237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236</v>
      </c>
      <c r="KP516" s="2" t="s">
        <v>237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252</v>
      </c>
      <c r="LB516" s="2" t="s">
        <v>237</v>
      </c>
      <c r="LC516" s="2" t="s">
        <v>226</v>
      </c>
      <c r="LD516" s="2" t="s">
        <v>226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239</v>
      </c>
      <c r="LN516" s="2" t="s">
        <v>237</v>
      </c>
      <c r="LO516" s="2" t="s">
        <v>321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252</v>
      </c>
      <c r="MX516" s="2" t="s">
        <v>237</v>
      </c>
      <c r="MY516" s="2" t="s">
        <v>226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239</v>
      </c>
      <c r="NJ516" s="2" t="s">
        <v>237</v>
      </c>
      <c r="NK516" s="2" t="s">
        <v>1077</v>
      </c>
      <c r="NL516" s="2" t="s">
        <v>1880</v>
      </c>
      <c r="NM516" s="2" t="s">
        <v>291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239</v>
      </c>
      <c r="NV516" s="2" t="s">
        <v>237</v>
      </c>
      <c r="NW516" s="2" t="s">
        <v>682</v>
      </c>
      <c r="NX516" s="2" t="s">
        <v>771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252</v>
      </c>
      <c r="OH516" s="2" t="s">
        <v>237</v>
      </c>
      <c r="OI516" s="2" t="s">
        <v>226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252</v>
      </c>
      <c r="OT516" s="2" t="s">
        <v>237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266</v>
      </c>
      <c r="QD516" s="2" t="s">
        <v>237</v>
      </c>
      <c r="QE516" s="2" t="s">
        <v>226</v>
      </c>
      <c r="QF516" s="2" t="s">
        <v>226</v>
      </c>
      <c r="QG516" s="2" t="s">
        <v>238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236</v>
      </c>
      <c r="QP516" s="2" t="s">
        <v>237</v>
      </c>
      <c r="QQ516" s="2" t="s">
        <v>226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266</v>
      </c>
      <c r="RB516" s="2" t="s">
        <v>237</v>
      </c>
      <c r="RC516" s="2" t="s">
        <v>226</v>
      </c>
      <c r="RD516" s="2" t="s">
        <v>226</v>
      </c>
      <c r="RE516" s="2" t="s">
        <v>238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226</v>
      </c>
      <c r="RN516" s="2" t="s">
        <v>226</v>
      </c>
      <c r="RO516" s="2" t="s">
        <v>226</v>
      </c>
      <c r="RP516" s="2" t="s">
        <v>226</v>
      </c>
      <c r="RQ516" s="2" t="s">
        <v>226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236</v>
      </c>
      <c r="RZ516" s="2" t="s">
        <v>237</v>
      </c>
      <c r="SA516" s="2" t="s">
        <v>843</v>
      </c>
      <c r="SB516" s="2" t="s">
        <v>226</v>
      </c>
      <c r="SC516" s="2" t="s">
        <v>238</v>
      </c>
      <c r="SD516" s="2" t="s">
        <v>226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</row>
    <row r="517">
      <c r="A517" s="2" t="s">
        <v>3944</v>
      </c>
      <c r="B517" s="2" t="s">
        <v>577</v>
      </c>
      <c r="C517" s="2" t="s">
        <v>558</v>
      </c>
      <c r="D517" s="2" t="s">
        <v>486</v>
      </c>
      <c r="E517" s="2" t="s">
        <v>487</v>
      </c>
      <c r="F517" s="2" t="s">
        <v>3135</v>
      </c>
      <c r="G517" s="2" t="s">
        <v>3136</v>
      </c>
      <c r="H517" s="2" t="s">
        <v>3137</v>
      </c>
      <c r="I517" s="2" t="s">
        <v>3945</v>
      </c>
      <c r="J517" s="2" t="s">
        <v>582</v>
      </c>
      <c r="K517" s="2" t="s">
        <v>1576</v>
      </c>
      <c r="L517" s="3">
        <v>23.8</v>
      </c>
      <c r="M517" s="3">
        <v>24.99</v>
      </c>
      <c r="N517" s="3">
        <v>49.99</v>
      </c>
      <c r="O517" s="2" t="s">
        <v>223</v>
      </c>
      <c r="P517" s="2" t="s">
        <v>284</v>
      </c>
      <c r="Q517" s="2" t="s">
        <v>225</v>
      </c>
      <c r="R517" s="2" t="s">
        <v>226</v>
      </c>
      <c r="S517" s="2" t="s">
        <v>3138</v>
      </c>
      <c r="T517" s="2" t="s">
        <v>969</v>
      </c>
      <c r="U517" s="2" t="s">
        <v>2756</v>
      </c>
      <c r="V517" s="2" t="s">
        <v>2382</v>
      </c>
      <c r="W517" s="2" t="s">
        <v>971</v>
      </c>
      <c r="X517" s="2" t="s">
        <v>2542</v>
      </c>
      <c r="Y517" s="2" t="s">
        <v>889</v>
      </c>
      <c r="Z517" s="4">
        <v>6</v>
      </c>
      <c r="AA517" s="4">
        <f>=ROUNDDOWN(6,0)</f>
      </c>
      <c r="AB517" s="5">
        <v>1</v>
      </c>
      <c r="AC517" s="2" t="s">
        <v>226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>
        <v>2</v>
      </c>
      <c r="AS517" s="8">
        <v>53.98</v>
      </c>
      <c r="AT517" s="7">
        <v>-1</v>
      </c>
      <c r="AU517" s="7">
        <v>-1</v>
      </c>
      <c r="AV517" s="4">
        <v>3</v>
      </c>
      <c r="AW517" s="8">
        <v>56.88</v>
      </c>
      <c r="AX517" s="4">
        <v>2</v>
      </c>
      <c r="AY517" s="8">
        <v>53.98</v>
      </c>
      <c r="AZ517" s="7">
        <v>0.5</v>
      </c>
      <c r="BA517" s="7">
        <v>0.0537</v>
      </c>
      <c r="BB517" s="7"/>
      <c r="BC517" s="4">
        <v>3</v>
      </c>
      <c r="BD517" s="8">
        <v>56.88</v>
      </c>
      <c r="BE517" s="4">
        <v>2</v>
      </c>
      <c r="BF517" s="8">
        <v>53.98</v>
      </c>
      <c r="BG517" s="7">
        <v>0.5</v>
      </c>
      <c r="BH517" s="7">
        <v>0.0537</v>
      </c>
      <c r="BI517" s="7">
        <v>1</v>
      </c>
      <c r="BJ517" s="4"/>
      <c r="BK517" s="8"/>
      <c r="BL517" s="2" t="s">
        <v>19</v>
      </c>
      <c r="BM517" s="7"/>
      <c r="BN517" s="7"/>
      <c r="BO517" s="4"/>
      <c r="BP517" s="8"/>
      <c r="BQ517" s="4"/>
      <c r="BR517" s="8"/>
      <c r="BS517" s="7"/>
      <c r="BT517" s="7"/>
      <c r="BU517" s="2" t="s">
        <v>287</v>
      </c>
      <c r="BV517" s="2" t="s">
        <v>223</v>
      </c>
      <c r="BW517" s="2" t="s">
        <v>226</v>
      </c>
      <c r="BX517" s="2" t="s">
        <v>226</v>
      </c>
      <c r="BY517" s="2" t="s">
        <v>238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239</v>
      </c>
      <c r="CH517" s="2" t="s">
        <v>223</v>
      </c>
      <c r="CI517" s="2" t="s">
        <v>1778</v>
      </c>
      <c r="CJ517" s="2" t="s">
        <v>3946</v>
      </c>
      <c r="CK517" s="2" t="s">
        <v>238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239</v>
      </c>
      <c r="CT517" s="2" t="s">
        <v>223</v>
      </c>
      <c r="CU517" s="2" t="s">
        <v>1619</v>
      </c>
      <c r="CV517" s="2" t="s">
        <v>3947</v>
      </c>
      <c r="CW517" s="2" t="s">
        <v>238</v>
      </c>
      <c r="CX517" s="2" t="s">
        <v>226</v>
      </c>
      <c r="CY517" s="4"/>
      <c r="CZ517" s="8"/>
      <c r="DA517" s="4">
        <v>2</v>
      </c>
      <c r="DB517" s="8">
        <v>53.98</v>
      </c>
      <c r="DC517" s="7">
        <v>-1</v>
      </c>
      <c r="DD517" s="7">
        <v>-1</v>
      </c>
      <c r="DE517" s="2" t="s">
        <v>239</v>
      </c>
      <c r="DF517" s="2" t="s">
        <v>223</v>
      </c>
      <c r="DG517" s="2" t="s">
        <v>914</v>
      </c>
      <c r="DH517" s="2" t="s">
        <v>3103</v>
      </c>
      <c r="DI517" s="2" t="s">
        <v>291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239</v>
      </c>
      <c r="DR517" s="2" t="s">
        <v>223</v>
      </c>
      <c r="DS517" s="2" t="s">
        <v>2262</v>
      </c>
      <c r="DT517" s="2" t="s">
        <v>2855</v>
      </c>
      <c r="DU517" s="2" t="s">
        <v>291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239</v>
      </c>
      <c r="ED517" s="2" t="s">
        <v>223</v>
      </c>
      <c r="EE517" s="2" t="s">
        <v>2218</v>
      </c>
      <c r="EF517" s="2" t="s">
        <v>226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239</v>
      </c>
      <c r="EP517" s="2" t="s">
        <v>223</v>
      </c>
      <c r="EQ517" s="2" t="s">
        <v>927</v>
      </c>
      <c r="ER517" s="2" t="s">
        <v>535</v>
      </c>
      <c r="ES517" s="2" t="s">
        <v>238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223</v>
      </c>
      <c r="FC517" s="2" t="s">
        <v>415</v>
      </c>
      <c r="FD517" s="2" t="s">
        <v>226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223</v>
      </c>
      <c r="FO517" s="2" t="s">
        <v>927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226</v>
      </c>
      <c r="FZ517" s="2" t="s">
        <v>226</v>
      </c>
      <c r="GA517" s="2" t="s">
        <v>226</v>
      </c>
      <c r="GB517" s="2" t="s">
        <v>226</v>
      </c>
      <c r="GC517" s="2" t="s">
        <v>226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252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239</v>
      </c>
      <c r="GX517" s="2" t="s">
        <v>223</v>
      </c>
      <c r="GY517" s="2" t="s">
        <v>2763</v>
      </c>
      <c r="GZ517" s="2" t="s">
        <v>3948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252</v>
      </c>
      <c r="HJ517" s="2" t="s">
        <v>223</v>
      </c>
      <c r="HK517" s="2" t="s">
        <v>226</v>
      </c>
      <c r="HL517" s="2" t="s">
        <v>226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223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223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252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223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252</v>
      </c>
      <c r="KP517" s="2" t="s">
        <v>223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252</v>
      </c>
      <c r="LB517" s="2" t="s">
        <v>223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252</v>
      </c>
      <c r="LN517" s="2" t="s">
        <v>223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239</v>
      </c>
      <c r="MX517" s="2" t="s">
        <v>223</v>
      </c>
      <c r="MY517" s="2" t="s">
        <v>643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239</v>
      </c>
      <c r="NJ517" s="2" t="s">
        <v>261</v>
      </c>
      <c r="NK517" s="2" t="s">
        <v>2966</v>
      </c>
      <c r="NL517" s="2" t="s">
        <v>226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239</v>
      </c>
      <c r="NV517" s="2" t="s">
        <v>237</v>
      </c>
      <c r="NW517" s="2" t="s">
        <v>2967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252</v>
      </c>
      <c r="OH517" s="2" t="s">
        <v>223</v>
      </c>
      <c r="OI517" s="2" t="s">
        <v>226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252</v>
      </c>
      <c r="OT517" s="2" t="s">
        <v>223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239</v>
      </c>
      <c r="PF517" s="2" t="s">
        <v>223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266</v>
      </c>
      <c r="QD517" s="2" t="s">
        <v>223</v>
      </c>
      <c r="QE517" s="2" t="s">
        <v>226</v>
      </c>
      <c r="QF517" s="2" t="s">
        <v>226</v>
      </c>
      <c r="QG517" s="2" t="s">
        <v>238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226</v>
      </c>
      <c r="QQ517" s="2" t="s">
        <v>226</v>
      </c>
      <c r="QR517" s="2" t="s">
        <v>226</v>
      </c>
      <c r="QS517" s="2" t="s">
        <v>226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266</v>
      </c>
      <c r="RB517" s="2" t="s">
        <v>223</v>
      </c>
      <c r="RC517" s="2" t="s">
        <v>226</v>
      </c>
      <c r="RD517" s="2" t="s">
        <v>226</v>
      </c>
      <c r="RE517" s="2" t="s">
        <v>238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252</v>
      </c>
      <c r="RN517" s="2" t="s">
        <v>223</v>
      </c>
      <c r="RO517" s="2" t="s">
        <v>226</v>
      </c>
      <c r="RP517" s="2" t="s">
        <v>226</v>
      </c>
      <c r="RQ517" s="2" t="s">
        <v>238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226</v>
      </c>
      <c r="RZ517" s="2" t="s">
        <v>226</v>
      </c>
      <c r="SA517" s="2" t="s">
        <v>226</v>
      </c>
      <c r="SB517" s="2" t="s">
        <v>226</v>
      </c>
      <c r="SC517" s="2" t="s">
        <v>226</v>
      </c>
      <c r="SD517" s="2" t="s">
        <v>226</v>
      </c>
      <c r="SE517" s="4">
        <v>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</row>
    <row r="518">
      <c r="A518" s="2" t="s">
        <v>3949</v>
      </c>
      <c r="B518" s="2" t="s">
        <v>577</v>
      </c>
      <c r="C518" s="2" t="s">
        <v>558</v>
      </c>
      <c r="D518" s="2" t="s">
        <v>486</v>
      </c>
      <c r="E518" s="2" t="s">
        <v>487</v>
      </c>
      <c r="F518" s="2" t="s">
        <v>3135</v>
      </c>
      <c r="G518" s="2" t="s">
        <v>3136</v>
      </c>
      <c r="H518" s="2" t="s">
        <v>3137</v>
      </c>
      <c r="I518" s="2" t="s">
        <v>3945</v>
      </c>
      <c r="J518" s="2" t="s">
        <v>221</v>
      </c>
      <c r="K518" s="2" t="s">
        <v>1576</v>
      </c>
      <c r="L518" s="3">
        <v>28.57</v>
      </c>
      <c r="M518" s="3">
        <v>30</v>
      </c>
      <c r="N518" s="3">
        <v>59.99</v>
      </c>
      <c r="O518" s="2" t="s">
        <v>223</v>
      </c>
      <c r="P518" s="2" t="s">
        <v>284</v>
      </c>
      <c r="Q518" s="2" t="s">
        <v>225</v>
      </c>
      <c r="R518" s="2" t="s">
        <v>226</v>
      </c>
      <c r="S518" s="2" t="s">
        <v>3138</v>
      </c>
      <c r="T518" s="2" t="s">
        <v>969</v>
      </c>
      <c r="U518" s="2" t="s">
        <v>489</v>
      </c>
      <c r="V518" s="2" t="s">
        <v>2382</v>
      </c>
      <c r="W518" s="2" t="s">
        <v>971</v>
      </c>
      <c r="X518" s="2" t="s">
        <v>2542</v>
      </c>
      <c r="Y518" s="2" t="s">
        <v>889</v>
      </c>
      <c r="Z518" s="4">
        <v>31</v>
      </c>
      <c r="AA518" s="4">
        <f>=ROUNDDOWN(31,0)</f>
      </c>
      <c r="AB518" s="5">
        <v>1</v>
      </c>
      <c r="AC518" s="2" t="s">
        <v>226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3</v>
      </c>
      <c r="AQ518" s="8">
        <v>56.88</v>
      </c>
      <c r="AR518" s="4"/>
      <c r="AS518" s="8"/>
      <c r="AT518" s="7"/>
      <c r="AU518" s="7"/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>
        <v>1</v>
      </c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 t="s">
        <v>226</v>
      </c>
      <c r="BJ518" s="4">
        <v>3</v>
      </c>
      <c r="BK518" s="8">
        <v>56.88</v>
      </c>
      <c r="BL518" s="2" t="s">
        <v>3950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287</v>
      </c>
      <c r="BV518" s="2" t="s">
        <v>223</v>
      </c>
      <c r="BW518" s="2" t="s">
        <v>226</v>
      </c>
      <c r="BX518" s="2" t="s">
        <v>226</v>
      </c>
      <c r="BY518" s="2" t="s">
        <v>238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239</v>
      </c>
      <c r="CH518" s="2" t="s">
        <v>223</v>
      </c>
      <c r="CI518" s="2" t="s">
        <v>1778</v>
      </c>
      <c r="CJ518" s="2" t="s">
        <v>3184</v>
      </c>
      <c r="CK518" s="2" t="s">
        <v>238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239</v>
      </c>
      <c r="CT518" s="2" t="s">
        <v>223</v>
      </c>
      <c r="CU518" s="2" t="s">
        <v>1619</v>
      </c>
      <c r="CV518" s="2" t="s">
        <v>2811</v>
      </c>
      <c r="CW518" s="2" t="s">
        <v>238</v>
      </c>
      <c r="CX518" s="2" t="s">
        <v>226</v>
      </c>
      <c r="CY518" s="4">
        <v>2</v>
      </c>
      <c r="CZ518" s="8">
        <v>38.88</v>
      </c>
      <c r="DA518" s="4"/>
      <c r="DB518" s="8"/>
      <c r="DC518" s="7"/>
      <c r="DD518" s="7"/>
      <c r="DE518" s="2" t="s">
        <v>239</v>
      </c>
      <c r="DF518" s="2" t="s">
        <v>223</v>
      </c>
      <c r="DG518" s="2" t="s">
        <v>914</v>
      </c>
      <c r="DH518" s="2" t="s">
        <v>2981</v>
      </c>
      <c r="DI518" s="2" t="s">
        <v>291</v>
      </c>
      <c r="DJ518" s="2" t="s">
        <v>226</v>
      </c>
      <c r="DK518" s="4">
        <v>1</v>
      </c>
      <c r="DL518" s="8">
        <v>18</v>
      </c>
      <c r="DM518" s="4"/>
      <c r="DN518" s="8"/>
      <c r="DO518" s="7"/>
      <c r="DP518" s="7"/>
      <c r="DQ518" s="2" t="s">
        <v>239</v>
      </c>
      <c r="DR518" s="2" t="s">
        <v>223</v>
      </c>
      <c r="DS518" s="2" t="s">
        <v>2262</v>
      </c>
      <c r="DT518" s="2" t="s">
        <v>2472</v>
      </c>
      <c r="DU518" s="2" t="s">
        <v>291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239</v>
      </c>
      <c r="ED518" s="2" t="s">
        <v>223</v>
      </c>
      <c r="EE518" s="2" t="s">
        <v>2218</v>
      </c>
      <c r="EF518" s="2" t="s">
        <v>3921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239</v>
      </c>
      <c r="EP518" s="2" t="s">
        <v>223</v>
      </c>
      <c r="EQ518" s="2" t="s">
        <v>927</v>
      </c>
      <c r="ER518" s="2" t="s">
        <v>1537</v>
      </c>
      <c r="ES518" s="2" t="s">
        <v>238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239</v>
      </c>
      <c r="FB518" s="2" t="s">
        <v>223</v>
      </c>
      <c r="FC518" s="2" t="s">
        <v>415</v>
      </c>
      <c r="FD518" s="2" t="s">
        <v>668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223</v>
      </c>
      <c r="FO518" s="2" t="s">
        <v>927</v>
      </c>
      <c r="FP518" s="2" t="s">
        <v>226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226</v>
      </c>
      <c r="FZ518" s="2" t="s">
        <v>226</v>
      </c>
      <c r="GA518" s="2" t="s">
        <v>226</v>
      </c>
      <c r="GB518" s="2" t="s">
        <v>226</v>
      </c>
      <c r="GC518" s="2" t="s">
        <v>226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252</v>
      </c>
      <c r="GL518" s="2" t="s">
        <v>223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239</v>
      </c>
      <c r="GX518" s="2" t="s">
        <v>223</v>
      </c>
      <c r="GY518" s="2" t="s">
        <v>2763</v>
      </c>
      <c r="GZ518" s="2" t="s">
        <v>3056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236</v>
      </c>
      <c r="HJ518" s="2" t="s">
        <v>223</v>
      </c>
      <c r="HK518" s="2" t="s">
        <v>226</v>
      </c>
      <c r="HL518" s="2" t="s">
        <v>226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223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223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252</v>
      </c>
      <c r="IT518" s="2" t="s">
        <v>223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252</v>
      </c>
      <c r="JF518" s="2" t="s">
        <v>223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252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223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252</v>
      </c>
      <c r="KP518" s="2" t="s">
        <v>223</v>
      </c>
      <c r="KQ518" s="2" t="s">
        <v>226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252</v>
      </c>
      <c r="LB518" s="2" t="s">
        <v>223</v>
      </c>
      <c r="LC518" s="2" t="s">
        <v>226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252</v>
      </c>
      <c r="LN518" s="2" t="s">
        <v>223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239</v>
      </c>
      <c r="MX518" s="2" t="s">
        <v>223</v>
      </c>
      <c r="MY518" s="2" t="s">
        <v>643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239</v>
      </c>
      <c r="NJ518" s="2" t="s">
        <v>261</v>
      </c>
      <c r="NK518" s="2" t="s">
        <v>2966</v>
      </c>
      <c r="NL518" s="2" t="s">
        <v>443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239</v>
      </c>
      <c r="NV518" s="2" t="s">
        <v>237</v>
      </c>
      <c r="NW518" s="2" t="s">
        <v>2967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252</v>
      </c>
      <c r="OH518" s="2" t="s">
        <v>223</v>
      </c>
      <c r="OI518" s="2" t="s">
        <v>226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252</v>
      </c>
      <c r="OT518" s="2" t="s">
        <v>223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239</v>
      </c>
      <c r="PF518" s="2" t="s">
        <v>223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266</v>
      </c>
      <c r="QD518" s="2" t="s">
        <v>223</v>
      </c>
      <c r="QE518" s="2" t="s">
        <v>226</v>
      </c>
      <c r="QF518" s="2" t="s">
        <v>226</v>
      </c>
      <c r="QG518" s="2" t="s">
        <v>238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226</v>
      </c>
      <c r="QP518" s="2" t="s">
        <v>226</v>
      </c>
      <c r="QQ518" s="2" t="s">
        <v>226</v>
      </c>
      <c r="QR518" s="2" t="s">
        <v>226</v>
      </c>
      <c r="QS518" s="2" t="s">
        <v>226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266</v>
      </c>
      <c r="RB518" s="2" t="s">
        <v>223</v>
      </c>
      <c r="RC518" s="2" t="s">
        <v>226</v>
      </c>
      <c r="RD518" s="2" t="s">
        <v>226</v>
      </c>
      <c r="RE518" s="2" t="s">
        <v>238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252</v>
      </c>
      <c r="RN518" s="2" t="s">
        <v>223</v>
      </c>
      <c r="RO518" s="2" t="s">
        <v>226</v>
      </c>
      <c r="RP518" s="2" t="s">
        <v>226</v>
      </c>
      <c r="RQ518" s="2" t="s">
        <v>238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226</v>
      </c>
      <c r="RZ518" s="2" t="s">
        <v>226</v>
      </c>
      <c r="SA518" s="2" t="s">
        <v>226</v>
      </c>
      <c r="SB518" s="2" t="s">
        <v>226</v>
      </c>
      <c r="SC518" s="2" t="s">
        <v>226</v>
      </c>
      <c r="SD518" s="2" t="s">
        <v>226</v>
      </c>
      <c r="SE518" s="4">
        <v>31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</row>
    <row r="519">
      <c r="A519" s="2" t="s">
        <v>3951</v>
      </c>
      <c r="B519" s="2" t="s">
        <v>577</v>
      </c>
      <c r="C519" s="2" t="s">
        <v>558</v>
      </c>
      <c r="D519" s="2" t="s">
        <v>486</v>
      </c>
      <c r="E519" s="2" t="s">
        <v>487</v>
      </c>
      <c r="F519" s="2" t="s">
        <v>2234</v>
      </c>
      <c r="G519" s="2" t="s">
        <v>2235</v>
      </c>
      <c r="H519" s="2" t="s">
        <v>2236</v>
      </c>
      <c r="I519" s="2" t="s">
        <v>3952</v>
      </c>
      <c r="J519" s="2" t="s">
        <v>582</v>
      </c>
      <c r="K519" s="2" t="s">
        <v>2237</v>
      </c>
      <c r="L519" s="3">
        <v>14.28</v>
      </c>
      <c r="M519" s="3">
        <v>14.99</v>
      </c>
      <c r="N519" s="3">
        <v>29.99</v>
      </c>
      <c r="O519" s="2" t="s">
        <v>223</v>
      </c>
      <c r="P519" s="2" t="s">
        <v>2226</v>
      </c>
      <c r="Q519" s="2" t="s">
        <v>225</v>
      </c>
      <c r="R519" s="2" t="s">
        <v>226</v>
      </c>
      <c r="S519" s="2" t="s">
        <v>2238</v>
      </c>
      <c r="T519" s="2" t="s">
        <v>969</v>
      </c>
      <c r="U519" s="2" t="s">
        <v>2756</v>
      </c>
      <c r="V519" s="2" t="s">
        <v>2050</v>
      </c>
      <c r="W519" s="2" t="s">
        <v>231</v>
      </c>
      <c r="X519" s="2" t="s">
        <v>2051</v>
      </c>
      <c r="Y519" s="2" t="s">
        <v>2239</v>
      </c>
      <c r="Z519" s="4">
        <v>60</v>
      </c>
      <c r="AA519" s="4">
        <f>=ROUNDDOWN({0},0)</f>
      </c>
      <c r="AB519" s="5"/>
      <c r="AC519" s="2" t="s">
        <v>973</v>
      </c>
      <c r="AD519" s="4">
        <v>50</v>
      </c>
      <c r="AE519" s="4">
        <v>50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226</v>
      </c>
      <c r="BM519" s="7"/>
      <c r="BN519" s="7"/>
      <c r="BO519" s="4"/>
      <c r="BP519" s="8"/>
      <c r="BQ519" s="4"/>
      <c r="BR519" s="8"/>
      <c r="BS519" s="7"/>
      <c r="BT519" s="7"/>
      <c r="BU519" s="2" t="s">
        <v>949</v>
      </c>
      <c r="BV519" s="2" t="s">
        <v>223</v>
      </c>
      <c r="BW519" s="2" t="s">
        <v>226</v>
      </c>
      <c r="BX519" s="2" t="s">
        <v>226</v>
      </c>
      <c r="BY519" s="2" t="s">
        <v>238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448</v>
      </c>
      <c r="CH519" s="2" t="s">
        <v>223</v>
      </c>
      <c r="CI519" s="2" t="s">
        <v>226</v>
      </c>
      <c r="CJ519" s="2" t="s">
        <v>226</v>
      </c>
      <c r="CK519" s="2" t="s">
        <v>238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239</v>
      </c>
      <c r="CT519" s="2" t="s">
        <v>223</v>
      </c>
      <c r="CU519" s="2" t="s">
        <v>1241</v>
      </c>
      <c r="CV519" s="2" t="s">
        <v>226</v>
      </c>
      <c r="CW519" s="2" t="s">
        <v>238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223</v>
      </c>
      <c r="DG519" s="2" t="s">
        <v>226</v>
      </c>
      <c r="DH519" s="2" t="s">
        <v>226</v>
      </c>
      <c r="DI519" s="2" t="s">
        <v>238</v>
      </c>
      <c r="DJ519" s="2" t="s">
        <v>226</v>
      </c>
      <c r="DK519" s="4"/>
      <c r="DL519" s="8"/>
      <c r="DM519" s="4"/>
      <c r="DN519" s="8"/>
      <c r="DO519" s="7"/>
      <c r="DP519" s="7"/>
      <c r="DQ519" s="2" t="s">
        <v>236</v>
      </c>
      <c r="DR519" s="2" t="s">
        <v>223</v>
      </c>
      <c r="DS519" s="2" t="s">
        <v>226</v>
      </c>
      <c r="DT519" s="2" t="s">
        <v>226</v>
      </c>
      <c r="DU519" s="2" t="s">
        <v>238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667</v>
      </c>
      <c r="ED519" s="2" t="s">
        <v>223</v>
      </c>
      <c r="EE519" s="2" t="s">
        <v>226</v>
      </c>
      <c r="EF519" s="2" t="s">
        <v>226</v>
      </c>
      <c r="EG519" s="2" t="s">
        <v>238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239</v>
      </c>
      <c r="EP519" s="2" t="s">
        <v>223</v>
      </c>
      <c r="EQ519" s="2" t="s">
        <v>2230</v>
      </c>
      <c r="ER519" s="2" t="s">
        <v>226</v>
      </c>
      <c r="ES519" s="2" t="s">
        <v>238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239</v>
      </c>
      <c r="FB519" s="2" t="s">
        <v>223</v>
      </c>
      <c r="FC519" s="2" t="s">
        <v>616</v>
      </c>
      <c r="FD519" s="2" t="s">
        <v>226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223</v>
      </c>
      <c r="FO519" s="2" t="s">
        <v>616</v>
      </c>
      <c r="FP519" s="2" t="s">
        <v>226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223</v>
      </c>
      <c r="GA519" s="2" t="s">
        <v>616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252</v>
      </c>
      <c r="GL519" s="2" t="s">
        <v>223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223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236</v>
      </c>
      <c r="HJ519" s="2" t="s">
        <v>223</v>
      </c>
      <c r="HK519" s="2" t="s">
        <v>226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223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223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252</v>
      </c>
      <c r="IT519" s="2" t="s">
        <v>223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949</v>
      </c>
      <c r="JF519" s="2" t="s">
        <v>223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252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252</v>
      </c>
      <c r="KP519" s="2" t="s">
        <v>223</v>
      </c>
      <c r="KQ519" s="2" t="s">
        <v>226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252</v>
      </c>
      <c r="LB519" s="2" t="s">
        <v>223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252</v>
      </c>
      <c r="LN519" s="2" t="s">
        <v>223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252</v>
      </c>
      <c r="LZ519" s="2" t="s">
        <v>223</v>
      </c>
      <c r="MA519" s="2" t="s">
        <v>226</v>
      </c>
      <c r="MB519" s="2" t="s">
        <v>226</v>
      </c>
      <c r="MC519" s="2" t="s">
        <v>238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252</v>
      </c>
      <c r="ML519" s="2" t="s">
        <v>223</v>
      </c>
      <c r="MM519" s="2" t="s">
        <v>226</v>
      </c>
      <c r="MN519" s="2" t="s">
        <v>226</v>
      </c>
      <c r="MO519" s="2" t="s">
        <v>238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223</v>
      </c>
      <c r="MY519" s="2" t="s">
        <v>226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949</v>
      </c>
      <c r="NV519" s="2" t="s">
        <v>223</v>
      </c>
      <c r="NW519" s="2" t="s">
        <v>226</v>
      </c>
      <c r="NX519" s="2" t="s">
        <v>226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252</v>
      </c>
      <c r="OH519" s="2" t="s">
        <v>223</v>
      </c>
      <c r="OI519" s="2" t="s">
        <v>226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252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252</v>
      </c>
      <c r="PF519" s="2" t="s">
        <v>223</v>
      </c>
      <c r="PG519" s="2" t="s">
        <v>226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252</v>
      </c>
      <c r="QP519" s="2" t="s">
        <v>223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266</v>
      </c>
      <c r="RB519" s="2" t="s">
        <v>223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252</v>
      </c>
      <c r="RN519" s="2" t="s">
        <v>223</v>
      </c>
      <c r="RO519" s="2" t="s">
        <v>226</v>
      </c>
      <c r="RP519" s="2" t="s">
        <v>226</v>
      </c>
      <c r="RQ519" s="2" t="s">
        <v>238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226</v>
      </c>
      <c r="RZ519" s="2" t="s">
        <v>226</v>
      </c>
      <c r="SA519" s="2" t="s">
        <v>226</v>
      </c>
      <c r="SB519" s="2" t="s">
        <v>226</v>
      </c>
      <c r="SC519" s="2" t="s">
        <v>226</v>
      </c>
      <c r="SD519" s="2" t="s">
        <v>226</v>
      </c>
      <c r="SE519" s="4">
        <v>60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>
        <v>50</v>
      </c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</row>
    <row r="520">
      <c r="A520" s="2" t="s">
        <v>3953</v>
      </c>
      <c r="B520" s="2" t="s">
        <v>577</v>
      </c>
      <c r="C520" s="2" t="s">
        <v>558</v>
      </c>
      <c r="D520" s="2" t="s">
        <v>486</v>
      </c>
      <c r="E520" s="2" t="s">
        <v>487</v>
      </c>
      <c r="F520" s="2" t="s">
        <v>2234</v>
      </c>
      <c r="G520" s="2" t="s">
        <v>2235</v>
      </c>
      <c r="H520" s="2" t="s">
        <v>2236</v>
      </c>
      <c r="I520" s="2" t="s">
        <v>3952</v>
      </c>
      <c r="J520" s="2" t="s">
        <v>221</v>
      </c>
      <c r="K520" s="2" t="s">
        <v>2237</v>
      </c>
      <c r="L520" s="3">
        <v>19.04</v>
      </c>
      <c r="M520" s="3">
        <v>19.99</v>
      </c>
      <c r="N520" s="3">
        <v>39.99</v>
      </c>
      <c r="O520" s="2" t="s">
        <v>223</v>
      </c>
      <c r="P520" s="2" t="s">
        <v>2226</v>
      </c>
      <c r="Q520" s="2" t="s">
        <v>225</v>
      </c>
      <c r="R520" s="2" t="s">
        <v>226</v>
      </c>
      <c r="S520" s="2" t="s">
        <v>2238</v>
      </c>
      <c r="T520" s="2" t="s">
        <v>969</v>
      </c>
      <c r="U520" s="2" t="s">
        <v>489</v>
      </c>
      <c r="V520" s="2" t="s">
        <v>2050</v>
      </c>
      <c r="W520" s="2" t="s">
        <v>231</v>
      </c>
      <c r="X520" s="2" t="s">
        <v>2051</v>
      </c>
      <c r="Y520" s="2" t="s">
        <v>2239</v>
      </c>
      <c r="Z520" s="4">
        <v>70</v>
      </c>
      <c r="AA520" s="4">
        <f>=ROUNDDOWN({0},0)</f>
      </c>
      <c r="AB520" s="5"/>
      <c r="AC520" s="2" t="s">
        <v>973</v>
      </c>
      <c r="AD520" s="4">
        <v>70</v>
      </c>
      <c r="AE520" s="4">
        <v>70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/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/>
      <c r="BJ520" s="4"/>
      <c r="BK520" s="8"/>
      <c r="BL520" s="2" t="s">
        <v>226</v>
      </c>
      <c r="BM520" s="7"/>
      <c r="BN520" s="7"/>
      <c r="BO520" s="4"/>
      <c r="BP520" s="8"/>
      <c r="BQ520" s="4"/>
      <c r="BR520" s="8"/>
      <c r="BS520" s="7"/>
      <c r="BT520" s="7"/>
      <c r="BU520" s="2" t="s">
        <v>949</v>
      </c>
      <c r="BV520" s="2" t="s">
        <v>223</v>
      </c>
      <c r="BW520" s="2" t="s">
        <v>226</v>
      </c>
      <c r="BX520" s="2" t="s">
        <v>226</v>
      </c>
      <c r="BY520" s="2" t="s">
        <v>238</v>
      </c>
      <c r="BZ520" s="2" t="s">
        <v>226</v>
      </c>
      <c r="CA520" s="4"/>
      <c r="CB520" s="8"/>
      <c r="CC520" s="4"/>
      <c r="CD520" s="8"/>
      <c r="CE520" s="7"/>
      <c r="CF520" s="7"/>
      <c r="CG520" s="2" t="s">
        <v>448</v>
      </c>
      <c r="CH520" s="2" t="s">
        <v>223</v>
      </c>
      <c r="CI520" s="2" t="s">
        <v>226</v>
      </c>
      <c r="CJ520" s="2" t="s">
        <v>226</v>
      </c>
      <c r="CK520" s="2" t="s">
        <v>238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239</v>
      </c>
      <c r="CT520" s="2" t="s">
        <v>223</v>
      </c>
      <c r="CU520" s="2" t="s">
        <v>1241</v>
      </c>
      <c r="CV520" s="2" t="s">
        <v>226</v>
      </c>
      <c r="CW520" s="2" t="s">
        <v>238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223</v>
      </c>
      <c r="DG520" s="2" t="s">
        <v>226</v>
      </c>
      <c r="DH520" s="2" t="s">
        <v>226</v>
      </c>
      <c r="DI520" s="2" t="s">
        <v>238</v>
      </c>
      <c r="DJ520" s="2" t="s">
        <v>226</v>
      </c>
      <c r="DK520" s="4"/>
      <c r="DL520" s="8"/>
      <c r="DM520" s="4"/>
      <c r="DN520" s="8"/>
      <c r="DO520" s="7"/>
      <c r="DP520" s="7"/>
      <c r="DQ520" s="2" t="s">
        <v>236</v>
      </c>
      <c r="DR520" s="2" t="s">
        <v>223</v>
      </c>
      <c r="DS520" s="2" t="s">
        <v>226</v>
      </c>
      <c r="DT520" s="2" t="s">
        <v>226</v>
      </c>
      <c r="DU520" s="2" t="s">
        <v>238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667</v>
      </c>
      <c r="ED520" s="2" t="s">
        <v>223</v>
      </c>
      <c r="EE520" s="2" t="s">
        <v>226</v>
      </c>
      <c r="EF520" s="2" t="s">
        <v>226</v>
      </c>
      <c r="EG520" s="2" t="s">
        <v>238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239</v>
      </c>
      <c r="EP520" s="2" t="s">
        <v>223</v>
      </c>
      <c r="EQ520" s="2" t="s">
        <v>2230</v>
      </c>
      <c r="ER520" s="2" t="s">
        <v>226</v>
      </c>
      <c r="ES520" s="2" t="s">
        <v>238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223</v>
      </c>
      <c r="FC520" s="2" t="s">
        <v>616</v>
      </c>
      <c r="FD520" s="2" t="s">
        <v>226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223</v>
      </c>
      <c r="FO520" s="2" t="s">
        <v>616</v>
      </c>
      <c r="FP520" s="2" t="s">
        <v>226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223</v>
      </c>
      <c r="GA520" s="2" t="s">
        <v>616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252</v>
      </c>
      <c r="GL520" s="2" t="s">
        <v>223</v>
      </c>
      <c r="GM520" s="2" t="s">
        <v>226</v>
      </c>
      <c r="GN520" s="2" t="s">
        <v>226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223</v>
      </c>
      <c r="GY520" s="2" t="s">
        <v>226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236</v>
      </c>
      <c r="HJ520" s="2" t="s">
        <v>223</v>
      </c>
      <c r="HK520" s="2" t="s">
        <v>226</v>
      </c>
      <c r="HL520" s="2" t="s">
        <v>226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236</v>
      </c>
      <c r="HV520" s="2" t="s">
        <v>223</v>
      </c>
      <c r="HW520" s="2" t="s">
        <v>226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223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252</v>
      </c>
      <c r="IT520" s="2" t="s">
        <v>223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949</v>
      </c>
      <c r="JF520" s="2" t="s">
        <v>223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252</v>
      </c>
      <c r="KP520" s="2" t="s">
        <v>223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252</v>
      </c>
      <c r="LB520" s="2" t="s">
        <v>223</v>
      </c>
      <c r="LC520" s="2" t="s">
        <v>226</v>
      </c>
      <c r="LD520" s="2" t="s">
        <v>226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252</v>
      </c>
      <c r="LN520" s="2" t="s">
        <v>223</v>
      </c>
      <c r="LO520" s="2" t="s">
        <v>226</v>
      </c>
      <c r="LP520" s="2" t="s">
        <v>226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252</v>
      </c>
      <c r="LZ520" s="2" t="s">
        <v>223</v>
      </c>
      <c r="MA520" s="2" t="s">
        <v>226</v>
      </c>
      <c r="MB520" s="2" t="s">
        <v>226</v>
      </c>
      <c r="MC520" s="2" t="s">
        <v>238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252</v>
      </c>
      <c r="ML520" s="2" t="s">
        <v>223</v>
      </c>
      <c r="MM520" s="2" t="s">
        <v>226</v>
      </c>
      <c r="MN520" s="2" t="s">
        <v>226</v>
      </c>
      <c r="MO520" s="2" t="s">
        <v>238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236</v>
      </c>
      <c r="MX520" s="2" t="s">
        <v>223</v>
      </c>
      <c r="MY520" s="2" t="s">
        <v>226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226</v>
      </c>
      <c r="NK520" s="2" t="s">
        <v>226</v>
      </c>
      <c r="NL520" s="2" t="s">
        <v>226</v>
      </c>
      <c r="NM520" s="2" t="s">
        <v>226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949</v>
      </c>
      <c r="NV520" s="2" t="s">
        <v>223</v>
      </c>
      <c r="NW520" s="2" t="s">
        <v>226</v>
      </c>
      <c r="NX520" s="2" t="s">
        <v>226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252</v>
      </c>
      <c r="OH520" s="2" t="s">
        <v>223</v>
      </c>
      <c r="OI520" s="2" t="s">
        <v>226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252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252</v>
      </c>
      <c r="PF520" s="2" t="s">
        <v>223</v>
      </c>
      <c r="PG520" s="2" t="s">
        <v>226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252</v>
      </c>
      <c r="QP520" s="2" t="s">
        <v>223</v>
      </c>
      <c r="QQ520" s="2" t="s">
        <v>226</v>
      </c>
      <c r="QR520" s="2" t="s">
        <v>226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266</v>
      </c>
      <c r="RB520" s="2" t="s">
        <v>223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252</v>
      </c>
      <c r="RN520" s="2" t="s">
        <v>223</v>
      </c>
      <c r="RO520" s="2" t="s">
        <v>226</v>
      </c>
      <c r="RP520" s="2" t="s">
        <v>226</v>
      </c>
      <c r="RQ520" s="2" t="s">
        <v>238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226</v>
      </c>
      <c r="RZ520" s="2" t="s">
        <v>226</v>
      </c>
      <c r="SA520" s="2" t="s">
        <v>226</v>
      </c>
      <c r="SB520" s="2" t="s">
        <v>226</v>
      </c>
      <c r="SC520" s="2" t="s">
        <v>226</v>
      </c>
      <c r="SD520" s="2" t="s">
        <v>226</v>
      </c>
      <c r="SE520" s="4">
        <v>70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>
        <v>70</v>
      </c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</row>
    <row r="521">
      <c r="A521" s="2" t="s">
        <v>3954</v>
      </c>
      <c r="B521" s="2" t="s">
        <v>577</v>
      </c>
      <c r="C521" s="2" t="s">
        <v>558</v>
      </c>
      <c r="D521" s="2" t="s">
        <v>486</v>
      </c>
      <c r="E521" s="2" t="s">
        <v>487</v>
      </c>
      <c r="F521" s="2" t="s">
        <v>2839</v>
      </c>
      <c r="G521" s="2" t="s">
        <v>2840</v>
      </c>
      <c r="H521" s="2" t="s">
        <v>2841</v>
      </c>
      <c r="I521" s="2" t="s">
        <v>3955</v>
      </c>
      <c r="J521" s="2" t="s">
        <v>582</v>
      </c>
      <c r="K521" s="2" t="s">
        <v>2843</v>
      </c>
      <c r="L521" s="3">
        <v>23.8</v>
      </c>
      <c r="M521" s="3">
        <v>24.99</v>
      </c>
      <c r="N521" s="3">
        <v>49.99</v>
      </c>
      <c r="O521" s="2" t="s">
        <v>223</v>
      </c>
      <c r="P521" s="2" t="s">
        <v>2226</v>
      </c>
      <c r="Q521" s="2" t="s">
        <v>225</v>
      </c>
      <c r="R521" s="2" t="s">
        <v>226</v>
      </c>
      <c r="S521" s="2" t="s">
        <v>2844</v>
      </c>
      <c r="T521" s="2" t="s">
        <v>2845</v>
      </c>
      <c r="U521" s="2" t="s">
        <v>2756</v>
      </c>
      <c r="V521" s="2" t="s">
        <v>1285</v>
      </c>
      <c r="W521" s="2" t="s">
        <v>971</v>
      </c>
      <c r="X521" s="2" t="s">
        <v>226</v>
      </c>
      <c r="Y521" s="2" t="s">
        <v>2229</v>
      </c>
      <c r="Z521" s="4">
        <v>70</v>
      </c>
      <c r="AA521" s="4">
        <f>=ROUNDDOWN(14,0)</f>
      </c>
      <c r="AB521" s="5">
        <v>5</v>
      </c>
      <c r="AC521" s="2" t="s">
        <v>739</v>
      </c>
      <c r="AD521" s="4">
        <v>70</v>
      </c>
      <c r="AE521" s="4">
        <v>70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/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/>
      <c r="BJ521" s="4"/>
      <c r="BK521" s="8"/>
      <c r="BL521" s="2" t="s">
        <v>226</v>
      </c>
      <c r="BM521" s="7"/>
      <c r="BN521" s="7"/>
      <c r="BO521" s="4"/>
      <c r="BP521" s="8"/>
      <c r="BQ521" s="4"/>
      <c r="BR521" s="8"/>
      <c r="BS521" s="7"/>
      <c r="BT521" s="7"/>
      <c r="BU521" s="2" t="s">
        <v>236</v>
      </c>
      <c r="BV521" s="2" t="s">
        <v>223</v>
      </c>
      <c r="BW521" s="2" t="s">
        <v>226</v>
      </c>
      <c r="BX521" s="2" t="s">
        <v>226</v>
      </c>
      <c r="BY521" s="2" t="s">
        <v>238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448</v>
      </c>
      <c r="CH521" s="2" t="s">
        <v>223</v>
      </c>
      <c r="CI521" s="2" t="s">
        <v>226</v>
      </c>
      <c r="CJ521" s="2" t="s">
        <v>226</v>
      </c>
      <c r="CK521" s="2" t="s">
        <v>238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239</v>
      </c>
      <c r="CT521" s="2" t="s">
        <v>223</v>
      </c>
      <c r="CU521" s="2" t="s">
        <v>1797</v>
      </c>
      <c r="CV521" s="2" t="s">
        <v>226</v>
      </c>
      <c r="CW521" s="2" t="s">
        <v>238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236</v>
      </c>
      <c r="DF521" s="2" t="s">
        <v>223</v>
      </c>
      <c r="DG521" s="2" t="s">
        <v>226</v>
      </c>
      <c r="DH521" s="2" t="s">
        <v>226</v>
      </c>
      <c r="DI521" s="2" t="s">
        <v>238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239</v>
      </c>
      <c r="DR521" s="2" t="s">
        <v>223</v>
      </c>
      <c r="DS521" s="2" t="s">
        <v>1797</v>
      </c>
      <c r="DT521" s="2" t="s">
        <v>226</v>
      </c>
      <c r="DU521" s="2" t="s">
        <v>238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236</v>
      </c>
      <c r="ED521" s="2" t="s">
        <v>223</v>
      </c>
      <c r="EE521" s="2" t="s">
        <v>226</v>
      </c>
      <c r="EF521" s="2" t="s">
        <v>226</v>
      </c>
      <c r="EG521" s="2" t="s">
        <v>238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239</v>
      </c>
      <c r="EP521" s="2" t="s">
        <v>223</v>
      </c>
      <c r="EQ521" s="2" t="s">
        <v>2230</v>
      </c>
      <c r="ER521" s="2" t="s">
        <v>226</v>
      </c>
      <c r="ES521" s="2" t="s">
        <v>238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239</v>
      </c>
      <c r="FB521" s="2" t="s">
        <v>223</v>
      </c>
      <c r="FC521" s="2" t="s">
        <v>2231</v>
      </c>
      <c r="FD521" s="2" t="s">
        <v>226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223</v>
      </c>
      <c r="FO521" s="2" t="s">
        <v>2231</v>
      </c>
      <c r="FP521" s="2" t="s">
        <v>226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223</v>
      </c>
      <c r="GA521" s="2" t="s">
        <v>2231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252</v>
      </c>
      <c r="GL521" s="2" t="s">
        <v>223</v>
      </c>
      <c r="GM521" s="2" t="s">
        <v>226</v>
      </c>
      <c r="GN521" s="2" t="s">
        <v>226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223</v>
      </c>
      <c r="GY521" s="2" t="s">
        <v>226</v>
      </c>
      <c r="GZ521" s="2" t="s">
        <v>226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223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236</v>
      </c>
      <c r="HV521" s="2" t="s">
        <v>223</v>
      </c>
      <c r="HW521" s="2" t="s">
        <v>226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223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252</v>
      </c>
      <c r="IT521" s="2" t="s">
        <v>223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949</v>
      </c>
      <c r="JF521" s="2" t="s">
        <v>223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252</v>
      </c>
      <c r="KP521" s="2" t="s">
        <v>223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252</v>
      </c>
      <c r="LB521" s="2" t="s">
        <v>223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252</v>
      </c>
      <c r="LN521" s="2" t="s">
        <v>223</v>
      </c>
      <c r="LO521" s="2" t="s">
        <v>226</v>
      </c>
      <c r="LP521" s="2" t="s">
        <v>226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252</v>
      </c>
      <c r="LZ521" s="2" t="s">
        <v>223</v>
      </c>
      <c r="MA521" s="2" t="s">
        <v>226</v>
      </c>
      <c r="MB521" s="2" t="s">
        <v>226</v>
      </c>
      <c r="MC521" s="2" t="s">
        <v>238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252</v>
      </c>
      <c r="ML521" s="2" t="s">
        <v>223</v>
      </c>
      <c r="MM521" s="2" t="s">
        <v>226</v>
      </c>
      <c r="MN521" s="2" t="s">
        <v>226</v>
      </c>
      <c r="MO521" s="2" t="s">
        <v>238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236</v>
      </c>
      <c r="MX521" s="2" t="s">
        <v>223</v>
      </c>
      <c r="MY521" s="2" t="s">
        <v>226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226</v>
      </c>
      <c r="NK521" s="2" t="s">
        <v>226</v>
      </c>
      <c r="NL521" s="2" t="s">
        <v>226</v>
      </c>
      <c r="NM521" s="2" t="s">
        <v>226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949</v>
      </c>
      <c r="NV521" s="2" t="s">
        <v>223</v>
      </c>
      <c r="NW521" s="2" t="s">
        <v>226</v>
      </c>
      <c r="NX521" s="2" t="s">
        <v>226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252</v>
      </c>
      <c r="OH521" s="2" t="s">
        <v>223</v>
      </c>
      <c r="OI521" s="2" t="s">
        <v>226</v>
      </c>
      <c r="OJ521" s="2" t="s">
        <v>226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252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252</v>
      </c>
      <c r="PF521" s="2" t="s">
        <v>223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252</v>
      </c>
      <c r="QP521" s="2" t="s">
        <v>223</v>
      </c>
      <c r="QQ521" s="2" t="s">
        <v>226</v>
      </c>
      <c r="QR521" s="2" t="s">
        <v>226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266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252</v>
      </c>
      <c r="RN521" s="2" t="s">
        <v>223</v>
      </c>
      <c r="RO521" s="2" t="s">
        <v>226</v>
      </c>
      <c r="RP521" s="2" t="s">
        <v>226</v>
      </c>
      <c r="RQ521" s="2" t="s">
        <v>238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226</v>
      </c>
      <c r="RZ521" s="2" t="s">
        <v>226</v>
      </c>
      <c r="SA521" s="2" t="s">
        <v>226</v>
      </c>
      <c r="SB521" s="2" t="s">
        <v>226</v>
      </c>
      <c r="SC521" s="2" t="s">
        <v>226</v>
      </c>
      <c r="SD521" s="2" t="s">
        <v>226</v>
      </c>
      <c r="SE521" s="4">
        <v>70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>
        <v>70</v>
      </c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</row>
    <row r="522">
      <c r="A522" s="2" t="s">
        <v>3956</v>
      </c>
      <c r="B522" s="2" t="s">
        <v>577</v>
      </c>
      <c r="C522" s="2" t="s">
        <v>558</v>
      </c>
      <c r="D522" s="2" t="s">
        <v>486</v>
      </c>
      <c r="E522" s="2" t="s">
        <v>487</v>
      </c>
      <c r="F522" s="2" t="s">
        <v>2839</v>
      </c>
      <c r="G522" s="2" t="s">
        <v>2840</v>
      </c>
      <c r="H522" s="2" t="s">
        <v>2841</v>
      </c>
      <c r="I522" s="2" t="s">
        <v>3955</v>
      </c>
      <c r="J522" s="2" t="s">
        <v>221</v>
      </c>
      <c r="K522" s="2" t="s">
        <v>2843</v>
      </c>
      <c r="L522" s="3">
        <v>33.33</v>
      </c>
      <c r="M522" s="3">
        <v>35</v>
      </c>
      <c r="N522" s="3">
        <v>69.99</v>
      </c>
      <c r="O522" s="2" t="s">
        <v>223</v>
      </c>
      <c r="P522" s="2" t="s">
        <v>2226</v>
      </c>
      <c r="Q522" s="2" t="s">
        <v>225</v>
      </c>
      <c r="R522" s="2" t="s">
        <v>226</v>
      </c>
      <c r="S522" s="2" t="s">
        <v>2844</v>
      </c>
      <c r="T522" s="2" t="s">
        <v>2845</v>
      </c>
      <c r="U522" s="2" t="s">
        <v>489</v>
      </c>
      <c r="V522" s="2" t="s">
        <v>1285</v>
      </c>
      <c r="W522" s="2" t="s">
        <v>971</v>
      </c>
      <c r="X522" s="2" t="s">
        <v>226</v>
      </c>
      <c r="Y522" s="2" t="s">
        <v>2229</v>
      </c>
      <c r="Z522" s="4">
        <v>100</v>
      </c>
      <c r="AA522" s="4">
        <f>=ROUNDDOWN(14.2857142857143,0)</f>
      </c>
      <c r="AB522" s="5">
        <v>7</v>
      </c>
      <c r="AC522" s="2" t="s">
        <v>739</v>
      </c>
      <c r="AD522" s="4">
        <v>100</v>
      </c>
      <c r="AE522" s="4">
        <v>100</v>
      </c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/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/>
      <c r="BJ522" s="4"/>
      <c r="BK522" s="8"/>
      <c r="BL522" s="2" t="s">
        <v>226</v>
      </c>
      <c r="BM522" s="7"/>
      <c r="BN522" s="7"/>
      <c r="BO522" s="4"/>
      <c r="BP522" s="8"/>
      <c r="BQ522" s="4"/>
      <c r="BR522" s="8"/>
      <c r="BS522" s="7"/>
      <c r="BT522" s="7"/>
      <c r="BU522" s="2" t="s">
        <v>236</v>
      </c>
      <c r="BV522" s="2" t="s">
        <v>223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448</v>
      </c>
      <c r="CH522" s="2" t="s">
        <v>223</v>
      </c>
      <c r="CI522" s="2" t="s">
        <v>226</v>
      </c>
      <c r="CJ522" s="2" t="s">
        <v>226</v>
      </c>
      <c r="CK522" s="2" t="s">
        <v>238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239</v>
      </c>
      <c r="CT522" s="2" t="s">
        <v>223</v>
      </c>
      <c r="CU522" s="2" t="s">
        <v>1797</v>
      </c>
      <c r="CV522" s="2" t="s">
        <v>226</v>
      </c>
      <c r="CW522" s="2" t="s">
        <v>238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223</v>
      </c>
      <c r="DG522" s="2" t="s">
        <v>226</v>
      </c>
      <c r="DH522" s="2" t="s">
        <v>226</v>
      </c>
      <c r="DI522" s="2" t="s">
        <v>238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239</v>
      </c>
      <c r="DR522" s="2" t="s">
        <v>223</v>
      </c>
      <c r="DS522" s="2" t="s">
        <v>1797</v>
      </c>
      <c r="DT522" s="2" t="s">
        <v>226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223</v>
      </c>
      <c r="EE522" s="2" t="s">
        <v>226</v>
      </c>
      <c r="EF522" s="2" t="s">
        <v>226</v>
      </c>
      <c r="EG522" s="2" t="s">
        <v>238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239</v>
      </c>
      <c r="EP522" s="2" t="s">
        <v>223</v>
      </c>
      <c r="EQ522" s="2" t="s">
        <v>2230</v>
      </c>
      <c r="ER522" s="2" t="s">
        <v>226</v>
      </c>
      <c r="ES522" s="2" t="s">
        <v>238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223</v>
      </c>
      <c r="FC522" s="2" t="s">
        <v>2231</v>
      </c>
      <c r="FD522" s="2" t="s">
        <v>226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223</v>
      </c>
      <c r="FO522" s="2" t="s">
        <v>2231</v>
      </c>
      <c r="FP522" s="2" t="s">
        <v>226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239</v>
      </c>
      <c r="FZ522" s="2" t="s">
        <v>223</v>
      </c>
      <c r="GA522" s="2" t="s">
        <v>2231</v>
      </c>
      <c r="GB522" s="2" t="s">
        <v>226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252</v>
      </c>
      <c r="GL522" s="2" t="s">
        <v>223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223</v>
      </c>
      <c r="GY522" s="2" t="s">
        <v>226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223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236</v>
      </c>
      <c r="HV522" s="2" t="s">
        <v>223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252</v>
      </c>
      <c r="IH522" s="2" t="s">
        <v>223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949</v>
      </c>
      <c r="JF522" s="2" t="s">
        <v>223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252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252</v>
      </c>
      <c r="KP522" s="2" t="s">
        <v>223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252</v>
      </c>
      <c r="LB522" s="2" t="s">
        <v>223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252</v>
      </c>
      <c r="LN522" s="2" t="s">
        <v>223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252</v>
      </c>
      <c r="LZ522" s="2" t="s">
        <v>223</v>
      </c>
      <c r="MA522" s="2" t="s">
        <v>226</v>
      </c>
      <c r="MB522" s="2" t="s">
        <v>226</v>
      </c>
      <c r="MC522" s="2" t="s">
        <v>238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252</v>
      </c>
      <c r="ML522" s="2" t="s">
        <v>223</v>
      </c>
      <c r="MM522" s="2" t="s">
        <v>226</v>
      </c>
      <c r="MN522" s="2" t="s">
        <v>226</v>
      </c>
      <c r="MO522" s="2" t="s">
        <v>238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236</v>
      </c>
      <c r="MX522" s="2" t="s">
        <v>223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226</v>
      </c>
      <c r="NK522" s="2" t="s">
        <v>226</v>
      </c>
      <c r="NL522" s="2" t="s">
        <v>226</v>
      </c>
      <c r="NM522" s="2" t="s">
        <v>226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949</v>
      </c>
      <c r="NV522" s="2" t="s">
        <v>223</v>
      </c>
      <c r="NW522" s="2" t="s">
        <v>226</v>
      </c>
      <c r="NX522" s="2" t="s">
        <v>226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252</v>
      </c>
      <c r="OH522" s="2" t="s">
        <v>223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252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252</v>
      </c>
      <c r="PF522" s="2" t="s">
        <v>223</v>
      </c>
      <c r="PG522" s="2" t="s">
        <v>226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252</v>
      </c>
      <c r="QP522" s="2" t="s">
        <v>223</v>
      </c>
      <c r="QQ522" s="2" t="s">
        <v>226</v>
      </c>
      <c r="QR522" s="2" t="s">
        <v>226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266</v>
      </c>
      <c r="RB522" s="2" t="s">
        <v>223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252</v>
      </c>
      <c r="RN522" s="2" t="s">
        <v>223</v>
      </c>
      <c r="RO522" s="2" t="s">
        <v>226</v>
      </c>
      <c r="RP522" s="2" t="s">
        <v>226</v>
      </c>
      <c r="RQ522" s="2" t="s">
        <v>238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226</v>
      </c>
      <c r="RZ522" s="2" t="s">
        <v>226</v>
      </c>
      <c r="SA522" s="2" t="s">
        <v>226</v>
      </c>
      <c r="SB522" s="2" t="s">
        <v>226</v>
      </c>
      <c r="SC522" s="2" t="s">
        <v>226</v>
      </c>
      <c r="SD522" s="2" t="s">
        <v>226</v>
      </c>
      <c r="SE522" s="4">
        <v>100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>
        <v>100</v>
      </c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</row>
    <row r="523">
      <c r="A523" s="2" t="s">
        <v>3957</v>
      </c>
      <c r="B523" s="2" t="s">
        <v>577</v>
      </c>
      <c r="C523" s="2" t="s">
        <v>558</v>
      </c>
      <c r="D523" s="2" t="s">
        <v>486</v>
      </c>
      <c r="E523" s="2" t="s">
        <v>487</v>
      </c>
      <c r="F523" s="2" t="s">
        <v>2839</v>
      </c>
      <c r="G523" s="2" t="s">
        <v>2840</v>
      </c>
      <c r="H523" s="2" t="s">
        <v>2841</v>
      </c>
      <c r="I523" s="2" t="s">
        <v>3955</v>
      </c>
      <c r="J523" s="2" t="s">
        <v>268</v>
      </c>
      <c r="K523" s="2" t="s">
        <v>2843</v>
      </c>
      <c r="L523" s="3">
        <v>38.09</v>
      </c>
      <c r="M523" s="3">
        <v>39.99</v>
      </c>
      <c r="N523" s="3">
        <v>79.99</v>
      </c>
      <c r="O523" s="2" t="s">
        <v>223</v>
      </c>
      <c r="P523" s="2" t="s">
        <v>2226</v>
      </c>
      <c r="Q523" s="2" t="s">
        <v>225</v>
      </c>
      <c r="R523" s="2" t="s">
        <v>226</v>
      </c>
      <c r="S523" s="2" t="s">
        <v>2844</v>
      </c>
      <c r="T523" s="2" t="s">
        <v>2845</v>
      </c>
      <c r="U523" s="2" t="s">
        <v>489</v>
      </c>
      <c r="V523" s="2" t="s">
        <v>1285</v>
      </c>
      <c r="W523" s="2" t="s">
        <v>971</v>
      </c>
      <c r="X523" s="2" t="s">
        <v>226</v>
      </c>
      <c r="Y523" s="2" t="s">
        <v>2229</v>
      </c>
      <c r="Z523" s="4">
        <v>55</v>
      </c>
      <c r="AA523" s="4">
        <f>=ROUNDDOWN(13.75,0)</f>
      </c>
      <c r="AB523" s="5">
        <v>4</v>
      </c>
      <c r="AC523" s="2" t="s">
        <v>739</v>
      </c>
      <c r="AD523" s="4">
        <v>55</v>
      </c>
      <c r="AE523" s="4">
        <v>55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/>
      <c r="BJ523" s="4"/>
      <c r="BK523" s="8"/>
      <c r="BL523" s="2" t="s">
        <v>226</v>
      </c>
      <c r="BM523" s="7"/>
      <c r="BN523" s="7"/>
      <c r="BO523" s="4"/>
      <c r="BP523" s="8"/>
      <c r="BQ523" s="4"/>
      <c r="BR523" s="8"/>
      <c r="BS523" s="7"/>
      <c r="BT523" s="7"/>
      <c r="BU523" s="2" t="s">
        <v>236</v>
      </c>
      <c r="BV523" s="2" t="s">
        <v>223</v>
      </c>
      <c r="BW523" s="2" t="s">
        <v>226</v>
      </c>
      <c r="BX523" s="2" t="s">
        <v>226</v>
      </c>
      <c r="BY523" s="2" t="s">
        <v>238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448</v>
      </c>
      <c r="CH523" s="2" t="s">
        <v>223</v>
      </c>
      <c r="CI523" s="2" t="s">
        <v>226</v>
      </c>
      <c r="CJ523" s="2" t="s">
        <v>226</v>
      </c>
      <c r="CK523" s="2" t="s">
        <v>238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239</v>
      </c>
      <c r="CT523" s="2" t="s">
        <v>223</v>
      </c>
      <c r="CU523" s="2" t="s">
        <v>1797</v>
      </c>
      <c r="CV523" s="2" t="s">
        <v>226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236</v>
      </c>
      <c r="DF523" s="2" t="s">
        <v>223</v>
      </c>
      <c r="DG523" s="2" t="s">
        <v>226</v>
      </c>
      <c r="DH523" s="2" t="s">
        <v>226</v>
      </c>
      <c r="DI523" s="2" t="s">
        <v>238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239</v>
      </c>
      <c r="DR523" s="2" t="s">
        <v>223</v>
      </c>
      <c r="DS523" s="2" t="s">
        <v>1797</v>
      </c>
      <c r="DT523" s="2" t="s">
        <v>226</v>
      </c>
      <c r="DU523" s="2" t="s">
        <v>238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236</v>
      </c>
      <c r="ED523" s="2" t="s">
        <v>223</v>
      </c>
      <c r="EE523" s="2" t="s">
        <v>226</v>
      </c>
      <c r="EF523" s="2" t="s">
        <v>226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239</v>
      </c>
      <c r="EP523" s="2" t="s">
        <v>223</v>
      </c>
      <c r="EQ523" s="2" t="s">
        <v>2230</v>
      </c>
      <c r="ER523" s="2" t="s">
        <v>226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223</v>
      </c>
      <c r="FC523" s="2" t="s">
        <v>2231</v>
      </c>
      <c r="FD523" s="2" t="s">
        <v>226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223</v>
      </c>
      <c r="FO523" s="2" t="s">
        <v>2231</v>
      </c>
      <c r="FP523" s="2" t="s">
        <v>226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239</v>
      </c>
      <c r="FZ523" s="2" t="s">
        <v>223</v>
      </c>
      <c r="GA523" s="2" t="s">
        <v>2231</v>
      </c>
      <c r="GB523" s="2" t="s">
        <v>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252</v>
      </c>
      <c r="GL523" s="2" t="s">
        <v>223</v>
      </c>
      <c r="GM523" s="2" t="s">
        <v>226</v>
      </c>
      <c r="GN523" s="2" t="s">
        <v>226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223</v>
      </c>
      <c r="GY523" s="2" t="s">
        <v>226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223</v>
      </c>
      <c r="HK523" s="2" t="s">
        <v>226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223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252</v>
      </c>
      <c r="IH523" s="2" t="s">
        <v>223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949</v>
      </c>
      <c r="JF523" s="2" t="s">
        <v>223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252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252</v>
      </c>
      <c r="KP523" s="2" t="s">
        <v>223</v>
      </c>
      <c r="KQ523" s="2" t="s">
        <v>226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252</v>
      </c>
      <c r="LB523" s="2" t="s">
        <v>223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223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252</v>
      </c>
      <c r="LZ523" s="2" t="s">
        <v>223</v>
      </c>
      <c r="MA523" s="2" t="s">
        <v>226</v>
      </c>
      <c r="MB523" s="2" t="s">
        <v>226</v>
      </c>
      <c r="MC523" s="2" t="s">
        <v>238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252</v>
      </c>
      <c r="ML523" s="2" t="s">
        <v>223</v>
      </c>
      <c r="MM523" s="2" t="s">
        <v>226</v>
      </c>
      <c r="MN523" s="2" t="s">
        <v>226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223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949</v>
      </c>
      <c r="NV523" s="2" t="s">
        <v>223</v>
      </c>
      <c r="NW523" s="2" t="s">
        <v>226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252</v>
      </c>
      <c r="OH523" s="2" t="s">
        <v>223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252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252</v>
      </c>
      <c r="PF523" s="2" t="s">
        <v>223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252</v>
      </c>
      <c r="QP523" s="2" t="s">
        <v>223</v>
      </c>
      <c r="QQ523" s="2" t="s">
        <v>226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266</v>
      </c>
      <c r="RB523" s="2" t="s">
        <v>223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252</v>
      </c>
      <c r="RN523" s="2" t="s">
        <v>223</v>
      </c>
      <c r="RO523" s="2" t="s">
        <v>226</v>
      </c>
      <c r="RP523" s="2" t="s">
        <v>226</v>
      </c>
      <c r="RQ523" s="2" t="s">
        <v>238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226</v>
      </c>
      <c r="RZ523" s="2" t="s">
        <v>226</v>
      </c>
      <c r="SA523" s="2" t="s">
        <v>226</v>
      </c>
      <c r="SB523" s="2" t="s">
        <v>226</v>
      </c>
      <c r="SC523" s="2" t="s">
        <v>226</v>
      </c>
      <c r="SD523" s="2" t="s">
        <v>226</v>
      </c>
      <c r="SE523" s="4">
        <v>55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>
        <v>55</v>
      </c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</row>
    <row r="524">
      <c r="A524" s="2" t="s">
        <v>3958</v>
      </c>
      <c r="B524" s="2" t="s">
        <v>577</v>
      </c>
      <c r="C524" s="2" t="s">
        <v>558</v>
      </c>
      <c r="D524" s="2" t="s">
        <v>486</v>
      </c>
      <c r="E524" s="2" t="s">
        <v>487</v>
      </c>
      <c r="F524" s="2" t="s">
        <v>2399</v>
      </c>
      <c r="G524" s="2" t="s">
        <v>2400</v>
      </c>
      <c r="H524" s="2" t="s">
        <v>2401</v>
      </c>
      <c r="I524" s="2" t="s">
        <v>3959</v>
      </c>
      <c r="J524" s="2" t="s">
        <v>582</v>
      </c>
      <c r="K524" s="2" t="s">
        <v>405</v>
      </c>
      <c r="L524" s="3">
        <v>14.28</v>
      </c>
      <c r="M524" s="3">
        <v>14.99</v>
      </c>
      <c r="N524" s="3">
        <v>29.99</v>
      </c>
      <c r="O524" s="2" t="s">
        <v>223</v>
      </c>
      <c r="P524" s="2" t="s">
        <v>2226</v>
      </c>
      <c r="Q524" s="2" t="s">
        <v>225</v>
      </c>
      <c r="R524" s="2" t="s">
        <v>226</v>
      </c>
      <c r="S524" s="2" t="s">
        <v>2403</v>
      </c>
      <c r="T524" s="2" t="s">
        <v>969</v>
      </c>
      <c r="U524" s="2" t="s">
        <v>2756</v>
      </c>
      <c r="V524" s="2" t="s">
        <v>2404</v>
      </c>
      <c r="W524" s="2" t="s">
        <v>2405</v>
      </c>
      <c r="X524" s="2" t="s">
        <v>226</v>
      </c>
      <c r="Y524" s="2" t="s">
        <v>260</v>
      </c>
      <c r="Z524" s="4">
        <v>50</v>
      </c>
      <c r="AA524" s="4">
        <f>=ROUNDDOWN({0},0)</f>
      </c>
      <c r="AB524" s="5"/>
      <c r="AC524" s="2" t="s">
        <v>624</v>
      </c>
      <c r="AD524" s="4">
        <v>50</v>
      </c>
      <c r="AE524" s="4">
        <v>50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949</v>
      </c>
      <c r="BV524" s="2" t="s">
        <v>223</v>
      </c>
      <c r="BW524" s="2" t="s">
        <v>226</v>
      </c>
      <c r="BX524" s="2" t="s">
        <v>226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448</v>
      </c>
      <c r="CH524" s="2" t="s">
        <v>223</v>
      </c>
      <c r="CI524" s="2" t="s">
        <v>226</v>
      </c>
      <c r="CJ524" s="2" t="s">
        <v>226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223</v>
      </c>
      <c r="CU524" s="2" t="s">
        <v>1797</v>
      </c>
      <c r="CV524" s="2" t="s">
        <v>226</v>
      </c>
      <c r="CW524" s="2" t="s">
        <v>238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223</v>
      </c>
      <c r="DG524" s="2" t="s">
        <v>226</v>
      </c>
      <c r="DH524" s="2" t="s">
        <v>226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223</v>
      </c>
      <c r="DS524" s="2" t="s">
        <v>226</v>
      </c>
      <c r="DT524" s="2" t="s">
        <v>226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667</v>
      </c>
      <c r="ED524" s="2" t="s">
        <v>223</v>
      </c>
      <c r="EE524" s="2" t="s">
        <v>226</v>
      </c>
      <c r="EF524" s="2" t="s">
        <v>226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223</v>
      </c>
      <c r="EQ524" s="2" t="s">
        <v>2230</v>
      </c>
      <c r="ER524" s="2" t="s">
        <v>226</v>
      </c>
      <c r="ES524" s="2" t="s">
        <v>238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239</v>
      </c>
      <c r="FB524" s="2" t="s">
        <v>223</v>
      </c>
      <c r="FC524" s="2" t="s">
        <v>2229</v>
      </c>
      <c r="FD524" s="2" t="s">
        <v>226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223</v>
      </c>
      <c r="FO524" s="2" t="s">
        <v>2229</v>
      </c>
      <c r="FP524" s="2" t="s">
        <v>226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239</v>
      </c>
      <c r="FZ524" s="2" t="s">
        <v>223</v>
      </c>
      <c r="GA524" s="2" t="s">
        <v>2229</v>
      </c>
      <c r="GB524" s="2" t="s">
        <v>226</v>
      </c>
      <c r="GC524" s="2" t="s">
        <v>238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252</v>
      </c>
      <c r="GL524" s="2" t="s">
        <v>223</v>
      </c>
      <c r="GM524" s="2" t="s">
        <v>226</v>
      </c>
      <c r="GN524" s="2" t="s">
        <v>226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223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223</v>
      </c>
      <c r="HK524" s="2" t="s">
        <v>226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223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252</v>
      </c>
      <c r="IH524" s="2" t="s">
        <v>223</v>
      </c>
      <c r="II524" s="2" t="s">
        <v>226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949</v>
      </c>
      <c r="JF524" s="2" t="s">
        <v>223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223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252</v>
      </c>
      <c r="KP524" s="2" t="s">
        <v>223</v>
      </c>
      <c r="KQ524" s="2" t="s">
        <v>226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252</v>
      </c>
      <c r="LB524" s="2" t="s">
        <v>223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252</v>
      </c>
      <c r="LZ524" s="2" t="s">
        <v>223</v>
      </c>
      <c r="MA524" s="2" t="s">
        <v>226</v>
      </c>
      <c r="MB524" s="2" t="s">
        <v>226</v>
      </c>
      <c r="MC524" s="2" t="s">
        <v>238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252</v>
      </c>
      <c r="ML524" s="2" t="s">
        <v>223</v>
      </c>
      <c r="MM524" s="2" t="s">
        <v>226</v>
      </c>
      <c r="MN524" s="2" t="s">
        <v>226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223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949</v>
      </c>
      <c r="NV524" s="2" t="s">
        <v>223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252</v>
      </c>
      <c r="OH524" s="2" t="s">
        <v>223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223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252</v>
      </c>
      <c r="PF524" s="2" t="s">
        <v>223</v>
      </c>
      <c r="PG524" s="2" t="s">
        <v>226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252</v>
      </c>
      <c r="QP524" s="2" t="s">
        <v>223</v>
      </c>
      <c r="QQ524" s="2" t="s">
        <v>226</v>
      </c>
      <c r="QR524" s="2" t="s">
        <v>226</v>
      </c>
      <c r="QS524" s="2" t="s">
        <v>238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266</v>
      </c>
      <c r="RB524" s="2" t="s">
        <v>223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252</v>
      </c>
      <c r="RN524" s="2" t="s">
        <v>223</v>
      </c>
      <c r="RO524" s="2" t="s">
        <v>226</v>
      </c>
      <c r="RP524" s="2" t="s">
        <v>226</v>
      </c>
      <c r="RQ524" s="2" t="s">
        <v>238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226</v>
      </c>
      <c r="RZ524" s="2" t="s">
        <v>226</v>
      </c>
      <c r="SA524" s="2" t="s">
        <v>226</v>
      </c>
      <c r="SB524" s="2" t="s">
        <v>226</v>
      </c>
      <c r="SC524" s="2" t="s">
        <v>226</v>
      </c>
      <c r="SD524" s="2" t="s">
        <v>226</v>
      </c>
      <c r="SE524" s="4">
        <v>50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>
        <v>50</v>
      </c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</row>
    <row r="525">
      <c r="A525" s="2" t="s">
        <v>3960</v>
      </c>
      <c r="B525" s="2" t="s">
        <v>577</v>
      </c>
      <c r="C525" s="2" t="s">
        <v>558</v>
      </c>
      <c r="D525" s="2" t="s">
        <v>486</v>
      </c>
      <c r="E525" s="2" t="s">
        <v>487</v>
      </c>
      <c r="F525" s="2" t="s">
        <v>2399</v>
      </c>
      <c r="G525" s="2" t="s">
        <v>2400</v>
      </c>
      <c r="H525" s="2" t="s">
        <v>2401</v>
      </c>
      <c r="I525" s="2" t="s">
        <v>3959</v>
      </c>
      <c r="J525" s="2" t="s">
        <v>221</v>
      </c>
      <c r="K525" s="2" t="s">
        <v>405</v>
      </c>
      <c r="L525" s="3">
        <v>19.04</v>
      </c>
      <c r="M525" s="3">
        <v>19.99</v>
      </c>
      <c r="N525" s="3">
        <v>39.99</v>
      </c>
      <c r="O525" s="2" t="s">
        <v>223</v>
      </c>
      <c r="P525" s="2" t="s">
        <v>2226</v>
      </c>
      <c r="Q525" s="2" t="s">
        <v>225</v>
      </c>
      <c r="R525" s="2" t="s">
        <v>226</v>
      </c>
      <c r="S525" s="2" t="s">
        <v>2403</v>
      </c>
      <c r="T525" s="2" t="s">
        <v>969</v>
      </c>
      <c r="U525" s="2" t="s">
        <v>489</v>
      </c>
      <c r="V525" s="2" t="s">
        <v>2404</v>
      </c>
      <c r="W525" s="2" t="s">
        <v>2405</v>
      </c>
      <c r="X525" s="2" t="s">
        <v>226</v>
      </c>
      <c r="Y525" s="2" t="s">
        <v>2229</v>
      </c>
      <c r="Z525" s="4">
        <v>60</v>
      </c>
      <c r="AA525" s="4">
        <f>=ROUNDDOWN({0},0)</f>
      </c>
      <c r="AB525" s="5"/>
      <c r="AC525" s="2" t="s">
        <v>624</v>
      </c>
      <c r="AD525" s="4">
        <v>60</v>
      </c>
      <c r="AE525" s="4">
        <v>60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226</v>
      </c>
      <c r="AW525" s="8" t="s">
        <v>226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/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949</v>
      </c>
      <c r="BV525" s="2" t="s">
        <v>223</v>
      </c>
      <c r="BW525" s="2" t="s">
        <v>226</v>
      </c>
      <c r="BX525" s="2" t="s">
        <v>226</v>
      </c>
      <c r="BY525" s="2" t="s">
        <v>238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448</v>
      </c>
      <c r="CH525" s="2" t="s">
        <v>223</v>
      </c>
      <c r="CI525" s="2" t="s">
        <v>226</v>
      </c>
      <c r="CJ525" s="2" t="s">
        <v>226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223</v>
      </c>
      <c r="CU525" s="2" t="s">
        <v>1797</v>
      </c>
      <c r="CV525" s="2" t="s">
        <v>226</v>
      </c>
      <c r="CW525" s="2" t="s">
        <v>238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223</v>
      </c>
      <c r="DG525" s="2" t="s">
        <v>226</v>
      </c>
      <c r="DH525" s="2" t="s">
        <v>226</v>
      </c>
      <c r="DI525" s="2" t="s">
        <v>238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223</v>
      </c>
      <c r="DS525" s="2" t="s">
        <v>226</v>
      </c>
      <c r="DT525" s="2" t="s">
        <v>226</v>
      </c>
      <c r="DU525" s="2" t="s">
        <v>238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667</v>
      </c>
      <c r="ED525" s="2" t="s">
        <v>223</v>
      </c>
      <c r="EE525" s="2" t="s">
        <v>226</v>
      </c>
      <c r="EF525" s="2" t="s">
        <v>226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239</v>
      </c>
      <c r="EP525" s="2" t="s">
        <v>223</v>
      </c>
      <c r="EQ525" s="2" t="s">
        <v>2230</v>
      </c>
      <c r="ER525" s="2" t="s">
        <v>226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223</v>
      </c>
      <c r="FC525" s="2" t="s">
        <v>2231</v>
      </c>
      <c r="FD525" s="2" t="s">
        <v>226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223</v>
      </c>
      <c r="FO525" s="2" t="s">
        <v>2229</v>
      </c>
      <c r="FP525" s="2" t="s">
        <v>226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239</v>
      </c>
      <c r="FZ525" s="2" t="s">
        <v>223</v>
      </c>
      <c r="GA525" s="2" t="s">
        <v>2229</v>
      </c>
      <c r="GB525" s="2" t="s">
        <v>226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252</v>
      </c>
      <c r="GL525" s="2" t="s">
        <v>223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223</v>
      </c>
      <c r="GY525" s="2" t="s">
        <v>226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223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236</v>
      </c>
      <c r="HV525" s="2" t="s">
        <v>223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252</v>
      </c>
      <c r="IH525" s="2" t="s">
        <v>223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949</v>
      </c>
      <c r="JF525" s="2" t="s">
        <v>223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252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252</v>
      </c>
      <c r="KP525" s="2" t="s">
        <v>223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252</v>
      </c>
      <c r="LB525" s="2" t="s">
        <v>223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252</v>
      </c>
      <c r="LN525" s="2" t="s">
        <v>223</v>
      </c>
      <c r="LO525" s="2" t="s">
        <v>226</v>
      </c>
      <c r="LP525" s="2" t="s">
        <v>226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252</v>
      </c>
      <c r="LZ525" s="2" t="s">
        <v>223</v>
      </c>
      <c r="MA525" s="2" t="s">
        <v>226</v>
      </c>
      <c r="MB525" s="2" t="s">
        <v>226</v>
      </c>
      <c r="MC525" s="2" t="s">
        <v>238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252</v>
      </c>
      <c r="ML525" s="2" t="s">
        <v>223</v>
      </c>
      <c r="MM525" s="2" t="s">
        <v>226</v>
      </c>
      <c r="MN525" s="2" t="s">
        <v>226</v>
      </c>
      <c r="MO525" s="2" t="s">
        <v>238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223</v>
      </c>
      <c r="MY525" s="2" t="s">
        <v>226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226</v>
      </c>
      <c r="NK525" s="2" t="s">
        <v>226</v>
      </c>
      <c r="NL525" s="2" t="s">
        <v>226</v>
      </c>
      <c r="NM525" s="2" t="s">
        <v>226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949</v>
      </c>
      <c r="NV525" s="2" t="s">
        <v>223</v>
      </c>
      <c r="NW525" s="2" t="s">
        <v>226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252</v>
      </c>
      <c r="OH525" s="2" t="s">
        <v>223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252</v>
      </c>
      <c r="PF525" s="2" t="s">
        <v>223</v>
      </c>
      <c r="PG525" s="2" t="s">
        <v>226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252</v>
      </c>
      <c r="QP525" s="2" t="s">
        <v>223</v>
      </c>
      <c r="QQ525" s="2" t="s">
        <v>226</v>
      </c>
      <c r="QR525" s="2" t="s">
        <v>226</v>
      </c>
      <c r="QS525" s="2" t="s">
        <v>238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266</v>
      </c>
      <c r="RB525" s="2" t="s">
        <v>223</v>
      </c>
      <c r="RC525" s="2" t="s">
        <v>226</v>
      </c>
      <c r="RD525" s="2" t="s">
        <v>226</v>
      </c>
      <c r="RE525" s="2" t="s">
        <v>238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252</v>
      </c>
      <c r="RN525" s="2" t="s">
        <v>223</v>
      </c>
      <c r="RO525" s="2" t="s">
        <v>226</v>
      </c>
      <c r="RP525" s="2" t="s">
        <v>226</v>
      </c>
      <c r="RQ525" s="2" t="s">
        <v>238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226</v>
      </c>
      <c r="RZ525" s="2" t="s">
        <v>226</v>
      </c>
      <c r="SA525" s="2" t="s">
        <v>226</v>
      </c>
      <c r="SB525" s="2" t="s">
        <v>226</v>
      </c>
      <c r="SC525" s="2" t="s">
        <v>226</v>
      </c>
      <c r="SD525" s="2" t="s">
        <v>226</v>
      </c>
      <c r="SE525" s="4">
        <v>60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>
        <v>60</v>
      </c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</row>
    <row r="526">
      <c r="A526" s="2" t="s">
        <v>3961</v>
      </c>
      <c r="B526" s="2" t="s">
        <v>577</v>
      </c>
      <c r="C526" s="2" t="s">
        <v>558</v>
      </c>
      <c r="D526" s="2" t="s">
        <v>486</v>
      </c>
      <c r="E526" s="2" t="s">
        <v>487</v>
      </c>
      <c r="F526" s="2" t="s">
        <v>2992</v>
      </c>
      <c r="G526" s="2" t="s">
        <v>2993</v>
      </c>
      <c r="H526" s="2" t="s">
        <v>2994</v>
      </c>
      <c r="I526" s="2" t="s">
        <v>3962</v>
      </c>
      <c r="J526" s="2" t="s">
        <v>582</v>
      </c>
      <c r="K526" s="2" t="s">
        <v>795</v>
      </c>
      <c r="L526" s="3">
        <v>19.04</v>
      </c>
      <c r="M526" s="3">
        <v>19.99</v>
      </c>
      <c r="N526" s="3">
        <v>39.99</v>
      </c>
      <c r="O526" s="2" t="s">
        <v>283</v>
      </c>
      <c r="P526" s="2" t="s">
        <v>284</v>
      </c>
      <c r="Q526" s="2" t="s">
        <v>225</v>
      </c>
      <c r="R526" s="2" t="s">
        <v>226</v>
      </c>
      <c r="S526" s="2" t="s">
        <v>2996</v>
      </c>
      <c r="T526" s="2" t="s">
        <v>969</v>
      </c>
      <c r="U526" s="2" t="s">
        <v>2756</v>
      </c>
      <c r="V526" s="2" t="s">
        <v>320</v>
      </c>
      <c r="W526" s="2" t="s">
        <v>2997</v>
      </c>
      <c r="X526" s="2" t="s">
        <v>3963</v>
      </c>
      <c r="Y526" s="2" t="s">
        <v>2472</v>
      </c>
      <c r="Z526" s="4"/>
      <c r="AA526" s="4">
        <f>=ROUNDDOWN({0},0)</f>
      </c>
      <c r="AB526" s="5"/>
      <c r="AC526" s="2" t="s">
        <v>226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>
        <v>24</v>
      </c>
      <c r="AS526" s="8">
        <v>507.96</v>
      </c>
      <c r="AT526" s="7">
        <v>-1</v>
      </c>
      <c r="AU526" s="7">
        <v>-1</v>
      </c>
      <c r="AV526" s="4" t="s">
        <v>226</v>
      </c>
      <c r="AW526" s="8" t="s">
        <v>226</v>
      </c>
      <c r="AX526" s="4">
        <v>106</v>
      </c>
      <c r="AY526" s="8">
        <v>2761.91</v>
      </c>
      <c r="AZ526" s="7" t="s">
        <v>226</v>
      </c>
      <c r="BA526" s="7" t="s">
        <v>226</v>
      </c>
      <c r="BB526" s="7"/>
      <c r="BC526" s="4" t="s">
        <v>226</v>
      </c>
      <c r="BD526" s="8" t="s">
        <v>226</v>
      </c>
      <c r="BE526" s="4">
        <v>106</v>
      </c>
      <c r="BF526" s="8">
        <v>2761.91</v>
      </c>
      <c r="BG526" s="7" t="s">
        <v>226</v>
      </c>
      <c r="BH526" s="7" t="s">
        <v>226</v>
      </c>
      <c r="BI526" s="7"/>
      <c r="BJ526" s="4"/>
      <c r="BK526" s="8"/>
      <c r="BL526" s="2" t="s">
        <v>3779</v>
      </c>
      <c r="BM526" s="7"/>
      <c r="BN526" s="7"/>
      <c r="BO526" s="4"/>
      <c r="BP526" s="8"/>
      <c r="BQ526" s="4"/>
      <c r="BR526" s="8"/>
      <c r="BS526" s="7"/>
      <c r="BT526" s="7"/>
      <c r="BU526" s="2" t="s">
        <v>337</v>
      </c>
      <c r="BV526" s="2" t="s">
        <v>237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/>
      <c r="CB526" s="8"/>
      <c r="CC526" s="4">
        <v>11</v>
      </c>
      <c r="CD526" s="8">
        <v>237.49</v>
      </c>
      <c r="CE526" s="7">
        <v>-1</v>
      </c>
      <c r="CF526" s="7">
        <v>-1</v>
      </c>
      <c r="CG526" s="2" t="s">
        <v>239</v>
      </c>
      <c r="CH526" s="2" t="s">
        <v>237</v>
      </c>
      <c r="CI526" s="2" t="s">
        <v>503</v>
      </c>
      <c r="CJ526" s="2" t="s">
        <v>2785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237</v>
      </c>
      <c r="CU526" s="2" t="s">
        <v>2963</v>
      </c>
      <c r="CV526" s="2" t="s">
        <v>3964</v>
      </c>
      <c r="CW526" s="2" t="s">
        <v>238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239</v>
      </c>
      <c r="DF526" s="2" t="s">
        <v>237</v>
      </c>
      <c r="DG526" s="2" t="s">
        <v>928</v>
      </c>
      <c r="DH526" s="2" t="s">
        <v>3111</v>
      </c>
      <c r="DI526" s="2" t="s">
        <v>291</v>
      </c>
      <c r="DJ526" s="2" t="s">
        <v>226</v>
      </c>
      <c r="DK526" s="4"/>
      <c r="DL526" s="8"/>
      <c r="DM526" s="4">
        <v>6</v>
      </c>
      <c r="DN526" s="8">
        <v>119.94</v>
      </c>
      <c r="DO526" s="7">
        <v>-1</v>
      </c>
      <c r="DP526" s="7">
        <v>-1</v>
      </c>
      <c r="DQ526" s="2" t="s">
        <v>239</v>
      </c>
      <c r="DR526" s="2" t="s">
        <v>237</v>
      </c>
      <c r="DS526" s="2" t="s">
        <v>917</v>
      </c>
      <c r="DT526" s="2" t="s">
        <v>465</v>
      </c>
      <c r="DU526" s="2" t="s">
        <v>291</v>
      </c>
      <c r="DV526" s="2" t="s">
        <v>226</v>
      </c>
      <c r="DW526" s="4"/>
      <c r="DX526" s="8"/>
      <c r="DY526" s="4">
        <v>1</v>
      </c>
      <c r="DZ526" s="8">
        <v>20.99</v>
      </c>
      <c r="EA526" s="7">
        <v>-1</v>
      </c>
      <c r="EB526" s="7">
        <v>-1</v>
      </c>
      <c r="EC526" s="2" t="s">
        <v>239</v>
      </c>
      <c r="ED526" s="2" t="s">
        <v>237</v>
      </c>
      <c r="EE526" s="2" t="s">
        <v>923</v>
      </c>
      <c r="EF526" s="2" t="s">
        <v>423</v>
      </c>
      <c r="EG526" s="2" t="s">
        <v>238</v>
      </c>
      <c r="EH526" s="2" t="s">
        <v>226</v>
      </c>
      <c r="EI526" s="4"/>
      <c r="EJ526" s="8"/>
      <c r="EK526" s="4">
        <v>6</v>
      </c>
      <c r="EL526" s="8">
        <v>129.54</v>
      </c>
      <c r="EM526" s="7">
        <v>-1</v>
      </c>
      <c r="EN526" s="7">
        <v>-1</v>
      </c>
      <c r="EO526" s="2" t="s">
        <v>239</v>
      </c>
      <c r="EP526" s="2" t="s">
        <v>237</v>
      </c>
      <c r="EQ526" s="2" t="s">
        <v>442</v>
      </c>
      <c r="ER526" s="2" t="s">
        <v>2787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237</v>
      </c>
      <c r="FC526" s="2" t="s">
        <v>2983</v>
      </c>
      <c r="FD526" s="2" t="s">
        <v>226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237</v>
      </c>
      <c r="FO526" s="2" t="s">
        <v>2472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226</v>
      </c>
      <c r="GA526" s="2" t="s">
        <v>226</v>
      </c>
      <c r="GB526" s="2" t="s">
        <v>226</v>
      </c>
      <c r="GC526" s="2" t="s">
        <v>226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252</v>
      </c>
      <c r="GL526" s="2" t="s">
        <v>237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239</v>
      </c>
      <c r="GX526" s="2" t="s">
        <v>237</v>
      </c>
      <c r="GY526" s="2" t="s">
        <v>2763</v>
      </c>
      <c r="GZ526" s="2" t="s">
        <v>3965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237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236</v>
      </c>
      <c r="HV526" s="2" t="s">
        <v>237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252</v>
      </c>
      <c r="IH526" s="2" t="s">
        <v>237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237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252</v>
      </c>
      <c r="JF526" s="2" t="s">
        <v>237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237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237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252</v>
      </c>
      <c r="KP526" s="2" t="s">
        <v>237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252</v>
      </c>
      <c r="LB526" s="2" t="s">
        <v>237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252</v>
      </c>
      <c r="LN526" s="2" t="s">
        <v>237</v>
      </c>
      <c r="LO526" s="2" t="s">
        <v>226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239</v>
      </c>
      <c r="MX526" s="2" t="s">
        <v>237</v>
      </c>
      <c r="MY526" s="2" t="s">
        <v>226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239</v>
      </c>
      <c r="NJ526" s="2" t="s">
        <v>261</v>
      </c>
      <c r="NK526" s="2" t="s">
        <v>497</v>
      </c>
      <c r="NL526" s="2" t="s">
        <v>226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237</v>
      </c>
      <c r="NW526" s="2" t="s">
        <v>226</v>
      </c>
      <c r="NX526" s="2" t="s">
        <v>226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239</v>
      </c>
      <c r="OH526" s="2" t="s">
        <v>237</v>
      </c>
      <c r="OI526" s="2" t="s">
        <v>671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237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239</v>
      </c>
      <c r="PF526" s="2" t="s">
        <v>237</v>
      </c>
      <c r="PG526" s="2" t="s">
        <v>226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226</v>
      </c>
      <c r="QQ526" s="2" t="s">
        <v>226</v>
      </c>
      <c r="QR526" s="2" t="s">
        <v>226</v>
      </c>
      <c r="QS526" s="2" t="s">
        <v>226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266</v>
      </c>
      <c r="RB526" s="2" t="s">
        <v>237</v>
      </c>
      <c r="RC526" s="2" t="s">
        <v>226</v>
      </c>
      <c r="RD526" s="2" t="s">
        <v>226</v>
      </c>
      <c r="RE526" s="2" t="s">
        <v>238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252</v>
      </c>
      <c r="RN526" s="2" t="s">
        <v>237</v>
      </c>
      <c r="RO526" s="2" t="s">
        <v>226</v>
      </c>
      <c r="RP526" s="2" t="s">
        <v>226</v>
      </c>
      <c r="RQ526" s="2" t="s">
        <v>238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226</v>
      </c>
      <c r="RZ526" s="2" t="s">
        <v>226</v>
      </c>
      <c r="SA526" s="2" t="s">
        <v>226</v>
      </c>
      <c r="SB526" s="2" t="s">
        <v>226</v>
      </c>
      <c r="SC526" s="2" t="s">
        <v>226</v>
      </c>
      <c r="SD526" s="2" t="s">
        <v>226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</row>
    <row r="527">
      <c r="A527" s="2" t="s">
        <v>3966</v>
      </c>
      <c r="B527" s="2" t="s">
        <v>577</v>
      </c>
      <c r="C527" s="2" t="s">
        <v>558</v>
      </c>
      <c r="D527" s="2" t="s">
        <v>486</v>
      </c>
      <c r="E527" s="2" t="s">
        <v>487</v>
      </c>
      <c r="F527" s="2" t="s">
        <v>2992</v>
      </c>
      <c r="G527" s="2" t="s">
        <v>2993</v>
      </c>
      <c r="H527" s="2" t="s">
        <v>2994</v>
      </c>
      <c r="I527" s="2" t="s">
        <v>3962</v>
      </c>
      <c r="J527" s="2" t="s">
        <v>221</v>
      </c>
      <c r="K527" s="2" t="s">
        <v>795</v>
      </c>
      <c r="L527" s="3">
        <v>23.8</v>
      </c>
      <c r="M527" s="3">
        <v>24.99</v>
      </c>
      <c r="N527" s="3">
        <v>49.99</v>
      </c>
      <c r="O527" s="2" t="s">
        <v>302</v>
      </c>
      <c r="P527" s="2" t="s">
        <v>284</v>
      </c>
      <c r="Q527" s="2" t="s">
        <v>225</v>
      </c>
      <c r="R527" s="2" t="s">
        <v>226</v>
      </c>
      <c r="S527" s="2" t="s">
        <v>2996</v>
      </c>
      <c r="T527" s="2" t="s">
        <v>969</v>
      </c>
      <c r="U527" s="2" t="s">
        <v>489</v>
      </c>
      <c r="V527" s="2" t="s">
        <v>320</v>
      </c>
      <c r="W527" s="2" t="s">
        <v>2997</v>
      </c>
      <c r="X527" s="2" t="s">
        <v>3963</v>
      </c>
      <c r="Y527" s="2" t="s">
        <v>670</v>
      </c>
      <c r="Z527" s="4"/>
      <c r="AA527" s="4">
        <f>=ROUNDDOWN({0},0)</f>
      </c>
      <c r="AB527" s="5"/>
      <c r="AC527" s="2" t="s">
        <v>226</v>
      </c>
      <c r="AD527" s="4"/>
      <c r="AE527" s="4"/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>
        <v>60</v>
      </c>
      <c r="AS527" s="8">
        <v>1581.65</v>
      </c>
      <c r="AT527" s="7">
        <v>-1</v>
      </c>
      <c r="AU527" s="7">
        <v>-1</v>
      </c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/>
      <c r="BJ527" s="4"/>
      <c r="BK527" s="8"/>
      <c r="BL527" s="2" t="s">
        <v>3967</v>
      </c>
      <c r="BM527" s="7"/>
      <c r="BN527" s="7"/>
      <c r="BO527" s="4"/>
      <c r="BP527" s="8"/>
      <c r="BQ527" s="4"/>
      <c r="BR527" s="8"/>
      <c r="BS527" s="7"/>
      <c r="BT527" s="7"/>
      <c r="BU527" s="2" t="s">
        <v>337</v>
      </c>
      <c r="BV527" s="2" t="s">
        <v>237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>
        <v>24</v>
      </c>
      <c r="CD527" s="8">
        <v>647.76</v>
      </c>
      <c r="CE527" s="7">
        <v>-1</v>
      </c>
      <c r="CF527" s="7">
        <v>-1</v>
      </c>
      <c r="CG527" s="2" t="s">
        <v>239</v>
      </c>
      <c r="CH527" s="2" t="s">
        <v>237</v>
      </c>
      <c r="CI527" s="2" t="s">
        <v>327</v>
      </c>
      <c r="CJ527" s="2" t="s">
        <v>410</v>
      </c>
      <c r="CK527" s="2" t="s">
        <v>238</v>
      </c>
      <c r="CL527" s="2" t="s">
        <v>226</v>
      </c>
      <c r="CM527" s="4"/>
      <c r="CN527" s="8"/>
      <c r="CO527" s="4">
        <v>1</v>
      </c>
      <c r="CP527" s="8">
        <v>26.99</v>
      </c>
      <c r="CQ527" s="7">
        <v>-1</v>
      </c>
      <c r="CR527" s="7">
        <v>-1</v>
      </c>
      <c r="CS527" s="2" t="s">
        <v>239</v>
      </c>
      <c r="CT527" s="2" t="s">
        <v>237</v>
      </c>
      <c r="CU527" s="2" t="s">
        <v>725</v>
      </c>
      <c r="CV527" s="2" t="s">
        <v>3968</v>
      </c>
      <c r="CW527" s="2" t="s">
        <v>238</v>
      </c>
      <c r="CX527" s="2" t="s">
        <v>226</v>
      </c>
      <c r="CY527" s="4"/>
      <c r="CZ527" s="8"/>
      <c r="DA527" s="4">
        <v>9</v>
      </c>
      <c r="DB527" s="8">
        <v>247.41</v>
      </c>
      <c r="DC527" s="7">
        <v>-1</v>
      </c>
      <c r="DD527" s="7">
        <v>-1</v>
      </c>
      <c r="DE527" s="2" t="s">
        <v>239</v>
      </c>
      <c r="DF527" s="2" t="s">
        <v>237</v>
      </c>
      <c r="DG527" s="2" t="s">
        <v>376</v>
      </c>
      <c r="DH527" s="2" t="s">
        <v>2084</v>
      </c>
      <c r="DI527" s="2" t="s">
        <v>291</v>
      </c>
      <c r="DJ527" s="2" t="s">
        <v>226</v>
      </c>
      <c r="DK527" s="4"/>
      <c r="DL527" s="8"/>
      <c r="DM527" s="4">
        <v>6</v>
      </c>
      <c r="DN527" s="8">
        <v>128.69</v>
      </c>
      <c r="DO527" s="7">
        <v>-1</v>
      </c>
      <c r="DP527" s="7">
        <v>-1</v>
      </c>
      <c r="DQ527" s="2" t="s">
        <v>239</v>
      </c>
      <c r="DR527" s="2" t="s">
        <v>237</v>
      </c>
      <c r="DS527" s="2" t="s">
        <v>532</v>
      </c>
      <c r="DT527" s="2" t="s">
        <v>3969</v>
      </c>
      <c r="DU527" s="2" t="s">
        <v>291</v>
      </c>
      <c r="DV527" s="2" t="s">
        <v>226</v>
      </c>
      <c r="DW527" s="4"/>
      <c r="DX527" s="8"/>
      <c r="DY527" s="4">
        <v>12</v>
      </c>
      <c r="DZ527" s="8">
        <v>314.88</v>
      </c>
      <c r="EA527" s="7">
        <v>-1</v>
      </c>
      <c r="EB527" s="7">
        <v>-1</v>
      </c>
      <c r="EC527" s="2" t="s">
        <v>239</v>
      </c>
      <c r="ED527" s="2" t="s">
        <v>237</v>
      </c>
      <c r="EE527" s="2" t="s">
        <v>379</v>
      </c>
      <c r="EF527" s="2" t="s">
        <v>1138</v>
      </c>
      <c r="EG527" s="2" t="s">
        <v>238</v>
      </c>
      <c r="EH527" s="2" t="s">
        <v>226</v>
      </c>
      <c r="EI527" s="4"/>
      <c r="EJ527" s="8"/>
      <c r="EK527" s="4">
        <v>7</v>
      </c>
      <c r="EL527" s="8">
        <v>188.93</v>
      </c>
      <c r="EM527" s="7">
        <v>-1</v>
      </c>
      <c r="EN527" s="7">
        <v>-1</v>
      </c>
      <c r="EO527" s="2" t="s">
        <v>239</v>
      </c>
      <c r="EP527" s="2" t="s">
        <v>237</v>
      </c>
      <c r="EQ527" s="2" t="s">
        <v>361</v>
      </c>
      <c r="ER527" s="2" t="s">
        <v>395</v>
      </c>
      <c r="ES527" s="2" t="s">
        <v>238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237</v>
      </c>
      <c r="FC527" s="2" t="s">
        <v>733</v>
      </c>
      <c r="FD527" s="2" t="s">
        <v>3970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237</v>
      </c>
      <c r="FO527" s="2" t="s">
        <v>725</v>
      </c>
      <c r="FP527" s="2" t="s">
        <v>226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252</v>
      </c>
      <c r="GL527" s="2" t="s">
        <v>237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239</v>
      </c>
      <c r="GX527" s="2" t="s">
        <v>237</v>
      </c>
      <c r="GY527" s="2" t="s">
        <v>2763</v>
      </c>
      <c r="GZ527" s="2" t="s">
        <v>1294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237</v>
      </c>
      <c r="HK527" s="2" t="s">
        <v>226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236</v>
      </c>
      <c r="HV527" s="2" t="s">
        <v>237</v>
      </c>
      <c r="HW527" s="2" t="s">
        <v>226</v>
      </c>
      <c r="HX527" s="2" t="s">
        <v>226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252</v>
      </c>
      <c r="IH527" s="2" t="s">
        <v>237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237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252</v>
      </c>
      <c r="JF527" s="2" t="s">
        <v>237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>
        <v>1</v>
      </c>
      <c r="JN527" s="8">
        <v>26.99</v>
      </c>
      <c r="JO527" s="7">
        <v>-1</v>
      </c>
      <c r="JP527" s="7">
        <v>-1</v>
      </c>
      <c r="JQ527" s="2" t="s">
        <v>239</v>
      </c>
      <c r="JR527" s="2" t="s">
        <v>237</v>
      </c>
      <c r="JS527" s="2" t="s">
        <v>256</v>
      </c>
      <c r="JT527" s="2" t="s">
        <v>254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237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239</v>
      </c>
      <c r="KP527" s="2" t="s">
        <v>237</v>
      </c>
      <c r="KQ527" s="2" t="s">
        <v>258</v>
      </c>
      <c r="KR527" s="2" t="s">
        <v>445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252</v>
      </c>
      <c r="LB527" s="2" t="s">
        <v>237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448</v>
      </c>
      <c r="LN527" s="2" t="s">
        <v>237</v>
      </c>
      <c r="LO527" s="2" t="s">
        <v>226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236</v>
      </c>
      <c r="MX527" s="2" t="s">
        <v>237</v>
      </c>
      <c r="MY527" s="2" t="s">
        <v>226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239</v>
      </c>
      <c r="NJ527" s="2" t="s">
        <v>261</v>
      </c>
      <c r="NK527" s="2" t="s">
        <v>390</v>
      </c>
      <c r="NL527" s="2" t="s">
        <v>421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239</v>
      </c>
      <c r="NV527" s="2" t="s">
        <v>237</v>
      </c>
      <c r="NW527" s="2" t="s">
        <v>491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239</v>
      </c>
      <c r="OH527" s="2" t="s">
        <v>237</v>
      </c>
      <c r="OI527" s="2" t="s">
        <v>671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252</v>
      </c>
      <c r="OT527" s="2" t="s">
        <v>237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239</v>
      </c>
      <c r="PF527" s="2" t="s">
        <v>237</v>
      </c>
      <c r="PG527" s="2" t="s">
        <v>226</v>
      </c>
      <c r="PH527" s="2" t="s">
        <v>226</v>
      </c>
      <c r="PI527" s="2" t="s">
        <v>238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252</v>
      </c>
      <c r="QP527" s="2" t="s">
        <v>237</v>
      </c>
      <c r="QQ527" s="2" t="s">
        <v>226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266</v>
      </c>
      <c r="RB527" s="2" t="s">
        <v>237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252</v>
      </c>
      <c r="RZ527" s="2" t="s">
        <v>237</v>
      </c>
      <c r="SA527" s="2" t="s">
        <v>226</v>
      </c>
      <c r="SB527" s="2" t="s">
        <v>226</v>
      </c>
      <c r="SC527" s="2" t="s">
        <v>238</v>
      </c>
      <c r="SD527" s="2" t="s">
        <v>226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</row>
    <row r="528">
      <c r="A528" s="2" t="s">
        <v>3971</v>
      </c>
      <c r="B528" s="2" t="s">
        <v>577</v>
      </c>
      <c r="C528" s="2" t="s">
        <v>558</v>
      </c>
      <c r="D528" s="2" t="s">
        <v>486</v>
      </c>
      <c r="E528" s="2" t="s">
        <v>487</v>
      </c>
      <c r="F528" s="2" t="s">
        <v>2992</v>
      </c>
      <c r="G528" s="2" t="s">
        <v>2993</v>
      </c>
      <c r="H528" s="2" t="s">
        <v>2994</v>
      </c>
      <c r="I528" s="2" t="s">
        <v>3962</v>
      </c>
      <c r="J528" s="2" t="s">
        <v>268</v>
      </c>
      <c r="K528" s="2" t="s">
        <v>795</v>
      </c>
      <c r="L528" s="3">
        <v>28.57</v>
      </c>
      <c r="M528" s="3">
        <v>30</v>
      </c>
      <c r="N528" s="3">
        <v>59.99</v>
      </c>
      <c r="O528" s="2" t="s">
        <v>283</v>
      </c>
      <c r="P528" s="2" t="s">
        <v>284</v>
      </c>
      <c r="Q528" s="2" t="s">
        <v>225</v>
      </c>
      <c r="R528" s="2" t="s">
        <v>226</v>
      </c>
      <c r="S528" s="2" t="s">
        <v>2996</v>
      </c>
      <c r="T528" s="2" t="s">
        <v>969</v>
      </c>
      <c r="U528" s="2" t="s">
        <v>489</v>
      </c>
      <c r="V528" s="2" t="s">
        <v>320</v>
      </c>
      <c r="W528" s="2" t="s">
        <v>2997</v>
      </c>
      <c r="X528" s="2" t="s">
        <v>3963</v>
      </c>
      <c r="Y528" s="2" t="s">
        <v>670</v>
      </c>
      <c r="Z528" s="4"/>
      <c r="AA528" s="4">
        <f>=ROUNDDOWN({0},0)</f>
      </c>
      <c r="AB528" s="5"/>
      <c r="AC528" s="2" t="s">
        <v>226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>
        <v>22</v>
      </c>
      <c r="AS528" s="8">
        <v>672.3</v>
      </c>
      <c r="AT528" s="7">
        <v>-1</v>
      </c>
      <c r="AU528" s="7">
        <v>-1</v>
      </c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/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/>
      <c r="BJ528" s="4"/>
      <c r="BK528" s="8"/>
      <c r="BL528" s="2" t="s">
        <v>3972</v>
      </c>
      <c r="BM528" s="7"/>
      <c r="BN528" s="7"/>
      <c r="BO528" s="4"/>
      <c r="BP528" s="8"/>
      <c r="BQ528" s="4"/>
      <c r="BR528" s="8"/>
      <c r="BS528" s="7"/>
      <c r="BT528" s="7"/>
      <c r="BU528" s="2" t="s">
        <v>337</v>
      </c>
      <c r="BV528" s="2" t="s">
        <v>237</v>
      </c>
      <c r="BW528" s="2" t="s">
        <v>226</v>
      </c>
      <c r="BX528" s="2" t="s">
        <v>226</v>
      </c>
      <c r="BY528" s="2" t="s">
        <v>238</v>
      </c>
      <c r="BZ528" s="2" t="s">
        <v>226</v>
      </c>
      <c r="CA528" s="4"/>
      <c r="CB528" s="8"/>
      <c r="CC528" s="4">
        <v>6</v>
      </c>
      <c r="CD528" s="8">
        <v>194.4</v>
      </c>
      <c r="CE528" s="7">
        <v>-1</v>
      </c>
      <c r="CF528" s="7">
        <v>-1</v>
      </c>
      <c r="CG528" s="2" t="s">
        <v>239</v>
      </c>
      <c r="CH528" s="2" t="s">
        <v>237</v>
      </c>
      <c r="CI528" s="2" t="s">
        <v>327</v>
      </c>
      <c r="CJ528" s="2" t="s">
        <v>2571</v>
      </c>
      <c r="CK528" s="2" t="s">
        <v>238</v>
      </c>
      <c r="CL528" s="2" t="s">
        <v>226</v>
      </c>
      <c r="CM528" s="4"/>
      <c r="CN528" s="8"/>
      <c r="CO528" s="4">
        <v>1</v>
      </c>
      <c r="CP528" s="8">
        <v>32.4</v>
      </c>
      <c r="CQ528" s="7">
        <v>-1</v>
      </c>
      <c r="CR528" s="7">
        <v>-1</v>
      </c>
      <c r="CS528" s="2" t="s">
        <v>239</v>
      </c>
      <c r="CT528" s="2" t="s">
        <v>237</v>
      </c>
      <c r="CU528" s="2" t="s">
        <v>725</v>
      </c>
      <c r="CV528" s="2" t="s">
        <v>372</v>
      </c>
      <c r="CW528" s="2" t="s">
        <v>238</v>
      </c>
      <c r="CX528" s="2" t="s">
        <v>226</v>
      </c>
      <c r="CY528" s="4"/>
      <c r="CZ528" s="8"/>
      <c r="DA528" s="4">
        <v>1</v>
      </c>
      <c r="DB528" s="8">
        <v>33</v>
      </c>
      <c r="DC528" s="7">
        <v>-1</v>
      </c>
      <c r="DD528" s="7">
        <v>-1</v>
      </c>
      <c r="DE528" s="2" t="s">
        <v>239</v>
      </c>
      <c r="DF528" s="2" t="s">
        <v>237</v>
      </c>
      <c r="DG528" s="2" t="s">
        <v>376</v>
      </c>
      <c r="DH528" s="2" t="s">
        <v>1946</v>
      </c>
      <c r="DI528" s="2" t="s">
        <v>291</v>
      </c>
      <c r="DJ528" s="2" t="s">
        <v>226</v>
      </c>
      <c r="DK528" s="4"/>
      <c r="DL528" s="8"/>
      <c r="DM528" s="4">
        <v>9</v>
      </c>
      <c r="DN528" s="8">
        <v>252</v>
      </c>
      <c r="DO528" s="7">
        <v>-1</v>
      </c>
      <c r="DP528" s="7">
        <v>-1</v>
      </c>
      <c r="DQ528" s="2" t="s">
        <v>239</v>
      </c>
      <c r="DR528" s="2" t="s">
        <v>237</v>
      </c>
      <c r="DS528" s="2" t="s">
        <v>532</v>
      </c>
      <c r="DT528" s="2" t="s">
        <v>556</v>
      </c>
      <c r="DU528" s="2" t="s">
        <v>291</v>
      </c>
      <c r="DV528" s="2" t="s">
        <v>226</v>
      </c>
      <c r="DW528" s="4"/>
      <c r="DX528" s="8"/>
      <c r="DY528" s="4">
        <v>1</v>
      </c>
      <c r="DZ528" s="8">
        <v>31.5</v>
      </c>
      <c r="EA528" s="7">
        <v>-1</v>
      </c>
      <c r="EB528" s="7">
        <v>-1</v>
      </c>
      <c r="EC528" s="2" t="s">
        <v>239</v>
      </c>
      <c r="ED528" s="2" t="s">
        <v>237</v>
      </c>
      <c r="EE528" s="2" t="s">
        <v>379</v>
      </c>
      <c r="EF528" s="2" t="s">
        <v>400</v>
      </c>
      <c r="EG528" s="2" t="s">
        <v>238</v>
      </c>
      <c r="EH528" s="2" t="s">
        <v>226</v>
      </c>
      <c r="EI528" s="4"/>
      <c r="EJ528" s="8"/>
      <c r="EK528" s="4">
        <v>1</v>
      </c>
      <c r="EL528" s="8">
        <v>32.4</v>
      </c>
      <c r="EM528" s="7">
        <v>-1</v>
      </c>
      <c r="EN528" s="7">
        <v>-1</v>
      </c>
      <c r="EO528" s="2" t="s">
        <v>239</v>
      </c>
      <c r="EP528" s="2" t="s">
        <v>237</v>
      </c>
      <c r="EQ528" s="2" t="s">
        <v>361</v>
      </c>
      <c r="ER528" s="2" t="s">
        <v>3008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237</v>
      </c>
      <c r="FC528" s="2" t="s">
        <v>733</v>
      </c>
      <c r="FD528" s="2" t="s">
        <v>3970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237</v>
      </c>
      <c r="FO528" s="2" t="s">
        <v>725</v>
      </c>
      <c r="FP528" s="2" t="s">
        <v>226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252</v>
      </c>
      <c r="GL528" s="2" t="s">
        <v>237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239</v>
      </c>
      <c r="GX528" s="2" t="s">
        <v>237</v>
      </c>
      <c r="GY528" s="2" t="s">
        <v>2763</v>
      </c>
      <c r="GZ528" s="2" t="s">
        <v>226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237</v>
      </c>
      <c r="HK528" s="2" t="s">
        <v>226</v>
      </c>
      <c r="HL528" s="2" t="s">
        <v>226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237</v>
      </c>
      <c r="HW528" s="2" t="s">
        <v>226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252</v>
      </c>
      <c r="IH528" s="2" t="s">
        <v>237</v>
      </c>
      <c r="II528" s="2" t="s">
        <v>226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237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252</v>
      </c>
      <c r="JF528" s="2" t="s">
        <v>237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>
        <v>1</v>
      </c>
      <c r="JN528" s="8">
        <v>32.4</v>
      </c>
      <c r="JO528" s="7">
        <v>-1</v>
      </c>
      <c r="JP528" s="7">
        <v>-1</v>
      </c>
      <c r="JQ528" s="2" t="s">
        <v>239</v>
      </c>
      <c r="JR528" s="2" t="s">
        <v>237</v>
      </c>
      <c r="JS528" s="2" t="s">
        <v>256</v>
      </c>
      <c r="JT528" s="2" t="s">
        <v>3601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237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239</v>
      </c>
      <c r="KP528" s="2" t="s">
        <v>237</v>
      </c>
      <c r="KQ528" s="2" t="s">
        <v>258</v>
      </c>
      <c r="KR528" s="2" t="s">
        <v>926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252</v>
      </c>
      <c r="LB528" s="2" t="s">
        <v>237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448</v>
      </c>
      <c r="LN528" s="2" t="s">
        <v>237</v>
      </c>
      <c r="LO528" s="2" t="s">
        <v>226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237</v>
      </c>
      <c r="MY528" s="2" t="s">
        <v>226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>
        <v>2</v>
      </c>
      <c r="NF528" s="8">
        <v>64.2</v>
      </c>
      <c r="NG528" s="7">
        <v>-1</v>
      </c>
      <c r="NH528" s="7">
        <v>-1</v>
      </c>
      <c r="NI528" s="2" t="s">
        <v>239</v>
      </c>
      <c r="NJ528" s="2" t="s">
        <v>237</v>
      </c>
      <c r="NK528" s="2" t="s">
        <v>390</v>
      </c>
      <c r="NL528" s="2" t="s">
        <v>418</v>
      </c>
      <c r="NM528" s="2" t="s">
        <v>238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239</v>
      </c>
      <c r="NV528" s="2" t="s">
        <v>237</v>
      </c>
      <c r="NW528" s="2" t="s">
        <v>491</v>
      </c>
      <c r="NX528" s="2" t="s">
        <v>2885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239</v>
      </c>
      <c r="OH528" s="2" t="s">
        <v>237</v>
      </c>
      <c r="OI528" s="2" t="s">
        <v>671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252</v>
      </c>
      <c r="OT528" s="2" t="s">
        <v>237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239</v>
      </c>
      <c r="PF528" s="2" t="s">
        <v>237</v>
      </c>
      <c r="PG528" s="2" t="s">
        <v>226</v>
      </c>
      <c r="PH528" s="2" t="s">
        <v>226</v>
      </c>
      <c r="PI528" s="2" t="s">
        <v>238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252</v>
      </c>
      <c r="QP528" s="2" t="s">
        <v>237</v>
      </c>
      <c r="QQ528" s="2" t="s">
        <v>226</v>
      </c>
      <c r="QR528" s="2" t="s">
        <v>226</v>
      </c>
      <c r="QS528" s="2" t="s">
        <v>238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237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252</v>
      </c>
      <c r="RZ528" s="2" t="s">
        <v>237</v>
      </c>
      <c r="SA528" s="2" t="s">
        <v>226</v>
      </c>
      <c r="SB528" s="2" t="s">
        <v>226</v>
      </c>
      <c r="SC528" s="2" t="s">
        <v>238</v>
      </c>
      <c r="SD528" s="2" t="s">
        <v>226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</row>
    <row r="529">
      <c r="A529" s="2" t="s">
        <v>3973</v>
      </c>
      <c r="B529" s="2" t="s">
        <v>577</v>
      </c>
      <c r="C529" s="2" t="s">
        <v>558</v>
      </c>
      <c r="D529" s="2" t="s">
        <v>486</v>
      </c>
      <c r="E529" s="2" t="s">
        <v>487</v>
      </c>
      <c r="F529" s="2" t="s">
        <v>3144</v>
      </c>
      <c r="G529" s="2" t="s">
        <v>3145</v>
      </c>
      <c r="H529" s="2" t="s">
        <v>2441</v>
      </c>
      <c r="I529" s="2" t="s">
        <v>3974</v>
      </c>
      <c r="J529" s="2" t="s">
        <v>582</v>
      </c>
      <c r="K529" s="2" t="s">
        <v>2273</v>
      </c>
      <c r="L529" s="3">
        <v>23.8</v>
      </c>
      <c r="M529" s="3">
        <v>24.99</v>
      </c>
      <c r="N529" s="3">
        <v>49.99</v>
      </c>
      <c r="O529" s="2" t="s">
        <v>223</v>
      </c>
      <c r="P529" s="2" t="s">
        <v>2226</v>
      </c>
      <c r="Q529" s="2" t="s">
        <v>225</v>
      </c>
      <c r="R529" s="2" t="s">
        <v>226</v>
      </c>
      <c r="S529" s="2" t="s">
        <v>3147</v>
      </c>
      <c r="T529" s="2" t="s">
        <v>2721</v>
      </c>
      <c r="U529" s="2" t="s">
        <v>2756</v>
      </c>
      <c r="V529" s="2" t="s">
        <v>1934</v>
      </c>
      <c r="W529" s="2" t="s">
        <v>971</v>
      </c>
      <c r="X529" s="2" t="s">
        <v>231</v>
      </c>
      <c r="Y529" s="2" t="s">
        <v>226</v>
      </c>
      <c r="Z529" s="4"/>
      <c r="AA529" s="4">
        <f>=ROUNDDOWN({0},0)</f>
      </c>
      <c r="AB529" s="5"/>
      <c r="AC529" s="2" t="s">
        <v>3148</v>
      </c>
      <c r="AD529" s="4">
        <v>45</v>
      </c>
      <c r="AE529" s="4">
        <v>90</v>
      </c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949</v>
      </c>
      <c r="BV529" s="2" t="s">
        <v>223</v>
      </c>
      <c r="BW529" s="2" t="s">
        <v>226</v>
      </c>
      <c r="BX529" s="2" t="s">
        <v>226</v>
      </c>
      <c r="BY529" s="2" t="s">
        <v>238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448</v>
      </c>
      <c r="CH529" s="2" t="s">
        <v>223</v>
      </c>
      <c r="CI529" s="2" t="s">
        <v>226</v>
      </c>
      <c r="CJ529" s="2" t="s">
        <v>226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252</v>
      </c>
      <c r="CT529" s="2" t="s">
        <v>223</v>
      </c>
      <c r="CU529" s="2" t="s">
        <v>226</v>
      </c>
      <c r="CV529" s="2" t="s">
        <v>226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252</v>
      </c>
      <c r="DF529" s="2" t="s">
        <v>223</v>
      </c>
      <c r="DG529" s="2" t="s">
        <v>226</v>
      </c>
      <c r="DH529" s="2" t="s">
        <v>226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252</v>
      </c>
      <c r="DR529" s="2" t="s">
        <v>223</v>
      </c>
      <c r="DS529" s="2" t="s">
        <v>226</v>
      </c>
      <c r="DT529" s="2" t="s">
        <v>226</v>
      </c>
      <c r="DU529" s="2" t="s">
        <v>238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252</v>
      </c>
      <c r="ED529" s="2" t="s">
        <v>223</v>
      </c>
      <c r="EE529" s="2" t="s">
        <v>226</v>
      </c>
      <c r="EF529" s="2" t="s">
        <v>226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252</v>
      </c>
      <c r="EP529" s="2" t="s">
        <v>223</v>
      </c>
      <c r="EQ529" s="2" t="s">
        <v>226</v>
      </c>
      <c r="ER529" s="2" t="s">
        <v>226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223</v>
      </c>
      <c r="FC529" s="2" t="s">
        <v>226</v>
      </c>
      <c r="FD529" s="2" t="s">
        <v>226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223</v>
      </c>
      <c r="FO529" s="2" t="s">
        <v>226</v>
      </c>
      <c r="FP529" s="2" t="s">
        <v>226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239</v>
      </c>
      <c r="FZ529" s="2" t="s">
        <v>223</v>
      </c>
      <c r="GA529" s="2" t="s">
        <v>226</v>
      </c>
      <c r="GB529" s="2" t="s">
        <v>226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252</v>
      </c>
      <c r="GL529" s="2" t="s">
        <v>223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252</v>
      </c>
      <c r="GX529" s="2" t="s">
        <v>223</v>
      </c>
      <c r="GY529" s="2" t="s">
        <v>226</v>
      </c>
      <c r="GZ529" s="2" t="s">
        <v>226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252</v>
      </c>
      <c r="HJ529" s="2" t="s">
        <v>223</v>
      </c>
      <c r="HK529" s="2" t="s">
        <v>226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252</v>
      </c>
      <c r="HV529" s="2" t="s">
        <v>223</v>
      </c>
      <c r="HW529" s="2" t="s">
        <v>226</v>
      </c>
      <c r="HX529" s="2" t="s">
        <v>226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252</v>
      </c>
      <c r="IH529" s="2" t="s">
        <v>223</v>
      </c>
      <c r="II529" s="2" t="s">
        <v>226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252</v>
      </c>
      <c r="IT529" s="2" t="s">
        <v>223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949</v>
      </c>
      <c r="JF529" s="2" t="s">
        <v>223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252</v>
      </c>
      <c r="JR529" s="2" t="s">
        <v>223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252</v>
      </c>
      <c r="KD529" s="2" t="s">
        <v>223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252</v>
      </c>
      <c r="KP529" s="2" t="s">
        <v>223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252</v>
      </c>
      <c r="LB529" s="2" t="s">
        <v>223</v>
      </c>
      <c r="LC529" s="2" t="s">
        <v>226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252</v>
      </c>
      <c r="LN529" s="2" t="s">
        <v>223</v>
      </c>
      <c r="LO529" s="2" t="s">
        <v>226</v>
      </c>
      <c r="LP529" s="2" t="s">
        <v>226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252</v>
      </c>
      <c r="LZ529" s="2" t="s">
        <v>223</v>
      </c>
      <c r="MA529" s="2" t="s">
        <v>226</v>
      </c>
      <c r="MB529" s="2" t="s">
        <v>226</v>
      </c>
      <c r="MC529" s="2" t="s">
        <v>238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252</v>
      </c>
      <c r="ML529" s="2" t="s">
        <v>223</v>
      </c>
      <c r="MM529" s="2" t="s">
        <v>226</v>
      </c>
      <c r="MN529" s="2" t="s">
        <v>226</v>
      </c>
      <c r="MO529" s="2" t="s">
        <v>238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252</v>
      </c>
      <c r="MX529" s="2" t="s">
        <v>223</v>
      </c>
      <c r="MY529" s="2" t="s">
        <v>226</v>
      </c>
      <c r="MZ529" s="2" t="s">
        <v>226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226</v>
      </c>
      <c r="NK529" s="2" t="s">
        <v>226</v>
      </c>
      <c r="NL529" s="2" t="s">
        <v>226</v>
      </c>
      <c r="NM529" s="2" t="s">
        <v>226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949</v>
      </c>
      <c r="NV529" s="2" t="s">
        <v>223</v>
      </c>
      <c r="NW529" s="2" t="s">
        <v>226</v>
      </c>
      <c r="NX529" s="2" t="s">
        <v>226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252</v>
      </c>
      <c r="OH529" s="2" t="s">
        <v>223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252</v>
      </c>
      <c r="OT529" s="2" t="s">
        <v>223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252</v>
      </c>
      <c r="PF529" s="2" t="s">
        <v>223</v>
      </c>
      <c r="PG529" s="2" t="s">
        <v>226</v>
      </c>
      <c r="PH529" s="2" t="s">
        <v>226</v>
      </c>
      <c r="PI529" s="2" t="s">
        <v>238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252</v>
      </c>
      <c r="QP529" s="2" t="s">
        <v>223</v>
      </c>
      <c r="QQ529" s="2" t="s">
        <v>226</v>
      </c>
      <c r="QR529" s="2" t="s">
        <v>226</v>
      </c>
      <c r="QS529" s="2" t="s">
        <v>238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223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252</v>
      </c>
      <c r="RN529" s="2" t="s">
        <v>223</v>
      </c>
      <c r="RO529" s="2" t="s">
        <v>226</v>
      </c>
      <c r="RP529" s="2" t="s">
        <v>226</v>
      </c>
      <c r="RQ529" s="2" t="s">
        <v>238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226</v>
      </c>
      <c r="RZ529" s="2" t="s">
        <v>226</v>
      </c>
      <c r="SA529" s="2" t="s">
        <v>226</v>
      </c>
      <c r="SB529" s="2" t="s">
        <v>226</v>
      </c>
      <c r="SC529" s="2" t="s">
        <v>226</v>
      </c>
      <c r="SD529" s="2" t="s">
        <v>226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>
        <v>45</v>
      </c>
      <c r="VD529" s="4"/>
      <c r="VE529" s="4"/>
      <c r="VF529" s="4"/>
      <c r="VG529" s="4"/>
      <c r="VH529" s="4"/>
      <c r="VI529" s="4"/>
      <c r="VJ529" s="4"/>
      <c r="VK529" s="4"/>
      <c r="VL529" s="4"/>
      <c r="VM529" s="4">
        <v>45</v>
      </c>
      <c r="VN529" s="4"/>
      <c r="VO529" s="4"/>
      <c r="VP529" s="4"/>
      <c r="VQ529" s="4"/>
    </row>
    <row r="530">
      <c r="A530" s="2" t="s">
        <v>3975</v>
      </c>
      <c r="B530" s="2" t="s">
        <v>577</v>
      </c>
      <c r="C530" s="2" t="s">
        <v>558</v>
      </c>
      <c r="D530" s="2" t="s">
        <v>486</v>
      </c>
      <c r="E530" s="2" t="s">
        <v>487</v>
      </c>
      <c r="F530" s="2" t="s">
        <v>3144</v>
      </c>
      <c r="G530" s="2" t="s">
        <v>3145</v>
      </c>
      <c r="H530" s="2" t="s">
        <v>2441</v>
      </c>
      <c r="I530" s="2" t="s">
        <v>3974</v>
      </c>
      <c r="J530" s="2" t="s">
        <v>221</v>
      </c>
      <c r="K530" s="2" t="s">
        <v>2273</v>
      </c>
      <c r="L530" s="3">
        <v>28.57</v>
      </c>
      <c r="M530" s="3">
        <v>30</v>
      </c>
      <c r="N530" s="3">
        <v>59.99</v>
      </c>
      <c r="O530" s="2" t="s">
        <v>223</v>
      </c>
      <c r="P530" s="2" t="s">
        <v>2226</v>
      </c>
      <c r="Q530" s="2" t="s">
        <v>225</v>
      </c>
      <c r="R530" s="2" t="s">
        <v>226</v>
      </c>
      <c r="S530" s="2" t="s">
        <v>3147</v>
      </c>
      <c r="T530" s="2" t="s">
        <v>2721</v>
      </c>
      <c r="U530" s="2" t="s">
        <v>489</v>
      </c>
      <c r="V530" s="2" t="s">
        <v>1934</v>
      </c>
      <c r="W530" s="2" t="s">
        <v>971</v>
      </c>
      <c r="X530" s="2" t="s">
        <v>231</v>
      </c>
      <c r="Y530" s="2" t="s">
        <v>226</v>
      </c>
      <c r="Z530" s="4"/>
      <c r="AA530" s="4">
        <f>=ROUNDDOWN({0},0)</f>
      </c>
      <c r="AB530" s="5"/>
      <c r="AC530" s="2" t="s">
        <v>3148</v>
      </c>
      <c r="AD530" s="4">
        <v>55</v>
      </c>
      <c r="AE530" s="4">
        <v>110</v>
      </c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949</v>
      </c>
      <c r="BV530" s="2" t="s">
        <v>223</v>
      </c>
      <c r="BW530" s="2" t="s">
        <v>226</v>
      </c>
      <c r="BX530" s="2" t="s">
        <v>226</v>
      </c>
      <c r="BY530" s="2" t="s">
        <v>238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448</v>
      </c>
      <c r="CH530" s="2" t="s">
        <v>223</v>
      </c>
      <c r="CI530" s="2" t="s">
        <v>226</v>
      </c>
      <c r="CJ530" s="2" t="s">
        <v>226</v>
      </c>
      <c r="CK530" s="2" t="s">
        <v>238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252</v>
      </c>
      <c r="CT530" s="2" t="s">
        <v>223</v>
      </c>
      <c r="CU530" s="2" t="s">
        <v>226</v>
      </c>
      <c r="CV530" s="2" t="s">
        <v>226</v>
      </c>
      <c r="CW530" s="2" t="s">
        <v>238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252</v>
      </c>
      <c r="DF530" s="2" t="s">
        <v>223</v>
      </c>
      <c r="DG530" s="2" t="s">
        <v>226</v>
      </c>
      <c r="DH530" s="2" t="s">
        <v>226</v>
      </c>
      <c r="DI530" s="2" t="s">
        <v>238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252</v>
      </c>
      <c r="DR530" s="2" t="s">
        <v>223</v>
      </c>
      <c r="DS530" s="2" t="s">
        <v>226</v>
      </c>
      <c r="DT530" s="2" t="s">
        <v>226</v>
      </c>
      <c r="DU530" s="2" t="s">
        <v>238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252</v>
      </c>
      <c r="ED530" s="2" t="s">
        <v>223</v>
      </c>
      <c r="EE530" s="2" t="s">
        <v>226</v>
      </c>
      <c r="EF530" s="2" t="s">
        <v>226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252</v>
      </c>
      <c r="EP530" s="2" t="s">
        <v>223</v>
      </c>
      <c r="EQ530" s="2" t="s">
        <v>226</v>
      </c>
      <c r="ER530" s="2" t="s">
        <v>226</v>
      </c>
      <c r="ES530" s="2" t="s">
        <v>238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239</v>
      </c>
      <c r="FB530" s="2" t="s">
        <v>223</v>
      </c>
      <c r="FC530" s="2" t="s">
        <v>226</v>
      </c>
      <c r="FD530" s="2" t="s">
        <v>226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223</v>
      </c>
      <c r="FO530" s="2" t="s">
        <v>226</v>
      </c>
      <c r="FP530" s="2" t="s">
        <v>226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223</v>
      </c>
      <c r="GA530" s="2" t="s">
        <v>226</v>
      </c>
      <c r="GB530" s="2" t="s">
        <v>226</v>
      </c>
      <c r="GC530" s="2" t="s">
        <v>238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252</v>
      </c>
      <c r="GL530" s="2" t="s">
        <v>223</v>
      </c>
      <c r="GM530" s="2" t="s">
        <v>226</v>
      </c>
      <c r="GN530" s="2" t="s">
        <v>226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252</v>
      </c>
      <c r="GX530" s="2" t="s">
        <v>223</v>
      </c>
      <c r="GY530" s="2" t="s">
        <v>226</v>
      </c>
      <c r="GZ530" s="2" t="s">
        <v>226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252</v>
      </c>
      <c r="HJ530" s="2" t="s">
        <v>223</v>
      </c>
      <c r="HK530" s="2" t="s">
        <v>226</v>
      </c>
      <c r="HL530" s="2" t="s">
        <v>226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252</v>
      </c>
      <c r="HV530" s="2" t="s">
        <v>223</v>
      </c>
      <c r="HW530" s="2" t="s">
        <v>226</v>
      </c>
      <c r="HX530" s="2" t="s">
        <v>226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252</v>
      </c>
      <c r="IH530" s="2" t="s">
        <v>223</v>
      </c>
      <c r="II530" s="2" t="s">
        <v>226</v>
      </c>
      <c r="IJ530" s="2" t="s">
        <v>226</v>
      </c>
      <c r="IK530" s="2" t="s">
        <v>238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252</v>
      </c>
      <c r="IT530" s="2" t="s">
        <v>223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949</v>
      </c>
      <c r="JF530" s="2" t="s">
        <v>223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223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252</v>
      </c>
      <c r="KD530" s="2" t="s">
        <v>223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252</v>
      </c>
      <c r="KP530" s="2" t="s">
        <v>223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252</v>
      </c>
      <c r="LB530" s="2" t="s">
        <v>223</v>
      </c>
      <c r="LC530" s="2" t="s">
        <v>226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252</v>
      </c>
      <c r="LN530" s="2" t="s">
        <v>223</v>
      </c>
      <c r="LO530" s="2" t="s">
        <v>226</v>
      </c>
      <c r="LP530" s="2" t="s">
        <v>226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252</v>
      </c>
      <c r="LZ530" s="2" t="s">
        <v>223</v>
      </c>
      <c r="MA530" s="2" t="s">
        <v>226</v>
      </c>
      <c r="MB530" s="2" t="s">
        <v>226</v>
      </c>
      <c r="MC530" s="2" t="s">
        <v>238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252</v>
      </c>
      <c r="ML530" s="2" t="s">
        <v>223</v>
      </c>
      <c r="MM530" s="2" t="s">
        <v>226</v>
      </c>
      <c r="MN530" s="2" t="s">
        <v>226</v>
      </c>
      <c r="MO530" s="2" t="s">
        <v>238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252</v>
      </c>
      <c r="MX530" s="2" t="s">
        <v>223</v>
      </c>
      <c r="MY530" s="2" t="s">
        <v>226</v>
      </c>
      <c r="MZ530" s="2" t="s">
        <v>226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226</v>
      </c>
      <c r="NJ530" s="2" t="s">
        <v>226</v>
      </c>
      <c r="NK530" s="2" t="s">
        <v>226</v>
      </c>
      <c r="NL530" s="2" t="s">
        <v>226</v>
      </c>
      <c r="NM530" s="2" t="s">
        <v>226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949</v>
      </c>
      <c r="NV530" s="2" t="s">
        <v>223</v>
      </c>
      <c r="NW530" s="2" t="s">
        <v>226</v>
      </c>
      <c r="NX530" s="2" t="s">
        <v>226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252</v>
      </c>
      <c r="OH530" s="2" t="s">
        <v>223</v>
      </c>
      <c r="OI530" s="2" t="s">
        <v>226</v>
      </c>
      <c r="OJ530" s="2" t="s">
        <v>226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252</v>
      </c>
      <c r="OT530" s="2" t="s">
        <v>223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252</v>
      </c>
      <c r="PF530" s="2" t="s">
        <v>223</v>
      </c>
      <c r="PG530" s="2" t="s">
        <v>226</v>
      </c>
      <c r="PH530" s="2" t="s">
        <v>226</v>
      </c>
      <c r="PI530" s="2" t="s">
        <v>238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252</v>
      </c>
      <c r="QP530" s="2" t="s">
        <v>223</v>
      </c>
      <c r="QQ530" s="2" t="s">
        <v>226</v>
      </c>
      <c r="QR530" s="2" t="s">
        <v>226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223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252</v>
      </c>
      <c r="RN530" s="2" t="s">
        <v>223</v>
      </c>
      <c r="RO530" s="2" t="s">
        <v>226</v>
      </c>
      <c r="RP530" s="2" t="s">
        <v>226</v>
      </c>
      <c r="RQ530" s="2" t="s">
        <v>238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226</v>
      </c>
      <c r="RZ530" s="2" t="s">
        <v>226</v>
      </c>
      <c r="SA530" s="2" t="s">
        <v>226</v>
      </c>
      <c r="SB530" s="2" t="s">
        <v>226</v>
      </c>
      <c r="SC530" s="2" t="s">
        <v>226</v>
      </c>
      <c r="SD530" s="2" t="s">
        <v>226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>
        <v>55</v>
      </c>
      <c r="VD530" s="4"/>
      <c r="VE530" s="4"/>
      <c r="VF530" s="4"/>
      <c r="VG530" s="4"/>
      <c r="VH530" s="4"/>
      <c r="VI530" s="4"/>
      <c r="VJ530" s="4"/>
      <c r="VK530" s="4"/>
      <c r="VL530" s="4"/>
      <c r="VM530" s="4">
        <v>55</v>
      </c>
      <c r="VN530" s="4"/>
      <c r="VO530" s="4"/>
      <c r="VP530" s="4"/>
      <c r="VQ530" s="4"/>
    </row>
    <row r="531">
      <c r="A531" s="2" t="s">
        <v>3976</v>
      </c>
      <c r="B531" s="2" t="s">
        <v>577</v>
      </c>
      <c r="C531" s="2" t="s">
        <v>558</v>
      </c>
      <c r="D531" s="2" t="s">
        <v>486</v>
      </c>
      <c r="E531" s="2" t="s">
        <v>487</v>
      </c>
      <c r="F531" s="2" t="s">
        <v>3144</v>
      </c>
      <c r="G531" s="2" t="s">
        <v>3145</v>
      </c>
      <c r="H531" s="2" t="s">
        <v>2441</v>
      </c>
      <c r="I531" s="2" t="s">
        <v>3974</v>
      </c>
      <c r="J531" s="2" t="s">
        <v>268</v>
      </c>
      <c r="K531" s="2" t="s">
        <v>2273</v>
      </c>
      <c r="L531" s="3">
        <v>33.33</v>
      </c>
      <c r="M531" s="3">
        <v>35</v>
      </c>
      <c r="N531" s="3">
        <v>69.99</v>
      </c>
      <c r="O531" s="2" t="s">
        <v>223</v>
      </c>
      <c r="P531" s="2" t="s">
        <v>2226</v>
      </c>
      <c r="Q531" s="2" t="s">
        <v>225</v>
      </c>
      <c r="R531" s="2" t="s">
        <v>226</v>
      </c>
      <c r="S531" s="2" t="s">
        <v>3147</v>
      </c>
      <c r="T531" s="2" t="s">
        <v>2721</v>
      </c>
      <c r="U531" s="2" t="s">
        <v>489</v>
      </c>
      <c r="V531" s="2" t="s">
        <v>1934</v>
      </c>
      <c r="W531" s="2" t="s">
        <v>971</v>
      </c>
      <c r="X531" s="2" t="s">
        <v>231</v>
      </c>
      <c r="Y531" s="2" t="s">
        <v>226</v>
      </c>
      <c r="Z531" s="4"/>
      <c r="AA531" s="4">
        <f>=ROUNDDOWN({0},0)</f>
      </c>
      <c r="AB531" s="5"/>
      <c r="AC531" s="2" t="s">
        <v>3148</v>
      </c>
      <c r="AD531" s="4">
        <v>40</v>
      </c>
      <c r="AE531" s="4">
        <v>80</v>
      </c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949</v>
      </c>
      <c r="BV531" s="2" t="s">
        <v>223</v>
      </c>
      <c r="BW531" s="2" t="s">
        <v>226</v>
      </c>
      <c r="BX531" s="2" t="s">
        <v>226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448</v>
      </c>
      <c r="CH531" s="2" t="s">
        <v>223</v>
      </c>
      <c r="CI531" s="2" t="s">
        <v>226</v>
      </c>
      <c r="CJ531" s="2" t="s">
        <v>226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252</v>
      </c>
      <c r="CT531" s="2" t="s">
        <v>223</v>
      </c>
      <c r="CU531" s="2" t="s">
        <v>226</v>
      </c>
      <c r="CV531" s="2" t="s">
        <v>226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252</v>
      </c>
      <c r="DF531" s="2" t="s">
        <v>223</v>
      </c>
      <c r="DG531" s="2" t="s">
        <v>226</v>
      </c>
      <c r="DH531" s="2" t="s">
        <v>226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252</v>
      </c>
      <c r="DR531" s="2" t="s">
        <v>223</v>
      </c>
      <c r="DS531" s="2" t="s">
        <v>226</v>
      </c>
      <c r="DT531" s="2" t="s">
        <v>226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252</v>
      </c>
      <c r="ED531" s="2" t="s">
        <v>223</v>
      </c>
      <c r="EE531" s="2" t="s">
        <v>226</v>
      </c>
      <c r="EF531" s="2" t="s">
        <v>226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252</v>
      </c>
      <c r="EP531" s="2" t="s">
        <v>223</v>
      </c>
      <c r="EQ531" s="2" t="s">
        <v>226</v>
      </c>
      <c r="ER531" s="2" t="s">
        <v>226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239</v>
      </c>
      <c r="FB531" s="2" t="s">
        <v>223</v>
      </c>
      <c r="FC531" s="2" t="s">
        <v>226</v>
      </c>
      <c r="FD531" s="2" t="s">
        <v>226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223</v>
      </c>
      <c r="FO531" s="2" t="s">
        <v>226</v>
      </c>
      <c r="FP531" s="2" t="s">
        <v>226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239</v>
      </c>
      <c r="FZ531" s="2" t="s">
        <v>223</v>
      </c>
      <c r="GA531" s="2" t="s">
        <v>226</v>
      </c>
      <c r="GB531" s="2" t="s">
        <v>226</v>
      </c>
      <c r="GC531" s="2" t="s">
        <v>238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252</v>
      </c>
      <c r="GL531" s="2" t="s">
        <v>223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252</v>
      </c>
      <c r="GX531" s="2" t="s">
        <v>223</v>
      </c>
      <c r="GY531" s="2" t="s">
        <v>226</v>
      </c>
      <c r="GZ531" s="2" t="s">
        <v>226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252</v>
      </c>
      <c r="HJ531" s="2" t="s">
        <v>223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252</v>
      </c>
      <c r="HV531" s="2" t="s">
        <v>223</v>
      </c>
      <c r="HW531" s="2" t="s">
        <v>226</v>
      </c>
      <c r="HX531" s="2" t="s">
        <v>226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252</v>
      </c>
      <c r="IH531" s="2" t="s">
        <v>223</v>
      </c>
      <c r="II531" s="2" t="s">
        <v>226</v>
      </c>
      <c r="IJ531" s="2" t="s">
        <v>226</v>
      </c>
      <c r="IK531" s="2" t="s">
        <v>238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252</v>
      </c>
      <c r="IT531" s="2" t="s">
        <v>223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949</v>
      </c>
      <c r="JF531" s="2" t="s">
        <v>223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223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252</v>
      </c>
      <c r="KD531" s="2" t="s">
        <v>223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252</v>
      </c>
      <c r="KP531" s="2" t="s">
        <v>223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252</v>
      </c>
      <c r="LB531" s="2" t="s">
        <v>223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252</v>
      </c>
      <c r="LN531" s="2" t="s">
        <v>223</v>
      </c>
      <c r="LO531" s="2" t="s">
        <v>226</v>
      </c>
      <c r="LP531" s="2" t="s">
        <v>226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252</v>
      </c>
      <c r="LZ531" s="2" t="s">
        <v>223</v>
      </c>
      <c r="MA531" s="2" t="s">
        <v>226</v>
      </c>
      <c r="MB531" s="2" t="s">
        <v>226</v>
      </c>
      <c r="MC531" s="2" t="s">
        <v>238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252</v>
      </c>
      <c r="ML531" s="2" t="s">
        <v>223</v>
      </c>
      <c r="MM531" s="2" t="s">
        <v>226</v>
      </c>
      <c r="MN531" s="2" t="s">
        <v>226</v>
      </c>
      <c r="MO531" s="2" t="s">
        <v>238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252</v>
      </c>
      <c r="MX531" s="2" t="s">
        <v>223</v>
      </c>
      <c r="MY531" s="2" t="s">
        <v>226</v>
      </c>
      <c r="MZ531" s="2" t="s">
        <v>226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226</v>
      </c>
      <c r="NJ531" s="2" t="s">
        <v>226</v>
      </c>
      <c r="NK531" s="2" t="s">
        <v>226</v>
      </c>
      <c r="NL531" s="2" t="s">
        <v>226</v>
      </c>
      <c r="NM531" s="2" t="s">
        <v>226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949</v>
      </c>
      <c r="NV531" s="2" t="s">
        <v>223</v>
      </c>
      <c r="NW531" s="2" t="s">
        <v>226</v>
      </c>
      <c r="NX531" s="2" t="s">
        <v>226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252</v>
      </c>
      <c r="OH531" s="2" t="s">
        <v>223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252</v>
      </c>
      <c r="OT531" s="2" t="s">
        <v>223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252</v>
      </c>
      <c r="PF531" s="2" t="s">
        <v>223</v>
      </c>
      <c r="PG531" s="2" t="s">
        <v>226</v>
      </c>
      <c r="PH531" s="2" t="s">
        <v>226</v>
      </c>
      <c r="PI531" s="2" t="s">
        <v>238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252</v>
      </c>
      <c r="QP531" s="2" t="s">
        <v>223</v>
      </c>
      <c r="QQ531" s="2" t="s">
        <v>226</v>
      </c>
      <c r="QR531" s="2" t="s">
        <v>226</v>
      </c>
      <c r="QS531" s="2" t="s">
        <v>238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266</v>
      </c>
      <c r="RB531" s="2" t="s">
        <v>223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252</v>
      </c>
      <c r="RN531" s="2" t="s">
        <v>223</v>
      </c>
      <c r="RO531" s="2" t="s">
        <v>226</v>
      </c>
      <c r="RP531" s="2" t="s">
        <v>226</v>
      </c>
      <c r="RQ531" s="2" t="s">
        <v>238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226</v>
      </c>
      <c r="RZ531" s="2" t="s">
        <v>226</v>
      </c>
      <c r="SA531" s="2" t="s">
        <v>226</v>
      </c>
      <c r="SB531" s="2" t="s">
        <v>226</v>
      </c>
      <c r="SC531" s="2" t="s">
        <v>226</v>
      </c>
      <c r="SD531" s="2" t="s">
        <v>226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>
        <v>40</v>
      </c>
      <c r="VD531" s="4"/>
      <c r="VE531" s="4"/>
      <c r="VF531" s="4"/>
      <c r="VG531" s="4"/>
      <c r="VH531" s="4"/>
      <c r="VI531" s="4"/>
      <c r="VJ531" s="4"/>
      <c r="VK531" s="4"/>
      <c r="VL531" s="4"/>
      <c r="VM531" s="4">
        <v>40</v>
      </c>
      <c r="VN531" s="4"/>
      <c r="VO531" s="4"/>
      <c r="VP531" s="4"/>
      <c r="VQ531" s="4"/>
    </row>
    <row r="532">
      <c r="A532" s="2" t="s">
        <v>3977</v>
      </c>
      <c r="B532" s="2" t="s">
        <v>577</v>
      </c>
      <c r="C532" s="2" t="s">
        <v>558</v>
      </c>
      <c r="D532" s="2" t="s">
        <v>486</v>
      </c>
      <c r="E532" s="2" t="s">
        <v>487</v>
      </c>
      <c r="F532" s="2" t="s">
        <v>2709</v>
      </c>
      <c r="G532" s="2" t="s">
        <v>2710</v>
      </c>
      <c r="H532" s="2" t="s">
        <v>2711</v>
      </c>
      <c r="I532" s="2" t="s">
        <v>3978</v>
      </c>
      <c r="J532" s="2" t="s">
        <v>582</v>
      </c>
      <c r="K532" s="2" t="s">
        <v>1414</v>
      </c>
      <c r="L532" s="3">
        <v>14.28</v>
      </c>
      <c r="M532" s="3">
        <v>14.99</v>
      </c>
      <c r="N532" s="3">
        <v>29.99</v>
      </c>
      <c r="O532" s="2" t="s">
        <v>223</v>
      </c>
      <c r="P532" s="2" t="s">
        <v>2226</v>
      </c>
      <c r="Q532" s="2" t="s">
        <v>225</v>
      </c>
      <c r="R532" s="2" t="s">
        <v>226</v>
      </c>
      <c r="S532" s="2" t="s">
        <v>2713</v>
      </c>
      <c r="T532" s="2" t="s">
        <v>969</v>
      </c>
      <c r="U532" s="2" t="s">
        <v>2756</v>
      </c>
      <c r="V532" s="2" t="s">
        <v>2404</v>
      </c>
      <c r="W532" s="2" t="s">
        <v>2405</v>
      </c>
      <c r="X532" s="2" t="s">
        <v>226</v>
      </c>
      <c r="Y532" s="2" t="s">
        <v>2229</v>
      </c>
      <c r="Z532" s="4">
        <v>50</v>
      </c>
      <c r="AA532" s="4">
        <f>=ROUNDDOWN({0},0)</f>
      </c>
      <c r="AB532" s="5"/>
      <c r="AC532" s="2" t="s">
        <v>624</v>
      </c>
      <c r="AD532" s="4">
        <v>50</v>
      </c>
      <c r="AE532" s="4">
        <v>50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949</v>
      </c>
      <c r="BV532" s="2" t="s">
        <v>223</v>
      </c>
      <c r="BW532" s="2" t="s">
        <v>226</v>
      </c>
      <c r="BX532" s="2" t="s">
        <v>226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448</v>
      </c>
      <c r="CH532" s="2" t="s">
        <v>223</v>
      </c>
      <c r="CI532" s="2" t="s">
        <v>226</v>
      </c>
      <c r="CJ532" s="2" t="s">
        <v>226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223</v>
      </c>
      <c r="CU532" s="2" t="s">
        <v>1797</v>
      </c>
      <c r="CV532" s="2" t="s">
        <v>226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223</v>
      </c>
      <c r="DG532" s="2" t="s">
        <v>226</v>
      </c>
      <c r="DH532" s="2" t="s">
        <v>226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223</v>
      </c>
      <c r="DS532" s="2" t="s">
        <v>1797</v>
      </c>
      <c r="DT532" s="2" t="s">
        <v>226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667</v>
      </c>
      <c r="ED532" s="2" t="s">
        <v>223</v>
      </c>
      <c r="EE532" s="2" t="s">
        <v>226</v>
      </c>
      <c r="EF532" s="2" t="s">
        <v>226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239</v>
      </c>
      <c r="EP532" s="2" t="s">
        <v>223</v>
      </c>
      <c r="EQ532" s="2" t="s">
        <v>2230</v>
      </c>
      <c r="ER532" s="2" t="s">
        <v>226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239</v>
      </c>
      <c r="FB532" s="2" t="s">
        <v>223</v>
      </c>
      <c r="FC532" s="2" t="s">
        <v>2231</v>
      </c>
      <c r="FD532" s="2" t="s">
        <v>226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223</v>
      </c>
      <c r="FO532" s="2" t="s">
        <v>2229</v>
      </c>
      <c r="FP532" s="2" t="s">
        <v>226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239</v>
      </c>
      <c r="FZ532" s="2" t="s">
        <v>223</v>
      </c>
      <c r="GA532" s="2" t="s">
        <v>2229</v>
      </c>
      <c r="GB532" s="2" t="s">
        <v>226</v>
      </c>
      <c r="GC532" s="2" t="s">
        <v>238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252</v>
      </c>
      <c r="GL532" s="2" t="s">
        <v>223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223</v>
      </c>
      <c r="GY532" s="2" t="s">
        <v>226</v>
      </c>
      <c r="GZ532" s="2" t="s">
        <v>226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223</v>
      </c>
      <c r="HK532" s="2" t="s">
        <v>226</v>
      </c>
      <c r="HL532" s="2" t="s">
        <v>226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223</v>
      </c>
      <c r="HW532" s="2" t="s">
        <v>226</v>
      </c>
      <c r="HX532" s="2" t="s">
        <v>226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252</v>
      </c>
      <c r="IH532" s="2" t="s">
        <v>223</v>
      </c>
      <c r="II532" s="2" t="s">
        <v>226</v>
      </c>
      <c r="IJ532" s="2" t="s">
        <v>226</v>
      </c>
      <c r="IK532" s="2" t="s">
        <v>238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252</v>
      </c>
      <c r="IT532" s="2" t="s">
        <v>223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949</v>
      </c>
      <c r="JF532" s="2" t="s">
        <v>223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223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223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252</v>
      </c>
      <c r="KP532" s="2" t="s">
        <v>223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252</v>
      </c>
      <c r="LB532" s="2" t="s">
        <v>223</v>
      </c>
      <c r="LC532" s="2" t="s">
        <v>226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252</v>
      </c>
      <c r="LN532" s="2" t="s">
        <v>223</v>
      </c>
      <c r="LO532" s="2" t="s">
        <v>226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252</v>
      </c>
      <c r="LZ532" s="2" t="s">
        <v>223</v>
      </c>
      <c r="MA532" s="2" t="s">
        <v>226</v>
      </c>
      <c r="MB532" s="2" t="s">
        <v>226</v>
      </c>
      <c r="MC532" s="2" t="s">
        <v>238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252</v>
      </c>
      <c r="ML532" s="2" t="s">
        <v>223</v>
      </c>
      <c r="MM532" s="2" t="s">
        <v>226</v>
      </c>
      <c r="MN532" s="2" t="s">
        <v>226</v>
      </c>
      <c r="MO532" s="2" t="s">
        <v>238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223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226</v>
      </c>
      <c r="NJ532" s="2" t="s">
        <v>226</v>
      </c>
      <c r="NK532" s="2" t="s">
        <v>226</v>
      </c>
      <c r="NL532" s="2" t="s">
        <v>226</v>
      </c>
      <c r="NM532" s="2" t="s">
        <v>226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949</v>
      </c>
      <c r="NV532" s="2" t="s">
        <v>223</v>
      </c>
      <c r="NW532" s="2" t="s">
        <v>226</v>
      </c>
      <c r="NX532" s="2" t="s">
        <v>226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252</v>
      </c>
      <c r="OH532" s="2" t="s">
        <v>223</v>
      </c>
      <c r="OI532" s="2" t="s">
        <v>226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252</v>
      </c>
      <c r="OT532" s="2" t="s">
        <v>223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252</v>
      </c>
      <c r="PF532" s="2" t="s">
        <v>223</v>
      </c>
      <c r="PG532" s="2" t="s">
        <v>226</v>
      </c>
      <c r="PH532" s="2" t="s">
        <v>226</v>
      </c>
      <c r="PI532" s="2" t="s">
        <v>238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252</v>
      </c>
      <c r="QP532" s="2" t="s">
        <v>223</v>
      </c>
      <c r="QQ532" s="2" t="s">
        <v>226</v>
      </c>
      <c r="QR532" s="2" t="s">
        <v>226</v>
      </c>
      <c r="QS532" s="2" t="s">
        <v>238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266</v>
      </c>
      <c r="RB532" s="2" t="s">
        <v>223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252</v>
      </c>
      <c r="RN532" s="2" t="s">
        <v>223</v>
      </c>
      <c r="RO532" s="2" t="s">
        <v>226</v>
      </c>
      <c r="RP532" s="2" t="s">
        <v>226</v>
      </c>
      <c r="RQ532" s="2" t="s">
        <v>238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226</v>
      </c>
      <c r="RZ532" s="2" t="s">
        <v>226</v>
      </c>
      <c r="SA532" s="2" t="s">
        <v>226</v>
      </c>
      <c r="SB532" s="2" t="s">
        <v>226</v>
      </c>
      <c r="SC532" s="2" t="s">
        <v>226</v>
      </c>
      <c r="SD532" s="2" t="s">
        <v>226</v>
      </c>
      <c r="SE532" s="4">
        <v>50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>
        <v>50</v>
      </c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</row>
    <row r="533">
      <c r="A533" s="2" t="s">
        <v>3979</v>
      </c>
      <c r="B533" s="2" t="s">
        <v>577</v>
      </c>
      <c r="C533" s="2" t="s">
        <v>558</v>
      </c>
      <c r="D533" s="2" t="s">
        <v>486</v>
      </c>
      <c r="E533" s="2" t="s">
        <v>487</v>
      </c>
      <c r="F533" s="2" t="s">
        <v>2709</v>
      </c>
      <c r="G533" s="2" t="s">
        <v>2710</v>
      </c>
      <c r="H533" s="2" t="s">
        <v>2711</v>
      </c>
      <c r="I533" s="2" t="s">
        <v>3978</v>
      </c>
      <c r="J533" s="2" t="s">
        <v>221</v>
      </c>
      <c r="K533" s="2" t="s">
        <v>1414</v>
      </c>
      <c r="L533" s="3">
        <v>19.04</v>
      </c>
      <c r="M533" s="3">
        <v>19.99</v>
      </c>
      <c r="N533" s="3">
        <v>39.99</v>
      </c>
      <c r="O533" s="2" t="s">
        <v>223</v>
      </c>
      <c r="P533" s="2" t="s">
        <v>2226</v>
      </c>
      <c r="Q533" s="2" t="s">
        <v>225</v>
      </c>
      <c r="R533" s="2" t="s">
        <v>226</v>
      </c>
      <c r="S533" s="2" t="s">
        <v>2713</v>
      </c>
      <c r="T533" s="2" t="s">
        <v>969</v>
      </c>
      <c r="U533" s="2" t="s">
        <v>489</v>
      </c>
      <c r="V533" s="2" t="s">
        <v>2404</v>
      </c>
      <c r="W533" s="2" t="s">
        <v>2405</v>
      </c>
      <c r="X533" s="2" t="s">
        <v>226</v>
      </c>
      <c r="Y533" s="2" t="s">
        <v>2229</v>
      </c>
      <c r="Z533" s="4">
        <v>60</v>
      </c>
      <c r="AA533" s="4">
        <f>=ROUNDDOWN({0},0)</f>
      </c>
      <c r="AB533" s="5"/>
      <c r="AC533" s="2" t="s">
        <v>624</v>
      </c>
      <c r="AD533" s="4">
        <v>60</v>
      </c>
      <c r="AE533" s="4">
        <v>60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949</v>
      </c>
      <c r="BV533" s="2" t="s">
        <v>223</v>
      </c>
      <c r="BW533" s="2" t="s">
        <v>226</v>
      </c>
      <c r="BX533" s="2" t="s">
        <v>226</v>
      </c>
      <c r="BY533" s="2" t="s">
        <v>238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448</v>
      </c>
      <c r="CH533" s="2" t="s">
        <v>223</v>
      </c>
      <c r="CI533" s="2" t="s">
        <v>226</v>
      </c>
      <c r="CJ533" s="2" t="s">
        <v>226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223</v>
      </c>
      <c r="CU533" s="2" t="s">
        <v>1797</v>
      </c>
      <c r="CV533" s="2" t="s">
        <v>226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236</v>
      </c>
      <c r="DF533" s="2" t="s">
        <v>223</v>
      </c>
      <c r="DG533" s="2" t="s">
        <v>226</v>
      </c>
      <c r="DH533" s="2" t="s">
        <v>226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223</v>
      </c>
      <c r="DS533" s="2" t="s">
        <v>1797</v>
      </c>
      <c r="DT533" s="2" t="s">
        <v>226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667</v>
      </c>
      <c r="ED533" s="2" t="s">
        <v>223</v>
      </c>
      <c r="EE533" s="2" t="s">
        <v>226</v>
      </c>
      <c r="EF533" s="2" t="s">
        <v>226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223</v>
      </c>
      <c r="EQ533" s="2" t="s">
        <v>2230</v>
      </c>
      <c r="ER533" s="2" t="s">
        <v>226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223</v>
      </c>
      <c r="FC533" s="2" t="s">
        <v>2231</v>
      </c>
      <c r="FD533" s="2" t="s">
        <v>226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223</v>
      </c>
      <c r="FO533" s="2" t="s">
        <v>2229</v>
      </c>
      <c r="FP533" s="2" t="s">
        <v>226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239</v>
      </c>
      <c r="FZ533" s="2" t="s">
        <v>223</v>
      </c>
      <c r="GA533" s="2" t="s">
        <v>2229</v>
      </c>
      <c r="GB533" s="2" t="s">
        <v>226</v>
      </c>
      <c r="GC533" s="2" t="s">
        <v>238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252</v>
      </c>
      <c r="GL533" s="2" t="s">
        <v>223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223</v>
      </c>
      <c r="GY533" s="2" t="s">
        <v>226</v>
      </c>
      <c r="GZ533" s="2" t="s">
        <v>226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223</v>
      </c>
      <c r="HK533" s="2" t="s">
        <v>226</v>
      </c>
      <c r="HL533" s="2" t="s">
        <v>226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236</v>
      </c>
      <c r="HV533" s="2" t="s">
        <v>223</v>
      </c>
      <c r="HW533" s="2" t="s">
        <v>226</v>
      </c>
      <c r="HX533" s="2" t="s">
        <v>226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252</v>
      </c>
      <c r="IH533" s="2" t="s">
        <v>223</v>
      </c>
      <c r="II533" s="2" t="s">
        <v>226</v>
      </c>
      <c r="IJ533" s="2" t="s">
        <v>226</v>
      </c>
      <c r="IK533" s="2" t="s">
        <v>238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223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949</v>
      </c>
      <c r="JF533" s="2" t="s">
        <v>223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223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223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252</v>
      </c>
      <c r="KP533" s="2" t="s">
        <v>223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252</v>
      </c>
      <c r="LB533" s="2" t="s">
        <v>223</v>
      </c>
      <c r="LC533" s="2" t="s">
        <v>226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252</v>
      </c>
      <c r="LN533" s="2" t="s">
        <v>223</v>
      </c>
      <c r="LO533" s="2" t="s">
        <v>226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252</v>
      </c>
      <c r="LZ533" s="2" t="s">
        <v>223</v>
      </c>
      <c r="MA533" s="2" t="s">
        <v>226</v>
      </c>
      <c r="MB533" s="2" t="s">
        <v>226</v>
      </c>
      <c r="MC533" s="2" t="s">
        <v>238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252</v>
      </c>
      <c r="ML533" s="2" t="s">
        <v>223</v>
      </c>
      <c r="MM533" s="2" t="s">
        <v>226</v>
      </c>
      <c r="MN533" s="2" t="s">
        <v>226</v>
      </c>
      <c r="MO533" s="2" t="s">
        <v>238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223</v>
      </c>
      <c r="MY533" s="2" t="s">
        <v>226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226</v>
      </c>
      <c r="NJ533" s="2" t="s">
        <v>226</v>
      </c>
      <c r="NK533" s="2" t="s">
        <v>226</v>
      </c>
      <c r="NL533" s="2" t="s">
        <v>226</v>
      </c>
      <c r="NM533" s="2" t="s">
        <v>226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949</v>
      </c>
      <c r="NV533" s="2" t="s">
        <v>223</v>
      </c>
      <c r="NW533" s="2" t="s">
        <v>226</v>
      </c>
      <c r="NX533" s="2" t="s">
        <v>226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252</v>
      </c>
      <c r="OH533" s="2" t="s">
        <v>223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252</v>
      </c>
      <c r="OT533" s="2" t="s">
        <v>223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252</v>
      </c>
      <c r="PF533" s="2" t="s">
        <v>223</v>
      </c>
      <c r="PG533" s="2" t="s">
        <v>226</v>
      </c>
      <c r="PH533" s="2" t="s">
        <v>226</v>
      </c>
      <c r="PI533" s="2" t="s">
        <v>238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252</v>
      </c>
      <c r="QP533" s="2" t="s">
        <v>223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266</v>
      </c>
      <c r="RB533" s="2" t="s">
        <v>223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252</v>
      </c>
      <c r="RN533" s="2" t="s">
        <v>223</v>
      </c>
      <c r="RO533" s="2" t="s">
        <v>226</v>
      </c>
      <c r="RP533" s="2" t="s">
        <v>226</v>
      </c>
      <c r="RQ533" s="2" t="s">
        <v>238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226</v>
      </c>
      <c r="RZ533" s="2" t="s">
        <v>226</v>
      </c>
      <c r="SA533" s="2" t="s">
        <v>226</v>
      </c>
      <c r="SB533" s="2" t="s">
        <v>226</v>
      </c>
      <c r="SC533" s="2" t="s">
        <v>226</v>
      </c>
      <c r="SD533" s="2" t="s">
        <v>226</v>
      </c>
      <c r="SE533" s="4">
        <v>60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>
        <v>60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</row>
    <row r="534">
      <c r="A534" s="2" t="s">
        <v>3980</v>
      </c>
      <c r="B534" s="2" t="s">
        <v>577</v>
      </c>
      <c r="C534" s="2" t="s">
        <v>558</v>
      </c>
      <c r="D534" s="2" t="s">
        <v>486</v>
      </c>
      <c r="E534" s="2" t="s">
        <v>487</v>
      </c>
      <c r="F534" s="2" t="s">
        <v>3187</v>
      </c>
      <c r="G534" s="2" t="s">
        <v>3188</v>
      </c>
      <c r="H534" s="2" t="s">
        <v>3189</v>
      </c>
      <c r="I534" s="2" t="s">
        <v>3981</v>
      </c>
      <c r="J534" s="2" t="s">
        <v>582</v>
      </c>
      <c r="K534" s="2" t="s">
        <v>1414</v>
      </c>
      <c r="L534" s="3">
        <v>19.04</v>
      </c>
      <c r="M534" s="3">
        <v>19.99</v>
      </c>
      <c r="N534" s="3">
        <v>39.99</v>
      </c>
      <c r="O534" s="2" t="s">
        <v>223</v>
      </c>
      <c r="P534" s="2" t="s">
        <v>2226</v>
      </c>
      <c r="Q534" s="2" t="s">
        <v>225</v>
      </c>
      <c r="R534" s="2" t="s">
        <v>226</v>
      </c>
      <c r="S534" s="2" t="s">
        <v>3191</v>
      </c>
      <c r="T534" s="2" t="s">
        <v>2721</v>
      </c>
      <c r="U534" s="2" t="s">
        <v>2756</v>
      </c>
      <c r="V534" s="2" t="s">
        <v>3192</v>
      </c>
      <c r="W534" s="2" t="s">
        <v>231</v>
      </c>
      <c r="X534" s="2" t="s">
        <v>1352</v>
      </c>
      <c r="Y534" s="2" t="s">
        <v>226</v>
      </c>
      <c r="Z534" s="4"/>
      <c r="AA534" s="4">
        <f>=ROUNDDOWN({0},0)</f>
      </c>
      <c r="AB534" s="5"/>
      <c r="AC534" s="2" t="s">
        <v>3148</v>
      </c>
      <c r="AD534" s="4">
        <v>35</v>
      </c>
      <c r="AE534" s="4">
        <v>70</v>
      </c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949</v>
      </c>
      <c r="BV534" s="2" t="s">
        <v>223</v>
      </c>
      <c r="BW534" s="2" t="s">
        <v>226</v>
      </c>
      <c r="BX534" s="2" t="s">
        <v>226</v>
      </c>
      <c r="BY534" s="2" t="s">
        <v>238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448</v>
      </c>
      <c r="CH534" s="2" t="s">
        <v>223</v>
      </c>
      <c r="CI534" s="2" t="s">
        <v>226</v>
      </c>
      <c r="CJ534" s="2" t="s">
        <v>226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252</v>
      </c>
      <c r="CT534" s="2" t="s">
        <v>223</v>
      </c>
      <c r="CU534" s="2" t="s">
        <v>226</v>
      </c>
      <c r="CV534" s="2" t="s">
        <v>226</v>
      </c>
      <c r="CW534" s="2" t="s">
        <v>238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252</v>
      </c>
      <c r="DF534" s="2" t="s">
        <v>223</v>
      </c>
      <c r="DG534" s="2" t="s">
        <v>226</v>
      </c>
      <c r="DH534" s="2" t="s">
        <v>226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252</v>
      </c>
      <c r="DR534" s="2" t="s">
        <v>223</v>
      </c>
      <c r="DS534" s="2" t="s">
        <v>226</v>
      </c>
      <c r="DT534" s="2" t="s">
        <v>226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252</v>
      </c>
      <c r="ED534" s="2" t="s">
        <v>223</v>
      </c>
      <c r="EE534" s="2" t="s">
        <v>226</v>
      </c>
      <c r="EF534" s="2" t="s">
        <v>226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252</v>
      </c>
      <c r="EP534" s="2" t="s">
        <v>223</v>
      </c>
      <c r="EQ534" s="2" t="s">
        <v>226</v>
      </c>
      <c r="ER534" s="2" t="s">
        <v>226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223</v>
      </c>
      <c r="FC534" s="2" t="s">
        <v>226</v>
      </c>
      <c r="FD534" s="2" t="s">
        <v>226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223</v>
      </c>
      <c r="FO534" s="2" t="s">
        <v>226</v>
      </c>
      <c r="FP534" s="2" t="s">
        <v>226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239</v>
      </c>
      <c r="FZ534" s="2" t="s">
        <v>223</v>
      </c>
      <c r="GA534" s="2" t="s">
        <v>226</v>
      </c>
      <c r="GB534" s="2" t="s">
        <v>226</v>
      </c>
      <c r="GC534" s="2" t="s">
        <v>238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252</v>
      </c>
      <c r="GL534" s="2" t="s">
        <v>223</v>
      </c>
      <c r="GM534" s="2" t="s">
        <v>226</v>
      </c>
      <c r="GN534" s="2" t="s">
        <v>226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223</v>
      </c>
      <c r="GY534" s="2" t="s">
        <v>226</v>
      </c>
      <c r="GZ534" s="2" t="s">
        <v>226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252</v>
      </c>
      <c r="HJ534" s="2" t="s">
        <v>223</v>
      </c>
      <c r="HK534" s="2" t="s">
        <v>226</v>
      </c>
      <c r="HL534" s="2" t="s">
        <v>226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252</v>
      </c>
      <c r="HV534" s="2" t="s">
        <v>223</v>
      </c>
      <c r="HW534" s="2" t="s">
        <v>226</v>
      </c>
      <c r="HX534" s="2" t="s">
        <v>226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223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252</v>
      </c>
      <c r="IT534" s="2" t="s">
        <v>223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949</v>
      </c>
      <c r="JF534" s="2" t="s">
        <v>223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223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252</v>
      </c>
      <c r="KD534" s="2" t="s">
        <v>223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252</v>
      </c>
      <c r="KP534" s="2" t="s">
        <v>223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252</v>
      </c>
      <c r="LB534" s="2" t="s">
        <v>223</v>
      </c>
      <c r="LC534" s="2" t="s">
        <v>226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252</v>
      </c>
      <c r="LN534" s="2" t="s">
        <v>223</v>
      </c>
      <c r="LO534" s="2" t="s">
        <v>226</v>
      </c>
      <c r="LP534" s="2" t="s">
        <v>226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252</v>
      </c>
      <c r="LZ534" s="2" t="s">
        <v>223</v>
      </c>
      <c r="MA534" s="2" t="s">
        <v>226</v>
      </c>
      <c r="MB534" s="2" t="s">
        <v>226</v>
      </c>
      <c r="MC534" s="2" t="s">
        <v>238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252</v>
      </c>
      <c r="ML534" s="2" t="s">
        <v>223</v>
      </c>
      <c r="MM534" s="2" t="s">
        <v>226</v>
      </c>
      <c r="MN534" s="2" t="s">
        <v>226</v>
      </c>
      <c r="MO534" s="2" t="s">
        <v>238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252</v>
      </c>
      <c r="MX534" s="2" t="s">
        <v>223</v>
      </c>
      <c r="MY534" s="2" t="s">
        <v>226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226</v>
      </c>
      <c r="NJ534" s="2" t="s">
        <v>226</v>
      </c>
      <c r="NK534" s="2" t="s">
        <v>226</v>
      </c>
      <c r="NL534" s="2" t="s">
        <v>226</v>
      </c>
      <c r="NM534" s="2" t="s">
        <v>226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949</v>
      </c>
      <c r="NV534" s="2" t="s">
        <v>223</v>
      </c>
      <c r="NW534" s="2" t="s">
        <v>226</v>
      </c>
      <c r="NX534" s="2" t="s">
        <v>226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252</v>
      </c>
      <c r="OH534" s="2" t="s">
        <v>223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252</v>
      </c>
      <c r="OT534" s="2" t="s">
        <v>223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252</v>
      </c>
      <c r="PF534" s="2" t="s">
        <v>223</v>
      </c>
      <c r="PG534" s="2" t="s">
        <v>226</v>
      </c>
      <c r="PH534" s="2" t="s">
        <v>226</v>
      </c>
      <c r="PI534" s="2" t="s">
        <v>238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252</v>
      </c>
      <c r="QP534" s="2" t="s">
        <v>223</v>
      </c>
      <c r="QQ534" s="2" t="s">
        <v>226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266</v>
      </c>
      <c r="RB534" s="2" t="s">
        <v>223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252</v>
      </c>
      <c r="RN534" s="2" t="s">
        <v>223</v>
      </c>
      <c r="RO534" s="2" t="s">
        <v>226</v>
      </c>
      <c r="RP534" s="2" t="s">
        <v>226</v>
      </c>
      <c r="RQ534" s="2" t="s">
        <v>238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226</v>
      </c>
      <c r="RZ534" s="2" t="s">
        <v>226</v>
      </c>
      <c r="SA534" s="2" t="s">
        <v>226</v>
      </c>
      <c r="SB534" s="2" t="s">
        <v>226</v>
      </c>
      <c r="SC534" s="2" t="s">
        <v>226</v>
      </c>
      <c r="SD534" s="2" t="s">
        <v>226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>
        <v>35</v>
      </c>
      <c r="VD534" s="4"/>
      <c r="VE534" s="4"/>
      <c r="VF534" s="4"/>
      <c r="VG534" s="4"/>
      <c r="VH534" s="4"/>
      <c r="VI534" s="4"/>
      <c r="VJ534" s="4"/>
      <c r="VK534" s="4"/>
      <c r="VL534" s="4"/>
      <c r="VM534" s="4">
        <v>35</v>
      </c>
      <c r="VN534" s="4"/>
      <c r="VO534" s="4"/>
      <c r="VP534" s="4"/>
      <c r="VQ534" s="4"/>
    </row>
    <row r="535">
      <c r="A535" s="2" t="s">
        <v>3982</v>
      </c>
      <c r="B535" s="2" t="s">
        <v>577</v>
      </c>
      <c r="C535" s="2" t="s">
        <v>558</v>
      </c>
      <c r="D535" s="2" t="s">
        <v>486</v>
      </c>
      <c r="E535" s="2" t="s">
        <v>487</v>
      </c>
      <c r="F535" s="2" t="s">
        <v>3187</v>
      </c>
      <c r="G535" s="2" t="s">
        <v>3188</v>
      </c>
      <c r="H535" s="2" t="s">
        <v>3189</v>
      </c>
      <c r="I535" s="2" t="s">
        <v>3981</v>
      </c>
      <c r="J535" s="2" t="s">
        <v>221</v>
      </c>
      <c r="K535" s="2" t="s">
        <v>1414</v>
      </c>
      <c r="L535" s="3">
        <v>23.8</v>
      </c>
      <c r="M535" s="3">
        <v>24.99</v>
      </c>
      <c r="N535" s="3">
        <v>49.99</v>
      </c>
      <c r="O535" s="2" t="s">
        <v>223</v>
      </c>
      <c r="P535" s="2" t="s">
        <v>2226</v>
      </c>
      <c r="Q535" s="2" t="s">
        <v>225</v>
      </c>
      <c r="R535" s="2" t="s">
        <v>226</v>
      </c>
      <c r="S535" s="2" t="s">
        <v>3191</v>
      </c>
      <c r="T535" s="2" t="s">
        <v>2721</v>
      </c>
      <c r="U535" s="2" t="s">
        <v>489</v>
      </c>
      <c r="V535" s="2" t="s">
        <v>3192</v>
      </c>
      <c r="W535" s="2" t="s">
        <v>231</v>
      </c>
      <c r="X535" s="2" t="s">
        <v>1352</v>
      </c>
      <c r="Y535" s="2" t="s">
        <v>226</v>
      </c>
      <c r="Z535" s="4"/>
      <c r="AA535" s="4">
        <f>=ROUNDDOWN({0},0)</f>
      </c>
      <c r="AB535" s="5"/>
      <c r="AC535" s="2" t="s">
        <v>3148</v>
      </c>
      <c r="AD535" s="4">
        <v>115</v>
      </c>
      <c r="AE535" s="4">
        <v>230</v>
      </c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949</v>
      </c>
      <c r="BV535" s="2" t="s">
        <v>223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448</v>
      </c>
      <c r="CH535" s="2" t="s">
        <v>223</v>
      </c>
      <c r="CI535" s="2" t="s">
        <v>226</v>
      </c>
      <c r="CJ535" s="2" t="s">
        <v>226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252</v>
      </c>
      <c r="CT535" s="2" t="s">
        <v>223</v>
      </c>
      <c r="CU535" s="2" t="s">
        <v>226</v>
      </c>
      <c r="CV535" s="2" t="s">
        <v>226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252</v>
      </c>
      <c r="DF535" s="2" t="s">
        <v>223</v>
      </c>
      <c r="DG535" s="2" t="s">
        <v>226</v>
      </c>
      <c r="DH535" s="2" t="s">
        <v>226</v>
      </c>
      <c r="DI535" s="2" t="s">
        <v>238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252</v>
      </c>
      <c r="DR535" s="2" t="s">
        <v>223</v>
      </c>
      <c r="DS535" s="2" t="s">
        <v>226</v>
      </c>
      <c r="DT535" s="2" t="s">
        <v>226</v>
      </c>
      <c r="DU535" s="2" t="s">
        <v>238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252</v>
      </c>
      <c r="ED535" s="2" t="s">
        <v>223</v>
      </c>
      <c r="EE535" s="2" t="s">
        <v>226</v>
      </c>
      <c r="EF535" s="2" t="s">
        <v>226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252</v>
      </c>
      <c r="EP535" s="2" t="s">
        <v>223</v>
      </c>
      <c r="EQ535" s="2" t="s">
        <v>226</v>
      </c>
      <c r="ER535" s="2" t="s">
        <v>226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223</v>
      </c>
      <c r="FC535" s="2" t="s">
        <v>226</v>
      </c>
      <c r="FD535" s="2" t="s">
        <v>226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223</v>
      </c>
      <c r="FO535" s="2" t="s">
        <v>226</v>
      </c>
      <c r="FP535" s="2" t="s">
        <v>226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239</v>
      </c>
      <c r="FZ535" s="2" t="s">
        <v>223</v>
      </c>
      <c r="GA535" s="2" t="s">
        <v>226</v>
      </c>
      <c r="GB535" s="2" t="s">
        <v>226</v>
      </c>
      <c r="GC535" s="2" t="s">
        <v>238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252</v>
      </c>
      <c r="GL535" s="2" t="s">
        <v>223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252</v>
      </c>
      <c r="GX535" s="2" t="s">
        <v>223</v>
      </c>
      <c r="GY535" s="2" t="s">
        <v>226</v>
      </c>
      <c r="GZ535" s="2" t="s">
        <v>226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252</v>
      </c>
      <c r="HJ535" s="2" t="s">
        <v>223</v>
      </c>
      <c r="HK535" s="2" t="s">
        <v>226</v>
      </c>
      <c r="HL535" s="2" t="s">
        <v>226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252</v>
      </c>
      <c r="HV535" s="2" t="s">
        <v>223</v>
      </c>
      <c r="HW535" s="2" t="s">
        <v>226</v>
      </c>
      <c r="HX535" s="2" t="s">
        <v>226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223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223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949</v>
      </c>
      <c r="JF535" s="2" t="s">
        <v>223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223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252</v>
      </c>
      <c r="KD535" s="2" t="s">
        <v>223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252</v>
      </c>
      <c r="KP535" s="2" t="s">
        <v>223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252</v>
      </c>
      <c r="LB535" s="2" t="s">
        <v>223</v>
      </c>
      <c r="LC535" s="2" t="s">
        <v>226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252</v>
      </c>
      <c r="LN535" s="2" t="s">
        <v>223</v>
      </c>
      <c r="LO535" s="2" t="s">
        <v>226</v>
      </c>
      <c r="LP535" s="2" t="s">
        <v>226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252</v>
      </c>
      <c r="LZ535" s="2" t="s">
        <v>223</v>
      </c>
      <c r="MA535" s="2" t="s">
        <v>226</v>
      </c>
      <c r="MB535" s="2" t="s">
        <v>226</v>
      </c>
      <c r="MC535" s="2" t="s">
        <v>238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252</v>
      </c>
      <c r="ML535" s="2" t="s">
        <v>223</v>
      </c>
      <c r="MM535" s="2" t="s">
        <v>226</v>
      </c>
      <c r="MN535" s="2" t="s">
        <v>226</v>
      </c>
      <c r="MO535" s="2" t="s">
        <v>238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252</v>
      </c>
      <c r="MX535" s="2" t="s">
        <v>223</v>
      </c>
      <c r="MY535" s="2" t="s">
        <v>226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226</v>
      </c>
      <c r="NJ535" s="2" t="s">
        <v>226</v>
      </c>
      <c r="NK535" s="2" t="s">
        <v>226</v>
      </c>
      <c r="NL535" s="2" t="s">
        <v>226</v>
      </c>
      <c r="NM535" s="2" t="s">
        <v>226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949</v>
      </c>
      <c r="NV535" s="2" t="s">
        <v>223</v>
      </c>
      <c r="NW535" s="2" t="s">
        <v>226</v>
      </c>
      <c r="NX535" s="2" t="s">
        <v>226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252</v>
      </c>
      <c r="OH535" s="2" t="s">
        <v>223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252</v>
      </c>
      <c r="OT535" s="2" t="s">
        <v>223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252</v>
      </c>
      <c r="PF535" s="2" t="s">
        <v>223</v>
      </c>
      <c r="PG535" s="2" t="s">
        <v>226</v>
      </c>
      <c r="PH535" s="2" t="s">
        <v>226</v>
      </c>
      <c r="PI535" s="2" t="s">
        <v>238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226</v>
      </c>
      <c r="QD535" s="2" t="s">
        <v>226</v>
      </c>
      <c r="QE535" s="2" t="s">
        <v>226</v>
      </c>
      <c r="QF535" s="2" t="s">
        <v>226</v>
      </c>
      <c r="QG535" s="2" t="s">
        <v>226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252</v>
      </c>
      <c r="QP535" s="2" t="s">
        <v>223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266</v>
      </c>
      <c r="RB535" s="2" t="s">
        <v>223</v>
      </c>
      <c r="RC535" s="2" t="s">
        <v>226</v>
      </c>
      <c r="RD535" s="2" t="s">
        <v>226</v>
      </c>
      <c r="RE535" s="2" t="s">
        <v>238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252</v>
      </c>
      <c r="RN535" s="2" t="s">
        <v>223</v>
      </c>
      <c r="RO535" s="2" t="s">
        <v>226</v>
      </c>
      <c r="RP535" s="2" t="s">
        <v>226</v>
      </c>
      <c r="RQ535" s="2" t="s">
        <v>238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226</v>
      </c>
      <c r="RZ535" s="2" t="s">
        <v>226</v>
      </c>
      <c r="SA535" s="2" t="s">
        <v>226</v>
      </c>
      <c r="SB535" s="2" t="s">
        <v>226</v>
      </c>
      <c r="SC535" s="2" t="s">
        <v>226</v>
      </c>
      <c r="SD535" s="2" t="s">
        <v>226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>
        <v>115</v>
      </c>
      <c r="VD535" s="4"/>
      <c r="VE535" s="4"/>
      <c r="VF535" s="4"/>
      <c r="VG535" s="4"/>
      <c r="VH535" s="4"/>
      <c r="VI535" s="4"/>
      <c r="VJ535" s="4"/>
      <c r="VK535" s="4"/>
      <c r="VL535" s="4"/>
      <c r="VM535" s="4">
        <v>115</v>
      </c>
      <c r="VN535" s="4"/>
      <c r="VO535" s="4"/>
      <c r="VP535" s="4"/>
      <c r="VQ535" s="4"/>
    </row>
    <row r="536">
      <c r="A536" s="2" t="s">
        <v>3983</v>
      </c>
      <c r="B536" s="2" t="s">
        <v>577</v>
      </c>
      <c r="C536" s="2" t="s">
        <v>558</v>
      </c>
      <c r="D536" s="2" t="s">
        <v>486</v>
      </c>
      <c r="E536" s="2" t="s">
        <v>487</v>
      </c>
      <c r="F536" s="2" t="s">
        <v>3187</v>
      </c>
      <c r="G536" s="2" t="s">
        <v>3188</v>
      </c>
      <c r="H536" s="2" t="s">
        <v>3189</v>
      </c>
      <c r="I536" s="2" t="s">
        <v>3981</v>
      </c>
      <c r="J536" s="2" t="s">
        <v>268</v>
      </c>
      <c r="K536" s="2" t="s">
        <v>1414</v>
      </c>
      <c r="L536" s="3">
        <v>26.19</v>
      </c>
      <c r="M536" s="3">
        <v>27.5</v>
      </c>
      <c r="N536" s="3">
        <v>54.99</v>
      </c>
      <c r="O536" s="2" t="s">
        <v>223</v>
      </c>
      <c r="P536" s="2" t="s">
        <v>2226</v>
      </c>
      <c r="Q536" s="2" t="s">
        <v>225</v>
      </c>
      <c r="R536" s="2" t="s">
        <v>226</v>
      </c>
      <c r="S536" s="2" t="s">
        <v>3191</v>
      </c>
      <c r="T536" s="2" t="s">
        <v>2721</v>
      </c>
      <c r="U536" s="2" t="s">
        <v>489</v>
      </c>
      <c r="V536" s="2" t="s">
        <v>3192</v>
      </c>
      <c r="W536" s="2" t="s">
        <v>231</v>
      </c>
      <c r="X536" s="2" t="s">
        <v>1352</v>
      </c>
      <c r="Y536" s="2" t="s">
        <v>226</v>
      </c>
      <c r="Z536" s="4"/>
      <c r="AA536" s="4">
        <f>=ROUNDDOWN({0},0)</f>
      </c>
      <c r="AB536" s="5"/>
      <c r="AC536" s="2" t="s">
        <v>3148</v>
      </c>
      <c r="AD536" s="4">
        <v>40</v>
      </c>
      <c r="AE536" s="4">
        <v>80</v>
      </c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/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949</v>
      </c>
      <c r="BV536" s="2" t="s">
        <v>223</v>
      </c>
      <c r="BW536" s="2" t="s">
        <v>226</v>
      </c>
      <c r="BX536" s="2" t="s">
        <v>226</v>
      </c>
      <c r="BY536" s="2" t="s">
        <v>238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448</v>
      </c>
      <c r="CH536" s="2" t="s">
        <v>223</v>
      </c>
      <c r="CI536" s="2" t="s">
        <v>226</v>
      </c>
      <c r="CJ536" s="2" t="s">
        <v>226</v>
      </c>
      <c r="CK536" s="2" t="s">
        <v>238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252</v>
      </c>
      <c r="CT536" s="2" t="s">
        <v>223</v>
      </c>
      <c r="CU536" s="2" t="s">
        <v>226</v>
      </c>
      <c r="CV536" s="2" t="s">
        <v>226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252</v>
      </c>
      <c r="DF536" s="2" t="s">
        <v>223</v>
      </c>
      <c r="DG536" s="2" t="s">
        <v>226</v>
      </c>
      <c r="DH536" s="2" t="s">
        <v>226</v>
      </c>
      <c r="DI536" s="2" t="s">
        <v>238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252</v>
      </c>
      <c r="DR536" s="2" t="s">
        <v>223</v>
      </c>
      <c r="DS536" s="2" t="s">
        <v>226</v>
      </c>
      <c r="DT536" s="2" t="s">
        <v>226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252</v>
      </c>
      <c r="ED536" s="2" t="s">
        <v>223</v>
      </c>
      <c r="EE536" s="2" t="s">
        <v>226</v>
      </c>
      <c r="EF536" s="2" t="s">
        <v>226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252</v>
      </c>
      <c r="EP536" s="2" t="s">
        <v>223</v>
      </c>
      <c r="EQ536" s="2" t="s">
        <v>226</v>
      </c>
      <c r="ER536" s="2" t="s">
        <v>226</v>
      </c>
      <c r="ES536" s="2" t="s">
        <v>238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239</v>
      </c>
      <c r="FB536" s="2" t="s">
        <v>223</v>
      </c>
      <c r="FC536" s="2" t="s">
        <v>226</v>
      </c>
      <c r="FD536" s="2" t="s">
        <v>226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223</v>
      </c>
      <c r="FO536" s="2" t="s">
        <v>226</v>
      </c>
      <c r="FP536" s="2" t="s">
        <v>226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223</v>
      </c>
      <c r="GA536" s="2" t="s">
        <v>226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252</v>
      </c>
      <c r="GL536" s="2" t="s">
        <v>223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252</v>
      </c>
      <c r="GX536" s="2" t="s">
        <v>223</v>
      </c>
      <c r="GY536" s="2" t="s">
        <v>226</v>
      </c>
      <c r="GZ536" s="2" t="s">
        <v>226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252</v>
      </c>
      <c r="HJ536" s="2" t="s">
        <v>223</v>
      </c>
      <c r="HK536" s="2" t="s">
        <v>226</v>
      </c>
      <c r="HL536" s="2" t="s">
        <v>226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252</v>
      </c>
      <c r="HV536" s="2" t="s">
        <v>223</v>
      </c>
      <c r="HW536" s="2" t="s">
        <v>226</v>
      </c>
      <c r="HX536" s="2" t="s">
        <v>226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223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223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949</v>
      </c>
      <c r="JF536" s="2" t="s">
        <v>223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223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252</v>
      </c>
      <c r="KD536" s="2" t="s">
        <v>223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252</v>
      </c>
      <c r="KP536" s="2" t="s">
        <v>223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252</v>
      </c>
      <c r="LB536" s="2" t="s">
        <v>223</v>
      </c>
      <c r="LC536" s="2" t="s">
        <v>226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252</v>
      </c>
      <c r="LN536" s="2" t="s">
        <v>223</v>
      </c>
      <c r="LO536" s="2" t="s">
        <v>226</v>
      </c>
      <c r="LP536" s="2" t="s">
        <v>226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252</v>
      </c>
      <c r="LZ536" s="2" t="s">
        <v>223</v>
      </c>
      <c r="MA536" s="2" t="s">
        <v>226</v>
      </c>
      <c r="MB536" s="2" t="s">
        <v>226</v>
      </c>
      <c r="MC536" s="2" t="s">
        <v>238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252</v>
      </c>
      <c r="ML536" s="2" t="s">
        <v>223</v>
      </c>
      <c r="MM536" s="2" t="s">
        <v>226</v>
      </c>
      <c r="MN536" s="2" t="s">
        <v>226</v>
      </c>
      <c r="MO536" s="2" t="s">
        <v>238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252</v>
      </c>
      <c r="MX536" s="2" t="s">
        <v>223</v>
      </c>
      <c r="MY536" s="2" t="s">
        <v>226</v>
      </c>
      <c r="MZ536" s="2" t="s">
        <v>226</v>
      </c>
      <c r="NA536" s="2" t="s">
        <v>238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226</v>
      </c>
      <c r="NJ536" s="2" t="s">
        <v>226</v>
      </c>
      <c r="NK536" s="2" t="s">
        <v>226</v>
      </c>
      <c r="NL536" s="2" t="s">
        <v>226</v>
      </c>
      <c r="NM536" s="2" t="s">
        <v>226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949</v>
      </c>
      <c r="NV536" s="2" t="s">
        <v>223</v>
      </c>
      <c r="NW536" s="2" t="s">
        <v>226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252</v>
      </c>
      <c r="OH536" s="2" t="s">
        <v>223</v>
      </c>
      <c r="OI536" s="2" t="s">
        <v>226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252</v>
      </c>
      <c r="OT536" s="2" t="s">
        <v>223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252</v>
      </c>
      <c r="PF536" s="2" t="s">
        <v>223</v>
      </c>
      <c r="PG536" s="2" t="s">
        <v>226</v>
      </c>
      <c r="PH536" s="2" t="s">
        <v>226</v>
      </c>
      <c r="PI536" s="2" t="s">
        <v>238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252</v>
      </c>
      <c r="QP536" s="2" t="s">
        <v>223</v>
      </c>
      <c r="QQ536" s="2" t="s">
        <v>226</v>
      </c>
      <c r="QR536" s="2" t="s">
        <v>226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223</v>
      </c>
      <c r="RC536" s="2" t="s">
        <v>226</v>
      </c>
      <c r="RD536" s="2" t="s">
        <v>226</v>
      </c>
      <c r="RE536" s="2" t="s">
        <v>238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252</v>
      </c>
      <c r="RN536" s="2" t="s">
        <v>223</v>
      </c>
      <c r="RO536" s="2" t="s">
        <v>226</v>
      </c>
      <c r="RP536" s="2" t="s">
        <v>226</v>
      </c>
      <c r="RQ536" s="2" t="s">
        <v>238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226</v>
      </c>
      <c r="RZ536" s="2" t="s">
        <v>226</v>
      </c>
      <c r="SA536" s="2" t="s">
        <v>226</v>
      </c>
      <c r="SB536" s="2" t="s">
        <v>226</v>
      </c>
      <c r="SC536" s="2" t="s">
        <v>226</v>
      </c>
      <c r="SD536" s="2" t="s">
        <v>226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>
        <v>40</v>
      </c>
      <c r="VD536" s="4"/>
      <c r="VE536" s="4"/>
      <c r="VF536" s="4"/>
      <c r="VG536" s="4"/>
      <c r="VH536" s="4"/>
      <c r="VI536" s="4"/>
      <c r="VJ536" s="4"/>
      <c r="VK536" s="4"/>
      <c r="VL536" s="4"/>
      <c r="VM536" s="4">
        <v>40</v>
      </c>
      <c r="VN536" s="4"/>
      <c r="VO536" s="4"/>
      <c r="VP536" s="4"/>
      <c r="VQ536" s="4"/>
    </row>
    <row r="537">
      <c r="A537" s="2" t="s">
        <v>3984</v>
      </c>
      <c r="B537" s="2" t="s">
        <v>577</v>
      </c>
      <c r="C537" s="2" t="s">
        <v>558</v>
      </c>
      <c r="D537" s="2" t="s">
        <v>3985</v>
      </c>
      <c r="E537" s="2" t="s">
        <v>3986</v>
      </c>
      <c r="F537" s="2" t="s">
        <v>1279</v>
      </c>
      <c r="G537" s="2" t="s">
        <v>1280</v>
      </c>
      <c r="H537" s="2" t="s">
        <v>1281</v>
      </c>
      <c r="I537" s="2" t="s">
        <v>3987</v>
      </c>
      <c r="J537" s="2" t="s">
        <v>582</v>
      </c>
      <c r="K537" s="2" t="s">
        <v>1283</v>
      </c>
      <c r="L537" s="3">
        <v>23.8</v>
      </c>
      <c r="M537" s="3">
        <v>24.99</v>
      </c>
      <c r="N537" s="3">
        <v>49.99</v>
      </c>
      <c r="O537" s="2" t="s">
        <v>223</v>
      </c>
      <c r="P537" s="2" t="s">
        <v>224</v>
      </c>
      <c r="Q537" s="2" t="s">
        <v>225</v>
      </c>
      <c r="R537" s="2" t="s">
        <v>226</v>
      </c>
      <c r="S537" s="2" t="s">
        <v>1307</v>
      </c>
      <c r="T537" s="2" t="s">
        <v>969</v>
      </c>
      <c r="U537" s="2" t="s">
        <v>489</v>
      </c>
      <c r="V537" s="2" t="s">
        <v>1285</v>
      </c>
      <c r="W537" s="2" t="s">
        <v>971</v>
      </c>
      <c r="X537" s="2" t="s">
        <v>231</v>
      </c>
      <c r="Y537" s="2" t="s">
        <v>2893</v>
      </c>
      <c r="Z537" s="4">
        <v>122</v>
      </c>
      <c r="AA537" s="4">
        <f>=ROUNDDOWN(10.1666666666667,0)</f>
      </c>
      <c r="AB537" s="5">
        <v>12</v>
      </c>
      <c r="AC537" s="2" t="s">
        <v>3988</v>
      </c>
      <c r="AD537" s="4">
        <v>220</v>
      </c>
      <c r="AE537" s="4">
        <v>420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86</v>
      </c>
      <c r="AQ537" s="8">
        <v>2301.82</v>
      </c>
      <c r="AR537" s="4"/>
      <c r="AS537" s="8"/>
      <c r="AT537" s="7"/>
      <c r="AU537" s="7"/>
      <c r="AV537" s="4">
        <v>274</v>
      </c>
      <c r="AW537" s="8">
        <v>8421.69</v>
      </c>
      <c r="AX537" s="4" t="s">
        <v>226</v>
      </c>
      <c r="AY537" s="8" t="s">
        <v>226</v>
      </c>
      <c r="AZ537" s="7" t="s">
        <v>226</v>
      </c>
      <c r="BA537" s="7" t="s">
        <v>226</v>
      </c>
      <c r="BB537" s="7">
        <v>0.2733</v>
      </c>
      <c r="BC537" s="4">
        <v>274</v>
      </c>
      <c r="BD537" s="8">
        <v>8421.69</v>
      </c>
      <c r="BE537" s="4" t="s">
        <v>226</v>
      </c>
      <c r="BF537" s="8" t="s">
        <v>226</v>
      </c>
      <c r="BG537" s="7" t="s">
        <v>226</v>
      </c>
      <c r="BH537" s="7" t="s">
        <v>226</v>
      </c>
      <c r="BI537" s="7">
        <v>1</v>
      </c>
      <c r="BJ537" s="4">
        <v>86</v>
      </c>
      <c r="BK537" s="8">
        <v>2301.82</v>
      </c>
      <c r="BL537" s="2" t="s">
        <v>1309</v>
      </c>
      <c r="BM537" s="7">
        <v>1</v>
      </c>
      <c r="BN537" s="7">
        <v>1</v>
      </c>
      <c r="BO537" s="4">
        <v>36</v>
      </c>
      <c r="BP537" s="8">
        <v>985.32</v>
      </c>
      <c r="BQ537" s="4"/>
      <c r="BR537" s="8"/>
      <c r="BS537" s="7"/>
      <c r="BT537" s="7"/>
      <c r="BU537" s="2" t="s">
        <v>239</v>
      </c>
      <c r="BV537" s="2" t="s">
        <v>223</v>
      </c>
      <c r="BW537" s="2" t="s">
        <v>226</v>
      </c>
      <c r="BX537" s="2" t="s">
        <v>3361</v>
      </c>
      <c r="BY537" s="2" t="s">
        <v>238</v>
      </c>
      <c r="BZ537" s="2" t="s">
        <v>226</v>
      </c>
      <c r="CA537" s="4">
        <v>9</v>
      </c>
      <c r="CB537" s="8">
        <v>242.91</v>
      </c>
      <c r="CC537" s="4"/>
      <c r="CD537" s="8"/>
      <c r="CE537" s="7"/>
      <c r="CF537" s="7"/>
      <c r="CG537" s="2" t="s">
        <v>239</v>
      </c>
      <c r="CH537" s="2" t="s">
        <v>223</v>
      </c>
      <c r="CI537" s="2" t="s">
        <v>1310</v>
      </c>
      <c r="CJ537" s="2" t="s">
        <v>1316</v>
      </c>
      <c r="CK537" s="2" t="s">
        <v>238</v>
      </c>
      <c r="CL537" s="2" t="s">
        <v>226</v>
      </c>
      <c r="CM537" s="4">
        <v>11</v>
      </c>
      <c r="CN537" s="8">
        <v>296.89</v>
      </c>
      <c r="CO537" s="4"/>
      <c r="CP537" s="8"/>
      <c r="CQ537" s="7"/>
      <c r="CR537" s="7"/>
      <c r="CS537" s="2" t="s">
        <v>239</v>
      </c>
      <c r="CT537" s="2" t="s">
        <v>223</v>
      </c>
      <c r="CU537" s="2" t="s">
        <v>2803</v>
      </c>
      <c r="CV537" s="2" t="s">
        <v>3989</v>
      </c>
      <c r="CW537" s="2" t="s">
        <v>238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667</v>
      </c>
      <c r="DF537" s="2" t="s">
        <v>223</v>
      </c>
      <c r="DG537" s="2" t="s">
        <v>226</v>
      </c>
      <c r="DH537" s="2" t="s">
        <v>226</v>
      </c>
      <c r="DI537" s="2" t="s">
        <v>238</v>
      </c>
      <c r="DJ537" s="2" t="s">
        <v>226</v>
      </c>
      <c r="DK537" s="4">
        <v>10</v>
      </c>
      <c r="DL537" s="8">
        <v>228.65</v>
      </c>
      <c r="DM537" s="4"/>
      <c r="DN537" s="8"/>
      <c r="DO537" s="7"/>
      <c r="DP537" s="7"/>
      <c r="DQ537" s="2" t="s">
        <v>239</v>
      </c>
      <c r="DR537" s="2" t="s">
        <v>223</v>
      </c>
      <c r="DS537" s="2" t="s">
        <v>990</v>
      </c>
      <c r="DT537" s="2" t="s">
        <v>837</v>
      </c>
      <c r="DU537" s="2" t="s">
        <v>238</v>
      </c>
      <c r="DV537" s="2" t="s">
        <v>226</v>
      </c>
      <c r="DW537" s="4">
        <v>5</v>
      </c>
      <c r="DX537" s="8">
        <v>131.2</v>
      </c>
      <c r="DY537" s="4"/>
      <c r="DZ537" s="8"/>
      <c r="EA537" s="7"/>
      <c r="EB537" s="7"/>
      <c r="EC537" s="2" t="s">
        <v>239</v>
      </c>
      <c r="ED537" s="2" t="s">
        <v>223</v>
      </c>
      <c r="EE537" s="2" t="s">
        <v>661</v>
      </c>
      <c r="EF537" s="2" t="s">
        <v>2802</v>
      </c>
      <c r="EG537" s="2" t="s">
        <v>238</v>
      </c>
      <c r="EH537" s="2" t="s">
        <v>226</v>
      </c>
      <c r="EI537" s="4">
        <v>14</v>
      </c>
      <c r="EJ537" s="8">
        <v>377.86</v>
      </c>
      <c r="EK537" s="4"/>
      <c r="EL537" s="8"/>
      <c r="EM537" s="7"/>
      <c r="EN537" s="7"/>
      <c r="EO537" s="2" t="s">
        <v>239</v>
      </c>
      <c r="EP537" s="2" t="s">
        <v>223</v>
      </c>
      <c r="EQ537" s="2" t="s">
        <v>661</v>
      </c>
      <c r="ER537" s="2" t="s">
        <v>990</v>
      </c>
      <c r="ES537" s="2" t="s">
        <v>238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223</v>
      </c>
      <c r="FC537" s="2" t="s">
        <v>661</v>
      </c>
      <c r="FD537" s="2" t="s">
        <v>3889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223</v>
      </c>
      <c r="FO537" s="2" t="s">
        <v>661</v>
      </c>
      <c r="FP537" s="2" t="s">
        <v>226</v>
      </c>
      <c r="FQ537" s="2" t="s">
        <v>238</v>
      </c>
      <c r="FR537" s="2" t="s">
        <v>226</v>
      </c>
      <c r="FS537" s="4">
        <v>1</v>
      </c>
      <c r="FT537" s="8">
        <v>38.99</v>
      </c>
      <c r="FU537" s="4"/>
      <c r="FV537" s="8"/>
      <c r="FW537" s="7"/>
      <c r="FX537" s="7"/>
      <c r="FY537" s="2" t="s">
        <v>239</v>
      </c>
      <c r="FZ537" s="2" t="s">
        <v>223</v>
      </c>
      <c r="GA537" s="2" t="s">
        <v>661</v>
      </c>
      <c r="GB537" s="2" t="s">
        <v>2722</v>
      </c>
      <c r="GC537" s="2" t="s">
        <v>238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223</v>
      </c>
      <c r="GM537" s="2" t="s">
        <v>226</v>
      </c>
      <c r="GN537" s="2" t="s">
        <v>226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239</v>
      </c>
      <c r="GX537" s="2" t="s">
        <v>223</v>
      </c>
      <c r="GY537" s="2" t="s">
        <v>1314</v>
      </c>
      <c r="GZ537" s="2" t="s">
        <v>226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223</v>
      </c>
      <c r="HK537" s="2" t="s">
        <v>226</v>
      </c>
      <c r="HL537" s="2" t="s">
        <v>226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223</v>
      </c>
      <c r="HW537" s="2" t="s">
        <v>226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252</v>
      </c>
      <c r="IH537" s="2" t="s">
        <v>223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448</v>
      </c>
      <c r="IT537" s="2" t="s">
        <v>223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949</v>
      </c>
      <c r="JF537" s="2" t="s">
        <v>223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223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223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239</v>
      </c>
      <c r="KP537" s="2" t="s">
        <v>223</v>
      </c>
      <c r="KQ537" s="2" t="s">
        <v>1178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252</v>
      </c>
      <c r="LB537" s="2" t="s">
        <v>223</v>
      </c>
      <c r="LC537" s="2" t="s">
        <v>226</v>
      </c>
      <c r="LD537" s="2" t="s">
        <v>226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252</v>
      </c>
      <c r="LN537" s="2" t="s">
        <v>223</v>
      </c>
      <c r="LO537" s="2" t="s">
        <v>226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252</v>
      </c>
      <c r="ML537" s="2" t="s">
        <v>223</v>
      </c>
      <c r="MM537" s="2" t="s">
        <v>226</v>
      </c>
      <c r="MN537" s="2" t="s">
        <v>226</v>
      </c>
      <c r="MO537" s="2" t="s">
        <v>238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236</v>
      </c>
      <c r="MX537" s="2" t="s">
        <v>223</v>
      </c>
      <c r="MY537" s="2" t="s">
        <v>226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226</v>
      </c>
      <c r="NJ537" s="2" t="s">
        <v>226</v>
      </c>
      <c r="NK537" s="2" t="s">
        <v>226</v>
      </c>
      <c r="NL537" s="2" t="s">
        <v>226</v>
      </c>
      <c r="NM537" s="2" t="s">
        <v>226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252</v>
      </c>
      <c r="NV537" s="2" t="s">
        <v>223</v>
      </c>
      <c r="NW537" s="2" t="s">
        <v>226</v>
      </c>
      <c r="NX537" s="2" t="s">
        <v>226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252</v>
      </c>
      <c r="OH537" s="2" t="s">
        <v>223</v>
      </c>
      <c r="OI537" s="2" t="s">
        <v>226</v>
      </c>
      <c r="OJ537" s="2" t="s">
        <v>226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252</v>
      </c>
      <c r="OT537" s="2" t="s">
        <v>223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252</v>
      </c>
      <c r="PF537" s="2" t="s">
        <v>223</v>
      </c>
      <c r="PG537" s="2" t="s">
        <v>226</v>
      </c>
      <c r="PH537" s="2" t="s">
        <v>226</v>
      </c>
      <c r="PI537" s="2" t="s">
        <v>238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226</v>
      </c>
      <c r="QD537" s="2" t="s">
        <v>226</v>
      </c>
      <c r="QE537" s="2" t="s">
        <v>226</v>
      </c>
      <c r="QF537" s="2" t="s">
        <v>226</v>
      </c>
      <c r="QG537" s="2" t="s">
        <v>226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226</v>
      </c>
      <c r="QQ537" s="2" t="s">
        <v>226</v>
      </c>
      <c r="QR537" s="2" t="s">
        <v>226</v>
      </c>
      <c r="QS537" s="2" t="s">
        <v>226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266</v>
      </c>
      <c r="RB537" s="2" t="s">
        <v>223</v>
      </c>
      <c r="RC537" s="2" t="s">
        <v>226</v>
      </c>
      <c r="RD537" s="2" t="s">
        <v>226</v>
      </c>
      <c r="RE537" s="2" t="s">
        <v>238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252</v>
      </c>
      <c r="RN537" s="2" t="s">
        <v>223</v>
      </c>
      <c r="RO537" s="2" t="s">
        <v>226</v>
      </c>
      <c r="RP537" s="2" t="s">
        <v>226</v>
      </c>
      <c r="RQ537" s="2" t="s">
        <v>238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226</v>
      </c>
      <c r="RZ537" s="2" t="s">
        <v>226</v>
      </c>
      <c r="SA537" s="2" t="s">
        <v>226</v>
      </c>
      <c r="SB537" s="2" t="s">
        <v>226</v>
      </c>
      <c r="SC537" s="2" t="s">
        <v>226</v>
      </c>
      <c r="SD537" s="2" t="s">
        <v>226</v>
      </c>
      <c r="SE537" s="4">
        <v>122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>
        <v>220</v>
      </c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>
        <v>200</v>
      </c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</row>
    <row r="538">
      <c r="A538" s="2" t="s">
        <v>3990</v>
      </c>
      <c r="B538" s="2" t="s">
        <v>577</v>
      </c>
      <c r="C538" s="2" t="s">
        <v>558</v>
      </c>
      <c r="D538" s="2" t="s">
        <v>3985</v>
      </c>
      <c r="E538" s="2" t="s">
        <v>3986</v>
      </c>
      <c r="F538" s="2" t="s">
        <v>1279</v>
      </c>
      <c r="G538" s="2" t="s">
        <v>1280</v>
      </c>
      <c r="H538" s="2" t="s">
        <v>1281</v>
      </c>
      <c r="I538" s="2" t="s">
        <v>3987</v>
      </c>
      <c r="J538" s="2" t="s">
        <v>221</v>
      </c>
      <c r="K538" s="2" t="s">
        <v>1283</v>
      </c>
      <c r="L538" s="3">
        <v>28.57</v>
      </c>
      <c r="M538" s="3">
        <v>30</v>
      </c>
      <c r="N538" s="3">
        <v>59.99</v>
      </c>
      <c r="O538" s="2" t="s">
        <v>223</v>
      </c>
      <c r="P538" s="2" t="s">
        <v>224</v>
      </c>
      <c r="Q538" s="2" t="s">
        <v>225</v>
      </c>
      <c r="R538" s="2" t="s">
        <v>226</v>
      </c>
      <c r="S538" s="2" t="s">
        <v>1307</v>
      </c>
      <c r="T538" s="2" t="s">
        <v>969</v>
      </c>
      <c r="U538" s="2" t="s">
        <v>371</v>
      </c>
      <c r="V538" s="2" t="s">
        <v>1285</v>
      </c>
      <c r="W538" s="2" t="s">
        <v>971</v>
      </c>
      <c r="X538" s="2" t="s">
        <v>231</v>
      </c>
      <c r="Y538" s="2" t="s">
        <v>2893</v>
      </c>
      <c r="Z538" s="4">
        <v>189</v>
      </c>
      <c r="AA538" s="4">
        <f>=ROUNDDOWN(8.59090909090909,0)</f>
      </c>
      <c r="AB538" s="5">
        <v>22</v>
      </c>
      <c r="AC538" s="2" t="s">
        <v>3988</v>
      </c>
      <c r="AD538" s="4">
        <v>250</v>
      </c>
      <c r="AE538" s="4">
        <v>580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188</v>
      </c>
      <c r="AQ538" s="8">
        <v>6119.87</v>
      </c>
      <c r="AR538" s="4"/>
      <c r="AS538" s="8"/>
      <c r="AT538" s="7"/>
      <c r="AU538" s="7"/>
      <c r="AV538" s="4" t="s">
        <v>226</v>
      </c>
      <c r="AW538" s="8" t="s">
        <v>226</v>
      </c>
      <c r="AX538" s="4" t="s">
        <v>226</v>
      </c>
      <c r="AY538" s="8" t="s">
        <v>226</v>
      </c>
      <c r="AZ538" s="7" t="s">
        <v>226</v>
      </c>
      <c r="BA538" s="7" t="s">
        <v>226</v>
      </c>
      <c r="BB538" s="7">
        <v>0.7267</v>
      </c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 t="s">
        <v>226</v>
      </c>
      <c r="BJ538" s="4">
        <v>188</v>
      </c>
      <c r="BK538" s="8">
        <v>6119.87</v>
      </c>
      <c r="BL538" s="2" t="s">
        <v>3991</v>
      </c>
      <c r="BM538" s="7">
        <v>1</v>
      </c>
      <c r="BN538" s="7">
        <v>1</v>
      </c>
      <c r="BO538" s="4">
        <v>78</v>
      </c>
      <c r="BP538" s="8">
        <v>2563.08</v>
      </c>
      <c r="BQ538" s="4"/>
      <c r="BR538" s="8"/>
      <c r="BS538" s="7"/>
      <c r="BT538" s="7"/>
      <c r="BU538" s="2" t="s">
        <v>239</v>
      </c>
      <c r="BV538" s="2" t="s">
        <v>223</v>
      </c>
      <c r="BW538" s="2" t="s">
        <v>226</v>
      </c>
      <c r="BX538" s="2" t="s">
        <v>1334</v>
      </c>
      <c r="BY538" s="2" t="s">
        <v>238</v>
      </c>
      <c r="BZ538" s="2" t="s">
        <v>226</v>
      </c>
      <c r="CA538" s="4">
        <v>17</v>
      </c>
      <c r="CB538" s="8">
        <v>550.8</v>
      </c>
      <c r="CC538" s="4"/>
      <c r="CD538" s="8"/>
      <c r="CE538" s="7"/>
      <c r="CF538" s="7"/>
      <c r="CG538" s="2" t="s">
        <v>239</v>
      </c>
      <c r="CH538" s="2" t="s">
        <v>223</v>
      </c>
      <c r="CI538" s="2" t="s">
        <v>1310</v>
      </c>
      <c r="CJ538" s="2" t="s">
        <v>1333</v>
      </c>
      <c r="CK538" s="2" t="s">
        <v>238</v>
      </c>
      <c r="CL538" s="2" t="s">
        <v>226</v>
      </c>
      <c r="CM538" s="4">
        <v>27</v>
      </c>
      <c r="CN538" s="8">
        <v>874.8</v>
      </c>
      <c r="CO538" s="4"/>
      <c r="CP538" s="8"/>
      <c r="CQ538" s="7"/>
      <c r="CR538" s="7"/>
      <c r="CS538" s="2" t="s">
        <v>239</v>
      </c>
      <c r="CT538" s="2" t="s">
        <v>223</v>
      </c>
      <c r="CU538" s="2" t="s">
        <v>2803</v>
      </c>
      <c r="CV538" s="2" t="s">
        <v>1436</v>
      </c>
      <c r="CW538" s="2" t="s">
        <v>238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667</v>
      </c>
      <c r="DF538" s="2" t="s">
        <v>223</v>
      </c>
      <c r="DG538" s="2" t="s">
        <v>226</v>
      </c>
      <c r="DH538" s="2" t="s">
        <v>226</v>
      </c>
      <c r="DI538" s="2" t="s">
        <v>238</v>
      </c>
      <c r="DJ538" s="2" t="s">
        <v>226</v>
      </c>
      <c r="DK538" s="4">
        <v>12</v>
      </c>
      <c r="DL538" s="8">
        <v>331.5</v>
      </c>
      <c r="DM538" s="4"/>
      <c r="DN538" s="8"/>
      <c r="DO538" s="7"/>
      <c r="DP538" s="7"/>
      <c r="DQ538" s="2" t="s">
        <v>239</v>
      </c>
      <c r="DR538" s="2" t="s">
        <v>223</v>
      </c>
      <c r="DS538" s="2" t="s">
        <v>990</v>
      </c>
      <c r="DT538" s="2" t="s">
        <v>806</v>
      </c>
      <c r="DU538" s="2" t="s">
        <v>238</v>
      </c>
      <c r="DV538" s="2" t="s">
        <v>226</v>
      </c>
      <c r="DW538" s="4">
        <v>18</v>
      </c>
      <c r="DX538" s="8">
        <v>567</v>
      </c>
      <c r="DY538" s="4"/>
      <c r="DZ538" s="8"/>
      <c r="EA538" s="7"/>
      <c r="EB538" s="7"/>
      <c r="EC538" s="2" t="s">
        <v>239</v>
      </c>
      <c r="ED538" s="2" t="s">
        <v>223</v>
      </c>
      <c r="EE538" s="2" t="s">
        <v>661</v>
      </c>
      <c r="EF538" s="2" t="s">
        <v>1198</v>
      </c>
      <c r="EG538" s="2" t="s">
        <v>238</v>
      </c>
      <c r="EH538" s="2" t="s">
        <v>226</v>
      </c>
      <c r="EI538" s="4">
        <v>28</v>
      </c>
      <c r="EJ538" s="8">
        <v>907.2</v>
      </c>
      <c r="EK538" s="4"/>
      <c r="EL538" s="8"/>
      <c r="EM538" s="7"/>
      <c r="EN538" s="7"/>
      <c r="EO538" s="2" t="s">
        <v>239</v>
      </c>
      <c r="EP538" s="2" t="s">
        <v>223</v>
      </c>
      <c r="EQ538" s="2" t="s">
        <v>661</v>
      </c>
      <c r="ER538" s="2" t="s">
        <v>2810</v>
      </c>
      <c r="ES538" s="2" t="s">
        <v>238</v>
      </c>
      <c r="ET538" s="2" t="s">
        <v>226</v>
      </c>
      <c r="EU538" s="4">
        <v>2</v>
      </c>
      <c r="EV538" s="8">
        <v>74.5</v>
      </c>
      <c r="EW538" s="4"/>
      <c r="EX538" s="8"/>
      <c r="EY538" s="7"/>
      <c r="EZ538" s="7"/>
      <c r="FA538" s="2" t="s">
        <v>239</v>
      </c>
      <c r="FB538" s="2" t="s">
        <v>223</v>
      </c>
      <c r="FC538" s="2" t="s">
        <v>661</v>
      </c>
      <c r="FD538" s="2" t="s">
        <v>1333</v>
      </c>
      <c r="FE538" s="2" t="s">
        <v>238</v>
      </c>
      <c r="FF538" s="2" t="s">
        <v>226</v>
      </c>
      <c r="FG538" s="4">
        <v>1</v>
      </c>
      <c r="FH538" s="8">
        <v>29.99</v>
      </c>
      <c r="FI538" s="4"/>
      <c r="FJ538" s="8"/>
      <c r="FK538" s="7"/>
      <c r="FL538" s="7"/>
      <c r="FM538" s="2" t="s">
        <v>239</v>
      </c>
      <c r="FN538" s="2" t="s">
        <v>223</v>
      </c>
      <c r="FO538" s="2" t="s">
        <v>661</v>
      </c>
      <c r="FP538" s="2" t="s">
        <v>2780</v>
      </c>
      <c r="FQ538" s="2" t="s">
        <v>238</v>
      </c>
      <c r="FR538" s="2" t="s">
        <v>226</v>
      </c>
      <c r="FS538" s="4">
        <v>5</v>
      </c>
      <c r="FT538" s="8">
        <v>221</v>
      </c>
      <c r="FU538" s="4"/>
      <c r="FV538" s="8"/>
      <c r="FW538" s="7"/>
      <c r="FX538" s="7"/>
      <c r="FY538" s="2" t="s">
        <v>239</v>
      </c>
      <c r="FZ538" s="2" t="s">
        <v>223</v>
      </c>
      <c r="GA538" s="2" t="s">
        <v>661</v>
      </c>
      <c r="GB538" s="2" t="s">
        <v>1940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223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239</v>
      </c>
      <c r="GX538" s="2" t="s">
        <v>223</v>
      </c>
      <c r="GY538" s="2" t="s">
        <v>1314</v>
      </c>
      <c r="GZ538" s="2" t="s">
        <v>226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236</v>
      </c>
      <c r="HJ538" s="2" t="s">
        <v>223</v>
      </c>
      <c r="HK538" s="2" t="s">
        <v>226</v>
      </c>
      <c r="HL538" s="2" t="s">
        <v>226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223</v>
      </c>
      <c r="HW538" s="2" t="s">
        <v>226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223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448</v>
      </c>
      <c r="IT538" s="2" t="s">
        <v>223</v>
      </c>
      <c r="IU538" s="2" t="s">
        <v>226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949</v>
      </c>
      <c r="JF538" s="2" t="s">
        <v>223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223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239</v>
      </c>
      <c r="KP538" s="2" t="s">
        <v>223</v>
      </c>
      <c r="KQ538" s="2" t="s">
        <v>1178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252</v>
      </c>
      <c r="LB538" s="2" t="s">
        <v>223</v>
      </c>
      <c r="LC538" s="2" t="s">
        <v>226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252</v>
      </c>
      <c r="LN538" s="2" t="s">
        <v>223</v>
      </c>
      <c r="LO538" s="2" t="s">
        <v>226</v>
      </c>
      <c r="LP538" s="2" t="s">
        <v>226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252</v>
      </c>
      <c r="ML538" s="2" t="s">
        <v>223</v>
      </c>
      <c r="MM538" s="2" t="s">
        <v>226</v>
      </c>
      <c r="MN538" s="2" t="s">
        <v>226</v>
      </c>
      <c r="MO538" s="2" t="s">
        <v>238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236</v>
      </c>
      <c r="MX538" s="2" t="s">
        <v>223</v>
      </c>
      <c r="MY538" s="2" t="s">
        <v>226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226</v>
      </c>
      <c r="NJ538" s="2" t="s">
        <v>226</v>
      </c>
      <c r="NK538" s="2" t="s">
        <v>226</v>
      </c>
      <c r="NL538" s="2" t="s">
        <v>226</v>
      </c>
      <c r="NM538" s="2" t="s">
        <v>226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252</v>
      </c>
      <c r="NV538" s="2" t="s">
        <v>223</v>
      </c>
      <c r="NW538" s="2" t="s">
        <v>226</v>
      </c>
      <c r="NX538" s="2" t="s">
        <v>226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252</v>
      </c>
      <c r="OH538" s="2" t="s">
        <v>223</v>
      </c>
      <c r="OI538" s="2" t="s">
        <v>226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252</v>
      </c>
      <c r="OT538" s="2" t="s">
        <v>223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252</v>
      </c>
      <c r="PF538" s="2" t="s">
        <v>223</v>
      </c>
      <c r="PG538" s="2" t="s">
        <v>226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226</v>
      </c>
      <c r="QD538" s="2" t="s">
        <v>226</v>
      </c>
      <c r="QE538" s="2" t="s">
        <v>226</v>
      </c>
      <c r="QF538" s="2" t="s">
        <v>226</v>
      </c>
      <c r="QG538" s="2" t="s">
        <v>226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226</v>
      </c>
      <c r="QQ538" s="2" t="s">
        <v>226</v>
      </c>
      <c r="QR538" s="2" t="s">
        <v>226</v>
      </c>
      <c r="QS538" s="2" t="s">
        <v>226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223</v>
      </c>
      <c r="RC538" s="2" t="s">
        <v>226</v>
      </c>
      <c r="RD538" s="2" t="s">
        <v>226</v>
      </c>
      <c r="RE538" s="2" t="s">
        <v>238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252</v>
      </c>
      <c r="RN538" s="2" t="s">
        <v>223</v>
      </c>
      <c r="RO538" s="2" t="s">
        <v>226</v>
      </c>
      <c r="RP538" s="2" t="s">
        <v>226</v>
      </c>
      <c r="RQ538" s="2" t="s">
        <v>238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226</v>
      </c>
      <c r="RZ538" s="2" t="s">
        <v>226</v>
      </c>
      <c r="SA538" s="2" t="s">
        <v>226</v>
      </c>
      <c r="SB538" s="2" t="s">
        <v>226</v>
      </c>
      <c r="SC538" s="2" t="s">
        <v>226</v>
      </c>
      <c r="SD538" s="2" t="s">
        <v>226</v>
      </c>
      <c r="SE538" s="4">
        <v>189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>
        <v>250</v>
      </c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>
        <v>330</v>
      </c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</row>
    <row r="539">
      <c r="A539" s="2" t="s">
        <v>3992</v>
      </c>
      <c r="B539" s="2" t="s">
        <v>577</v>
      </c>
      <c r="C539" s="2" t="s">
        <v>558</v>
      </c>
      <c r="D539" s="2" t="s">
        <v>3985</v>
      </c>
      <c r="E539" s="2" t="s">
        <v>3986</v>
      </c>
      <c r="F539" s="2" t="s">
        <v>2127</v>
      </c>
      <c r="G539" s="2" t="s">
        <v>2128</v>
      </c>
      <c r="H539" s="2" t="s">
        <v>2129</v>
      </c>
      <c r="I539" s="2" t="s">
        <v>3993</v>
      </c>
      <c r="J539" s="2" t="s">
        <v>582</v>
      </c>
      <c r="K539" s="2" t="s">
        <v>2130</v>
      </c>
      <c r="L539" s="3">
        <v>31.68</v>
      </c>
      <c r="M539" s="3">
        <v>33.26</v>
      </c>
      <c r="N539" s="3">
        <v>69.99</v>
      </c>
      <c r="O539" s="2" t="s">
        <v>223</v>
      </c>
      <c r="P539" s="2" t="s">
        <v>224</v>
      </c>
      <c r="Q539" s="2" t="s">
        <v>225</v>
      </c>
      <c r="R539" s="2" t="s">
        <v>226</v>
      </c>
      <c r="S539" s="2" t="s">
        <v>2131</v>
      </c>
      <c r="T539" s="2" t="s">
        <v>969</v>
      </c>
      <c r="U539" s="2" t="s">
        <v>371</v>
      </c>
      <c r="V539" s="2" t="s">
        <v>1893</v>
      </c>
      <c r="W539" s="2" t="s">
        <v>231</v>
      </c>
      <c r="X539" s="2" t="s">
        <v>1894</v>
      </c>
      <c r="Y539" s="2" t="s">
        <v>1353</v>
      </c>
      <c r="Z539" s="4">
        <v>204</v>
      </c>
      <c r="AA539" s="4">
        <f>=ROUNDDOWN(51,0)</f>
      </c>
      <c r="AB539" s="5">
        <v>4</v>
      </c>
      <c r="AC539" s="2" t="s">
        <v>2132</v>
      </c>
      <c r="AD539" s="4">
        <v>40</v>
      </c>
      <c r="AE539" s="4">
        <v>40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>
        <v>42</v>
      </c>
      <c r="AQ539" s="8">
        <v>1437.1</v>
      </c>
      <c r="AR539" s="4">
        <v>45</v>
      </c>
      <c r="AS539" s="8">
        <v>1671.02</v>
      </c>
      <c r="AT539" s="7">
        <v>-0.0667</v>
      </c>
      <c r="AU539" s="7">
        <v>-0.14</v>
      </c>
      <c r="AV539" s="4">
        <v>199</v>
      </c>
      <c r="AW539" s="8">
        <v>8198.86</v>
      </c>
      <c r="AX539" s="4">
        <v>222</v>
      </c>
      <c r="AY539" s="8">
        <v>9480.49</v>
      </c>
      <c r="AZ539" s="7">
        <v>-0.1036</v>
      </c>
      <c r="BA539" s="7">
        <v>-0.1352</v>
      </c>
      <c r="BB539" s="7">
        <v>0.1753</v>
      </c>
      <c r="BC539" s="4">
        <v>199</v>
      </c>
      <c r="BD539" s="8">
        <v>8198.86</v>
      </c>
      <c r="BE539" s="4">
        <v>222</v>
      </c>
      <c r="BF539" s="8">
        <v>9480.49</v>
      </c>
      <c r="BG539" s="7">
        <v>-0.1036</v>
      </c>
      <c r="BH539" s="7">
        <v>-0.1352</v>
      </c>
      <c r="BI539" s="7">
        <v>1</v>
      </c>
      <c r="BJ539" s="4">
        <v>42</v>
      </c>
      <c r="BK539" s="8">
        <v>1437.1</v>
      </c>
      <c r="BL539" s="2" t="s">
        <v>3994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1002</v>
      </c>
      <c r="BV539" s="2" t="s">
        <v>237</v>
      </c>
      <c r="BW539" s="2" t="s">
        <v>226</v>
      </c>
      <c r="BX539" s="2" t="s">
        <v>1685</v>
      </c>
      <c r="BY539" s="2" t="s">
        <v>238</v>
      </c>
      <c r="BZ539" s="2" t="s">
        <v>226</v>
      </c>
      <c r="CA539" s="4">
        <v>3</v>
      </c>
      <c r="CB539" s="8">
        <v>108.66</v>
      </c>
      <c r="CC539" s="4">
        <v>9</v>
      </c>
      <c r="CD539" s="8">
        <v>325.98</v>
      </c>
      <c r="CE539" s="7">
        <v>-0.6667</v>
      </c>
      <c r="CF539" s="7">
        <v>-0.6667</v>
      </c>
      <c r="CG539" s="2" t="s">
        <v>239</v>
      </c>
      <c r="CH539" s="2" t="s">
        <v>223</v>
      </c>
      <c r="CI539" s="2" t="s">
        <v>2180</v>
      </c>
      <c r="CJ539" s="2" t="s">
        <v>1669</v>
      </c>
      <c r="CK539" s="2" t="s">
        <v>238</v>
      </c>
      <c r="CL539" s="2" t="s">
        <v>226</v>
      </c>
      <c r="CM539" s="4">
        <v>10</v>
      </c>
      <c r="CN539" s="8">
        <v>362.1</v>
      </c>
      <c r="CO539" s="4">
        <v>7</v>
      </c>
      <c r="CP539" s="8">
        <v>253.47</v>
      </c>
      <c r="CQ539" s="7">
        <v>0.4286</v>
      </c>
      <c r="CR539" s="7">
        <v>0.4286</v>
      </c>
      <c r="CS539" s="2" t="s">
        <v>239</v>
      </c>
      <c r="CT539" s="2" t="s">
        <v>223</v>
      </c>
      <c r="CU539" s="2" t="s">
        <v>1357</v>
      </c>
      <c r="CV539" s="2" t="s">
        <v>3995</v>
      </c>
      <c r="CW539" s="2" t="s">
        <v>238</v>
      </c>
      <c r="CX539" s="2" t="s">
        <v>226</v>
      </c>
      <c r="CY539" s="4">
        <v>2</v>
      </c>
      <c r="CZ539" s="8">
        <v>72</v>
      </c>
      <c r="DA539" s="4">
        <v>11</v>
      </c>
      <c r="DB539" s="8">
        <v>396</v>
      </c>
      <c r="DC539" s="7">
        <v>-0.8182</v>
      </c>
      <c r="DD539" s="7">
        <v>-0.8182</v>
      </c>
      <c r="DE539" s="2" t="s">
        <v>239</v>
      </c>
      <c r="DF539" s="2" t="s">
        <v>223</v>
      </c>
      <c r="DG539" s="2" t="s">
        <v>980</v>
      </c>
      <c r="DH539" s="2" t="s">
        <v>1980</v>
      </c>
      <c r="DI539" s="2" t="s">
        <v>238</v>
      </c>
      <c r="DJ539" s="2" t="s">
        <v>226</v>
      </c>
      <c r="DK539" s="4">
        <v>7</v>
      </c>
      <c r="DL539" s="8">
        <v>186.43</v>
      </c>
      <c r="DM539" s="4">
        <v>2</v>
      </c>
      <c r="DN539" s="8">
        <v>68.18</v>
      </c>
      <c r="DO539" s="7">
        <v>2.5</v>
      </c>
      <c r="DP539" s="7">
        <v>1.7344</v>
      </c>
      <c r="DQ539" s="2" t="s">
        <v>239</v>
      </c>
      <c r="DR539" s="2" t="s">
        <v>223</v>
      </c>
      <c r="DS539" s="2" t="s">
        <v>1357</v>
      </c>
      <c r="DT539" s="2" t="s">
        <v>1560</v>
      </c>
      <c r="DU539" s="2" t="s">
        <v>238</v>
      </c>
      <c r="DV539" s="2" t="s">
        <v>226</v>
      </c>
      <c r="DW539" s="4">
        <v>5</v>
      </c>
      <c r="DX539" s="8">
        <v>176.15</v>
      </c>
      <c r="DY539" s="4">
        <v>10</v>
      </c>
      <c r="DZ539" s="8">
        <v>402.6</v>
      </c>
      <c r="EA539" s="7">
        <v>-0.5</v>
      </c>
      <c r="EB539" s="7">
        <v>-0.5625</v>
      </c>
      <c r="EC539" s="2" t="s">
        <v>239</v>
      </c>
      <c r="ED539" s="2" t="s">
        <v>223</v>
      </c>
      <c r="EE539" s="2" t="s">
        <v>1357</v>
      </c>
      <c r="EF539" s="2" t="s">
        <v>3996</v>
      </c>
      <c r="EG539" s="2" t="s">
        <v>238</v>
      </c>
      <c r="EH539" s="2" t="s">
        <v>226</v>
      </c>
      <c r="EI539" s="4">
        <v>4</v>
      </c>
      <c r="EJ539" s="8">
        <v>136.72</v>
      </c>
      <c r="EK539" s="4"/>
      <c r="EL539" s="8"/>
      <c r="EM539" s="7"/>
      <c r="EN539" s="7"/>
      <c r="EO539" s="2" t="s">
        <v>239</v>
      </c>
      <c r="EP539" s="2" t="s">
        <v>223</v>
      </c>
      <c r="EQ539" s="2" t="s">
        <v>1357</v>
      </c>
      <c r="ER539" s="2" t="s">
        <v>2504</v>
      </c>
      <c r="ES539" s="2" t="s">
        <v>238</v>
      </c>
      <c r="ET539" s="2" t="s">
        <v>226</v>
      </c>
      <c r="EU539" s="4">
        <v>1</v>
      </c>
      <c r="EV539" s="8">
        <v>33.26</v>
      </c>
      <c r="EW539" s="4">
        <v>1</v>
      </c>
      <c r="EX539" s="8">
        <v>36.95</v>
      </c>
      <c r="EY539" s="7"/>
      <c r="EZ539" s="7">
        <v>-0.0999</v>
      </c>
      <c r="FA539" s="2" t="s">
        <v>239</v>
      </c>
      <c r="FB539" s="2" t="s">
        <v>223</v>
      </c>
      <c r="FC539" s="2" t="s">
        <v>1357</v>
      </c>
      <c r="FD539" s="2" t="s">
        <v>2617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223</v>
      </c>
      <c r="FO539" s="2" t="s">
        <v>1357</v>
      </c>
      <c r="FP539" s="2" t="s">
        <v>3997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239</v>
      </c>
      <c r="FZ539" s="2" t="s">
        <v>223</v>
      </c>
      <c r="GA539" s="2" t="s">
        <v>661</v>
      </c>
      <c r="GB539" s="2" t="s">
        <v>226</v>
      </c>
      <c r="GC539" s="2" t="s">
        <v>238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1002</v>
      </c>
      <c r="GL539" s="2" t="s">
        <v>237</v>
      </c>
      <c r="GM539" s="2" t="s">
        <v>1357</v>
      </c>
      <c r="GN539" s="2" t="s">
        <v>2342</v>
      </c>
      <c r="GO539" s="2" t="s">
        <v>238</v>
      </c>
      <c r="GP539" s="2" t="s">
        <v>226</v>
      </c>
      <c r="GQ539" s="4">
        <v>8</v>
      </c>
      <c r="GR539" s="8">
        <v>295.92</v>
      </c>
      <c r="GS539" s="4">
        <v>3</v>
      </c>
      <c r="GT539" s="8">
        <v>110.97</v>
      </c>
      <c r="GU539" s="7">
        <v>1.6667</v>
      </c>
      <c r="GV539" s="7">
        <v>1.6667</v>
      </c>
      <c r="GW539" s="2" t="s">
        <v>239</v>
      </c>
      <c r="GX539" s="2" t="s">
        <v>223</v>
      </c>
      <c r="GY539" s="2" t="s">
        <v>607</v>
      </c>
      <c r="GZ539" s="2" t="s">
        <v>773</v>
      </c>
      <c r="HA539" s="2" t="s">
        <v>238</v>
      </c>
      <c r="HB539" s="2" t="s">
        <v>226</v>
      </c>
      <c r="HC539" s="4">
        <v>2</v>
      </c>
      <c r="HD539" s="8">
        <v>65.86</v>
      </c>
      <c r="HE539" s="4"/>
      <c r="HF539" s="8"/>
      <c r="HG539" s="7"/>
      <c r="HH539" s="7"/>
      <c r="HI539" s="2" t="s">
        <v>239</v>
      </c>
      <c r="HJ539" s="2" t="s">
        <v>223</v>
      </c>
      <c r="HK539" s="2" t="s">
        <v>994</v>
      </c>
      <c r="HL539" s="2" t="s">
        <v>1271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223</v>
      </c>
      <c r="HW539" s="2" t="s">
        <v>1493</v>
      </c>
      <c r="HX539" s="2" t="s">
        <v>2043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239</v>
      </c>
      <c r="IH539" s="2" t="s">
        <v>223</v>
      </c>
      <c r="II539" s="2" t="s">
        <v>612</v>
      </c>
      <c r="IJ539" s="2" t="s">
        <v>3998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226</v>
      </c>
      <c r="IT539" s="2" t="s">
        <v>226</v>
      </c>
      <c r="IU539" s="2" t="s">
        <v>226</v>
      </c>
      <c r="IV539" s="2" t="s">
        <v>226</v>
      </c>
      <c r="IW539" s="2" t="s">
        <v>226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448</v>
      </c>
      <c r="JF539" s="2" t="s">
        <v>223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223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337</v>
      </c>
      <c r="KP539" s="2" t="s">
        <v>223</v>
      </c>
      <c r="KQ539" s="2" t="s">
        <v>226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>
        <v>1</v>
      </c>
      <c r="KX539" s="8">
        <v>36.96</v>
      </c>
      <c r="KY539" s="7">
        <v>-1</v>
      </c>
      <c r="KZ539" s="7">
        <v>-1</v>
      </c>
      <c r="LA539" s="2" t="s">
        <v>239</v>
      </c>
      <c r="LB539" s="2" t="s">
        <v>223</v>
      </c>
      <c r="LC539" s="2" t="s">
        <v>2330</v>
      </c>
      <c r="LD539" s="2" t="s">
        <v>3999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239</v>
      </c>
      <c r="LN539" s="2" t="s">
        <v>223</v>
      </c>
      <c r="LO539" s="2" t="s">
        <v>321</v>
      </c>
      <c r="LP539" s="2" t="s">
        <v>497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>
        <v>1</v>
      </c>
      <c r="MT539" s="8">
        <v>39.91</v>
      </c>
      <c r="MU539" s="7">
        <v>-1</v>
      </c>
      <c r="MV539" s="7">
        <v>-1</v>
      </c>
      <c r="MW539" s="2" t="s">
        <v>239</v>
      </c>
      <c r="MX539" s="2" t="s">
        <v>223</v>
      </c>
      <c r="MY539" s="2" t="s">
        <v>1105</v>
      </c>
      <c r="MZ539" s="2" t="s">
        <v>2343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239</v>
      </c>
      <c r="NJ539" s="2" t="s">
        <v>261</v>
      </c>
      <c r="NK539" s="2" t="s">
        <v>1375</v>
      </c>
      <c r="NL539" s="2" t="s">
        <v>2137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239</v>
      </c>
      <c r="NV539" s="2" t="s">
        <v>237</v>
      </c>
      <c r="NW539" s="2" t="s">
        <v>1545</v>
      </c>
      <c r="NX539" s="2" t="s">
        <v>4000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237</v>
      </c>
      <c r="OI539" s="2" t="s">
        <v>2465</v>
      </c>
      <c r="OJ539" s="2" t="s">
        <v>443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252</v>
      </c>
      <c r="OT539" s="2" t="s">
        <v>223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239</v>
      </c>
      <c r="PF539" s="2" t="s">
        <v>223</v>
      </c>
      <c r="PG539" s="2" t="s">
        <v>226</v>
      </c>
      <c r="PH539" s="2" t="s">
        <v>226</v>
      </c>
      <c r="PI539" s="2" t="s">
        <v>238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239</v>
      </c>
      <c r="QP539" s="2" t="s">
        <v>237</v>
      </c>
      <c r="QQ539" s="2" t="s">
        <v>1379</v>
      </c>
      <c r="QR539" s="2" t="s">
        <v>3204</v>
      </c>
      <c r="QS539" s="2" t="s">
        <v>238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223</v>
      </c>
      <c r="RC539" s="2" t="s">
        <v>226</v>
      </c>
      <c r="RD539" s="2" t="s">
        <v>226</v>
      </c>
      <c r="RE539" s="2" t="s">
        <v>238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226</v>
      </c>
      <c r="RO539" s="2" t="s">
        <v>226</v>
      </c>
      <c r="RP539" s="2" t="s">
        <v>226</v>
      </c>
      <c r="RQ539" s="2" t="s">
        <v>226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239</v>
      </c>
      <c r="RZ539" s="2" t="s">
        <v>237</v>
      </c>
      <c r="SA539" s="2" t="s">
        <v>1082</v>
      </c>
      <c r="SB539" s="2" t="s">
        <v>1911</v>
      </c>
      <c r="SC539" s="2" t="s">
        <v>238</v>
      </c>
      <c r="SD539" s="2" t="s">
        <v>226</v>
      </c>
      <c r="SE539" s="4">
        <v>204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>
        <v>40</v>
      </c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</row>
    <row r="540">
      <c r="A540" s="2" t="s">
        <v>4001</v>
      </c>
      <c r="B540" s="2" t="s">
        <v>577</v>
      </c>
      <c r="C540" s="2" t="s">
        <v>558</v>
      </c>
      <c r="D540" s="2" t="s">
        <v>3985</v>
      </c>
      <c r="E540" s="2" t="s">
        <v>3986</v>
      </c>
      <c r="F540" s="2" t="s">
        <v>2127</v>
      </c>
      <c r="G540" s="2" t="s">
        <v>2128</v>
      </c>
      <c r="H540" s="2" t="s">
        <v>2129</v>
      </c>
      <c r="I540" s="2" t="s">
        <v>3993</v>
      </c>
      <c r="J540" s="2" t="s">
        <v>221</v>
      </c>
      <c r="K540" s="2" t="s">
        <v>2130</v>
      </c>
      <c r="L540" s="3">
        <v>36.45</v>
      </c>
      <c r="M540" s="3">
        <v>38.27</v>
      </c>
      <c r="N540" s="3">
        <v>79.99</v>
      </c>
      <c r="O540" s="2" t="s">
        <v>223</v>
      </c>
      <c r="P540" s="2" t="s">
        <v>224</v>
      </c>
      <c r="Q540" s="2" t="s">
        <v>225</v>
      </c>
      <c r="R540" s="2" t="s">
        <v>226</v>
      </c>
      <c r="S540" s="2" t="s">
        <v>2131</v>
      </c>
      <c r="T540" s="2" t="s">
        <v>969</v>
      </c>
      <c r="U540" s="2" t="s">
        <v>229</v>
      </c>
      <c r="V540" s="2" t="s">
        <v>1893</v>
      </c>
      <c r="W540" s="2" t="s">
        <v>231</v>
      </c>
      <c r="X540" s="2" t="s">
        <v>1894</v>
      </c>
      <c r="Y540" s="2" t="s">
        <v>1353</v>
      </c>
      <c r="Z540" s="4">
        <v>365</v>
      </c>
      <c r="AA540" s="4">
        <f>=ROUNDDOWN(40.5555555555556,0)</f>
      </c>
      <c r="AB540" s="5">
        <v>9</v>
      </c>
      <c r="AC540" s="2" t="s">
        <v>2132</v>
      </c>
      <c r="AD540" s="4">
        <v>150</v>
      </c>
      <c r="AE540" s="4">
        <v>150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104</v>
      </c>
      <c r="AQ540" s="8">
        <v>4107.81</v>
      </c>
      <c r="AR540" s="4">
        <v>122</v>
      </c>
      <c r="AS540" s="8">
        <v>5101.6</v>
      </c>
      <c r="AT540" s="7">
        <v>-0.1475</v>
      </c>
      <c r="AU540" s="7">
        <v>-0.1948</v>
      </c>
      <c r="AV540" s="4" t="s">
        <v>226</v>
      </c>
      <c r="AW540" s="8" t="s">
        <v>226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>
        <v>0.501</v>
      </c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 t="s">
        <v>226</v>
      </c>
      <c r="BJ540" s="4">
        <v>104</v>
      </c>
      <c r="BK540" s="8">
        <v>4107.81</v>
      </c>
      <c r="BL540" s="2" t="s">
        <v>4002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1002</v>
      </c>
      <c r="BV540" s="2" t="s">
        <v>237</v>
      </c>
      <c r="BW540" s="2" t="s">
        <v>226</v>
      </c>
      <c r="BX540" s="2" t="s">
        <v>1685</v>
      </c>
      <c r="BY540" s="2" t="s">
        <v>238</v>
      </c>
      <c r="BZ540" s="2" t="s">
        <v>226</v>
      </c>
      <c r="CA540" s="4">
        <v>14</v>
      </c>
      <c r="CB540" s="8">
        <v>579.46</v>
      </c>
      <c r="CC540" s="4">
        <v>11</v>
      </c>
      <c r="CD540" s="8">
        <v>455.29</v>
      </c>
      <c r="CE540" s="7">
        <v>0.2727</v>
      </c>
      <c r="CF540" s="7">
        <v>0.2727</v>
      </c>
      <c r="CG540" s="2" t="s">
        <v>239</v>
      </c>
      <c r="CH540" s="2" t="s">
        <v>223</v>
      </c>
      <c r="CI540" s="2" t="s">
        <v>1561</v>
      </c>
      <c r="CJ540" s="2" t="s">
        <v>1669</v>
      </c>
      <c r="CK540" s="2" t="s">
        <v>238</v>
      </c>
      <c r="CL540" s="2" t="s">
        <v>226</v>
      </c>
      <c r="CM540" s="4">
        <v>13</v>
      </c>
      <c r="CN540" s="8">
        <v>538.07</v>
      </c>
      <c r="CO540" s="4">
        <v>9</v>
      </c>
      <c r="CP540" s="8">
        <v>372.51</v>
      </c>
      <c r="CQ540" s="7">
        <v>0.4444</v>
      </c>
      <c r="CR540" s="7">
        <v>0.4444</v>
      </c>
      <c r="CS540" s="2" t="s">
        <v>239</v>
      </c>
      <c r="CT540" s="2" t="s">
        <v>223</v>
      </c>
      <c r="CU540" s="2" t="s">
        <v>1357</v>
      </c>
      <c r="CV540" s="2" t="s">
        <v>4003</v>
      </c>
      <c r="CW540" s="2" t="s">
        <v>238</v>
      </c>
      <c r="CX540" s="2" t="s">
        <v>226</v>
      </c>
      <c r="CY540" s="4">
        <v>11</v>
      </c>
      <c r="CZ540" s="8">
        <v>475.2</v>
      </c>
      <c r="DA540" s="4">
        <v>21</v>
      </c>
      <c r="DB540" s="8">
        <v>907.2</v>
      </c>
      <c r="DC540" s="7">
        <v>-0.4762</v>
      </c>
      <c r="DD540" s="7">
        <v>-0.4762</v>
      </c>
      <c r="DE540" s="2" t="s">
        <v>239</v>
      </c>
      <c r="DF540" s="2" t="s">
        <v>223</v>
      </c>
      <c r="DG540" s="2" t="s">
        <v>980</v>
      </c>
      <c r="DH540" s="2" t="s">
        <v>3274</v>
      </c>
      <c r="DI540" s="2" t="s">
        <v>238</v>
      </c>
      <c r="DJ540" s="2" t="s">
        <v>226</v>
      </c>
      <c r="DK540" s="4">
        <v>12</v>
      </c>
      <c r="DL540" s="8">
        <v>363.62</v>
      </c>
      <c r="DM540" s="4">
        <v>8</v>
      </c>
      <c r="DN540" s="8">
        <v>268.82</v>
      </c>
      <c r="DO540" s="7">
        <v>0.5</v>
      </c>
      <c r="DP540" s="7">
        <v>0.3527</v>
      </c>
      <c r="DQ540" s="2" t="s">
        <v>239</v>
      </c>
      <c r="DR540" s="2" t="s">
        <v>223</v>
      </c>
      <c r="DS540" s="2" t="s">
        <v>1357</v>
      </c>
      <c r="DT540" s="2" t="s">
        <v>1503</v>
      </c>
      <c r="DU540" s="2" t="s">
        <v>238</v>
      </c>
      <c r="DV540" s="2" t="s">
        <v>226</v>
      </c>
      <c r="DW540" s="4">
        <v>12</v>
      </c>
      <c r="DX540" s="8">
        <v>483</v>
      </c>
      <c r="DY540" s="4">
        <v>24</v>
      </c>
      <c r="DZ540" s="8">
        <v>1086.72</v>
      </c>
      <c r="EA540" s="7">
        <v>-0.5</v>
      </c>
      <c r="EB540" s="7">
        <v>-0.5555</v>
      </c>
      <c r="EC540" s="2" t="s">
        <v>239</v>
      </c>
      <c r="ED540" s="2" t="s">
        <v>223</v>
      </c>
      <c r="EE540" s="2" t="s">
        <v>1357</v>
      </c>
      <c r="EF540" s="2" t="s">
        <v>4004</v>
      </c>
      <c r="EG540" s="2" t="s">
        <v>238</v>
      </c>
      <c r="EH540" s="2" t="s">
        <v>226</v>
      </c>
      <c r="EI540" s="4">
        <v>11</v>
      </c>
      <c r="EJ540" s="8">
        <v>429.66</v>
      </c>
      <c r="EK540" s="4">
        <v>12</v>
      </c>
      <c r="EL540" s="8">
        <v>468.72</v>
      </c>
      <c r="EM540" s="7">
        <v>-0.0833</v>
      </c>
      <c r="EN540" s="7">
        <v>-0.0833</v>
      </c>
      <c r="EO540" s="2" t="s">
        <v>239</v>
      </c>
      <c r="EP540" s="2" t="s">
        <v>223</v>
      </c>
      <c r="EQ540" s="2" t="s">
        <v>1357</v>
      </c>
      <c r="ER540" s="2" t="s">
        <v>1699</v>
      </c>
      <c r="ES540" s="2" t="s">
        <v>238</v>
      </c>
      <c r="ET540" s="2" t="s">
        <v>226</v>
      </c>
      <c r="EU540" s="4">
        <v>18</v>
      </c>
      <c r="EV540" s="8">
        <v>703.16</v>
      </c>
      <c r="EW540" s="4">
        <v>5</v>
      </c>
      <c r="EX540" s="8">
        <v>212.6</v>
      </c>
      <c r="EY540" s="7">
        <v>2.6</v>
      </c>
      <c r="EZ540" s="7">
        <v>2.3074</v>
      </c>
      <c r="FA540" s="2" t="s">
        <v>239</v>
      </c>
      <c r="FB540" s="2" t="s">
        <v>223</v>
      </c>
      <c r="FC540" s="2" t="s">
        <v>1357</v>
      </c>
      <c r="FD540" s="2" t="s">
        <v>4005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223</v>
      </c>
      <c r="FO540" s="2" t="s">
        <v>1357</v>
      </c>
      <c r="FP540" s="2" t="s">
        <v>2137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223</v>
      </c>
      <c r="GA540" s="2" t="s">
        <v>661</v>
      </c>
      <c r="GB540" s="2" t="s">
        <v>226</v>
      </c>
      <c r="GC540" s="2" t="s">
        <v>238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1002</v>
      </c>
      <c r="GL540" s="2" t="s">
        <v>237</v>
      </c>
      <c r="GM540" s="2" t="s">
        <v>1357</v>
      </c>
      <c r="GN540" s="2" t="s">
        <v>4006</v>
      </c>
      <c r="GO540" s="2" t="s">
        <v>238</v>
      </c>
      <c r="GP540" s="2" t="s">
        <v>226</v>
      </c>
      <c r="GQ540" s="4">
        <v>8</v>
      </c>
      <c r="GR540" s="8">
        <v>338.16</v>
      </c>
      <c r="GS540" s="4">
        <v>12</v>
      </c>
      <c r="GT540" s="8">
        <v>507.24</v>
      </c>
      <c r="GU540" s="7">
        <v>-0.3333</v>
      </c>
      <c r="GV540" s="7">
        <v>-0.3333</v>
      </c>
      <c r="GW540" s="2" t="s">
        <v>239</v>
      </c>
      <c r="GX540" s="2" t="s">
        <v>223</v>
      </c>
      <c r="GY540" s="2" t="s">
        <v>607</v>
      </c>
      <c r="GZ540" s="2" t="s">
        <v>1831</v>
      </c>
      <c r="HA540" s="2" t="s">
        <v>238</v>
      </c>
      <c r="HB540" s="2" t="s">
        <v>226</v>
      </c>
      <c r="HC540" s="4">
        <v>3</v>
      </c>
      <c r="HD540" s="8">
        <v>117.88</v>
      </c>
      <c r="HE540" s="4">
        <v>6</v>
      </c>
      <c r="HF540" s="8">
        <v>232.5</v>
      </c>
      <c r="HG540" s="7">
        <v>-0.5</v>
      </c>
      <c r="HH540" s="7">
        <v>-0.493</v>
      </c>
      <c r="HI540" s="2" t="s">
        <v>239</v>
      </c>
      <c r="HJ540" s="2" t="s">
        <v>223</v>
      </c>
      <c r="HK540" s="2" t="s">
        <v>994</v>
      </c>
      <c r="HL540" s="2" t="s">
        <v>1474</v>
      </c>
      <c r="HM540" s="2" t="s">
        <v>238</v>
      </c>
      <c r="HN540" s="2" t="s">
        <v>226</v>
      </c>
      <c r="HO540" s="4"/>
      <c r="HP540" s="8"/>
      <c r="HQ540" s="4">
        <v>3</v>
      </c>
      <c r="HR540" s="8">
        <v>122.46</v>
      </c>
      <c r="HS540" s="7">
        <v>-1</v>
      </c>
      <c r="HT540" s="7">
        <v>-1</v>
      </c>
      <c r="HU540" s="2" t="s">
        <v>239</v>
      </c>
      <c r="HV540" s="2" t="s">
        <v>223</v>
      </c>
      <c r="HW540" s="2" t="s">
        <v>1493</v>
      </c>
      <c r="HX540" s="2" t="s">
        <v>2304</v>
      </c>
      <c r="HY540" s="2" t="s">
        <v>238</v>
      </c>
      <c r="HZ540" s="2" t="s">
        <v>226</v>
      </c>
      <c r="IA540" s="4">
        <v>1</v>
      </c>
      <c r="IB540" s="8">
        <v>41.33</v>
      </c>
      <c r="IC540" s="4">
        <v>1</v>
      </c>
      <c r="ID540" s="8">
        <v>46.8</v>
      </c>
      <c r="IE540" s="7"/>
      <c r="IF540" s="7">
        <v>-0.1169</v>
      </c>
      <c r="IG540" s="2" t="s">
        <v>239</v>
      </c>
      <c r="IH540" s="2" t="s">
        <v>223</v>
      </c>
      <c r="II540" s="2" t="s">
        <v>612</v>
      </c>
      <c r="IJ540" s="2" t="s">
        <v>1391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226</v>
      </c>
      <c r="IT540" s="2" t="s">
        <v>226</v>
      </c>
      <c r="IU540" s="2" t="s">
        <v>226</v>
      </c>
      <c r="IV540" s="2" t="s">
        <v>226</v>
      </c>
      <c r="IW540" s="2" t="s">
        <v>226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448</v>
      </c>
      <c r="JF540" s="2" t="s">
        <v>223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337</v>
      </c>
      <c r="JR540" s="2" t="s">
        <v>223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223</v>
      </c>
      <c r="KE540" s="2" t="s">
        <v>226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337</v>
      </c>
      <c r="KP540" s="2" t="s">
        <v>223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>
        <v>1</v>
      </c>
      <c r="KV540" s="8">
        <v>38.27</v>
      </c>
      <c r="KW540" s="4">
        <v>2</v>
      </c>
      <c r="KX540" s="8">
        <v>85.06</v>
      </c>
      <c r="KY540" s="7">
        <v>-0.5</v>
      </c>
      <c r="KZ540" s="7">
        <v>-0.5501</v>
      </c>
      <c r="LA540" s="2" t="s">
        <v>239</v>
      </c>
      <c r="LB540" s="2" t="s">
        <v>223</v>
      </c>
      <c r="LC540" s="2" t="s">
        <v>2330</v>
      </c>
      <c r="LD540" s="2" t="s">
        <v>802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239</v>
      </c>
      <c r="LN540" s="2" t="s">
        <v>223</v>
      </c>
      <c r="LO540" s="2" t="s">
        <v>321</v>
      </c>
      <c r="LP540" s="2" t="s">
        <v>2524</v>
      </c>
      <c r="LQ540" s="2" t="s">
        <v>238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239</v>
      </c>
      <c r="MX540" s="2" t="s">
        <v>223</v>
      </c>
      <c r="MY540" s="2" t="s">
        <v>1105</v>
      </c>
      <c r="MZ540" s="2" t="s">
        <v>2299</v>
      </c>
      <c r="NA540" s="2" t="s">
        <v>238</v>
      </c>
      <c r="NB540" s="2" t="s">
        <v>226</v>
      </c>
      <c r="NC540" s="4"/>
      <c r="ND540" s="8"/>
      <c r="NE540" s="4">
        <v>3</v>
      </c>
      <c r="NF540" s="8">
        <v>123.03</v>
      </c>
      <c r="NG540" s="7">
        <v>-1</v>
      </c>
      <c r="NH540" s="7">
        <v>-1</v>
      </c>
      <c r="NI540" s="2" t="s">
        <v>239</v>
      </c>
      <c r="NJ540" s="2" t="s">
        <v>261</v>
      </c>
      <c r="NK540" s="2" t="s">
        <v>1375</v>
      </c>
      <c r="NL540" s="2" t="s">
        <v>2137</v>
      </c>
      <c r="NM540" s="2" t="s">
        <v>238</v>
      </c>
      <c r="NN540" s="2" t="s">
        <v>226</v>
      </c>
      <c r="NO540" s="4"/>
      <c r="NP540" s="8"/>
      <c r="NQ540" s="4">
        <v>5</v>
      </c>
      <c r="NR540" s="8">
        <v>212.65</v>
      </c>
      <c r="NS540" s="7">
        <v>-1</v>
      </c>
      <c r="NT540" s="7">
        <v>-1</v>
      </c>
      <c r="NU540" s="2" t="s">
        <v>239</v>
      </c>
      <c r="NV540" s="2" t="s">
        <v>237</v>
      </c>
      <c r="NW540" s="2" t="s">
        <v>1545</v>
      </c>
      <c r="NX540" s="2" t="s">
        <v>3202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237</v>
      </c>
      <c r="OI540" s="2" t="s">
        <v>813</v>
      </c>
      <c r="OJ540" s="2" t="s">
        <v>1800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252</v>
      </c>
      <c r="OT540" s="2" t="s">
        <v>223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239</v>
      </c>
      <c r="PF540" s="2" t="s">
        <v>223</v>
      </c>
      <c r="PG540" s="2" t="s">
        <v>226</v>
      </c>
      <c r="PH540" s="2" t="s">
        <v>226</v>
      </c>
      <c r="PI540" s="2" t="s">
        <v>238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226</v>
      </c>
      <c r="QD540" s="2" t="s">
        <v>226</v>
      </c>
      <c r="QE540" s="2" t="s">
        <v>226</v>
      </c>
      <c r="QF540" s="2" t="s">
        <v>226</v>
      </c>
      <c r="QG540" s="2" t="s">
        <v>226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239</v>
      </c>
      <c r="QP540" s="2" t="s">
        <v>237</v>
      </c>
      <c r="QQ540" s="2" t="s">
        <v>1379</v>
      </c>
      <c r="QR540" s="2" t="s">
        <v>1998</v>
      </c>
      <c r="QS540" s="2" t="s">
        <v>238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266</v>
      </c>
      <c r="RB540" s="2" t="s">
        <v>223</v>
      </c>
      <c r="RC540" s="2" t="s">
        <v>226</v>
      </c>
      <c r="RD540" s="2" t="s">
        <v>226</v>
      </c>
      <c r="RE540" s="2" t="s">
        <v>238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226</v>
      </c>
      <c r="RO540" s="2" t="s">
        <v>226</v>
      </c>
      <c r="RP540" s="2" t="s">
        <v>226</v>
      </c>
      <c r="RQ540" s="2" t="s">
        <v>226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239</v>
      </c>
      <c r="RZ540" s="2" t="s">
        <v>237</v>
      </c>
      <c r="SA540" s="2" t="s">
        <v>1082</v>
      </c>
      <c r="SB540" s="2" t="s">
        <v>1242</v>
      </c>
      <c r="SC540" s="2" t="s">
        <v>238</v>
      </c>
      <c r="SD540" s="2" t="s">
        <v>226</v>
      </c>
      <c r="SE540" s="4">
        <v>365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>
        <v>150</v>
      </c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</row>
    <row r="541">
      <c r="A541" s="2" t="s">
        <v>4007</v>
      </c>
      <c r="B541" s="2" t="s">
        <v>577</v>
      </c>
      <c r="C541" s="2" t="s">
        <v>558</v>
      </c>
      <c r="D541" s="2" t="s">
        <v>3985</v>
      </c>
      <c r="E541" s="2" t="s">
        <v>3986</v>
      </c>
      <c r="F541" s="2" t="s">
        <v>2127</v>
      </c>
      <c r="G541" s="2" t="s">
        <v>2128</v>
      </c>
      <c r="H541" s="2" t="s">
        <v>2129</v>
      </c>
      <c r="I541" s="2" t="s">
        <v>3993</v>
      </c>
      <c r="J541" s="2" t="s">
        <v>268</v>
      </c>
      <c r="K541" s="2" t="s">
        <v>2130</v>
      </c>
      <c r="L541" s="3">
        <v>40.5</v>
      </c>
      <c r="M541" s="3">
        <v>42.52</v>
      </c>
      <c r="N541" s="3">
        <v>89.99</v>
      </c>
      <c r="O541" s="2" t="s">
        <v>223</v>
      </c>
      <c r="P541" s="2" t="s">
        <v>224</v>
      </c>
      <c r="Q541" s="2" t="s">
        <v>225</v>
      </c>
      <c r="R541" s="2" t="s">
        <v>226</v>
      </c>
      <c r="S541" s="2" t="s">
        <v>2131</v>
      </c>
      <c r="T541" s="2" t="s">
        <v>969</v>
      </c>
      <c r="U541" s="2" t="s">
        <v>229</v>
      </c>
      <c r="V541" s="2" t="s">
        <v>1893</v>
      </c>
      <c r="W541" s="2" t="s">
        <v>231</v>
      </c>
      <c r="X541" s="2" t="s">
        <v>1894</v>
      </c>
      <c r="Y541" s="2" t="s">
        <v>1956</v>
      </c>
      <c r="Z541" s="4">
        <v>504</v>
      </c>
      <c r="AA541" s="4">
        <f>=ROUNDDOWN(117.209302325581,0)</f>
      </c>
      <c r="AB541" s="5">
        <v>4.3</v>
      </c>
      <c r="AC541" s="2" t="s">
        <v>226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53</v>
      </c>
      <c r="AQ541" s="8">
        <v>2653.95</v>
      </c>
      <c r="AR541" s="4">
        <v>55</v>
      </c>
      <c r="AS541" s="8">
        <v>2707.87</v>
      </c>
      <c r="AT541" s="7">
        <v>-0.0364</v>
      </c>
      <c r="AU541" s="7">
        <v>-0.0199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>
        <v>0.3237</v>
      </c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>
        <v>53</v>
      </c>
      <c r="BK541" s="8">
        <v>2653.95</v>
      </c>
      <c r="BL541" s="2" t="s">
        <v>4008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337</v>
      </c>
      <c r="BV541" s="2" t="s">
        <v>223</v>
      </c>
      <c r="BW541" s="2" t="s">
        <v>226</v>
      </c>
      <c r="BX541" s="2" t="s">
        <v>226</v>
      </c>
      <c r="BY541" s="2" t="s">
        <v>238</v>
      </c>
      <c r="BZ541" s="2" t="s">
        <v>226</v>
      </c>
      <c r="CA541" s="4">
        <v>2</v>
      </c>
      <c r="CB541" s="8">
        <v>100.58</v>
      </c>
      <c r="CC541" s="4">
        <v>8</v>
      </c>
      <c r="CD541" s="8">
        <v>402.32</v>
      </c>
      <c r="CE541" s="7">
        <v>-0.75</v>
      </c>
      <c r="CF541" s="7">
        <v>-0.75</v>
      </c>
      <c r="CG541" s="2" t="s">
        <v>239</v>
      </c>
      <c r="CH541" s="2" t="s">
        <v>223</v>
      </c>
      <c r="CI541" s="2" t="s">
        <v>762</v>
      </c>
      <c r="CJ541" s="2" t="s">
        <v>680</v>
      </c>
      <c r="CK541" s="2" t="s">
        <v>238</v>
      </c>
      <c r="CL541" s="2" t="s">
        <v>226</v>
      </c>
      <c r="CM541" s="4">
        <v>17</v>
      </c>
      <c r="CN541" s="8">
        <v>854.93</v>
      </c>
      <c r="CO541" s="4">
        <v>11</v>
      </c>
      <c r="CP541" s="8">
        <v>553.19</v>
      </c>
      <c r="CQ541" s="7">
        <v>0.5455</v>
      </c>
      <c r="CR541" s="7">
        <v>0.5455</v>
      </c>
      <c r="CS541" s="2" t="s">
        <v>239</v>
      </c>
      <c r="CT541" s="2" t="s">
        <v>223</v>
      </c>
      <c r="CU541" s="2" t="s">
        <v>1956</v>
      </c>
      <c r="CV541" s="2" t="s">
        <v>1794</v>
      </c>
      <c r="CW541" s="2" t="s">
        <v>238</v>
      </c>
      <c r="CX541" s="2" t="s">
        <v>226</v>
      </c>
      <c r="CY541" s="4">
        <v>7</v>
      </c>
      <c r="CZ541" s="8">
        <v>363.86</v>
      </c>
      <c r="DA541" s="4">
        <v>6</v>
      </c>
      <c r="DB541" s="8">
        <v>311.88</v>
      </c>
      <c r="DC541" s="7">
        <v>0.1667</v>
      </c>
      <c r="DD541" s="7">
        <v>0.1667</v>
      </c>
      <c r="DE541" s="2" t="s">
        <v>239</v>
      </c>
      <c r="DF541" s="2" t="s">
        <v>223</v>
      </c>
      <c r="DG541" s="2" t="s">
        <v>423</v>
      </c>
      <c r="DH541" s="2" t="s">
        <v>2103</v>
      </c>
      <c r="DI541" s="2" t="s">
        <v>238</v>
      </c>
      <c r="DJ541" s="2" t="s">
        <v>226</v>
      </c>
      <c r="DK541" s="4">
        <v>11</v>
      </c>
      <c r="DL541" s="8">
        <v>450.76</v>
      </c>
      <c r="DM541" s="4">
        <v>3</v>
      </c>
      <c r="DN541" s="8">
        <v>149.49</v>
      </c>
      <c r="DO541" s="7">
        <v>2.6667</v>
      </c>
      <c r="DP541" s="7">
        <v>2.0153</v>
      </c>
      <c r="DQ541" s="2" t="s">
        <v>239</v>
      </c>
      <c r="DR541" s="2" t="s">
        <v>223</v>
      </c>
      <c r="DS541" s="2" t="s">
        <v>1956</v>
      </c>
      <c r="DT541" s="2" t="s">
        <v>1270</v>
      </c>
      <c r="DU541" s="2" t="s">
        <v>238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337</v>
      </c>
      <c r="ED541" s="2" t="s">
        <v>223</v>
      </c>
      <c r="EE541" s="2" t="s">
        <v>226</v>
      </c>
      <c r="EF541" s="2" t="s">
        <v>226</v>
      </c>
      <c r="EG541" s="2" t="s">
        <v>238</v>
      </c>
      <c r="EH541" s="2" t="s">
        <v>226</v>
      </c>
      <c r="EI541" s="4">
        <v>9</v>
      </c>
      <c r="EJ541" s="8">
        <v>435.06</v>
      </c>
      <c r="EK541" s="4">
        <v>13</v>
      </c>
      <c r="EL541" s="8">
        <v>628.42</v>
      </c>
      <c r="EM541" s="7">
        <v>-0.3077</v>
      </c>
      <c r="EN541" s="7">
        <v>-0.3077</v>
      </c>
      <c r="EO541" s="2" t="s">
        <v>239</v>
      </c>
      <c r="EP541" s="2" t="s">
        <v>223</v>
      </c>
      <c r="EQ541" s="2" t="s">
        <v>1956</v>
      </c>
      <c r="ER541" s="2" t="s">
        <v>1794</v>
      </c>
      <c r="ES541" s="2" t="s">
        <v>238</v>
      </c>
      <c r="ET541" s="2" t="s">
        <v>226</v>
      </c>
      <c r="EU541" s="4">
        <v>3</v>
      </c>
      <c r="EV541" s="8">
        <v>153.94</v>
      </c>
      <c r="EW541" s="4">
        <v>1</v>
      </c>
      <c r="EX541" s="8">
        <v>47.24</v>
      </c>
      <c r="EY541" s="7">
        <v>2</v>
      </c>
      <c r="EZ541" s="7">
        <v>2.2587</v>
      </c>
      <c r="FA541" s="2" t="s">
        <v>239</v>
      </c>
      <c r="FB541" s="2" t="s">
        <v>223</v>
      </c>
      <c r="FC541" s="2" t="s">
        <v>1956</v>
      </c>
      <c r="FD541" s="2" t="s">
        <v>1195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223</v>
      </c>
      <c r="FO541" s="2" t="s">
        <v>1956</v>
      </c>
      <c r="FP541" s="2" t="s">
        <v>722</v>
      </c>
      <c r="FQ541" s="2" t="s">
        <v>238</v>
      </c>
      <c r="FR541" s="2" t="s">
        <v>226</v>
      </c>
      <c r="FS541" s="4">
        <v>2</v>
      </c>
      <c r="FT541" s="8">
        <v>219.98</v>
      </c>
      <c r="FU541" s="4"/>
      <c r="FV541" s="8"/>
      <c r="FW541" s="7"/>
      <c r="FX541" s="7"/>
      <c r="FY541" s="2" t="s">
        <v>239</v>
      </c>
      <c r="FZ541" s="2" t="s">
        <v>223</v>
      </c>
      <c r="GA541" s="2" t="s">
        <v>661</v>
      </c>
      <c r="GB541" s="2" t="s">
        <v>1437</v>
      </c>
      <c r="GC541" s="2" t="s">
        <v>238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252</v>
      </c>
      <c r="GL541" s="2" t="s">
        <v>223</v>
      </c>
      <c r="GM541" s="2" t="s">
        <v>226</v>
      </c>
      <c r="GN541" s="2" t="s">
        <v>226</v>
      </c>
      <c r="GO541" s="2" t="s">
        <v>238</v>
      </c>
      <c r="GP541" s="2" t="s">
        <v>226</v>
      </c>
      <c r="GQ541" s="4"/>
      <c r="GR541" s="8"/>
      <c r="GS541" s="4">
        <v>3</v>
      </c>
      <c r="GT541" s="8">
        <v>148.83</v>
      </c>
      <c r="GU541" s="7">
        <v>-1</v>
      </c>
      <c r="GV541" s="7">
        <v>-1</v>
      </c>
      <c r="GW541" s="2" t="s">
        <v>239</v>
      </c>
      <c r="GX541" s="2" t="s">
        <v>223</v>
      </c>
      <c r="GY541" s="2" t="s">
        <v>663</v>
      </c>
      <c r="GZ541" s="2" t="s">
        <v>3526</v>
      </c>
      <c r="HA541" s="2" t="s">
        <v>238</v>
      </c>
      <c r="HB541" s="2" t="s">
        <v>226</v>
      </c>
      <c r="HC541" s="4">
        <v>2</v>
      </c>
      <c r="HD541" s="8">
        <v>74.84</v>
      </c>
      <c r="HE541" s="4">
        <v>1</v>
      </c>
      <c r="HF541" s="8">
        <v>39.68</v>
      </c>
      <c r="HG541" s="7">
        <v>1</v>
      </c>
      <c r="HH541" s="7">
        <v>0.8861</v>
      </c>
      <c r="HI541" s="2" t="s">
        <v>239</v>
      </c>
      <c r="HJ541" s="2" t="s">
        <v>223</v>
      </c>
      <c r="HK541" s="2" t="s">
        <v>1591</v>
      </c>
      <c r="HL541" s="2" t="s">
        <v>3161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223</v>
      </c>
      <c r="HW541" s="2" t="s">
        <v>226</v>
      </c>
      <c r="HX541" s="2" t="s">
        <v>226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252</v>
      </c>
      <c r="IH541" s="2" t="s">
        <v>223</v>
      </c>
      <c r="II541" s="2" t="s">
        <v>226</v>
      </c>
      <c r="IJ541" s="2" t="s">
        <v>226</v>
      </c>
      <c r="IK541" s="2" t="s">
        <v>238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226</v>
      </c>
      <c r="IT541" s="2" t="s">
        <v>226</v>
      </c>
      <c r="IU541" s="2" t="s">
        <v>226</v>
      </c>
      <c r="IV541" s="2" t="s">
        <v>226</v>
      </c>
      <c r="IW541" s="2" t="s">
        <v>226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448</v>
      </c>
      <c r="JF541" s="2" t="s">
        <v>223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337</v>
      </c>
      <c r="JR541" s="2" t="s">
        <v>223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223</v>
      </c>
      <c r="KE541" s="2" t="s">
        <v>226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239</v>
      </c>
      <c r="KP541" s="2" t="s">
        <v>223</v>
      </c>
      <c r="KQ541" s="2" t="s">
        <v>1178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252</v>
      </c>
      <c r="LB541" s="2" t="s">
        <v>223</v>
      </c>
      <c r="LC541" s="2" t="s">
        <v>226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223</v>
      </c>
      <c r="LO541" s="2" t="s">
        <v>321</v>
      </c>
      <c r="LP541" s="2" t="s">
        <v>226</v>
      </c>
      <c r="LQ541" s="2" t="s">
        <v>238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236</v>
      </c>
      <c r="MX541" s="2" t="s">
        <v>223</v>
      </c>
      <c r="MY541" s="2" t="s">
        <v>226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>
        <v>1</v>
      </c>
      <c r="NF541" s="8">
        <v>48.82</v>
      </c>
      <c r="NG541" s="7">
        <v>-1</v>
      </c>
      <c r="NH541" s="7">
        <v>-1</v>
      </c>
      <c r="NI541" s="2" t="s">
        <v>239</v>
      </c>
      <c r="NJ541" s="2" t="s">
        <v>261</v>
      </c>
      <c r="NK541" s="2" t="s">
        <v>4009</v>
      </c>
      <c r="NL541" s="2" t="s">
        <v>750</v>
      </c>
      <c r="NM541" s="2" t="s">
        <v>238</v>
      </c>
      <c r="NN541" s="2" t="s">
        <v>226</v>
      </c>
      <c r="NO541" s="4"/>
      <c r="NP541" s="8"/>
      <c r="NQ541" s="4">
        <v>8</v>
      </c>
      <c r="NR541" s="8">
        <v>378</v>
      </c>
      <c r="NS541" s="7">
        <v>-1</v>
      </c>
      <c r="NT541" s="7">
        <v>-1</v>
      </c>
      <c r="NU541" s="2" t="s">
        <v>239</v>
      </c>
      <c r="NV541" s="2" t="s">
        <v>237</v>
      </c>
      <c r="NW541" s="2" t="s">
        <v>1801</v>
      </c>
      <c r="NX541" s="2" t="s">
        <v>2544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239</v>
      </c>
      <c r="OH541" s="2" t="s">
        <v>237</v>
      </c>
      <c r="OI541" s="2" t="s">
        <v>2854</v>
      </c>
      <c r="OJ541" s="2" t="s">
        <v>226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252</v>
      </c>
      <c r="OT541" s="2" t="s">
        <v>223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239</v>
      </c>
      <c r="PF541" s="2" t="s">
        <v>223</v>
      </c>
      <c r="PG541" s="2" t="s">
        <v>226</v>
      </c>
      <c r="PH541" s="2" t="s">
        <v>226</v>
      </c>
      <c r="PI541" s="2" t="s">
        <v>238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266</v>
      </c>
      <c r="QD541" s="2" t="s">
        <v>223</v>
      </c>
      <c r="QE541" s="2" t="s">
        <v>226</v>
      </c>
      <c r="QF541" s="2" t="s">
        <v>226</v>
      </c>
      <c r="QG541" s="2" t="s">
        <v>238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236</v>
      </c>
      <c r="QP541" s="2" t="s">
        <v>237</v>
      </c>
      <c r="QQ541" s="2" t="s">
        <v>226</v>
      </c>
      <c r="QR541" s="2" t="s">
        <v>226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266</v>
      </c>
      <c r="RB541" s="2" t="s">
        <v>223</v>
      </c>
      <c r="RC541" s="2" t="s">
        <v>226</v>
      </c>
      <c r="RD541" s="2" t="s">
        <v>226</v>
      </c>
      <c r="RE541" s="2" t="s">
        <v>238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226</v>
      </c>
      <c r="RO541" s="2" t="s">
        <v>226</v>
      </c>
      <c r="RP541" s="2" t="s">
        <v>226</v>
      </c>
      <c r="RQ541" s="2" t="s">
        <v>226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236</v>
      </c>
      <c r="RZ541" s="2" t="s">
        <v>237</v>
      </c>
      <c r="SA541" s="2" t="s">
        <v>226</v>
      </c>
      <c r="SB541" s="2" t="s">
        <v>226</v>
      </c>
      <c r="SC541" s="2" t="s">
        <v>238</v>
      </c>
      <c r="SD541" s="2" t="s">
        <v>226</v>
      </c>
      <c r="SE541" s="4">
        <v>504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</row>
    <row r="542">
      <c r="A542" s="2" t="s">
        <v>4010</v>
      </c>
      <c r="B542" s="2" t="s">
        <v>577</v>
      </c>
      <c r="C542" s="2" t="s">
        <v>558</v>
      </c>
      <c r="D542" s="2" t="s">
        <v>3985</v>
      </c>
      <c r="E542" s="2" t="s">
        <v>3986</v>
      </c>
      <c r="F542" s="2" t="s">
        <v>1889</v>
      </c>
      <c r="G542" s="2" t="s">
        <v>1890</v>
      </c>
      <c r="H542" s="2" t="s">
        <v>1891</v>
      </c>
      <c r="I542" s="2" t="s">
        <v>3993</v>
      </c>
      <c r="J542" s="2" t="s">
        <v>582</v>
      </c>
      <c r="K542" s="2" t="s">
        <v>841</v>
      </c>
      <c r="L542" s="3">
        <v>35.2</v>
      </c>
      <c r="M542" s="3">
        <v>36.96</v>
      </c>
      <c r="N542" s="3">
        <v>79.99</v>
      </c>
      <c r="O542" s="2" t="s">
        <v>223</v>
      </c>
      <c r="P542" s="2" t="s">
        <v>224</v>
      </c>
      <c r="Q542" s="2" t="s">
        <v>225</v>
      </c>
      <c r="R542" s="2" t="s">
        <v>226</v>
      </c>
      <c r="S542" s="2" t="s">
        <v>1892</v>
      </c>
      <c r="T542" s="2" t="s">
        <v>969</v>
      </c>
      <c r="U542" s="2" t="s">
        <v>371</v>
      </c>
      <c r="V542" s="2" t="s">
        <v>1893</v>
      </c>
      <c r="W542" s="2" t="s">
        <v>231</v>
      </c>
      <c r="X542" s="2" t="s">
        <v>4011</v>
      </c>
      <c r="Y542" s="2" t="s">
        <v>1353</v>
      </c>
      <c r="Z542" s="4">
        <v>279</v>
      </c>
      <c r="AA542" s="4">
        <f>=ROUNDDOWN(55.8,0)</f>
      </c>
      <c r="AB542" s="5">
        <v>5</v>
      </c>
      <c r="AC542" s="2" t="s">
        <v>973</v>
      </c>
      <c r="AD542" s="4">
        <v>50</v>
      </c>
      <c r="AE542" s="4">
        <v>90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52</v>
      </c>
      <c r="AQ542" s="8">
        <v>1925.53</v>
      </c>
      <c r="AR542" s="4">
        <v>53</v>
      </c>
      <c r="AS542" s="8">
        <v>1977.08</v>
      </c>
      <c r="AT542" s="7">
        <v>-0.0189</v>
      </c>
      <c r="AU542" s="7">
        <v>-0.0261</v>
      </c>
      <c r="AV542" s="4">
        <v>168</v>
      </c>
      <c r="AW542" s="8">
        <v>6723.53</v>
      </c>
      <c r="AX542" s="4">
        <v>179</v>
      </c>
      <c r="AY542" s="8">
        <v>7182.16</v>
      </c>
      <c r="AZ542" s="7">
        <v>-0.0615</v>
      </c>
      <c r="BA542" s="7">
        <v>-0.0639</v>
      </c>
      <c r="BB542" s="7">
        <v>0.2864</v>
      </c>
      <c r="BC542" s="4">
        <v>168</v>
      </c>
      <c r="BD542" s="8">
        <v>6723.53</v>
      </c>
      <c r="BE542" s="4">
        <v>179</v>
      </c>
      <c r="BF542" s="8">
        <v>7182.16</v>
      </c>
      <c r="BG542" s="7">
        <v>-0.0615</v>
      </c>
      <c r="BH542" s="7">
        <v>-0.0639</v>
      </c>
      <c r="BI542" s="7">
        <v>1</v>
      </c>
      <c r="BJ542" s="4">
        <v>52</v>
      </c>
      <c r="BK542" s="8">
        <v>1925.53</v>
      </c>
      <c r="BL542" s="2" t="s">
        <v>4012</v>
      </c>
      <c r="BM542" s="7">
        <v>1</v>
      </c>
      <c r="BN542" s="7">
        <v>1</v>
      </c>
      <c r="BO542" s="4">
        <v>14</v>
      </c>
      <c r="BP542" s="8">
        <v>521.5</v>
      </c>
      <c r="BQ542" s="4">
        <v>9</v>
      </c>
      <c r="BR542" s="8">
        <v>335.25</v>
      </c>
      <c r="BS542" s="7">
        <v>0.5556</v>
      </c>
      <c r="BT542" s="7">
        <v>0.5556</v>
      </c>
      <c r="BU542" s="2" t="s">
        <v>239</v>
      </c>
      <c r="BV542" s="2" t="s">
        <v>223</v>
      </c>
      <c r="BW542" s="2" t="s">
        <v>226</v>
      </c>
      <c r="BX542" s="2" t="s">
        <v>1043</v>
      </c>
      <c r="BY542" s="2" t="s">
        <v>238</v>
      </c>
      <c r="BZ542" s="2" t="s">
        <v>226</v>
      </c>
      <c r="CA542" s="4">
        <v>9</v>
      </c>
      <c r="CB542" s="8">
        <v>325.98</v>
      </c>
      <c r="CC542" s="4">
        <v>7</v>
      </c>
      <c r="CD542" s="8">
        <v>253.54</v>
      </c>
      <c r="CE542" s="7">
        <v>0.2857</v>
      </c>
      <c r="CF542" s="7">
        <v>0.2857</v>
      </c>
      <c r="CG542" s="2" t="s">
        <v>239</v>
      </c>
      <c r="CH542" s="2" t="s">
        <v>223</v>
      </c>
      <c r="CI542" s="2" t="s">
        <v>1917</v>
      </c>
      <c r="CJ542" s="2" t="s">
        <v>2384</v>
      </c>
      <c r="CK542" s="2" t="s">
        <v>238</v>
      </c>
      <c r="CL542" s="2" t="s">
        <v>226</v>
      </c>
      <c r="CM542" s="4">
        <v>5</v>
      </c>
      <c r="CN542" s="8">
        <v>190.15</v>
      </c>
      <c r="CO542" s="4">
        <v>1</v>
      </c>
      <c r="CP542" s="8">
        <v>38.03</v>
      </c>
      <c r="CQ542" s="7">
        <v>4</v>
      </c>
      <c r="CR542" s="7">
        <v>4</v>
      </c>
      <c r="CS542" s="2" t="s">
        <v>239</v>
      </c>
      <c r="CT542" s="2" t="s">
        <v>223</v>
      </c>
      <c r="CU542" s="2" t="s">
        <v>1899</v>
      </c>
      <c r="CV542" s="2" t="s">
        <v>1902</v>
      </c>
      <c r="CW542" s="2" t="s">
        <v>238</v>
      </c>
      <c r="CX542" s="2" t="s">
        <v>226</v>
      </c>
      <c r="CY542" s="4">
        <v>5</v>
      </c>
      <c r="CZ542" s="8">
        <v>188</v>
      </c>
      <c r="DA542" s="4">
        <v>8</v>
      </c>
      <c r="DB542" s="8">
        <v>300.8</v>
      </c>
      <c r="DC542" s="7">
        <v>-0.375</v>
      </c>
      <c r="DD542" s="7">
        <v>-0.375</v>
      </c>
      <c r="DE542" s="2" t="s">
        <v>239</v>
      </c>
      <c r="DF542" s="2" t="s">
        <v>223</v>
      </c>
      <c r="DG542" s="2" t="s">
        <v>980</v>
      </c>
      <c r="DH542" s="2" t="s">
        <v>2706</v>
      </c>
      <c r="DI542" s="2" t="s">
        <v>238</v>
      </c>
      <c r="DJ542" s="2" t="s">
        <v>226</v>
      </c>
      <c r="DK542" s="4">
        <v>5</v>
      </c>
      <c r="DL542" s="8">
        <v>175.37</v>
      </c>
      <c r="DM542" s="4">
        <v>5</v>
      </c>
      <c r="DN542" s="8">
        <v>178.95</v>
      </c>
      <c r="DO542" s="7"/>
      <c r="DP542" s="7">
        <v>-0.02</v>
      </c>
      <c r="DQ542" s="2" t="s">
        <v>239</v>
      </c>
      <c r="DR542" s="2" t="s">
        <v>223</v>
      </c>
      <c r="DS542" s="2" t="s">
        <v>2030</v>
      </c>
      <c r="DT542" s="2" t="s">
        <v>1379</v>
      </c>
      <c r="DU542" s="2" t="s">
        <v>238</v>
      </c>
      <c r="DV542" s="2" t="s">
        <v>226</v>
      </c>
      <c r="DW542" s="4">
        <v>7</v>
      </c>
      <c r="DX542" s="8">
        <v>271.67</v>
      </c>
      <c r="DY542" s="4">
        <v>14</v>
      </c>
      <c r="DZ542" s="8">
        <v>543.34</v>
      </c>
      <c r="EA542" s="7">
        <v>-0.5</v>
      </c>
      <c r="EB542" s="7">
        <v>-0.5</v>
      </c>
      <c r="EC542" s="2" t="s">
        <v>239</v>
      </c>
      <c r="ED542" s="2" t="s">
        <v>223</v>
      </c>
      <c r="EE542" s="2" t="s">
        <v>1900</v>
      </c>
      <c r="EF542" s="2" t="s">
        <v>2419</v>
      </c>
      <c r="EG542" s="2" t="s">
        <v>238</v>
      </c>
      <c r="EH542" s="2" t="s">
        <v>226</v>
      </c>
      <c r="EI542" s="4">
        <v>5</v>
      </c>
      <c r="EJ542" s="8">
        <v>179.45</v>
      </c>
      <c r="EK542" s="4">
        <v>3</v>
      </c>
      <c r="EL542" s="8">
        <v>107.67</v>
      </c>
      <c r="EM542" s="7">
        <v>0.6667</v>
      </c>
      <c r="EN542" s="7">
        <v>0.6667</v>
      </c>
      <c r="EO542" s="2" t="s">
        <v>239</v>
      </c>
      <c r="EP542" s="2" t="s">
        <v>223</v>
      </c>
      <c r="EQ542" s="2" t="s">
        <v>1905</v>
      </c>
      <c r="ER542" s="2" t="s">
        <v>2655</v>
      </c>
      <c r="ES542" s="2" t="s">
        <v>238</v>
      </c>
      <c r="ET542" s="2" t="s">
        <v>226</v>
      </c>
      <c r="EU542" s="4"/>
      <c r="EV542" s="8"/>
      <c r="EW542" s="4">
        <v>1</v>
      </c>
      <c r="EX542" s="8">
        <v>36.95</v>
      </c>
      <c r="EY542" s="7">
        <v>-1</v>
      </c>
      <c r="EZ542" s="7">
        <v>-1</v>
      </c>
      <c r="FA542" s="2" t="s">
        <v>239</v>
      </c>
      <c r="FB542" s="2" t="s">
        <v>223</v>
      </c>
      <c r="FC542" s="2" t="s">
        <v>1525</v>
      </c>
      <c r="FD542" s="2" t="s">
        <v>4013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223</v>
      </c>
      <c r="FO542" s="2" t="s">
        <v>1907</v>
      </c>
      <c r="FP542" s="2" t="s">
        <v>4014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223</v>
      </c>
      <c r="GA542" s="2" t="s">
        <v>661</v>
      </c>
      <c r="GB542" s="2" t="s">
        <v>226</v>
      </c>
      <c r="GC542" s="2" t="s">
        <v>238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1002</v>
      </c>
      <c r="GL542" s="2" t="s">
        <v>237</v>
      </c>
      <c r="GM542" s="2" t="s">
        <v>991</v>
      </c>
      <c r="GN542" s="2" t="s">
        <v>1877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239</v>
      </c>
      <c r="GX542" s="2" t="s">
        <v>223</v>
      </c>
      <c r="GY542" s="2" t="s">
        <v>1025</v>
      </c>
      <c r="GZ542" s="2" t="s">
        <v>1733</v>
      </c>
      <c r="HA542" s="2" t="s">
        <v>238</v>
      </c>
      <c r="HB542" s="2" t="s">
        <v>226</v>
      </c>
      <c r="HC542" s="4">
        <v>1</v>
      </c>
      <c r="HD542" s="8">
        <v>37.68</v>
      </c>
      <c r="HE542" s="4"/>
      <c r="HF542" s="8"/>
      <c r="HG542" s="7"/>
      <c r="HH542" s="7"/>
      <c r="HI542" s="2" t="s">
        <v>239</v>
      </c>
      <c r="HJ542" s="2" t="s">
        <v>223</v>
      </c>
      <c r="HK542" s="2" t="s">
        <v>994</v>
      </c>
      <c r="HL542" s="2" t="s">
        <v>1158</v>
      </c>
      <c r="HM542" s="2" t="s">
        <v>238</v>
      </c>
      <c r="HN542" s="2" t="s">
        <v>226</v>
      </c>
      <c r="HO542" s="4">
        <v>1</v>
      </c>
      <c r="HP542" s="8">
        <v>35.73</v>
      </c>
      <c r="HQ542" s="4">
        <v>3</v>
      </c>
      <c r="HR542" s="8">
        <v>107.19</v>
      </c>
      <c r="HS542" s="7">
        <v>-0.6667</v>
      </c>
      <c r="HT542" s="7">
        <v>-0.6667</v>
      </c>
      <c r="HU542" s="2" t="s">
        <v>239</v>
      </c>
      <c r="HV542" s="2" t="s">
        <v>223</v>
      </c>
      <c r="HW542" s="2" t="s">
        <v>1909</v>
      </c>
      <c r="HX542" s="2" t="s">
        <v>1525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337</v>
      </c>
      <c r="IH542" s="2" t="s">
        <v>237</v>
      </c>
      <c r="II542" s="2" t="s">
        <v>612</v>
      </c>
      <c r="IJ542" s="2" t="s">
        <v>4015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226</v>
      </c>
      <c r="IT542" s="2" t="s">
        <v>226</v>
      </c>
      <c r="IU542" s="2" t="s">
        <v>226</v>
      </c>
      <c r="IV542" s="2" t="s">
        <v>226</v>
      </c>
      <c r="IW542" s="2" t="s">
        <v>226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448</v>
      </c>
      <c r="JF542" s="2" t="s">
        <v>223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252</v>
      </c>
      <c r="JR542" s="2" t="s">
        <v>223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223</v>
      </c>
      <c r="KE542" s="2" t="s">
        <v>981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239</v>
      </c>
      <c r="KP542" s="2" t="s">
        <v>223</v>
      </c>
      <c r="KQ542" s="2" t="s">
        <v>1178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239</v>
      </c>
      <c r="LB542" s="2" t="s">
        <v>223</v>
      </c>
      <c r="LC542" s="2" t="s">
        <v>1899</v>
      </c>
      <c r="LD542" s="2" t="s">
        <v>4016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239</v>
      </c>
      <c r="LN542" s="2" t="s">
        <v>223</v>
      </c>
      <c r="LO542" s="2" t="s">
        <v>321</v>
      </c>
      <c r="LP542" s="2" t="s">
        <v>226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239</v>
      </c>
      <c r="MX542" s="2" t="s">
        <v>223</v>
      </c>
      <c r="MY542" s="2" t="s">
        <v>1005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>
        <v>2</v>
      </c>
      <c r="NF542" s="8">
        <v>75.36</v>
      </c>
      <c r="NG542" s="7">
        <v>-1</v>
      </c>
      <c r="NH542" s="7">
        <v>-1</v>
      </c>
      <c r="NI542" s="2" t="s">
        <v>239</v>
      </c>
      <c r="NJ542" s="2" t="s">
        <v>261</v>
      </c>
      <c r="NK542" s="2" t="s">
        <v>1912</v>
      </c>
      <c r="NL542" s="2" t="s">
        <v>2344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239</v>
      </c>
      <c r="NV542" s="2" t="s">
        <v>237</v>
      </c>
      <c r="NW542" s="2" t="s">
        <v>1545</v>
      </c>
      <c r="NX542" s="2" t="s">
        <v>1115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239</v>
      </c>
      <c r="OH542" s="2" t="s">
        <v>237</v>
      </c>
      <c r="OI542" s="2" t="s">
        <v>671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252</v>
      </c>
      <c r="OT542" s="2" t="s">
        <v>223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239</v>
      </c>
      <c r="PF542" s="2" t="s">
        <v>223</v>
      </c>
      <c r="PG542" s="2" t="s">
        <v>226</v>
      </c>
      <c r="PH542" s="2" t="s">
        <v>226</v>
      </c>
      <c r="PI542" s="2" t="s">
        <v>238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226</v>
      </c>
      <c r="QD542" s="2" t="s">
        <v>226</v>
      </c>
      <c r="QE542" s="2" t="s">
        <v>226</v>
      </c>
      <c r="QF542" s="2" t="s">
        <v>226</v>
      </c>
      <c r="QG542" s="2" t="s">
        <v>226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236</v>
      </c>
      <c r="QP542" s="2" t="s">
        <v>237</v>
      </c>
      <c r="QQ542" s="2" t="s">
        <v>226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223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239</v>
      </c>
      <c r="RZ542" s="2" t="s">
        <v>237</v>
      </c>
      <c r="SA542" s="2" t="s">
        <v>621</v>
      </c>
      <c r="SB542" s="2" t="s">
        <v>1099</v>
      </c>
      <c r="SC542" s="2" t="s">
        <v>238</v>
      </c>
      <c r="SD542" s="2" t="s">
        <v>226</v>
      </c>
      <c r="SE542" s="4">
        <v>202</v>
      </c>
      <c r="SF542" s="4"/>
      <c r="SG542" s="4"/>
      <c r="SH542" s="4"/>
      <c r="SI542" s="4">
        <v>77</v>
      </c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>
        <v>50</v>
      </c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>
        <v>40</v>
      </c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</row>
    <row r="543">
      <c r="A543" s="2" t="s">
        <v>4017</v>
      </c>
      <c r="B543" s="2" t="s">
        <v>577</v>
      </c>
      <c r="C543" s="2" t="s">
        <v>558</v>
      </c>
      <c r="D543" s="2" t="s">
        <v>3985</v>
      </c>
      <c r="E543" s="2" t="s">
        <v>3986</v>
      </c>
      <c r="F543" s="2" t="s">
        <v>1889</v>
      </c>
      <c r="G543" s="2" t="s">
        <v>1890</v>
      </c>
      <c r="H543" s="2" t="s">
        <v>1891</v>
      </c>
      <c r="I543" s="2" t="s">
        <v>3993</v>
      </c>
      <c r="J543" s="2" t="s">
        <v>221</v>
      </c>
      <c r="K543" s="2" t="s">
        <v>841</v>
      </c>
      <c r="L543" s="3">
        <v>39.6</v>
      </c>
      <c r="M543" s="3">
        <v>41.58</v>
      </c>
      <c r="N543" s="3">
        <v>89.99</v>
      </c>
      <c r="O543" s="2" t="s">
        <v>223</v>
      </c>
      <c r="P543" s="2" t="s">
        <v>224</v>
      </c>
      <c r="Q543" s="2" t="s">
        <v>225</v>
      </c>
      <c r="R543" s="2" t="s">
        <v>226</v>
      </c>
      <c r="S543" s="2" t="s">
        <v>1892</v>
      </c>
      <c r="T543" s="2" t="s">
        <v>969</v>
      </c>
      <c r="U543" s="2" t="s">
        <v>229</v>
      </c>
      <c r="V543" s="2" t="s">
        <v>1893</v>
      </c>
      <c r="W543" s="2" t="s">
        <v>231</v>
      </c>
      <c r="X543" s="2" t="s">
        <v>4011</v>
      </c>
      <c r="Y543" s="2" t="s">
        <v>1353</v>
      </c>
      <c r="Z543" s="4">
        <v>268</v>
      </c>
      <c r="AA543" s="4">
        <f>=ROUNDDOWN(23.304347826087,0)</f>
      </c>
      <c r="AB543" s="5">
        <v>11.5</v>
      </c>
      <c r="AC543" s="2" t="s">
        <v>973</v>
      </c>
      <c r="AD543" s="4">
        <v>184</v>
      </c>
      <c r="AE543" s="4">
        <v>184</v>
      </c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116</v>
      </c>
      <c r="AQ543" s="8">
        <v>4798</v>
      </c>
      <c r="AR543" s="4">
        <v>126</v>
      </c>
      <c r="AS543" s="8">
        <v>5205.08</v>
      </c>
      <c r="AT543" s="7">
        <v>-0.0794</v>
      </c>
      <c r="AU543" s="7">
        <v>-0.0782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0.7136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116</v>
      </c>
      <c r="BK543" s="8">
        <v>4798</v>
      </c>
      <c r="BL543" s="2" t="s">
        <v>4018</v>
      </c>
      <c r="BM543" s="7">
        <v>1</v>
      </c>
      <c r="BN543" s="7">
        <v>1</v>
      </c>
      <c r="BO543" s="4">
        <v>6</v>
      </c>
      <c r="BP543" s="8">
        <v>255.42</v>
      </c>
      <c r="BQ543" s="4">
        <v>19</v>
      </c>
      <c r="BR543" s="8">
        <v>808.83</v>
      </c>
      <c r="BS543" s="7">
        <v>-0.6842</v>
      </c>
      <c r="BT543" s="7">
        <v>-0.6842</v>
      </c>
      <c r="BU543" s="2" t="s">
        <v>239</v>
      </c>
      <c r="BV543" s="2" t="s">
        <v>223</v>
      </c>
      <c r="BW543" s="2" t="s">
        <v>226</v>
      </c>
      <c r="BX543" s="2" t="s">
        <v>1043</v>
      </c>
      <c r="BY543" s="2" t="s">
        <v>238</v>
      </c>
      <c r="BZ543" s="2" t="s">
        <v>226</v>
      </c>
      <c r="CA543" s="4">
        <v>23</v>
      </c>
      <c r="CB543" s="8">
        <v>951.97</v>
      </c>
      <c r="CC543" s="4">
        <v>14</v>
      </c>
      <c r="CD543" s="8">
        <v>579.46</v>
      </c>
      <c r="CE543" s="7">
        <v>0.6429</v>
      </c>
      <c r="CF543" s="7">
        <v>0.6429</v>
      </c>
      <c r="CG543" s="2" t="s">
        <v>239</v>
      </c>
      <c r="CH543" s="2" t="s">
        <v>223</v>
      </c>
      <c r="CI543" s="2" t="s">
        <v>1917</v>
      </c>
      <c r="CJ543" s="2" t="s">
        <v>2419</v>
      </c>
      <c r="CK543" s="2" t="s">
        <v>238</v>
      </c>
      <c r="CL543" s="2" t="s">
        <v>226</v>
      </c>
      <c r="CM543" s="4">
        <v>7</v>
      </c>
      <c r="CN543" s="8">
        <v>304.22</v>
      </c>
      <c r="CO543" s="4">
        <v>6</v>
      </c>
      <c r="CP543" s="8">
        <v>260.76</v>
      </c>
      <c r="CQ543" s="7">
        <v>0.1667</v>
      </c>
      <c r="CR543" s="7">
        <v>0.1667</v>
      </c>
      <c r="CS543" s="2" t="s">
        <v>239</v>
      </c>
      <c r="CT543" s="2" t="s">
        <v>223</v>
      </c>
      <c r="CU543" s="2" t="s">
        <v>1899</v>
      </c>
      <c r="CV543" s="2" t="s">
        <v>1900</v>
      </c>
      <c r="CW543" s="2" t="s">
        <v>238</v>
      </c>
      <c r="CX543" s="2" t="s">
        <v>226</v>
      </c>
      <c r="CY543" s="4">
        <v>12</v>
      </c>
      <c r="CZ543" s="8">
        <v>518.4</v>
      </c>
      <c r="DA543" s="4">
        <v>6</v>
      </c>
      <c r="DB543" s="8">
        <v>259.2</v>
      </c>
      <c r="DC543" s="7">
        <v>1</v>
      </c>
      <c r="DD543" s="7">
        <v>1</v>
      </c>
      <c r="DE543" s="2" t="s">
        <v>239</v>
      </c>
      <c r="DF543" s="2" t="s">
        <v>223</v>
      </c>
      <c r="DG543" s="2" t="s">
        <v>980</v>
      </c>
      <c r="DH543" s="2" t="s">
        <v>4019</v>
      </c>
      <c r="DI543" s="2" t="s">
        <v>238</v>
      </c>
      <c r="DJ543" s="2" t="s">
        <v>226</v>
      </c>
      <c r="DK543" s="4">
        <v>24</v>
      </c>
      <c r="DL543" s="8">
        <v>924.8</v>
      </c>
      <c r="DM543" s="4">
        <v>26</v>
      </c>
      <c r="DN543" s="8">
        <v>949.37</v>
      </c>
      <c r="DO543" s="7">
        <v>-0.0769</v>
      </c>
      <c r="DP543" s="7">
        <v>-0.0259</v>
      </c>
      <c r="DQ543" s="2" t="s">
        <v>239</v>
      </c>
      <c r="DR543" s="2" t="s">
        <v>223</v>
      </c>
      <c r="DS543" s="2" t="s">
        <v>2030</v>
      </c>
      <c r="DT543" s="2" t="s">
        <v>1900</v>
      </c>
      <c r="DU543" s="2" t="s">
        <v>238</v>
      </c>
      <c r="DV543" s="2" t="s">
        <v>226</v>
      </c>
      <c r="DW543" s="4">
        <v>23</v>
      </c>
      <c r="DX543" s="8">
        <v>1004.18</v>
      </c>
      <c r="DY543" s="4">
        <v>30</v>
      </c>
      <c r="DZ543" s="8">
        <v>1309.8</v>
      </c>
      <c r="EA543" s="7">
        <v>-0.2333</v>
      </c>
      <c r="EB543" s="7">
        <v>-0.2333</v>
      </c>
      <c r="EC543" s="2" t="s">
        <v>239</v>
      </c>
      <c r="ED543" s="2" t="s">
        <v>223</v>
      </c>
      <c r="EE543" s="2" t="s">
        <v>1900</v>
      </c>
      <c r="EF543" s="2" t="s">
        <v>2458</v>
      </c>
      <c r="EG543" s="2" t="s">
        <v>238</v>
      </c>
      <c r="EH543" s="2" t="s">
        <v>226</v>
      </c>
      <c r="EI543" s="4">
        <v>18</v>
      </c>
      <c r="EJ543" s="8">
        <v>738.18</v>
      </c>
      <c r="EK543" s="4">
        <v>16</v>
      </c>
      <c r="EL543" s="8">
        <v>656.16</v>
      </c>
      <c r="EM543" s="7">
        <v>0.125</v>
      </c>
      <c r="EN543" s="7">
        <v>0.125</v>
      </c>
      <c r="EO543" s="2" t="s">
        <v>239</v>
      </c>
      <c r="EP543" s="2" t="s">
        <v>223</v>
      </c>
      <c r="EQ543" s="2" t="s">
        <v>1905</v>
      </c>
      <c r="ER543" s="2" t="s">
        <v>4020</v>
      </c>
      <c r="ES543" s="2" t="s">
        <v>238</v>
      </c>
      <c r="ET543" s="2" t="s">
        <v>226</v>
      </c>
      <c r="EU543" s="4"/>
      <c r="EV543" s="8"/>
      <c r="EW543" s="4">
        <v>2</v>
      </c>
      <c r="EX543" s="8">
        <v>83.14</v>
      </c>
      <c r="EY543" s="7">
        <v>-1</v>
      </c>
      <c r="EZ543" s="7">
        <v>-1</v>
      </c>
      <c r="FA543" s="2" t="s">
        <v>239</v>
      </c>
      <c r="FB543" s="2" t="s">
        <v>223</v>
      </c>
      <c r="FC543" s="2" t="s">
        <v>1525</v>
      </c>
      <c r="FD543" s="2" t="s">
        <v>984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223</v>
      </c>
      <c r="FO543" s="2" t="s">
        <v>1907</v>
      </c>
      <c r="FP543" s="2" t="s">
        <v>2413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223</v>
      </c>
      <c r="GA543" s="2" t="s">
        <v>661</v>
      </c>
      <c r="GB543" s="2" t="s">
        <v>226</v>
      </c>
      <c r="GC543" s="2" t="s">
        <v>238</v>
      </c>
      <c r="GD543" s="2" t="s">
        <v>226</v>
      </c>
      <c r="GE543" s="4"/>
      <c r="GF543" s="8"/>
      <c r="GG543" s="4">
        <v>1</v>
      </c>
      <c r="GH543" s="8">
        <v>42.27</v>
      </c>
      <c r="GI543" s="7">
        <v>-1</v>
      </c>
      <c r="GJ543" s="7">
        <v>-1</v>
      </c>
      <c r="GK543" s="2" t="s">
        <v>1002</v>
      </c>
      <c r="GL543" s="2" t="s">
        <v>237</v>
      </c>
      <c r="GM543" s="2" t="s">
        <v>991</v>
      </c>
      <c r="GN543" s="2" t="s">
        <v>639</v>
      </c>
      <c r="GO543" s="2" t="s">
        <v>238</v>
      </c>
      <c r="GP543" s="2" t="s">
        <v>226</v>
      </c>
      <c r="GQ543" s="4">
        <v>1</v>
      </c>
      <c r="GR543" s="8">
        <v>42.27</v>
      </c>
      <c r="GS543" s="4">
        <v>1</v>
      </c>
      <c r="GT543" s="8">
        <v>42.27</v>
      </c>
      <c r="GU543" s="7"/>
      <c r="GV543" s="7"/>
      <c r="GW543" s="2" t="s">
        <v>239</v>
      </c>
      <c r="GX543" s="2" t="s">
        <v>223</v>
      </c>
      <c r="GY543" s="2" t="s">
        <v>1025</v>
      </c>
      <c r="GZ543" s="2" t="s">
        <v>822</v>
      </c>
      <c r="HA543" s="2" t="s">
        <v>238</v>
      </c>
      <c r="HB543" s="2" t="s">
        <v>226</v>
      </c>
      <c r="HC543" s="4">
        <v>2</v>
      </c>
      <c r="HD543" s="8">
        <v>58.56</v>
      </c>
      <c r="HE543" s="4">
        <v>1</v>
      </c>
      <c r="HF543" s="8">
        <v>43.06</v>
      </c>
      <c r="HG543" s="7">
        <v>1</v>
      </c>
      <c r="HH543" s="7">
        <v>0.36</v>
      </c>
      <c r="HI543" s="2" t="s">
        <v>239</v>
      </c>
      <c r="HJ543" s="2" t="s">
        <v>223</v>
      </c>
      <c r="HK543" s="2" t="s">
        <v>994</v>
      </c>
      <c r="HL543" s="2" t="s">
        <v>1211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223</v>
      </c>
      <c r="HW543" s="2" t="s">
        <v>1909</v>
      </c>
      <c r="HX543" s="2" t="s">
        <v>2253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337</v>
      </c>
      <c r="IH543" s="2" t="s">
        <v>237</v>
      </c>
      <c r="II543" s="2" t="s">
        <v>612</v>
      </c>
      <c r="IJ543" s="2" t="s">
        <v>854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226</v>
      </c>
      <c r="IT543" s="2" t="s">
        <v>226</v>
      </c>
      <c r="IU543" s="2" t="s">
        <v>226</v>
      </c>
      <c r="IV543" s="2" t="s">
        <v>226</v>
      </c>
      <c r="IW543" s="2" t="s">
        <v>226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448</v>
      </c>
      <c r="JF543" s="2" t="s">
        <v>223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981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239</v>
      </c>
      <c r="KP543" s="2" t="s">
        <v>223</v>
      </c>
      <c r="KQ543" s="2" t="s">
        <v>1178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239</v>
      </c>
      <c r="LB543" s="2" t="s">
        <v>223</v>
      </c>
      <c r="LC543" s="2" t="s">
        <v>1899</v>
      </c>
      <c r="LD543" s="2" t="s">
        <v>1924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223</v>
      </c>
      <c r="LO543" s="2" t="s">
        <v>321</v>
      </c>
      <c r="LP543" s="2" t="s">
        <v>2759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239</v>
      </c>
      <c r="MX543" s="2" t="s">
        <v>223</v>
      </c>
      <c r="MY543" s="2" t="s">
        <v>1005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>
        <v>3</v>
      </c>
      <c r="NF543" s="8">
        <v>129.18</v>
      </c>
      <c r="NG543" s="7">
        <v>-1</v>
      </c>
      <c r="NH543" s="7">
        <v>-1</v>
      </c>
      <c r="NI543" s="2" t="s">
        <v>239</v>
      </c>
      <c r="NJ543" s="2" t="s">
        <v>261</v>
      </c>
      <c r="NK543" s="2" t="s">
        <v>1912</v>
      </c>
      <c r="NL543" s="2" t="s">
        <v>1021</v>
      </c>
      <c r="NM543" s="2" t="s">
        <v>238</v>
      </c>
      <c r="NN543" s="2" t="s">
        <v>226</v>
      </c>
      <c r="NO543" s="4"/>
      <c r="NP543" s="8"/>
      <c r="NQ543" s="4">
        <v>1</v>
      </c>
      <c r="NR543" s="8">
        <v>41.58</v>
      </c>
      <c r="NS543" s="7">
        <v>-1</v>
      </c>
      <c r="NT543" s="7">
        <v>-1</v>
      </c>
      <c r="NU543" s="2" t="s">
        <v>239</v>
      </c>
      <c r="NV543" s="2" t="s">
        <v>237</v>
      </c>
      <c r="NW543" s="2" t="s">
        <v>1545</v>
      </c>
      <c r="NX543" s="2" t="s">
        <v>3202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239</v>
      </c>
      <c r="OH543" s="2" t="s">
        <v>237</v>
      </c>
      <c r="OI543" s="2" t="s">
        <v>671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252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239</v>
      </c>
      <c r="PF543" s="2" t="s">
        <v>223</v>
      </c>
      <c r="PG543" s="2" t="s">
        <v>226</v>
      </c>
      <c r="PH543" s="2" t="s">
        <v>226</v>
      </c>
      <c r="PI543" s="2" t="s">
        <v>238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226</v>
      </c>
      <c r="QD543" s="2" t="s">
        <v>226</v>
      </c>
      <c r="QE543" s="2" t="s">
        <v>226</v>
      </c>
      <c r="QF543" s="2" t="s">
        <v>226</v>
      </c>
      <c r="QG543" s="2" t="s">
        <v>226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236</v>
      </c>
      <c r="QP543" s="2" t="s">
        <v>237</v>
      </c>
      <c r="QQ543" s="2" t="s">
        <v>226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223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239</v>
      </c>
      <c r="RZ543" s="2" t="s">
        <v>237</v>
      </c>
      <c r="SA543" s="2" t="s">
        <v>621</v>
      </c>
      <c r="SB543" s="2" t="s">
        <v>827</v>
      </c>
      <c r="SC543" s="2" t="s">
        <v>238</v>
      </c>
      <c r="SD543" s="2" t="s">
        <v>226</v>
      </c>
      <c r="SE543" s="4">
        <v>201</v>
      </c>
      <c r="SF543" s="4"/>
      <c r="SG543" s="4"/>
      <c r="SH543" s="4"/>
      <c r="SI543" s="4">
        <v>67</v>
      </c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>
        <v>184</v>
      </c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</row>
    <row r="544">
      <c r="A544" s="2" t="s">
        <v>4021</v>
      </c>
      <c r="B544" s="2" t="s">
        <v>577</v>
      </c>
      <c r="C544" s="2" t="s">
        <v>558</v>
      </c>
      <c r="D544" s="2" t="s">
        <v>3985</v>
      </c>
      <c r="E544" s="2" t="s">
        <v>3986</v>
      </c>
      <c r="F544" s="2" t="s">
        <v>4022</v>
      </c>
      <c r="G544" s="2" t="s">
        <v>4023</v>
      </c>
      <c r="H544" s="2" t="s">
        <v>4024</v>
      </c>
      <c r="I544" s="2" t="s">
        <v>3993</v>
      </c>
      <c r="J544" s="2" t="s">
        <v>582</v>
      </c>
      <c r="K544" s="2" t="s">
        <v>2130</v>
      </c>
      <c r="L544" s="3">
        <v>34.4</v>
      </c>
      <c r="M544" s="3">
        <v>36.12</v>
      </c>
      <c r="N544" s="3">
        <v>79.99</v>
      </c>
      <c r="O544" s="2" t="s">
        <v>223</v>
      </c>
      <c r="P544" s="2" t="s">
        <v>284</v>
      </c>
      <c r="Q544" s="2" t="s">
        <v>225</v>
      </c>
      <c r="R544" s="2" t="s">
        <v>226</v>
      </c>
      <c r="S544" s="2" t="s">
        <v>4025</v>
      </c>
      <c r="T544" s="2" t="s">
        <v>969</v>
      </c>
      <c r="U544" s="2" t="s">
        <v>371</v>
      </c>
      <c r="V544" s="2" t="s">
        <v>2382</v>
      </c>
      <c r="W544" s="2" t="s">
        <v>1894</v>
      </c>
      <c r="X544" s="2" t="s">
        <v>231</v>
      </c>
      <c r="Y544" s="2" t="s">
        <v>1353</v>
      </c>
      <c r="Z544" s="4">
        <v>240</v>
      </c>
      <c r="AA544" s="4">
        <f>=ROUNDDOWN(171.428571428571,0)</f>
      </c>
      <c r="AB544" s="5">
        <v>1.4</v>
      </c>
      <c r="AC544" s="2" t="s">
        <v>226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26</v>
      </c>
      <c r="AQ544" s="8">
        <v>796.03</v>
      </c>
      <c r="AR544" s="4">
        <v>59</v>
      </c>
      <c r="AS544" s="8">
        <v>2198.23</v>
      </c>
      <c r="AT544" s="7">
        <v>-0.5593</v>
      </c>
      <c r="AU544" s="7">
        <v>-0.6379</v>
      </c>
      <c r="AV544" s="4">
        <v>115</v>
      </c>
      <c r="AW544" s="8">
        <v>4101.97</v>
      </c>
      <c r="AX544" s="4">
        <v>178</v>
      </c>
      <c r="AY544" s="8">
        <v>7380.11</v>
      </c>
      <c r="AZ544" s="7">
        <v>-0.3539</v>
      </c>
      <c r="BA544" s="7">
        <v>-0.4442</v>
      </c>
      <c r="BB544" s="7">
        <v>0.1941</v>
      </c>
      <c r="BC544" s="4">
        <v>115</v>
      </c>
      <c r="BD544" s="8">
        <v>4101.97</v>
      </c>
      <c r="BE544" s="4">
        <v>178</v>
      </c>
      <c r="BF544" s="8">
        <v>7380.11</v>
      </c>
      <c r="BG544" s="7">
        <v>-0.3539</v>
      </c>
      <c r="BH544" s="7">
        <v>-0.4442</v>
      </c>
      <c r="BI544" s="7">
        <v>1</v>
      </c>
      <c r="BJ544" s="4">
        <v>26</v>
      </c>
      <c r="BK544" s="8">
        <v>796.03</v>
      </c>
      <c r="BL544" s="2" t="s">
        <v>4026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1002</v>
      </c>
      <c r="BV544" s="2" t="s">
        <v>237</v>
      </c>
      <c r="BW544" s="2" t="s">
        <v>226</v>
      </c>
      <c r="BX544" s="2" t="s">
        <v>1560</v>
      </c>
      <c r="BY544" s="2" t="s">
        <v>238</v>
      </c>
      <c r="BZ544" s="2" t="s">
        <v>226</v>
      </c>
      <c r="CA544" s="4">
        <v>2</v>
      </c>
      <c r="CB544" s="8">
        <v>72.44</v>
      </c>
      <c r="CC544" s="4">
        <v>2</v>
      </c>
      <c r="CD544" s="8">
        <v>72.44</v>
      </c>
      <c r="CE544" s="7"/>
      <c r="CF544" s="7"/>
      <c r="CG544" s="2" t="s">
        <v>239</v>
      </c>
      <c r="CH544" s="2" t="s">
        <v>223</v>
      </c>
      <c r="CI544" s="2" t="s">
        <v>1493</v>
      </c>
      <c r="CJ544" s="2" t="s">
        <v>2180</v>
      </c>
      <c r="CK544" s="2" t="s">
        <v>238</v>
      </c>
      <c r="CL544" s="2" t="s">
        <v>226</v>
      </c>
      <c r="CM544" s="4"/>
      <c r="CN544" s="8"/>
      <c r="CO544" s="4">
        <v>2</v>
      </c>
      <c r="CP544" s="8">
        <v>72.42</v>
      </c>
      <c r="CQ544" s="7">
        <v>-1</v>
      </c>
      <c r="CR544" s="7">
        <v>-1</v>
      </c>
      <c r="CS544" s="2" t="s">
        <v>239</v>
      </c>
      <c r="CT544" s="2" t="s">
        <v>223</v>
      </c>
      <c r="CU544" s="2" t="s">
        <v>1357</v>
      </c>
      <c r="CV544" s="2" t="s">
        <v>2738</v>
      </c>
      <c r="CW544" s="2" t="s">
        <v>238</v>
      </c>
      <c r="CX544" s="2" t="s">
        <v>226</v>
      </c>
      <c r="CY544" s="4">
        <v>3</v>
      </c>
      <c r="CZ544" s="8">
        <v>95.31</v>
      </c>
      <c r="DA544" s="4">
        <v>7</v>
      </c>
      <c r="DB544" s="8">
        <v>222.39</v>
      </c>
      <c r="DC544" s="7">
        <v>-0.5714</v>
      </c>
      <c r="DD544" s="7">
        <v>-0.5714</v>
      </c>
      <c r="DE544" s="2" t="s">
        <v>239</v>
      </c>
      <c r="DF544" s="2" t="s">
        <v>223</v>
      </c>
      <c r="DG544" s="2" t="s">
        <v>980</v>
      </c>
      <c r="DH544" s="2" t="s">
        <v>1980</v>
      </c>
      <c r="DI544" s="2" t="s">
        <v>238</v>
      </c>
      <c r="DJ544" s="2" t="s">
        <v>226</v>
      </c>
      <c r="DK544" s="4">
        <v>5</v>
      </c>
      <c r="DL544" s="8">
        <v>113.35</v>
      </c>
      <c r="DM544" s="4">
        <v>3</v>
      </c>
      <c r="DN544" s="8">
        <v>102.27</v>
      </c>
      <c r="DO544" s="7">
        <v>0.6667</v>
      </c>
      <c r="DP544" s="7">
        <v>0.1083</v>
      </c>
      <c r="DQ544" s="2" t="s">
        <v>239</v>
      </c>
      <c r="DR544" s="2" t="s">
        <v>223</v>
      </c>
      <c r="DS544" s="2" t="s">
        <v>1357</v>
      </c>
      <c r="DT544" s="2" t="s">
        <v>1358</v>
      </c>
      <c r="DU544" s="2" t="s">
        <v>238</v>
      </c>
      <c r="DV544" s="2" t="s">
        <v>226</v>
      </c>
      <c r="DW544" s="4">
        <v>13</v>
      </c>
      <c r="DX544" s="8">
        <v>404.15</v>
      </c>
      <c r="DY544" s="4">
        <v>34</v>
      </c>
      <c r="DZ544" s="8">
        <v>1330.76</v>
      </c>
      <c r="EA544" s="7">
        <v>-0.6176</v>
      </c>
      <c r="EB544" s="7">
        <v>-0.6963</v>
      </c>
      <c r="EC544" s="2" t="s">
        <v>239</v>
      </c>
      <c r="ED544" s="2" t="s">
        <v>223</v>
      </c>
      <c r="EE544" s="2" t="s">
        <v>1357</v>
      </c>
      <c r="EF544" s="2" t="s">
        <v>2105</v>
      </c>
      <c r="EG544" s="2" t="s">
        <v>238</v>
      </c>
      <c r="EH544" s="2" t="s">
        <v>226</v>
      </c>
      <c r="EI544" s="4"/>
      <c r="EJ544" s="8"/>
      <c r="EK544" s="4">
        <v>1</v>
      </c>
      <c r="EL544" s="8">
        <v>37.98</v>
      </c>
      <c r="EM544" s="7">
        <v>-1</v>
      </c>
      <c r="EN544" s="7">
        <v>-1</v>
      </c>
      <c r="EO544" s="2" t="s">
        <v>239</v>
      </c>
      <c r="EP544" s="2" t="s">
        <v>223</v>
      </c>
      <c r="EQ544" s="2" t="s">
        <v>1357</v>
      </c>
      <c r="ER544" s="2" t="s">
        <v>4027</v>
      </c>
      <c r="ES544" s="2" t="s">
        <v>238</v>
      </c>
      <c r="ET544" s="2" t="s">
        <v>226</v>
      </c>
      <c r="EU544" s="4">
        <v>1</v>
      </c>
      <c r="EV544" s="8">
        <v>36.11</v>
      </c>
      <c r="EW544" s="4">
        <v>3</v>
      </c>
      <c r="EX544" s="8">
        <v>108.33</v>
      </c>
      <c r="EY544" s="7">
        <v>-0.6667</v>
      </c>
      <c r="EZ544" s="7">
        <v>-0.6667</v>
      </c>
      <c r="FA544" s="2" t="s">
        <v>239</v>
      </c>
      <c r="FB544" s="2" t="s">
        <v>223</v>
      </c>
      <c r="FC544" s="2" t="s">
        <v>1357</v>
      </c>
      <c r="FD544" s="2" t="s">
        <v>4028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223</v>
      </c>
      <c r="FO544" s="2" t="s">
        <v>1357</v>
      </c>
      <c r="FP544" s="2" t="s">
        <v>4029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223</v>
      </c>
      <c r="GA544" s="2" t="s">
        <v>661</v>
      </c>
      <c r="GB544" s="2" t="s">
        <v>226</v>
      </c>
      <c r="GC544" s="2" t="s">
        <v>238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1002</v>
      </c>
      <c r="GL544" s="2" t="s">
        <v>237</v>
      </c>
      <c r="GM544" s="2" t="s">
        <v>1357</v>
      </c>
      <c r="GN544" s="2" t="s">
        <v>4030</v>
      </c>
      <c r="GO544" s="2" t="s">
        <v>238</v>
      </c>
      <c r="GP544" s="2" t="s">
        <v>226</v>
      </c>
      <c r="GQ544" s="4">
        <v>1</v>
      </c>
      <c r="GR544" s="8">
        <v>36.99</v>
      </c>
      <c r="GS544" s="4"/>
      <c r="GT544" s="8"/>
      <c r="GU544" s="7"/>
      <c r="GV544" s="7"/>
      <c r="GW544" s="2" t="s">
        <v>239</v>
      </c>
      <c r="GX544" s="2" t="s">
        <v>223</v>
      </c>
      <c r="GY544" s="2" t="s">
        <v>1025</v>
      </c>
      <c r="GZ544" s="2" t="s">
        <v>3732</v>
      </c>
      <c r="HA544" s="2" t="s">
        <v>238</v>
      </c>
      <c r="HB544" s="2" t="s">
        <v>226</v>
      </c>
      <c r="HC544" s="4">
        <v>1</v>
      </c>
      <c r="HD544" s="8">
        <v>37.68</v>
      </c>
      <c r="HE544" s="4"/>
      <c r="HF544" s="8"/>
      <c r="HG544" s="7"/>
      <c r="HH544" s="7"/>
      <c r="HI544" s="2" t="s">
        <v>239</v>
      </c>
      <c r="HJ544" s="2" t="s">
        <v>223</v>
      </c>
      <c r="HK544" s="2" t="s">
        <v>994</v>
      </c>
      <c r="HL544" s="2" t="s">
        <v>4031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223</v>
      </c>
      <c r="HW544" s="2" t="s">
        <v>1357</v>
      </c>
      <c r="HX544" s="2" t="s">
        <v>1687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252</v>
      </c>
      <c r="IH544" s="2" t="s">
        <v>223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226</v>
      </c>
      <c r="IT544" s="2" t="s">
        <v>226</v>
      </c>
      <c r="IU544" s="2" t="s">
        <v>226</v>
      </c>
      <c r="IV544" s="2" t="s">
        <v>226</v>
      </c>
      <c r="IW544" s="2" t="s">
        <v>226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448</v>
      </c>
      <c r="JF544" s="2" t="s">
        <v>223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223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236</v>
      </c>
      <c r="KP544" s="2" t="s">
        <v>223</v>
      </c>
      <c r="KQ544" s="2" t="s">
        <v>226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239</v>
      </c>
      <c r="LB544" s="2" t="s">
        <v>223</v>
      </c>
      <c r="LC544" s="2" t="s">
        <v>1004</v>
      </c>
      <c r="LD544" s="2" t="s">
        <v>2432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239</v>
      </c>
      <c r="LN544" s="2" t="s">
        <v>223</v>
      </c>
      <c r="LO544" s="2" t="s">
        <v>2266</v>
      </c>
      <c r="LP544" s="2" t="s">
        <v>2604</v>
      </c>
      <c r="LQ544" s="2" t="s">
        <v>238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239</v>
      </c>
      <c r="MX544" s="2" t="s">
        <v>223</v>
      </c>
      <c r="MY544" s="2" t="s">
        <v>1105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>
        <v>5</v>
      </c>
      <c r="NF544" s="8">
        <v>179.4</v>
      </c>
      <c r="NG544" s="7">
        <v>-1</v>
      </c>
      <c r="NH544" s="7">
        <v>-1</v>
      </c>
      <c r="NI544" s="2" t="s">
        <v>239</v>
      </c>
      <c r="NJ544" s="2" t="s">
        <v>261</v>
      </c>
      <c r="NK544" s="2" t="s">
        <v>1375</v>
      </c>
      <c r="NL544" s="2" t="s">
        <v>2741</v>
      </c>
      <c r="NM544" s="2" t="s">
        <v>238</v>
      </c>
      <c r="NN544" s="2" t="s">
        <v>226</v>
      </c>
      <c r="NO544" s="4"/>
      <c r="NP544" s="8"/>
      <c r="NQ544" s="4">
        <v>2</v>
      </c>
      <c r="NR544" s="8">
        <v>72.24</v>
      </c>
      <c r="NS544" s="7">
        <v>-1</v>
      </c>
      <c r="NT544" s="7">
        <v>-1</v>
      </c>
      <c r="NU544" s="2" t="s">
        <v>239</v>
      </c>
      <c r="NV544" s="2" t="s">
        <v>237</v>
      </c>
      <c r="NW544" s="2" t="s">
        <v>1032</v>
      </c>
      <c r="NX544" s="2" t="s">
        <v>1944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239</v>
      </c>
      <c r="OH544" s="2" t="s">
        <v>237</v>
      </c>
      <c r="OI544" s="2" t="s">
        <v>671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252</v>
      </c>
      <c r="OT544" s="2" t="s">
        <v>223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239</v>
      </c>
      <c r="PF544" s="2" t="s">
        <v>223</v>
      </c>
      <c r="PG544" s="2" t="s">
        <v>226</v>
      </c>
      <c r="PH544" s="2" t="s">
        <v>226</v>
      </c>
      <c r="PI544" s="2" t="s">
        <v>238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226</v>
      </c>
      <c r="QD544" s="2" t="s">
        <v>226</v>
      </c>
      <c r="QE544" s="2" t="s">
        <v>226</v>
      </c>
      <c r="QF544" s="2" t="s">
        <v>226</v>
      </c>
      <c r="QG544" s="2" t="s">
        <v>226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239</v>
      </c>
      <c r="QP544" s="2" t="s">
        <v>237</v>
      </c>
      <c r="QQ544" s="2" t="s">
        <v>1379</v>
      </c>
      <c r="QR544" s="2" t="s">
        <v>3206</v>
      </c>
      <c r="QS544" s="2" t="s">
        <v>238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266</v>
      </c>
      <c r="RB544" s="2" t="s">
        <v>223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226</v>
      </c>
      <c r="RO544" s="2" t="s">
        <v>226</v>
      </c>
      <c r="RP544" s="2" t="s">
        <v>226</v>
      </c>
      <c r="RQ544" s="2" t="s">
        <v>226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239</v>
      </c>
      <c r="RZ544" s="2" t="s">
        <v>237</v>
      </c>
      <c r="SA544" s="2" t="s">
        <v>1082</v>
      </c>
      <c r="SB544" s="2" t="s">
        <v>1045</v>
      </c>
      <c r="SC544" s="2" t="s">
        <v>238</v>
      </c>
      <c r="SD544" s="2" t="s">
        <v>226</v>
      </c>
      <c r="SE544" s="4">
        <v>226</v>
      </c>
      <c r="SF544" s="4">
        <v>14</v>
      </c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</row>
    <row r="545">
      <c r="A545" s="2" t="s">
        <v>4032</v>
      </c>
      <c r="B545" s="2" t="s">
        <v>577</v>
      </c>
      <c r="C545" s="2" t="s">
        <v>558</v>
      </c>
      <c r="D545" s="2" t="s">
        <v>3985</v>
      </c>
      <c r="E545" s="2" t="s">
        <v>3986</v>
      </c>
      <c r="F545" s="2" t="s">
        <v>4022</v>
      </c>
      <c r="G545" s="2" t="s">
        <v>4023</v>
      </c>
      <c r="H545" s="2" t="s">
        <v>4024</v>
      </c>
      <c r="I545" s="2" t="s">
        <v>3993</v>
      </c>
      <c r="J545" s="2" t="s">
        <v>221</v>
      </c>
      <c r="K545" s="2" t="s">
        <v>2130</v>
      </c>
      <c r="L545" s="3">
        <v>39.6</v>
      </c>
      <c r="M545" s="3">
        <v>41.58</v>
      </c>
      <c r="N545" s="3">
        <v>89.99</v>
      </c>
      <c r="O545" s="2" t="s">
        <v>223</v>
      </c>
      <c r="P545" s="2" t="s">
        <v>284</v>
      </c>
      <c r="Q545" s="2" t="s">
        <v>225</v>
      </c>
      <c r="R545" s="2" t="s">
        <v>226</v>
      </c>
      <c r="S545" s="2" t="s">
        <v>4025</v>
      </c>
      <c r="T545" s="2" t="s">
        <v>969</v>
      </c>
      <c r="U545" s="2" t="s">
        <v>229</v>
      </c>
      <c r="V545" s="2" t="s">
        <v>2382</v>
      </c>
      <c r="W545" s="2" t="s">
        <v>1894</v>
      </c>
      <c r="X545" s="2" t="s">
        <v>231</v>
      </c>
      <c r="Y545" s="2" t="s">
        <v>1353</v>
      </c>
      <c r="Z545" s="4">
        <v>190</v>
      </c>
      <c r="AA545" s="4">
        <f>=ROUNDDOWN(22.6190476190476,0)</f>
      </c>
      <c r="AB545" s="5">
        <v>8.4</v>
      </c>
      <c r="AC545" s="2" t="s">
        <v>226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89</v>
      </c>
      <c r="AQ545" s="8">
        <v>3305.94</v>
      </c>
      <c r="AR545" s="4">
        <v>119</v>
      </c>
      <c r="AS545" s="8">
        <v>5181.88</v>
      </c>
      <c r="AT545" s="7">
        <v>-0.2521</v>
      </c>
      <c r="AU545" s="7">
        <v>-0.362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0.8059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89</v>
      </c>
      <c r="BK545" s="8">
        <v>3305.94</v>
      </c>
      <c r="BL545" s="2" t="s">
        <v>4033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1002</v>
      </c>
      <c r="BV545" s="2" t="s">
        <v>237</v>
      </c>
      <c r="BW545" s="2" t="s">
        <v>226</v>
      </c>
      <c r="BX545" s="2" t="s">
        <v>1560</v>
      </c>
      <c r="BY545" s="2" t="s">
        <v>238</v>
      </c>
      <c r="BZ545" s="2" t="s">
        <v>226</v>
      </c>
      <c r="CA545" s="4">
        <v>2</v>
      </c>
      <c r="CB545" s="8">
        <v>82.78</v>
      </c>
      <c r="CC545" s="4">
        <v>8</v>
      </c>
      <c r="CD545" s="8">
        <v>331.12</v>
      </c>
      <c r="CE545" s="7">
        <v>-0.75</v>
      </c>
      <c r="CF545" s="7">
        <v>-0.75</v>
      </c>
      <c r="CG545" s="2" t="s">
        <v>239</v>
      </c>
      <c r="CH545" s="2" t="s">
        <v>223</v>
      </c>
      <c r="CI545" s="2" t="s">
        <v>1493</v>
      </c>
      <c r="CJ545" s="2" t="s">
        <v>2552</v>
      </c>
      <c r="CK545" s="2" t="s">
        <v>238</v>
      </c>
      <c r="CL545" s="2" t="s">
        <v>226</v>
      </c>
      <c r="CM545" s="4">
        <v>12</v>
      </c>
      <c r="CN545" s="8">
        <v>496.68</v>
      </c>
      <c r="CO545" s="4">
        <v>5</v>
      </c>
      <c r="CP545" s="8">
        <v>206.95</v>
      </c>
      <c r="CQ545" s="7">
        <v>1.4</v>
      </c>
      <c r="CR545" s="7">
        <v>1.4</v>
      </c>
      <c r="CS545" s="2" t="s">
        <v>239</v>
      </c>
      <c r="CT545" s="2" t="s">
        <v>223</v>
      </c>
      <c r="CU545" s="2" t="s">
        <v>1357</v>
      </c>
      <c r="CV545" s="2" t="s">
        <v>1431</v>
      </c>
      <c r="CW545" s="2" t="s">
        <v>238</v>
      </c>
      <c r="CX545" s="2" t="s">
        <v>226</v>
      </c>
      <c r="CY545" s="4">
        <v>19</v>
      </c>
      <c r="CZ545" s="8">
        <v>803.7</v>
      </c>
      <c r="DA545" s="4">
        <v>9</v>
      </c>
      <c r="DB545" s="8">
        <v>380.7</v>
      </c>
      <c r="DC545" s="7">
        <v>1.1111</v>
      </c>
      <c r="DD545" s="7">
        <v>1.1111</v>
      </c>
      <c r="DE545" s="2" t="s">
        <v>239</v>
      </c>
      <c r="DF545" s="2" t="s">
        <v>223</v>
      </c>
      <c r="DG545" s="2" t="s">
        <v>980</v>
      </c>
      <c r="DH545" s="2" t="s">
        <v>2147</v>
      </c>
      <c r="DI545" s="2" t="s">
        <v>238</v>
      </c>
      <c r="DJ545" s="2" t="s">
        <v>226</v>
      </c>
      <c r="DK545" s="4">
        <v>11</v>
      </c>
      <c r="DL545" s="8">
        <v>289.26</v>
      </c>
      <c r="DM545" s="4">
        <v>4</v>
      </c>
      <c r="DN545" s="8">
        <v>132.46</v>
      </c>
      <c r="DO545" s="7">
        <v>1.75</v>
      </c>
      <c r="DP545" s="7">
        <v>1.1838</v>
      </c>
      <c r="DQ545" s="2" t="s">
        <v>239</v>
      </c>
      <c r="DR545" s="2" t="s">
        <v>223</v>
      </c>
      <c r="DS545" s="2" t="s">
        <v>1357</v>
      </c>
      <c r="DT545" s="2" t="s">
        <v>1628</v>
      </c>
      <c r="DU545" s="2" t="s">
        <v>238</v>
      </c>
      <c r="DV545" s="2" t="s">
        <v>226</v>
      </c>
      <c r="DW545" s="4">
        <v>38</v>
      </c>
      <c r="DX545" s="8">
        <v>1335.98</v>
      </c>
      <c r="DY545" s="4">
        <v>86</v>
      </c>
      <c r="DZ545" s="8">
        <v>3846.78</v>
      </c>
      <c r="EA545" s="7">
        <v>-0.5581</v>
      </c>
      <c r="EB545" s="7">
        <v>-0.6527</v>
      </c>
      <c r="EC545" s="2" t="s">
        <v>239</v>
      </c>
      <c r="ED545" s="2" t="s">
        <v>223</v>
      </c>
      <c r="EE545" s="2" t="s">
        <v>1357</v>
      </c>
      <c r="EF545" s="2" t="s">
        <v>1431</v>
      </c>
      <c r="EG545" s="2" t="s">
        <v>238</v>
      </c>
      <c r="EH545" s="2" t="s">
        <v>226</v>
      </c>
      <c r="EI545" s="4">
        <v>2</v>
      </c>
      <c r="EJ545" s="8">
        <v>86.8</v>
      </c>
      <c r="EK545" s="4"/>
      <c r="EL545" s="8"/>
      <c r="EM545" s="7"/>
      <c r="EN545" s="7"/>
      <c r="EO545" s="2" t="s">
        <v>239</v>
      </c>
      <c r="EP545" s="2" t="s">
        <v>223</v>
      </c>
      <c r="EQ545" s="2" t="s">
        <v>1357</v>
      </c>
      <c r="ER545" s="2" t="s">
        <v>1431</v>
      </c>
      <c r="ES545" s="2" t="s">
        <v>238</v>
      </c>
      <c r="ET545" s="2" t="s">
        <v>226</v>
      </c>
      <c r="EU545" s="4">
        <v>2</v>
      </c>
      <c r="EV545" s="8">
        <v>83.14</v>
      </c>
      <c r="EW545" s="4">
        <v>5</v>
      </c>
      <c r="EX545" s="8">
        <v>207.85</v>
      </c>
      <c r="EY545" s="7">
        <v>-0.6</v>
      </c>
      <c r="EZ545" s="7">
        <v>-0.6</v>
      </c>
      <c r="FA545" s="2" t="s">
        <v>239</v>
      </c>
      <c r="FB545" s="2" t="s">
        <v>223</v>
      </c>
      <c r="FC545" s="2" t="s">
        <v>1357</v>
      </c>
      <c r="FD545" s="2" t="s">
        <v>1418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223</v>
      </c>
      <c r="FO545" s="2" t="s">
        <v>1357</v>
      </c>
      <c r="FP545" s="2" t="s">
        <v>2741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223</v>
      </c>
      <c r="GA545" s="2" t="s">
        <v>661</v>
      </c>
      <c r="GB545" s="2" t="s">
        <v>226</v>
      </c>
      <c r="GC545" s="2" t="s">
        <v>238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1002</v>
      </c>
      <c r="GL545" s="2" t="s">
        <v>237</v>
      </c>
      <c r="GM545" s="2" t="s">
        <v>1357</v>
      </c>
      <c r="GN545" s="2" t="s">
        <v>1533</v>
      </c>
      <c r="GO545" s="2" t="s">
        <v>238</v>
      </c>
      <c r="GP545" s="2" t="s">
        <v>226</v>
      </c>
      <c r="GQ545" s="4">
        <v>2</v>
      </c>
      <c r="GR545" s="8">
        <v>84.54</v>
      </c>
      <c r="GS545" s="4"/>
      <c r="GT545" s="8"/>
      <c r="GU545" s="7"/>
      <c r="GV545" s="7"/>
      <c r="GW545" s="2" t="s">
        <v>239</v>
      </c>
      <c r="GX545" s="2" t="s">
        <v>223</v>
      </c>
      <c r="GY545" s="2" t="s">
        <v>1025</v>
      </c>
      <c r="GZ545" s="2" t="s">
        <v>2185</v>
      </c>
      <c r="HA545" s="2" t="s">
        <v>238</v>
      </c>
      <c r="HB545" s="2" t="s">
        <v>226</v>
      </c>
      <c r="HC545" s="4">
        <v>1</v>
      </c>
      <c r="HD545" s="8">
        <v>43.06</v>
      </c>
      <c r="HE545" s="4">
        <v>1</v>
      </c>
      <c r="HF545" s="8">
        <v>34.44</v>
      </c>
      <c r="HG545" s="7"/>
      <c r="HH545" s="7">
        <v>0.2503</v>
      </c>
      <c r="HI545" s="2" t="s">
        <v>239</v>
      </c>
      <c r="HJ545" s="2" t="s">
        <v>223</v>
      </c>
      <c r="HK545" s="2" t="s">
        <v>994</v>
      </c>
      <c r="HL545" s="2" t="s">
        <v>1672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223</v>
      </c>
      <c r="HW545" s="2" t="s">
        <v>1357</v>
      </c>
      <c r="HX545" s="2" t="s">
        <v>4034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252</v>
      </c>
      <c r="IH545" s="2" t="s">
        <v>223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226</v>
      </c>
      <c r="IT545" s="2" t="s">
        <v>226</v>
      </c>
      <c r="IU545" s="2" t="s">
        <v>226</v>
      </c>
      <c r="IV545" s="2" t="s">
        <v>226</v>
      </c>
      <c r="IW545" s="2" t="s">
        <v>226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448</v>
      </c>
      <c r="JF545" s="2" t="s">
        <v>223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223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236</v>
      </c>
      <c r="KP545" s="2" t="s">
        <v>223</v>
      </c>
      <c r="KQ545" s="2" t="s">
        <v>226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239</v>
      </c>
      <c r="LB545" s="2" t="s">
        <v>223</v>
      </c>
      <c r="LC545" s="2" t="s">
        <v>1004</v>
      </c>
      <c r="LD545" s="2" t="s">
        <v>776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239</v>
      </c>
      <c r="LN545" s="2" t="s">
        <v>223</v>
      </c>
      <c r="LO545" s="2" t="s">
        <v>321</v>
      </c>
      <c r="LP545" s="2" t="s">
        <v>1646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239</v>
      </c>
      <c r="MX545" s="2" t="s">
        <v>223</v>
      </c>
      <c r="MY545" s="2" t="s">
        <v>1105</v>
      </c>
      <c r="MZ545" s="2" t="s">
        <v>1774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239</v>
      </c>
      <c r="NJ545" s="2" t="s">
        <v>261</v>
      </c>
      <c r="NK545" s="2" t="s">
        <v>1375</v>
      </c>
      <c r="NL545" s="2" t="s">
        <v>2741</v>
      </c>
      <c r="NM545" s="2" t="s">
        <v>238</v>
      </c>
      <c r="NN545" s="2" t="s">
        <v>226</v>
      </c>
      <c r="NO545" s="4"/>
      <c r="NP545" s="8"/>
      <c r="NQ545" s="4">
        <v>1</v>
      </c>
      <c r="NR545" s="8">
        <v>41.58</v>
      </c>
      <c r="NS545" s="7">
        <v>-1</v>
      </c>
      <c r="NT545" s="7">
        <v>-1</v>
      </c>
      <c r="NU545" s="2" t="s">
        <v>239</v>
      </c>
      <c r="NV545" s="2" t="s">
        <v>237</v>
      </c>
      <c r="NW545" s="2" t="s">
        <v>3209</v>
      </c>
      <c r="NX545" s="2" t="s">
        <v>3209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239</v>
      </c>
      <c r="OH545" s="2" t="s">
        <v>237</v>
      </c>
      <c r="OI545" s="2" t="s">
        <v>671</v>
      </c>
      <c r="OJ545" s="2" t="s">
        <v>226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252</v>
      </c>
      <c r="OT545" s="2" t="s">
        <v>223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239</v>
      </c>
      <c r="PF545" s="2" t="s">
        <v>223</v>
      </c>
      <c r="PG545" s="2" t="s">
        <v>226</v>
      </c>
      <c r="PH545" s="2" t="s">
        <v>226</v>
      </c>
      <c r="PI545" s="2" t="s">
        <v>238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226</v>
      </c>
      <c r="QD545" s="2" t="s">
        <v>226</v>
      </c>
      <c r="QE545" s="2" t="s">
        <v>226</v>
      </c>
      <c r="QF545" s="2" t="s">
        <v>226</v>
      </c>
      <c r="QG545" s="2" t="s">
        <v>226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239</v>
      </c>
      <c r="QP545" s="2" t="s">
        <v>237</v>
      </c>
      <c r="QQ545" s="2" t="s">
        <v>1379</v>
      </c>
      <c r="QR545" s="2" t="s">
        <v>1006</v>
      </c>
      <c r="QS545" s="2" t="s">
        <v>238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266</v>
      </c>
      <c r="RB545" s="2" t="s">
        <v>223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226</v>
      </c>
      <c r="RO545" s="2" t="s">
        <v>226</v>
      </c>
      <c r="RP545" s="2" t="s">
        <v>226</v>
      </c>
      <c r="RQ545" s="2" t="s">
        <v>226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239</v>
      </c>
      <c r="RZ545" s="2" t="s">
        <v>237</v>
      </c>
      <c r="SA545" s="2" t="s">
        <v>1082</v>
      </c>
      <c r="SB545" s="2" t="s">
        <v>1045</v>
      </c>
      <c r="SC545" s="2" t="s">
        <v>238</v>
      </c>
      <c r="SD545" s="2" t="s">
        <v>226</v>
      </c>
      <c r="SE545" s="4">
        <v>190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</row>
    <row r="546">
      <c r="A546" s="2" t="s">
        <v>4035</v>
      </c>
      <c r="B546" s="2" t="s">
        <v>577</v>
      </c>
      <c r="C546" s="2" t="s">
        <v>558</v>
      </c>
      <c r="D546" s="2" t="s">
        <v>3985</v>
      </c>
      <c r="E546" s="2" t="s">
        <v>3986</v>
      </c>
      <c r="F546" s="2" t="s">
        <v>2725</v>
      </c>
      <c r="G546" s="2" t="s">
        <v>2726</v>
      </c>
      <c r="H546" s="2" t="s">
        <v>2727</v>
      </c>
      <c r="I546" s="2" t="s">
        <v>3993</v>
      </c>
      <c r="J546" s="2" t="s">
        <v>582</v>
      </c>
      <c r="K546" s="2" t="s">
        <v>880</v>
      </c>
      <c r="L546" s="3">
        <v>35.2</v>
      </c>
      <c r="M546" s="3">
        <v>36.96</v>
      </c>
      <c r="N546" s="3">
        <v>79.99</v>
      </c>
      <c r="O546" s="2" t="s">
        <v>223</v>
      </c>
      <c r="P546" s="2" t="s">
        <v>224</v>
      </c>
      <c r="Q546" s="2" t="s">
        <v>225</v>
      </c>
      <c r="R546" s="2" t="s">
        <v>226</v>
      </c>
      <c r="S546" s="2" t="s">
        <v>2728</v>
      </c>
      <c r="T546" s="2" t="s">
        <v>969</v>
      </c>
      <c r="U546" s="2" t="s">
        <v>371</v>
      </c>
      <c r="V546" s="2" t="s">
        <v>320</v>
      </c>
      <c r="W546" s="2" t="s">
        <v>231</v>
      </c>
      <c r="X546" s="2" t="s">
        <v>226</v>
      </c>
      <c r="Y546" s="2" t="s">
        <v>1353</v>
      </c>
      <c r="Z546" s="4">
        <v>145</v>
      </c>
      <c r="AA546" s="4">
        <f>=ROUNDDOWN(29,0)</f>
      </c>
      <c r="AB546" s="5">
        <v>5</v>
      </c>
      <c r="AC546" s="2" t="s">
        <v>624</v>
      </c>
      <c r="AD546" s="4">
        <v>230</v>
      </c>
      <c r="AE546" s="4">
        <v>310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55</v>
      </c>
      <c r="AQ546" s="8">
        <v>2093.45</v>
      </c>
      <c r="AR546" s="4">
        <v>76</v>
      </c>
      <c r="AS546" s="8">
        <v>2824.34</v>
      </c>
      <c r="AT546" s="7">
        <v>-0.2763</v>
      </c>
      <c r="AU546" s="7">
        <v>-0.2588</v>
      </c>
      <c r="AV546" s="4">
        <v>86</v>
      </c>
      <c r="AW546" s="8">
        <v>3381.6</v>
      </c>
      <c r="AX546" s="4">
        <v>150</v>
      </c>
      <c r="AY546" s="8">
        <v>5980.58</v>
      </c>
      <c r="AZ546" s="7">
        <v>-0.4267</v>
      </c>
      <c r="BA546" s="7">
        <v>-0.4346</v>
      </c>
      <c r="BB546" s="7">
        <v>0.6191</v>
      </c>
      <c r="BC546" s="4">
        <v>86</v>
      </c>
      <c r="BD546" s="8">
        <v>3381.6</v>
      </c>
      <c r="BE546" s="4">
        <v>150</v>
      </c>
      <c r="BF546" s="8">
        <v>5980.58</v>
      </c>
      <c r="BG546" s="7">
        <v>-0.4267</v>
      </c>
      <c r="BH546" s="7">
        <v>-0.4346</v>
      </c>
      <c r="BI546" s="7">
        <v>1</v>
      </c>
      <c r="BJ546" s="4">
        <v>55</v>
      </c>
      <c r="BK546" s="8">
        <v>2093.45</v>
      </c>
      <c r="BL546" s="2" t="s">
        <v>4036</v>
      </c>
      <c r="BM546" s="7">
        <v>1</v>
      </c>
      <c r="BN546" s="7">
        <v>1</v>
      </c>
      <c r="BO546" s="4"/>
      <c r="BP546" s="8"/>
      <c r="BQ546" s="4">
        <v>8</v>
      </c>
      <c r="BR546" s="8">
        <v>348.8</v>
      </c>
      <c r="BS546" s="7">
        <v>-1</v>
      </c>
      <c r="BT546" s="7">
        <v>-1</v>
      </c>
      <c r="BU546" s="2" t="s">
        <v>239</v>
      </c>
      <c r="BV546" s="2" t="s">
        <v>223</v>
      </c>
      <c r="BW546" s="2" t="s">
        <v>226</v>
      </c>
      <c r="BX546" s="2" t="s">
        <v>2502</v>
      </c>
      <c r="BY546" s="2" t="s">
        <v>238</v>
      </c>
      <c r="BZ546" s="2" t="s">
        <v>226</v>
      </c>
      <c r="CA546" s="4"/>
      <c r="CB546" s="8"/>
      <c r="CC546" s="4">
        <v>10</v>
      </c>
      <c r="CD546" s="8">
        <v>362.2</v>
      </c>
      <c r="CE546" s="7">
        <v>-1</v>
      </c>
      <c r="CF546" s="7">
        <v>-1</v>
      </c>
      <c r="CG546" s="2" t="s">
        <v>239</v>
      </c>
      <c r="CH546" s="2" t="s">
        <v>223</v>
      </c>
      <c r="CI546" s="2" t="s">
        <v>1493</v>
      </c>
      <c r="CJ546" s="2" t="s">
        <v>570</v>
      </c>
      <c r="CK546" s="2" t="s">
        <v>238</v>
      </c>
      <c r="CL546" s="2" t="s">
        <v>226</v>
      </c>
      <c r="CM546" s="4">
        <v>5</v>
      </c>
      <c r="CN546" s="8">
        <v>181.05</v>
      </c>
      <c r="CO546" s="4">
        <v>6</v>
      </c>
      <c r="CP546" s="8">
        <v>217.26</v>
      </c>
      <c r="CQ546" s="7">
        <v>-0.1667</v>
      </c>
      <c r="CR546" s="7">
        <v>-0.1667</v>
      </c>
      <c r="CS546" s="2" t="s">
        <v>239</v>
      </c>
      <c r="CT546" s="2" t="s">
        <v>223</v>
      </c>
      <c r="CU546" s="2" t="s">
        <v>1357</v>
      </c>
      <c r="CV546" s="2" t="s">
        <v>3854</v>
      </c>
      <c r="CW546" s="2" t="s">
        <v>238</v>
      </c>
      <c r="CX546" s="2" t="s">
        <v>226</v>
      </c>
      <c r="CY546" s="4">
        <v>3</v>
      </c>
      <c r="CZ546" s="8">
        <v>112.8</v>
      </c>
      <c r="DA546" s="4">
        <v>2</v>
      </c>
      <c r="DB546" s="8">
        <v>75.2</v>
      </c>
      <c r="DC546" s="7">
        <v>0.5</v>
      </c>
      <c r="DD546" s="7">
        <v>0.5</v>
      </c>
      <c r="DE546" s="2" t="s">
        <v>239</v>
      </c>
      <c r="DF546" s="2" t="s">
        <v>223</v>
      </c>
      <c r="DG546" s="2" t="s">
        <v>980</v>
      </c>
      <c r="DH546" s="2" t="s">
        <v>1981</v>
      </c>
      <c r="DI546" s="2" t="s">
        <v>238</v>
      </c>
      <c r="DJ546" s="2" t="s">
        <v>226</v>
      </c>
      <c r="DK546" s="4">
        <v>20</v>
      </c>
      <c r="DL546" s="8">
        <v>681.8</v>
      </c>
      <c r="DM546" s="4">
        <v>11</v>
      </c>
      <c r="DN546" s="8">
        <v>347.71</v>
      </c>
      <c r="DO546" s="7">
        <v>0.8182</v>
      </c>
      <c r="DP546" s="7">
        <v>0.9608</v>
      </c>
      <c r="DQ546" s="2" t="s">
        <v>239</v>
      </c>
      <c r="DR546" s="2" t="s">
        <v>223</v>
      </c>
      <c r="DS546" s="2" t="s">
        <v>1357</v>
      </c>
      <c r="DT546" s="2" t="s">
        <v>3489</v>
      </c>
      <c r="DU546" s="2" t="s">
        <v>238</v>
      </c>
      <c r="DV546" s="2" t="s">
        <v>226</v>
      </c>
      <c r="DW546" s="4">
        <v>5</v>
      </c>
      <c r="DX546" s="8">
        <v>194.05</v>
      </c>
      <c r="DY546" s="4">
        <v>11</v>
      </c>
      <c r="DZ546" s="8">
        <v>426.91</v>
      </c>
      <c r="EA546" s="7">
        <v>-0.5455</v>
      </c>
      <c r="EB546" s="7">
        <v>-0.5455</v>
      </c>
      <c r="EC546" s="2" t="s">
        <v>239</v>
      </c>
      <c r="ED546" s="2" t="s">
        <v>223</v>
      </c>
      <c r="EE546" s="2" t="s">
        <v>1357</v>
      </c>
      <c r="EF546" s="2" t="s">
        <v>4037</v>
      </c>
      <c r="EG546" s="2" t="s">
        <v>238</v>
      </c>
      <c r="EH546" s="2" t="s">
        <v>226</v>
      </c>
      <c r="EI546" s="4">
        <v>9</v>
      </c>
      <c r="EJ546" s="8">
        <v>307.62</v>
      </c>
      <c r="EK546" s="4">
        <v>8</v>
      </c>
      <c r="EL546" s="8">
        <v>273.44</v>
      </c>
      <c r="EM546" s="7">
        <v>0.125</v>
      </c>
      <c r="EN546" s="7">
        <v>0.125</v>
      </c>
      <c r="EO546" s="2" t="s">
        <v>239</v>
      </c>
      <c r="EP546" s="2" t="s">
        <v>223</v>
      </c>
      <c r="EQ546" s="2" t="s">
        <v>1357</v>
      </c>
      <c r="ER546" s="2" t="s">
        <v>4038</v>
      </c>
      <c r="ES546" s="2" t="s">
        <v>238</v>
      </c>
      <c r="ET546" s="2" t="s">
        <v>226</v>
      </c>
      <c r="EU546" s="4">
        <v>11</v>
      </c>
      <c r="EV546" s="8">
        <v>542.21</v>
      </c>
      <c r="EW546" s="4">
        <v>10</v>
      </c>
      <c r="EX546" s="8">
        <v>406.46</v>
      </c>
      <c r="EY546" s="7">
        <v>0.1</v>
      </c>
      <c r="EZ546" s="7">
        <v>0.334</v>
      </c>
      <c r="FA546" s="2" t="s">
        <v>239</v>
      </c>
      <c r="FB546" s="2" t="s">
        <v>223</v>
      </c>
      <c r="FC546" s="2" t="s">
        <v>1357</v>
      </c>
      <c r="FD546" s="2" t="s">
        <v>2294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223</v>
      </c>
      <c r="FO546" s="2" t="s">
        <v>1357</v>
      </c>
      <c r="FP546" s="2" t="s">
        <v>1498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239</v>
      </c>
      <c r="FZ546" s="2" t="s">
        <v>223</v>
      </c>
      <c r="GA546" s="2" t="s">
        <v>661</v>
      </c>
      <c r="GB546" s="2" t="s">
        <v>226</v>
      </c>
      <c r="GC546" s="2" t="s">
        <v>238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1002</v>
      </c>
      <c r="GL546" s="2" t="s">
        <v>237</v>
      </c>
      <c r="GM546" s="2" t="s">
        <v>1357</v>
      </c>
      <c r="GN546" s="2" t="s">
        <v>3799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239</v>
      </c>
      <c r="GX546" s="2" t="s">
        <v>223</v>
      </c>
      <c r="GY546" s="2" t="s">
        <v>1025</v>
      </c>
      <c r="GZ546" s="2" t="s">
        <v>825</v>
      </c>
      <c r="HA546" s="2" t="s">
        <v>238</v>
      </c>
      <c r="HB546" s="2" t="s">
        <v>226</v>
      </c>
      <c r="HC546" s="4"/>
      <c r="HD546" s="8"/>
      <c r="HE546" s="4">
        <v>2</v>
      </c>
      <c r="HF546" s="8">
        <v>75.36</v>
      </c>
      <c r="HG546" s="7">
        <v>-1</v>
      </c>
      <c r="HH546" s="7">
        <v>-1</v>
      </c>
      <c r="HI546" s="2" t="s">
        <v>239</v>
      </c>
      <c r="HJ546" s="2" t="s">
        <v>223</v>
      </c>
      <c r="HK546" s="2" t="s">
        <v>994</v>
      </c>
      <c r="HL546" s="2" t="s">
        <v>3271</v>
      </c>
      <c r="HM546" s="2" t="s">
        <v>238</v>
      </c>
      <c r="HN546" s="2" t="s">
        <v>226</v>
      </c>
      <c r="HO546" s="4"/>
      <c r="HP546" s="8"/>
      <c r="HQ546" s="4">
        <v>2</v>
      </c>
      <c r="HR546" s="8">
        <v>66.14</v>
      </c>
      <c r="HS546" s="7">
        <v>-1</v>
      </c>
      <c r="HT546" s="7">
        <v>-1</v>
      </c>
      <c r="HU546" s="2" t="s">
        <v>1002</v>
      </c>
      <c r="HV546" s="2" t="s">
        <v>237</v>
      </c>
      <c r="HW546" s="2" t="s">
        <v>1493</v>
      </c>
      <c r="HX546" s="2" t="s">
        <v>4039</v>
      </c>
      <c r="HY546" s="2" t="s">
        <v>238</v>
      </c>
      <c r="HZ546" s="2" t="s">
        <v>226</v>
      </c>
      <c r="IA546" s="4"/>
      <c r="IB546" s="8"/>
      <c r="IC546" s="4">
        <v>2</v>
      </c>
      <c r="ID546" s="8">
        <v>81.34</v>
      </c>
      <c r="IE546" s="7">
        <v>-1</v>
      </c>
      <c r="IF546" s="7">
        <v>-1</v>
      </c>
      <c r="IG546" s="2" t="s">
        <v>239</v>
      </c>
      <c r="IH546" s="2" t="s">
        <v>223</v>
      </c>
      <c r="II546" s="2" t="s">
        <v>612</v>
      </c>
      <c r="IJ546" s="2" t="s">
        <v>327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226</v>
      </c>
      <c r="IT546" s="2" t="s">
        <v>226</v>
      </c>
      <c r="IU546" s="2" t="s">
        <v>226</v>
      </c>
      <c r="IV546" s="2" t="s">
        <v>226</v>
      </c>
      <c r="IW546" s="2" t="s">
        <v>226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448</v>
      </c>
      <c r="JF546" s="2" t="s">
        <v>223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223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223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239</v>
      </c>
      <c r="KP546" s="2" t="s">
        <v>223</v>
      </c>
      <c r="KQ546" s="2" t="s">
        <v>1178</v>
      </c>
      <c r="KR546" s="2" t="s">
        <v>226</v>
      </c>
      <c r="KS546" s="2" t="s">
        <v>238</v>
      </c>
      <c r="KT546" s="2" t="s">
        <v>226</v>
      </c>
      <c r="KU546" s="4">
        <v>2</v>
      </c>
      <c r="KV546" s="8">
        <v>73.92</v>
      </c>
      <c r="KW546" s="4"/>
      <c r="KX546" s="8"/>
      <c r="KY546" s="7"/>
      <c r="KZ546" s="7"/>
      <c r="LA546" s="2" t="s">
        <v>239</v>
      </c>
      <c r="LB546" s="2" t="s">
        <v>223</v>
      </c>
      <c r="LC546" s="2" t="s">
        <v>1004</v>
      </c>
      <c r="LD546" s="2" t="s">
        <v>1896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223</v>
      </c>
      <c r="LO546" s="2" t="s">
        <v>321</v>
      </c>
      <c r="LP546" s="2" t="s">
        <v>226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239</v>
      </c>
      <c r="MX546" s="2" t="s">
        <v>223</v>
      </c>
      <c r="MY546" s="2" t="s">
        <v>1105</v>
      </c>
      <c r="MZ546" s="2" t="s">
        <v>1733</v>
      </c>
      <c r="NA546" s="2" t="s">
        <v>238</v>
      </c>
      <c r="NB546" s="2" t="s">
        <v>226</v>
      </c>
      <c r="NC546" s="4"/>
      <c r="ND546" s="8"/>
      <c r="NE546" s="4">
        <v>4</v>
      </c>
      <c r="NF546" s="8">
        <v>143.52</v>
      </c>
      <c r="NG546" s="7">
        <v>-1</v>
      </c>
      <c r="NH546" s="7">
        <v>-1</v>
      </c>
      <c r="NI546" s="2" t="s">
        <v>239</v>
      </c>
      <c r="NJ546" s="2" t="s">
        <v>261</v>
      </c>
      <c r="NK546" s="2" t="s">
        <v>1375</v>
      </c>
      <c r="NL546" s="2" t="s">
        <v>3818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239</v>
      </c>
      <c r="NV546" s="2" t="s">
        <v>237</v>
      </c>
      <c r="NW546" s="2" t="s">
        <v>1545</v>
      </c>
      <c r="NX546" s="2" t="s">
        <v>1195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237</v>
      </c>
      <c r="OI546" s="2" t="s">
        <v>762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252</v>
      </c>
      <c r="OT546" s="2" t="s">
        <v>223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239</v>
      </c>
      <c r="PF546" s="2" t="s">
        <v>223</v>
      </c>
      <c r="PG546" s="2" t="s">
        <v>226</v>
      </c>
      <c r="PH546" s="2" t="s">
        <v>226</v>
      </c>
      <c r="PI546" s="2" t="s">
        <v>238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226</v>
      </c>
      <c r="QD546" s="2" t="s">
        <v>226</v>
      </c>
      <c r="QE546" s="2" t="s">
        <v>226</v>
      </c>
      <c r="QF546" s="2" t="s">
        <v>226</v>
      </c>
      <c r="QG546" s="2" t="s">
        <v>226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239</v>
      </c>
      <c r="QP546" s="2" t="s">
        <v>237</v>
      </c>
      <c r="QQ546" s="2" t="s">
        <v>1379</v>
      </c>
      <c r="QR546" s="2" t="s">
        <v>1815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266</v>
      </c>
      <c r="RB546" s="2" t="s">
        <v>223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239</v>
      </c>
      <c r="RZ546" s="2" t="s">
        <v>237</v>
      </c>
      <c r="SA546" s="2" t="s">
        <v>1082</v>
      </c>
      <c r="SB546" s="2" t="s">
        <v>4040</v>
      </c>
      <c r="SC546" s="2" t="s">
        <v>238</v>
      </c>
      <c r="SD546" s="2" t="s">
        <v>226</v>
      </c>
      <c r="SE546" s="4">
        <v>145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>
        <v>230</v>
      </c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>
        <v>80</v>
      </c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</row>
    <row r="547">
      <c r="A547" s="2" t="s">
        <v>4041</v>
      </c>
      <c r="B547" s="2" t="s">
        <v>577</v>
      </c>
      <c r="C547" s="2" t="s">
        <v>558</v>
      </c>
      <c r="D547" s="2" t="s">
        <v>3985</v>
      </c>
      <c r="E547" s="2" t="s">
        <v>3986</v>
      </c>
      <c r="F547" s="2" t="s">
        <v>2725</v>
      </c>
      <c r="G547" s="2" t="s">
        <v>2726</v>
      </c>
      <c r="H547" s="2" t="s">
        <v>2727</v>
      </c>
      <c r="I547" s="2" t="s">
        <v>3993</v>
      </c>
      <c r="J547" s="2" t="s">
        <v>221</v>
      </c>
      <c r="K547" s="2" t="s">
        <v>880</v>
      </c>
      <c r="L547" s="3">
        <v>39.6</v>
      </c>
      <c r="M547" s="3">
        <v>41.58</v>
      </c>
      <c r="N547" s="3">
        <v>89.99</v>
      </c>
      <c r="O547" s="2" t="s">
        <v>223</v>
      </c>
      <c r="P547" s="2" t="s">
        <v>224</v>
      </c>
      <c r="Q547" s="2" t="s">
        <v>225</v>
      </c>
      <c r="R547" s="2" t="s">
        <v>226</v>
      </c>
      <c r="S547" s="2" t="s">
        <v>2728</v>
      </c>
      <c r="T547" s="2" t="s">
        <v>969</v>
      </c>
      <c r="U547" s="2" t="s">
        <v>229</v>
      </c>
      <c r="V547" s="2" t="s">
        <v>320</v>
      </c>
      <c r="W547" s="2" t="s">
        <v>231</v>
      </c>
      <c r="X547" s="2" t="s">
        <v>226</v>
      </c>
      <c r="Y547" s="2" t="s">
        <v>1353</v>
      </c>
      <c r="Z547" s="4">
        <v>239</v>
      </c>
      <c r="AA547" s="4">
        <f>=ROUNDDOWN(47.8,0)</f>
      </c>
      <c r="AB547" s="5">
        <v>5</v>
      </c>
      <c r="AC547" s="2" t="s">
        <v>624</v>
      </c>
      <c r="AD547" s="4">
        <v>180</v>
      </c>
      <c r="AE547" s="4">
        <v>260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31</v>
      </c>
      <c r="AQ547" s="8">
        <v>1288.15</v>
      </c>
      <c r="AR547" s="4">
        <v>74</v>
      </c>
      <c r="AS547" s="8">
        <v>3156.24</v>
      </c>
      <c r="AT547" s="7">
        <v>-0.5811</v>
      </c>
      <c r="AU547" s="7">
        <v>-0.5919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0.3809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31</v>
      </c>
      <c r="BK547" s="8">
        <v>1288.15</v>
      </c>
      <c r="BL547" s="2" t="s">
        <v>4042</v>
      </c>
      <c r="BM547" s="7">
        <v>1</v>
      </c>
      <c r="BN547" s="7">
        <v>1</v>
      </c>
      <c r="BO547" s="4"/>
      <c r="BP547" s="8"/>
      <c r="BQ547" s="4">
        <v>15</v>
      </c>
      <c r="BR547" s="8">
        <v>725.7</v>
      </c>
      <c r="BS547" s="7">
        <v>-1</v>
      </c>
      <c r="BT547" s="7">
        <v>-1</v>
      </c>
      <c r="BU547" s="2" t="s">
        <v>239</v>
      </c>
      <c r="BV547" s="2" t="s">
        <v>223</v>
      </c>
      <c r="BW547" s="2" t="s">
        <v>226</v>
      </c>
      <c r="BX547" s="2" t="s">
        <v>1560</v>
      </c>
      <c r="BY547" s="2" t="s">
        <v>238</v>
      </c>
      <c r="BZ547" s="2" t="s">
        <v>226</v>
      </c>
      <c r="CA547" s="4">
        <v>2</v>
      </c>
      <c r="CB547" s="8">
        <v>82.78</v>
      </c>
      <c r="CC547" s="4">
        <v>8</v>
      </c>
      <c r="CD547" s="8">
        <v>331.12</v>
      </c>
      <c r="CE547" s="7">
        <v>-0.75</v>
      </c>
      <c r="CF547" s="7">
        <v>-0.75</v>
      </c>
      <c r="CG547" s="2" t="s">
        <v>239</v>
      </c>
      <c r="CH547" s="2" t="s">
        <v>223</v>
      </c>
      <c r="CI547" s="2" t="s">
        <v>1493</v>
      </c>
      <c r="CJ547" s="2" t="s">
        <v>3821</v>
      </c>
      <c r="CK547" s="2" t="s">
        <v>238</v>
      </c>
      <c r="CL547" s="2" t="s">
        <v>226</v>
      </c>
      <c r="CM547" s="4">
        <v>3</v>
      </c>
      <c r="CN547" s="8">
        <v>124.17</v>
      </c>
      <c r="CO547" s="4">
        <v>6</v>
      </c>
      <c r="CP547" s="8">
        <v>248.34</v>
      </c>
      <c r="CQ547" s="7">
        <v>-0.5</v>
      </c>
      <c r="CR547" s="7">
        <v>-0.5</v>
      </c>
      <c r="CS547" s="2" t="s">
        <v>239</v>
      </c>
      <c r="CT547" s="2" t="s">
        <v>223</v>
      </c>
      <c r="CU547" s="2" t="s">
        <v>1357</v>
      </c>
      <c r="CV547" s="2" t="s">
        <v>4043</v>
      </c>
      <c r="CW547" s="2" t="s">
        <v>238</v>
      </c>
      <c r="CX547" s="2" t="s">
        <v>226</v>
      </c>
      <c r="CY547" s="4">
        <v>4</v>
      </c>
      <c r="CZ547" s="8">
        <v>169.2</v>
      </c>
      <c r="DA547" s="4">
        <v>3</v>
      </c>
      <c r="DB547" s="8">
        <v>126.9</v>
      </c>
      <c r="DC547" s="7">
        <v>0.3333</v>
      </c>
      <c r="DD547" s="7">
        <v>0.3333</v>
      </c>
      <c r="DE547" s="2" t="s">
        <v>239</v>
      </c>
      <c r="DF547" s="2" t="s">
        <v>223</v>
      </c>
      <c r="DG547" s="2" t="s">
        <v>980</v>
      </c>
      <c r="DH547" s="2" t="s">
        <v>1071</v>
      </c>
      <c r="DI547" s="2" t="s">
        <v>238</v>
      </c>
      <c r="DJ547" s="2" t="s">
        <v>226</v>
      </c>
      <c r="DK547" s="4">
        <v>3</v>
      </c>
      <c r="DL547" s="8">
        <v>109.09</v>
      </c>
      <c r="DM547" s="4">
        <v>3</v>
      </c>
      <c r="DN547" s="8">
        <v>112.98</v>
      </c>
      <c r="DO547" s="7"/>
      <c r="DP547" s="7">
        <v>-0.0344</v>
      </c>
      <c r="DQ547" s="2" t="s">
        <v>239</v>
      </c>
      <c r="DR547" s="2" t="s">
        <v>223</v>
      </c>
      <c r="DS547" s="2" t="s">
        <v>1357</v>
      </c>
      <c r="DT547" s="2" t="s">
        <v>1994</v>
      </c>
      <c r="DU547" s="2" t="s">
        <v>238</v>
      </c>
      <c r="DV547" s="2" t="s">
        <v>226</v>
      </c>
      <c r="DW547" s="4">
        <v>5</v>
      </c>
      <c r="DX547" s="8">
        <v>218.3</v>
      </c>
      <c r="DY547" s="4">
        <v>6</v>
      </c>
      <c r="DZ547" s="8">
        <v>261.96</v>
      </c>
      <c r="EA547" s="7">
        <v>-0.1667</v>
      </c>
      <c r="EB547" s="7">
        <v>-0.1667</v>
      </c>
      <c r="EC547" s="2" t="s">
        <v>239</v>
      </c>
      <c r="ED547" s="2" t="s">
        <v>223</v>
      </c>
      <c r="EE547" s="2" t="s">
        <v>1357</v>
      </c>
      <c r="EF547" s="2" t="s">
        <v>1496</v>
      </c>
      <c r="EG547" s="2" t="s">
        <v>238</v>
      </c>
      <c r="EH547" s="2" t="s">
        <v>226</v>
      </c>
      <c r="EI547" s="4">
        <v>10</v>
      </c>
      <c r="EJ547" s="8">
        <v>390.6</v>
      </c>
      <c r="EK547" s="4">
        <v>15</v>
      </c>
      <c r="EL547" s="8">
        <v>585.9</v>
      </c>
      <c r="EM547" s="7">
        <v>-0.3333</v>
      </c>
      <c r="EN547" s="7">
        <v>-0.3333</v>
      </c>
      <c r="EO547" s="2" t="s">
        <v>239</v>
      </c>
      <c r="EP547" s="2" t="s">
        <v>223</v>
      </c>
      <c r="EQ547" s="2" t="s">
        <v>1357</v>
      </c>
      <c r="ER547" s="2" t="s">
        <v>4044</v>
      </c>
      <c r="ES547" s="2" t="s">
        <v>238</v>
      </c>
      <c r="ET547" s="2" t="s">
        <v>226</v>
      </c>
      <c r="EU547" s="4">
        <v>3</v>
      </c>
      <c r="EV547" s="8">
        <v>152.43</v>
      </c>
      <c r="EW547" s="4">
        <v>11</v>
      </c>
      <c r="EX547" s="8">
        <v>471.13</v>
      </c>
      <c r="EY547" s="7">
        <v>-0.7273</v>
      </c>
      <c r="EZ547" s="7">
        <v>-0.6765</v>
      </c>
      <c r="FA547" s="2" t="s">
        <v>239</v>
      </c>
      <c r="FB547" s="2" t="s">
        <v>223</v>
      </c>
      <c r="FC547" s="2" t="s">
        <v>1357</v>
      </c>
      <c r="FD547" s="2" t="s">
        <v>4045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223</v>
      </c>
      <c r="FO547" s="2" t="s">
        <v>1357</v>
      </c>
      <c r="FP547" s="2" t="s">
        <v>1509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239</v>
      </c>
      <c r="FZ547" s="2" t="s">
        <v>223</v>
      </c>
      <c r="GA547" s="2" t="s">
        <v>661</v>
      </c>
      <c r="GB547" s="2" t="s">
        <v>226</v>
      </c>
      <c r="GC547" s="2" t="s">
        <v>238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1002</v>
      </c>
      <c r="GL547" s="2" t="s">
        <v>237</v>
      </c>
      <c r="GM547" s="2" t="s">
        <v>1357</v>
      </c>
      <c r="GN547" s="2" t="s">
        <v>574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239</v>
      </c>
      <c r="GX547" s="2" t="s">
        <v>223</v>
      </c>
      <c r="GY547" s="2" t="s">
        <v>1025</v>
      </c>
      <c r="GZ547" s="2" t="s">
        <v>1733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239</v>
      </c>
      <c r="HJ547" s="2" t="s">
        <v>223</v>
      </c>
      <c r="HK547" s="2" t="s">
        <v>994</v>
      </c>
      <c r="HL547" s="2" t="s">
        <v>611</v>
      </c>
      <c r="HM547" s="2" t="s">
        <v>238</v>
      </c>
      <c r="HN547" s="2" t="s">
        <v>226</v>
      </c>
      <c r="HO547" s="4"/>
      <c r="HP547" s="8"/>
      <c r="HQ547" s="4">
        <v>1</v>
      </c>
      <c r="HR547" s="8">
        <v>37.8</v>
      </c>
      <c r="HS547" s="7">
        <v>-1</v>
      </c>
      <c r="HT547" s="7">
        <v>-1</v>
      </c>
      <c r="HU547" s="2" t="s">
        <v>1002</v>
      </c>
      <c r="HV547" s="2" t="s">
        <v>237</v>
      </c>
      <c r="HW547" s="2" t="s">
        <v>1493</v>
      </c>
      <c r="HX547" s="2" t="s">
        <v>4046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239</v>
      </c>
      <c r="IH547" s="2" t="s">
        <v>223</v>
      </c>
      <c r="II547" s="2" t="s">
        <v>612</v>
      </c>
      <c r="IJ547" s="2" t="s">
        <v>528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226</v>
      </c>
      <c r="IT547" s="2" t="s">
        <v>226</v>
      </c>
      <c r="IU547" s="2" t="s">
        <v>226</v>
      </c>
      <c r="IV547" s="2" t="s">
        <v>226</v>
      </c>
      <c r="IW547" s="2" t="s">
        <v>226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448</v>
      </c>
      <c r="JF547" s="2" t="s">
        <v>223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223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223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239</v>
      </c>
      <c r="KP547" s="2" t="s">
        <v>223</v>
      </c>
      <c r="KQ547" s="2" t="s">
        <v>1178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>
        <v>1</v>
      </c>
      <c r="KX547" s="8">
        <v>41.58</v>
      </c>
      <c r="KY547" s="7">
        <v>-1</v>
      </c>
      <c r="KZ547" s="7">
        <v>-1</v>
      </c>
      <c r="LA547" s="2" t="s">
        <v>239</v>
      </c>
      <c r="LB547" s="2" t="s">
        <v>223</v>
      </c>
      <c r="LC547" s="2" t="s">
        <v>1004</v>
      </c>
      <c r="LD547" s="2" t="s">
        <v>3225</v>
      </c>
      <c r="LE547" s="2" t="s">
        <v>238</v>
      </c>
      <c r="LF547" s="2" t="s">
        <v>226</v>
      </c>
      <c r="LG547" s="4">
        <v>1</v>
      </c>
      <c r="LH547" s="8">
        <v>41.58</v>
      </c>
      <c r="LI547" s="4"/>
      <c r="LJ547" s="8"/>
      <c r="LK547" s="7"/>
      <c r="LL547" s="7"/>
      <c r="LM547" s="2" t="s">
        <v>239</v>
      </c>
      <c r="LN547" s="2" t="s">
        <v>223</v>
      </c>
      <c r="LO547" s="2" t="s">
        <v>321</v>
      </c>
      <c r="LP547" s="2" t="s">
        <v>1635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>
        <v>2</v>
      </c>
      <c r="MT547" s="8">
        <v>89.8</v>
      </c>
      <c r="MU547" s="7">
        <v>-1</v>
      </c>
      <c r="MV547" s="7">
        <v>-1</v>
      </c>
      <c r="MW547" s="2" t="s">
        <v>239</v>
      </c>
      <c r="MX547" s="2" t="s">
        <v>223</v>
      </c>
      <c r="MY547" s="2" t="s">
        <v>1105</v>
      </c>
      <c r="MZ547" s="2" t="s">
        <v>1854</v>
      </c>
      <c r="NA547" s="2" t="s">
        <v>238</v>
      </c>
      <c r="NB547" s="2" t="s">
        <v>226</v>
      </c>
      <c r="NC547" s="4"/>
      <c r="ND547" s="8"/>
      <c r="NE547" s="4">
        <v>3</v>
      </c>
      <c r="NF547" s="8">
        <v>123.03</v>
      </c>
      <c r="NG547" s="7">
        <v>-1</v>
      </c>
      <c r="NH547" s="7">
        <v>-1</v>
      </c>
      <c r="NI547" s="2" t="s">
        <v>239</v>
      </c>
      <c r="NJ547" s="2" t="s">
        <v>261</v>
      </c>
      <c r="NK547" s="2" t="s">
        <v>1375</v>
      </c>
      <c r="NL547" s="2" t="s">
        <v>2294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239</v>
      </c>
      <c r="NV547" s="2" t="s">
        <v>237</v>
      </c>
      <c r="NW547" s="2" t="s">
        <v>1545</v>
      </c>
      <c r="NX547" s="2" t="s">
        <v>784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239</v>
      </c>
      <c r="OH547" s="2" t="s">
        <v>237</v>
      </c>
      <c r="OI547" s="2" t="s">
        <v>762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252</v>
      </c>
      <c r="OT547" s="2" t="s">
        <v>223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239</v>
      </c>
      <c r="PF547" s="2" t="s">
        <v>223</v>
      </c>
      <c r="PG547" s="2" t="s">
        <v>226</v>
      </c>
      <c r="PH547" s="2" t="s">
        <v>226</v>
      </c>
      <c r="PI547" s="2" t="s">
        <v>238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226</v>
      </c>
      <c r="QD547" s="2" t="s">
        <v>226</v>
      </c>
      <c r="QE547" s="2" t="s">
        <v>226</v>
      </c>
      <c r="QF547" s="2" t="s">
        <v>226</v>
      </c>
      <c r="QG547" s="2" t="s">
        <v>226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239</v>
      </c>
      <c r="QP547" s="2" t="s">
        <v>237</v>
      </c>
      <c r="QQ547" s="2" t="s">
        <v>1379</v>
      </c>
      <c r="QR547" s="2" t="s">
        <v>3205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266</v>
      </c>
      <c r="RB547" s="2" t="s">
        <v>223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239</v>
      </c>
      <c r="RZ547" s="2" t="s">
        <v>237</v>
      </c>
      <c r="SA547" s="2" t="s">
        <v>1082</v>
      </c>
      <c r="SB547" s="2" t="s">
        <v>1648</v>
      </c>
      <c r="SC547" s="2" t="s">
        <v>238</v>
      </c>
      <c r="SD547" s="2" t="s">
        <v>226</v>
      </c>
      <c r="SE547" s="4">
        <v>239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>
        <v>180</v>
      </c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>
        <v>80</v>
      </c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</row>
    <row r="548">
      <c r="A548" s="2" t="s">
        <v>4047</v>
      </c>
      <c r="B548" s="2" t="s">
        <v>577</v>
      </c>
      <c r="C548" s="2" t="s">
        <v>558</v>
      </c>
      <c r="D548" s="2" t="s">
        <v>3985</v>
      </c>
      <c r="E548" s="2" t="s">
        <v>3986</v>
      </c>
      <c r="F548" s="2" t="s">
        <v>4048</v>
      </c>
      <c r="G548" s="2" t="s">
        <v>4049</v>
      </c>
      <c r="H548" s="2" t="s">
        <v>4050</v>
      </c>
      <c r="I548" s="2" t="s">
        <v>4051</v>
      </c>
      <c r="J548" s="2" t="s">
        <v>582</v>
      </c>
      <c r="K548" s="2" t="s">
        <v>1283</v>
      </c>
      <c r="L548" s="3">
        <v>31.5</v>
      </c>
      <c r="M548" s="3">
        <v>33.07</v>
      </c>
      <c r="N548" s="3">
        <v>69.99</v>
      </c>
      <c r="O548" s="2" t="s">
        <v>223</v>
      </c>
      <c r="P548" s="2" t="s">
        <v>284</v>
      </c>
      <c r="Q548" s="2" t="s">
        <v>225</v>
      </c>
      <c r="R548" s="2" t="s">
        <v>226</v>
      </c>
      <c r="S548" s="2" t="s">
        <v>4052</v>
      </c>
      <c r="T548" s="2" t="s">
        <v>226</v>
      </c>
      <c r="U548" s="2" t="s">
        <v>371</v>
      </c>
      <c r="V548" s="2" t="s">
        <v>1459</v>
      </c>
      <c r="W548" s="2" t="s">
        <v>231</v>
      </c>
      <c r="X548" s="2" t="s">
        <v>226</v>
      </c>
      <c r="Y548" s="2" t="s">
        <v>1353</v>
      </c>
      <c r="Z548" s="4"/>
      <c r="AA548" s="4">
        <f>=ROUNDDOWN({0},0)</f>
      </c>
      <c r="AB548" s="5"/>
      <c r="AC548" s="2" t="s">
        <v>226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226</v>
      </c>
      <c r="AW548" s="8" t="s">
        <v>226</v>
      </c>
      <c r="AX548" s="4" t="s">
        <v>226</v>
      </c>
      <c r="AY548" s="8" t="s">
        <v>226</v>
      </c>
      <c r="AZ548" s="7" t="s">
        <v>226</v>
      </c>
      <c r="BA548" s="7" t="s">
        <v>226</v>
      </c>
      <c r="BB548" s="7"/>
      <c r="BC548" s="4" t="s">
        <v>226</v>
      </c>
      <c r="BD548" s="8" t="s">
        <v>226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/>
      <c r="BJ548" s="4"/>
      <c r="BK548" s="8"/>
      <c r="BL548" s="2" t="s">
        <v>226</v>
      </c>
      <c r="BM548" s="7"/>
      <c r="BN548" s="7"/>
      <c r="BO548" s="4"/>
      <c r="BP548" s="8"/>
      <c r="BQ548" s="4"/>
      <c r="BR548" s="8"/>
      <c r="BS548" s="7"/>
      <c r="BT548" s="7"/>
      <c r="BU548" s="2" t="s">
        <v>239</v>
      </c>
      <c r="BV548" s="2" t="s">
        <v>237</v>
      </c>
      <c r="BW548" s="2" t="s">
        <v>226</v>
      </c>
      <c r="BX548" s="2" t="s">
        <v>1492</v>
      </c>
      <c r="BY548" s="2" t="s">
        <v>238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239</v>
      </c>
      <c r="CH548" s="2" t="s">
        <v>237</v>
      </c>
      <c r="CI548" s="2" t="s">
        <v>1493</v>
      </c>
      <c r="CJ548" s="2" t="s">
        <v>2617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237</v>
      </c>
      <c r="CU548" s="2" t="s">
        <v>1357</v>
      </c>
      <c r="CV548" s="2" t="s">
        <v>4053</v>
      </c>
      <c r="CW548" s="2" t="s">
        <v>238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252</v>
      </c>
      <c r="DF548" s="2" t="s">
        <v>237</v>
      </c>
      <c r="DG548" s="2" t="s">
        <v>226</v>
      </c>
      <c r="DH548" s="2" t="s">
        <v>226</v>
      </c>
      <c r="DI548" s="2" t="s">
        <v>238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239</v>
      </c>
      <c r="DR548" s="2" t="s">
        <v>237</v>
      </c>
      <c r="DS548" s="2" t="s">
        <v>1357</v>
      </c>
      <c r="DT548" s="2" t="s">
        <v>4054</v>
      </c>
      <c r="DU548" s="2" t="s">
        <v>238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239</v>
      </c>
      <c r="ED548" s="2" t="s">
        <v>237</v>
      </c>
      <c r="EE548" s="2" t="s">
        <v>1357</v>
      </c>
      <c r="EF548" s="2" t="s">
        <v>2295</v>
      </c>
      <c r="EG548" s="2" t="s">
        <v>238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239</v>
      </c>
      <c r="EP548" s="2" t="s">
        <v>237</v>
      </c>
      <c r="EQ548" s="2" t="s">
        <v>1357</v>
      </c>
      <c r="ER548" s="2" t="s">
        <v>4055</v>
      </c>
      <c r="ES548" s="2" t="s">
        <v>238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239</v>
      </c>
      <c r="FB548" s="2" t="s">
        <v>237</v>
      </c>
      <c r="FC548" s="2" t="s">
        <v>2395</v>
      </c>
      <c r="FD548" s="2" t="s">
        <v>4056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237</v>
      </c>
      <c r="FO548" s="2" t="s">
        <v>1357</v>
      </c>
      <c r="FP548" s="2" t="s">
        <v>1567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239</v>
      </c>
      <c r="GL548" s="2" t="s">
        <v>237</v>
      </c>
      <c r="GM548" s="2" t="s">
        <v>2252</v>
      </c>
      <c r="GN548" s="2" t="s">
        <v>3492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237</v>
      </c>
      <c r="GY548" s="2" t="s">
        <v>226</v>
      </c>
      <c r="GZ548" s="2" t="s">
        <v>226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252</v>
      </c>
      <c r="HJ548" s="2" t="s">
        <v>223</v>
      </c>
      <c r="HK548" s="2" t="s">
        <v>226</v>
      </c>
      <c r="HL548" s="2" t="s">
        <v>226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237</v>
      </c>
      <c r="HW548" s="2" t="s">
        <v>1493</v>
      </c>
      <c r="HX548" s="2" t="s">
        <v>4057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252</v>
      </c>
      <c r="IH548" s="2" t="s">
        <v>237</v>
      </c>
      <c r="II548" s="2" t="s">
        <v>226</v>
      </c>
      <c r="IJ548" s="2" t="s">
        <v>226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226</v>
      </c>
      <c r="IT548" s="2" t="s">
        <v>226</v>
      </c>
      <c r="IU548" s="2" t="s">
        <v>226</v>
      </c>
      <c r="IV548" s="2" t="s">
        <v>226</v>
      </c>
      <c r="IW548" s="2" t="s">
        <v>226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226</v>
      </c>
      <c r="JF548" s="2" t="s">
        <v>226</v>
      </c>
      <c r="JG548" s="2" t="s">
        <v>226</v>
      </c>
      <c r="JH548" s="2" t="s">
        <v>226</v>
      </c>
      <c r="JI548" s="2" t="s">
        <v>226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223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252</v>
      </c>
      <c r="KD548" s="2" t="s">
        <v>237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226</v>
      </c>
      <c r="KP548" s="2" t="s">
        <v>226</v>
      </c>
      <c r="KQ548" s="2" t="s">
        <v>226</v>
      </c>
      <c r="KR548" s="2" t="s">
        <v>226</v>
      </c>
      <c r="KS548" s="2" t="s">
        <v>226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236</v>
      </c>
      <c r="LB548" s="2" t="s">
        <v>237</v>
      </c>
      <c r="LC548" s="2" t="s">
        <v>226</v>
      </c>
      <c r="LD548" s="2" t="s">
        <v>226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252</v>
      </c>
      <c r="LN548" s="2" t="s">
        <v>223</v>
      </c>
      <c r="LO548" s="2" t="s">
        <v>226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226</v>
      </c>
      <c r="MX548" s="2" t="s">
        <v>226</v>
      </c>
      <c r="MY548" s="2" t="s">
        <v>226</v>
      </c>
      <c r="MZ548" s="2" t="s">
        <v>226</v>
      </c>
      <c r="NA548" s="2" t="s">
        <v>226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237</v>
      </c>
      <c r="NK548" s="2" t="s">
        <v>1375</v>
      </c>
      <c r="NL548" s="2" t="s">
        <v>2414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252</v>
      </c>
      <c r="NV548" s="2" t="s">
        <v>223</v>
      </c>
      <c r="NW548" s="2" t="s">
        <v>226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252</v>
      </c>
      <c r="OH548" s="2" t="s">
        <v>237</v>
      </c>
      <c r="OI548" s="2" t="s">
        <v>226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252</v>
      </c>
      <c r="OT548" s="2" t="s">
        <v>237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226</v>
      </c>
      <c r="QD548" s="2" t="s">
        <v>226</v>
      </c>
      <c r="QE548" s="2" t="s">
        <v>226</v>
      </c>
      <c r="QF548" s="2" t="s">
        <v>226</v>
      </c>
      <c r="QG548" s="2" t="s">
        <v>226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266</v>
      </c>
      <c r="RB548" s="2" t="s">
        <v>223</v>
      </c>
      <c r="RC548" s="2" t="s">
        <v>226</v>
      </c>
      <c r="RD548" s="2" t="s">
        <v>226</v>
      </c>
      <c r="RE548" s="2" t="s">
        <v>238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226</v>
      </c>
      <c r="RO548" s="2" t="s">
        <v>226</v>
      </c>
      <c r="RP548" s="2" t="s">
        <v>226</v>
      </c>
      <c r="RQ548" s="2" t="s">
        <v>226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252</v>
      </c>
      <c r="RZ548" s="2" t="s">
        <v>237</v>
      </c>
      <c r="SA548" s="2" t="s">
        <v>226</v>
      </c>
      <c r="SB548" s="2" t="s">
        <v>226</v>
      </c>
      <c r="SC548" s="2" t="s">
        <v>238</v>
      </c>
      <c r="SD548" s="2" t="s">
        <v>226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</row>
    <row r="549">
      <c r="A549" s="2" t="s">
        <v>4058</v>
      </c>
      <c r="B549" s="2" t="s">
        <v>577</v>
      </c>
      <c r="C549" s="2" t="s">
        <v>558</v>
      </c>
      <c r="D549" s="2" t="s">
        <v>3985</v>
      </c>
      <c r="E549" s="2" t="s">
        <v>3986</v>
      </c>
      <c r="F549" s="2" t="s">
        <v>4048</v>
      </c>
      <c r="G549" s="2" t="s">
        <v>4049</v>
      </c>
      <c r="H549" s="2" t="s">
        <v>4050</v>
      </c>
      <c r="I549" s="2" t="s">
        <v>4051</v>
      </c>
      <c r="J549" s="2" t="s">
        <v>221</v>
      </c>
      <c r="K549" s="2" t="s">
        <v>1283</v>
      </c>
      <c r="L549" s="3">
        <v>36</v>
      </c>
      <c r="M549" s="3">
        <v>37.8</v>
      </c>
      <c r="N549" s="3">
        <v>79.99</v>
      </c>
      <c r="O549" s="2" t="s">
        <v>2393</v>
      </c>
      <c r="P549" s="2" t="s">
        <v>284</v>
      </c>
      <c r="Q549" s="2" t="s">
        <v>225</v>
      </c>
      <c r="R549" s="2" t="s">
        <v>226</v>
      </c>
      <c r="S549" s="2" t="s">
        <v>4052</v>
      </c>
      <c r="T549" s="2" t="s">
        <v>226</v>
      </c>
      <c r="U549" s="2" t="s">
        <v>229</v>
      </c>
      <c r="V549" s="2" t="s">
        <v>1459</v>
      </c>
      <c r="W549" s="2" t="s">
        <v>231</v>
      </c>
      <c r="X549" s="2" t="s">
        <v>226</v>
      </c>
      <c r="Y549" s="2" t="s">
        <v>1353</v>
      </c>
      <c r="Z549" s="4"/>
      <c r="AA549" s="4">
        <f>=ROUNDDOWN({0},0)</f>
      </c>
      <c r="AB549" s="5"/>
      <c r="AC549" s="2" t="s">
        <v>226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/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/>
      <c r="BJ549" s="4"/>
      <c r="BK549" s="8"/>
      <c r="BL549" s="2" t="s">
        <v>226</v>
      </c>
      <c r="BM549" s="7"/>
      <c r="BN549" s="7"/>
      <c r="BO549" s="4"/>
      <c r="BP549" s="8"/>
      <c r="BQ549" s="4"/>
      <c r="BR549" s="8"/>
      <c r="BS549" s="7"/>
      <c r="BT549" s="7"/>
      <c r="BU549" s="2" t="s">
        <v>239</v>
      </c>
      <c r="BV549" s="2" t="s">
        <v>237</v>
      </c>
      <c r="BW549" s="2" t="s">
        <v>226</v>
      </c>
      <c r="BX549" s="2" t="s">
        <v>1685</v>
      </c>
      <c r="BY549" s="2" t="s">
        <v>238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239</v>
      </c>
      <c r="CH549" s="2" t="s">
        <v>237</v>
      </c>
      <c r="CI549" s="2" t="s">
        <v>1493</v>
      </c>
      <c r="CJ549" s="2" t="s">
        <v>4059</v>
      </c>
      <c r="CK549" s="2" t="s">
        <v>238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239</v>
      </c>
      <c r="CT549" s="2" t="s">
        <v>237</v>
      </c>
      <c r="CU549" s="2" t="s">
        <v>1357</v>
      </c>
      <c r="CV549" s="2" t="s">
        <v>4060</v>
      </c>
      <c r="CW549" s="2" t="s">
        <v>238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252</v>
      </c>
      <c r="DF549" s="2" t="s">
        <v>237</v>
      </c>
      <c r="DG549" s="2" t="s">
        <v>226</v>
      </c>
      <c r="DH549" s="2" t="s">
        <v>226</v>
      </c>
      <c r="DI549" s="2" t="s">
        <v>238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239</v>
      </c>
      <c r="DR549" s="2" t="s">
        <v>237</v>
      </c>
      <c r="DS549" s="2" t="s">
        <v>1357</v>
      </c>
      <c r="DT549" s="2" t="s">
        <v>2360</v>
      </c>
      <c r="DU549" s="2" t="s">
        <v>238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239</v>
      </c>
      <c r="ED549" s="2" t="s">
        <v>237</v>
      </c>
      <c r="EE549" s="2" t="s">
        <v>1357</v>
      </c>
      <c r="EF549" s="2" t="s">
        <v>1663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237</v>
      </c>
      <c r="EQ549" s="2" t="s">
        <v>1357</v>
      </c>
      <c r="ER549" s="2" t="s">
        <v>4061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237</v>
      </c>
      <c r="FC549" s="2" t="s">
        <v>2395</v>
      </c>
      <c r="FD549" s="2" t="s">
        <v>4062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237</v>
      </c>
      <c r="FO549" s="2" t="s">
        <v>1357</v>
      </c>
      <c r="FP549" s="2" t="s">
        <v>4063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239</v>
      </c>
      <c r="GL549" s="2" t="s">
        <v>237</v>
      </c>
      <c r="GM549" s="2" t="s">
        <v>2252</v>
      </c>
      <c r="GN549" s="2" t="s">
        <v>2413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237</v>
      </c>
      <c r="GY549" s="2" t="s">
        <v>226</v>
      </c>
      <c r="GZ549" s="2" t="s">
        <v>226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226</v>
      </c>
      <c r="HJ549" s="2" t="s">
        <v>226</v>
      </c>
      <c r="HK549" s="2" t="s">
        <v>226</v>
      </c>
      <c r="HL549" s="2" t="s">
        <v>226</v>
      </c>
      <c r="HM549" s="2" t="s">
        <v>226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237</v>
      </c>
      <c r="HW549" s="2" t="s">
        <v>1493</v>
      </c>
      <c r="HX549" s="2" t="s">
        <v>4046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266</v>
      </c>
      <c r="IH549" s="2" t="s">
        <v>237</v>
      </c>
      <c r="II549" s="2" t="s">
        <v>226</v>
      </c>
      <c r="IJ549" s="2" t="s">
        <v>226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226</v>
      </c>
      <c r="IT549" s="2" t="s">
        <v>226</v>
      </c>
      <c r="IU549" s="2" t="s">
        <v>226</v>
      </c>
      <c r="IV549" s="2" t="s">
        <v>226</v>
      </c>
      <c r="IW549" s="2" t="s">
        <v>226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226</v>
      </c>
      <c r="JF549" s="2" t="s">
        <v>226</v>
      </c>
      <c r="JG549" s="2" t="s">
        <v>226</v>
      </c>
      <c r="JH549" s="2" t="s">
        <v>226</v>
      </c>
      <c r="JI549" s="2" t="s">
        <v>226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226</v>
      </c>
      <c r="JR549" s="2" t="s">
        <v>226</v>
      </c>
      <c r="JS549" s="2" t="s">
        <v>226</v>
      </c>
      <c r="JT549" s="2" t="s">
        <v>226</v>
      </c>
      <c r="JU549" s="2" t="s">
        <v>226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252</v>
      </c>
      <c r="KD549" s="2" t="s">
        <v>237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226</v>
      </c>
      <c r="KP549" s="2" t="s">
        <v>226</v>
      </c>
      <c r="KQ549" s="2" t="s">
        <v>226</v>
      </c>
      <c r="KR549" s="2" t="s">
        <v>226</v>
      </c>
      <c r="KS549" s="2" t="s">
        <v>226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236</v>
      </c>
      <c r="LB549" s="2" t="s">
        <v>237</v>
      </c>
      <c r="LC549" s="2" t="s">
        <v>226</v>
      </c>
      <c r="LD549" s="2" t="s">
        <v>226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226</v>
      </c>
      <c r="MX549" s="2" t="s">
        <v>226</v>
      </c>
      <c r="MY549" s="2" t="s">
        <v>226</v>
      </c>
      <c r="MZ549" s="2" t="s">
        <v>226</v>
      </c>
      <c r="NA549" s="2" t="s">
        <v>226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237</v>
      </c>
      <c r="NK549" s="2" t="s">
        <v>1375</v>
      </c>
      <c r="NL549" s="2" t="s">
        <v>4064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252</v>
      </c>
      <c r="NV549" s="2" t="s">
        <v>237</v>
      </c>
      <c r="NW549" s="2" t="s">
        <v>226</v>
      </c>
      <c r="NX549" s="2" t="s">
        <v>226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252</v>
      </c>
      <c r="OH549" s="2" t="s">
        <v>237</v>
      </c>
      <c r="OI549" s="2" t="s">
        <v>226</v>
      </c>
      <c r="OJ549" s="2" t="s">
        <v>226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252</v>
      </c>
      <c r="OT549" s="2" t="s">
        <v>237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226</v>
      </c>
      <c r="QD549" s="2" t="s">
        <v>226</v>
      </c>
      <c r="QE549" s="2" t="s">
        <v>226</v>
      </c>
      <c r="QF549" s="2" t="s">
        <v>226</v>
      </c>
      <c r="QG549" s="2" t="s">
        <v>226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223</v>
      </c>
      <c r="RC549" s="2" t="s">
        <v>226</v>
      </c>
      <c r="RD549" s="2" t="s">
        <v>226</v>
      </c>
      <c r="RE549" s="2" t="s">
        <v>238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226</v>
      </c>
      <c r="RO549" s="2" t="s">
        <v>226</v>
      </c>
      <c r="RP549" s="2" t="s">
        <v>226</v>
      </c>
      <c r="RQ549" s="2" t="s">
        <v>226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252</v>
      </c>
      <c r="RZ549" s="2" t="s">
        <v>237</v>
      </c>
      <c r="SA549" s="2" t="s">
        <v>226</v>
      </c>
      <c r="SB549" s="2" t="s">
        <v>226</v>
      </c>
      <c r="SC549" s="2" t="s">
        <v>238</v>
      </c>
      <c r="SD549" s="2" t="s">
        <v>226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</row>
    <row r="550">
      <c r="A550" s="2" t="s">
        <v>4065</v>
      </c>
      <c r="B550" s="2" t="s">
        <v>577</v>
      </c>
      <c r="C550" s="2" t="s">
        <v>558</v>
      </c>
      <c r="D550" s="2" t="s">
        <v>3985</v>
      </c>
      <c r="E550" s="2" t="s">
        <v>3986</v>
      </c>
      <c r="F550" s="2" t="s">
        <v>2440</v>
      </c>
      <c r="G550" s="2" t="s">
        <v>2441</v>
      </c>
      <c r="H550" s="2" t="s">
        <v>2442</v>
      </c>
      <c r="I550" s="2" t="s">
        <v>4066</v>
      </c>
      <c r="J550" s="2" t="s">
        <v>582</v>
      </c>
      <c r="K550" s="2" t="s">
        <v>405</v>
      </c>
      <c r="L550" s="3">
        <v>35.2</v>
      </c>
      <c r="M550" s="3">
        <v>36.96</v>
      </c>
      <c r="N550" s="3">
        <v>79.99</v>
      </c>
      <c r="O550" s="2" t="s">
        <v>283</v>
      </c>
      <c r="P550" s="2" t="s">
        <v>284</v>
      </c>
      <c r="Q550" s="2" t="s">
        <v>225</v>
      </c>
      <c r="R550" s="2" t="s">
        <v>226</v>
      </c>
      <c r="S550" s="2" t="s">
        <v>2443</v>
      </c>
      <c r="T550" s="2" t="s">
        <v>226</v>
      </c>
      <c r="U550" s="2" t="s">
        <v>371</v>
      </c>
      <c r="V550" s="2" t="s">
        <v>970</v>
      </c>
      <c r="W550" s="2" t="s">
        <v>971</v>
      </c>
      <c r="X550" s="2" t="s">
        <v>231</v>
      </c>
      <c r="Y550" s="2" t="s">
        <v>1353</v>
      </c>
      <c r="Z550" s="4"/>
      <c r="AA550" s="4">
        <f>=ROUNDDOWN({0},0)</f>
      </c>
      <c r="AB550" s="5"/>
      <c r="AC550" s="2" t="s">
        <v>226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226</v>
      </c>
      <c r="AW550" s="8" t="s">
        <v>226</v>
      </c>
      <c r="AX550" s="4" t="s">
        <v>226</v>
      </c>
      <c r="AY550" s="8" t="s">
        <v>226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/>
      <c r="BJ550" s="4"/>
      <c r="BK550" s="8"/>
      <c r="BL550" s="2" t="s">
        <v>226</v>
      </c>
      <c r="BM550" s="7"/>
      <c r="BN550" s="7"/>
      <c r="BO550" s="4"/>
      <c r="BP550" s="8"/>
      <c r="BQ550" s="4"/>
      <c r="BR550" s="8"/>
      <c r="BS550" s="7"/>
      <c r="BT550" s="7"/>
      <c r="BU550" s="2" t="s">
        <v>1002</v>
      </c>
      <c r="BV550" s="2" t="s">
        <v>237</v>
      </c>
      <c r="BW550" s="2" t="s">
        <v>226</v>
      </c>
      <c r="BX550" s="2" t="s">
        <v>1492</v>
      </c>
      <c r="BY550" s="2" t="s">
        <v>238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239</v>
      </c>
      <c r="CH550" s="2" t="s">
        <v>237</v>
      </c>
      <c r="CI550" s="2" t="s">
        <v>1357</v>
      </c>
      <c r="CJ550" s="2" t="s">
        <v>1358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239</v>
      </c>
      <c r="CT550" s="2" t="s">
        <v>237</v>
      </c>
      <c r="CU550" s="2" t="s">
        <v>1357</v>
      </c>
      <c r="CV550" s="2" t="s">
        <v>1403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239</v>
      </c>
      <c r="DF550" s="2" t="s">
        <v>237</v>
      </c>
      <c r="DG550" s="2" t="s">
        <v>980</v>
      </c>
      <c r="DH550" s="2" t="s">
        <v>1989</v>
      </c>
      <c r="DI550" s="2" t="s">
        <v>238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237</v>
      </c>
      <c r="DS550" s="2" t="s">
        <v>1357</v>
      </c>
      <c r="DT550" s="2" t="s">
        <v>4027</v>
      </c>
      <c r="DU550" s="2" t="s">
        <v>238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239</v>
      </c>
      <c r="ED550" s="2" t="s">
        <v>237</v>
      </c>
      <c r="EE550" s="2" t="s">
        <v>1357</v>
      </c>
      <c r="EF550" s="2" t="s">
        <v>1386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237</v>
      </c>
      <c r="EQ550" s="2" t="s">
        <v>1357</v>
      </c>
      <c r="ER550" s="2" t="s">
        <v>1443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237</v>
      </c>
      <c r="FC550" s="2" t="s">
        <v>1357</v>
      </c>
      <c r="FD550" s="2" t="s">
        <v>4067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237</v>
      </c>
      <c r="FO550" s="2" t="s">
        <v>1357</v>
      </c>
      <c r="FP550" s="2" t="s">
        <v>4068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239</v>
      </c>
      <c r="GL550" s="2" t="s">
        <v>237</v>
      </c>
      <c r="GM550" s="2" t="s">
        <v>1357</v>
      </c>
      <c r="GN550" s="2" t="s">
        <v>2589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239</v>
      </c>
      <c r="GX550" s="2" t="s">
        <v>237</v>
      </c>
      <c r="GY550" s="2" t="s">
        <v>1025</v>
      </c>
      <c r="GZ550" s="2" t="s">
        <v>1086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239</v>
      </c>
      <c r="HJ550" s="2" t="s">
        <v>237</v>
      </c>
      <c r="HK550" s="2" t="s">
        <v>994</v>
      </c>
      <c r="HL550" s="2" t="s">
        <v>759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223</v>
      </c>
      <c r="HW550" s="2" t="s">
        <v>1357</v>
      </c>
      <c r="HX550" s="2" t="s">
        <v>4069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252</v>
      </c>
      <c r="IH550" s="2" t="s">
        <v>237</v>
      </c>
      <c r="II550" s="2" t="s">
        <v>226</v>
      </c>
      <c r="IJ550" s="2" t="s">
        <v>226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226</v>
      </c>
      <c r="IT550" s="2" t="s">
        <v>226</v>
      </c>
      <c r="IU550" s="2" t="s">
        <v>226</v>
      </c>
      <c r="IV550" s="2" t="s">
        <v>226</v>
      </c>
      <c r="IW550" s="2" t="s">
        <v>226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252</v>
      </c>
      <c r="JF550" s="2" t="s">
        <v>237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237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237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237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239</v>
      </c>
      <c r="LB550" s="2" t="s">
        <v>237</v>
      </c>
      <c r="LC550" s="2" t="s">
        <v>1004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239</v>
      </c>
      <c r="LN550" s="2" t="s">
        <v>223</v>
      </c>
      <c r="LO550" s="2" t="s">
        <v>1789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266</v>
      </c>
      <c r="MX550" s="2" t="s">
        <v>237</v>
      </c>
      <c r="MY550" s="2" t="s">
        <v>1105</v>
      </c>
      <c r="MZ550" s="2" t="s">
        <v>1255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237</v>
      </c>
      <c r="NK550" s="2" t="s">
        <v>1375</v>
      </c>
      <c r="NL550" s="2" t="s">
        <v>2016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239</v>
      </c>
      <c r="NV550" s="2" t="s">
        <v>237</v>
      </c>
      <c r="NW550" s="2" t="s">
        <v>1545</v>
      </c>
      <c r="NX550" s="2" t="s">
        <v>905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252</v>
      </c>
      <c r="OH550" s="2" t="s">
        <v>237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252</v>
      </c>
      <c r="OT550" s="2" t="s">
        <v>237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226</v>
      </c>
      <c r="QD550" s="2" t="s">
        <v>226</v>
      </c>
      <c r="QE550" s="2" t="s">
        <v>226</v>
      </c>
      <c r="QF550" s="2" t="s">
        <v>226</v>
      </c>
      <c r="QG550" s="2" t="s">
        <v>226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239</v>
      </c>
      <c r="QP550" s="2" t="s">
        <v>237</v>
      </c>
      <c r="QQ550" s="2" t="s">
        <v>1379</v>
      </c>
      <c r="QR550" s="2" t="s">
        <v>743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237</v>
      </c>
      <c r="RC550" s="2" t="s">
        <v>226</v>
      </c>
      <c r="RD550" s="2" t="s">
        <v>226</v>
      </c>
      <c r="RE550" s="2" t="s">
        <v>238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239</v>
      </c>
      <c r="RZ550" s="2" t="s">
        <v>237</v>
      </c>
      <c r="SA550" s="2" t="s">
        <v>621</v>
      </c>
      <c r="SB550" s="2" t="s">
        <v>4070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</row>
    <row r="551">
      <c r="A551" s="2" t="s">
        <v>4071</v>
      </c>
      <c r="B551" s="2" t="s">
        <v>577</v>
      </c>
      <c r="C551" s="2" t="s">
        <v>558</v>
      </c>
      <c r="D551" s="2" t="s">
        <v>3985</v>
      </c>
      <c r="E551" s="2" t="s">
        <v>3986</v>
      </c>
      <c r="F551" s="2" t="s">
        <v>2440</v>
      </c>
      <c r="G551" s="2" t="s">
        <v>2441</v>
      </c>
      <c r="H551" s="2" t="s">
        <v>2442</v>
      </c>
      <c r="I551" s="2" t="s">
        <v>4066</v>
      </c>
      <c r="J551" s="2" t="s">
        <v>268</v>
      </c>
      <c r="K551" s="2" t="s">
        <v>405</v>
      </c>
      <c r="L551" s="3">
        <v>44</v>
      </c>
      <c r="M551" s="3">
        <v>46.2</v>
      </c>
      <c r="N551" s="3">
        <v>99.99</v>
      </c>
      <c r="O551" s="2" t="s">
        <v>283</v>
      </c>
      <c r="P551" s="2" t="s">
        <v>284</v>
      </c>
      <c r="Q551" s="2" t="s">
        <v>225</v>
      </c>
      <c r="R551" s="2" t="s">
        <v>226</v>
      </c>
      <c r="S551" s="2" t="s">
        <v>2443</v>
      </c>
      <c r="T551" s="2" t="s">
        <v>226</v>
      </c>
      <c r="U551" s="2" t="s">
        <v>229</v>
      </c>
      <c r="V551" s="2" t="s">
        <v>970</v>
      </c>
      <c r="W551" s="2" t="s">
        <v>971</v>
      </c>
      <c r="X551" s="2" t="s">
        <v>231</v>
      </c>
      <c r="Y551" s="2" t="s">
        <v>1353</v>
      </c>
      <c r="Z551" s="4"/>
      <c r="AA551" s="4">
        <f>=ROUNDDOWN({0},0)</f>
      </c>
      <c r="AB551" s="5"/>
      <c r="AC551" s="2" t="s">
        <v>226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/>
      <c r="BJ551" s="4"/>
      <c r="BK551" s="8"/>
      <c r="BL551" s="2" t="s">
        <v>226</v>
      </c>
      <c r="BM551" s="7"/>
      <c r="BN551" s="7"/>
      <c r="BO551" s="4"/>
      <c r="BP551" s="8"/>
      <c r="BQ551" s="4"/>
      <c r="BR551" s="8"/>
      <c r="BS551" s="7"/>
      <c r="BT551" s="7"/>
      <c r="BU551" s="2" t="s">
        <v>1002</v>
      </c>
      <c r="BV551" s="2" t="s">
        <v>237</v>
      </c>
      <c r="BW551" s="2" t="s">
        <v>226</v>
      </c>
      <c r="BX551" s="2" t="s">
        <v>4072</v>
      </c>
      <c r="BY551" s="2" t="s">
        <v>238</v>
      </c>
      <c r="BZ551" s="2" t="s">
        <v>226</v>
      </c>
      <c r="CA551" s="4"/>
      <c r="CB551" s="8"/>
      <c r="CC551" s="4"/>
      <c r="CD551" s="8"/>
      <c r="CE551" s="7"/>
      <c r="CF551" s="7"/>
      <c r="CG551" s="2" t="s">
        <v>239</v>
      </c>
      <c r="CH551" s="2" t="s">
        <v>237</v>
      </c>
      <c r="CI551" s="2" t="s">
        <v>1917</v>
      </c>
      <c r="CJ551" s="2" t="s">
        <v>2037</v>
      </c>
      <c r="CK551" s="2" t="s">
        <v>238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239</v>
      </c>
      <c r="CT551" s="2" t="s">
        <v>237</v>
      </c>
      <c r="CU551" s="2" t="s">
        <v>1357</v>
      </c>
      <c r="CV551" s="2" t="s">
        <v>4073</v>
      </c>
      <c r="CW551" s="2" t="s">
        <v>238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239</v>
      </c>
      <c r="DF551" s="2" t="s">
        <v>237</v>
      </c>
      <c r="DG551" s="2" t="s">
        <v>980</v>
      </c>
      <c r="DH551" s="2" t="s">
        <v>1222</v>
      </c>
      <c r="DI551" s="2" t="s">
        <v>238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239</v>
      </c>
      <c r="DR551" s="2" t="s">
        <v>237</v>
      </c>
      <c r="DS551" s="2" t="s">
        <v>1357</v>
      </c>
      <c r="DT551" s="2" t="s">
        <v>2456</v>
      </c>
      <c r="DU551" s="2" t="s">
        <v>238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239</v>
      </c>
      <c r="ED551" s="2" t="s">
        <v>237</v>
      </c>
      <c r="EE551" s="2" t="s">
        <v>569</v>
      </c>
      <c r="EF551" s="2" t="s">
        <v>1483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239</v>
      </c>
      <c r="EP551" s="2" t="s">
        <v>237</v>
      </c>
      <c r="EQ551" s="2" t="s">
        <v>570</v>
      </c>
      <c r="ER551" s="2" t="s">
        <v>574</v>
      </c>
      <c r="ES551" s="2" t="s">
        <v>238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239</v>
      </c>
      <c r="FB551" s="2" t="s">
        <v>237</v>
      </c>
      <c r="FC551" s="2" t="s">
        <v>1357</v>
      </c>
      <c r="FD551" s="2" t="s">
        <v>4074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237</v>
      </c>
      <c r="FO551" s="2" t="s">
        <v>1357</v>
      </c>
      <c r="FP551" s="2" t="s">
        <v>4075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239</v>
      </c>
      <c r="GL551" s="2" t="s">
        <v>237</v>
      </c>
      <c r="GM551" s="2" t="s">
        <v>1357</v>
      </c>
      <c r="GN551" s="2" t="s">
        <v>1447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239</v>
      </c>
      <c r="GX551" s="2" t="s">
        <v>237</v>
      </c>
      <c r="GY551" s="2" t="s">
        <v>1025</v>
      </c>
      <c r="GZ551" s="2" t="s">
        <v>4031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239</v>
      </c>
      <c r="HJ551" s="2" t="s">
        <v>237</v>
      </c>
      <c r="HK551" s="2" t="s">
        <v>994</v>
      </c>
      <c r="HL551" s="2" t="s">
        <v>1035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223</v>
      </c>
      <c r="HW551" s="2" t="s">
        <v>1535</v>
      </c>
      <c r="HX551" s="2" t="s">
        <v>569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252</v>
      </c>
      <c r="IH551" s="2" t="s">
        <v>237</v>
      </c>
      <c r="II551" s="2" t="s">
        <v>226</v>
      </c>
      <c r="IJ551" s="2" t="s">
        <v>226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226</v>
      </c>
      <c r="IT551" s="2" t="s">
        <v>226</v>
      </c>
      <c r="IU551" s="2" t="s">
        <v>226</v>
      </c>
      <c r="IV551" s="2" t="s">
        <v>226</v>
      </c>
      <c r="IW551" s="2" t="s">
        <v>226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252</v>
      </c>
      <c r="JF551" s="2" t="s">
        <v>237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237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237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237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239</v>
      </c>
      <c r="LB551" s="2" t="s">
        <v>237</v>
      </c>
      <c r="LC551" s="2" t="s">
        <v>1004</v>
      </c>
      <c r="LD551" s="2" t="s">
        <v>4076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239</v>
      </c>
      <c r="LN551" s="2" t="s">
        <v>223</v>
      </c>
      <c r="LO551" s="2" t="s">
        <v>4077</v>
      </c>
      <c r="LP551" s="2" t="s">
        <v>226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266</v>
      </c>
      <c r="MX551" s="2" t="s">
        <v>237</v>
      </c>
      <c r="MY551" s="2" t="s">
        <v>1105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239</v>
      </c>
      <c r="NJ551" s="2" t="s">
        <v>237</v>
      </c>
      <c r="NK551" s="2" t="s">
        <v>1375</v>
      </c>
      <c r="NL551" s="2" t="s">
        <v>2014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239</v>
      </c>
      <c r="NV551" s="2" t="s">
        <v>237</v>
      </c>
      <c r="NW551" s="2" t="s">
        <v>1545</v>
      </c>
      <c r="NX551" s="2" t="s">
        <v>226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252</v>
      </c>
      <c r="OH551" s="2" t="s">
        <v>237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252</v>
      </c>
      <c r="OT551" s="2" t="s">
        <v>237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226</v>
      </c>
      <c r="QD551" s="2" t="s">
        <v>226</v>
      </c>
      <c r="QE551" s="2" t="s">
        <v>226</v>
      </c>
      <c r="QF551" s="2" t="s">
        <v>226</v>
      </c>
      <c r="QG551" s="2" t="s">
        <v>226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239</v>
      </c>
      <c r="QP551" s="2" t="s">
        <v>237</v>
      </c>
      <c r="QQ551" s="2" t="s">
        <v>1379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237</v>
      </c>
      <c r="RC551" s="2" t="s">
        <v>226</v>
      </c>
      <c r="RD551" s="2" t="s">
        <v>226</v>
      </c>
      <c r="RE551" s="2" t="s">
        <v>238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239</v>
      </c>
      <c r="RZ551" s="2" t="s">
        <v>237</v>
      </c>
      <c r="SA551" s="2" t="s">
        <v>621</v>
      </c>
      <c r="SB551" s="2" t="s">
        <v>1013</v>
      </c>
      <c r="SC551" s="2" t="s">
        <v>238</v>
      </c>
      <c r="SD551" s="2" t="s">
        <v>226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</row>
    <row r="552">
      <c r="A552" s="2" t="s">
        <v>4078</v>
      </c>
      <c r="B552" s="2" t="s">
        <v>577</v>
      </c>
      <c r="C552" s="2" t="s">
        <v>558</v>
      </c>
      <c r="D552" s="2" t="s">
        <v>3985</v>
      </c>
      <c r="E552" s="2" t="s">
        <v>3986</v>
      </c>
      <c r="F552" s="2" t="s">
        <v>2460</v>
      </c>
      <c r="G552" s="2" t="s">
        <v>2461</v>
      </c>
      <c r="H552" s="2" t="s">
        <v>2462</v>
      </c>
      <c r="I552" s="2" t="s">
        <v>4079</v>
      </c>
      <c r="J552" s="2" t="s">
        <v>582</v>
      </c>
      <c r="K552" s="2" t="s">
        <v>880</v>
      </c>
      <c r="L552" s="3">
        <v>37.6</v>
      </c>
      <c r="M552" s="3">
        <v>39.48</v>
      </c>
      <c r="N552" s="3">
        <v>79.99</v>
      </c>
      <c r="O552" s="2" t="s">
        <v>283</v>
      </c>
      <c r="P552" s="2" t="s">
        <v>284</v>
      </c>
      <c r="Q552" s="2" t="s">
        <v>225</v>
      </c>
      <c r="R552" s="2" t="s">
        <v>226</v>
      </c>
      <c r="S552" s="2" t="s">
        <v>2464</v>
      </c>
      <c r="T552" s="2" t="s">
        <v>226</v>
      </c>
      <c r="U552" s="2" t="s">
        <v>489</v>
      </c>
      <c r="V552" s="2" t="s">
        <v>2382</v>
      </c>
      <c r="W552" s="2" t="s">
        <v>1894</v>
      </c>
      <c r="X552" s="2" t="s">
        <v>1578</v>
      </c>
      <c r="Y552" s="2" t="s">
        <v>752</v>
      </c>
      <c r="Z552" s="4"/>
      <c r="AA552" s="4">
        <f>=ROUNDDOWN({0},0)</f>
      </c>
      <c r="AB552" s="5"/>
      <c r="AC552" s="2" t="s">
        <v>226</v>
      </c>
      <c r="AD552" s="4"/>
      <c r="AE552" s="4"/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>
        <v>13</v>
      </c>
      <c r="AS552" s="8">
        <v>328.1</v>
      </c>
      <c r="AT552" s="7">
        <v>-1</v>
      </c>
      <c r="AU552" s="7">
        <v>-1</v>
      </c>
      <c r="AV552" s="4"/>
      <c r="AW552" s="8"/>
      <c r="AX552" s="4">
        <v>13</v>
      </c>
      <c r="AY552" s="8">
        <v>328.1</v>
      </c>
      <c r="AZ552" s="7">
        <v>-1</v>
      </c>
      <c r="BA552" s="7">
        <v>-1</v>
      </c>
      <c r="BB552" s="7"/>
      <c r="BC552" s="4"/>
      <c r="BD552" s="8"/>
      <c r="BE552" s="4">
        <v>13</v>
      </c>
      <c r="BF552" s="8">
        <v>328.1</v>
      </c>
      <c r="BG552" s="7">
        <v>-1</v>
      </c>
      <c r="BH552" s="7">
        <v>-1</v>
      </c>
      <c r="BI552" s="7"/>
      <c r="BJ552" s="4"/>
      <c r="BK552" s="8"/>
      <c r="BL552" s="2" t="s">
        <v>4080</v>
      </c>
      <c r="BM552" s="7"/>
      <c r="BN552" s="7"/>
      <c r="BO552" s="4"/>
      <c r="BP552" s="8"/>
      <c r="BQ552" s="4"/>
      <c r="BR552" s="8"/>
      <c r="BS552" s="7"/>
      <c r="BT552" s="7"/>
      <c r="BU552" s="2" t="s">
        <v>239</v>
      </c>
      <c r="BV552" s="2" t="s">
        <v>237</v>
      </c>
      <c r="BW552" s="2" t="s">
        <v>226</v>
      </c>
      <c r="BX552" s="2" t="s">
        <v>1199</v>
      </c>
      <c r="BY552" s="2" t="s">
        <v>238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239</v>
      </c>
      <c r="CH552" s="2" t="s">
        <v>237</v>
      </c>
      <c r="CI552" s="2" t="s">
        <v>845</v>
      </c>
      <c r="CJ552" s="2" t="s">
        <v>848</v>
      </c>
      <c r="CK552" s="2" t="s">
        <v>238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239</v>
      </c>
      <c r="CT552" s="2" t="s">
        <v>237</v>
      </c>
      <c r="CU552" s="2" t="s">
        <v>752</v>
      </c>
      <c r="CV552" s="2" t="s">
        <v>3710</v>
      </c>
      <c r="CW552" s="2" t="s">
        <v>238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239</v>
      </c>
      <c r="DF552" s="2" t="s">
        <v>237</v>
      </c>
      <c r="DG552" s="2" t="s">
        <v>848</v>
      </c>
      <c r="DH552" s="2" t="s">
        <v>1960</v>
      </c>
      <c r="DI552" s="2" t="s">
        <v>291</v>
      </c>
      <c r="DJ552" s="2" t="s">
        <v>226</v>
      </c>
      <c r="DK552" s="4"/>
      <c r="DL552" s="8"/>
      <c r="DM552" s="4">
        <v>7</v>
      </c>
      <c r="DN552" s="8">
        <v>109.97</v>
      </c>
      <c r="DO552" s="7">
        <v>-1</v>
      </c>
      <c r="DP552" s="7">
        <v>-1</v>
      </c>
      <c r="DQ552" s="2" t="s">
        <v>239</v>
      </c>
      <c r="DR552" s="2" t="s">
        <v>237</v>
      </c>
      <c r="DS552" s="2" t="s">
        <v>1226</v>
      </c>
      <c r="DT552" s="2" t="s">
        <v>849</v>
      </c>
      <c r="DU552" s="2" t="s">
        <v>291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236</v>
      </c>
      <c r="ED552" s="2" t="s">
        <v>237</v>
      </c>
      <c r="EE552" s="2" t="s">
        <v>226</v>
      </c>
      <c r="EF552" s="2" t="s">
        <v>226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239</v>
      </c>
      <c r="EP552" s="2" t="s">
        <v>237</v>
      </c>
      <c r="EQ552" s="2" t="s">
        <v>752</v>
      </c>
      <c r="ER552" s="2" t="s">
        <v>1001</v>
      </c>
      <c r="ES552" s="2" t="s">
        <v>238</v>
      </c>
      <c r="ET552" s="2" t="s">
        <v>226</v>
      </c>
      <c r="EU552" s="4"/>
      <c r="EV552" s="8"/>
      <c r="EW552" s="4">
        <v>1</v>
      </c>
      <c r="EX552" s="8">
        <v>39.47</v>
      </c>
      <c r="EY552" s="7">
        <v>-1</v>
      </c>
      <c r="EZ552" s="7">
        <v>-1</v>
      </c>
      <c r="FA552" s="2" t="s">
        <v>239</v>
      </c>
      <c r="FB552" s="2" t="s">
        <v>237</v>
      </c>
      <c r="FC552" s="2" t="s">
        <v>885</v>
      </c>
      <c r="FD552" s="2" t="s">
        <v>1861</v>
      </c>
      <c r="FE552" s="2" t="s">
        <v>238</v>
      </c>
      <c r="FF552" s="2" t="s">
        <v>226</v>
      </c>
      <c r="FG552" s="4"/>
      <c r="FH552" s="8"/>
      <c r="FI552" s="4">
        <v>3</v>
      </c>
      <c r="FJ552" s="8">
        <v>102.46</v>
      </c>
      <c r="FK552" s="7">
        <v>-1</v>
      </c>
      <c r="FL552" s="7">
        <v>-1</v>
      </c>
      <c r="FM552" s="2" t="s">
        <v>239</v>
      </c>
      <c r="FN552" s="2" t="s">
        <v>237</v>
      </c>
      <c r="FO552" s="2" t="s">
        <v>752</v>
      </c>
      <c r="FP552" s="2" t="s">
        <v>409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226</v>
      </c>
      <c r="GA552" s="2" t="s">
        <v>226</v>
      </c>
      <c r="GB552" s="2" t="s">
        <v>226</v>
      </c>
      <c r="GC552" s="2" t="s">
        <v>226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252</v>
      </c>
      <c r="GL552" s="2" t="s">
        <v>237</v>
      </c>
      <c r="GM552" s="2" t="s">
        <v>226</v>
      </c>
      <c r="GN552" s="2" t="s">
        <v>226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239</v>
      </c>
      <c r="GX552" s="2" t="s">
        <v>237</v>
      </c>
      <c r="GY552" s="2" t="s">
        <v>1942</v>
      </c>
      <c r="GZ552" s="2" t="s">
        <v>3841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239</v>
      </c>
      <c r="HJ552" s="2" t="s">
        <v>237</v>
      </c>
      <c r="HK552" s="2" t="s">
        <v>752</v>
      </c>
      <c r="HL552" s="2" t="s">
        <v>1779</v>
      </c>
      <c r="HM552" s="2" t="s">
        <v>238</v>
      </c>
      <c r="HN552" s="2" t="s">
        <v>226</v>
      </c>
      <c r="HO552" s="4"/>
      <c r="HP552" s="8"/>
      <c r="HQ552" s="4">
        <v>2</v>
      </c>
      <c r="HR552" s="8">
        <v>76.2</v>
      </c>
      <c r="HS552" s="7">
        <v>-1</v>
      </c>
      <c r="HT552" s="7">
        <v>-1</v>
      </c>
      <c r="HU552" s="2" t="s">
        <v>239</v>
      </c>
      <c r="HV552" s="2" t="s">
        <v>237</v>
      </c>
      <c r="HW552" s="2" t="s">
        <v>1139</v>
      </c>
      <c r="HX552" s="2" t="s">
        <v>4081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252</v>
      </c>
      <c r="IH552" s="2" t="s">
        <v>237</v>
      </c>
      <c r="II552" s="2" t="s">
        <v>226</v>
      </c>
      <c r="IJ552" s="2" t="s">
        <v>226</v>
      </c>
      <c r="IK552" s="2" t="s">
        <v>238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226</v>
      </c>
      <c r="IT552" s="2" t="s">
        <v>226</v>
      </c>
      <c r="IU552" s="2" t="s">
        <v>226</v>
      </c>
      <c r="IV552" s="2" t="s">
        <v>226</v>
      </c>
      <c r="IW552" s="2" t="s">
        <v>226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237</v>
      </c>
      <c r="JG552" s="2" t="s">
        <v>226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237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237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237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239</v>
      </c>
      <c r="LB552" s="2" t="s">
        <v>237</v>
      </c>
      <c r="LC552" s="2" t="s">
        <v>1179</v>
      </c>
      <c r="LD552" s="2" t="s">
        <v>418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239</v>
      </c>
      <c r="LN552" s="2" t="s">
        <v>237</v>
      </c>
      <c r="LO552" s="2" t="s">
        <v>321</v>
      </c>
      <c r="LP552" s="2" t="s">
        <v>226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239</v>
      </c>
      <c r="MX552" s="2" t="s">
        <v>237</v>
      </c>
      <c r="MY552" s="2" t="s">
        <v>321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239</v>
      </c>
      <c r="NJ552" s="2" t="s">
        <v>237</v>
      </c>
      <c r="NK552" s="2" t="s">
        <v>2282</v>
      </c>
      <c r="NL552" s="2" t="s">
        <v>887</v>
      </c>
      <c r="NM552" s="2" t="s">
        <v>291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239</v>
      </c>
      <c r="NV552" s="2" t="s">
        <v>237</v>
      </c>
      <c r="NW552" s="2" t="s">
        <v>1199</v>
      </c>
      <c r="NX552" s="2" t="s">
        <v>226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252</v>
      </c>
      <c r="OH552" s="2" t="s">
        <v>237</v>
      </c>
      <c r="OI552" s="2" t="s">
        <v>226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252</v>
      </c>
      <c r="OT552" s="2" t="s">
        <v>237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266</v>
      </c>
      <c r="QD552" s="2" t="s">
        <v>237</v>
      </c>
      <c r="QE552" s="2" t="s">
        <v>226</v>
      </c>
      <c r="QF552" s="2" t="s">
        <v>226</v>
      </c>
      <c r="QG552" s="2" t="s">
        <v>238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236</v>
      </c>
      <c r="QP552" s="2" t="s">
        <v>237</v>
      </c>
      <c r="QQ552" s="2" t="s">
        <v>226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266</v>
      </c>
      <c r="RB552" s="2" t="s">
        <v>237</v>
      </c>
      <c r="RC552" s="2" t="s">
        <v>226</v>
      </c>
      <c r="RD552" s="2" t="s">
        <v>226</v>
      </c>
      <c r="RE552" s="2" t="s">
        <v>238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236</v>
      </c>
      <c r="RZ552" s="2" t="s">
        <v>237</v>
      </c>
      <c r="SA552" s="2" t="s">
        <v>226</v>
      </c>
      <c r="SB552" s="2" t="s">
        <v>226</v>
      </c>
      <c r="SC552" s="2" t="s">
        <v>238</v>
      </c>
      <c r="SD552" s="2" t="s">
        <v>226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</row>
    <row r="553">
      <c r="A553" s="2" t="s">
        <v>4082</v>
      </c>
      <c r="B553" s="2" t="s">
        <v>577</v>
      </c>
      <c r="C553" s="2" t="s">
        <v>558</v>
      </c>
      <c r="D553" s="2" t="s">
        <v>3985</v>
      </c>
      <c r="E553" s="2" t="s">
        <v>3986</v>
      </c>
      <c r="F553" s="2" t="s">
        <v>4083</v>
      </c>
      <c r="G553" s="2" t="s">
        <v>4084</v>
      </c>
      <c r="H553" s="2" t="s">
        <v>4085</v>
      </c>
      <c r="I553" s="2" t="s">
        <v>4051</v>
      </c>
      <c r="J553" s="2" t="s">
        <v>582</v>
      </c>
      <c r="K553" s="2" t="s">
        <v>841</v>
      </c>
      <c r="L553" s="3">
        <v>31.5</v>
      </c>
      <c r="M553" s="3">
        <v>33.07</v>
      </c>
      <c r="N553" s="3">
        <v>69.99</v>
      </c>
      <c r="O553" s="2" t="s">
        <v>2393</v>
      </c>
      <c r="P553" s="2" t="s">
        <v>284</v>
      </c>
      <c r="Q553" s="2" t="s">
        <v>225</v>
      </c>
      <c r="R553" s="2" t="s">
        <v>226</v>
      </c>
      <c r="S553" s="2" t="s">
        <v>4086</v>
      </c>
      <c r="T553" s="2" t="s">
        <v>226</v>
      </c>
      <c r="U553" s="2" t="s">
        <v>371</v>
      </c>
      <c r="V553" s="2" t="s">
        <v>2382</v>
      </c>
      <c r="W553" s="2" t="s">
        <v>231</v>
      </c>
      <c r="X553" s="2" t="s">
        <v>226</v>
      </c>
      <c r="Y553" s="2" t="s">
        <v>1353</v>
      </c>
      <c r="Z553" s="4"/>
      <c r="AA553" s="4">
        <f>=ROUNDDOWN({0},0)</f>
      </c>
      <c r="AB553" s="5"/>
      <c r="AC553" s="2" t="s">
        <v>226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226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237</v>
      </c>
      <c r="BW553" s="2" t="s">
        <v>226</v>
      </c>
      <c r="BX553" s="2" t="s">
        <v>1560</v>
      </c>
      <c r="BY553" s="2" t="s">
        <v>238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239</v>
      </c>
      <c r="CH553" s="2" t="s">
        <v>237</v>
      </c>
      <c r="CI553" s="2" t="s">
        <v>1493</v>
      </c>
      <c r="CJ553" s="2" t="s">
        <v>1669</v>
      </c>
      <c r="CK553" s="2" t="s">
        <v>238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237</v>
      </c>
      <c r="CU553" s="2" t="s">
        <v>1357</v>
      </c>
      <c r="CV553" s="2" t="s">
        <v>4027</v>
      </c>
      <c r="CW553" s="2" t="s">
        <v>238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252</v>
      </c>
      <c r="DF553" s="2" t="s">
        <v>237</v>
      </c>
      <c r="DG553" s="2" t="s">
        <v>226</v>
      </c>
      <c r="DH553" s="2" t="s">
        <v>226</v>
      </c>
      <c r="DI553" s="2" t="s">
        <v>238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237</v>
      </c>
      <c r="DS553" s="2" t="s">
        <v>1357</v>
      </c>
      <c r="DT553" s="2" t="s">
        <v>1549</v>
      </c>
      <c r="DU553" s="2" t="s">
        <v>238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239</v>
      </c>
      <c r="ED553" s="2" t="s">
        <v>237</v>
      </c>
      <c r="EE553" s="2" t="s">
        <v>1357</v>
      </c>
      <c r="EF553" s="2" t="s">
        <v>2738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239</v>
      </c>
      <c r="EP553" s="2" t="s">
        <v>237</v>
      </c>
      <c r="EQ553" s="2" t="s">
        <v>1357</v>
      </c>
      <c r="ER553" s="2" t="s">
        <v>1417</v>
      </c>
      <c r="ES553" s="2" t="s">
        <v>238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237</v>
      </c>
      <c r="FC553" s="2" t="s">
        <v>1357</v>
      </c>
      <c r="FD553" s="2" t="s">
        <v>1663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237</v>
      </c>
      <c r="FO553" s="2" t="s">
        <v>1357</v>
      </c>
      <c r="FP553" s="2" t="s">
        <v>2105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239</v>
      </c>
      <c r="GL553" s="2" t="s">
        <v>237</v>
      </c>
      <c r="GM553" s="2" t="s">
        <v>1357</v>
      </c>
      <c r="GN553" s="2" t="s">
        <v>4087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266</v>
      </c>
      <c r="GX553" s="2" t="s">
        <v>237</v>
      </c>
      <c r="GY553" s="2" t="s">
        <v>226</v>
      </c>
      <c r="GZ553" s="2" t="s">
        <v>226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226</v>
      </c>
      <c r="HJ553" s="2" t="s">
        <v>226</v>
      </c>
      <c r="HK553" s="2" t="s">
        <v>226</v>
      </c>
      <c r="HL553" s="2" t="s">
        <v>226</v>
      </c>
      <c r="HM553" s="2" t="s">
        <v>226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237</v>
      </c>
      <c r="HW553" s="2" t="s">
        <v>1357</v>
      </c>
      <c r="HX553" s="2" t="s">
        <v>4088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266</v>
      </c>
      <c r="IH553" s="2" t="s">
        <v>237</v>
      </c>
      <c r="II553" s="2" t="s">
        <v>226</v>
      </c>
      <c r="IJ553" s="2" t="s">
        <v>226</v>
      </c>
      <c r="IK553" s="2" t="s">
        <v>238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226</v>
      </c>
      <c r="IT553" s="2" t="s">
        <v>226</v>
      </c>
      <c r="IU553" s="2" t="s">
        <v>226</v>
      </c>
      <c r="IV553" s="2" t="s">
        <v>226</v>
      </c>
      <c r="IW553" s="2" t="s">
        <v>226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226</v>
      </c>
      <c r="JF553" s="2" t="s">
        <v>226</v>
      </c>
      <c r="JG553" s="2" t="s">
        <v>226</v>
      </c>
      <c r="JH553" s="2" t="s">
        <v>226</v>
      </c>
      <c r="JI553" s="2" t="s">
        <v>226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226</v>
      </c>
      <c r="JR553" s="2" t="s">
        <v>226</v>
      </c>
      <c r="JS553" s="2" t="s">
        <v>226</v>
      </c>
      <c r="JT553" s="2" t="s">
        <v>226</v>
      </c>
      <c r="JU553" s="2" t="s">
        <v>226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237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226</v>
      </c>
      <c r="KQ553" s="2" t="s">
        <v>226</v>
      </c>
      <c r="KR553" s="2" t="s">
        <v>226</v>
      </c>
      <c r="KS553" s="2" t="s">
        <v>226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239</v>
      </c>
      <c r="LB553" s="2" t="s">
        <v>237</v>
      </c>
      <c r="LC553" s="2" t="s">
        <v>1357</v>
      </c>
      <c r="LD553" s="2" t="s">
        <v>2446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226</v>
      </c>
      <c r="MY553" s="2" t="s">
        <v>226</v>
      </c>
      <c r="MZ553" s="2" t="s">
        <v>226</v>
      </c>
      <c r="NA553" s="2" t="s">
        <v>226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239</v>
      </c>
      <c r="NJ553" s="2" t="s">
        <v>237</v>
      </c>
      <c r="NK553" s="2" t="s">
        <v>1375</v>
      </c>
      <c r="NL553" s="2" t="s">
        <v>4089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252</v>
      </c>
      <c r="NV553" s="2" t="s">
        <v>237</v>
      </c>
      <c r="NW553" s="2" t="s">
        <v>226</v>
      </c>
      <c r="NX553" s="2" t="s">
        <v>226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252</v>
      </c>
      <c r="OH553" s="2" t="s">
        <v>237</v>
      </c>
      <c r="OI553" s="2" t="s">
        <v>226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252</v>
      </c>
      <c r="OT553" s="2" t="s">
        <v>237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252</v>
      </c>
      <c r="QP553" s="2" t="s">
        <v>237</v>
      </c>
      <c r="QQ553" s="2" t="s">
        <v>226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223</v>
      </c>
      <c r="RC553" s="2" t="s">
        <v>226</v>
      </c>
      <c r="RD553" s="2" t="s">
        <v>226</v>
      </c>
      <c r="RE553" s="2" t="s">
        <v>238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448</v>
      </c>
      <c r="RZ553" s="2" t="s">
        <v>237</v>
      </c>
      <c r="SA553" s="2" t="s">
        <v>226</v>
      </c>
      <c r="SB553" s="2" t="s">
        <v>226</v>
      </c>
      <c r="SC553" s="2" t="s">
        <v>238</v>
      </c>
      <c r="SD553" s="2" t="s">
        <v>226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</row>
    <row r="554">
      <c r="A554" s="2" t="s">
        <v>4090</v>
      </c>
      <c r="B554" s="2" t="s">
        <v>577</v>
      </c>
      <c r="C554" s="2" t="s">
        <v>558</v>
      </c>
      <c r="D554" s="2" t="s">
        <v>3985</v>
      </c>
      <c r="E554" s="2" t="s">
        <v>3986</v>
      </c>
      <c r="F554" s="2" t="s">
        <v>2697</v>
      </c>
      <c r="G554" s="2" t="s">
        <v>1349</v>
      </c>
      <c r="H554" s="2" t="s">
        <v>2698</v>
      </c>
      <c r="I554" s="2" t="s">
        <v>4091</v>
      </c>
      <c r="J554" s="2" t="s">
        <v>221</v>
      </c>
      <c r="K554" s="2" t="s">
        <v>405</v>
      </c>
      <c r="L554" s="3">
        <v>36</v>
      </c>
      <c r="M554" s="3">
        <v>37.8</v>
      </c>
      <c r="N554" s="3">
        <v>79.99</v>
      </c>
      <c r="O554" s="2" t="s">
        <v>283</v>
      </c>
      <c r="P554" s="2" t="s">
        <v>284</v>
      </c>
      <c r="Q554" s="2" t="s">
        <v>225</v>
      </c>
      <c r="R554" s="2" t="s">
        <v>226</v>
      </c>
      <c r="S554" s="2" t="s">
        <v>2699</v>
      </c>
      <c r="T554" s="2" t="s">
        <v>969</v>
      </c>
      <c r="U554" s="2" t="s">
        <v>229</v>
      </c>
      <c r="V554" s="2" t="s">
        <v>1893</v>
      </c>
      <c r="W554" s="2" t="s">
        <v>1894</v>
      </c>
      <c r="X554" s="2" t="s">
        <v>231</v>
      </c>
      <c r="Y554" s="2" t="s">
        <v>1809</v>
      </c>
      <c r="Z554" s="4"/>
      <c r="AA554" s="4">
        <f>=ROUNDDOWN({0},0)</f>
      </c>
      <c r="AB554" s="5">
        <v>3</v>
      </c>
      <c r="AC554" s="2" t="s">
        <v>226</v>
      </c>
      <c r="AD554" s="4"/>
      <c r="AE554" s="4"/>
      <c r="AF554" s="6">
        <v>64</v>
      </c>
      <c r="AG554" s="6"/>
      <c r="AH554" s="7">
        <v>0.2024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/>
      <c r="AQ554" s="8"/>
      <c r="AR554" s="4">
        <v>1</v>
      </c>
      <c r="AS554" s="8">
        <v>37.95</v>
      </c>
      <c r="AT554" s="7">
        <v>-1</v>
      </c>
      <c r="AU554" s="7">
        <v>-1</v>
      </c>
      <c r="AV554" s="4"/>
      <c r="AW554" s="8"/>
      <c r="AX554" s="4">
        <v>1</v>
      </c>
      <c r="AY554" s="8">
        <v>37.95</v>
      </c>
      <c r="AZ554" s="7">
        <v>-1</v>
      </c>
      <c r="BA554" s="7">
        <v>-1</v>
      </c>
      <c r="BB554" s="7"/>
      <c r="BC554" s="4" t="s">
        <v>226</v>
      </c>
      <c r="BD554" s="8" t="s">
        <v>226</v>
      </c>
      <c r="BE554" s="4">
        <v>18</v>
      </c>
      <c r="BF554" s="8">
        <v>560.41</v>
      </c>
      <c r="BG554" s="7" t="s">
        <v>226</v>
      </c>
      <c r="BH554" s="7" t="s">
        <v>226</v>
      </c>
      <c r="BI554" s="7"/>
      <c r="BJ554" s="4"/>
      <c r="BK554" s="8"/>
      <c r="BL554" s="2" t="s">
        <v>24</v>
      </c>
      <c r="BM554" s="7"/>
      <c r="BN554" s="7"/>
      <c r="BO554" s="4"/>
      <c r="BP554" s="8"/>
      <c r="BQ554" s="4"/>
      <c r="BR554" s="8"/>
      <c r="BS554" s="7"/>
      <c r="BT554" s="7"/>
      <c r="BU554" s="2" t="s">
        <v>239</v>
      </c>
      <c r="BV554" s="2" t="s">
        <v>237</v>
      </c>
      <c r="BW554" s="2" t="s">
        <v>226</v>
      </c>
      <c r="BX554" s="2" t="s">
        <v>2704</v>
      </c>
      <c r="BY554" s="2" t="s">
        <v>238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239</v>
      </c>
      <c r="CH554" s="2" t="s">
        <v>237</v>
      </c>
      <c r="CI554" s="2" t="s">
        <v>1064</v>
      </c>
      <c r="CJ554" s="2" t="s">
        <v>1812</v>
      </c>
      <c r="CK554" s="2" t="s">
        <v>238</v>
      </c>
      <c r="CL554" s="2" t="s">
        <v>226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237</v>
      </c>
      <c r="CU554" s="2" t="s">
        <v>1452</v>
      </c>
      <c r="CV554" s="2" t="s">
        <v>1027</v>
      </c>
      <c r="CW554" s="2" t="s">
        <v>238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239</v>
      </c>
      <c r="DF554" s="2" t="s">
        <v>237</v>
      </c>
      <c r="DG554" s="2" t="s">
        <v>1812</v>
      </c>
      <c r="DH554" s="2" t="s">
        <v>1129</v>
      </c>
      <c r="DI554" s="2" t="s">
        <v>291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239</v>
      </c>
      <c r="DR554" s="2" t="s">
        <v>237</v>
      </c>
      <c r="DS554" s="2" t="s">
        <v>2701</v>
      </c>
      <c r="DT554" s="2" t="s">
        <v>4092</v>
      </c>
      <c r="DU554" s="2" t="s">
        <v>291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239</v>
      </c>
      <c r="ED554" s="2" t="s">
        <v>237</v>
      </c>
      <c r="EE554" s="2" t="s">
        <v>2313</v>
      </c>
      <c r="EF554" s="2" t="s">
        <v>2358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237</v>
      </c>
      <c r="EQ554" s="2" t="s">
        <v>1857</v>
      </c>
      <c r="ER554" s="2" t="s">
        <v>1585</v>
      </c>
      <c r="ES554" s="2" t="s">
        <v>238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237</v>
      </c>
      <c r="FC554" s="2" t="s">
        <v>1115</v>
      </c>
      <c r="FD554" s="2" t="s">
        <v>1133</v>
      </c>
      <c r="FE554" s="2" t="s">
        <v>238</v>
      </c>
      <c r="FF554" s="2" t="s">
        <v>226</v>
      </c>
      <c r="FG554" s="4"/>
      <c r="FH554" s="8"/>
      <c r="FI554" s="4">
        <v>1</v>
      </c>
      <c r="FJ554" s="8">
        <v>37.95</v>
      </c>
      <c r="FK554" s="7">
        <v>-1</v>
      </c>
      <c r="FL554" s="7">
        <v>-1</v>
      </c>
      <c r="FM554" s="2" t="s">
        <v>239</v>
      </c>
      <c r="FN554" s="2" t="s">
        <v>237</v>
      </c>
      <c r="FO554" s="2" t="s">
        <v>1818</v>
      </c>
      <c r="FP554" s="2" t="s">
        <v>1076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239</v>
      </c>
      <c r="GL554" s="2" t="s">
        <v>237</v>
      </c>
      <c r="GM554" s="2" t="s">
        <v>991</v>
      </c>
      <c r="GN554" s="2" t="s">
        <v>1656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239</v>
      </c>
      <c r="GX554" s="2" t="s">
        <v>237</v>
      </c>
      <c r="GY554" s="2" t="s">
        <v>1025</v>
      </c>
      <c r="GZ554" s="2" t="s">
        <v>599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239</v>
      </c>
      <c r="HJ554" s="2" t="s">
        <v>237</v>
      </c>
      <c r="HK554" s="2" t="s">
        <v>994</v>
      </c>
      <c r="HL554" s="2" t="s">
        <v>1025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237</v>
      </c>
      <c r="HW554" s="2" t="s">
        <v>998</v>
      </c>
      <c r="HX554" s="2" t="s">
        <v>1632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252</v>
      </c>
      <c r="IH554" s="2" t="s">
        <v>237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226</v>
      </c>
      <c r="IT554" s="2" t="s">
        <v>226</v>
      </c>
      <c r="IU554" s="2" t="s">
        <v>226</v>
      </c>
      <c r="IV554" s="2" t="s">
        <v>226</v>
      </c>
      <c r="IW554" s="2" t="s">
        <v>226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237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237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237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236</v>
      </c>
      <c r="KP554" s="2" t="s">
        <v>237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239</v>
      </c>
      <c r="LB554" s="2" t="s">
        <v>237</v>
      </c>
      <c r="LC554" s="2" t="s">
        <v>614</v>
      </c>
      <c r="LD554" s="2" t="s">
        <v>608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252</v>
      </c>
      <c r="MX554" s="2" t="s">
        <v>237</v>
      </c>
      <c r="MY554" s="2" t="s">
        <v>226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239</v>
      </c>
      <c r="NJ554" s="2" t="s">
        <v>237</v>
      </c>
      <c r="NK554" s="2" t="s">
        <v>1855</v>
      </c>
      <c r="NL554" s="2" t="s">
        <v>1091</v>
      </c>
      <c r="NM554" s="2" t="s">
        <v>291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239</v>
      </c>
      <c r="NV554" s="2" t="s">
        <v>237</v>
      </c>
      <c r="NW554" s="2" t="s">
        <v>1124</v>
      </c>
      <c r="NX554" s="2" t="s">
        <v>323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266</v>
      </c>
      <c r="OH554" s="2" t="s">
        <v>237</v>
      </c>
      <c r="OI554" s="2" t="s">
        <v>226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252</v>
      </c>
      <c r="OT554" s="2" t="s">
        <v>237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226</v>
      </c>
      <c r="QD554" s="2" t="s">
        <v>226</v>
      </c>
      <c r="QE554" s="2" t="s">
        <v>226</v>
      </c>
      <c r="QF554" s="2" t="s">
        <v>226</v>
      </c>
      <c r="QG554" s="2" t="s">
        <v>226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239</v>
      </c>
      <c r="QP554" s="2" t="s">
        <v>237</v>
      </c>
      <c r="QQ554" s="2" t="s">
        <v>1388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237</v>
      </c>
      <c r="RC554" s="2" t="s">
        <v>226</v>
      </c>
      <c r="RD554" s="2" t="s">
        <v>226</v>
      </c>
      <c r="RE554" s="2" t="s">
        <v>238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226</v>
      </c>
      <c r="RO554" s="2" t="s">
        <v>226</v>
      </c>
      <c r="RP554" s="2" t="s">
        <v>226</v>
      </c>
      <c r="RQ554" s="2" t="s">
        <v>226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239</v>
      </c>
      <c r="RZ554" s="2" t="s">
        <v>237</v>
      </c>
      <c r="SA554" s="2" t="s">
        <v>1153</v>
      </c>
      <c r="SB554" s="2" t="s">
        <v>1119</v>
      </c>
      <c r="SC554" s="2" t="s">
        <v>238</v>
      </c>
      <c r="SD554" s="2" t="s">
        <v>226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</row>
    <row r="555">
      <c r="A555" s="2" t="s">
        <v>4093</v>
      </c>
      <c r="B555" s="2" t="s">
        <v>577</v>
      </c>
      <c r="C555" s="2" t="s">
        <v>558</v>
      </c>
      <c r="D555" s="2" t="s">
        <v>3985</v>
      </c>
      <c r="E555" s="2" t="s">
        <v>3986</v>
      </c>
      <c r="F555" s="2" t="s">
        <v>2697</v>
      </c>
      <c r="G555" s="2" t="s">
        <v>1349</v>
      </c>
      <c r="H555" s="2" t="s">
        <v>2698</v>
      </c>
      <c r="I555" s="2" t="s">
        <v>4091</v>
      </c>
      <c r="J555" s="2" t="s">
        <v>582</v>
      </c>
      <c r="K555" s="2" t="s">
        <v>4094</v>
      </c>
      <c r="L555" s="3">
        <v>35.2</v>
      </c>
      <c r="M555" s="3">
        <v>36.96</v>
      </c>
      <c r="N555" s="3">
        <v>79.99</v>
      </c>
      <c r="O555" s="2" t="s">
        <v>283</v>
      </c>
      <c r="P555" s="2" t="s">
        <v>284</v>
      </c>
      <c r="Q555" s="2" t="s">
        <v>225</v>
      </c>
      <c r="R555" s="2" t="s">
        <v>226</v>
      </c>
      <c r="S555" s="2" t="s">
        <v>4095</v>
      </c>
      <c r="T555" s="2" t="s">
        <v>969</v>
      </c>
      <c r="U555" s="2" t="s">
        <v>371</v>
      </c>
      <c r="V555" s="2" t="s">
        <v>1893</v>
      </c>
      <c r="W555" s="2" t="s">
        <v>1894</v>
      </c>
      <c r="X555" s="2" t="s">
        <v>231</v>
      </c>
      <c r="Y555" s="2" t="s">
        <v>4096</v>
      </c>
      <c r="Z555" s="4"/>
      <c r="AA555" s="4">
        <f>=ROUNDDOWN({0},0)</f>
      </c>
      <c r="AB555" s="5"/>
      <c r="AC555" s="2" t="s">
        <v>226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/>
      <c r="AQ555" s="8"/>
      <c r="AR555" s="4">
        <v>17</v>
      </c>
      <c r="AS555" s="8">
        <v>522.46</v>
      </c>
      <c r="AT555" s="7">
        <v>-1</v>
      </c>
      <c r="AU555" s="7">
        <v>-1</v>
      </c>
      <c r="AV555" s="4"/>
      <c r="AW555" s="8"/>
      <c r="AX555" s="4">
        <v>17</v>
      </c>
      <c r="AY555" s="8">
        <v>522.46</v>
      </c>
      <c r="AZ555" s="7">
        <v>-1</v>
      </c>
      <c r="BA555" s="7">
        <v>-1</v>
      </c>
      <c r="BB555" s="7"/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/>
      <c r="BJ555" s="4"/>
      <c r="BK555" s="8"/>
      <c r="BL555" s="2" t="s">
        <v>4097</v>
      </c>
      <c r="BM555" s="7"/>
      <c r="BN555" s="7"/>
      <c r="BO555" s="4"/>
      <c r="BP555" s="8"/>
      <c r="BQ555" s="4">
        <v>3</v>
      </c>
      <c r="BR555" s="8">
        <v>118.44</v>
      </c>
      <c r="BS555" s="7">
        <v>-1</v>
      </c>
      <c r="BT555" s="7">
        <v>-1</v>
      </c>
      <c r="BU555" s="2" t="s">
        <v>239</v>
      </c>
      <c r="BV555" s="2" t="s">
        <v>237</v>
      </c>
      <c r="BW555" s="2" t="s">
        <v>226</v>
      </c>
      <c r="BX555" s="2" t="s">
        <v>691</v>
      </c>
      <c r="BY555" s="2" t="s">
        <v>238</v>
      </c>
      <c r="BZ555" s="2" t="s">
        <v>226</v>
      </c>
      <c r="CA555" s="4"/>
      <c r="CB555" s="8"/>
      <c r="CC555" s="4">
        <v>3</v>
      </c>
      <c r="CD555" s="8">
        <v>117.33</v>
      </c>
      <c r="CE555" s="7">
        <v>-1</v>
      </c>
      <c r="CF555" s="7">
        <v>-1</v>
      </c>
      <c r="CG555" s="2" t="s">
        <v>239</v>
      </c>
      <c r="CH555" s="2" t="s">
        <v>237</v>
      </c>
      <c r="CI555" s="2" t="s">
        <v>762</v>
      </c>
      <c r="CJ555" s="2" t="s">
        <v>3432</v>
      </c>
      <c r="CK555" s="2" t="s">
        <v>238</v>
      </c>
      <c r="CL555" s="2" t="s">
        <v>226</v>
      </c>
      <c r="CM555" s="4"/>
      <c r="CN555" s="8"/>
      <c r="CO555" s="4">
        <v>3</v>
      </c>
      <c r="CP555" s="8">
        <v>47.91</v>
      </c>
      <c r="CQ555" s="7">
        <v>-1</v>
      </c>
      <c r="CR555" s="7">
        <v>-1</v>
      </c>
      <c r="CS555" s="2" t="s">
        <v>239</v>
      </c>
      <c r="CT555" s="2" t="s">
        <v>237</v>
      </c>
      <c r="CU555" s="2" t="s">
        <v>1520</v>
      </c>
      <c r="CV555" s="2" t="s">
        <v>728</v>
      </c>
      <c r="CW555" s="2" t="s">
        <v>238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252</v>
      </c>
      <c r="DF555" s="2" t="s">
        <v>237</v>
      </c>
      <c r="DG555" s="2" t="s">
        <v>226</v>
      </c>
      <c r="DH555" s="2" t="s">
        <v>226</v>
      </c>
      <c r="DI555" s="2" t="s">
        <v>238</v>
      </c>
      <c r="DJ555" s="2" t="s">
        <v>226</v>
      </c>
      <c r="DK555" s="4"/>
      <c r="DL555" s="8"/>
      <c r="DM555" s="4">
        <v>1</v>
      </c>
      <c r="DN555" s="8">
        <v>15.5</v>
      </c>
      <c r="DO555" s="7">
        <v>-1</v>
      </c>
      <c r="DP555" s="7">
        <v>-1</v>
      </c>
      <c r="DQ555" s="2" t="s">
        <v>239</v>
      </c>
      <c r="DR555" s="2" t="s">
        <v>237</v>
      </c>
      <c r="DS555" s="2" t="s">
        <v>1520</v>
      </c>
      <c r="DT555" s="2" t="s">
        <v>1962</v>
      </c>
      <c r="DU555" s="2" t="s">
        <v>291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236</v>
      </c>
      <c r="ED555" s="2" t="s">
        <v>237</v>
      </c>
      <c r="EE555" s="2" t="s">
        <v>226</v>
      </c>
      <c r="EF555" s="2" t="s">
        <v>226</v>
      </c>
      <c r="EG555" s="2" t="s">
        <v>238</v>
      </c>
      <c r="EH555" s="2" t="s">
        <v>226</v>
      </c>
      <c r="EI555" s="4"/>
      <c r="EJ555" s="8"/>
      <c r="EK555" s="4">
        <v>2</v>
      </c>
      <c r="EL555" s="8">
        <v>71.78</v>
      </c>
      <c r="EM555" s="7">
        <v>-1</v>
      </c>
      <c r="EN555" s="7">
        <v>-1</v>
      </c>
      <c r="EO555" s="2" t="s">
        <v>239</v>
      </c>
      <c r="EP555" s="2" t="s">
        <v>237</v>
      </c>
      <c r="EQ555" s="2" t="s">
        <v>1520</v>
      </c>
      <c r="ER555" s="2" t="s">
        <v>838</v>
      </c>
      <c r="ES555" s="2" t="s">
        <v>238</v>
      </c>
      <c r="ET555" s="2" t="s">
        <v>226</v>
      </c>
      <c r="EU555" s="4"/>
      <c r="EV555" s="8"/>
      <c r="EW555" s="4">
        <v>3</v>
      </c>
      <c r="EX555" s="8">
        <v>110.85</v>
      </c>
      <c r="EY555" s="7">
        <v>-1</v>
      </c>
      <c r="EZ555" s="7">
        <v>-1</v>
      </c>
      <c r="FA555" s="2" t="s">
        <v>239</v>
      </c>
      <c r="FB555" s="2" t="s">
        <v>237</v>
      </c>
      <c r="FC555" s="2" t="s">
        <v>875</v>
      </c>
      <c r="FD555" s="2" t="s">
        <v>884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237</v>
      </c>
      <c r="FO555" s="2" t="s">
        <v>1520</v>
      </c>
      <c r="FP555" s="2" t="s">
        <v>2863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252</v>
      </c>
      <c r="GL555" s="2" t="s">
        <v>237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237</v>
      </c>
      <c r="GY555" s="2" t="s">
        <v>226</v>
      </c>
      <c r="GZ555" s="2" t="s">
        <v>226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239</v>
      </c>
      <c r="HJ555" s="2" t="s">
        <v>237</v>
      </c>
      <c r="HK555" s="2" t="s">
        <v>1175</v>
      </c>
      <c r="HL555" s="2" t="s">
        <v>930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237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252</v>
      </c>
      <c r="IH555" s="2" t="s">
        <v>237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226</v>
      </c>
      <c r="IT555" s="2" t="s">
        <v>226</v>
      </c>
      <c r="IU555" s="2" t="s">
        <v>226</v>
      </c>
      <c r="IV555" s="2" t="s">
        <v>226</v>
      </c>
      <c r="IW555" s="2" t="s">
        <v>226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252</v>
      </c>
      <c r="JF555" s="2" t="s">
        <v>237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237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237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237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252</v>
      </c>
      <c r="LB555" s="2" t="s">
        <v>237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>
        <v>1</v>
      </c>
      <c r="LJ555" s="8">
        <v>25.87</v>
      </c>
      <c r="LK555" s="7">
        <v>-1</v>
      </c>
      <c r="LL555" s="7">
        <v>-1</v>
      </c>
      <c r="LM555" s="2" t="s">
        <v>239</v>
      </c>
      <c r="LN555" s="2" t="s">
        <v>237</v>
      </c>
      <c r="LO555" s="2" t="s">
        <v>321</v>
      </c>
      <c r="LP555" s="2" t="s">
        <v>423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252</v>
      </c>
      <c r="MX555" s="2" t="s">
        <v>237</v>
      </c>
      <c r="MY555" s="2" t="s">
        <v>226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239</v>
      </c>
      <c r="NJ555" s="2" t="s">
        <v>237</v>
      </c>
      <c r="NK555" s="2" t="s">
        <v>1520</v>
      </c>
      <c r="NL555" s="2" t="s">
        <v>860</v>
      </c>
      <c r="NM555" s="2" t="s">
        <v>291</v>
      </c>
      <c r="NN555" s="2" t="s">
        <v>226</v>
      </c>
      <c r="NO555" s="4"/>
      <c r="NP555" s="8"/>
      <c r="NQ555" s="4">
        <v>1</v>
      </c>
      <c r="NR555" s="8">
        <v>14.78</v>
      </c>
      <c r="NS555" s="7">
        <v>-1</v>
      </c>
      <c r="NT555" s="7">
        <v>-1</v>
      </c>
      <c r="NU555" s="2" t="s">
        <v>239</v>
      </c>
      <c r="NV555" s="2" t="s">
        <v>237</v>
      </c>
      <c r="NW555" s="2" t="s">
        <v>720</v>
      </c>
      <c r="NX555" s="2" t="s">
        <v>361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252</v>
      </c>
      <c r="OH555" s="2" t="s">
        <v>237</v>
      </c>
      <c r="OI555" s="2" t="s">
        <v>226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252</v>
      </c>
      <c r="OT555" s="2" t="s">
        <v>237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266</v>
      </c>
      <c r="QD555" s="2" t="s">
        <v>237</v>
      </c>
      <c r="QE555" s="2" t="s">
        <v>226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236</v>
      </c>
      <c r="QP555" s="2" t="s">
        <v>237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237</v>
      </c>
      <c r="RC555" s="2" t="s">
        <v>226</v>
      </c>
      <c r="RD555" s="2" t="s">
        <v>226</v>
      </c>
      <c r="RE555" s="2" t="s">
        <v>238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226</v>
      </c>
      <c r="RO555" s="2" t="s">
        <v>226</v>
      </c>
      <c r="RP555" s="2" t="s">
        <v>226</v>
      </c>
      <c r="RQ555" s="2" t="s">
        <v>226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252</v>
      </c>
      <c r="RZ555" s="2" t="s">
        <v>237</v>
      </c>
      <c r="SA555" s="2" t="s">
        <v>226</v>
      </c>
      <c r="SB555" s="2" t="s">
        <v>226</v>
      </c>
      <c r="SC555" s="2" t="s">
        <v>238</v>
      </c>
      <c r="SD555" s="2" t="s">
        <v>226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</row>
    <row r="556">
      <c r="A556" s="2" t="s">
        <v>4098</v>
      </c>
      <c r="B556" s="2" t="s">
        <v>577</v>
      </c>
      <c r="C556" s="2" t="s">
        <v>558</v>
      </c>
      <c r="D556" s="2" t="s">
        <v>3985</v>
      </c>
      <c r="E556" s="2" t="s">
        <v>3986</v>
      </c>
      <c r="F556" s="2" t="s">
        <v>1347</v>
      </c>
      <c r="G556" s="2" t="s">
        <v>1348</v>
      </c>
      <c r="H556" s="2" t="s">
        <v>1349</v>
      </c>
      <c r="I556" s="2" t="s">
        <v>4066</v>
      </c>
      <c r="J556" s="2" t="s">
        <v>221</v>
      </c>
      <c r="K556" s="2" t="s">
        <v>405</v>
      </c>
      <c r="L556" s="3">
        <v>39.6</v>
      </c>
      <c r="M556" s="3">
        <v>41.58</v>
      </c>
      <c r="N556" s="3">
        <v>89.99</v>
      </c>
      <c r="O556" s="2" t="s">
        <v>283</v>
      </c>
      <c r="P556" s="2" t="s">
        <v>284</v>
      </c>
      <c r="Q556" s="2" t="s">
        <v>225</v>
      </c>
      <c r="R556" s="2" t="s">
        <v>226</v>
      </c>
      <c r="S556" s="2" t="s">
        <v>1351</v>
      </c>
      <c r="T556" s="2" t="s">
        <v>969</v>
      </c>
      <c r="U556" s="2" t="s">
        <v>229</v>
      </c>
      <c r="V556" s="2" t="s">
        <v>563</v>
      </c>
      <c r="W556" s="2" t="s">
        <v>231</v>
      </c>
      <c r="X556" s="2" t="s">
        <v>1352</v>
      </c>
      <c r="Y556" s="2" t="s">
        <v>1353</v>
      </c>
      <c r="Z556" s="4"/>
      <c r="AA556" s="4">
        <f>=ROUNDDOWN({0},0)</f>
      </c>
      <c r="AB556" s="5"/>
      <c r="AC556" s="2" t="s">
        <v>226</v>
      </c>
      <c r="AD556" s="4"/>
      <c r="AE556" s="4"/>
      <c r="AF556" s="6">
        <v>65</v>
      </c>
      <c r="AG556" s="6">
        <v>73</v>
      </c>
      <c r="AH556" s="7">
        <v>0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/>
      <c r="AQ556" s="8"/>
      <c r="AR556" s="4">
        <v>5</v>
      </c>
      <c r="AS556" s="8">
        <v>199.74</v>
      </c>
      <c r="AT556" s="7">
        <v>-1</v>
      </c>
      <c r="AU556" s="7">
        <v>-1</v>
      </c>
      <c r="AV556" s="4"/>
      <c r="AW556" s="8"/>
      <c r="AX556" s="4">
        <v>5</v>
      </c>
      <c r="AY556" s="8">
        <v>199.74</v>
      </c>
      <c r="AZ556" s="7">
        <v>-1</v>
      </c>
      <c r="BA556" s="7">
        <v>-1</v>
      </c>
      <c r="BB556" s="7"/>
      <c r="BC556" s="4"/>
      <c r="BD556" s="8"/>
      <c r="BE556" s="4">
        <v>5</v>
      </c>
      <c r="BF556" s="8">
        <v>199.74</v>
      </c>
      <c r="BG556" s="7">
        <v>-1</v>
      </c>
      <c r="BH556" s="7">
        <v>-1</v>
      </c>
      <c r="BI556" s="7"/>
      <c r="BJ556" s="4"/>
      <c r="BK556" s="8"/>
      <c r="BL556" s="2" t="s">
        <v>4099</v>
      </c>
      <c r="BM556" s="7"/>
      <c r="BN556" s="7"/>
      <c r="BO556" s="4"/>
      <c r="BP556" s="8"/>
      <c r="BQ556" s="4"/>
      <c r="BR556" s="8"/>
      <c r="BS556" s="7"/>
      <c r="BT556" s="7"/>
      <c r="BU556" s="2" t="s">
        <v>1002</v>
      </c>
      <c r="BV556" s="2" t="s">
        <v>237</v>
      </c>
      <c r="BW556" s="2" t="s">
        <v>226</v>
      </c>
      <c r="BX556" s="2" t="s">
        <v>1384</v>
      </c>
      <c r="BY556" s="2" t="s">
        <v>238</v>
      </c>
      <c r="BZ556" s="2" t="s">
        <v>226</v>
      </c>
      <c r="CA556" s="4"/>
      <c r="CB556" s="8"/>
      <c r="CC556" s="4"/>
      <c r="CD556" s="8"/>
      <c r="CE556" s="7"/>
      <c r="CF556" s="7"/>
      <c r="CG556" s="2" t="s">
        <v>239</v>
      </c>
      <c r="CH556" s="2" t="s">
        <v>237</v>
      </c>
      <c r="CI556" s="2" t="s">
        <v>1357</v>
      </c>
      <c r="CJ556" s="2" t="s">
        <v>3848</v>
      </c>
      <c r="CK556" s="2" t="s">
        <v>238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239</v>
      </c>
      <c r="CT556" s="2" t="s">
        <v>237</v>
      </c>
      <c r="CU556" s="2" t="s">
        <v>1357</v>
      </c>
      <c r="CV556" s="2" t="s">
        <v>1362</v>
      </c>
      <c r="CW556" s="2" t="s">
        <v>238</v>
      </c>
      <c r="CX556" s="2" t="s">
        <v>226</v>
      </c>
      <c r="CY556" s="4"/>
      <c r="CZ556" s="8"/>
      <c r="DA556" s="4"/>
      <c r="DB556" s="8"/>
      <c r="DC556" s="7"/>
      <c r="DD556" s="7"/>
      <c r="DE556" s="2" t="s">
        <v>239</v>
      </c>
      <c r="DF556" s="2" t="s">
        <v>237</v>
      </c>
      <c r="DG556" s="2" t="s">
        <v>980</v>
      </c>
      <c r="DH556" s="2" t="s">
        <v>2147</v>
      </c>
      <c r="DI556" s="2" t="s">
        <v>291</v>
      </c>
      <c r="DJ556" s="2" t="s">
        <v>226</v>
      </c>
      <c r="DK556" s="4"/>
      <c r="DL556" s="8"/>
      <c r="DM556" s="4">
        <v>1</v>
      </c>
      <c r="DN556" s="8">
        <v>27.27</v>
      </c>
      <c r="DO556" s="7">
        <v>-1</v>
      </c>
      <c r="DP556" s="7">
        <v>-1</v>
      </c>
      <c r="DQ556" s="2" t="s">
        <v>239</v>
      </c>
      <c r="DR556" s="2" t="s">
        <v>237</v>
      </c>
      <c r="DS556" s="2" t="s">
        <v>1357</v>
      </c>
      <c r="DT556" s="2" t="s">
        <v>1403</v>
      </c>
      <c r="DU556" s="2" t="s">
        <v>291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239</v>
      </c>
      <c r="ED556" s="2" t="s">
        <v>237</v>
      </c>
      <c r="EE556" s="2" t="s">
        <v>1357</v>
      </c>
      <c r="EF556" s="2" t="s">
        <v>1363</v>
      </c>
      <c r="EG556" s="2" t="s">
        <v>238</v>
      </c>
      <c r="EH556" s="2" t="s">
        <v>226</v>
      </c>
      <c r="EI556" s="4"/>
      <c r="EJ556" s="8"/>
      <c r="EK556" s="4">
        <v>3</v>
      </c>
      <c r="EL556" s="8">
        <v>130.2</v>
      </c>
      <c r="EM556" s="7">
        <v>-1</v>
      </c>
      <c r="EN556" s="7">
        <v>-1</v>
      </c>
      <c r="EO556" s="2" t="s">
        <v>239</v>
      </c>
      <c r="EP556" s="2" t="s">
        <v>237</v>
      </c>
      <c r="EQ556" s="2" t="s">
        <v>1357</v>
      </c>
      <c r="ER556" s="2" t="s">
        <v>1364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239</v>
      </c>
      <c r="FB556" s="2" t="s">
        <v>237</v>
      </c>
      <c r="FC556" s="2" t="s">
        <v>1357</v>
      </c>
      <c r="FD556" s="2" t="s">
        <v>4100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237</v>
      </c>
      <c r="FO556" s="2" t="s">
        <v>1357</v>
      </c>
      <c r="FP556" s="2" t="s">
        <v>1362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239</v>
      </c>
      <c r="GL556" s="2" t="s">
        <v>237</v>
      </c>
      <c r="GM556" s="2" t="s">
        <v>1357</v>
      </c>
      <c r="GN556" s="2" t="s">
        <v>2342</v>
      </c>
      <c r="GO556" s="2" t="s">
        <v>238</v>
      </c>
      <c r="GP556" s="2" t="s">
        <v>226</v>
      </c>
      <c r="GQ556" s="4"/>
      <c r="GR556" s="8"/>
      <c r="GS556" s="4">
        <v>1</v>
      </c>
      <c r="GT556" s="8">
        <v>42.27</v>
      </c>
      <c r="GU556" s="7">
        <v>-1</v>
      </c>
      <c r="GV556" s="7">
        <v>-1</v>
      </c>
      <c r="GW556" s="2" t="s">
        <v>239</v>
      </c>
      <c r="GX556" s="2" t="s">
        <v>237</v>
      </c>
      <c r="GY556" s="2" t="s">
        <v>1025</v>
      </c>
      <c r="GZ556" s="2" t="s">
        <v>594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239</v>
      </c>
      <c r="HJ556" s="2" t="s">
        <v>237</v>
      </c>
      <c r="HK556" s="2" t="s">
        <v>994</v>
      </c>
      <c r="HL556" s="2" t="s">
        <v>1211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237</v>
      </c>
      <c r="HW556" s="2" t="s">
        <v>1357</v>
      </c>
      <c r="HX556" s="2" t="s">
        <v>1676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252</v>
      </c>
      <c r="IH556" s="2" t="s">
        <v>237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226</v>
      </c>
      <c r="IT556" s="2" t="s">
        <v>226</v>
      </c>
      <c r="IU556" s="2" t="s">
        <v>226</v>
      </c>
      <c r="IV556" s="2" t="s">
        <v>226</v>
      </c>
      <c r="IW556" s="2" t="s">
        <v>226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252</v>
      </c>
      <c r="JF556" s="2" t="s">
        <v>237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237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237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237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239</v>
      </c>
      <c r="LB556" s="2" t="s">
        <v>237</v>
      </c>
      <c r="LC556" s="2" t="s">
        <v>1004</v>
      </c>
      <c r="LD556" s="2" t="s">
        <v>2301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239</v>
      </c>
      <c r="LN556" s="2" t="s">
        <v>237</v>
      </c>
      <c r="LO556" s="2" t="s">
        <v>321</v>
      </c>
      <c r="LP556" s="2" t="s">
        <v>445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239</v>
      </c>
      <c r="MX556" s="2" t="s">
        <v>237</v>
      </c>
      <c r="MY556" s="2" t="s">
        <v>1105</v>
      </c>
      <c r="MZ556" s="2" t="s">
        <v>1632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239</v>
      </c>
      <c r="NJ556" s="2" t="s">
        <v>237</v>
      </c>
      <c r="NK556" s="2" t="s">
        <v>1375</v>
      </c>
      <c r="NL556" s="2" t="s">
        <v>1363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239</v>
      </c>
      <c r="NV556" s="2" t="s">
        <v>237</v>
      </c>
      <c r="NW556" s="2" t="s">
        <v>1361</v>
      </c>
      <c r="NX556" s="2" t="s">
        <v>1115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252</v>
      </c>
      <c r="OH556" s="2" t="s">
        <v>237</v>
      </c>
      <c r="OI556" s="2" t="s">
        <v>226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252</v>
      </c>
      <c r="OT556" s="2" t="s">
        <v>237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226</v>
      </c>
      <c r="QD556" s="2" t="s">
        <v>226</v>
      </c>
      <c r="QE556" s="2" t="s">
        <v>226</v>
      </c>
      <c r="QF556" s="2" t="s">
        <v>226</v>
      </c>
      <c r="QG556" s="2" t="s">
        <v>226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239</v>
      </c>
      <c r="QP556" s="2" t="s">
        <v>237</v>
      </c>
      <c r="QQ556" s="2" t="s">
        <v>1379</v>
      </c>
      <c r="QR556" s="2" t="s">
        <v>3249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237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236</v>
      </c>
      <c r="RZ556" s="2" t="s">
        <v>237</v>
      </c>
      <c r="SA556" s="2" t="s">
        <v>1082</v>
      </c>
      <c r="SB556" s="2" t="s">
        <v>226</v>
      </c>
      <c r="SC556" s="2" t="s">
        <v>238</v>
      </c>
      <c r="SD556" s="2" t="s">
        <v>226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</row>
    <row r="557">
      <c r="A557" s="2" t="s">
        <v>4101</v>
      </c>
      <c r="B557" s="2" t="s">
        <v>577</v>
      </c>
      <c r="C557" s="2" t="s">
        <v>558</v>
      </c>
      <c r="D557" s="2" t="s">
        <v>3985</v>
      </c>
      <c r="E557" s="2" t="s">
        <v>3986</v>
      </c>
      <c r="F557" s="2" t="s">
        <v>4102</v>
      </c>
      <c r="G557" s="2" t="s">
        <v>4103</v>
      </c>
      <c r="H557" s="2" t="s">
        <v>4104</v>
      </c>
      <c r="I557" s="2" t="s">
        <v>4105</v>
      </c>
      <c r="J557" s="2" t="s">
        <v>582</v>
      </c>
      <c r="K557" s="2" t="s">
        <v>1283</v>
      </c>
      <c r="L557" s="3">
        <v>37.6</v>
      </c>
      <c r="M557" s="3">
        <v>39.48</v>
      </c>
      <c r="N557" s="3">
        <v>79.99</v>
      </c>
      <c r="O557" s="2" t="s">
        <v>283</v>
      </c>
      <c r="P557" s="2" t="s">
        <v>284</v>
      </c>
      <c r="Q557" s="2" t="s">
        <v>225</v>
      </c>
      <c r="R557" s="2" t="s">
        <v>226</v>
      </c>
      <c r="S557" s="2" t="s">
        <v>4106</v>
      </c>
      <c r="T557" s="2" t="s">
        <v>969</v>
      </c>
      <c r="U557" s="2" t="s">
        <v>371</v>
      </c>
      <c r="V557" s="2" t="s">
        <v>1893</v>
      </c>
      <c r="W557" s="2" t="s">
        <v>1894</v>
      </c>
      <c r="X557" s="2" t="s">
        <v>1578</v>
      </c>
      <c r="Y557" s="2" t="s">
        <v>1595</v>
      </c>
      <c r="Z557" s="4"/>
      <c r="AA557" s="4">
        <f>=ROUNDDOWN({0},0)</f>
      </c>
      <c r="AB557" s="5"/>
      <c r="AC557" s="2" t="s">
        <v>226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226</v>
      </c>
      <c r="BM557" s="7"/>
      <c r="BN557" s="7"/>
      <c r="BO557" s="4"/>
      <c r="BP557" s="8"/>
      <c r="BQ557" s="4"/>
      <c r="BR557" s="8"/>
      <c r="BS557" s="7"/>
      <c r="BT557" s="7"/>
      <c r="BU557" s="2" t="s">
        <v>236</v>
      </c>
      <c r="BV557" s="2" t="s">
        <v>237</v>
      </c>
      <c r="BW557" s="2" t="s">
        <v>226</v>
      </c>
      <c r="BX557" s="2" t="s">
        <v>226</v>
      </c>
      <c r="BY557" s="2" t="s">
        <v>238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239</v>
      </c>
      <c r="CH557" s="2" t="s">
        <v>237</v>
      </c>
      <c r="CI557" s="2" t="s">
        <v>1959</v>
      </c>
      <c r="CJ557" s="2" t="s">
        <v>2568</v>
      </c>
      <c r="CK557" s="2" t="s">
        <v>238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239</v>
      </c>
      <c r="CT557" s="2" t="s">
        <v>237</v>
      </c>
      <c r="CU557" s="2" t="s">
        <v>1595</v>
      </c>
      <c r="CV557" s="2" t="s">
        <v>1195</v>
      </c>
      <c r="CW557" s="2" t="s">
        <v>238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239</v>
      </c>
      <c r="DF557" s="2" t="s">
        <v>237</v>
      </c>
      <c r="DG557" s="2" t="s">
        <v>1289</v>
      </c>
      <c r="DH557" s="2" t="s">
        <v>3690</v>
      </c>
      <c r="DI557" s="2" t="s">
        <v>291</v>
      </c>
      <c r="DJ557" s="2" t="s">
        <v>226</v>
      </c>
      <c r="DK557" s="4"/>
      <c r="DL557" s="8"/>
      <c r="DM557" s="4"/>
      <c r="DN557" s="8"/>
      <c r="DO557" s="7"/>
      <c r="DP557" s="7"/>
      <c r="DQ557" s="2" t="s">
        <v>239</v>
      </c>
      <c r="DR557" s="2" t="s">
        <v>237</v>
      </c>
      <c r="DS557" s="2" t="s">
        <v>1595</v>
      </c>
      <c r="DT557" s="2" t="s">
        <v>691</v>
      </c>
      <c r="DU557" s="2" t="s">
        <v>291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239</v>
      </c>
      <c r="ED557" s="2" t="s">
        <v>237</v>
      </c>
      <c r="EE557" s="2" t="s">
        <v>705</v>
      </c>
      <c r="EF557" s="2" t="s">
        <v>1802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239</v>
      </c>
      <c r="EP557" s="2" t="s">
        <v>237</v>
      </c>
      <c r="EQ557" s="2" t="s">
        <v>1595</v>
      </c>
      <c r="ER557" s="2" t="s">
        <v>3969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237</v>
      </c>
      <c r="FC557" s="2" t="s">
        <v>1960</v>
      </c>
      <c r="FD557" s="2" t="s">
        <v>2601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223</v>
      </c>
      <c r="FO557" s="2" t="s">
        <v>1595</v>
      </c>
      <c r="FP557" s="2" t="s">
        <v>523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252</v>
      </c>
      <c r="GL557" s="2" t="s">
        <v>237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266</v>
      </c>
      <c r="GX557" s="2" t="s">
        <v>237</v>
      </c>
      <c r="GY557" s="2" t="s">
        <v>226</v>
      </c>
      <c r="GZ557" s="2" t="s">
        <v>226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239</v>
      </c>
      <c r="HJ557" s="2" t="s">
        <v>237</v>
      </c>
      <c r="HK557" s="2" t="s">
        <v>1175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237</v>
      </c>
      <c r="HW557" s="2" t="s">
        <v>226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252</v>
      </c>
      <c r="IH557" s="2" t="s">
        <v>237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226</v>
      </c>
      <c r="IT557" s="2" t="s">
        <v>226</v>
      </c>
      <c r="IU557" s="2" t="s">
        <v>226</v>
      </c>
      <c r="IV557" s="2" t="s">
        <v>226</v>
      </c>
      <c r="IW557" s="2" t="s">
        <v>226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252</v>
      </c>
      <c r="JF557" s="2" t="s">
        <v>237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237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237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237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252</v>
      </c>
      <c r="LB557" s="2" t="s">
        <v>237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239</v>
      </c>
      <c r="LN557" s="2" t="s">
        <v>237</v>
      </c>
      <c r="LO557" s="2" t="s">
        <v>321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252</v>
      </c>
      <c r="MX557" s="2" t="s">
        <v>237</v>
      </c>
      <c r="MY557" s="2" t="s">
        <v>226</v>
      </c>
      <c r="MZ557" s="2" t="s">
        <v>226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239</v>
      </c>
      <c r="NJ557" s="2" t="s">
        <v>237</v>
      </c>
      <c r="NK557" s="2" t="s">
        <v>1270</v>
      </c>
      <c r="NL557" s="2" t="s">
        <v>1252</v>
      </c>
      <c r="NM557" s="2" t="s">
        <v>291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239</v>
      </c>
      <c r="NV557" s="2" t="s">
        <v>237</v>
      </c>
      <c r="NW557" s="2" t="s">
        <v>1195</v>
      </c>
      <c r="NX557" s="2" t="s">
        <v>4107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252</v>
      </c>
      <c r="OH557" s="2" t="s">
        <v>237</v>
      </c>
      <c r="OI557" s="2" t="s">
        <v>226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252</v>
      </c>
      <c r="OT557" s="2" t="s">
        <v>237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266</v>
      </c>
      <c r="QD557" s="2" t="s">
        <v>237</v>
      </c>
      <c r="QE557" s="2" t="s">
        <v>226</v>
      </c>
      <c r="QF557" s="2" t="s">
        <v>226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252</v>
      </c>
      <c r="QP557" s="2" t="s">
        <v>237</v>
      </c>
      <c r="QQ557" s="2" t="s">
        <v>226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237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252</v>
      </c>
      <c r="RZ557" s="2" t="s">
        <v>237</v>
      </c>
      <c r="SA557" s="2" t="s">
        <v>226</v>
      </c>
      <c r="SB557" s="2" t="s">
        <v>226</v>
      </c>
      <c r="SC557" s="2" t="s">
        <v>238</v>
      </c>
      <c r="SD557" s="2" t="s">
        <v>226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</row>
    <row r="558">
      <c r="A558" s="2" t="s">
        <v>4108</v>
      </c>
      <c r="B558" s="2" t="s">
        <v>577</v>
      </c>
      <c r="C558" s="2" t="s">
        <v>558</v>
      </c>
      <c r="D558" s="2" t="s">
        <v>3985</v>
      </c>
      <c r="E558" s="2" t="s">
        <v>3986</v>
      </c>
      <c r="F558" s="2" t="s">
        <v>963</v>
      </c>
      <c r="G558" s="2" t="s">
        <v>964</v>
      </c>
      <c r="H558" s="2" t="s">
        <v>965</v>
      </c>
      <c r="I558" s="2" t="s">
        <v>4109</v>
      </c>
      <c r="J558" s="2" t="s">
        <v>582</v>
      </c>
      <c r="K558" s="2" t="s">
        <v>1050</v>
      </c>
      <c r="L558" s="3">
        <v>34.4</v>
      </c>
      <c r="M558" s="3">
        <v>36.12</v>
      </c>
      <c r="N558" s="3">
        <v>79.99</v>
      </c>
      <c r="O558" s="2" t="s">
        <v>283</v>
      </c>
      <c r="P558" s="2" t="s">
        <v>284</v>
      </c>
      <c r="Q558" s="2" t="s">
        <v>225</v>
      </c>
      <c r="R558" s="2" t="s">
        <v>226</v>
      </c>
      <c r="S558" s="2" t="s">
        <v>3645</v>
      </c>
      <c r="T558" s="2" t="s">
        <v>226</v>
      </c>
      <c r="U558" s="2" t="s">
        <v>371</v>
      </c>
      <c r="V558" s="2" t="s">
        <v>970</v>
      </c>
      <c r="W558" s="2" t="s">
        <v>971</v>
      </c>
      <c r="X558" s="2" t="s">
        <v>587</v>
      </c>
      <c r="Y558" s="2" t="s">
        <v>1809</v>
      </c>
      <c r="Z558" s="4"/>
      <c r="AA558" s="4">
        <f>=ROUNDDOWN({0},0)</f>
      </c>
      <c r="AB558" s="5"/>
      <c r="AC558" s="2" t="s">
        <v>226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226</v>
      </c>
      <c r="BD558" s="8" t="s">
        <v>226</v>
      </c>
      <c r="BE558" s="4">
        <v>1</v>
      </c>
      <c r="BF558" s="8">
        <v>43.06</v>
      </c>
      <c r="BG558" s="7" t="s">
        <v>226</v>
      </c>
      <c r="BH558" s="7" t="s">
        <v>226</v>
      </c>
      <c r="BI558" s="7"/>
      <c r="BJ558" s="4"/>
      <c r="BK558" s="8"/>
      <c r="BL558" s="2" t="s">
        <v>226</v>
      </c>
      <c r="BM558" s="7"/>
      <c r="BN558" s="7"/>
      <c r="BO558" s="4"/>
      <c r="BP558" s="8"/>
      <c r="BQ558" s="4"/>
      <c r="BR558" s="8"/>
      <c r="BS558" s="7"/>
      <c r="BT558" s="7"/>
      <c r="BU558" s="2" t="s">
        <v>1002</v>
      </c>
      <c r="BV558" s="2" t="s">
        <v>237</v>
      </c>
      <c r="BW558" s="2" t="s">
        <v>226</v>
      </c>
      <c r="BX558" s="2" t="s">
        <v>1116</v>
      </c>
      <c r="BY558" s="2" t="s">
        <v>238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239</v>
      </c>
      <c r="CH558" s="2" t="s">
        <v>237</v>
      </c>
      <c r="CI558" s="2" t="s">
        <v>1064</v>
      </c>
      <c r="CJ558" s="2" t="s">
        <v>3360</v>
      </c>
      <c r="CK558" s="2" t="s">
        <v>238</v>
      </c>
      <c r="CL558" s="2" t="s">
        <v>226</v>
      </c>
      <c r="CM558" s="4"/>
      <c r="CN558" s="8"/>
      <c r="CO558" s="4"/>
      <c r="CP558" s="8"/>
      <c r="CQ558" s="7"/>
      <c r="CR558" s="7"/>
      <c r="CS558" s="2" t="s">
        <v>239</v>
      </c>
      <c r="CT558" s="2" t="s">
        <v>237</v>
      </c>
      <c r="CU558" s="2" t="s">
        <v>1811</v>
      </c>
      <c r="CV558" s="2" t="s">
        <v>1009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239</v>
      </c>
      <c r="DF558" s="2" t="s">
        <v>237</v>
      </c>
      <c r="DG558" s="2" t="s">
        <v>1812</v>
      </c>
      <c r="DH558" s="2" t="s">
        <v>1973</v>
      </c>
      <c r="DI558" s="2" t="s">
        <v>238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237</v>
      </c>
      <c r="DS558" s="2" t="s">
        <v>1814</v>
      </c>
      <c r="DT558" s="2" t="s">
        <v>1112</v>
      </c>
      <c r="DU558" s="2" t="s">
        <v>238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239</v>
      </c>
      <c r="ED558" s="2" t="s">
        <v>237</v>
      </c>
      <c r="EE558" s="2" t="s">
        <v>1233</v>
      </c>
      <c r="EF558" s="2" t="s">
        <v>2332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239</v>
      </c>
      <c r="EP558" s="2" t="s">
        <v>237</v>
      </c>
      <c r="EQ558" s="2" t="s">
        <v>1857</v>
      </c>
      <c r="ER558" s="2" t="s">
        <v>1865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237</v>
      </c>
      <c r="FC558" s="2" t="s">
        <v>1115</v>
      </c>
      <c r="FD558" s="2" t="s">
        <v>3626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237</v>
      </c>
      <c r="FO558" s="2" t="s">
        <v>1977</v>
      </c>
      <c r="FP558" s="2" t="s">
        <v>977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239</v>
      </c>
      <c r="GL558" s="2" t="s">
        <v>237</v>
      </c>
      <c r="GM558" s="2" t="s">
        <v>991</v>
      </c>
      <c r="GN558" s="2" t="s">
        <v>1774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239</v>
      </c>
      <c r="GX558" s="2" t="s">
        <v>237</v>
      </c>
      <c r="GY558" s="2" t="s">
        <v>1025</v>
      </c>
      <c r="GZ558" s="2" t="s">
        <v>3019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239</v>
      </c>
      <c r="HJ558" s="2" t="s">
        <v>237</v>
      </c>
      <c r="HK558" s="2" t="s">
        <v>994</v>
      </c>
      <c r="HL558" s="2" t="s">
        <v>4031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237</v>
      </c>
      <c r="HW558" s="2" t="s">
        <v>980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252</v>
      </c>
      <c r="IH558" s="2" t="s">
        <v>237</v>
      </c>
      <c r="II558" s="2" t="s">
        <v>226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226</v>
      </c>
      <c r="IT558" s="2" t="s">
        <v>226</v>
      </c>
      <c r="IU558" s="2" t="s">
        <v>226</v>
      </c>
      <c r="IV558" s="2" t="s">
        <v>226</v>
      </c>
      <c r="IW558" s="2" t="s">
        <v>226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252</v>
      </c>
      <c r="JF558" s="2" t="s">
        <v>237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237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237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237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239</v>
      </c>
      <c r="LB558" s="2" t="s">
        <v>237</v>
      </c>
      <c r="LC558" s="2" t="s">
        <v>1823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239</v>
      </c>
      <c r="LN558" s="2" t="s">
        <v>223</v>
      </c>
      <c r="LO558" s="2" t="s">
        <v>4110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252</v>
      </c>
      <c r="MX558" s="2" t="s">
        <v>237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237</v>
      </c>
      <c r="NK558" s="2" t="s">
        <v>1451</v>
      </c>
      <c r="NL558" s="2" t="s">
        <v>3354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239</v>
      </c>
      <c r="NV558" s="2" t="s">
        <v>237</v>
      </c>
      <c r="NW558" s="2" t="s">
        <v>1114</v>
      </c>
      <c r="NX558" s="2" t="s">
        <v>2691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239</v>
      </c>
      <c r="OH558" s="2" t="s">
        <v>237</v>
      </c>
      <c r="OI558" s="2" t="s">
        <v>762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252</v>
      </c>
      <c r="OT558" s="2" t="s">
        <v>237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226</v>
      </c>
      <c r="QD558" s="2" t="s">
        <v>226</v>
      </c>
      <c r="QE558" s="2" t="s">
        <v>226</v>
      </c>
      <c r="QF558" s="2" t="s">
        <v>226</v>
      </c>
      <c r="QG558" s="2" t="s">
        <v>226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239</v>
      </c>
      <c r="QP558" s="2" t="s">
        <v>237</v>
      </c>
      <c r="QQ558" s="2" t="s">
        <v>1012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266</v>
      </c>
      <c r="RB558" s="2" t="s">
        <v>237</v>
      </c>
      <c r="RC558" s="2" t="s">
        <v>226</v>
      </c>
      <c r="RD558" s="2" t="s">
        <v>226</v>
      </c>
      <c r="RE558" s="2" t="s">
        <v>238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239</v>
      </c>
      <c r="RZ558" s="2" t="s">
        <v>237</v>
      </c>
      <c r="SA558" s="2" t="s">
        <v>1153</v>
      </c>
      <c r="SB558" s="2" t="s">
        <v>992</v>
      </c>
      <c r="SC558" s="2" t="s">
        <v>238</v>
      </c>
      <c r="SD558" s="2" t="s">
        <v>226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</row>
    <row r="559">
      <c r="A559" s="2" t="s">
        <v>4111</v>
      </c>
      <c r="B559" s="2" t="s">
        <v>577</v>
      </c>
      <c r="C559" s="2" t="s">
        <v>558</v>
      </c>
      <c r="D559" s="2" t="s">
        <v>3985</v>
      </c>
      <c r="E559" s="2" t="s">
        <v>3986</v>
      </c>
      <c r="F559" s="2" t="s">
        <v>963</v>
      </c>
      <c r="G559" s="2" t="s">
        <v>964</v>
      </c>
      <c r="H559" s="2" t="s">
        <v>965</v>
      </c>
      <c r="I559" s="2" t="s">
        <v>4109</v>
      </c>
      <c r="J559" s="2" t="s">
        <v>221</v>
      </c>
      <c r="K559" s="2" t="s">
        <v>1101</v>
      </c>
      <c r="L559" s="3">
        <v>39.6</v>
      </c>
      <c r="M559" s="3">
        <v>41.58</v>
      </c>
      <c r="N559" s="3">
        <v>89.99</v>
      </c>
      <c r="O559" s="2" t="s">
        <v>283</v>
      </c>
      <c r="P559" s="2" t="s">
        <v>284</v>
      </c>
      <c r="Q559" s="2" t="s">
        <v>225</v>
      </c>
      <c r="R559" s="2" t="s">
        <v>226</v>
      </c>
      <c r="S559" s="2" t="s">
        <v>1102</v>
      </c>
      <c r="T559" s="2" t="s">
        <v>969</v>
      </c>
      <c r="U559" s="2" t="s">
        <v>229</v>
      </c>
      <c r="V559" s="2" t="s">
        <v>970</v>
      </c>
      <c r="W559" s="2" t="s">
        <v>971</v>
      </c>
      <c r="X559" s="2" t="s">
        <v>587</v>
      </c>
      <c r="Y559" s="2" t="s">
        <v>1044</v>
      </c>
      <c r="Z559" s="4"/>
      <c r="AA559" s="4">
        <f>=ROUNDDOWN({0},0)</f>
      </c>
      <c r="AB559" s="5"/>
      <c r="AC559" s="2" t="s">
        <v>226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/>
      <c r="AQ559" s="8"/>
      <c r="AR559" s="4">
        <v>1</v>
      </c>
      <c r="AS559" s="8">
        <v>43.06</v>
      </c>
      <c r="AT559" s="7">
        <v>-1</v>
      </c>
      <c r="AU559" s="7">
        <v>-1</v>
      </c>
      <c r="AV559" s="4"/>
      <c r="AW559" s="8"/>
      <c r="AX559" s="4">
        <v>1</v>
      </c>
      <c r="AY559" s="8">
        <v>43.06</v>
      </c>
      <c r="AZ559" s="7">
        <v>-1</v>
      </c>
      <c r="BA559" s="7">
        <v>-1</v>
      </c>
      <c r="BB559" s="7"/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/>
      <c r="BJ559" s="4"/>
      <c r="BK559" s="8"/>
      <c r="BL559" s="2" t="s">
        <v>28</v>
      </c>
      <c r="BM559" s="7"/>
      <c r="BN559" s="7"/>
      <c r="BO559" s="4"/>
      <c r="BP559" s="8"/>
      <c r="BQ559" s="4"/>
      <c r="BR559" s="8"/>
      <c r="BS559" s="7"/>
      <c r="BT559" s="7"/>
      <c r="BU559" s="2" t="s">
        <v>1002</v>
      </c>
      <c r="BV559" s="2" t="s">
        <v>237</v>
      </c>
      <c r="BW559" s="2" t="s">
        <v>226</v>
      </c>
      <c r="BX559" s="2" t="s">
        <v>1850</v>
      </c>
      <c r="BY559" s="2" t="s">
        <v>238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239</v>
      </c>
      <c r="CH559" s="2" t="s">
        <v>237</v>
      </c>
      <c r="CI559" s="2" t="s">
        <v>1064</v>
      </c>
      <c r="CJ559" s="2" t="s">
        <v>1095</v>
      </c>
      <c r="CK559" s="2" t="s">
        <v>238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239</v>
      </c>
      <c r="CT559" s="2" t="s">
        <v>237</v>
      </c>
      <c r="CU559" s="2" t="s">
        <v>3332</v>
      </c>
      <c r="CV559" s="2" t="s">
        <v>1813</v>
      </c>
      <c r="CW559" s="2" t="s">
        <v>238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239</v>
      </c>
      <c r="DF559" s="2" t="s">
        <v>237</v>
      </c>
      <c r="DG559" s="2" t="s">
        <v>1143</v>
      </c>
      <c r="DH559" s="2" t="s">
        <v>1588</v>
      </c>
      <c r="DI559" s="2" t="s">
        <v>238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239</v>
      </c>
      <c r="DR559" s="2" t="s">
        <v>237</v>
      </c>
      <c r="DS559" s="2" t="s">
        <v>1107</v>
      </c>
      <c r="DT559" s="2" t="s">
        <v>4112</v>
      </c>
      <c r="DU559" s="2" t="s">
        <v>238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239</v>
      </c>
      <c r="ED559" s="2" t="s">
        <v>237</v>
      </c>
      <c r="EE559" s="2" t="s">
        <v>1083</v>
      </c>
      <c r="EF559" s="2" t="s">
        <v>2686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239</v>
      </c>
      <c r="EP559" s="2" t="s">
        <v>237</v>
      </c>
      <c r="EQ559" s="2" t="s">
        <v>994</v>
      </c>
      <c r="ER559" s="2" t="s">
        <v>1025</v>
      </c>
      <c r="ES559" s="2" t="s">
        <v>238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237</v>
      </c>
      <c r="FC559" s="2" t="s">
        <v>1115</v>
      </c>
      <c r="FD559" s="2" t="s">
        <v>2688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237</v>
      </c>
      <c r="FO559" s="2" t="s">
        <v>1117</v>
      </c>
      <c r="FP559" s="2" t="s">
        <v>4113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226</v>
      </c>
      <c r="GA559" s="2" t="s">
        <v>226</v>
      </c>
      <c r="GB559" s="2" t="s">
        <v>226</v>
      </c>
      <c r="GC559" s="2" t="s">
        <v>226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239</v>
      </c>
      <c r="GL559" s="2" t="s">
        <v>237</v>
      </c>
      <c r="GM559" s="2" t="s">
        <v>1173</v>
      </c>
      <c r="GN559" s="2" t="s">
        <v>2299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239</v>
      </c>
      <c r="GX559" s="2" t="s">
        <v>237</v>
      </c>
      <c r="GY559" s="2" t="s">
        <v>1025</v>
      </c>
      <c r="GZ559" s="2" t="s">
        <v>631</v>
      </c>
      <c r="HA559" s="2" t="s">
        <v>238</v>
      </c>
      <c r="HB559" s="2" t="s">
        <v>226</v>
      </c>
      <c r="HC559" s="4"/>
      <c r="HD559" s="8"/>
      <c r="HE559" s="4">
        <v>1</v>
      </c>
      <c r="HF559" s="8">
        <v>43.06</v>
      </c>
      <c r="HG559" s="7">
        <v>-1</v>
      </c>
      <c r="HH559" s="7">
        <v>-1</v>
      </c>
      <c r="HI559" s="2" t="s">
        <v>239</v>
      </c>
      <c r="HJ559" s="2" t="s">
        <v>237</v>
      </c>
      <c r="HK559" s="2" t="s">
        <v>994</v>
      </c>
      <c r="HL559" s="2" t="s">
        <v>1475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237</v>
      </c>
      <c r="HW559" s="2" t="s">
        <v>3399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252</v>
      </c>
      <c r="IH559" s="2" t="s">
        <v>237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226</v>
      </c>
      <c r="IT559" s="2" t="s">
        <v>226</v>
      </c>
      <c r="IU559" s="2" t="s">
        <v>226</v>
      </c>
      <c r="IV559" s="2" t="s">
        <v>226</v>
      </c>
      <c r="IW559" s="2" t="s">
        <v>226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252</v>
      </c>
      <c r="JF559" s="2" t="s">
        <v>237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237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237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236</v>
      </c>
      <c r="KP559" s="2" t="s">
        <v>237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239</v>
      </c>
      <c r="LB559" s="2" t="s">
        <v>237</v>
      </c>
      <c r="LC559" s="2" t="s">
        <v>1823</v>
      </c>
      <c r="LD559" s="2" t="s">
        <v>3650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239</v>
      </c>
      <c r="LN559" s="2" t="s">
        <v>237</v>
      </c>
      <c r="LO559" s="2" t="s">
        <v>3399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252</v>
      </c>
      <c r="MX559" s="2" t="s">
        <v>237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239</v>
      </c>
      <c r="NJ559" s="2" t="s">
        <v>237</v>
      </c>
      <c r="NK559" s="2" t="s">
        <v>1380</v>
      </c>
      <c r="NL559" s="2" t="s">
        <v>1672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239</v>
      </c>
      <c r="NV559" s="2" t="s">
        <v>237</v>
      </c>
      <c r="NW559" s="2" t="s">
        <v>1741</v>
      </c>
      <c r="NX559" s="2" t="s">
        <v>352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239</v>
      </c>
      <c r="OH559" s="2" t="s">
        <v>237</v>
      </c>
      <c r="OI559" s="2" t="s">
        <v>762</v>
      </c>
      <c r="OJ559" s="2" t="s">
        <v>4114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252</v>
      </c>
      <c r="OT559" s="2" t="s">
        <v>237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226</v>
      </c>
      <c r="QD559" s="2" t="s">
        <v>226</v>
      </c>
      <c r="QE559" s="2" t="s">
        <v>226</v>
      </c>
      <c r="QF559" s="2" t="s">
        <v>226</v>
      </c>
      <c r="QG559" s="2" t="s">
        <v>226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236</v>
      </c>
      <c r="QP559" s="2" t="s">
        <v>237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266</v>
      </c>
      <c r="RB559" s="2" t="s">
        <v>237</v>
      </c>
      <c r="RC559" s="2" t="s">
        <v>226</v>
      </c>
      <c r="RD559" s="2" t="s">
        <v>226</v>
      </c>
      <c r="RE559" s="2" t="s">
        <v>238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239</v>
      </c>
      <c r="RZ559" s="2" t="s">
        <v>237</v>
      </c>
      <c r="SA559" s="2" t="s">
        <v>621</v>
      </c>
      <c r="SB559" s="2" t="s">
        <v>3028</v>
      </c>
      <c r="SC559" s="2" t="s">
        <v>238</v>
      </c>
      <c r="SD559" s="2" t="s">
        <v>226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</row>
    <row r="560">
      <c r="A560" s="2" t="s">
        <v>4115</v>
      </c>
      <c r="B560" s="2" t="s">
        <v>577</v>
      </c>
      <c r="C560" s="2" t="s">
        <v>558</v>
      </c>
      <c r="D560" s="2" t="s">
        <v>3985</v>
      </c>
      <c r="E560" s="2" t="s">
        <v>3986</v>
      </c>
      <c r="F560" s="2" t="s">
        <v>1804</v>
      </c>
      <c r="G560" s="2" t="s">
        <v>1805</v>
      </c>
      <c r="H560" s="2" t="s">
        <v>1806</v>
      </c>
      <c r="I560" s="2" t="s">
        <v>4116</v>
      </c>
      <c r="J560" s="2" t="s">
        <v>582</v>
      </c>
      <c r="K560" s="2" t="s">
        <v>967</v>
      </c>
      <c r="L560" s="3">
        <v>34.4</v>
      </c>
      <c r="M560" s="3">
        <v>36.12</v>
      </c>
      <c r="N560" s="3">
        <v>79.99</v>
      </c>
      <c r="O560" s="2" t="s">
        <v>283</v>
      </c>
      <c r="P560" s="2" t="s">
        <v>284</v>
      </c>
      <c r="Q560" s="2" t="s">
        <v>225</v>
      </c>
      <c r="R560" s="2" t="s">
        <v>226</v>
      </c>
      <c r="S560" s="2" t="s">
        <v>1808</v>
      </c>
      <c r="T560" s="2" t="s">
        <v>969</v>
      </c>
      <c r="U560" s="2" t="s">
        <v>371</v>
      </c>
      <c r="V560" s="2" t="s">
        <v>970</v>
      </c>
      <c r="W560" s="2" t="s">
        <v>587</v>
      </c>
      <c r="X560" s="2" t="s">
        <v>971</v>
      </c>
      <c r="Y560" s="2" t="s">
        <v>1079</v>
      </c>
      <c r="Z560" s="4"/>
      <c r="AA560" s="4">
        <f>=ROUNDDOWN({0},0)</f>
      </c>
      <c r="AB560" s="5"/>
      <c r="AC560" s="2" t="s">
        <v>226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226</v>
      </c>
      <c r="BM560" s="7"/>
      <c r="BN560" s="7"/>
      <c r="BO560" s="4"/>
      <c r="BP560" s="8"/>
      <c r="BQ560" s="4"/>
      <c r="BR560" s="8"/>
      <c r="BS560" s="7"/>
      <c r="BT560" s="7"/>
      <c r="BU560" s="2" t="s">
        <v>1002</v>
      </c>
      <c r="BV560" s="2" t="s">
        <v>237</v>
      </c>
      <c r="BW560" s="2" t="s">
        <v>226</v>
      </c>
      <c r="BX560" s="2" t="s">
        <v>799</v>
      </c>
      <c r="BY560" s="2" t="s">
        <v>238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239</v>
      </c>
      <c r="CH560" s="2" t="s">
        <v>237</v>
      </c>
      <c r="CI560" s="2" t="s">
        <v>3498</v>
      </c>
      <c r="CJ560" s="2" t="s">
        <v>1786</v>
      </c>
      <c r="CK560" s="2" t="s">
        <v>238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239</v>
      </c>
      <c r="CT560" s="2" t="s">
        <v>237</v>
      </c>
      <c r="CU560" s="2" t="s">
        <v>1079</v>
      </c>
      <c r="CV560" s="2" t="s">
        <v>1201</v>
      </c>
      <c r="CW560" s="2" t="s">
        <v>238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239</v>
      </c>
      <c r="DF560" s="2" t="s">
        <v>237</v>
      </c>
      <c r="DG560" s="2" t="s">
        <v>1079</v>
      </c>
      <c r="DH560" s="2" t="s">
        <v>811</v>
      </c>
      <c r="DI560" s="2" t="s">
        <v>238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237</v>
      </c>
      <c r="DS560" s="2" t="s">
        <v>1079</v>
      </c>
      <c r="DT560" s="2" t="s">
        <v>1831</v>
      </c>
      <c r="DU560" s="2" t="s">
        <v>238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236</v>
      </c>
      <c r="ED560" s="2" t="s">
        <v>237</v>
      </c>
      <c r="EE560" s="2" t="s">
        <v>226</v>
      </c>
      <c r="EF560" s="2" t="s">
        <v>226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237</v>
      </c>
      <c r="EQ560" s="2" t="s">
        <v>1079</v>
      </c>
      <c r="ER560" s="2" t="s">
        <v>3240</v>
      </c>
      <c r="ES560" s="2" t="s">
        <v>238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237</v>
      </c>
      <c r="FC560" s="2" t="s">
        <v>1172</v>
      </c>
      <c r="FD560" s="2" t="s">
        <v>2471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237</v>
      </c>
      <c r="FO560" s="2" t="s">
        <v>1079</v>
      </c>
      <c r="FP560" s="2" t="s">
        <v>226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226</v>
      </c>
      <c r="GA560" s="2" t="s">
        <v>226</v>
      </c>
      <c r="GB560" s="2" t="s">
        <v>226</v>
      </c>
      <c r="GC560" s="2" t="s">
        <v>226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667</v>
      </c>
      <c r="GL560" s="2" t="s">
        <v>237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239</v>
      </c>
      <c r="GX560" s="2" t="s">
        <v>237</v>
      </c>
      <c r="GY560" s="2" t="s">
        <v>776</v>
      </c>
      <c r="GZ560" s="2" t="s">
        <v>1953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252</v>
      </c>
      <c r="HJ560" s="2" t="s">
        <v>237</v>
      </c>
      <c r="HK560" s="2" t="s">
        <v>226</v>
      </c>
      <c r="HL560" s="2" t="s">
        <v>226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237</v>
      </c>
      <c r="HW560" s="2" t="s">
        <v>811</v>
      </c>
      <c r="HX560" s="2" t="s">
        <v>1078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252</v>
      </c>
      <c r="IH560" s="2" t="s">
        <v>237</v>
      </c>
      <c r="II560" s="2" t="s">
        <v>226</v>
      </c>
      <c r="IJ560" s="2" t="s">
        <v>226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226</v>
      </c>
      <c r="IT560" s="2" t="s">
        <v>226</v>
      </c>
      <c r="IU560" s="2" t="s">
        <v>226</v>
      </c>
      <c r="IV560" s="2" t="s">
        <v>226</v>
      </c>
      <c r="IW560" s="2" t="s">
        <v>226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252</v>
      </c>
      <c r="JF560" s="2" t="s">
        <v>237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237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237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237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239</v>
      </c>
      <c r="LB560" s="2" t="s">
        <v>237</v>
      </c>
      <c r="LC560" s="2" t="s">
        <v>1179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239</v>
      </c>
      <c r="LN560" s="2" t="s">
        <v>223</v>
      </c>
      <c r="LO560" s="2" t="s">
        <v>226</v>
      </c>
      <c r="LP560" s="2" t="s">
        <v>226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252</v>
      </c>
      <c r="MX560" s="2" t="s">
        <v>237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239</v>
      </c>
      <c r="NJ560" s="2" t="s">
        <v>237</v>
      </c>
      <c r="NK560" s="2" t="s">
        <v>1570</v>
      </c>
      <c r="NL560" s="2" t="s">
        <v>1084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239</v>
      </c>
      <c r="NV560" s="2" t="s">
        <v>237</v>
      </c>
      <c r="NW560" s="2" t="s">
        <v>1260</v>
      </c>
      <c r="NX560" s="2" t="s">
        <v>1780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252</v>
      </c>
      <c r="OH560" s="2" t="s">
        <v>237</v>
      </c>
      <c r="OI560" s="2" t="s">
        <v>226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252</v>
      </c>
      <c r="OT560" s="2" t="s">
        <v>237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266</v>
      </c>
      <c r="QD560" s="2" t="s">
        <v>237</v>
      </c>
      <c r="QE560" s="2" t="s">
        <v>226</v>
      </c>
      <c r="QF560" s="2" t="s">
        <v>226</v>
      </c>
      <c r="QG560" s="2" t="s">
        <v>238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236</v>
      </c>
      <c r="QP560" s="2" t="s">
        <v>237</v>
      </c>
      <c r="QQ560" s="2" t="s">
        <v>226</v>
      </c>
      <c r="QR560" s="2" t="s">
        <v>226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266</v>
      </c>
      <c r="RB560" s="2" t="s">
        <v>237</v>
      </c>
      <c r="RC560" s="2" t="s">
        <v>226</v>
      </c>
      <c r="RD560" s="2" t="s">
        <v>226</v>
      </c>
      <c r="RE560" s="2" t="s">
        <v>238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226</v>
      </c>
      <c r="RO560" s="2" t="s">
        <v>226</v>
      </c>
      <c r="RP560" s="2" t="s">
        <v>226</v>
      </c>
      <c r="RQ560" s="2" t="s">
        <v>226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236</v>
      </c>
      <c r="RZ560" s="2" t="s">
        <v>237</v>
      </c>
      <c r="SA560" s="2" t="s">
        <v>226</v>
      </c>
      <c r="SB560" s="2" t="s">
        <v>226</v>
      </c>
      <c r="SC560" s="2" t="s">
        <v>238</v>
      </c>
      <c r="SD560" s="2" t="s">
        <v>226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</row>
    <row r="561">
      <c r="A561" s="2" t="s">
        <v>4117</v>
      </c>
      <c r="B561" s="2" t="s">
        <v>577</v>
      </c>
      <c r="C561" s="2" t="s">
        <v>558</v>
      </c>
      <c r="D561" s="2" t="s">
        <v>3985</v>
      </c>
      <c r="E561" s="2" t="s">
        <v>4118</v>
      </c>
      <c r="F561" s="2" t="s">
        <v>4119</v>
      </c>
      <c r="G561" s="2" t="s">
        <v>4120</v>
      </c>
      <c r="H561" s="2" t="s">
        <v>4121</v>
      </c>
      <c r="I561" s="2" t="s">
        <v>4122</v>
      </c>
      <c r="J561" s="2" t="s">
        <v>582</v>
      </c>
      <c r="K561" s="2" t="s">
        <v>468</v>
      </c>
      <c r="L561" s="3">
        <v>32.2</v>
      </c>
      <c r="M561" s="3">
        <v>33.81</v>
      </c>
      <c r="N561" s="3">
        <v>74.99</v>
      </c>
      <c r="O561" s="2" t="s">
        <v>302</v>
      </c>
      <c r="P561" s="2" t="s">
        <v>284</v>
      </c>
      <c r="Q561" s="2" t="s">
        <v>225</v>
      </c>
      <c r="R561" s="2" t="s">
        <v>226</v>
      </c>
      <c r="S561" s="2" t="s">
        <v>4123</v>
      </c>
      <c r="T561" s="2" t="s">
        <v>969</v>
      </c>
      <c r="U561" s="2" t="s">
        <v>2756</v>
      </c>
      <c r="V561" s="2" t="s">
        <v>230</v>
      </c>
      <c r="W561" s="2" t="s">
        <v>4124</v>
      </c>
      <c r="X561" s="2" t="s">
        <v>4125</v>
      </c>
      <c r="Y561" s="2" t="s">
        <v>2254</v>
      </c>
      <c r="Z561" s="4"/>
      <c r="AA561" s="4">
        <f>=ROUNDDOWN({0},0)</f>
      </c>
      <c r="AB561" s="5">
        <v>28.8</v>
      </c>
      <c r="AC561" s="2" t="s">
        <v>226</v>
      </c>
      <c r="AD561" s="4"/>
      <c r="AE561" s="4"/>
      <c r="AF561" s="6">
        <v>64</v>
      </c>
      <c r="AG561" s="6"/>
      <c r="AH561" s="7">
        <v>0.2143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74</v>
      </c>
      <c r="AQ561" s="8">
        <v>2470.15</v>
      </c>
      <c r="AR561" s="4">
        <v>32</v>
      </c>
      <c r="AS561" s="8">
        <v>1128.32</v>
      </c>
      <c r="AT561" s="7">
        <v>1.3125</v>
      </c>
      <c r="AU561" s="7">
        <v>1.1892</v>
      </c>
      <c r="AV561" s="4">
        <v>112</v>
      </c>
      <c r="AW561" s="8">
        <v>4031.53</v>
      </c>
      <c r="AX561" s="4">
        <v>82</v>
      </c>
      <c r="AY561" s="8">
        <v>3474.96</v>
      </c>
      <c r="AZ561" s="7">
        <v>0.3659</v>
      </c>
      <c r="BA561" s="7">
        <v>0.1602</v>
      </c>
      <c r="BB561" s="7">
        <v>0.6127</v>
      </c>
      <c r="BC561" s="4">
        <v>113</v>
      </c>
      <c r="BD561" s="8">
        <v>4076.6</v>
      </c>
      <c r="BE561" s="4">
        <v>266</v>
      </c>
      <c r="BF561" s="8">
        <v>9600.4</v>
      </c>
      <c r="BG561" s="7">
        <v>-0.5752</v>
      </c>
      <c r="BH561" s="7">
        <v>-0.5754</v>
      </c>
      <c r="BI561" s="7">
        <v>0.9889</v>
      </c>
      <c r="BJ561" s="4">
        <v>74</v>
      </c>
      <c r="BK561" s="8">
        <v>2470.15</v>
      </c>
      <c r="BL561" s="2" t="s">
        <v>4126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1002</v>
      </c>
      <c r="BV561" s="2" t="s">
        <v>237</v>
      </c>
      <c r="BW561" s="2" t="s">
        <v>226</v>
      </c>
      <c r="BX561" s="2" t="s">
        <v>640</v>
      </c>
      <c r="BY561" s="2" t="s">
        <v>238</v>
      </c>
      <c r="BZ561" s="2" t="s">
        <v>226</v>
      </c>
      <c r="CA561" s="4">
        <v>2</v>
      </c>
      <c r="CB561" s="8">
        <v>73.02</v>
      </c>
      <c r="CC561" s="4">
        <v>14</v>
      </c>
      <c r="CD561" s="8">
        <v>511.14</v>
      </c>
      <c r="CE561" s="7">
        <v>-0.8571</v>
      </c>
      <c r="CF561" s="7">
        <v>-0.8571</v>
      </c>
      <c r="CG561" s="2" t="s">
        <v>239</v>
      </c>
      <c r="CH561" s="2" t="s">
        <v>237</v>
      </c>
      <c r="CI561" s="2" t="s">
        <v>3498</v>
      </c>
      <c r="CJ561" s="2" t="s">
        <v>1478</v>
      </c>
      <c r="CK561" s="2" t="s">
        <v>238</v>
      </c>
      <c r="CL561" s="2" t="s">
        <v>226</v>
      </c>
      <c r="CM561" s="4"/>
      <c r="CN561" s="8"/>
      <c r="CO561" s="4">
        <v>5</v>
      </c>
      <c r="CP561" s="8">
        <v>173.85</v>
      </c>
      <c r="CQ561" s="7">
        <v>-1</v>
      </c>
      <c r="CR561" s="7">
        <v>-1</v>
      </c>
      <c r="CS561" s="2" t="s">
        <v>239</v>
      </c>
      <c r="CT561" s="2" t="s">
        <v>237</v>
      </c>
      <c r="CU561" s="2" t="s">
        <v>1041</v>
      </c>
      <c r="CV561" s="2" t="s">
        <v>3717</v>
      </c>
      <c r="CW561" s="2" t="s">
        <v>238</v>
      </c>
      <c r="CX561" s="2" t="s">
        <v>226</v>
      </c>
      <c r="CY561" s="4">
        <v>69</v>
      </c>
      <c r="CZ561" s="8">
        <v>2328.75</v>
      </c>
      <c r="DA561" s="4">
        <v>4</v>
      </c>
      <c r="DB561" s="8">
        <v>135</v>
      </c>
      <c r="DC561" s="7">
        <v>16.25</v>
      </c>
      <c r="DD561" s="7">
        <v>16.25</v>
      </c>
      <c r="DE561" s="2" t="s">
        <v>239</v>
      </c>
      <c r="DF561" s="2" t="s">
        <v>237</v>
      </c>
      <c r="DG561" s="2" t="s">
        <v>596</v>
      </c>
      <c r="DH561" s="2" t="s">
        <v>3357</v>
      </c>
      <c r="DI561" s="2" t="s">
        <v>238</v>
      </c>
      <c r="DJ561" s="2" t="s">
        <v>226</v>
      </c>
      <c r="DK561" s="4">
        <v>2</v>
      </c>
      <c r="DL561" s="8">
        <v>41.34</v>
      </c>
      <c r="DM561" s="4"/>
      <c r="DN561" s="8"/>
      <c r="DO561" s="7"/>
      <c r="DP561" s="7"/>
      <c r="DQ561" s="2" t="s">
        <v>239</v>
      </c>
      <c r="DR561" s="2" t="s">
        <v>237</v>
      </c>
      <c r="DS561" s="2" t="s">
        <v>1093</v>
      </c>
      <c r="DT561" s="2" t="s">
        <v>1879</v>
      </c>
      <c r="DU561" s="2" t="s">
        <v>291</v>
      </c>
      <c r="DV561" s="2" t="s">
        <v>226</v>
      </c>
      <c r="DW561" s="4"/>
      <c r="DX561" s="8"/>
      <c r="DY561" s="4">
        <v>2</v>
      </c>
      <c r="DZ561" s="8">
        <v>71</v>
      </c>
      <c r="EA561" s="7">
        <v>-1</v>
      </c>
      <c r="EB561" s="7">
        <v>-1</v>
      </c>
      <c r="EC561" s="2" t="s">
        <v>239</v>
      </c>
      <c r="ED561" s="2" t="s">
        <v>237</v>
      </c>
      <c r="EE561" s="2" t="s">
        <v>1041</v>
      </c>
      <c r="EF561" s="2" t="s">
        <v>3365</v>
      </c>
      <c r="EG561" s="2" t="s">
        <v>238</v>
      </c>
      <c r="EH561" s="2" t="s">
        <v>226</v>
      </c>
      <c r="EI561" s="4"/>
      <c r="EJ561" s="8"/>
      <c r="EK561" s="4">
        <v>1</v>
      </c>
      <c r="EL561" s="8">
        <v>32.81</v>
      </c>
      <c r="EM561" s="7">
        <v>-1</v>
      </c>
      <c r="EN561" s="7">
        <v>-1</v>
      </c>
      <c r="EO561" s="2" t="s">
        <v>239</v>
      </c>
      <c r="EP561" s="2" t="s">
        <v>237</v>
      </c>
      <c r="EQ561" s="2" t="s">
        <v>1035</v>
      </c>
      <c r="ER561" s="2" t="s">
        <v>602</v>
      </c>
      <c r="ES561" s="2" t="s">
        <v>238</v>
      </c>
      <c r="ET561" s="2" t="s">
        <v>226</v>
      </c>
      <c r="EU561" s="4">
        <v>1</v>
      </c>
      <c r="EV561" s="8">
        <v>27.04</v>
      </c>
      <c r="EW561" s="4">
        <v>3</v>
      </c>
      <c r="EX561" s="8">
        <v>101.4</v>
      </c>
      <c r="EY561" s="7">
        <v>-0.6667</v>
      </c>
      <c r="EZ561" s="7">
        <v>-0.7333</v>
      </c>
      <c r="FA561" s="2" t="s">
        <v>239</v>
      </c>
      <c r="FB561" s="2" t="s">
        <v>237</v>
      </c>
      <c r="FC561" s="2" t="s">
        <v>603</v>
      </c>
      <c r="FD561" s="2" t="s">
        <v>3840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237</v>
      </c>
      <c r="FO561" s="2" t="s">
        <v>1041</v>
      </c>
      <c r="FP561" s="2" t="s">
        <v>1609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237</v>
      </c>
      <c r="GA561" s="2" t="s">
        <v>661</v>
      </c>
      <c r="GB561" s="2" t="s">
        <v>226</v>
      </c>
      <c r="GC561" s="2" t="s">
        <v>238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1002</v>
      </c>
      <c r="GL561" s="2" t="s">
        <v>237</v>
      </c>
      <c r="GM561" s="2" t="s">
        <v>343</v>
      </c>
      <c r="GN561" s="2" t="s">
        <v>4127</v>
      </c>
      <c r="GO561" s="2" t="s">
        <v>238</v>
      </c>
      <c r="GP561" s="2" t="s">
        <v>226</v>
      </c>
      <c r="GQ561" s="4"/>
      <c r="GR561" s="8"/>
      <c r="GS561" s="4">
        <v>1</v>
      </c>
      <c r="GT561" s="8">
        <v>35.5</v>
      </c>
      <c r="GU561" s="7">
        <v>-1</v>
      </c>
      <c r="GV561" s="7">
        <v>-1</v>
      </c>
      <c r="GW561" s="2" t="s">
        <v>239</v>
      </c>
      <c r="GX561" s="2" t="s">
        <v>237</v>
      </c>
      <c r="GY561" s="2" t="s">
        <v>607</v>
      </c>
      <c r="GZ561" s="2" t="s">
        <v>895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239</v>
      </c>
      <c r="HJ561" s="2" t="s">
        <v>237</v>
      </c>
      <c r="HK561" s="2" t="s">
        <v>472</v>
      </c>
      <c r="HL561" s="2" t="s">
        <v>226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237</v>
      </c>
      <c r="HW561" s="2" t="s">
        <v>610</v>
      </c>
      <c r="HX561" s="2" t="s">
        <v>1671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239</v>
      </c>
      <c r="IH561" s="2" t="s">
        <v>237</v>
      </c>
      <c r="II561" s="2" t="s">
        <v>612</v>
      </c>
      <c r="IJ561" s="2" t="s">
        <v>375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226</v>
      </c>
      <c r="IT561" s="2" t="s">
        <v>226</v>
      </c>
      <c r="IU561" s="2" t="s">
        <v>226</v>
      </c>
      <c r="IV561" s="2" t="s">
        <v>226</v>
      </c>
      <c r="IW561" s="2" t="s">
        <v>226</v>
      </c>
      <c r="IX561" s="2" t="s">
        <v>226</v>
      </c>
      <c r="IY561" s="4"/>
      <c r="IZ561" s="8"/>
      <c r="JA561" s="4">
        <v>2</v>
      </c>
      <c r="JB561" s="8">
        <v>67.62</v>
      </c>
      <c r="JC561" s="7">
        <v>-1</v>
      </c>
      <c r="JD561" s="7">
        <v>-1</v>
      </c>
      <c r="JE561" s="2" t="s">
        <v>239</v>
      </c>
      <c r="JF561" s="2" t="s">
        <v>237</v>
      </c>
      <c r="JG561" s="2" t="s">
        <v>2435</v>
      </c>
      <c r="JH561" s="2" t="s">
        <v>1289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237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237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236</v>
      </c>
      <c r="KP561" s="2" t="s">
        <v>237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239</v>
      </c>
      <c r="LB561" s="2" t="s">
        <v>237</v>
      </c>
      <c r="LC561" s="2" t="s">
        <v>628</v>
      </c>
      <c r="LD561" s="2" t="s">
        <v>1266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239</v>
      </c>
      <c r="LN561" s="2" t="s">
        <v>237</v>
      </c>
      <c r="LO561" s="2" t="s">
        <v>321</v>
      </c>
      <c r="LP561" s="2" t="s">
        <v>278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237</v>
      </c>
      <c r="MY561" s="2" t="s">
        <v>226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239</v>
      </c>
      <c r="NJ561" s="2" t="s">
        <v>237</v>
      </c>
      <c r="NK561" s="2" t="s">
        <v>1041</v>
      </c>
      <c r="NL561" s="2" t="s">
        <v>1871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239</v>
      </c>
      <c r="NV561" s="2" t="s">
        <v>237</v>
      </c>
      <c r="NW561" s="2" t="s">
        <v>1779</v>
      </c>
      <c r="NX561" s="2" t="s">
        <v>3087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239</v>
      </c>
      <c r="OH561" s="2" t="s">
        <v>237</v>
      </c>
      <c r="OI561" s="2" t="s">
        <v>762</v>
      </c>
      <c r="OJ561" s="2" t="s">
        <v>226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252</v>
      </c>
      <c r="OT561" s="2" t="s">
        <v>237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239</v>
      </c>
      <c r="PF561" s="2" t="s">
        <v>237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226</v>
      </c>
      <c r="QD561" s="2" t="s">
        <v>226</v>
      </c>
      <c r="QE561" s="2" t="s">
        <v>226</v>
      </c>
      <c r="QF561" s="2" t="s">
        <v>226</v>
      </c>
      <c r="QG561" s="2" t="s">
        <v>226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237</v>
      </c>
      <c r="QQ561" s="2" t="s">
        <v>226</v>
      </c>
      <c r="QR561" s="2" t="s">
        <v>226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266</v>
      </c>
      <c r="RB561" s="2" t="s">
        <v>237</v>
      </c>
      <c r="RC561" s="2" t="s">
        <v>226</v>
      </c>
      <c r="RD561" s="2" t="s">
        <v>226</v>
      </c>
      <c r="RE561" s="2" t="s">
        <v>238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226</v>
      </c>
      <c r="RO561" s="2" t="s">
        <v>226</v>
      </c>
      <c r="RP561" s="2" t="s">
        <v>226</v>
      </c>
      <c r="RQ561" s="2" t="s">
        <v>226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239</v>
      </c>
      <c r="RZ561" s="2" t="s">
        <v>237</v>
      </c>
      <c r="SA561" s="2" t="s">
        <v>621</v>
      </c>
      <c r="SB561" s="2" t="s">
        <v>1173</v>
      </c>
      <c r="SC561" s="2" t="s">
        <v>238</v>
      </c>
      <c r="SD561" s="2" t="s">
        <v>226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</row>
    <row r="562">
      <c r="A562" s="2" t="s">
        <v>4128</v>
      </c>
      <c r="B562" s="2" t="s">
        <v>577</v>
      </c>
      <c r="C562" s="2" t="s">
        <v>558</v>
      </c>
      <c r="D562" s="2" t="s">
        <v>3985</v>
      </c>
      <c r="E562" s="2" t="s">
        <v>4118</v>
      </c>
      <c r="F562" s="2" t="s">
        <v>4119</v>
      </c>
      <c r="G562" s="2" t="s">
        <v>4120</v>
      </c>
      <c r="H562" s="2" t="s">
        <v>4121</v>
      </c>
      <c r="I562" s="2" t="s">
        <v>4122</v>
      </c>
      <c r="J562" s="2" t="s">
        <v>221</v>
      </c>
      <c r="K562" s="2" t="s">
        <v>468</v>
      </c>
      <c r="L562" s="3">
        <v>43.2</v>
      </c>
      <c r="M562" s="3">
        <v>45.36</v>
      </c>
      <c r="N562" s="3">
        <v>94.99</v>
      </c>
      <c r="O562" s="2" t="s">
        <v>223</v>
      </c>
      <c r="P562" s="2" t="s">
        <v>284</v>
      </c>
      <c r="Q562" s="2" t="s">
        <v>225</v>
      </c>
      <c r="R562" s="2" t="s">
        <v>226</v>
      </c>
      <c r="S562" s="2" t="s">
        <v>4123</v>
      </c>
      <c r="T562" s="2" t="s">
        <v>969</v>
      </c>
      <c r="U562" s="2" t="s">
        <v>489</v>
      </c>
      <c r="V562" s="2" t="s">
        <v>230</v>
      </c>
      <c r="W562" s="2" t="s">
        <v>4124</v>
      </c>
      <c r="X562" s="2" t="s">
        <v>4125</v>
      </c>
      <c r="Y562" s="2" t="s">
        <v>1041</v>
      </c>
      <c r="Z562" s="4">
        <v>172</v>
      </c>
      <c r="AA562" s="4">
        <f>=ROUNDDOWN(59.3103448275862,0)</f>
      </c>
      <c r="AB562" s="5">
        <v>2.9</v>
      </c>
      <c r="AC562" s="2" t="s">
        <v>226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38</v>
      </c>
      <c r="AQ562" s="8">
        <v>1561.38</v>
      </c>
      <c r="AR562" s="4">
        <v>50</v>
      </c>
      <c r="AS562" s="8">
        <v>2346.64</v>
      </c>
      <c r="AT562" s="7">
        <v>-0.24</v>
      </c>
      <c r="AU562" s="7">
        <v>-0.3346</v>
      </c>
      <c r="AV562" s="4" t="s">
        <v>226</v>
      </c>
      <c r="AW562" s="8" t="s">
        <v>226</v>
      </c>
      <c r="AX562" s="4" t="s">
        <v>226</v>
      </c>
      <c r="AY562" s="8" t="s">
        <v>226</v>
      </c>
      <c r="AZ562" s="7" t="s">
        <v>226</v>
      </c>
      <c r="BA562" s="7" t="s">
        <v>226</v>
      </c>
      <c r="BB562" s="7">
        <v>0.3873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 t="s">
        <v>226</v>
      </c>
      <c r="BJ562" s="4">
        <v>38</v>
      </c>
      <c r="BK562" s="8">
        <v>1561.38</v>
      </c>
      <c r="BL562" s="2" t="s">
        <v>4129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1002</v>
      </c>
      <c r="BV562" s="2" t="s">
        <v>237</v>
      </c>
      <c r="BW562" s="2" t="s">
        <v>1157</v>
      </c>
      <c r="BX562" s="2" t="s">
        <v>1944</v>
      </c>
      <c r="BY562" s="2" t="s">
        <v>238</v>
      </c>
      <c r="BZ562" s="2" t="s">
        <v>226</v>
      </c>
      <c r="CA562" s="4">
        <v>9</v>
      </c>
      <c r="CB562" s="8">
        <v>440.91</v>
      </c>
      <c r="CC562" s="4">
        <v>15</v>
      </c>
      <c r="CD562" s="8">
        <v>734.85</v>
      </c>
      <c r="CE562" s="7">
        <v>-0.4</v>
      </c>
      <c r="CF562" s="7">
        <v>-0.4</v>
      </c>
      <c r="CG562" s="2" t="s">
        <v>239</v>
      </c>
      <c r="CH562" s="2" t="s">
        <v>223</v>
      </c>
      <c r="CI562" s="2" t="s">
        <v>819</v>
      </c>
      <c r="CJ562" s="2" t="s">
        <v>1478</v>
      </c>
      <c r="CK562" s="2" t="s">
        <v>238</v>
      </c>
      <c r="CL562" s="2" t="s">
        <v>226</v>
      </c>
      <c r="CM562" s="4">
        <v>1</v>
      </c>
      <c r="CN562" s="8">
        <v>46.36</v>
      </c>
      <c r="CO562" s="4">
        <v>2</v>
      </c>
      <c r="CP562" s="8">
        <v>92.72</v>
      </c>
      <c r="CQ562" s="7">
        <v>-0.5</v>
      </c>
      <c r="CR562" s="7">
        <v>-0.5</v>
      </c>
      <c r="CS562" s="2" t="s">
        <v>239</v>
      </c>
      <c r="CT562" s="2" t="s">
        <v>223</v>
      </c>
      <c r="CU562" s="2" t="s">
        <v>1057</v>
      </c>
      <c r="CV562" s="2" t="s">
        <v>614</v>
      </c>
      <c r="CW562" s="2" t="s">
        <v>238</v>
      </c>
      <c r="CX562" s="2" t="s">
        <v>226</v>
      </c>
      <c r="CY562" s="4">
        <v>7</v>
      </c>
      <c r="CZ562" s="8">
        <v>319.2</v>
      </c>
      <c r="DA562" s="4">
        <v>7</v>
      </c>
      <c r="DB562" s="8">
        <v>319.2</v>
      </c>
      <c r="DC562" s="7"/>
      <c r="DD562" s="7"/>
      <c r="DE562" s="2" t="s">
        <v>239</v>
      </c>
      <c r="DF562" s="2" t="s">
        <v>223</v>
      </c>
      <c r="DG562" s="2" t="s">
        <v>596</v>
      </c>
      <c r="DH562" s="2" t="s">
        <v>808</v>
      </c>
      <c r="DI562" s="2" t="s">
        <v>238</v>
      </c>
      <c r="DJ562" s="2" t="s">
        <v>226</v>
      </c>
      <c r="DK562" s="4">
        <v>6</v>
      </c>
      <c r="DL562" s="8">
        <v>165.36</v>
      </c>
      <c r="DM562" s="4">
        <v>9</v>
      </c>
      <c r="DN562" s="8">
        <v>385.89</v>
      </c>
      <c r="DO562" s="7">
        <v>-0.3333</v>
      </c>
      <c r="DP562" s="7">
        <v>-0.5715</v>
      </c>
      <c r="DQ562" s="2" t="s">
        <v>239</v>
      </c>
      <c r="DR562" s="2" t="s">
        <v>223</v>
      </c>
      <c r="DS562" s="2" t="s">
        <v>1093</v>
      </c>
      <c r="DT562" s="2" t="s">
        <v>634</v>
      </c>
      <c r="DU562" s="2" t="s">
        <v>291</v>
      </c>
      <c r="DV562" s="2" t="s">
        <v>226</v>
      </c>
      <c r="DW562" s="4">
        <v>9</v>
      </c>
      <c r="DX562" s="8">
        <v>314.37</v>
      </c>
      <c r="DY562" s="4">
        <v>5</v>
      </c>
      <c r="DZ562" s="8">
        <v>238.15</v>
      </c>
      <c r="EA562" s="7">
        <v>0.8</v>
      </c>
      <c r="EB562" s="7">
        <v>0.3201</v>
      </c>
      <c r="EC562" s="2" t="s">
        <v>239</v>
      </c>
      <c r="ED562" s="2" t="s">
        <v>223</v>
      </c>
      <c r="EE562" s="2" t="s">
        <v>1057</v>
      </c>
      <c r="EF562" s="2" t="s">
        <v>4130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239</v>
      </c>
      <c r="EP562" s="2" t="s">
        <v>223</v>
      </c>
      <c r="EQ562" s="2" t="s">
        <v>1035</v>
      </c>
      <c r="ER562" s="2" t="s">
        <v>1121</v>
      </c>
      <c r="ES562" s="2" t="s">
        <v>238</v>
      </c>
      <c r="ET562" s="2" t="s">
        <v>226</v>
      </c>
      <c r="EU562" s="4">
        <v>2</v>
      </c>
      <c r="EV562" s="8">
        <v>84.66</v>
      </c>
      <c r="EW562" s="4">
        <v>7</v>
      </c>
      <c r="EX562" s="8">
        <v>339.37</v>
      </c>
      <c r="EY562" s="7">
        <v>-0.7143</v>
      </c>
      <c r="EZ562" s="7">
        <v>-0.7505</v>
      </c>
      <c r="FA562" s="2" t="s">
        <v>239</v>
      </c>
      <c r="FB562" s="2" t="s">
        <v>223</v>
      </c>
      <c r="FC562" s="2" t="s">
        <v>603</v>
      </c>
      <c r="FD562" s="2" t="s">
        <v>4131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223</v>
      </c>
      <c r="FO562" s="2" t="s">
        <v>1057</v>
      </c>
      <c r="FP562" s="2" t="s">
        <v>2497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239</v>
      </c>
      <c r="FZ562" s="2" t="s">
        <v>223</v>
      </c>
      <c r="GA562" s="2" t="s">
        <v>661</v>
      </c>
      <c r="GB562" s="2" t="s">
        <v>226</v>
      </c>
      <c r="GC562" s="2" t="s">
        <v>238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1002</v>
      </c>
      <c r="GL562" s="2" t="s">
        <v>237</v>
      </c>
      <c r="GM562" s="2" t="s">
        <v>343</v>
      </c>
      <c r="GN562" s="2" t="s">
        <v>532</v>
      </c>
      <c r="GO562" s="2" t="s">
        <v>238</v>
      </c>
      <c r="GP562" s="2" t="s">
        <v>226</v>
      </c>
      <c r="GQ562" s="4">
        <v>4</v>
      </c>
      <c r="GR562" s="8">
        <v>190.52</v>
      </c>
      <c r="GS562" s="4">
        <v>2</v>
      </c>
      <c r="GT562" s="8">
        <v>95.26</v>
      </c>
      <c r="GU562" s="7">
        <v>1</v>
      </c>
      <c r="GV562" s="7">
        <v>1</v>
      </c>
      <c r="GW562" s="2" t="s">
        <v>239</v>
      </c>
      <c r="GX562" s="2" t="s">
        <v>223</v>
      </c>
      <c r="GY562" s="2" t="s">
        <v>607</v>
      </c>
      <c r="GZ562" s="2" t="s">
        <v>1796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239</v>
      </c>
      <c r="HJ562" s="2" t="s">
        <v>223</v>
      </c>
      <c r="HK562" s="2" t="s">
        <v>541</v>
      </c>
      <c r="HL562" s="2" t="s">
        <v>226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223</v>
      </c>
      <c r="HW562" s="2" t="s">
        <v>610</v>
      </c>
      <c r="HX562" s="2" t="s">
        <v>759</v>
      </c>
      <c r="HY562" s="2" t="s">
        <v>238</v>
      </c>
      <c r="HZ562" s="2" t="s">
        <v>226</v>
      </c>
      <c r="IA562" s="4"/>
      <c r="IB562" s="8"/>
      <c r="IC562" s="4">
        <v>1</v>
      </c>
      <c r="ID562" s="8">
        <v>49.92</v>
      </c>
      <c r="IE562" s="7">
        <v>-1</v>
      </c>
      <c r="IF562" s="7">
        <v>-1</v>
      </c>
      <c r="IG562" s="2" t="s">
        <v>239</v>
      </c>
      <c r="IH562" s="2" t="s">
        <v>223</v>
      </c>
      <c r="II562" s="2" t="s">
        <v>612</v>
      </c>
      <c r="IJ562" s="2" t="s">
        <v>2163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226</v>
      </c>
      <c r="IT562" s="2" t="s">
        <v>226</v>
      </c>
      <c r="IU562" s="2" t="s">
        <v>226</v>
      </c>
      <c r="IV562" s="2" t="s">
        <v>226</v>
      </c>
      <c r="IW562" s="2" t="s">
        <v>226</v>
      </c>
      <c r="IX562" s="2" t="s">
        <v>226</v>
      </c>
      <c r="IY562" s="4"/>
      <c r="IZ562" s="8"/>
      <c r="JA562" s="4">
        <v>1</v>
      </c>
      <c r="JB562" s="8">
        <v>45.35</v>
      </c>
      <c r="JC562" s="7">
        <v>-1</v>
      </c>
      <c r="JD562" s="7">
        <v>-1</v>
      </c>
      <c r="JE562" s="2" t="s">
        <v>239</v>
      </c>
      <c r="JF562" s="2" t="s">
        <v>223</v>
      </c>
      <c r="JG562" s="2" t="s">
        <v>4132</v>
      </c>
      <c r="JH562" s="2" t="s">
        <v>812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223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239</v>
      </c>
      <c r="LB562" s="2" t="s">
        <v>223</v>
      </c>
      <c r="LC562" s="2" t="s">
        <v>628</v>
      </c>
      <c r="LD562" s="2" t="s">
        <v>3759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239</v>
      </c>
      <c r="LN562" s="2" t="s">
        <v>223</v>
      </c>
      <c r="LO562" s="2" t="s">
        <v>321</v>
      </c>
      <c r="LP562" s="2" t="s">
        <v>1292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223</v>
      </c>
      <c r="MY562" s="2" t="s">
        <v>226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>
        <v>1</v>
      </c>
      <c r="NF562" s="8">
        <v>45.93</v>
      </c>
      <c r="NG562" s="7">
        <v>-1</v>
      </c>
      <c r="NH562" s="7">
        <v>-1</v>
      </c>
      <c r="NI562" s="2" t="s">
        <v>239</v>
      </c>
      <c r="NJ562" s="2" t="s">
        <v>261</v>
      </c>
      <c r="NK562" s="2" t="s">
        <v>1057</v>
      </c>
      <c r="NL562" s="2" t="s">
        <v>1121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239</v>
      </c>
      <c r="NV562" s="2" t="s">
        <v>237</v>
      </c>
      <c r="NW562" s="2" t="s">
        <v>1779</v>
      </c>
      <c r="NX562" s="2" t="s">
        <v>785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239</v>
      </c>
      <c r="OH562" s="2" t="s">
        <v>237</v>
      </c>
      <c r="OI562" s="2" t="s">
        <v>762</v>
      </c>
      <c r="OJ562" s="2" t="s">
        <v>340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252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239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226</v>
      </c>
      <c r="QD562" s="2" t="s">
        <v>226</v>
      </c>
      <c r="QE562" s="2" t="s">
        <v>226</v>
      </c>
      <c r="QF562" s="2" t="s">
        <v>226</v>
      </c>
      <c r="QG562" s="2" t="s">
        <v>226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236</v>
      </c>
      <c r="QP562" s="2" t="s">
        <v>237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266</v>
      </c>
      <c r="RB562" s="2" t="s">
        <v>223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226</v>
      </c>
      <c r="RO562" s="2" t="s">
        <v>226</v>
      </c>
      <c r="RP562" s="2" t="s">
        <v>226</v>
      </c>
      <c r="RQ562" s="2" t="s">
        <v>226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239</v>
      </c>
      <c r="RZ562" s="2" t="s">
        <v>237</v>
      </c>
      <c r="SA562" s="2" t="s">
        <v>621</v>
      </c>
      <c r="SB562" s="2" t="s">
        <v>1773</v>
      </c>
      <c r="SC562" s="2" t="s">
        <v>238</v>
      </c>
      <c r="SD562" s="2" t="s">
        <v>226</v>
      </c>
      <c r="SE562" s="4">
        <v>172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</row>
    <row r="563">
      <c r="A563" s="2" t="s">
        <v>4133</v>
      </c>
      <c r="B563" s="2" t="s">
        <v>577</v>
      </c>
      <c r="C563" s="2" t="s">
        <v>558</v>
      </c>
      <c r="D563" s="2" t="s">
        <v>3985</v>
      </c>
      <c r="E563" s="2" t="s">
        <v>4118</v>
      </c>
      <c r="F563" s="2" t="s">
        <v>4119</v>
      </c>
      <c r="G563" s="2" t="s">
        <v>4120</v>
      </c>
      <c r="H563" s="2" t="s">
        <v>4121</v>
      </c>
      <c r="I563" s="2" t="s">
        <v>4122</v>
      </c>
      <c r="J563" s="2" t="s">
        <v>582</v>
      </c>
      <c r="K563" s="2" t="s">
        <v>282</v>
      </c>
      <c r="L563" s="3">
        <v>32.2</v>
      </c>
      <c r="M563" s="3">
        <v>33.81</v>
      </c>
      <c r="N563" s="3">
        <v>74.99</v>
      </c>
      <c r="O563" s="2" t="s">
        <v>283</v>
      </c>
      <c r="P563" s="2" t="s">
        <v>284</v>
      </c>
      <c r="Q563" s="2" t="s">
        <v>225</v>
      </c>
      <c r="R563" s="2" t="s">
        <v>226</v>
      </c>
      <c r="S563" s="2" t="s">
        <v>4134</v>
      </c>
      <c r="T563" s="2" t="s">
        <v>969</v>
      </c>
      <c r="U563" s="2" t="s">
        <v>2756</v>
      </c>
      <c r="V563" s="2" t="s">
        <v>230</v>
      </c>
      <c r="W563" s="2" t="s">
        <v>4124</v>
      </c>
      <c r="X563" s="2" t="s">
        <v>4125</v>
      </c>
      <c r="Y563" s="2" t="s">
        <v>2254</v>
      </c>
      <c r="Z563" s="4"/>
      <c r="AA563" s="4">
        <f>=ROUNDDOWN({0},0)</f>
      </c>
      <c r="AB563" s="5">
        <v>1.8</v>
      </c>
      <c r="AC563" s="2" t="s">
        <v>226</v>
      </c>
      <c r="AD563" s="4"/>
      <c r="AE563" s="4"/>
      <c r="AF563" s="6">
        <v>64</v>
      </c>
      <c r="AG563" s="6"/>
      <c r="AH563" s="7">
        <v>0.0476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1</v>
      </c>
      <c r="AQ563" s="8">
        <v>45.07</v>
      </c>
      <c r="AR563" s="4"/>
      <c r="AS563" s="8"/>
      <c r="AT563" s="7"/>
      <c r="AU563" s="7"/>
      <c r="AV563" s="4">
        <v>1</v>
      </c>
      <c r="AW563" s="8">
        <v>45.07</v>
      </c>
      <c r="AX563" s="4"/>
      <c r="AY563" s="8"/>
      <c r="AZ563" s="7"/>
      <c r="BA563" s="7"/>
      <c r="BB563" s="7">
        <v>1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>
        <v>0.0111</v>
      </c>
      <c r="BJ563" s="4">
        <v>1</v>
      </c>
      <c r="BK563" s="8">
        <v>45.07</v>
      </c>
      <c r="BL563" s="2" t="s">
        <v>23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1002</v>
      </c>
      <c r="BV563" s="2" t="s">
        <v>237</v>
      </c>
      <c r="BW563" s="2" t="s">
        <v>226</v>
      </c>
      <c r="BX563" s="2" t="s">
        <v>741</v>
      </c>
      <c r="BY563" s="2" t="s">
        <v>238</v>
      </c>
      <c r="BZ563" s="2" t="s">
        <v>226</v>
      </c>
      <c r="CA563" s="4"/>
      <c r="CB563" s="8"/>
      <c r="CC563" s="4"/>
      <c r="CD563" s="8"/>
      <c r="CE563" s="7"/>
      <c r="CF563" s="7"/>
      <c r="CG563" s="2" t="s">
        <v>239</v>
      </c>
      <c r="CH563" s="2" t="s">
        <v>237</v>
      </c>
      <c r="CI563" s="2" t="s">
        <v>819</v>
      </c>
      <c r="CJ563" s="2" t="s">
        <v>3508</v>
      </c>
      <c r="CK563" s="2" t="s">
        <v>238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239</v>
      </c>
      <c r="CT563" s="2" t="s">
        <v>237</v>
      </c>
      <c r="CU563" s="2" t="s">
        <v>1151</v>
      </c>
      <c r="CV563" s="2" t="s">
        <v>1923</v>
      </c>
      <c r="CW563" s="2" t="s">
        <v>238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239</v>
      </c>
      <c r="DF563" s="2" t="s">
        <v>237</v>
      </c>
      <c r="DG563" s="2" t="s">
        <v>596</v>
      </c>
      <c r="DH563" s="2" t="s">
        <v>1741</v>
      </c>
      <c r="DI563" s="2" t="s">
        <v>291</v>
      </c>
      <c r="DJ563" s="2" t="s">
        <v>226</v>
      </c>
      <c r="DK563" s="4"/>
      <c r="DL563" s="8"/>
      <c r="DM563" s="4"/>
      <c r="DN563" s="8"/>
      <c r="DO563" s="7"/>
      <c r="DP563" s="7"/>
      <c r="DQ563" s="2" t="s">
        <v>239</v>
      </c>
      <c r="DR563" s="2" t="s">
        <v>237</v>
      </c>
      <c r="DS563" s="2" t="s">
        <v>1093</v>
      </c>
      <c r="DT563" s="2" t="s">
        <v>639</v>
      </c>
      <c r="DU563" s="2" t="s">
        <v>291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239</v>
      </c>
      <c r="ED563" s="2" t="s">
        <v>237</v>
      </c>
      <c r="EE563" s="2" t="s">
        <v>1151</v>
      </c>
      <c r="EF563" s="2" t="s">
        <v>1023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239</v>
      </c>
      <c r="EP563" s="2" t="s">
        <v>237</v>
      </c>
      <c r="EQ563" s="2" t="s">
        <v>1035</v>
      </c>
      <c r="ER563" s="2" t="s">
        <v>2001</v>
      </c>
      <c r="ES563" s="2" t="s">
        <v>238</v>
      </c>
      <c r="ET563" s="2" t="s">
        <v>226</v>
      </c>
      <c r="EU563" s="4">
        <v>1</v>
      </c>
      <c r="EV563" s="8">
        <v>45.07</v>
      </c>
      <c r="EW563" s="4"/>
      <c r="EX563" s="8"/>
      <c r="EY563" s="7"/>
      <c r="EZ563" s="7"/>
      <c r="FA563" s="2" t="s">
        <v>239</v>
      </c>
      <c r="FB563" s="2" t="s">
        <v>237</v>
      </c>
      <c r="FC563" s="2" t="s">
        <v>603</v>
      </c>
      <c r="FD563" s="2" t="s">
        <v>3712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237</v>
      </c>
      <c r="FO563" s="2" t="s">
        <v>1151</v>
      </c>
      <c r="FP563" s="2" t="s">
        <v>1048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226</v>
      </c>
      <c r="FZ563" s="2" t="s">
        <v>226</v>
      </c>
      <c r="GA563" s="2" t="s">
        <v>226</v>
      </c>
      <c r="GB563" s="2" t="s">
        <v>226</v>
      </c>
      <c r="GC563" s="2" t="s">
        <v>226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448</v>
      </c>
      <c r="GL563" s="2" t="s">
        <v>237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239</v>
      </c>
      <c r="GX563" s="2" t="s">
        <v>237</v>
      </c>
      <c r="GY563" s="2" t="s">
        <v>607</v>
      </c>
      <c r="GZ563" s="2" t="s">
        <v>1796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252</v>
      </c>
      <c r="HJ563" s="2" t="s">
        <v>237</v>
      </c>
      <c r="HK563" s="2" t="s">
        <v>226</v>
      </c>
      <c r="HL563" s="2" t="s">
        <v>226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239</v>
      </c>
      <c r="HV563" s="2" t="s">
        <v>237</v>
      </c>
      <c r="HW563" s="2" t="s">
        <v>610</v>
      </c>
      <c r="HX563" s="2" t="s">
        <v>1607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252</v>
      </c>
      <c r="IH563" s="2" t="s">
        <v>237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226</v>
      </c>
      <c r="IT563" s="2" t="s">
        <v>226</v>
      </c>
      <c r="IU563" s="2" t="s">
        <v>226</v>
      </c>
      <c r="IV563" s="2" t="s">
        <v>226</v>
      </c>
      <c r="IW563" s="2" t="s">
        <v>226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239</v>
      </c>
      <c r="JF563" s="2" t="s">
        <v>237</v>
      </c>
      <c r="JG563" s="2" t="s">
        <v>1257</v>
      </c>
      <c r="JH563" s="2" t="s">
        <v>4135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237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237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237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239</v>
      </c>
      <c r="LB563" s="2" t="s">
        <v>237</v>
      </c>
      <c r="LC563" s="2" t="s">
        <v>628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239</v>
      </c>
      <c r="LN563" s="2" t="s">
        <v>237</v>
      </c>
      <c r="LO563" s="2" t="s">
        <v>321</v>
      </c>
      <c r="LP563" s="2" t="s">
        <v>226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252</v>
      </c>
      <c r="MX563" s="2" t="s">
        <v>237</v>
      </c>
      <c r="MY563" s="2" t="s">
        <v>226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239</v>
      </c>
      <c r="NJ563" s="2" t="s">
        <v>237</v>
      </c>
      <c r="NK563" s="2" t="s">
        <v>1041</v>
      </c>
      <c r="NL563" s="2" t="s">
        <v>1121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239</v>
      </c>
      <c r="NV563" s="2" t="s">
        <v>237</v>
      </c>
      <c r="NW563" s="2" t="s">
        <v>760</v>
      </c>
      <c r="NX563" s="2" t="s">
        <v>780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252</v>
      </c>
      <c r="OH563" s="2" t="s">
        <v>237</v>
      </c>
      <c r="OI563" s="2" t="s">
        <v>226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252</v>
      </c>
      <c r="OT563" s="2" t="s">
        <v>237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226</v>
      </c>
      <c r="PF563" s="2" t="s">
        <v>226</v>
      </c>
      <c r="PG563" s="2" t="s">
        <v>226</v>
      </c>
      <c r="PH563" s="2" t="s">
        <v>226</v>
      </c>
      <c r="PI563" s="2" t="s">
        <v>226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226</v>
      </c>
      <c r="QD563" s="2" t="s">
        <v>226</v>
      </c>
      <c r="QE563" s="2" t="s">
        <v>226</v>
      </c>
      <c r="QF563" s="2" t="s">
        <v>226</v>
      </c>
      <c r="QG563" s="2" t="s">
        <v>226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236</v>
      </c>
      <c r="QP563" s="2" t="s">
        <v>237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266</v>
      </c>
      <c r="RB563" s="2" t="s">
        <v>237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226</v>
      </c>
      <c r="RN563" s="2" t="s">
        <v>226</v>
      </c>
      <c r="RO563" s="2" t="s">
        <v>226</v>
      </c>
      <c r="RP563" s="2" t="s">
        <v>226</v>
      </c>
      <c r="RQ563" s="2" t="s">
        <v>226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236</v>
      </c>
      <c r="RZ563" s="2" t="s">
        <v>237</v>
      </c>
      <c r="SA563" s="2" t="s">
        <v>226</v>
      </c>
      <c r="SB563" s="2" t="s">
        <v>226</v>
      </c>
      <c r="SC563" s="2" t="s">
        <v>238</v>
      </c>
      <c r="SD563" s="2" t="s">
        <v>226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</row>
    <row r="564">
      <c r="A564" s="2" t="s">
        <v>4136</v>
      </c>
      <c r="B564" s="2" t="s">
        <v>577</v>
      </c>
      <c r="C564" s="2" t="s">
        <v>558</v>
      </c>
      <c r="D564" s="2" t="s">
        <v>3985</v>
      </c>
      <c r="E564" s="2" t="s">
        <v>4118</v>
      </c>
      <c r="F564" s="2" t="s">
        <v>4119</v>
      </c>
      <c r="G564" s="2" t="s">
        <v>4120</v>
      </c>
      <c r="H564" s="2" t="s">
        <v>4121</v>
      </c>
      <c r="I564" s="2" t="s">
        <v>4122</v>
      </c>
      <c r="J564" s="2" t="s">
        <v>582</v>
      </c>
      <c r="K564" s="2" t="s">
        <v>1283</v>
      </c>
      <c r="L564" s="3">
        <v>32.2</v>
      </c>
      <c r="M564" s="3">
        <v>33.81</v>
      </c>
      <c r="N564" s="3">
        <v>74.99</v>
      </c>
      <c r="O564" s="2" t="s">
        <v>283</v>
      </c>
      <c r="P564" s="2" t="s">
        <v>284</v>
      </c>
      <c r="Q564" s="2" t="s">
        <v>225</v>
      </c>
      <c r="R564" s="2" t="s">
        <v>226</v>
      </c>
      <c r="S564" s="2" t="s">
        <v>4137</v>
      </c>
      <c r="T564" s="2" t="s">
        <v>969</v>
      </c>
      <c r="U564" s="2" t="s">
        <v>2756</v>
      </c>
      <c r="V564" s="2" t="s">
        <v>230</v>
      </c>
      <c r="W564" s="2" t="s">
        <v>4124</v>
      </c>
      <c r="X564" s="2" t="s">
        <v>4125</v>
      </c>
      <c r="Y564" s="2" t="s">
        <v>527</v>
      </c>
      <c r="Z564" s="4"/>
      <c r="AA564" s="4">
        <f>=ROUNDDOWN({0},0)</f>
      </c>
      <c r="AB564" s="5"/>
      <c r="AC564" s="2" t="s">
        <v>226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/>
      <c r="AQ564" s="8"/>
      <c r="AR564" s="4">
        <v>16</v>
      </c>
      <c r="AS564" s="8">
        <v>271.05</v>
      </c>
      <c r="AT564" s="7">
        <v>-1</v>
      </c>
      <c r="AU564" s="7">
        <v>-1</v>
      </c>
      <c r="AV564" s="4" t="s">
        <v>226</v>
      </c>
      <c r="AW564" s="8" t="s">
        <v>226</v>
      </c>
      <c r="AX564" s="4">
        <v>83</v>
      </c>
      <c r="AY564" s="8">
        <v>1899.43</v>
      </c>
      <c r="AZ564" s="7" t="s">
        <v>226</v>
      </c>
      <c r="BA564" s="7" t="s">
        <v>226</v>
      </c>
      <c r="BB564" s="7"/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 t="s">
        <v>226</v>
      </c>
      <c r="BJ564" s="4"/>
      <c r="BK564" s="8"/>
      <c r="BL564" s="2" t="s">
        <v>4138</v>
      </c>
      <c r="BM564" s="7"/>
      <c r="BN564" s="7"/>
      <c r="BO564" s="4"/>
      <c r="BP564" s="8"/>
      <c r="BQ564" s="4"/>
      <c r="BR564" s="8"/>
      <c r="BS564" s="7"/>
      <c r="BT564" s="7"/>
      <c r="BU564" s="2" t="s">
        <v>337</v>
      </c>
      <c r="BV564" s="2" t="s">
        <v>237</v>
      </c>
      <c r="BW564" s="2" t="s">
        <v>226</v>
      </c>
      <c r="BX564" s="2" t="s">
        <v>226</v>
      </c>
      <c r="BY564" s="2" t="s">
        <v>238</v>
      </c>
      <c r="BZ564" s="2" t="s">
        <v>226</v>
      </c>
      <c r="CA564" s="4"/>
      <c r="CB564" s="8"/>
      <c r="CC564" s="4">
        <v>1</v>
      </c>
      <c r="CD564" s="8">
        <v>36.51</v>
      </c>
      <c r="CE564" s="7">
        <v>-1</v>
      </c>
      <c r="CF564" s="7">
        <v>-1</v>
      </c>
      <c r="CG564" s="2" t="s">
        <v>239</v>
      </c>
      <c r="CH564" s="2" t="s">
        <v>237</v>
      </c>
      <c r="CI564" s="2" t="s">
        <v>3476</v>
      </c>
      <c r="CJ564" s="2" t="s">
        <v>854</v>
      </c>
      <c r="CK564" s="2" t="s">
        <v>238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239</v>
      </c>
      <c r="CT564" s="2" t="s">
        <v>237</v>
      </c>
      <c r="CU564" s="2" t="s">
        <v>3476</v>
      </c>
      <c r="CV564" s="2" t="s">
        <v>2600</v>
      </c>
      <c r="CW564" s="2" t="s">
        <v>238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252</v>
      </c>
      <c r="DF564" s="2" t="s">
        <v>237</v>
      </c>
      <c r="DG564" s="2" t="s">
        <v>226</v>
      </c>
      <c r="DH564" s="2" t="s">
        <v>226</v>
      </c>
      <c r="DI564" s="2" t="s">
        <v>238</v>
      </c>
      <c r="DJ564" s="2" t="s">
        <v>226</v>
      </c>
      <c r="DK564" s="4"/>
      <c r="DL564" s="8"/>
      <c r="DM564" s="4">
        <v>11</v>
      </c>
      <c r="DN564" s="8">
        <v>158.48</v>
      </c>
      <c r="DO564" s="7">
        <v>-1</v>
      </c>
      <c r="DP564" s="7">
        <v>-1</v>
      </c>
      <c r="DQ564" s="2" t="s">
        <v>239</v>
      </c>
      <c r="DR564" s="2" t="s">
        <v>237</v>
      </c>
      <c r="DS564" s="2" t="s">
        <v>3702</v>
      </c>
      <c r="DT564" s="2" t="s">
        <v>3927</v>
      </c>
      <c r="DU564" s="2" t="s">
        <v>291</v>
      </c>
      <c r="DV564" s="2" t="s">
        <v>226</v>
      </c>
      <c r="DW564" s="4"/>
      <c r="DX564" s="8"/>
      <c r="DY564" s="4">
        <v>1</v>
      </c>
      <c r="DZ564" s="8">
        <v>35.5</v>
      </c>
      <c r="EA564" s="7">
        <v>-1</v>
      </c>
      <c r="EB564" s="7">
        <v>-1</v>
      </c>
      <c r="EC564" s="2" t="s">
        <v>239</v>
      </c>
      <c r="ED564" s="2" t="s">
        <v>237</v>
      </c>
      <c r="EE564" s="2" t="s">
        <v>724</v>
      </c>
      <c r="EF564" s="2" t="s">
        <v>2601</v>
      </c>
      <c r="EG564" s="2" t="s">
        <v>238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239</v>
      </c>
      <c r="EP564" s="2" t="s">
        <v>237</v>
      </c>
      <c r="EQ564" s="2" t="s">
        <v>3476</v>
      </c>
      <c r="ER564" s="2" t="s">
        <v>3702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239</v>
      </c>
      <c r="FB564" s="2" t="s">
        <v>237</v>
      </c>
      <c r="FC564" s="2" t="s">
        <v>1802</v>
      </c>
      <c r="FD564" s="2" t="s">
        <v>412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237</v>
      </c>
      <c r="FO564" s="2" t="s">
        <v>3476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226</v>
      </c>
      <c r="FZ564" s="2" t="s">
        <v>226</v>
      </c>
      <c r="GA564" s="2" t="s">
        <v>226</v>
      </c>
      <c r="GB564" s="2" t="s">
        <v>226</v>
      </c>
      <c r="GC564" s="2" t="s">
        <v>226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448</v>
      </c>
      <c r="GL564" s="2" t="s">
        <v>237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266</v>
      </c>
      <c r="GX564" s="2" t="s">
        <v>237</v>
      </c>
      <c r="GY564" s="2" t="s">
        <v>226</v>
      </c>
      <c r="GZ564" s="2" t="s">
        <v>226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252</v>
      </c>
      <c r="HJ564" s="2" t="s">
        <v>237</v>
      </c>
      <c r="HK564" s="2" t="s">
        <v>226</v>
      </c>
      <c r="HL564" s="2" t="s">
        <v>226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237</v>
      </c>
      <c r="HW564" s="2" t="s">
        <v>226</v>
      </c>
      <c r="HX564" s="2" t="s">
        <v>226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252</v>
      </c>
      <c r="IH564" s="2" t="s">
        <v>237</v>
      </c>
      <c r="II564" s="2" t="s">
        <v>226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252</v>
      </c>
      <c r="IT564" s="2" t="s">
        <v>237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252</v>
      </c>
      <c r="JF564" s="2" t="s">
        <v>237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237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237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237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252</v>
      </c>
      <c r="LB564" s="2" t="s">
        <v>237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252</v>
      </c>
      <c r="LN564" s="2" t="s">
        <v>237</v>
      </c>
      <c r="LO564" s="2" t="s">
        <v>226</v>
      </c>
      <c r="LP564" s="2" t="s">
        <v>226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252</v>
      </c>
      <c r="MX564" s="2" t="s">
        <v>237</v>
      </c>
      <c r="MY564" s="2" t="s">
        <v>226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239</v>
      </c>
      <c r="NJ564" s="2" t="s">
        <v>237</v>
      </c>
      <c r="NK564" s="2" t="s">
        <v>3476</v>
      </c>
      <c r="NL564" s="2" t="s">
        <v>375</v>
      </c>
      <c r="NM564" s="2" t="s">
        <v>291</v>
      </c>
      <c r="NN564" s="2" t="s">
        <v>226</v>
      </c>
      <c r="NO564" s="4"/>
      <c r="NP564" s="8"/>
      <c r="NQ564" s="4">
        <v>3</v>
      </c>
      <c r="NR564" s="8">
        <v>40.56</v>
      </c>
      <c r="NS564" s="7">
        <v>-1</v>
      </c>
      <c r="NT564" s="7">
        <v>-1</v>
      </c>
      <c r="NU564" s="2" t="s">
        <v>239</v>
      </c>
      <c r="NV564" s="2" t="s">
        <v>237</v>
      </c>
      <c r="NW564" s="2" t="s">
        <v>3659</v>
      </c>
      <c r="NX564" s="2" t="s">
        <v>3167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252</v>
      </c>
      <c r="OH564" s="2" t="s">
        <v>237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252</v>
      </c>
      <c r="OT564" s="2" t="s">
        <v>237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266</v>
      </c>
      <c r="QD564" s="2" t="s">
        <v>237</v>
      </c>
      <c r="QE564" s="2" t="s">
        <v>226</v>
      </c>
      <c r="QF564" s="2" t="s">
        <v>226</v>
      </c>
      <c r="QG564" s="2" t="s">
        <v>238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252</v>
      </c>
      <c r="QP564" s="2" t="s">
        <v>237</v>
      </c>
      <c r="QQ564" s="2" t="s">
        <v>226</v>
      </c>
      <c r="QR564" s="2" t="s">
        <v>226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237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226</v>
      </c>
      <c r="RO564" s="2" t="s">
        <v>226</v>
      </c>
      <c r="RP564" s="2" t="s">
        <v>226</v>
      </c>
      <c r="RQ564" s="2" t="s">
        <v>226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252</v>
      </c>
      <c r="RZ564" s="2" t="s">
        <v>237</v>
      </c>
      <c r="SA564" s="2" t="s">
        <v>226</v>
      </c>
      <c r="SB564" s="2" t="s">
        <v>226</v>
      </c>
      <c r="SC564" s="2" t="s">
        <v>238</v>
      </c>
      <c r="SD564" s="2" t="s">
        <v>226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</row>
    <row r="565">
      <c r="A565" s="2" t="s">
        <v>4139</v>
      </c>
      <c r="B565" s="2" t="s">
        <v>577</v>
      </c>
      <c r="C565" s="2" t="s">
        <v>558</v>
      </c>
      <c r="D565" s="2" t="s">
        <v>3985</v>
      </c>
      <c r="E565" s="2" t="s">
        <v>4118</v>
      </c>
      <c r="F565" s="2" t="s">
        <v>4119</v>
      </c>
      <c r="G565" s="2" t="s">
        <v>4120</v>
      </c>
      <c r="H565" s="2" t="s">
        <v>4121</v>
      </c>
      <c r="I565" s="2" t="s">
        <v>4122</v>
      </c>
      <c r="J565" s="2" t="s">
        <v>221</v>
      </c>
      <c r="K565" s="2" t="s">
        <v>1283</v>
      </c>
      <c r="L565" s="3">
        <v>43.2</v>
      </c>
      <c r="M565" s="3">
        <v>45.36</v>
      </c>
      <c r="N565" s="3">
        <v>94.99</v>
      </c>
      <c r="O565" s="2" t="s">
        <v>283</v>
      </c>
      <c r="P565" s="2" t="s">
        <v>284</v>
      </c>
      <c r="Q565" s="2" t="s">
        <v>225</v>
      </c>
      <c r="R565" s="2" t="s">
        <v>226</v>
      </c>
      <c r="S565" s="2" t="s">
        <v>4137</v>
      </c>
      <c r="T565" s="2" t="s">
        <v>969</v>
      </c>
      <c r="U565" s="2" t="s">
        <v>489</v>
      </c>
      <c r="V565" s="2" t="s">
        <v>230</v>
      </c>
      <c r="W565" s="2" t="s">
        <v>4124</v>
      </c>
      <c r="X565" s="2" t="s">
        <v>4125</v>
      </c>
      <c r="Y565" s="2" t="s">
        <v>527</v>
      </c>
      <c r="Z565" s="4"/>
      <c r="AA565" s="4">
        <f>=ROUNDDOWN({0},0)</f>
      </c>
      <c r="AB565" s="5"/>
      <c r="AC565" s="2" t="s">
        <v>226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>
        <v>67</v>
      </c>
      <c r="AS565" s="8">
        <v>1628.38</v>
      </c>
      <c r="AT565" s="7">
        <v>-1</v>
      </c>
      <c r="AU565" s="7">
        <v>-1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/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/>
      <c r="BK565" s="8"/>
      <c r="BL565" s="2" t="s">
        <v>4140</v>
      </c>
      <c r="BM565" s="7"/>
      <c r="BN565" s="7"/>
      <c r="BO565" s="4"/>
      <c r="BP565" s="8"/>
      <c r="BQ565" s="4"/>
      <c r="BR565" s="8"/>
      <c r="BS565" s="7"/>
      <c r="BT565" s="7"/>
      <c r="BU565" s="2" t="s">
        <v>337</v>
      </c>
      <c r="BV565" s="2" t="s">
        <v>237</v>
      </c>
      <c r="BW565" s="2" t="s">
        <v>226</v>
      </c>
      <c r="BX565" s="2" t="s">
        <v>226</v>
      </c>
      <c r="BY565" s="2" t="s">
        <v>238</v>
      </c>
      <c r="BZ565" s="2" t="s">
        <v>226</v>
      </c>
      <c r="CA565" s="4"/>
      <c r="CB565" s="8"/>
      <c r="CC565" s="4">
        <v>5</v>
      </c>
      <c r="CD565" s="8">
        <v>244.95</v>
      </c>
      <c r="CE565" s="7">
        <v>-1</v>
      </c>
      <c r="CF565" s="7">
        <v>-1</v>
      </c>
      <c r="CG565" s="2" t="s">
        <v>239</v>
      </c>
      <c r="CH565" s="2" t="s">
        <v>237</v>
      </c>
      <c r="CI565" s="2" t="s">
        <v>350</v>
      </c>
      <c r="CJ565" s="2" t="s">
        <v>298</v>
      </c>
      <c r="CK565" s="2" t="s">
        <v>238</v>
      </c>
      <c r="CL565" s="2" t="s">
        <v>226</v>
      </c>
      <c r="CM565" s="4"/>
      <c r="CN565" s="8"/>
      <c r="CO565" s="4">
        <v>6</v>
      </c>
      <c r="CP565" s="8">
        <v>117.6</v>
      </c>
      <c r="CQ565" s="7">
        <v>-1</v>
      </c>
      <c r="CR565" s="7">
        <v>-1</v>
      </c>
      <c r="CS565" s="2" t="s">
        <v>239</v>
      </c>
      <c r="CT565" s="2" t="s">
        <v>237</v>
      </c>
      <c r="CU565" s="2" t="s">
        <v>350</v>
      </c>
      <c r="CV565" s="2" t="s">
        <v>441</v>
      </c>
      <c r="CW565" s="2" t="s">
        <v>238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252</v>
      </c>
      <c r="DF565" s="2" t="s">
        <v>237</v>
      </c>
      <c r="DG565" s="2" t="s">
        <v>226</v>
      </c>
      <c r="DH565" s="2" t="s">
        <v>226</v>
      </c>
      <c r="DI565" s="2" t="s">
        <v>238</v>
      </c>
      <c r="DJ565" s="2" t="s">
        <v>226</v>
      </c>
      <c r="DK565" s="4"/>
      <c r="DL565" s="8"/>
      <c r="DM565" s="4">
        <v>38</v>
      </c>
      <c r="DN565" s="8">
        <v>735.16</v>
      </c>
      <c r="DO565" s="7">
        <v>-1</v>
      </c>
      <c r="DP565" s="7">
        <v>-1</v>
      </c>
      <c r="DQ565" s="2" t="s">
        <v>239</v>
      </c>
      <c r="DR565" s="2" t="s">
        <v>237</v>
      </c>
      <c r="DS565" s="2" t="s">
        <v>3702</v>
      </c>
      <c r="DT565" s="2" t="s">
        <v>542</v>
      </c>
      <c r="DU565" s="2" t="s">
        <v>291</v>
      </c>
      <c r="DV565" s="2" t="s">
        <v>226</v>
      </c>
      <c r="DW565" s="4"/>
      <c r="DX565" s="8"/>
      <c r="DY565" s="4">
        <v>6</v>
      </c>
      <c r="DZ565" s="8">
        <v>285.78</v>
      </c>
      <c r="EA565" s="7">
        <v>-1</v>
      </c>
      <c r="EB565" s="7">
        <v>-1</v>
      </c>
      <c r="EC565" s="2" t="s">
        <v>239</v>
      </c>
      <c r="ED565" s="2" t="s">
        <v>237</v>
      </c>
      <c r="EE565" s="2" t="s">
        <v>724</v>
      </c>
      <c r="EF565" s="2" t="s">
        <v>1720</v>
      </c>
      <c r="EG565" s="2" t="s">
        <v>238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239</v>
      </c>
      <c r="EP565" s="2" t="s">
        <v>237</v>
      </c>
      <c r="EQ565" s="2" t="s">
        <v>350</v>
      </c>
      <c r="ER565" s="2" t="s">
        <v>249</v>
      </c>
      <c r="ES565" s="2" t="s">
        <v>238</v>
      </c>
      <c r="ET565" s="2" t="s">
        <v>226</v>
      </c>
      <c r="EU565" s="4"/>
      <c r="EV565" s="8"/>
      <c r="EW565" s="4">
        <v>1</v>
      </c>
      <c r="EX565" s="8">
        <v>45.35</v>
      </c>
      <c r="EY565" s="7">
        <v>-1</v>
      </c>
      <c r="EZ565" s="7">
        <v>-1</v>
      </c>
      <c r="FA565" s="2" t="s">
        <v>239</v>
      </c>
      <c r="FB565" s="2" t="s">
        <v>237</v>
      </c>
      <c r="FC565" s="2" t="s">
        <v>1802</v>
      </c>
      <c r="FD565" s="2" t="s">
        <v>1752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237</v>
      </c>
      <c r="FO565" s="2" t="s">
        <v>350</v>
      </c>
      <c r="FP565" s="2" t="s">
        <v>550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226</v>
      </c>
      <c r="FZ565" s="2" t="s">
        <v>226</v>
      </c>
      <c r="GA565" s="2" t="s">
        <v>226</v>
      </c>
      <c r="GB565" s="2" t="s">
        <v>226</v>
      </c>
      <c r="GC565" s="2" t="s">
        <v>226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448</v>
      </c>
      <c r="GL565" s="2" t="s">
        <v>237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266</v>
      </c>
      <c r="GX565" s="2" t="s">
        <v>237</v>
      </c>
      <c r="GY565" s="2" t="s">
        <v>226</v>
      </c>
      <c r="GZ565" s="2" t="s">
        <v>226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252</v>
      </c>
      <c r="HJ565" s="2" t="s">
        <v>237</v>
      </c>
      <c r="HK565" s="2" t="s">
        <v>226</v>
      </c>
      <c r="HL565" s="2" t="s">
        <v>226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237</v>
      </c>
      <c r="HW565" s="2" t="s">
        <v>226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252</v>
      </c>
      <c r="IH565" s="2" t="s">
        <v>237</v>
      </c>
      <c r="II565" s="2" t="s">
        <v>226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237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252</v>
      </c>
      <c r="JF565" s="2" t="s">
        <v>237</v>
      </c>
      <c r="JG565" s="2" t="s">
        <v>226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237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237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252</v>
      </c>
      <c r="KP565" s="2" t="s">
        <v>237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252</v>
      </c>
      <c r="LB565" s="2" t="s">
        <v>237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252</v>
      </c>
      <c r="LN565" s="2" t="s">
        <v>237</v>
      </c>
      <c r="LO565" s="2" t="s">
        <v>226</v>
      </c>
      <c r="LP565" s="2" t="s">
        <v>226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252</v>
      </c>
      <c r="MX565" s="2" t="s">
        <v>237</v>
      </c>
      <c r="MY565" s="2" t="s">
        <v>226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239</v>
      </c>
      <c r="NJ565" s="2" t="s">
        <v>237</v>
      </c>
      <c r="NK565" s="2" t="s">
        <v>350</v>
      </c>
      <c r="NL565" s="2" t="s">
        <v>1720</v>
      </c>
      <c r="NM565" s="2" t="s">
        <v>291</v>
      </c>
      <c r="NN565" s="2" t="s">
        <v>226</v>
      </c>
      <c r="NO565" s="4"/>
      <c r="NP565" s="8"/>
      <c r="NQ565" s="4">
        <v>11</v>
      </c>
      <c r="NR565" s="8">
        <v>199.54</v>
      </c>
      <c r="NS565" s="7">
        <v>-1</v>
      </c>
      <c r="NT565" s="7">
        <v>-1</v>
      </c>
      <c r="NU565" s="2" t="s">
        <v>239</v>
      </c>
      <c r="NV565" s="2" t="s">
        <v>237</v>
      </c>
      <c r="NW565" s="2" t="s">
        <v>3659</v>
      </c>
      <c r="NX565" s="2" t="s">
        <v>430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252</v>
      </c>
      <c r="OH565" s="2" t="s">
        <v>237</v>
      </c>
      <c r="OI565" s="2" t="s">
        <v>226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252</v>
      </c>
      <c r="OT565" s="2" t="s">
        <v>237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237</v>
      </c>
      <c r="QE565" s="2" t="s">
        <v>226</v>
      </c>
      <c r="QF565" s="2" t="s">
        <v>226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252</v>
      </c>
      <c r="QP565" s="2" t="s">
        <v>237</v>
      </c>
      <c r="QQ565" s="2" t="s">
        <v>226</v>
      </c>
      <c r="QR565" s="2" t="s">
        <v>226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237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226</v>
      </c>
      <c r="RO565" s="2" t="s">
        <v>226</v>
      </c>
      <c r="RP565" s="2" t="s">
        <v>226</v>
      </c>
      <c r="RQ565" s="2" t="s">
        <v>226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252</v>
      </c>
      <c r="RZ565" s="2" t="s">
        <v>237</v>
      </c>
      <c r="SA565" s="2" t="s">
        <v>226</v>
      </c>
      <c r="SB565" s="2" t="s">
        <v>226</v>
      </c>
      <c r="SC565" s="2" t="s">
        <v>238</v>
      </c>
      <c r="SD565" s="2" t="s">
        <v>226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</row>
    <row r="566">
      <c r="A566" s="2" t="s">
        <v>4141</v>
      </c>
      <c r="B566" s="2" t="s">
        <v>577</v>
      </c>
      <c r="C566" s="2" t="s">
        <v>558</v>
      </c>
      <c r="D566" s="2" t="s">
        <v>3985</v>
      </c>
      <c r="E566" s="2" t="s">
        <v>4118</v>
      </c>
      <c r="F566" s="2" t="s">
        <v>4119</v>
      </c>
      <c r="G566" s="2" t="s">
        <v>4120</v>
      </c>
      <c r="H566" s="2" t="s">
        <v>4121</v>
      </c>
      <c r="I566" s="2" t="s">
        <v>4122</v>
      </c>
      <c r="J566" s="2" t="s">
        <v>582</v>
      </c>
      <c r="K566" s="2" t="s">
        <v>583</v>
      </c>
      <c r="L566" s="3">
        <v>32.2</v>
      </c>
      <c r="M566" s="3">
        <v>33.81</v>
      </c>
      <c r="N566" s="3">
        <v>74.99</v>
      </c>
      <c r="O566" s="2" t="s">
        <v>283</v>
      </c>
      <c r="P566" s="2" t="s">
        <v>284</v>
      </c>
      <c r="Q566" s="2" t="s">
        <v>225</v>
      </c>
      <c r="R566" s="2" t="s">
        <v>226</v>
      </c>
      <c r="S566" s="2" t="s">
        <v>4142</v>
      </c>
      <c r="T566" s="2" t="s">
        <v>969</v>
      </c>
      <c r="U566" s="2" t="s">
        <v>2756</v>
      </c>
      <c r="V566" s="2" t="s">
        <v>230</v>
      </c>
      <c r="W566" s="2" t="s">
        <v>4124</v>
      </c>
      <c r="X566" s="2" t="s">
        <v>4125</v>
      </c>
      <c r="Y566" s="2" t="s">
        <v>2254</v>
      </c>
      <c r="Z566" s="4"/>
      <c r="AA566" s="4">
        <f>=ROUNDDOWN({0},0)</f>
      </c>
      <c r="AB566" s="5"/>
      <c r="AC566" s="2" t="s">
        <v>226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>
        <v>41</v>
      </c>
      <c r="AS566" s="8">
        <v>1425.71</v>
      </c>
      <c r="AT566" s="7">
        <v>-1</v>
      </c>
      <c r="AU566" s="7">
        <v>-1</v>
      </c>
      <c r="AV566" s="4" t="s">
        <v>226</v>
      </c>
      <c r="AW566" s="8" t="s">
        <v>226</v>
      </c>
      <c r="AX566" s="4">
        <v>101</v>
      </c>
      <c r="AY566" s="8">
        <v>4226.01</v>
      </c>
      <c r="AZ566" s="7" t="s">
        <v>226</v>
      </c>
      <c r="BA566" s="7" t="s">
        <v>226</v>
      </c>
      <c r="BB566" s="7"/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 t="s">
        <v>226</v>
      </c>
      <c r="BJ566" s="4"/>
      <c r="BK566" s="8"/>
      <c r="BL566" s="2" t="s">
        <v>4143</v>
      </c>
      <c r="BM566" s="7"/>
      <c r="BN566" s="7"/>
      <c r="BO566" s="4"/>
      <c r="BP566" s="8"/>
      <c r="BQ566" s="4">
        <v>13</v>
      </c>
      <c r="BR566" s="8">
        <v>469.3</v>
      </c>
      <c r="BS566" s="7">
        <v>-1</v>
      </c>
      <c r="BT566" s="7">
        <v>-1</v>
      </c>
      <c r="BU566" s="2" t="s">
        <v>239</v>
      </c>
      <c r="BV566" s="2" t="s">
        <v>237</v>
      </c>
      <c r="BW566" s="2" t="s">
        <v>226</v>
      </c>
      <c r="BX566" s="2" t="s">
        <v>799</v>
      </c>
      <c r="BY566" s="2" t="s">
        <v>238</v>
      </c>
      <c r="BZ566" s="2" t="s">
        <v>226</v>
      </c>
      <c r="CA566" s="4"/>
      <c r="CB566" s="8"/>
      <c r="CC566" s="4">
        <v>8</v>
      </c>
      <c r="CD566" s="8">
        <v>292.08</v>
      </c>
      <c r="CE566" s="7">
        <v>-1</v>
      </c>
      <c r="CF566" s="7">
        <v>-1</v>
      </c>
      <c r="CG566" s="2" t="s">
        <v>239</v>
      </c>
      <c r="CH566" s="2" t="s">
        <v>237</v>
      </c>
      <c r="CI566" s="2" t="s">
        <v>3303</v>
      </c>
      <c r="CJ566" s="2" t="s">
        <v>593</v>
      </c>
      <c r="CK566" s="2" t="s">
        <v>238</v>
      </c>
      <c r="CL566" s="2" t="s">
        <v>226</v>
      </c>
      <c r="CM566" s="4"/>
      <c r="CN566" s="8"/>
      <c r="CO566" s="4">
        <v>1</v>
      </c>
      <c r="CP566" s="8">
        <v>34.77</v>
      </c>
      <c r="CQ566" s="7">
        <v>-1</v>
      </c>
      <c r="CR566" s="7">
        <v>-1</v>
      </c>
      <c r="CS566" s="2" t="s">
        <v>239</v>
      </c>
      <c r="CT566" s="2" t="s">
        <v>237</v>
      </c>
      <c r="CU566" s="2" t="s">
        <v>1151</v>
      </c>
      <c r="CV566" s="2" t="s">
        <v>3673</v>
      </c>
      <c r="CW566" s="2" t="s">
        <v>238</v>
      </c>
      <c r="CX566" s="2" t="s">
        <v>226</v>
      </c>
      <c r="CY566" s="4"/>
      <c r="CZ566" s="8"/>
      <c r="DA566" s="4">
        <v>4</v>
      </c>
      <c r="DB566" s="8">
        <v>135</v>
      </c>
      <c r="DC566" s="7">
        <v>-1</v>
      </c>
      <c r="DD566" s="7">
        <v>-1</v>
      </c>
      <c r="DE566" s="2" t="s">
        <v>239</v>
      </c>
      <c r="DF566" s="2" t="s">
        <v>237</v>
      </c>
      <c r="DG566" s="2" t="s">
        <v>596</v>
      </c>
      <c r="DH566" s="2" t="s">
        <v>1607</v>
      </c>
      <c r="DI566" s="2" t="s">
        <v>238</v>
      </c>
      <c r="DJ566" s="2" t="s">
        <v>226</v>
      </c>
      <c r="DK566" s="4"/>
      <c r="DL566" s="8"/>
      <c r="DM566" s="4">
        <v>3</v>
      </c>
      <c r="DN566" s="8">
        <v>79.24</v>
      </c>
      <c r="DO566" s="7">
        <v>-1</v>
      </c>
      <c r="DP566" s="7">
        <v>-1</v>
      </c>
      <c r="DQ566" s="2" t="s">
        <v>239</v>
      </c>
      <c r="DR566" s="2" t="s">
        <v>237</v>
      </c>
      <c r="DS566" s="2" t="s">
        <v>1093</v>
      </c>
      <c r="DT566" s="2" t="s">
        <v>3437</v>
      </c>
      <c r="DU566" s="2" t="s">
        <v>291</v>
      </c>
      <c r="DV566" s="2" t="s">
        <v>226</v>
      </c>
      <c r="DW566" s="4"/>
      <c r="DX566" s="8"/>
      <c r="DY566" s="4">
        <v>3</v>
      </c>
      <c r="DZ566" s="8">
        <v>106.5</v>
      </c>
      <c r="EA566" s="7">
        <v>-1</v>
      </c>
      <c r="EB566" s="7">
        <v>-1</v>
      </c>
      <c r="EC566" s="2" t="s">
        <v>239</v>
      </c>
      <c r="ED566" s="2" t="s">
        <v>237</v>
      </c>
      <c r="EE566" s="2" t="s">
        <v>1151</v>
      </c>
      <c r="EF566" s="2" t="s">
        <v>4144</v>
      </c>
      <c r="EG566" s="2" t="s">
        <v>238</v>
      </c>
      <c r="EH566" s="2" t="s">
        <v>226</v>
      </c>
      <c r="EI566" s="4"/>
      <c r="EJ566" s="8"/>
      <c r="EK566" s="4">
        <v>2</v>
      </c>
      <c r="EL566" s="8">
        <v>65.62</v>
      </c>
      <c r="EM566" s="7">
        <v>-1</v>
      </c>
      <c r="EN566" s="7">
        <v>-1</v>
      </c>
      <c r="EO566" s="2" t="s">
        <v>239</v>
      </c>
      <c r="EP566" s="2" t="s">
        <v>237</v>
      </c>
      <c r="EQ566" s="2" t="s">
        <v>1035</v>
      </c>
      <c r="ER566" s="2" t="s">
        <v>822</v>
      </c>
      <c r="ES566" s="2" t="s">
        <v>238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239</v>
      </c>
      <c r="FB566" s="2" t="s">
        <v>237</v>
      </c>
      <c r="FC566" s="2" t="s">
        <v>603</v>
      </c>
      <c r="FD566" s="2" t="s">
        <v>628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237</v>
      </c>
      <c r="FO566" s="2" t="s">
        <v>1151</v>
      </c>
      <c r="FP566" s="2" t="s">
        <v>3278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226</v>
      </c>
      <c r="FZ566" s="2" t="s">
        <v>226</v>
      </c>
      <c r="GA566" s="2" t="s">
        <v>226</v>
      </c>
      <c r="GB566" s="2" t="s">
        <v>226</v>
      </c>
      <c r="GC566" s="2" t="s">
        <v>226</v>
      </c>
      <c r="GD566" s="2" t="s">
        <v>226</v>
      </c>
      <c r="GE566" s="4"/>
      <c r="GF566" s="8"/>
      <c r="GG566" s="4">
        <v>2</v>
      </c>
      <c r="GH566" s="8">
        <v>71</v>
      </c>
      <c r="GI566" s="7">
        <v>-1</v>
      </c>
      <c r="GJ566" s="7">
        <v>-1</v>
      </c>
      <c r="GK566" s="2" t="s">
        <v>1002</v>
      </c>
      <c r="GL566" s="2" t="s">
        <v>237</v>
      </c>
      <c r="GM566" s="2" t="s">
        <v>343</v>
      </c>
      <c r="GN566" s="2" t="s">
        <v>912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239</v>
      </c>
      <c r="GX566" s="2" t="s">
        <v>237</v>
      </c>
      <c r="GY566" s="2" t="s">
        <v>607</v>
      </c>
      <c r="GZ566" s="2" t="s">
        <v>4145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237</v>
      </c>
      <c r="HK566" s="2" t="s">
        <v>472</v>
      </c>
      <c r="HL566" s="2" t="s">
        <v>226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237</v>
      </c>
      <c r="HW566" s="2" t="s">
        <v>610</v>
      </c>
      <c r="HX566" s="2" t="s">
        <v>3732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252</v>
      </c>
      <c r="IH566" s="2" t="s">
        <v>237</v>
      </c>
      <c r="II566" s="2" t="s">
        <v>226</v>
      </c>
      <c r="IJ566" s="2" t="s">
        <v>226</v>
      </c>
      <c r="IK566" s="2" t="s">
        <v>238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226</v>
      </c>
      <c r="IT566" s="2" t="s">
        <v>226</v>
      </c>
      <c r="IU566" s="2" t="s">
        <v>226</v>
      </c>
      <c r="IV566" s="2" t="s">
        <v>226</v>
      </c>
      <c r="IW566" s="2" t="s">
        <v>226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252</v>
      </c>
      <c r="JF566" s="2" t="s">
        <v>237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237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237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237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239</v>
      </c>
      <c r="LB566" s="2" t="s">
        <v>237</v>
      </c>
      <c r="LC566" s="2" t="s">
        <v>614</v>
      </c>
      <c r="LD566" s="2" t="s">
        <v>3479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239</v>
      </c>
      <c r="LN566" s="2" t="s">
        <v>237</v>
      </c>
      <c r="LO566" s="2" t="s">
        <v>321</v>
      </c>
      <c r="LP566" s="2" t="s">
        <v>1138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237</v>
      </c>
      <c r="MY566" s="2" t="s">
        <v>1005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>
        <v>5</v>
      </c>
      <c r="NF566" s="8">
        <v>172.2</v>
      </c>
      <c r="NG566" s="7">
        <v>-1</v>
      </c>
      <c r="NH566" s="7">
        <v>-1</v>
      </c>
      <c r="NI566" s="2" t="s">
        <v>239</v>
      </c>
      <c r="NJ566" s="2" t="s">
        <v>261</v>
      </c>
      <c r="NK566" s="2" t="s">
        <v>1041</v>
      </c>
      <c r="NL566" s="2" t="s">
        <v>595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239</v>
      </c>
      <c r="NV566" s="2" t="s">
        <v>237</v>
      </c>
      <c r="NW566" s="2" t="s">
        <v>760</v>
      </c>
      <c r="NX566" s="2" t="s">
        <v>3538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239</v>
      </c>
      <c r="OH566" s="2" t="s">
        <v>237</v>
      </c>
      <c r="OI566" s="2" t="s">
        <v>671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252</v>
      </c>
      <c r="OT566" s="2" t="s">
        <v>237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239</v>
      </c>
      <c r="PF566" s="2" t="s">
        <v>237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226</v>
      </c>
      <c r="QD566" s="2" t="s">
        <v>226</v>
      </c>
      <c r="QE566" s="2" t="s">
        <v>226</v>
      </c>
      <c r="QF566" s="2" t="s">
        <v>226</v>
      </c>
      <c r="QG566" s="2" t="s">
        <v>226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236</v>
      </c>
      <c r="QP566" s="2" t="s">
        <v>237</v>
      </c>
      <c r="QQ566" s="2" t="s">
        <v>226</v>
      </c>
      <c r="QR566" s="2" t="s">
        <v>226</v>
      </c>
      <c r="QS566" s="2" t="s">
        <v>238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237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226</v>
      </c>
      <c r="RO566" s="2" t="s">
        <v>226</v>
      </c>
      <c r="RP566" s="2" t="s">
        <v>226</v>
      </c>
      <c r="RQ566" s="2" t="s">
        <v>226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239</v>
      </c>
      <c r="RZ566" s="2" t="s">
        <v>237</v>
      </c>
      <c r="SA566" s="2" t="s">
        <v>621</v>
      </c>
      <c r="SB566" s="2" t="s">
        <v>4146</v>
      </c>
      <c r="SC566" s="2" t="s">
        <v>238</v>
      </c>
      <c r="SD566" s="2" t="s">
        <v>226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</row>
    <row r="567">
      <c r="A567" s="2" t="s">
        <v>4147</v>
      </c>
      <c r="B567" s="2" t="s">
        <v>577</v>
      </c>
      <c r="C567" s="2" t="s">
        <v>558</v>
      </c>
      <c r="D567" s="2" t="s">
        <v>3985</v>
      </c>
      <c r="E567" s="2" t="s">
        <v>4118</v>
      </c>
      <c r="F567" s="2" t="s">
        <v>4119</v>
      </c>
      <c r="G567" s="2" t="s">
        <v>4120</v>
      </c>
      <c r="H567" s="2" t="s">
        <v>4121</v>
      </c>
      <c r="I567" s="2" t="s">
        <v>4122</v>
      </c>
      <c r="J567" s="2" t="s">
        <v>221</v>
      </c>
      <c r="K567" s="2" t="s">
        <v>583</v>
      </c>
      <c r="L567" s="3">
        <v>43.2</v>
      </c>
      <c r="M567" s="3">
        <v>45.36</v>
      </c>
      <c r="N567" s="3">
        <v>94.99</v>
      </c>
      <c r="O567" s="2" t="s">
        <v>302</v>
      </c>
      <c r="P567" s="2" t="s">
        <v>284</v>
      </c>
      <c r="Q567" s="2" t="s">
        <v>225</v>
      </c>
      <c r="R567" s="2" t="s">
        <v>226</v>
      </c>
      <c r="S567" s="2" t="s">
        <v>4142</v>
      </c>
      <c r="T567" s="2" t="s">
        <v>969</v>
      </c>
      <c r="U567" s="2" t="s">
        <v>489</v>
      </c>
      <c r="V567" s="2" t="s">
        <v>230</v>
      </c>
      <c r="W567" s="2" t="s">
        <v>4124</v>
      </c>
      <c r="X567" s="2" t="s">
        <v>4125</v>
      </c>
      <c r="Y567" s="2" t="s">
        <v>1041</v>
      </c>
      <c r="Z567" s="4"/>
      <c r="AA567" s="4">
        <f>=ROUNDDOWN({0},0)</f>
      </c>
      <c r="AB567" s="5"/>
      <c r="AC567" s="2" t="s">
        <v>226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/>
      <c r="AQ567" s="8"/>
      <c r="AR567" s="4">
        <v>60</v>
      </c>
      <c r="AS567" s="8">
        <v>2800.3</v>
      </c>
      <c r="AT567" s="7">
        <v>-1</v>
      </c>
      <c r="AU567" s="7">
        <v>-1</v>
      </c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/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/>
      <c r="BK567" s="8"/>
      <c r="BL567" s="2" t="s">
        <v>4148</v>
      </c>
      <c r="BM567" s="7"/>
      <c r="BN567" s="7"/>
      <c r="BO567" s="4"/>
      <c r="BP567" s="8"/>
      <c r="BQ567" s="4">
        <v>29</v>
      </c>
      <c r="BR567" s="8">
        <v>1395.77</v>
      </c>
      <c r="BS567" s="7">
        <v>-1</v>
      </c>
      <c r="BT567" s="7">
        <v>-1</v>
      </c>
      <c r="BU567" s="2" t="s">
        <v>239</v>
      </c>
      <c r="BV567" s="2" t="s">
        <v>237</v>
      </c>
      <c r="BW567" s="2" t="s">
        <v>226</v>
      </c>
      <c r="BX567" s="2" t="s">
        <v>799</v>
      </c>
      <c r="BY567" s="2" t="s">
        <v>238</v>
      </c>
      <c r="BZ567" s="2" t="s">
        <v>226</v>
      </c>
      <c r="CA567" s="4"/>
      <c r="CB567" s="8"/>
      <c r="CC567" s="4">
        <v>2</v>
      </c>
      <c r="CD567" s="8">
        <v>97.98</v>
      </c>
      <c r="CE567" s="7">
        <v>-1</v>
      </c>
      <c r="CF567" s="7">
        <v>-1</v>
      </c>
      <c r="CG567" s="2" t="s">
        <v>239</v>
      </c>
      <c r="CH567" s="2" t="s">
        <v>237</v>
      </c>
      <c r="CI567" s="2" t="s">
        <v>3303</v>
      </c>
      <c r="CJ567" s="2" t="s">
        <v>1836</v>
      </c>
      <c r="CK567" s="2" t="s">
        <v>238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239</v>
      </c>
      <c r="CT567" s="2" t="s">
        <v>237</v>
      </c>
      <c r="CU567" s="2" t="s">
        <v>1057</v>
      </c>
      <c r="CV567" s="2" t="s">
        <v>631</v>
      </c>
      <c r="CW567" s="2" t="s">
        <v>238</v>
      </c>
      <c r="CX567" s="2" t="s">
        <v>226</v>
      </c>
      <c r="CY567" s="4"/>
      <c r="CZ567" s="8"/>
      <c r="DA567" s="4">
        <v>3</v>
      </c>
      <c r="DB567" s="8">
        <v>136.8</v>
      </c>
      <c r="DC567" s="7">
        <v>-1</v>
      </c>
      <c r="DD567" s="7">
        <v>-1</v>
      </c>
      <c r="DE567" s="2" t="s">
        <v>239</v>
      </c>
      <c r="DF567" s="2" t="s">
        <v>237</v>
      </c>
      <c r="DG567" s="2" t="s">
        <v>596</v>
      </c>
      <c r="DH567" s="2" t="s">
        <v>1606</v>
      </c>
      <c r="DI567" s="2" t="s">
        <v>238</v>
      </c>
      <c r="DJ567" s="2" t="s">
        <v>226</v>
      </c>
      <c r="DK567" s="4"/>
      <c r="DL567" s="8"/>
      <c r="DM567" s="4">
        <v>6</v>
      </c>
      <c r="DN567" s="8">
        <v>234.3</v>
      </c>
      <c r="DO567" s="7">
        <v>-1</v>
      </c>
      <c r="DP567" s="7">
        <v>-1</v>
      </c>
      <c r="DQ567" s="2" t="s">
        <v>239</v>
      </c>
      <c r="DR567" s="2" t="s">
        <v>237</v>
      </c>
      <c r="DS567" s="2" t="s">
        <v>1093</v>
      </c>
      <c r="DT567" s="2" t="s">
        <v>1035</v>
      </c>
      <c r="DU567" s="2" t="s">
        <v>291</v>
      </c>
      <c r="DV567" s="2" t="s">
        <v>226</v>
      </c>
      <c r="DW567" s="4"/>
      <c r="DX567" s="8"/>
      <c r="DY567" s="4">
        <v>8</v>
      </c>
      <c r="DZ567" s="8">
        <v>381.04</v>
      </c>
      <c r="EA567" s="7">
        <v>-1</v>
      </c>
      <c r="EB567" s="7">
        <v>-1</v>
      </c>
      <c r="EC567" s="2" t="s">
        <v>239</v>
      </c>
      <c r="ED567" s="2" t="s">
        <v>237</v>
      </c>
      <c r="EE567" s="2" t="s">
        <v>1057</v>
      </c>
      <c r="EF567" s="2" t="s">
        <v>1023</v>
      </c>
      <c r="EG567" s="2" t="s">
        <v>238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239</v>
      </c>
      <c r="EP567" s="2" t="s">
        <v>237</v>
      </c>
      <c r="EQ567" s="2" t="s">
        <v>1035</v>
      </c>
      <c r="ER567" s="2" t="s">
        <v>3020</v>
      </c>
      <c r="ES567" s="2" t="s">
        <v>238</v>
      </c>
      <c r="ET567" s="2" t="s">
        <v>226</v>
      </c>
      <c r="EU567" s="4"/>
      <c r="EV567" s="8"/>
      <c r="EW567" s="4">
        <v>2</v>
      </c>
      <c r="EX567" s="8">
        <v>88.43</v>
      </c>
      <c r="EY567" s="7">
        <v>-1</v>
      </c>
      <c r="EZ567" s="7">
        <v>-1</v>
      </c>
      <c r="FA567" s="2" t="s">
        <v>239</v>
      </c>
      <c r="FB567" s="2" t="s">
        <v>237</v>
      </c>
      <c r="FC567" s="2" t="s">
        <v>603</v>
      </c>
      <c r="FD567" s="2" t="s">
        <v>800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237</v>
      </c>
      <c r="FO567" s="2" t="s">
        <v>1057</v>
      </c>
      <c r="FP567" s="2" t="s">
        <v>992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226</v>
      </c>
      <c r="FZ567" s="2" t="s">
        <v>226</v>
      </c>
      <c r="GA567" s="2" t="s">
        <v>226</v>
      </c>
      <c r="GB567" s="2" t="s">
        <v>226</v>
      </c>
      <c r="GC567" s="2" t="s">
        <v>226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1002</v>
      </c>
      <c r="GL567" s="2" t="s">
        <v>237</v>
      </c>
      <c r="GM567" s="2" t="s">
        <v>343</v>
      </c>
      <c r="GN567" s="2" t="s">
        <v>1370</v>
      </c>
      <c r="GO567" s="2" t="s">
        <v>238</v>
      </c>
      <c r="GP567" s="2" t="s">
        <v>226</v>
      </c>
      <c r="GQ567" s="4"/>
      <c r="GR567" s="8"/>
      <c r="GS567" s="4">
        <v>6</v>
      </c>
      <c r="GT567" s="8">
        <v>285.78</v>
      </c>
      <c r="GU567" s="7">
        <v>-1</v>
      </c>
      <c r="GV567" s="7">
        <v>-1</v>
      </c>
      <c r="GW567" s="2" t="s">
        <v>239</v>
      </c>
      <c r="GX567" s="2" t="s">
        <v>237</v>
      </c>
      <c r="GY567" s="2" t="s">
        <v>607</v>
      </c>
      <c r="GZ567" s="2" t="s">
        <v>1794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239</v>
      </c>
      <c r="HJ567" s="2" t="s">
        <v>237</v>
      </c>
      <c r="HK567" s="2" t="s">
        <v>541</v>
      </c>
      <c r="HL567" s="2" t="s">
        <v>226</v>
      </c>
      <c r="HM567" s="2" t="s">
        <v>238</v>
      </c>
      <c r="HN567" s="2" t="s">
        <v>226</v>
      </c>
      <c r="HO567" s="4"/>
      <c r="HP567" s="8"/>
      <c r="HQ567" s="4">
        <v>1</v>
      </c>
      <c r="HR567" s="8">
        <v>43.55</v>
      </c>
      <c r="HS567" s="7">
        <v>-1</v>
      </c>
      <c r="HT567" s="7">
        <v>-1</v>
      </c>
      <c r="HU567" s="2" t="s">
        <v>239</v>
      </c>
      <c r="HV567" s="2" t="s">
        <v>237</v>
      </c>
      <c r="HW567" s="2" t="s">
        <v>610</v>
      </c>
      <c r="HX567" s="2" t="s">
        <v>1737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252</v>
      </c>
      <c r="IH567" s="2" t="s">
        <v>237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226</v>
      </c>
      <c r="IT567" s="2" t="s">
        <v>226</v>
      </c>
      <c r="IU567" s="2" t="s">
        <v>226</v>
      </c>
      <c r="IV567" s="2" t="s">
        <v>226</v>
      </c>
      <c r="IW567" s="2" t="s">
        <v>226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252</v>
      </c>
      <c r="JF567" s="2" t="s">
        <v>237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237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237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236</v>
      </c>
      <c r="KP567" s="2" t="s">
        <v>237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239</v>
      </c>
      <c r="LB567" s="2" t="s">
        <v>237</v>
      </c>
      <c r="LC567" s="2" t="s">
        <v>614</v>
      </c>
      <c r="LD567" s="2" t="s">
        <v>2282</v>
      </c>
      <c r="LE567" s="2" t="s">
        <v>238</v>
      </c>
      <c r="LF567" s="2" t="s">
        <v>226</v>
      </c>
      <c r="LG567" s="4"/>
      <c r="LH567" s="8"/>
      <c r="LI567" s="4">
        <v>2</v>
      </c>
      <c r="LJ567" s="8">
        <v>90.72</v>
      </c>
      <c r="LK567" s="7">
        <v>-1</v>
      </c>
      <c r="LL567" s="7">
        <v>-1</v>
      </c>
      <c r="LM567" s="2" t="s">
        <v>239</v>
      </c>
      <c r="LN567" s="2" t="s">
        <v>237</v>
      </c>
      <c r="LO567" s="2" t="s">
        <v>321</v>
      </c>
      <c r="LP567" s="2" t="s">
        <v>1029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237</v>
      </c>
      <c r="MY567" s="2" t="s">
        <v>1005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>
        <v>1</v>
      </c>
      <c r="NF567" s="8">
        <v>45.93</v>
      </c>
      <c r="NG567" s="7">
        <v>-1</v>
      </c>
      <c r="NH567" s="7">
        <v>-1</v>
      </c>
      <c r="NI567" s="2" t="s">
        <v>239</v>
      </c>
      <c r="NJ567" s="2" t="s">
        <v>237</v>
      </c>
      <c r="NK567" s="2" t="s">
        <v>1057</v>
      </c>
      <c r="NL567" s="2" t="s">
        <v>614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239</v>
      </c>
      <c r="NV567" s="2" t="s">
        <v>237</v>
      </c>
      <c r="NW567" s="2" t="s">
        <v>760</v>
      </c>
      <c r="NX567" s="2" t="s">
        <v>851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239</v>
      </c>
      <c r="OH567" s="2" t="s">
        <v>237</v>
      </c>
      <c r="OI567" s="2" t="s">
        <v>671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252</v>
      </c>
      <c r="OT567" s="2" t="s">
        <v>237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239</v>
      </c>
      <c r="PF567" s="2" t="s">
        <v>237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236</v>
      </c>
      <c r="QP567" s="2" t="s">
        <v>237</v>
      </c>
      <c r="QQ567" s="2" t="s">
        <v>226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266</v>
      </c>
      <c r="RB567" s="2" t="s">
        <v>237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226</v>
      </c>
      <c r="RO567" s="2" t="s">
        <v>226</v>
      </c>
      <c r="RP567" s="2" t="s">
        <v>226</v>
      </c>
      <c r="RQ567" s="2" t="s">
        <v>226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239</v>
      </c>
      <c r="RZ567" s="2" t="s">
        <v>237</v>
      </c>
      <c r="SA567" s="2" t="s">
        <v>621</v>
      </c>
      <c r="SB567" s="2" t="s">
        <v>819</v>
      </c>
      <c r="SC567" s="2" t="s">
        <v>238</v>
      </c>
      <c r="SD567" s="2" t="s">
        <v>226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</row>
    <row r="568">
      <c r="A568" s="2" t="s">
        <v>4149</v>
      </c>
      <c r="B568" s="2" t="s">
        <v>577</v>
      </c>
      <c r="C568" s="2" t="s">
        <v>558</v>
      </c>
      <c r="D568" s="2" t="s">
        <v>3985</v>
      </c>
      <c r="E568" s="2" t="s">
        <v>4118</v>
      </c>
      <c r="F568" s="2" t="s">
        <v>578</v>
      </c>
      <c r="G568" s="2" t="s">
        <v>579</v>
      </c>
      <c r="H568" s="2" t="s">
        <v>580</v>
      </c>
      <c r="I568" s="2" t="s">
        <v>4150</v>
      </c>
      <c r="J568" s="2" t="s">
        <v>582</v>
      </c>
      <c r="K568" s="2" t="s">
        <v>583</v>
      </c>
      <c r="L568" s="3">
        <v>26.19</v>
      </c>
      <c r="M568" s="3">
        <v>27.5</v>
      </c>
      <c r="N568" s="3">
        <v>54.99</v>
      </c>
      <c r="O568" s="2" t="s">
        <v>302</v>
      </c>
      <c r="P568" s="2" t="s">
        <v>284</v>
      </c>
      <c r="Q568" s="2" t="s">
        <v>225</v>
      </c>
      <c r="R568" s="2" t="s">
        <v>226</v>
      </c>
      <c r="S568" s="2" t="s">
        <v>585</v>
      </c>
      <c r="T568" s="2" t="s">
        <v>586</v>
      </c>
      <c r="U568" s="2" t="s">
        <v>2756</v>
      </c>
      <c r="V568" s="2" t="s">
        <v>230</v>
      </c>
      <c r="W568" s="2" t="s">
        <v>587</v>
      </c>
      <c r="X568" s="2" t="s">
        <v>335</v>
      </c>
      <c r="Y568" s="2" t="s">
        <v>1762</v>
      </c>
      <c r="Z568" s="4">
        <v>129</v>
      </c>
      <c r="AA568" s="4">
        <f>=ROUNDDOWN(58.6363636363636,0)</f>
      </c>
      <c r="AB568" s="5">
        <v>2.2</v>
      </c>
      <c r="AC568" s="2" t="s">
        <v>226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21</v>
      </c>
      <c r="AQ568" s="8">
        <v>524.66</v>
      </c>
      <c r="AR568" s="4">
        <v>18</v>
      </c>
      <c r="AS568" s="8">
        <v>515.66</v>
      </c>
      <c r="AT568" s="7">
        <v>0.1667</v>
      </c>
      <c r="AU568" s="7">
        <v>0.0175</v>
      </c>
      <c r="AV568" s="4">
        <v>72</v>
      </c>
      <c r="AW568" s="8">
        <v>1859.79</v>
      </c>
      <c r="AX568" s="4">
        <v>61</v>
      </c>
      <c r="AY568" s="8">
        <v>2004.94</v>
      </c>
      <c r="AZ568" s="7">
        <v>0.1803</v>
      </c>
      <c r="BA568" s="7">
        <v>-0.0724</v>
      </c>
      <c r="BB568" s="7">
        <v>0.2821</v>
      </c>
      <c r="BC568" s="4">
        <v>113</v>
      </c>
      <c r="BD568" s="8">
        <v>2914.8</v>
      </c>
      <c r="BE568" s="4">
        <v>84</v>
      </c>
      <c r="BF568" s="8">
        <v>2730.44</v>
      </c>
      <c r="BG568" s="7">
        <v>0.3452</v>
      </c>
      <c r="BH568" s="7">
        <v>0.0675</v>
      </c>
      <c r="BI568" s="7">
        <v>0.6381</v>
      </c>
      <c r="BJ568" s="4">
        <v>21</v>
      </c>
      <c r="BK568" s="8">
        <v>524.66</v>
      </c>
      <c r="BL568" s="2" t="s">
        <v>4151</v>
      </c>
      <c r="BM568" s="7">
        <v>1</v>
      </c>
      <c r="BN568" s="7">
        <v>1</v>
      </c>
      <c r="BO568" s="4"/>
      <c r="BP568" s="8"/>
      <c r="BQ568" s="4">
        <v>1</v>
      </c>
      <c r="BR568" s="8">
        <v>30.12</v>
      </c>
      <c r="BS568" s="7">
        <v>-1</v>
      </c>
      <c r="BT568" s="7">
        <v>-1</v>
      </c>
      <c r="BU568" s="2" t="s">
        <v>239</v>
      </c>
      <c r="BV568" s="2" t="s">
        <v>237</v>
      </c>
      <c r="BW568" s="2" t="s">
        <v>226</v>
      </c>
      <c r="BX568" s="2" t="s">
        <v>226</v>
      </c>
      <c r="BY568" s="2" t="s">
        <v>238</v>
      </c>
      <c r="BZ568" s="2" t="s">
        <v>226</v>
      </c>
      <c r="CA568" s="4">
        <v>9</v>
      </c>
      <c r="CB568" s="8">
        <v>267.3</v>
      </c>
      <c r="CC568" s="4">
        <v>9</v>
      </c>
      <c r="CD568" s="8">
        <v>267.3</v>
      </c>
      <c r="CE568" s="7"/>
      <c r="CF568" s="7"/>
      <c r="CG568" s="2" t="s">
        <v>239</v>
      </c>
      <c r="CH568" s="2" t="s">
        <v>223</v>
      </c>
      <c r="CI568" s="2" t="s">
        <v>926</v>
      </c>
      <c r="CJ568" s="2" t="s">
        <v>2084</v>
      </c>
      <c r="CK568" s="2" t="s">
        <v>238</v>
      </c>
      <c r="CL568" s="2" t="s">
        <v>226</v>
      </c>
      <c r="CM568" s="4">
        <v>4</v>
      </c>
      <c r="CN568" s="8">
        <v>118.8</v>
      </c>
      <c r="CO568" s="4"/>
      <c r="CP568" s="8"/>
      <c r="CQ568" s="7"/>
      <c r="CR568" s="7"/>
      <c r="CS568" s="2" t="s">
        <v>239</v>
      </c>
      <c r="CT568" s="2" t="s">
        <v>223</v>
      </c>
      <c r="CU568" s="2" t="s">
        <v>551</v>
      </c>
      <c r="CV568" s="2" t="s">
        <v>3115</v>
      </c>
      <c r="CW568" s="2" t="s">
        <v>238</v>
      </c>
      <c r="CX568" s="2" t="s">
        <v>226</v>
      </c>
      <c r="CY568" s="4"/>
      <c r="CZ568" s="8"/>
      <c r="DA568" s="4">
        <v>1</v>
      </c>
      <c r="DB568" s="8">
        <v>32.08</v>
      </c>
      <c r="DC568" s="7">
        <v>-1</v>
      </c>
      <c r="DD568" s="7">
        <v>-1</v>
      </c>
      <c r="DE568" s="2" t="s">
        <v>239</v>
      </c>
      <c r="DF568" s="2" t="s">
        <v>223</v>
      </c>
      <c r="DG568" s="2" t="s">
        <v>914</v>
      </c>
      <c r="DH568" s="2" t="s">
        <v>2062</v>
      </c>
      <c r="DI568" s="2" t="s">
        <v>238</v>
      </c>
      <c r="DJ568" s="2" t="s">
        <v>226</v>
      </c>
      <c r="DK568" s="4"/>
      <c r="DL568" s="8"/>
      <c r="DM568" s="4">
        <v>4</v>
      </c>
      <c r="DN568" s="8">
        <v>99</v>
      </c>
      <c r="DO568" s="7">
        <v>-1</v>
      </c>
      <c r="DP568" s="7">
        <v>-1</v>
      </c>
      <c r="DQ568" s="2" t="s">
        <v>239</v>
      </c>
      <c r="DR568" s="2" t="s">
        <v>223</v>
      </c>
      <c r="DS568" s="2" t="s">
        <v>4152</v>
      </c>
      <c r="DT568" s="2" t="s">
        <v>2963</v>
      </c>
      <c r="DU568" s="2" t="s">
        <v>291</v>
      </c>
      <c r="DV568" s="2" t="s">
        <v>226</v>
      </c>
      <c r="DW568" s="4">
        <v>8</v>
      </c>
      <c r="DX568" s="8">
        <v>138.56</v>
      </c>
      <c r="DY568" s="4">
        <v>2</v>
      </c>
      <c r="DZ568" s="8">
        <v>57.74</v>
      </c>
      <c r="EA568" s="7">
        <v>3</v>
      </c>
      <c r="EB568" s="7">
        <v>1.3997</v>
      </c>
      <c r="EC568" s="2" t="s">
        <v>239</v>
      </c>
      <c r="ED568" s="2" t="s">
        <v>223</v>
      </c>
      <c r="EE568" s="2" t="s">
        <v>4153</v>
      </c>
      <c r="EF568" s="2" t="s">
        <v>411</v>
      </c>
      <c r="EG568" s="2" t="s">
        <v>238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448</v>
      </c>
      <c r="EP568" s="2" t="s">
        <v>223</v>
      </c>
      <c r="EQ568" s="2" t="s">
        <v>226</v>
      </c>
      <c r="ER568" s="2" t="s">
        <v>226</v>
      </c>
      <c r="ES568" s="2" t="s">
        <v>238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239</v>
      </c>
      <c r="FB568" s="2" t="s">
        <v>223</v>
      </c>
      <c r="FC568" s="2" t="s">
        <v>497</v>
      </c>
      <c r="FD568" s="2" t="s">
        <v>4154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223</v>
      </c>
      <c r="FO568" s="2" t="s">
        <v>551</v>
      </c>
      <c r="FP568" s="2" t="s">
        <v>226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239</v>
      </c>
      <c r="FZ568" s="2" t="s">
        <v>223</v>
      </c>
      <c r="GA568" s="2" t="s">
        <v>661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252</v>
      </c>
      <c r="GL568" s="2" t="s">
        <v>223</v>
      </c>
      <c r="GM568" s="2" t="s">
        <v>226</v>
      </c>
      <c r="GN568" s="2" t="s">
        <v>226</v>
      </c>
      <c r="GO568" s="2" t="s">
        <v>238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239</v>
      </c>
      <c r="GX568" s="2" t="s">
        <v>223</v>
      </c>
      <c r="GY568" s="2" t="s">
        <v>921</v>
      </c>
      <c r="GZ568" s="2" t="s">
        <v>2809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223</v>
      </c>
      <c r="HK568" s="2" t="s">
        <v>226</v>
      </c>
      <c r="HL568" s="2" t="s">
        <v>226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236</v>
      </c>
      <c r="HV568" s="2" t="s">
        <v>223</v>
      </c>
      <c r="HW568" s="2" t="s">
        <v>226</v>
      </c>
      <c r="HX568" s="2" t="s">
        <v>226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252</v>
      </c>
      <c r="IH568" s="2" t="s">
        <v>223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252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252</v>
      </c>
      <c r="KP568" s="2" t="s">
        <v>223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252</v>
      </c>
      <c r="LB568" s="2" t="s">
        <v>223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252</v>
      </c>
      <c r="LN568" s="2" t="s">
        <v>223</v>
      </c>
      <c r="LO568" s="2" t="s">
        <v>226</v>
      </c>
      <c r="LP568" s="2" t="s">
        <v>226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239</v>
      </c>
      <c r="MX568" s="2" t="s">
        <v>223</v>
      </c>
      <c r="MY568" s="2" t="s">
        <v>1005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>
        <v>1</v>
      </c>
      <c r="NF568" s="8">
        <v>29.42</v>
      </c>
      <c r="NG568" s="7">
        <v>-1</v>
      </c>
      <c r="NH568" s="7">
        <v>-1</v>
      </c>
      <c r="NI568" s="2" t="s">
        <v>239</v>
      </c>
      <c r="NJ568" s="2" t="s">
        <v>261</v>
      </c>
      <c r="NK568" s="2" t="s">
        <v>472</v>
      </c>
      <c r="NL568" s="2" t="s">
        <v>933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239</v>
      </c>
      <c r="NV568" s="2" t="s">
        <v>237</v>
      </c>
      <c r="NW568" s="2" t="s">
        <v>923</v>
      </c>
      <c r="NX568" s="2" t="s">
        <v>226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239</v>
      </c>
      <c r="OH568" s="2" t="s">
        <v>237</v>
      </c>
      <c r="OI568" s="2" t="s">
        <v>671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252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239</v>
      </c>
      <c r="PF568" s="2" t="s">
        <v>223</v>
      </c>
      <c r="PG568" s="2" t="s">
        <v>226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266</v>
      </c>
      <c r="QD568" s="2" t="s">
        <v>223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266</v>
      </c>
      <c r="RB568" s="2" t="s">
        <v>223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252</v>
      </c>
      <c r="RN568" s="2" t="s">
        <v>223</v>
      </c>
      <c r="RO568" s="2" t="s">
        <v>226</v>
      </c>
      <c r="RP568" s="2" t="s">
        <v>226</v>
      </c>
      <c r="RQ568" s="2" t="s">
        <v>238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226</v>
      </c>
      <c r="RZ568" s="2" t="s">
        <v>226</v>
      </c>
      <c r="SA568" s="2" t="s">
        <v>226</v>
      </c>
      <c r="SB568" s="2" t="s">
        <v>226</v>
      </c>
      <c r="SC568" s="2" t="s">
        <v>226</v>
      </c>
      <c r="SD568" s="2" t="s">
        <v>226</v>
      </c>
      <c r="SE568" s="4">
        <v>129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</row>
    <row r="569">
      <c r="A569" s="2" t="s">
        <v>4155</v>
      </c>
      <c r="B569" s="2" t="s">
        <v>577</v>
      </c>
      <c r="C569" s="2" t="s">
        <v>558</v>
      </c>
      <c r="D569" s="2" t="s">
        <v>3985</v>
      </c>
      <c r="E569" s="2" t="s">
        <v>4118</v>
      </c>
      <c r="F569" s="2" t="s">
        <v>578</v>
      </c>
      <c r="G569" s="2" t="s">
        <v>579</v>
      </c>
      <c r="H569" s="2" t="s">
        <v>580</v>
      </c>
      <c r="I569" s="2" t="s">
        <v>4150</v>
      </c>
      <c r="J569" s="2" t="s">
        <v>221</v>
      </c>
      <c r="K569" s="2" t="s">
        <v>583</v>
      </c>
      <c r="L569" s="3">
        <v>30.95</v>
      </c>
      <c r="M569" s="3">
        <v>32.5</v>
      </c>
      <c r="N569" s="3">
        <v>64.99</v>
      </c>
      <c r="O569" s="2" t="s">
        <v>302</v>
      </c>
      <c r="P569" s="2" t="s">
        <v>284</v>
      </c>
      <c r="Q569" s="2" t="s">
        <v>225</v>
      </c>
      <c r="R569" s="2" t="s">
        <v>226</v>
      </c>
      <c r="S569" s="2" t="s">
        <v>585</v>
      </c>
      <c r="T569" s="2" t="s">
        <v>586</v>
      </c>
      <c r="U569" s="2" t="s">
        <v>489</v>
      </c>
      <c r="V569" s="2" t="s">
        <v>230</v>
      </c>
      <c r="W569" s="2" t="s">
        <v>587</v>
      </c>
      <c r="X569" s="2" t="s">
        <v>335</v>
      </c>
      <c r="Y569" s="2" t="s">
        <v>1762</v>
      </c>
      <c r="Z569" s="4">
        <v>81</v>
      </c>
      <c r="AA569" s="4">
        <f>=ROUNDDOWN(16.2,0)</f>
      </c>
      <c r="AB569" s="5">
        <v>5</v>
      </c>
      <c r="AC569" s="2" t="s">
        <v>226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51</v>
      </c>
      <c r="AQ569" s="8">
        <v>1335.13</v>
      </c>
      <c r="AR569" s="4">
        <v>43</v>
      </c>
      <c r="AS569" s="8">
        <v>1489.28</v>
      </c>
      <c r="AT569" s="7">
        <v>0.186</v>
      </c>
      <c r="AU569" s="7">
        <v>-0.1035</v>
      </c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>
        <v>0.7179</v>
      </c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>
        <v>51</v>
      </c>
      <c r="BK569" s="8">
        <v>1335.13</v>
      </c>
      <c r="BL569" s="2" t="s">
        <v>4156</v>
      </c>
      <c r="BM569" s="7">
        <v>1</v>
      </c>
      <c r="BN569" s="7">
        <v>1</v>
      </c>
      <c r="BO569" s="4"/>
      <c r="BP569" s="8"/>
      <c r="BQ569" s="4">
        <v>5</v>
      </c>
      <c r="BR569" s="8">
        <v>177.95</v>
      </c>
      <c r="BS569" s="7">
        <v>-1</v>
      </c>
      <c r="BT569" s="7">
        <v>-1</v>
      </c>
      <c r="BU569" s="2" t="s">
        <v>239</v>
      </c>
      <c r="BV569" s="2" t="s">
        <v>237</v>
      </c>
      <c r="BW569" s="2" t="s">
        <v>226</v>
      </c>
      <c r="BX569" s="2" t="s">
        <v>226</v>
      </c>
      <c r="BY569" s="2" t="s">
        <v>238</v>
      </c>
      <c r="BZ569" s="2" t="s">
        <v>226</v>
      </c>
      <c r="CA569" s="4">
        <v>9</v>
      </c>
      <c r="CB569" s="8">
        <v>315.9</v>
      </c>
      <c r="CC569" s="4">
        <v>24</v>
      </c>
      <c r="CD569" s="8">
        <v>842.4</v>
      </c>
      <c r="CE569" s="7">
        <v>-0.625</v>
      </c>
      <c r="CF569" s="7">
        <v>-0.625</v>
      </c>
      <c r="CG569" s="2" t="s">
        <v>239</v>
      </c>
      <c r="CH569" s="2" t="s">
        <v>223</v>
      </c>
      <c r="CI569" s="2" t="s">
        <v>926</v>
      </c>
      <c r="CJ569" s="2" t="s">
        <v>384</v>
      </c>
      <c r="CK569" s="2" t="s">
        <v>238</v>
      </c>
      <c r="CL569" s="2" t="s">
        <v>226</v>
      </c>
      <c r="CM569" s="4">
        <v>4</v>
      </c>
      <c r="CN569" s="8">
        <v>140.4</v>
      </c>
      <c r="CO569" s="4">
        <v>2</v>
      </c>
      <c r="CP569" s="8">
        <v>70.2</v>
      </c>
      <c r="CQ569" s="7">
        <v>1</v>
      </c>
      <c r="CR569" s="7">
        <v>1</v>
      </c>
      <c r="CS569" s="2" t="s">
        <v>239</v>
      </c>
      <c r="CT569" s="2" t="s">
        <v>223</v>
      </c>
      <c r="CU569" s="2" t="s">
        <v>551</v>
      </c>
      <c r="CV569" s="2" t="s">
        <v>2966</v>
      </c>
      <c r="CW569" s="2" t="s">
        <v>238</v>
      </c>
      <c r="CX569" s="2" t="s">
        <v>226</v>
      </c>
      <c r="CY569" s="4">
        <v>4</v>
      </c>
      <c r="CZ569" s="8">
        <v>164.28</v>
      </c>
      <c r="DA569" s="4"/>
      <c r="DB569" s="8"/>
      <c r="DC569" s="7"/>
      <c r="DD569" s="7"/>
      <c r="DE569" s="2" t="s">
        <v>239</v>
      </c>
      <c r="DF569" s="2" t="s">
        <v>223</v>
      </c>
      <c r="DG569" s="2" t="s">
        <v>914</v>
      </c>
      <c r="DH569" s="2" t="s">
        <v>4157</v>
      </c>
      <c r="DI569" s="2" t="s">
        <v>238</v>
      </c>
      <c r="DJ569" s="2" t="s">
        <v>226</v>
      </c>
      <c r="DK569" s="4">
        <v>9</v>
      </c>
      <c r="DL569" s="8">
        <v>175.5</v>
      </c>
      <c r="DM569" s="4">
        <v>3</v>
      </c>
      <c r="DN569" s="8">
        <v>91</v>
      </c>
      <c r="DO569" s="7">
        <v>2</v>
      </c>
      <c r="DP569" s="7">
        <v>0.9286</v>
      </c>
      <c r="DQ569" s="2" t="s">
        <v>239</v>
      </c>
      <c r="DR569" s="2" t="s">
        <v>223</v>
      </c>
      <c r="DS569" s="2" t="s">
        <v>4152</v>
      </c>
      <c r="DT569" s="2" t="s">
        <v>1886</v>
      </c>
      <c r="DU569" s="2" t="s">
        <v>291</v>
      </c>
      <c r="DV569" s="2" t="s">
        <v>226</v>
      </c>
      <c r="DW569" s="4">
        <v>23</v>
      </c>
      <c r="DX569" s="8">
        <v>470.81</v>
      </c>
      <c r="DY569" s="4">
        <v>8</v>
      </c>
      <c r="DZ569" s="8">
        <v>272.96</v>
      </c>
      <c r="EA569" s="7">
        <v>1.875</v>
      </c>
      <c r="EB569" s="7">
        <v>0.7248</v>
      </c>
      <c r="EC569" s="2" t="s">
        <v>239</v>
      </c>
      <c r="ED569" s="2" t="s">
        <v>223</v>
      </c>
      <c r="EE569" s="2" t="s">
        <v>4153</v>
      </c>
      <c r="EF569" s="2" t="s">
        <v>3184</v>
      </c>
      <c r="EG569" s="2" t="s">
        <v>238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448</v>
      </c>
      <c r="EP569" s="2" t="s">
        <v>223</v>
      </c>
      <c r="EQ569" s="2" t="s">
        <v>226</v>
      </c>
      <c r="ER569" s="2" t="s">
        <v>226</v>
      </c>
      <c r="ES569" s="2" t="s">
        <v>238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223</v>
      </c>
      <c r="FC569" s="2" t="s">
        <v>497</v>
      </c>
      <c r="FD569" s="2" t="s">
        <v>3598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223</v>
      </c>
      <c r="FO569" s="2" t="s">
        <v>777</v>
      </c>
      <c r="FP569" s="2" t="s">
        <v>226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239</v>
      </c>
      <c r="FZ569" s="2" t="s">
        <v>223</v>
      </c>
      <c r="GA569" s="2" t="s">
        <v>661</v>
      </c>
      <c r="GB569" s="2" t="s">
        <v>226</v>
      </c>
      <c r="GC569" s="2" t="s">
        <v>238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252</v>
      </c>
      <c r="GL569" s="2" t="s">
        <v>223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>
        <v>2</v>
      </c>
      <c r="GR569" s="8">
        <v>68.24</v>
      </c>
      <c r="GS569" s="4"/>
      <c r="GT569" s="8"/>
      <c r="GU569" s="7"/>
      <c r="GV569" s="7"/>
      <c r="GW569" s="2" t="s">
        <v>239</v>
      </c>
      <c r="GX569" s="2" t="s">
        <v>223</v>
      </c>
      <c r="GY569" s="2" t="s">
        <v>921</v>
      </c>
      <c r="GZ569" s="2" t="s">
        <v>1189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223</v>
      </c>
      <c r="HK569" s="2" t="s">
        <v>226</v>
      </c>
      <c r="HL569" s="2" t="s">
        <v>226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236</v>
      </c>
      <c r="HV569" s="2" t="s">
        <v>223</v>
      </c>
      <c r="HW569" s="2" t="s">
        <v>226</v>
      </c>
      <c r="HX569" s="2" t="s">
        <v>226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252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252</v>
      </c>
      <c r="JF569" s="2" t="s">
        <v>223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252</v>
      </c>
      <c r="KP569" s="2" t="s">
        <v>223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252</v>
      </c>
      <c r="LB569" s="2" t="s">
        <v>223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252</v>
      </c>
      <c r="LN569" s="2" t="s">
        <v>223</v>
      </c>
      <c r="LO569" s="2" t="s">
        <v>226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239</v>
      </c>
      <c r="MX569" s="2" t="s">
        <v>223</v>
      </c>
      <c r="MY569" s="2" t="s">
        <v>1005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>
        <v>1</v>
      </c>
      <c r="NF569" s="8">
        <v>34.77</v>
      </c>
      <c r="NG569" s="7">
        <v>-1</v>
      </c>
      <c r="NH569" s="7">
        <v>-1</v>
      </c>
      <c r="NI569" s="2" t="s">
        <v>239</v>
      </c>
      <c r="NJ569" s="2" t="s">
        <v>261</v>
      </c>
      <c r="NK569" s="2" t="s">
        <v>472</v>
      </c>
      <c r="NL569" s="2" t="s">
        <v>385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239</v>
      </c>
      <c r="NV569" s="2" t="s">
        <v>237</v>
      </c>
      <c r="NW569" s="2" t="s">
        <v>923</v>
      </c>
      <c r="NX569" s="2" t="s">
        <v>226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239</v>
      </c>
      <c r="OH569" s="2" t="s">
        <v>237</v>
      </c>
      <c r="OI569" s="2" t="s">
        <v>671</v>
      </c>
      <c r="OJ569" s="2" t="s">
        <v>876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252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239</v>
      </c>
      <c r="PF569" s="2" t="s">
        <v>223</v>
      </c>
      <c r="PG569" s="2" t="s">
        <v>226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266</v>
      </c>
      <c r="QD569" s="2" t="s">
        <v>223</v>
      </c>
      <c r="QE569" s="2" t="s">
        <v>226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266</v>
      </c>
      <c r="RB569" s="2" t="s">
        <v>223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252</v>
      </c>
      <c r="RN569" s="2" t="s">
        <v>223</v>
      </c>
      <c r="RO569" s="2" t="s">
        <v>226</v>
      </c>
      <c r="RP569" s="2" t="s">
        <v>226</v>
      </c>
      <c r="RQ569" s="2" t="s">
        <v>238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226</v>
      </c>
      <c r="RZ569" s="2" t="s">
        <v>226</v>
      </c>
      <c r="SA569" s="2" t="s">
        <v>226</v>
      </c>
      <c r="SB569" s="2" t="s">
        <v>226</v>
      </c>
      <c r="SC569" s="2" t="s">
        <v>226</v>
      </c>
      <c r="SD569" s="2" t="s">
        <v>226</v>
      </c>
      <c r="SE569" s="4">
        <v>81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</row>
    <row r="570">
      <c r="A570" s="2" t="s">
        <v>4158</v>
      </c>
      <c r="B570" s="2" t="s">
        <v>577</v>
      </c>
      <c r="C570" s="2" t="s">
        <v>558</v>
      </c>
      <c r="D570" s="2" t="s">
        <v>3985</v>
      </c>
      <c r="E570" s="2" t="s">
        <v>4118</v>
      </c>
      <c r="F570" s="2" t="s">
        <v>578</v>
      </c>
      <c r="G570" s="2" t="s">
        <v>579</v>
      </c>
      <c r="H570" s="2" t="s">
        <v>580</v>
      </c>
      <c r="I570" s="2" t="s">
        <v>4150</v>
      </c>
      <c r="J570" s="2" t="s">
        <v>582</v>
      </c>
      <c r="K570" s="2" t="s">
        <v>282</v>
      </c>
      <c r="L570" s="3">
        <v>26.19</v>
      </c>
      <c r="M570" s="3">
        <v>27.5</v>
      </c>
      <c r="N570" s="3">
        <v>54.99</v>
      </c>
      <c r="O570" s="2" t="s">
        <v>302</v>
      </c>
      <c r="P570" s="2" t="s">
        <v>284</v>
      </c>
      <c r="Q570" s="2" t="s">
        <v>225</v>
      </c>
      <c r="R570" s="2" t="s">
        <v>226</v>
      </c>
      <c r="S570" s="2" t="s">
        <v>737</v>
      </c>
      <c r="T570" s="2" t="s">
        <v>586</v>
      </c>
      <c r="U570" s="2" t="s">
        <v>2756</v>
      </c>
      <c r="V570" s="2" t="s">
        <v>230</v>
      </c>
      <c r="W570" s="2" t="s">
        <v>587</v>
      </c>
      <c r="X570" s="2" t="s">
        <v>335</v>
      </c>
      <c r="Y570" s="2" t="s">
        <v>1762</v>
      </c>
      <c r="Z570" s="4">
        <v>105</v>
      </c>
      <c r="AA570" s="4">
        <f>=ROUNDDOWN(131.25,0)</f>
      </c>
      <c r="AB570" s="5">
        <v>0.8</v>
      </c>
      <c r="AC570" s="2" t="s">
        <v>226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9</v>
      </c>
      <c r="AQ570" s="8">
        <v>227.7</v>
      </c>
      <c r="AR570" s="4">
        <v>13</v>
      </c>
      <c r="AS570" s="8">
        <v>378.41</v>
      </c>
      <c r="AT570" s="7">
        <v>-0.3077</v>
      </c>
      <c r="AU570" s="7">
        <v>-0.3983</v>
      </c>
      <c r="AV570" s="4">
        <v>41</v>
      </c>
      <c r="AW570" s="8">
        <v>1055.01</v>
      </c>
      <c r="AX570" s="4">
        <v>23</v>
      </c>
      <c r="AY570" s="8">
        <v>725.5</v>
      </c>
      <c r="AZ570" s="7">
        <v>0.7826</v>
      </c>
      <c r="BA570" s="7">
        <v>0.4542</v>
      </c>
      <c r="BB570" s="7">
        <v>0.2158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>
        <v>0.3619</v>
      </c>
      <c r="BJ570" s="4">
        <v>9</v>
      </c>
      <c r="BK570" s="8">
        <v>227.7</v>
      </c>
      <c r="BL570" s="2" t="s">
        <v>4159</v>
      </c>
      <c r="BM570" s="7">
        <v>1</v>
      </c>
      <c r="BN570" s="7">
        <v>1</v>
      </c>
      <c r="BO570" s="4"/>
      <c r="BP570" s="8"/>
      <c r="BQ570" s="4">
        <v>2</v>
      </c>
      <c r="BR570" s="8">
        <v>60.24</v>
      </c>
      <c r="BS570" s="7">
        <v>-1</v>
      </c>
      <c r="BT570" s="7">
        <v>-1</v>
      </c>
      <c r="BU570" s="2" t="s">
        <v>239</v>
      </c>
      <c r="BV570" s="2" t="s">
        <v>237</v>
      </c>
      <c r="BW570" s="2" t="s">
        <v>226</v>
      </c>
      <c r="BX570" s="2" t="s">
        <v>226</v>
      </c>
      <c r="BY570" s="2" t="s">
        <v>238</v>
      </c>
      <c r="BZ570" s="2" t="s">
        <v>226</v>
      </c>
      <c r="CA570" s="4">
        <v>6</v>
      </c>
      <c r="CB570" s="8">
        <v>178.2</v>
      </c>
      <c r="CC570" s="4">
        <v>9</v>
      </c>
      <c r="CD570" s="8">
        <v>267.3</v>
      </c>
      <c r="CE570" s="7">
        <v>-0.3333</v>
      </c>
      <c r="CF570" s="7">
        <v>-0.3333</v>
      </c>
      <c r="CG570" s="2" t="s">
        <v>239</v>
      </c>
      <c r="CH570" s="2" t="s">
        <v>223</v>
      </c>
      <c r="CI570" s="2" t="s">
        <v>926</v>
      </c>
      <c r="CJ570" s="2" t="s">
        <v>409</v>
      </c>
      <c r="CK570" s="2" t="s">
        <v>238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223</v>
      </c>
      <c r="CU570" s="2" t="s">
        <v>777</v>
      </c>
      <c r="CV570" s="2" t="s">
        <v>1320</v>
      </c>
      <c r="CW570" s="2" t="s">
        <v>238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223</v>
      </c>
      <c r="DG570" s="2" t="s">
        <v>914</v>
      </c>
      <c r="DH570" s="2" t="s">
        <v>2772</v>
      </c>
      <c r="DI570" s="2" t="s">
        <v>238</v>
      </c>
      <c r="DJ570" s="2" t="s">
        <v>226</v>
      </c>
      <c r="DK570" s="4">
        <v>3</v>
      </c>
      <c r="DL570" s="8">
        <v>49.5</v>
      </c>
      <c r="DM570" s="4">
        <v>1</v>
      </c>
      <c r="DN570" s="8">
        <v>22</v>
      </c>
      <c r="DO570" s="7">
        <v>2</v>
      </c>
      <c r="DP570" s="7">
        <v>1.25</v>
      </c>
      <c r="DQ570" s="2" t="s">
        <v>239</v>
      </c>
      <c r="DR570" s="2" t="s">
        <v>223</v>
      </c>
      <c r="DS570" s="2" t="s">
        <v>4152</v>
      </c>
      <c r="DT570" s="2" t="s">
        <v>2799</v>
      </c>
      <c r="DU570" s="2" t="s">
        <v>291</v>
      </c>
      <c r="DV570" s="2" t="s">
        <v>226</v>
      </c>
      <c r="DW570" s="4"/>
      <c r="DX570" s="8"/>
      <c r="DY570" s="4">
        <v>1</v>
      </c>
      <c r="DZ570" s="8">
        <v>28.87</v>
      </c>
      <c r="EA570" s="7">
        <v>-1</v>
      </c>
      <c r="EB570" s="7">
        <v>-1</v>
      </c>
      <c r="EC570" s="2" t="s">
        <v>239</v>
      </c>
      <c r="ED570" s="2" t="s">
        <v>223</v>
      </c>
      <c r="EE570" s="2" t="s">
        <v>4153</v>
      </c>
      <c r="EF570" s="2" t="s">
        <v>2776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448</v>
      </c>
      <c r="EP570" s="2" t="s">
        <v>223</v>
      </c>
      <c r="EQ570" s="2" t="s">
        <v>226</v>
      </c>
      <c r="ER570" s="2" t="s">
        <v>226</v>
      </c>
      <c r="ES570" s="2" t="s">
        <v>238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223</v>
      </c>
      <c r="FC570" s="2" t="s">
        <v>497</v>
      </c>
      <c r="FD570" s="2" t="s">
        <v>226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223</v>
      </c>
      <c r="FO570" s="2" t="s">
        <v>777</v>
      </c>
      <c r="FP570" s="2" t="s">
        <v>226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239</v>
      </c>
      <c r="FZ570" s="2" t="s">
        <v>223</v>
      </c>
      <c r="GA570" s="2" t="s">
        <v>661</v>
      </c>
      <c r="GB570" s="2" t="s">
        <v>226</v>
      </c>
      <c r="GC570" s="2" t="s">
        <v>238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252</v>
      </c>
      <c r="GL570" s="2" t="s">
        <v>223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239</v>
      </c>
      <c r="GX570" s="2" t="s">
        <v>223</v>
      </c>
      <c r="GY570" s="2" t="s">
        <v>921</v>
      </c>
      <c r="GZ570" s="2" t="s">
        <v>1605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223</v>
      </c>
      <c r="HK570" s="2" t="s">
        <v>226</v>
      </c>
      <c r="HL570" s="2" t="s">
        <v>226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236</v>
      </c>
      <c r="HV570" s="2" t="s">
        <v>223</v>
      </c>
      <c r="HW570" s="2" t="s">
        <v>226</v>
      </c>
      <c r="HX570" s="2" t="s">
        <v>226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252</v>
      </c>
      <c r="IH570" s="2" t="s">
        <v>223</v>
      </c>
      <c r="II570" s="2" t="s">
        <v>226</v>
      </c>
      <c r="IJ570" s="2" t="s">
        <v>226</v>
      </c>
      <c r="IK570" s="2" t="s">
        <v>238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252</v>
      </c>
      <c r="IT570" s="2" t="s">
        <v>223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223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223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252</v>
      </c>
      <c r="KP570" s="2" t="s">
        <v>223</v>
      </c>
      <c r="KQ570" s="2" t="s">
        <v>226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252</v>
      </c>
      <c r="LB570" s="2" t="s">
        <v>223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252</v>
      </c>
      <c r="LN570" s="2" t="s">
        <v>223</v>
      </c>
      <c r="LO570" s="2" t="s">
        <v>226</v>
      </c>
      <c r="LP570" s="2" t="s">
        <v>226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239</v>
      </c>
      <c r="MX570" s="2" t="s">
        <v>223</v>
      </c>
      <c r="MY570" s="2" t="s">
        <v>1005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239</v>
      </c>
      <c r="NJ570" s="2" t="s">
        <v>261</v>
      </c>
      <c r="NK570" s="2" t="s">
        <v>472</v>
      </c>
      <c r="NL570" s="2" t="s">
        <v>226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239</v>
      </c>
      <c r="NV570" s="2" t="s">
        <v>237</v>
      </c>
      <c r="NW570" s="2" t="s">
        <v>923</v>
      </c>
      <c r="NX570" s="2" t="s">
        <v>226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239</v>
      </c>
      <c r="OH570" s="2" t="s">
        <v>237</v>
      </c>
      <c r="OI570" s="2" t="s">
        <v>671</v>
      </c>
      <c r="OJ570" s="2" t="s">
        <v>226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252</v>
      </c>
      <c r="OT570" s="2" t="s">
        <v>223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239</v>
      </c>
      <c r="PF570" s="2" t="s">
        <v>223</v>
      </c>
      <c r="PG570" s="2" t="s">
        <v>226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266</v>
      </c>
      <c r="QD570" s="2" t="s">
        <v>223</v>
      </c>
      <c r="QE570" s="2" t="s">
        <v>226</v>
      </c>
      <c r="QF570" s="2" t="s">
        <v>226</v>
      </c>
      <c r="QG570" s="2" t="s">
        <v>238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226</v>
      </c>
      <c r="QQ570" s="2" t="s">
        <v>226</v>
      </c>
      <c r="QR570" s="2" t="s">
        <v>226</v>
      </c>
      <c r="QS570" s="2" t="s">
        <v>226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223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252</v>
      </c>
      <c r="RN570" s="2" t="s">
        <v>223</v>
      </c>
      <c r="RO570" s="2" t="s">
        <v>226</v>
      </c>
      <c r="RP570" s="2" t="s">
        <v>226</v>
      </c>
      <c r="RQ570" s="2" t="s">
        <v>238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226</v>
      </c>
      <c r="RZ570" s="2" t="s">
        <v>226</v>
      </c>
      <c r="SA570" s="2" t="s">
        <v>226</v>
      </c>
      <c r="SB570" s="2" t="s">
        <v>226</v>
      </c>
      <c r="SC570" s="2" t="s">
        <v>226</v>
      </c>
      <c r="SD570" s="2" t="s">
        <v>226</v>
      </c>
      <c r="SE570" s="4">
        <v>105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</row>
    <row r="571">
      <c r="A571" s="2" t="s">
        <v>4160</v>
      </c>
      <c r="B571" s="2" t="s">
        <v>577</v>
      </c>
      <c r="C571" s="2" t="s">
        <v>558</v>
      </c>
      <c r="D571" s="2" t="s">
        <v>3985</v>
      </c>
      <c r="E571" s="2" t="s">
        <v>4118</v>
      </c>
      <c r="F571" s="2" t="s">
        <v>578</v>
      </c>
      <c r="G571" s="2" t="s">
        <v>579</v>
      </c>
      <c r="H571" s="2" t="s">
        <v>580</v>
      </c>
      <c r="I571" s="2" t="s">
        <v>4150</v>
      </c>
      <c r="J571" s="2" t="s">
        <v>221</v>
      </c>
      <c r="K571" s="2" t="s">
        <v>282</v>
      </c>
      <c r="L571" s="3">
        <v>30.95</v>
      </c>
      <c r="M571" s="3">
        <v>32.5</v>
      </c>
      <c r="N571" s="3">
        <v>64.99</v>
      </c>
      <c r="O571" s="2" t="s">
        <v>302</v>
      </c>
      <c r="P571" s="2" t="s">
        <v>284</v>
      </c>
      <c r="Q571" s="2" t="s">
        <v>225</v>
      </c>
      <c r="R571" s="2" t="s">
        <v>226</v>
      </c>
      <c r="S571" s="2" t="s">
        <v>737</v>
      </c>
      <c r="T571" s="2" t="s">
        <v>586</v>
      </c>
      <c r="U571" s="2" t="s">
        <v>489</v>
      </c>
      <c r="V571" s="2" t="s">
        <v>230</v>
      </c>
      <c r="W571" s="2" t="s">
        <v>587</v>
      </c>
      <c r="X571" s="2" t="s">
        <v>335</v>
      </c>
      <c r="Y571" s="2" t="s">
        <v>1762</v>
      </c>
      <c r="Z571" s="4">
        <v>171</v>
      </c>
      <c r="AA571" s="4">
        <f>=ROUNDDOWN(38,0)</f>
      </c>
      <c r="AB571" s="5">
        <v>4.5</v>
      </c>
      <c r="AC571" s="2" t="s">
        <v>226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32</v>
      </c>
      <c r="AQ571" s="8">
        <v>827.31</v>
      </c>
      <c r="AR571" s="4">
        <v>10</v>
      </c>
      <c r="AS571" s="8">
        <v>347.09</v>
      </c>
      <c r="AT571" s="7">
        <v>2.2</v>
      </c>
      <c r="AU571" s="7">
        <v>1.3836</v>
      </c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>
        <v>0.7842</v>
      </c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 t="s">
        <v>226</v>
      </c>
      <c r="BJ571" s="4">
        <v>32</v>
      </c>
      <c r="BK571" s="8">
        <v>827.31</v>
      </c>
      <c r="BL571" s="2" t="s">
        <v>4161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239</v>
      </c>
      <c r="BV571" s="2" t="s">
        <v>237</v>
      </c>
      <c r="BW571" s="2" t="s">
        <v>226</v>
      </c>
      <c r="BX571" s="2" t="s">
        <v>226</v>
      </c>
      <c r="BY571" s="2" t="s">
        <v>238</v>
      </c>
      <c r="BZ571" s="2" t="s">
        <v>226</v>
      </c>
      <c r="CA571" s="4">
        <v>4</v>
      </c>
      <c r="CB571" s="8">
        <v>140.4</v>
      </c>
      <c r="CC571" s="4">
        <v>7</v>
      </c>
      <c r="CD571" s="8">
        <v>245.7</v>
      </c>
      <c r="CE571" s="7">
        <v>-0.4286</v>
      </c>
      <c r="CF571" s="7">
        <v>-0.4286</v>
      </c>
      <c r="CG571" s="2" t="s">
        <v>239</v>
      </c>
      <c r="CH571" s="2" t="s">
        <v>223</v>
      </c>
      <c r="CI571" s="2" t="s">
        <v>926</v>
      </c>
      <c r="CJ571" s="2" t="s">
        <v>2695</v>
      </c>
      <c r="CK571" s="2" t="s">
        <v>238</v>
      </c>
      <c r="CL571" s="2" t="s">
        <v>226</v>
      </c>
      <c r="CM571" s="4">
        <v>1</v>
      </c>
      <c r="CN571" s="8">
        <v>35.1</v>
      </c>
      <c r="CO571" s="4"/>
      <c r="CP571" s="8"/>
      <c r="CQ571" s="7"/>
      <c r="CR571" s="7"/>
      <c r="CS571" s="2" t="s">
        <v>239</v>
      </c>
      <c r="CT571" s="2" t="s">
        <v>223</v>
      </c>
      <c r="CU571" s="2" t="s">
        <v>777</v>
      </c>
      <c r="CV571" s="2" t="s">
        <v>2893</v>
      </c>
      <c r="CW571" s="2" t="s">
        <v>238</v>
      </c>
      <c r="CX571" s="2" t="s">
        <v>226</v>
      </c>
      <c r="CY571" s="4">
        <v>5</v>
      </c>
      <c r="CZ571" s="8">
        <v>205.35</v>
      </c>
      <c r="DA571" s="4"/>
      <c r="DB571" s="8"/>
      <c r="DC571" s="7"/>
      <c r="DD571" s="7"/>
      <c r="DE571" s="2" t="s">
        <v>239</v>
      </c>
      <c r="DF571" s="2" t="s">
        <v>223</v>
      </c>
      <c r="DG571" s="2" t="s">
        <v>914</v>
      </c>
      <c r="DH571" s="2" t="s">
        <v>4162</v>
      </c>
      <c r="DI571" s="2" t="s">
        <v>238</v>
      </c>
      <c r="DJ571" s="2" t="s">
        <v>226</v>
      </c>
      <c r="DK571" s="4">
        <v>4</v>
      </c>
      <c r="DL571" s="8">
        <v>78</v>
      </c>
      <c r="DM571" s="4">
        <v>1</v>
      </c>
      <c r="DN571" s="8">
        <v>32.5</v>
      </c>
      <c r="DO571" s="7">
        <v>3</v>
      </c>
      <c r="DP571" s="7">
        <v>1.4</v>
      </c>
      <c r="DQ571" s="2" t="s">
        <v>239</v>
      </c>
      <c r="DR571" s="2" t="s">
        <v>223</v>
      </c>
      <c r="DS571" s="2" t="s">
        <v>4152</v>
      </c>
      <c r="DT571" s="2" t="s">
        <v>411</v>
      </c>
      <c r="DU571" s="2" t="s">
        <v>291</v>
      </c>
      <c r="DV571" s="2" t="s">
        <v>226</v>
      </c>
      <c r="DW571" s="4">
        <v>18</v>
      </c>
      <c r="DX571" s="8">
        <v>368.46</v>
      </c>
      <c r="DY571" s="4">
        <v>1</v>
      </c>
      <c r="DZ571" s="8">
        <v>34.12</v>
      </c>
      <c r="EA571" s="7">
        <v>17</v>
      </c>
      <c r="EB571" s="7">
        <v>9.7989</v>
      </c>
      <c r="EC571" s="2" t="s">
        <v>239</v>
      </c>
      <c r="ED571" s="2" t="s">
        <v>223</v>
      </c>
      <c r="EE571" s="2" t="s">
        <v>4153</v>
      </c>
      <c r="EF571" s="2" t="s">
        <v>2154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448</v>
      </c>
      <c r="EP571" s="2" t="s">
        <v>223</v>
      </c>
      <c r="EQ571" s="2" t="s">
        <v>226</v>
      </c>
      <c r="ER571" s="2" t="s">
        <v>226</v>
      </c>
      <c r="ES571" s="2" t="s">
        <v>238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223</v>
      </c>
      <c r="FC571" s="2" t="s">
        <v>497</v>
      </c>
      <c r="FD571" s="2" t="s">
        <v>3062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223</v>
      </c>
      <c r="FO571" s="2" t="s">
        <v>777</v>
      </c>
      <c r="FP571" s="2" t="s">
        <v>226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239</v>
      </c>
      <c r="FZ571" s="2" t="s">
        <v>223</v>
      </c>
      <c r="GA571" s="2" t="s">
        <v>661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252</v>
      </c>
      <c r="GL571" s="2" t="s">
        <v>223</v>
      </c>
      <c r="GM571" s="2" t="s">
        <v>226</v>
      </c>
      <c r="GN571" s="2" t="s">
        <v>226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239</v>
      </c>
      <c r="GX571" s="2" t="s">
        <v>223</v>
      </c>
      <c r="GY571" s="2" t="s">
        <v>921</v>
      </c>
      <c r="GZ571" s="2" t="s">
        <v>1305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223</v>
      </c>
      <c r="HK571" s="2" t="s">
        <v>226</v>
      </c>
      <c r="HL571" s="2" t="s">
        <v>226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236</v>
      </c>
      <c r="HV571" s="2" t="s">
        <v>223</v>
      </c>
      <c r="HW571" s="2" t="s">
        <v>226</v>
      </c>
      <c r="HX571" s="2" t="s">
        <v>226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252</v>
      </c>
      <c r="IH571" s="2" t="s">
        <v>223</v>
      </c>
      <c r="II571" s="2" t="s">
        <v>226</v>
      </c>
      <c r="IJ571" s="2" t="s">
        <v>226</v>
      </c>
      <c r="IK571" s="2" t="s">
        <v>238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252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252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252</v>
      </c>
      <c r="LN571" s="2" t="s">
        <v>223</v>
      </c>
      <c r="LO571" s="2" t="s">
        <v>226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239</v>
      </c>
      <c r="MX571" s="2" t="s">
        <v>223</v>
      </c>
      <c r="MY571" s="2" t="s">
        <v>1005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>
        <v>1</v>
      </c>
      <c r="NF571" s="8">
        <v>34.77</v>
      </c>
      <c r="NG571" s="7">
        <v>-1</v>
      </c>
      <c r="NH571" s="7">
        <v>-1</v>
      </c>
      <c r="NI571" s="2" t="s">
        <v>239</v>
      </c>
      <c r="NJ571" s="2" t="s">
        <v>261</v>
      </c>
      <c r="NK571" s="2" t="s">
        <v>472</v>
      </c>
      <c r="NL571" s="2" t="s">
        <v>3103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239</v>
      </c>
      <c r="NV571" s="2" t="s">
        <v>237</v>
      </c>
      <c r="NW571" s="2" t="s">
        <v>923</v>
      </c>
      <c r="NX571" s="2" t="s">
        <v>3047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239</v>
      </c>
      <c r="OH571" s="2" t="s">
        <v>237</v>
      </c>
      <c r="OI571" s="2" t="s">
        <v>671</v>
      </c>
      <c r="OJ571" s="2" t="s">
        <v>921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252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239</v>
      </c>
      <c r="PF571" s="2" t="s">
        <v>223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266</v>
      </c>
      <c r="QD571" s="2" t="s">
        <v>223</v>
      </c>
      <c r="QE571" s="2" t="s">
        <v>226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226</v>
      </c>
      <c r="QQ571" s="2" t="s">
        <v>226</v>
      </c>
      <c r="QR571" s="2" t="s">
        <v>226</v>
      </c>
      <c r="QS571" s="2" t="s">
        <v>226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223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252</v>
      </c>
      <c r="RN571" s="2" t="s">
        <v>223</v>
      </c>
      <c r="RO571" s="2" t="s">
        <v>226</v>
      </c>
      <c r="RP571" s="2" t="s">
        <v>226</v>
      </c>
      <c r="RQ571" s="2" t="s">
        <v>238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226</v>
      </c>
      <c r="RZ571" s="2" t="s">
        <v>226</v>
      </c>
      <c r="SA571" s="2" t="s">
        <v>226</v>
      </c>
      <c r="SB571" s="2" t="s">
        <v>226</v>
      </c>
      <c r="SC571" s="2" t="s">
        <v>226</v>
      </c>
      <c r="SD571" s="2" t="s">
        <v>226</v>
      </c>
      <c r="SE571" s="4">
        <v>171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</row>
    <row r="572">
      <c r="A572" s="2" t="s">
        <v>4163</v>
      </c>
      <c r="B572" s="2" t="s">
        <v>577</v>
      </c>
      <c r="C572" s="2" t="s">
        <v>558</v>
      </c>
      <c r="D572" s="2" t="s">
        <v>3985</v>
      </c>
      <c r="E572" s="2" t="s">
        <v>4118</v>
      </c>
      <c r="F572" s="2" t="s">
        <v>4164</v>
      </c>
      <c r="G572" s="2" t="s">
        <v>4165</v>
      </c>
      <c r="H572" s="2" t="s">
        <v>4166</v>
      </c>
      <c r="I572" s="2" t="s">
        <v>4167</v>
      </c>
      <c r="J572" s="2" t="s">
        <v>582</v>
      </c>
      <c r="K572" s="2" t="s">
        <v>4168</v>
      </c>
      <c r="L572" s="3">
        <v>33.6</v>
      </c>
      <c r="M572" s="3">
        <v>35.28</v>
      </c>
      <c r="N572" s="3">
        <v>69.99</v>
      </c>
      <c r="O572" s="2" t="s">
        <v>283</v>
      </c>
      <c r="P572" s="2" t="s">
        <v>284</v>
      </c>
      <c r="Q572" s="2" t="s">
        <v>225</v>
      </c>
      <c r="R572" s="2" t="s">
        <v>226</v>
      </c>
      <c r="S572" s="2" t="s">
        <v>4169</v>
      </c>
      <c r="T572" s="2" t="s">
        <v>228</v>
      </c>
      <c r="U572" s="2" t="s">
        <v>2756</v>
      </c>
      <c r="V572" s="2" t="s">
        <v>4170</v>
      </c>
      <c r="W572" s="2" t="s">
        <v>231</v>
      </c>
      <c r="X572" s="2" t="s">
        <v>2405</v>
      </c>
      <c r="Y572" s="2" t="s">
        <v>2165</v>
      </c>
      <c r="Z572" s="4"/>
      <c r="AA572" s="4">
        <f>=ROUNDDOWN({0},0)</f>
      </c>
      <c r="AB572" s="5"/>
      <c r="AC572" s="2" t="s">
        <v>226</v>
      </c>
      <c r="AD572" s="4"/>
      <c r="AE572" s="4"/>
      <c r="AF572" s="6">
        <v>64</v>
      </c>
      <c r="AG572" s="6"/>
      <c r="AH572" s="7">
        <v>0.5833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28</v>
      </c>
      <c r="AQ572" s="8">
        <v>685.91</v>
      </c>
      <c r="AR572" s="4">
        <v>17</v>
      </c>
      <c r="AS572" s="8">
        <v>559.36</v>
      </c>
      <c r="AT572" s="7">
        <v>0.6471</v>
      </c>
      <c r="AU572" s="7">
        <v>0.2262</v>
      </c>
      <c r="AV572" s="4">
        <v>92</v>
      </c>
      <c r="AW572" s="8">
        <v>2652.42</v>
      </c>
      <c r="AX572" s="4">
        <v>67</v>
      </c>
      <c r="AY572" s="8">
        <v>2652.37</v>
      </c>
      <c r="AZ572" s="7">
        <v>0.3731</v>
      </c>
      <c r="BA572" s="7" t="s">
        <v>226</v>
      </c>
      <c r="BB572" s="7">
        <v>0.2586</v>
      </c>
      <c r="BC572" s="4">
        <v>92</v>
      </c>
      <c r="BD572" s="8">
        <v>2652.42</v>
      </c>
      <c r="BE572" s="4">
        <v>67</v>
      </c>
      <c r="BF572" s="8">
        <v>2652.37</v>
      </c>
      <c r="BG572" s="7">
        <v>0.3731</v>
      </c>
      <c r="BH572" s="7" t="s">
        <v>226</v>
      </c>
      <c r="BI572" s="7">
        <v>1</v>
      </c>
      <c r="BJ572" s="4">
        <v>28</v>
      </c>
      <c r="BK572" s="8">
        <v>685.91</v>
      </c>
      <c r="BL572" s="2" t="s">
        <v>3699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239</v>
      </c>
      <c r="BV572" s="2" t="s">
        <v>237</v>
      </c>
      <c r="BW572" s="2" t="s">
        <v>226</v>
      </c>
      <c r="BX572" s="2" t="s">
        <v>226</v>
      </c>
      <c r="BY572" s="2" t="s">
        <v>238</v>
      </c>
      <c r="BZ572" s="2" t="s">
        <v>226</v>
      </c>
      <c r="CA572" s="4">
        <v>3</v>
      </c>
      <c r="CB572" s="8">
        <v>114.3</v>
      </c>
      <c r="CC572" s="4"/>
      <c r="CD572" s="8"/>
      <c r="CE572" s="7"/>
      <c r="CF572" s="7"/>
      <c r="CG572" s="2" t="s">
        <v>239</v>
      </c>
      <c r="CH572" s="2" t="s">
        <v>237</v>
      </c>
      <c r="CI572" s="2" t="s">
        <v>1720</v>
      </c>
      <c r="CJ572" s="2" t="s">
        <v>1753</v>
      </c>
      <c r="CK572" s="2" t="s">
        <v>238</v>
      </c>
      <c r="CL572" s="2" t="s">
        <v>226</v>
      </c>
      <c r="CM572" s="4"/>
      <c r="CN572" s="8"/>
      <c r="CO572" s="4">
        <v>2</v>
      </c>
      <c r="CP572" s="8">
        <v>45.72</v>
      </c>
      <c r="CQ572" s="7">
        <v>-1</v>
      </c>
      <c r="CR572" s="7">
        <v>-1</v>
      </c>
      <c r="CS572" s="2" t="s">
        <v>239</v>
      </c>
      <c r="CT572" s="2" t="s">
        <v>237</v>
      </c>
      <c r="CU572" s="2" t="s">
        <v>2601</v>
      </c>
      <c r="CV572" s="2" t="s">
        <v>381</v>
      </c>
      <c r="CW572" s="2" t="s">
        <v>238</v>
      </c>
      <c r="CX572" s="2" t="s">
        <v>226</v>
      </c>
      <c r="CY572" s="4">
        <v>18</v>
      </c>
      <c r="CZ572" s="8">
        <v>419.22</v>
      </c>
      <c r="DA572" s="4"/>
      <c r="DB572" s="8"/>
      <c r="DC572" s="7"/>
      <c r="DD572" s="7"/>
      <c r="DE572" s="2" t="s">
        <v>239</v>
      </c>
      <c r="DF572" s="2" t="s">
        <v>237</v>
      </c>
      <c r="DG572" s="2" t="s">
        <v>376</v>
      </c>
      <c r="DH572" s="2" t="s">
        <v>2964</v>
      </c>
      <c r="DI572" s="2" t="s">
        <v>291</v>
      </c>
      <c r="DJ572" s="2" t="s">
        <v>226</v>
      </c>
      <c r="DK572" s="4">
        <v>3</v>
      </c>
      <c r="DL572" s="8">
        <v>63.51</v>
      </c>
      <c r="DM572" s="4">
        <v>3</v>
      </c>
      <c r="DN572" s="8">
        <v>67.04</v>
      </c>
      <c r="DO572" s="7"/>
      <c r="DP572" s="7">
        <v>-0.0527</v>
      </c>
      <c r="DQ572" s="2" t="s">
        <v>239</v>
      </c>
      <c r="DR572" s="2" t="s">
        <v>237</v>
      </c>
      <c r="DS572" s="2" t="s">
        <v>728</v>
      </c>
      <c r="DT572" s="2" t="s">
        <v>2990</v>
      </c>
      <c r="DU572" s="2" t="s">
        <v>291</v>
      </c>
      <c r="DV572" s="2" t="s">
        <v>226</v>
      </c>
      <c r="DW572" s="4">
        <v>4</v>
      </c>
      <c r="DX572" s="8">
        <v>88.88</v>
      </c>
      <c r="DY572" s="4">
        <v>10</v>
      </c>
      <c r="DZ572" s="8">
        <v>370.4</v>
      </c>
      <c r="EA572" s="7">
        <v>-0.6</v>
      </c>
      <c r="EB572" s="7">
        <v>-0.76</v>
      </c>
      <c r="EC572" s="2" t="s">
        <v>239</v>
      </c>
      <c r="ED572" s="2" t="s">
        <v>237</v>
      </c>
      <c r="EE572" s="2" t="s">
        <v>494</v>
      </c>
      <c r="EF572" s="2" t="s">
        <v>253</v>
      </c>
      <c r="EG572" s="2" t="s">
        <v>238</v>
      </c>
      <c r="EH572" s="2" t="s">
        <v>226</v>
      </c>
      <c r="EI572" s="4"/>
      <c r="EJ572" s="8"/>
      <c r="EK572" s="4">
        <v>2</v>
      </c>
      <c r="EL572" s="8">
        <v>76.2</v>
      </c>
      <c r="EM572" s="7">
        <v>-1</v>
      </c>
      <c r="EN572" s="7">
        <v>-1</v>
      </c>
      <c r="EO572" s="2" t="s">
        <v>239</v>
      </c>
      <c r="EP572" s="2" t="s">
        <v>237</v>
      </c>
      <c r="EQ572" s="2" t="s">
        <v>1751</v>
      </c>
      <c r="ER572" s="2" t="s">
        <v>264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237</v>
      </c>
      <c r="FC572" s="2" t="s">
        <v>447</v>
      </c>
      <c r="FD572" s="2" t="s">
        <v>1964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237</v>
      </c>
      <c r="FO572" s="2" t="s">
        <v>1720</v>
      </c>
      <c r="FP572" s="2" t="s">
        <v>1759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252</v>
      </c>
      <c r="GL572" s="2" t="s">
        <v>237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266</v>
      </c>
      <c r="GX572" s="2" t="s">
        <v>237</v>
      </c>
      <c r="GY572" s="2" t="s">
        <v>226</v>
      </c>
      <c r="GZ572" s="2" t="s">
        <v>226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252</v>
      </c>
      <c r="HJ572" s="2" t="s">
        <v>237</v>
      </c>
      <c r="HK572" s="2" t="s">
        <v>226</v>
      </c>
      <c r="HL572" s="2" t="s">
        <v>226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236</v>
      </c>
      <c r="HV572" s="2" t="s">
        <v>237</v>
      </c>
      <c r="HW572" s="2" t="s">
        <v>226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252</v>
      </c>
      <c r="IH572" s="2" t="s">
        <v>237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237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237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237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237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252</v>
      </c>
      <c r="KP572" s="2" t="s">
        <v>237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252</v>
      </c>
      <c r="LB572" s="2" t="s">
        <v>237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252</v>
      </c>
      <c r="LN572" s="2" t="s">
        <v>237</v>
      </c>
      <c r="LO572" s="2" t="s">
        <v>226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236</v>
      </c>
      <c r="MX572" s="2" t="s">
        <v>237</v>
      </c>
      <c r="MY572" s="2" t="s">
        <v>226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239</v>
      </c>
      <c r="NJ572" s="2" t="s">
        <v>237</v>
      </c>
      <c r="NK572" s="2" t="s">
        <v>733</v>
      </c>
      <c r="NL572" s="2" t="s">
        <v>1303</v>
      </c>
      <c r="NM572" s="2" t="s">
        <v>291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239</v>
      </c>
      <c r="NV572" s="2" t="s">
        <v>237</v>
      </c>
      <c r="NW572" s="2" t="s">
        <v>392</v>
      </c>
      <c r="NX572" s="2" t="s">
        <v>3159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252</v>
      </c>
      <c r="OH572" s="2" t="s">
        <v>237</v>
      </c>
      <c r="OI572" s="2" t="s">
        <v>226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252</v>
      </c>
      <c r="OT572" s="2" t="s">
        <v>237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266</v>
      </c>
      <c r="QD572" s="2" t="s">
        <v>237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252</v>
      </c>
      <c r="QP572" s="2" t="s">
        <v>237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266</v>
      </c>
      <c r="RB572" s="2" t="s">
        <v>237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252</v>
      </c>
      <c r="RZ572" s="2" t="s">
        <v>237</v>
      </c>
      <c r="SA572" s="2" t="s">
        <v>226</v>
      </c>
      <c r="SB572" s="2" t="s">
        <v>226</v>
      </c>
      <c r="SC572" s="2" t="s">
        <v>238</v>
      </c>
      <c r="SD572" s="2" t="s">
        <v>226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</row>
    <row r="573">
      <c r="A573" s="2" t="s">
        <v>4171</v>
      </c>
      <c r="B573" s="2" t="s">
        <v>577</v>
      </c>
      <c r="C573" s="2" t="s">
        <v>558</v>
      </c>
      <c r="D573" s="2" t="s">
        <v>3985</v>
      </c>
      <c r="E573" s="2" t="s">
        <v>4118</v>
      </c>
      <c r="F573" s="2" t="s">
        <v>4164</v>
      </c>
      <c r="G573" s="2" t="s">
        <v>4165</v>
      </c>
      <c r="H573" s="2" t="s">
        <v>4166</v>
      </c>
      <c r="I573" s="2" t="s">
        <v>4167</v>
      </c>
      <c r="J573" s="2" t="s">
        <v>221</v>
      </c>
      <c r="K573" s="2" t="s">
        <v>4168</v>
      </c>
      <c r="L573" s="3">
        <v>43.2</v>
      </c>
      <c r="M573" s="3">
        <v>45.36</v>
      </c>
      <c r="N573" s="3">
        <v>89.99</v>
      </c>
      <c r="O573" s="2" t="s">
        <v>283</v>
      </c>
      <c r="P573" s="2" t="s">
        <v>284</v>
      </c>
      <c r="Q573" s="2" t="s">
        <v>225</v>
      </c>
      <c r="R573" s="2" t="s">
        <v>226</v>
      </c>
      <c r="S573" s="2" t="s">
        <v>4169</v>
      </c>
      <c r="T573" s="2" t="s">
        <v>228</v>
      </c>
      <c r="U573" s="2" t="s">
        <v>489</v>
      </c>
      <c r="V573" s="2" t="s">
        <v>4170</v>
      </c>
      <c r="W573" s="2" t="s">
        <v>231</v>
      </c>
      <c r="X573" s="2" t="s">
        <v>2405</v>
      </c>
      <c r="Y573" s="2" t="s">
        <v>2165</v>
      </c>
      <c r="Z573" s="4">
        <v>34</v>
      </c>
      <c r="AA573" s="4">
        <f>=ROUNDDOWN(4.65753424657534,0)</f>
      </c>
      <c r="AB573" s="5">
        <v>7.3</v>
      </c>
      <c r="AC573" s="2" t="s">
        <v>226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64</v>
      </c>
      <c r="AQ573" s="8">
        <v>1966.51</v>
      </c>
      <c r="AR573" s="4">
        <v>50</v>
      </c>
      <c r="AS573" s="8">
        <v>2093.01</v>
      </c>
      <c r="AT573" s="7">
        <v>0.28</v>
      </c>
      <c r="AU573" s="7">
        <v>-0.0604</v>
      </c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>
        <v>0.7414</v>
      </c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 t="s">
        <v>226</v>
      </c>
      <c r="BJ573" s="4">
        <v>64</v>
      </c>
      <c r="BK573" s="8">
        <v>1966.51</v>
      </c>
      <c r="BL573" s="2" t="s">
        <v>4172</v>
      </c>
      <c r="BM573" s="7">
        <v>1</v>
      </c>
      <c r="BN573" s="7">
        <v>1</v>
      </c>
      <c r="BO573" s="4">
        <v>2</v>
      </c>
      <c r="BP573" s="8">
        <v>99.36</v>
      </c>
      <c r="BQ573" s="4"/>
      <c r="BR573" s="8"/>
      <c r="BS573" s="7"/>
      <c r="BT573" s="7"/>
      <c r="BU573" s="2" t="s">
        <v>239</v>
      </c>
      <c r="BV573" s="2" t="s">
        <v>223</v>
      </c>
      <c r="BW573" s="2" t="s">
        <v>226</v>
      </c>
      <c r="BX573" s="2" t="s">
        <v>226</v>
      </c>
      <c r="BY573" s="2" t="s">
        <v>238</v>
      </c>
      <c r="BZ573" s="2" t="s">
        <v>226</v>
      </c>
      <c r="CA573" s="4"/>
      <c r="CB573" s="8"/>
      <c r="CC573" s="4">
        <v>3</v>
      </c>
      <c r="CD573" s="8">
        <v>146.97</v>
      </c>
      <c r="CE573" s="7">
        <v>-1</v>
      </c>
      <c r="CF573" s="7">
        <v>-1</v>
      </c>
      <c r="CG573" s="2" t="s">
        <v>239</v>
      </c>
      <c r="CH573" s="2" t="s">
        <v>223</v>
      </c>
      <c r="CI573" s="2" t="s">
        <v>1720</v>
      </c>
      <c r="CJ573" s="2" t="s">
        <v>417</v>
      </c>
      <c r="CK573" s="2" t="s">
        <v>238</v>
      </c>
      <c r="CL573" s="2" t="s">
        <v>226</v>
      </c>
      <c r="CM573" s="4">
        <v>5</v>
      </c>
      <c r="CN573" s="8">
        <v>146.95</v>
      </c>
      <c r="CO573" s="4"/>
      <c r="CP573" s="8"/>
      <c r="CQ573" s="7"/>
      <c r="CR573" s="7"/>
      <c r="CS573" s="2" t="s">
        <v>239</v>
      </c>
      <c r="CT573" s="2" t="s">
        <v>223</v>
      </c>
      <c r="CU573" s="2" t="s">
        <v>2601</v>
      </c>
      <c r="CV573" s="2" t="s">
        <v>531</v>
      </c>
      <c r="CW573" s="2" t="s">
        <v>238</v>
      </c>
      <c r="CX573" s="2" t="s">
        <v>226</v>
      </c>
      <c r="CY573" s="4">
        <v>41</v>
      </c>
      <c r="CZ573" s="8">
        <v>1227.54</v>
      </c>
      <c r="DA573" s="4">
        <v>8</v>
      </c>
      <c r="DB573" s="8">
        <v>239.52</v>
      </c>
      <c r="DC573" s="7">
        <v>4.125</v>
      </c>
      <c r="DD573" s="7">
        <v>4.125</v>
      </c>
      <c r="DE573" s="2" t="s">
        <v>239</v>
      </c>
      <c r="DF573" s="2" t="s">
        <v>223</v>
      </c>
      <c r="DG573" s="2" t="s">
        <v>376</v>
      </c>
      <c r="DH573" s="2" t="s">
        <v>3099</v>
      </c>
      <c r="DI573" s="2" t="s">
        <v>291</v>
      </c>
      <c r="DJ573" s="2" t="s">
        <v>226</v>
      </c>
      <c r="DK573" s="4">
        <v>4</v>
      </c>
      <c r="DL573" s="8">
        <v>108.88</v>
      </c>
      <c r="DM573" s="4">
        <v>5</v>
      </c>
      <c r="DN573" s="8">
        <v>136.1</v>
      </c>
      <c r="DO573" s="7">
        <v>-0.2</v>
      </c>
      <c r="DP573" s="7">
        <v>-0.2</v>
      </c>
      <c r="DQ573" s="2" t="s">
        <v>239</v>
      </c>
      <c r="DR573" s="2" t="s">
        <v>223</v>
      </c>
      <c r="DS573" s="2" t="s">
        <v>728</v>
      </c>
      <c r="DT573" s="2" t="s">
        <v>500</v>
      </c>
      <c r="DU573" s="2" t="s">
        <v>291</v>
      </c>
      <c r="DV573" s="2" t="s">
        <v>226</v>
      </c>
      <c r="DW573" s="4">
        <v>10</v>
      </c>
      <c r="DX573" s="8">
        <v>285.8</v>
      </c>
      <c r="DY573" s="4">
        <v>26</v>
      </c>
      <c r="DZ573" s="8">
        <v>1238.38</v>
      </c>
      <c r="EA573" s="7">
        <v>-0.6154</v>
      </c>
      <c r="EB573" s="7">
        <v>-0.7692</v>
      </c>
      <c r="EC573" s="2" t="s">
        <v>239</v>
      </c>
      <c r="ED573" s="2" t="s">
        <v>223</v>
      </c>
      <c r="EE573" s="2" t="s">
        <v>494</v>
      </c>
      <c r="EF573" s="2" t="s">
        <v>4127</v>
      </c>
      <c r="EG573" s="2" t="s">
        <v>238</v>
      </c>
      <c r="EH573" s="2" t="s">
        <v>226</v>
      </c>
      <c r="EI573" s="4">
        <v>2</v>
      </c>
      <c r="EJ573" s="8">
        <v>97.98</v>
      </c>
      <c r="EK573" s="4">
        <v>4</v>
      </c>
      <c r="EL573" s="8">
        <v>195.96</v>
      </c>
      <c r="EM573" s="7">
        <v>-0.5</v>
      </c>
      <c r="EN573" s="7">
        <v>-0.5</v>
      </c>
      <c r="EO573" s="2" t="s">
        <v>239</v>
      </c>
      <c r="EP573" s="2" t="s">
        <v>223</v>
      </c>
      <c r="EQ573" s="2" t="s">
        <v>1751</v>
      </c>
      <c r="ER573" s="2" t="s">
        <v>510</v>
      </c>
      <c r="ES573" s="2" t="s">
        <v>238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223</v>
      </c>
      <c r="FC573" s="2" t="s">
        <v>447</v>
      </c>
      <c r="FD573" s="2" t="s">
        <v>471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223</v>
      </c>
      <c r="FO573" s="2" t="s">
        <v>1720</v>
      </c>
      <c r="FP573" s="2" t="s">
        <v>226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252</v>
      </c>
      <c r="GL573" s="2" t="s">
        <v>223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266</v>
      </c>
      <c r="GX573" s="2" t="s">
        <v>223</v>
      </c>
      <c r="GY573" s="2" t="s">
        <v>226</v>
      </c>
      <c r="GZ573" s="2" t="s">
        <v>226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252</v>
      </c>
      <c r="HJ573" s="2" t="s">
        <v>223</v>
      </c>
      <c r="HK573" s="2" t="s">
        <v>226</v>
      </c>
      <c r="HL573" s="2" t="s">
        <v>226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236</v>
      </c>
      <c r="HV573" s="2" t="s">
        <v>223</v>
      </c>
      <c r="HW573" s="2" t="s">
        <v>226</v>
      </c>
      <c r="HX573" s="2" t="s">
        <v>226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252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223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252</v>
      </c>
      <c r="JF573" s="2" t="s">
        <v>223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223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223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252</v>
      </c>
      <c r="KP573" s="2" t="s">
        <v>223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252</v>
      </c>
      <c r="LB573" s="2" t="s">
        <v>223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252</v>
      </c>
      <c r="LN573" s="2" t="s">
        <v>223</v>
      </c>
      <c r="LO573" s="2" t="s">
        <v>226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236</v>
      </c>
      <c r="MX573" s="2" t="s">
        <v>223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239</v>
      </c>
      <c r="NJ573" s="2" t="s">
        <v>261</v>
      </c>
      <c r="NK573" s="2" t="s">
        <v>733</v>
      </c>
      <c r="NL573" s="2" t="s">
        <v>2516</v>
      </c>
      <c r="NM573" s="2" t="s">
        <v>291</v>
      </c>
      <c r="NN573" s="2" t="s">
        <v>226</v>
      </c>
      <c r="NO573" s="4"/>
      <c r="NP573" s="8"/>
      <c r="NQ573" s="4">
        <v>4</v>
      </c>
      <c r="NR573" s="8">
        <v>136.08</v>
      </c>
      <c r="NS573" s="7">
        <v>-1</v>
      </c>
      <c r="NT573" s="7">
        <v>-1</v>
      </c>
      <c r="NU573" s="2" t="s">
        <v>239</v>
      </c>
      <c r="NV573" s="2" t="s">
        <v>237</v>
      </c>
      <c r="NW573" s="2" t="s">
        <v>392</v>
      </c>
      <c r="NX573" s="2" t="s">
        <v>2573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252</v>
      </c>
      <c r="OH573" s="2" t="s">
        <v>223</v>
      </c>
      <c r="OI573" s="2" t="s">
        <v>226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252</v>
      </c>
      <c r="OT573" s="2" t="s">
        <v>223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266</v>
      </c>
      <c r="QD573" s="2" t="s">
        <v>223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252</v>
      </c>
      <c r="QP573" s="2" t="s">
        <v>237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266</v>
      </c>
      <c r="RB573" s="2" t="s">
        <v>223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252</v>
      </c>
      <c r="RZ573" s="2" t="s">
        <v>237</v>
      </c>
      <c r="SA573" s="2" t="s">
        <v>226</v>
      </c>
      <c r="SB573" s="2" t="s">
        <v>226</v>
      </c>
      <c r="SC573" s="2" t="s">
        <v>238</v>
      </c>
      <c r="SD573" s="2" t="s">
        <v>226</v>
      </c>
      <c r="SE573" s="4">
        <v>34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</row>
    <row r="574">
      <c r="A574" s="2" t="s">
        <v>4173</v>
      </c>
      <c r="B574" s="2" t="s">
        <v>577</v>
      </c>
      <c r="C574" s="2" t="s">
        <v>558</v>
      </c>
      <c r="D574" s="2" t="s">
        <v>3985</v>
      </c>
      <c r="E574" s="2" t="s">
        <v>4118</v>
      </c>
      <c r="F574" s="2" t="s">
        <v>4174</v>
      </c>
      <c r="G574" s="2" t="s">
        <v>4175</v>
      </c>
      <c r="H574" s="2" t="s">
        <v>4176</v>
      </c>
      <c r="I574" s="2" t="s">
        <v>4177</v>
      </c>
      <c r="J574" s="2" t="s">
        <v>582</v>
      </c>
      <c r="K574" s="2" t="s">
        <v>405</v>
      </c>
      <c r="L574" s="3">
        <v>26.19</v>
      </c>
      <c r="M574" s="3">
        <v>27.5</v>
      </c>
      <c r="N574" s="3">
        <v>54.99</v>
      </c>
      <c r="O574" s="2" t="s">
        <v>223</v>
      </c>
      <c r="P574" s="2" t="s">
        <v>284</v>
      </c>
      <c r="Q574" s="2" t="s">
        <v>225</v>
      </c>
      <c r="R574" s="2" t="s">
        <v>226</v>
      </c>
      <c r="S574" s="2" t="s">
        <v>4178</v>
      </c>
      <c r="T574" s="2" t="s">
        <v>969</v>
      </c>
      <c r="U574" s="2" t="s">
        <v>2756</v>
      </c>
      <c r="V574" s="2" t="s">
        <v>4170</v>
      </c>
      <c r="W574" s="2" t="s">
        <v>971</v>
      </c>
      <c r="X574" s="2" t="s">
        <v>231</v>
      </c>
      <c r="Y574" s="2" t="s">
        <v>2514</v>
      </c>
      <c r="Z574" s="4">
        <v>80</v>
      </c>
      <c r="AA574" s="4">
        <f>=ROUNDDOWN(16.6666666666667,0)</f>
      </c>
      <c r="AB574" s="5">
        <v>4.8</v>
      </c>
      <c r="AC574" s="2" t="s">
        <v>226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24</v>
      </c>
      <c r="AQ574" s="8">
        <v>577.17</v>
      </c>
      <c r="AR574" s="4">
        <v>34</v>
      </c>
      <c r="AS574" s="8">
        <v>1000.06</v>
      </c>
      <c r="AT574" s="7">
        <v>-0.2941</v>
      </c>
      <c r="AU574" s="7">
        <v>-0.4229</v>
      </c>
      <c r="AV574" s="4">
        <v>63</v>
      </c>
      <c r="AW574" s="8">
        <v>1655.15</v>
      </c>
      <c r="AX574" s="4">
        <v>67</v>
      </c>
      <c r="AY574" s="8">
        <v>2133.85</v>
      </c>
      <c r="AZ574" s="7">
        <v>-0.0597</v>
      </c>
      <c r="BA574" s="7">
        <v>-0.2243</v>
      </c>
      <c r="BB574" s="7">
        <v>0.3487</v>
      </c>
      <c r="BC574" s="4">
        <v>63</v>
      </c>
      <c r="BD574" s="8">
        <v>1655.15</v>
      </c>
      <c r="BE574" s="4">
        <v>67</v>
      </c>
      <c r="BF574" s="8">
        <v>2133.85</v>
      </c>
      <c r="BG574" s="7">
        <v>-0.0597</v>
      </c>
      <c r="BH574" s="7">
        <v>-0.2243</v>
      </c>
      <c r="BI574" s="7">
        <v>1</v>
      </c>
      <c r="BJ574" s="4">
        <v>24</v>
      </c>
      <c r="BK574" s="8">
        <v>577.17</v>
      </c>
      <c r="BL574" s="2" t="s">
        <v>4179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239</v>
      </c>
      <c r="BV574" s="2" t="s">
        <v>223</v>
      </c>
      <c r="BW574" s="2" t="s">
        <v>226</v>
      </c>
      <c r="BX574" s="2" t="s">
        <v>226</v>
      </c>
      <c r="BY574" s="2" t="s">
        <v>238</v>
      </c>
      <c r="BZ574" s="2" t="s">
        <v>226</v>
      </c>
      <c r="CA574" s="4">
        <v>2</v>
      </c>
      <c r="CB574" s="8">
        <v>59.4</v>
      </c>
      <c r="CC574" s="4">
        <v>3</v>
      </c>
      <c r="CD574" s="8">
        <v>89.1</v>
      </c>
      <c r="CE574" s="7">
        <v>-0.3333</v>
      </c>
      <c r="CF574" s="7">
        <v>-0.3333</v>
      </c>
      <c r="CG574" s="2" t="s">
        <v>239</v>
      </c>
      <c r="CH574" s="2" t="s">
        <v>223</v>
      </c>
      <c r="CI574" s="2" t="s">
        <v>1258</v>
      </c>
      <c r="CJ574" s="2" t="s">
        <v>310</v>
      </c>
      <c r="CK574" s="2" t="s">
        <v>238</v>
      </c>
      <c r="CL574" s="2" t="s">
        <v>226</v>
      </c>
      <c r="CM574" s="4">
        <v>1</v>
      </c>
      <c r="CN574" s="8">
        <v>29.7</v>
      </c>
      <c r="CO574" s="4"/>
      <c r="CP574" s="8"/>
      <c r="CQ574" s="7"/>
      <c r="CR574" s="7"/>
      <c r="CS574" s="2" t="s">
        <v>239</v>
      </c>
      <c r="CT574" s="2" t="s">
        <v>223</v>
      </c>
      <c r="CU574" s="2" t="s">
        <v>2516</v>
      </c>
      <c r="CV574" s="2" t="s">
        <v>310</v>
      </c>
      <c r="CW574" s="2" t="s">
        <v>238</v>
      </c>
      <c r="CX574" s="2" t="s">
        <v>226</v>
      </c>
      <c r="CY574" s="4">
        <v>1</v>
      </c>
      <c r="CZ574" s="8">
        <v>30.25</v>
      </c>
      <c r="DA574" s="4">
        <v>4</v>
      </c>
      <c r="DB574" s="8">
        <v>121</v>
      </c>
      <c r="DC574" s="7">
        <v>-0.75</v>
      </c>
      <c r="DD574" s="7">
        <v>-0.75</v>
      </c>
      <c r="DE574" s="2" t="s">
        <v>239</v>
      </c>
      <c r="DF574" s="2" t="s">
        <v>223</v>
      </c>
      <c r="DG574" s="2" t="s">
        <v>376</v>
      </c>
      <c r="DH574" s="2" t="s">
        <v>360</v>
      </c>
      <c r="DI574" s="2" t="s">
        <v>238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239</v>
      </c>
      <c r="DR574" s="2" t="s">
        <v>223</v>
      </c>
      <c r="DS574" s="2" t="s">
        <v>399</v>
      </c>
      <c r="DT574" s="2" t="s">
        <v>3171</v>
      </c>
      <c r="DU574" s="2" t="s">
        <v>238</v>
      </c>
      <c r="DV574" s="2" t="s">
        <v>226</v>
      </c>
      <c r="DW574" s="4">
        <v>16</v>
      </c>
      <c r="DX574" s="8">
        <v>340.68</v>
      </c>
      <c r="DY574" s="4">
        <v>10</v>
      </c>
      <c r="DZ574" s="8">
        <v>288.7</v>
      </c>
      <c r="EA574" s="7">
        <v>0.6</v>
      </c>
      <c r="EB574" s="7">
        <v>0.18</v>
      </c>
      <c r="EC574" s="2" t="s">
        <v>239</v>
      </c>
      <c r="ED574" s="2" t="s">
        <v>223</v>
      </c>
      <c r="EE574" s="2" t="s">
        <v>494</v>
      </c>
      <c r="EF574" s="2" t="s">
        <v>3162</v>
      </c>
      <c r="EG574" s="2" t="s">
        <v>238</v>
      </c>
      <c r="EH574" s="2" t="s">
        <v>226</v>
      </c>
      <c r="EI574" s="4">
        <v>2</v>
      </c>
      <c r="EJ574" s="8">
        <v>59.4</v>
      </c>
      <c r="EK574" s="4">
        <v>4</v>
      </c>
      <c r="EL574" s="8">
        <v>118.8</v>
      </c>
      <c r="EM574" s="7">
        <v>-0.5</v>
      </c>
      <c r="EN574" s="7">
        <v>-0.5</v>
      </c>
      <c r="EO574" s="2" t="s">
        <v>239</v>
      </c>
      <c r="EP574" s="2" t="s">
        <v>223</v>
      </c>
      <c r="EQ574" s="2" t="s">
        <v>403</v>
      </c>
      <c r="ER574" s="2" t="s">
        <v>473</v>
      </c>
      <c r="ES574" s="2" t="s">
        <v>238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223</v>
      </c>
      <c r="FC574" s="2" t="s">
        <v>1591</v>
      </c>
      <c r="FD574" s="2" t="s">
        <v>471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223</v>
      </c>
      <c r="FO574" s="2" t="s">
        <v>2514</v>
      </c>
      <c r="FP574" s="2" t="s">
        <v>226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239</v>
      </c>
      <c r="FZ574" s="2" t="s">
        <v>223</v>
      </c>
      <c r="GA574" s="2" t="s">
        <v>661</v>
      </c>
      <c r="GB574" s="2" t="s">
        <v>226</v>
      </c>
      <c r="GC574" s="2" t="s">
        <v>238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252</v>
      </c>
      <c r="GL574" s="2" t="s">
        <v>223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>
        <v>2</v>
      </c>
      <c r="GR574" s="8">
        <v>57.74</v>
      </c>
      <c r="GS574" s="4"/>
      <c r="GT574" s="8"/>
      <c r="GU574" s="7"/>
      <c r="GV574" s="7"/>
      <c r="GW574" s="2" t="s">
        <v>239</v>
      </c>
      <c r="GX574" s="2" t="s">
        <v>223</v>
      </c>
      <c r="GY574" s="2" t="s">
        <v>921</v>
      </c>
      <c r="GZ574" s="2" t="s">
        <v>4180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223</v>
      </c>
      <c r="HK574" s="2" t="s">
        <v>226</v>
      </c>
      <c r="HL574" s="2" t="s">
        <v>226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236</v>
      </c>
      <c r="HV574" s="2" t="s">
        <v>223</v>
      </c>
      <c r="HW574" s="2" t="s">
        <v>226</v>
      </c>
      <c r="HX574" s="2" t="s">
        <v>226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252</v>
      </c>
      <c r="IH574" s="2" t="s">
        <v>223</v>
      </c>
      <c r="II574" s="2" t="s">
        <v>226</v>
      </c>
      <c r="IJ574" s="2" t="s">
        <v>226</v>
      </c>
      <c r="IK574" s="2" t="s">
        <v>238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448</v>
      </c>
      <c r="IT574" s="2" t="s">
        <v>223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252</v>
      </c>
      <c r="JF574" s="2" t="s">
        <v>223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223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223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252</v>
      </c>
      <c r="KP574" s="2" t="s">
        <v>223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252</v>
      </c>
      <c r="LB574" s="2" t="s">
        <v>223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448</v>
      </c>
      <c r="LN574" s="2" t="s">
        <v>223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239</v>
      </c>
      <c r="MX574" s="2" t="s">
        <v>223</v>
      </c>
      <c r="MY574" s="2" t="s">
        <v>1005</v>
      </c>
      <c r="MZ574" s="2" t="s">
        <v>2863</v>
      </c>
      <c r="NA574" s="2" t="s">
        <v>238</v>
      </c>
      <c r="NB574" s="2" t="s">
        <v>226</v>
      </c>
      <c r="NC574" s="4"/>
      <c r="ND574" s="8"/>
      <c r="NE574" s="4">
        <v>13</v>
      </c>
      <c r="NF574" s="8">
        <v>382.46</v>
      </c>
      <c r="NG574" s="7">
        <v>-1</v>
      </c>
      <c r="NH574" s="7">
        <v>-1</v>
      </c>
      <c r="NI574" s="2" t="s">
        <v>239</v>
      </c>
      <c r="NJ574" s="2" t="s">
        <v>261</v>
      </c>
      <c r="NK574" s="2" t="s">
        <v>387</v>
      </c>
      <c r="NL574" s="2" t="s">
        <v>777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237</v>
      </c>
      <c r="NW574" s="2" t="s">
        <v>1755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239</v>
      </c>
      <c r="OH574" s="2" t="s">
        <v>237</v>
      </c>
      <c r="OI574" s="2" t="s">
        <v>671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252</v>
      </c>
      <c r="OT574" s="2" t="s">
        <v>223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239</v>
      </c>
      <c r="PF574" s="2" t="s">
        <v>223</v>
      </c>
      <c r="PG574" s="2" t="s">
        <v>226</v>
      </c>
      <c r="PH574" s="2" t="s">
        <v>226</v>
      </c>
      <c r="PI574" s="2" t="s">
        <v>238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266</v>
      </c>
      <c r="QD574" s="2" t="s">
        <v>223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252</v>
      </c>
      <c r="QP574" s="2" t="s">
        <v>237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266</v>
      </c>
      <c r="RB574" s="2" t="s">
        <v>223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252</v>
      </c>
      <c r="RN574" s="2" t="s">
        <v>223</v>
      </c>
      <c r="RO574" s="2" t="s">
        <v>226</v>
      </c>
      <c r="RP574" s="2" t="s">
        <v>226</v>
      </c>
      <c r="RQ574" s="2" t="s">
        <v>238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252</v>
      </c>
      <c r="RZ574" s="2" t="s">
        <v>237</v>
      </c>
      <c r="SA574" s="2" t="s">
        <v>226</v>
      </c>
      <c r="SB574" s="2" t="s">
        <v>226</v>
      </c>
      <c r="SC574" s="2" t="s">
        <v>238</v>
      </c>
      <c r="SD574" s="2" t="s">
        <v>226</v>
      </c>
      <c r="SE574" s="4">
        <v>80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</row>
    <row r="575">
      <c r="A575" s="2" t="s">
        <v>4181</v>
      </c>
      <c r="B575" s="2" t="s">
        <v>577</v>
      </c>
      <c r="C575" s="2" t="s">
        <v>558</v>
      </c>
      <c r="D575" s="2" t="s">
        <v>3985</v>
      </c>
      <c r="E575" s="2" t="s">
        <v>4118</v>
      </c>
      <c r="F575" s="2" t="s">
        <v>4174</v>
      </c>
      <c r="G575" s="2" t="s">
        <v>4175</v>
      </c>
      <c r="H575" s="2" t="s">
        <v>4176</v>
      </c>
      <c r="I575" s="2" t="s">
        <v>4177</v>
      </c>
      <c r="J575" s="2" t="s">
        <v>221</v>
      </c>
      <c r="K575" s="2" t="s">
        <v>405</v>
      </c>
      <c r="L575" s="3">
        <v>30.95</v>
      </c>
      <c r="M575" s="3">
        <v>32.5</v>
      </c>
      <c r="N575" s="3">
        <v>64.99</v>
      </c>
      <c r="O575" s="2" t="s">
        <v>223</v>
      </c>
      <c r="P575" s="2" t="s">
        <v>284</v>
      </c>
      <c r="Q575" s="2" t="s">
        <v>225</v>
      </c>
      <c r="R575" s="2" t="s">
        <v>226</v>
      </c>
      <c r="S575" s="2" t="s">
        <v>4178</v>
      </c>
      <c r="T575" s="2" t="s">
        <v>969</v>
      </c>
      <c r="U575" s="2" t="s">
        <v>489</v>
      </c>
      <c r="V575" s="2" t="s">
        <v>4170</v>
      </c>
      <c r="W575" s="2" t="s">
        <v>971</v>
      </c>
      <c r="X575" s="2" t="s">
        <v>231</v>
      </c>
      <c r="Y575" s="2" t="s">
        <v>2514</v>
      </c>
      <c r="Z575" s="4">
        <v>212</v>
      </c>
      <c r="AA575" s="4">
        <f>=ROUNDDOWN(57.2972972972973,0)</f>
      </c>
      <c r="AB575" s="5">
        <v>3.7</v>
      </c>
      <c r="AC575" s="2" t="s">
        <v>226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39</v>
      </c>
      <c r="AQ575" s="8">
        <v>1077.98</v>
      </c>
      <c r="AR575" s="4">
        <v>33</v>
      </c>
      <c r="AS575" s="8">
        <v>1133.79</v>
      </c>
      <c r="AT575" s="7">
        <v>0.1818</v>
      </c>
      <c r="AU575" s="7">
        <v>-0.0492</v>
      </c>
      <c r="AV575" s="4" t="s">
        <v>226</v>
      </c>
      <c r="AW575" s="8" t="s">
        <v>226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>
        <v>0.6513</v>
      </c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 t="s">
        <v>226</v>
      </c>
      <c r="BJ575" s="4">
        <v>39</v>
      </c>
      <c r="BK575" s="8">
        <v>1077.98</v>
      </c>
      <c r="BL575" s="2" t="s">
        <v>4182</v>
      </c>
      <c r="BM575" s="7">
        <v>1</v>
      </c>
      <c r="BN575" s="7">
        <v>1</v>
      </c>
      <c r="BO575" s="4">
        <v>1</v>
      </c>
      <c r="BP575" s="8">
        <v>35.59</v>
      </c>
      <c r="BQ575" s="4"/>
      <c r="BR575" s="8"/>
      <c r="BS575" s="7"/>
      <c r="BT575" s="7"/>
      <c r="BU575" s="2" t="s">
        <v>239</v>
      </c>
      <c r="BV575" s="2" t="s">
        <v>223</v>
      </c>
      <c r="BW575" s="2" t="s">
        <v>226</v>
      </c>
      <c r="BX575" s="2" t="s">
        <v>1749</v>
      </c>
      <c r="BY575" s="2" t="s">
        <v>238</v>
      </c>
      <c r="BZ575" s="2" t="s">
        <v>226</v>
      </c>
      <c r="CA575" s="4">
        <v>2</v>
      </c>
      <c r="CB575" s="8">
        <v>70.2</v>
      </c>
      <c r="CC575" s="4">
        <v>1</v>
      </c>
      <c r="CD575" s="8">
        <v>35.1</v>
      </c>
      <c r="CE575" s="7">
        <v>1</v>
      </c>
      <c r="CF575" s="7">
        <v>1</v>
      </c>
      <c r="CG575" s="2" t="s">
        <v>239</v>
      </c>
      <c r="CH575" s="2" t="s">
        <v>223</v>
      </c>
      <c r="CI575" s="2" t="s">
        <v>1258</v>
      </c>
      <c r="CJ575" s="2" t="s">
        <v>449</v>
      </c>
      <c r="CK575" s="2" t="s">
        <v>238</v>
      </c>
      <c r="CL575" s="2" t="s">
        <v>226</v>
      </c>
      <c r="CM575" s="4">
        <v>1</v>
      </c>
      <c r="CN575" s="8">
        <v>35.1</v>
      </c>
      <c r="CO575" s="4">
        <v>1</v>
      </c>
      <c r="CP575" s="8">
        <v>35.1</v>
      </c>
      <c r="CQ575" s="7"/>
      <c r="CR575" s="7"/>
      <c r="CS575" s="2" t="s">
        <v>239</v>
      </c>
      <c r="CT575" s="2" t="s">
        <v>223</v>
      </c>
      <c r="CU575" s="2" t="s">
        <v>2516</v>
      </c>
      <c r="CV575" s="2" t="s">
        <v>916</v>
      </c>
      <c r="CW575" s="2" t="s">
        <v>238</v>
      </c>
      <c r="CX575" s="2" t="s">
        <v>226</v>
      </c>
      <c r="CY575" s="4">
        <v>5</v>
      </c>
      <c r="CZ575" s="8">
        <v>178.75</v>
      </c>
      <c r="DA575" s="4"/>
      <c r="DB575" s="8"/>
      <c r="DC575" s="7"/>
      <c r="DD575" s="7"/>
      <c r="DE575" s="2" t="s">
        <v>239</v>
      </c>
      <c r="DF575" s="2" t="s">
        <v>223</v>
      </c>
      <c r="DG575" s="2" t="s">
        <v>376</v>
      </c>
      <c r="DH575" s="2" t="s">
        <v>360</v>
      </c>
      <c r="DI575" s="2" t="s">
        <v>238</v>
      </c>
      <c r="DJ575" s="2" t="s">
        <v>226</v>
      </c>
      <c r="DK575" s="4"/>
      <c r="DL575" s="8"/>
      <c r="DM575" s="4"/>
      <c r="DN575" s="8"/>
      <c r="DO575" s="7"/>
      <c r="DP575" s="7"/>
      <c r="DQ575" s="2" t="s">
        <v>239</v>
      </c>
      <c r="DR575" s="2" t="s">
        <v>223</v>
      </c>
      <c r="DS575" s="2" t="s">
        <v>399</v>
      </c>
      <c r="DT575" s="2" t="s">
        <v>312</v>
      </c>
      <c r="DU575" s="2" t="s">
        <v>238</v>
      </c>
      <c r="DV575" s="2" t="s">
        <v>226</v>
      </c>
      <c r="DW575" s="4">
        <v>29</v>
      </c>
      <c r="DX575" s="8">
        <v>723.24</v>
      </c>
      <c r="DY575" s="4">
        <v>24</v>
      </c>
      <c r="DZ575" s="8">
        <v>818.88</v>
      </c>
      <c r="EA575" s="7">
        <v>0.2083</v>
      </c>
      <c r="EB575" s="7">
        <v>-0.1168</v>
      </c>
      <c r="EC575" s="2" t="s">
        <v>239</v>
      </c>
      <c r="ED575" s="2" t="s">
        <v>223</v>
      </c>
      <c r="EE575" s="2" t="s">
        <v>494</v>
      </c>
      <c r="EF575" s="2" t="s">
        <v>473</v>
      </c>
      <c r="EG575" s="2" t="s">
        <v>238</v>
      </c>
      <c r="EH575" s="2" t="s">
        <v>226</v>
      </c>
      <c r="EI575" s="4">
        <v>1</v>
      </c>
      <c r="EJ575" s="8">
        <v>35.1</v>
      </c>
      <c r="EK575" s="4">
        <v>4</v>
      </c>
      <c r="EL575" s="8">
        <v>140.4</v>
      </c>
      <c r="EM575" s="7">
        <v>-0.75</v>
      </c>
      <c r="EN575" s="7">
        <v>-0.75</v>
      </c>
      <c r="EO575" s="2" t="s">
        <v>239</v>
      </c>
      <c r="EP575" s="2" t="s">
        <v>223</v>
      </c>
      <c r="EQ575" s="2" t="s">
        <v>403</v>
      </c>
      <c r="ER575" s="2" t="s">
        <v>3177</v>
      </c>
      <c r="ES575" s="2" t="s">
        <v>238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239</v>
      </c>
      <c r="FB575" s="2" t="s">
        <v>223</v>
      </c>
      <c r="FC575" s="2" t="s">
        <v>1591</v>
      </c>
      <c r="FD575" s="2" t="s">
        <v>2730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2514</v>
      </c>
      <c r="FP575" s="2" t="s">
        <v>377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239</v>
      </c>
      <c r="FZ575" s="2" t="s">
        <v>223</v>
      </c>
      <c r="GA575" s="2" t="s">
        <v>661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252</v>
      </c>
      <c r="GL575" s="2" t="s">
        <v>223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239</v>
      </c>
      <c r="GX575" s="2" t="s">
        <v>223</v>
      </c>
      <c r="GY575" s="2" t="s">
        <v>921</v>
      </c>
      <c r="GZ575" s="2" t="s">
        <v>990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223</v>
      </c>
      <c r="HK575" s="2" t="s">
        <v>226</v>
      </c>
      <c r="HL575" s="2" t="s">
        <v>226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236</v>
      </c>
      <c r="HV575" s="2" t="s">
        <v>223</v>
      </c>
      <c r="HW575" s="2" t="s">
        <v>226</v>
      </c>
      <c r="HX575" s="2" t="s">
        <v>226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252</v>
      </c>
      <c r="IH575" s="2" t="s">
        <v>223</v>
      </c>
      <c r="II575" s="2" t="s">
        <v>226</v>
      </c>
      <c r="IJ575" s="2" t="s">
        <v>226</v>
      </c>
      <c r="IK575" s="2" t="s">
        <v>238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448</v>
      </c>
      <c r="IT575" s="2" t="s">
        <v>223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223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223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252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223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448</v>
      </c>
      <c r="LN575" s="2" t="s">
        <v>223</v>
      </c>
      <c r="LO575" s="2" t="s">
        <v>226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223</v>
      </c>
      <c r="MY575" s="2" t="s">
        <v>1005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>
        <v>3</v>
      </c>
      <c r="NF575" s="8">
        <v>104.31</v>
      </c>
      <c r="NG575" s="7">
        <v>-1</v>
      </c>
      <c r="NH575" s="7">
        <v>-1</v>
      </c>
      <c r="NI575" s="2" t="s">
        <v>239</v>
      </c>
      <c r="NJ575" s="2" t="s">
        <v>261</v>
      </c>
      <c r="NK575" s="2" t="s">
        <v>387</v>
      </c>
      <c r="NL575" s="2" t="s">
        <v>939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239</v>
      </c>
      <c r="NV575" s="2" t="s">
        <v>237</v>
      </c>
      <c r="NW575" s="2" t="s">
        <v>1755</v>
      </c>
      <c r="NX575" s="2" t="s">
        <v>3001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239</v>
      </c>
      <c r="OH575" s="2" t="s">
        <v>237</v>
      </c>
      <c r="OI575" s="2" t="s">
        <v>671</v>
      </c>
      <c r="OJ575" s="2" t="s">
        <v>793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252</v>
      </c>
      <c r="OT575" s="2" t="s">
        <v>223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239</v>
      </c>
      <c r="PF575" s="2" t="s">
        <v>223</v>
      </c>
      <c r="PG575" s="2" t="s">
        <v>226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266</v>
      </c>
      <c r="QD575" s="2" t="s">
        <v>223</v>
      </c>
      <c r="QE575" s="2" t="s">
        <v>226</v>
      </c>
      <c r="QF575" s="2" t="s">
        <v>226</v>
      </c>
      <c r="QG575" s="2" t="s">
        <v>238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252</v>
      </c>
      <c r="QP575" s="2" t="s">
        <v>237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266</v>
      </c>
      <c r="RB575" s="2" t="s">
        <v>223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252</v>
      </c>
      <c r="RN575" s="2" t="s">
        <v>223</v>
      </c>
      <c r="RO575" s="2" t="s">
        <v>226</v>
      </c>
      <c r="RP575" s="2" t="s">
        <v>226</v>
      </c>
      <c r="RQ575" s="2" t="s">
        <v>238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252</v>
      </c>
      <c r="RZ575" s="2" t="s">
        <v>237</v>
      </c>
      <c r="SA575" s="2" t="s">
        <v>226</v>
      </c>
      <c r="SB575" s="2" t="s">
        <v>226</v>
      </c>
      <c r="SC575" s="2" t="s">
        <v>238</v>
      </c>
      <c r="SD575" s="2" t="s">
        <v>226</v>
      </c>
      <c r="SE575" s="4">
        <v>212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</row>
    <row r="576">
      <c r="A576" s="2" t="s">
        <v>4183</v>
      </c>
      <c r="B576" s="2" t="s">
        <v>577</v>
      </c>
      <c r="C576" s="2" t="s">
        <v>558</v>
      </c>
      <c r="D576" s="2" t="s">
        <v>3985</v>
      </c>
      <c r="E576" s="2" t="s">
        <v>4118</v>
      </c>
      <c r="F576" s="2" t="s">
        <v>3135</v>
      </c>
      <c r="G576" s="2" t="s">
        <v>3136</v>
      </c>
      <c r="H576" s="2" t="s">
        <v>3137</v>
      </c>
      <c r="I576" s="2" t="s">
        <v>4184</v>
      </c>
      <c r="J576" s="2" t="s">
        <v>582</v>
      </c>
      <c r="K576" s="2" t="s">
        <v>1576</v>
      </c>
      <c r="L576" s="3">
        <v>26.19</v>
      </c>
      <c r="M576" s="3">
        <v>27.5</v>
      </c>
      <c r="N576" s="3">
        <v>54.99</v>
      </c>
      <c r="O576" s="2" t="s">
        <v>223</v>
      </c>
      <c r="P576" s="2" t="s">
        <v>284</v>
      </c>
      <c r="Q576" s="2" t="s">
        <v>225</v>
      </c>
      <c r="R576" s="2" t="s">
        <v>226</v>
      </c>
      <c r="S576" s="2" t="s">
        <v>3138</v>
      </c>
      <c r="T576" s="2" t="s">
        <v>969</v>
      </c>
      <c r="U576" s="2" t="s">
        <v>2756</v>
      </c>
      <c r="V576" s="2" t="s">
        <v>2382</v>
      </c>
      <c r="W576" s="2" t="s">
        <v>971</v>
      </c>
      <c r="X576" s="2" t="s">
        <v>2542</v>
      </c>
      <c r="Y576" s="2" t="s">
        <v>889</v>
      </c>
      <c r="Z576" s="4">
        <v>21</v>
      </c>
      <c r="AA576" s="4">
        <f>=ROUNDDOWN(11.6666666666667,0)</f>
      </c>
      <c r="AB576" s="5">
        <v>1.8</v>
      </c>
      <c r="AC576" s="2" t="s">
        <v>226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4</v>
      </c>
      <c r="AQ576" s="8">
        <v>106.69</v>
      </c>
      <c r="AR576" s="4">
        <v>3</v>
      </c>
      <c r="AS576" s="8">
        <v>84.7</v>
      </c>
      <c r="AT576" s="7">
        <v>0.3333</v>
      </c>
      <c r="AU576" s="7">
        <v>0.2596</v>
      </c>
      <c r="AV576" s="4">
        <v>6</v>
      </c>
      <c r="AW576" s="8">
        <v>174.93</v>
      </c>
      <c r="AX576" s="4">
        <v>3</v>
      </c>
      <c r="AY576" s="8">
        <v>84.7</v>
      </c>
      <c r="AZ576" s="7">
        <v>1</v>
      </c>
      <c r="BA576" s="7">
        <v>1.0653</v>
      </c>
      <c r="BB576" s="7">
        <v>0.6099</v>
      </c>
      <c r="BC576" s="4">
        <v>6</v>
      </c>
      <c r="BD576" s="8">
        <v>174.93</v>
      </c>
      <c r="BE576" s="4">
        <v>3</v>
      </c>
      <c r="BF576" s="8">
        <v>84.7</v>
      </c>
      <c r="BG576" s="7">
        <v>1</v>
      </c>
      <c r="BH576" s="7">
        <v>1.0653</v>
      </c>
      <c r="BI576" s="7">
        <v>1</v>
      </c>
      <c r="BJ576" s="4">
        <v>4</v>
      </c>
      <c r="BK576" s="8">
        <v>106.69</v>
      </c>
      <c r="BL576" s="2" t="s">
        <v>357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239</v>
      </c>
      <c r="BV576" s="2" t="s">
        <v>223</v>
      </c>
      <c r="BW576" s="2" t="s">
        <v>226</v>
      </c>
      <c r="BX576" s="2" t="s">
        <v>226</v>
      </c>
      <c r="BY576" s="2" t="s">
        <v>238</v>
      </c>
      <c r="BZ576" s="2" t="s">
        <v>226</v>
      </c>
      <c r="CA576" s="4"/>
      <c r="CB576" s="8"/>
      <c r="CC576" s="4">
        <v>1</v>
      </c>
      <c r="CD576" s="8">
        <v>29.7</v>
      </c>
      <c r="CE576" s="7">
        <v>-1</v>
      </c>
      <c r="CF576" s="7">
        <v>-1</v>
      </c>
      <c r="CG576" s="2" t="s">
        <v>239</v>
      </c>
      <c r="CH576" s="2" t="s">
        <v>223</v>
      </c>
      <c r="CI576" s="2" t="s">
        <v>1886</v>
      </c>
      <c r="CJ576" s="2" t="s">
        <v>929</v>
      </c>
      <c r="CK576" s="2" t="s">
        <v>238</v>
      </c>
      <c r="CL576" s="2" t="s">
        <v>226</v>
      </c>
      <c r="CM576" s="4">
        <v>1</v>
      </c>
      <c r="CN576" s="8">
        <v>29.7</v>
      </c>
      <c r="CO576" s="4"/>
      <c r="CP576" s="8"/>
      <c r="CQ576" s="7"/>
      <c r="CR576" s="7"/>
      <c r="CS576" s="2" t="s">
        <v>239</v>
      </c>
      <c r="CT576" s="2" t="s">
        <v>223</v>
      </c>
      <c r="CU576" s="2" t="s">
        <v>1619</v>
      </c>
      <c r="CV576" s="2" t="s">
        <v>3922</v>
      </c>
      <c r="CW576" s="2" t="s">
        <v>238</v>
      </c>
      <c r="CX576" s="2" t="s">
        <v>226</v>
      </c>
      <c r="CY576" s="4"/>
      <c r="CZ576" s="8"/>
      <c r="DA576" s="4"/>
      <c r="DB576" s="8"/>
      <c r="DC576" s="7"/>
      <c r="DD576" s="7"/>
      <c r="DE576" s="2" t="s">
        <v>239</v>
      </c>
      <c r="DF576" s="2" t="s">
        <v>223</v>
      </c>
      <c r="DG576" s="2" t="s">
        <v>914</v>
      </c>
      <c r="DH576" s="2" t="s">
        <v>3598</v>
      </c>
      <c r="DI576" s="2" t="s">
        <v>291</v>
      </c>
      <c r="DJ576" s="2" t="s">
        <v>226</v>
      </c>
      <c r="DK576" s="4">
        <v>1</v>
      </c>
      <c r="DL576" s="8">
        <v>19.25</v>
      </c>
      <c r="DM576" s="4"/>
      <c r="DN576" s="8"/>
      <c r="DO576" s="7"/>
      <c r="DP576" s="7"/>
      <c r="DQ576" s="2" t="s">
        <v>239</v>
      </c>
      <c r="DR576" s="2" t="s">
        <v>223</v>
      </c>
      <c r="DS576" s="2" t="s">
        <v>2262</v>
      </c>
      <c r="DT576" s="2" t="s">
        <v>4185</v>
      </c>
      <c r="DU576" s="2" t="s">
        <v>291</v>
      </c>
      <c r="DV576" s="2" t="s">
        <v>226</v>
      </c>
      <c r="DW576" s="4">
        <v>2</v>
      </c>
      <c r="DX576" s="8">
        <v>57.74</v>
      </c>
      <c r="DY576" s="4"/>
      <c r="DZ576" s="8"/>
      <c r="EA576" s="7"/>
      <c r="EB576" s="7"/>
      <c r="EC576" s="2" t="s">
        <v>239</v>
      </c>
      <c r="ED576" s="2" t="s">
        <v>223</v>
      </c>
      <c r="EE576" s="2" t="s">
        <v>1189</v>
      </c>
      <c r="EF576" s="2" t="s">
        <v>3527</v>
      </c>
      <c r="EG576" s="2" t="s">
        <v>238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448</v>
      </c>
      <c r="EP576" s="2" t="s">
        <v>223</v>
      </c>
      <c r="EQ576" s="2" t="s">
        <v>226</v>
      </c>
      <c r="ER576" s="2" t="s">
        <v>226</v>
      </c>
      <c r="ES576" s="2" t="s">
        <v>238</v>
      </c>
      <c r="ET576" s="2" t="s">
        <v>226</v>
      </c>
      <c r="EU576" s="4"/>
      <c r="EV576" s="8"/>
      <c r="EW576" s="4">
        <v>2</v>
      </c>
      <c r="EX576" s="8">
        <v>55</v>
      </c>
      <c r="EY576" s="7">
        <v>-1</v>
      </c>
      <c r="EZ576" s="7">
        <v>-1</v>
      </c>
      <c r="FA576" s="2" t="s">
        <v>239</v>
      </c>
      <c r="FB576" s="2" t="s">
        <v>223</v>
      </c>
      <c r="FC576" s="2" t="s">
        <v>415</v>
      </c>
      <c r="FD576" s="2" t="s">
        <v>2798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927</v>
      </c>
      <c r="FP576" s="2" t="s">
        <v>226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226</v>
      </c>
      <c r="GA576" s="2" t="s">
        <v>226</v>
      </c>
      <c r="GB576" s="2" t="s">
        <v>226</v>
      </c>
      <c r="GC576" s="2" t="s">
        <v>226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252</v>
      </c>
      <c r="GL576" s="2" t="s">
        <v>223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266</v>
      </c>
      <c r="GX576" s="2" t="s">
        <v>223</v>
      </c>
      <c r="GY576" s="2" t="s">
        <v>226</v>
      </c>
      <c r="GZ576" s="2" t="s">
        <v>226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252</v>
      </c>
      <c r="HJ576" s="2" t="s">
        <v>223</v>
      </c>
      <c r="HK576" s="2" t="s">
        <v>226</v>
      </c>
      <c r="HL576" s="2" t="s">
        <v>226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236</v>
      </c>
      <c r="HV576" s="2" t="s">
        <v>223</v>
      </c>
      <c r="HW576" s="2" t="s">
        <v>226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252</v>
      </c>
      <c r="IH576" s="2" t="s">
        <v>223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252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252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252</v>
      </c>
      <c r="LN576" s="2" t="s">
        <v>223</v>
      </c>
      <c r="LO576" s="2" t="s">
        <v>226</v>
      </c>
      <c r="LP576" s="2" t="s">
        <v>226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239</v>
      </c>
      <c r="MX576" s="2" t="s">
        <v>223</v>
      </c>
      <c r="MY576" s="2" t="s">
        <v>3049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239</v>
      </c>
      <c r="NJ576" s="2" t="s">
        <v>261</v>
      </c>
      <c r="NK576" s="2" t="s">
        <v>377</v>
      </c>
      <c r="NL576" s="2" t="s">
        <v>226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239</v>
      </c>
      <c r="NV576" s="2" t="s">
        <v>237</v>
      </c>
      <c r="NW576" s="2" t="s">
        <v>2967</v>
      </c>
      <c r="NX576" s="2" t="s">
        <v>226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252</v>
      </c>
      <c r="OH576" s="2" t="s">
        <v>223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252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239</v>
      </c>
      <c r="PF576" s="2" t="s">
        <v>223</v>
      </c>
      <c r="PG576" s="2" t="s">
        <v>226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223</v>
      </c>
      <c r="QE576" s="2" t="s">
        <v>226</v>
      </c>
      <c r="QF576" s="2" t="s">
        <v>226</v>
      </c>
      <c r="QG576" s="2" t="s">
        <v>238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266</v>
      </c>
      <c r="RB576" s="2" t="s">
        <v>223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252</v>
      </c>
      <c r="RN576" s="2" t="s">
        <v>223</v>
      </c>
      <c r="RO576" s="2" t="s">
        <v>226</v>
      </c>
      <c r="RP576" s="2" t="s">
        <v>226</v>
      </c>
      <c r="RQ576" s="2" t="s">
        <v>238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226</v>
      </c>
      <c r="RZ576" s="2" t="s">
        <v>226</v>
      </c>
      <c r="SA576" s="2" t="s">
        <v>226</v>
      </c>
      <c r="SB576" s="2" t="s">
        <v>226</v>
      </c>
      <c r="SC576" s="2" t="s">
        <v>226</v>
      </c>
      <c r="SD576" s="2" t="s">
        <v>226</v>
      </c>
      <c r="SE576" s="4">
        <v>21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</row>
    <row r="577">
      <c r="A577" s="2" t="s">
        <v>4186</v>
      </c>
      <c r="B577" s="2" t="s">
        <v>577</v>
      </c>
      <c r="C577" s="2" t="s">
        <v>558</v>
      </c>
      <c r="D577" s="2" t="s">
        <v>3985</v>
      </c>
      <c r="E577" s="2" t="s">
        <v>4118</v>
      </c>
      <c r="F577" s="2" t="s">
        <v>3135</v>
      </c>
      <c r="G577" s="2" t="s">
        <v>3136</v>
      </c>
      <c r="H577" s="2" t="s">
        <v>3137</v>
      </c>
      <c r="I577" s="2" t="s">
        <v>4184</v>
      </c>
      <c r="J577" s="2" t="s">
        <v>221</v>
      </c>
      <c r="K577" s="2" t="s">
        <v>1576</v>
      </c>
      <c r="L577" s="3">
        <v>30.95</v>
      </c>
      <c r="M577" s="3">
        <v>32.5</v>
      </c>
      <c r="N577" s="3">
        <v>64.99</v>
      </c>
      <c r="O577" s="2" t="s">
        <v>223</v>
      </c>
      <c r="P577" s="2" t="s">
        <v>284</v>
      </c>
      <c r="Q577" s="2" t="s">
        <v>225</v>
      </c>
      <c r="R577" s="2" t="s">
        <v>226</v>
      </c>
      <c r="S577" s="2" t="s">
        <v>3138</v>
      </c>
      <c r="T577" s="2" t="s">
        <v>969</v>
      </c>
      <c r="U577" s="2" t="s">
        <v>489</v>
      </c>
      <c r="V577" s="2" t="s">
        <v>2382</v>
      </c>
      <c r="W577" s="2" t="s">
        <v>971</v>
      </c>
      <c r="X577" s="2" t="s">
        <v>2542</v>
      </c>
      <c r="Y577" s="2" t="s">
        <v>889</v>
      </c>
      <c r="Z577" s="4">
        <v>109</v>
      </c>
      <c r="AA577" s="4">
        <f>=ROUNDDOWN(25.9523809523809,0)</f>
      </c>
      <c r="AB577" s="5">
        <v>4.2</v>
      </c>
      <c r="AC577" s="2" t="s">
        <v>226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2</v>
      </c>
      <c r="AQ577" s="8">
        <v>68.24</v>
      </c>
      <c r="AR577" s="4"/>
      <c r="AS577" s="8"/>
      <c r="AT577" s="7"/>
      <c r="AU577" s="7"/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>
        <v>0.3901</v>
      </c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>
        <v>2</v>
      </c>
      <c r="BK577" s="8">
        <v>68.24</v>
      </c>
      <c r="BL577" s="2" t="s">
        <v>21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239</v>
      </c>
      <c r="BV577" s="2" t="s">
        <v>223</v>
      </c>
      <c r="BW577" s="2" t="s">
        <v>226</v>
      </c>
      <c r="BX577" s="2" t="s">
        <v>226</v>
      </c>
      <c r="BY577" s="2" t="s">
        <v>238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239</v>
      </c>
      <c r="CH577" s="2" t="s">
        <v>223</v>
      </c>
      <c r="CI577" s="2" t="s">
        <v>1886</v>
      </c>
      <c r="CJ577" s="2" t="s">
        <v>3914</v>
      </c>
      <c r="CK577" s="2" t="s">
        <v>238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239</v>
      </c>
      <c r="CT577" s="2" t="s">
        <v>223</v>
      </c>
      <c r="CU577" s="2" t="s">
        <v>1619</v>
      </c>
      <c r="CV577" s="2" t="s">
        <v>226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223</v>
      </c>
      <c r="DG577" s="2" t="s">
        <v>914</v>
      </c>
      <c r="DH577" s="2" t="s">
        <v>2059</v>
      </c>
      <c r="DI577" s="2" t="s">
        <v>291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239</v>
      </c>
      <c r="DR577" s="2" t="s">
        <v>223</v>
      </c>
      <c r="DS577" s="2" t="s">
        <v>2262</v>
      </c>
      <c r="DT577" s="2" t="s">
        <v>3598</v>
      </c>
      <c r="DU577" s="2" t="s">
        <v>291</v>
      </c>
      <c r="DV577" s="2" t="s">
        <v>226</v>
      </c>
      <c r="DW577" s="4">
        <v>2</v>
      </c>
      <c r="DX577" s="8">
        <v>68.24</v>
      </c>
      <c r="DY577" s="4"/>
      <c r="DZ577" s="8"/>
      <c r="EA577" s="7"/>
      <c r="EB577" s="7"/>
      <c r="EC577" s="2" t="s">
        <v>239</v>
      </c>
      <c r="ED577" s="2" t="s">
        <v>223</v>
      </c>
      <c r="EE577" s="2" t="s">
        <v>1189</v>
      </c>
      <c r="EF577" s="2" t="s">
        <v>906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448</v>
      </c>
      <c r="EP577" s="2" t="s">
        <v>223</v>
      </c>
      <c r="EQ577" s="2" t="s">
        <v>226</v>
      </c>
      <c r="ER577" s="2" t="s">
        <v>226</v>
      </c>
      <c r="ES577" s="2" t="s">
        <v>238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239</v>
      </c>
      <c r="FB577" s="2" t="s">
        <v>223</v>
      </c>
      <c r="FC577" s="2" t="s">
        <v>415</v>
      </c>
      <c r="FD577" s="2" t="s">
        <v>226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223</v>
      </c>
      <c r="FO577" s="2" t="s">
        <v>927</v>
      </c>
      <c r="FP577" s="2" t="s">
        <v>2970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239</v>
      </c>
      <c r="FZ577" s="2" t="s">
        <v>223</v>
      </c>
      <c r="GA577" s="2" t="s">
        <v>661</v>
      </c>
      <c r="GB577" s="2" t="s">
        <v>226</v>
      </c>
      <c r="GC577" s="2" t="s">
        <v>238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252</v>
      </c>
      <c r="GL577" s="2" t="s">
        <v>223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266</v>
      </c>
      <c r="GX577" s="2" t="s">
        <v>223</v>
      </c>
      <c r="GY577" s="2" t="s">
        <v>226</v>
      </c>
      <c r="GZ577" s="2" t="s">
        <v>226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223</v>
      </c>
      <c r="HK577" s="2" t="s">
        <v>226</v>
      </c>
      <c r="HL577" s="2" t="s">
        <v>226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236</v>
      </c>
      <c r="HV577" s="2" t="s">
        <v>223</v>
      </c>
      <c r="HW577" s="2" t="s">
        <v>226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252</v>
      </c>
      <c r="IH577" s="2" t="s">
        <v>223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223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252</v>
      </c>
      <c r="JF577" s="2" t="s">
        <v>223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252</v>
      </c>
      <c r="JR577" s="2" t="s">
        <v>223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223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252</v>
      </c>
      <c r="KP577" s="2" t="s">
        <v>223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252</v>
      </c>
      <c r="LB577" s="2" t="s">
        <v>223</v>
      </c>
      <c r="LC577" s="2" t="s">
        <v>226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252</v>
      </c>
      <c r="LN577" s="2" t="s">
        <v>223</v>
      </c>
      <c r="LO577" s="2" t="s">
        <v>226</v>
      </c>
      <c r="LP577" s="2" t="s">
        <v>226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239</v>
      </c>
      <c r="MX577" s="2" t="s">
        <v>223</v>
      </c>
      <c r="MY577" s="2" t="s">
        <v>3049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239</v>
      </c>
      <c r="NJ577" s="2" t="s">
        <v>261</v>
      </c>
      <c r="NK577" s="2" t="s">
        <v>377</v>
      </c>
      <c r="NL577" s="2" t="s">
        <v>226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239</v>
      </c>
      <c r="NV577" s="2" t="s">
        <v>237</v>
      </c>
      <c r="NW577" s="2" t="s">
        <v>2967</v>
      </c>
      <c r="NX577" s="2" t="s">
        <v>1859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252</v>
      </c>
      <c r="OH577" s="2" t="s">
        <v>223</v>
      </c>
      <c r="OI577" s="2" t="s">
        <v>226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252</v>
      </c>
      <c r="OT577" s="2" t="s">
        <v>223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239</v>
      </c>
      <c r="PF577" s="2" t="s">
        <v>223</v>
      </c>
      <c r="PG577" s="2" t="s">
        <v>226</v>
      </c>
      <c r="PH577" s="2" t="s">
        <v>226</v>
      </c>
      <c r="PI577" s="2" t="s">
        <v>238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223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266</v>
      </c>
      <c r="RB577" s="2" t="s">
        <v>223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252</v>
      </c>
      <c r="RN577" s="2" t="s">
        <v>223</v>
      </c>
      <c r="RO577" s="2" t="s">
        <v>226</v>
      </c>
      <c r="RP577" s="2" t="s">
        <v>226</v>
      </c>
      <c r="RQ577" s="2" t="s">
        <v>238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226</v>
      </c>
      <c r="RZ577" s="2" t="s">
        <v>226</v>
      </c>
      <c r="SA577" s="2" t="s">
        <v>226</v>
      </c>
      <c r="SB577" s="2" t="s">
        <v>226</v>
      </c>
      <c r="SC577" s="2" t="s">
        <v>226</v>
      </c>
      <c r="SD577" s="2" t="s">
        <v>226</v>
      </c>
      <c r="SE577" s="4">
        <v>109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</row>
    <row r="578">
      <c r="A578" s="2" t="s">
        <v>4187</v>
      </c>
      <c r="B578" s="2" t="s">
        <v>577</v>
      </c>
      <c r="C578" s="2" t="s">
        <v>558</v>
      </c>
      <c r="D578" s="2" t="s">
        <v>3985</v>
      </c>
      <c r="E578" s="2" t="s">
        <v>4118</v>
      </c>
      <c r="F578" s="2" t="s">
        <v>1572</v>
      </c>
      <c r="G578" s="2" t="s">
        <v>1573</v>
      </c>
      <c r="H578" s="2" t="s">
        <v>1574</v>
      </c>
      <c r="I578" s="2" t="s">
        <v>4188</v>
      </c>
      <c r="J578" s="2" t="s">
        <v>582</v>
      </c>
      <c r="K578" s="2" t="s">
        <v>1576</v>
      </c>
      <c r="L578" s="3">
        <v>22.5</v>
      </c>
      <c r="M578" s="3">
        <v>23.63</v>
      </c>
      <c r="N578" s="3">
        <v>49.99</v>
      </c>
      <c r="O578" s="2" t="s">
        <v>283</v>
      </c>
      <c r="P578" s="2" t="s">
        <v>284</v>
      </c>
      <c r="Q578" s="2" t="s">
        <v>225</v>
      </c>
      <c r="R578" s="2" t="s">
        <v>226</v>
      </c>
      <c r="S578" s="2" t="s">
        <v>1577</v>
      </c>
      <c r="T578" s="2" t="s">
        <v>969</v>
      </c>
      <c r="U578" s="2" t="s">
        <v>2756</v>
      </c>
      <c r="V578" s="2" t="s">
        <v>563</v>
      </c>
      <c r="W578" s="2" t="s">
        <v>1352</v>
      </c>
      <c r="X578" s="2" t="s">
        <v>1578</v>
      </c>
      <c r="Y578" s="2" t="s">
        <v>827</v>
      </c>
      <c r="Z578" s="4"/>
      <c r="AA578" s="4">
        <f>=ROUNDDOWN({0},0)</f>
      </c>
      <c r="AB578" s="5"/>
      <c r="AC578" s="2" t="s">
        <v>226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>
        <v>2</v>
      </c>
      <c r="AS578" s="8">
        <v>29.49</v>
      </c>
      <c r="AT578" s="7">
        <v>-1</v>
      </c>
      <c r="AU578" s="7">
        <v>-1</v>
      </c>
      <c r="AV578" s="4"/>
      <c r="AW578" s="8"/>
      <c r="AX578" s="4">
        <v>2</v>
      </c>
      <c r="AY578" s="8">
        <v>29.49</v>
      </c>
      <c r="AZ578" s="7">
        <v>-1</v>
      </c>
      <c r="BA578" s="7">
        <v>-1</v>
      </c>
      <c r="BB578" s="7"/>
      <c r="BC578" s="4"/>
      <c r="BD578" s="8"/>
      <c r="BE578" s="4">
        <v>2</v>
      </c>
      <c r="BF578" s="8">
        <v>29.49</v>
      </c>
      <c r="BG578" s="7">
        <v>-1</v>
      </c>
      <c r="BH578" s="7">
        <v>-1</v>
      </c>
      <c r="BI578" s="7"/>
      <c r="BJ578" s="4"/>
      <c r="BK578" s="8"/>
      <c r="BL578" s="2" t="s">
        <v>4189</v>
      </c>
      <c r="BM578" s="7"/>
      <c r="BN578" s="7"/>
      <c r="BO578" s="4"/>
      <c r="BP578" s="8"/>
      <c r="BQ578" s="4"/>
      <c r="BR578" s="8"/>
      <c r="BS578" s="7"/>
      <c r="BT578" s="7"/>
      <c r="BU578" s="2" t="s">
        <v>1002</v>
      </c>
      <c r="BV578" s="2" t="s">
        <v>237</v>
      </c>
      <c r="BW578" s="2" t="s">
        <v>226</v>
      </c>
      <c r="BX578" s="2" t="s">
        <v>1267</v>
      </c>
      <c r="BY578" s="2" t="s">
        <v>238</v>
      </c>
      <c r="BZ578" s="2" t="s">
        <v>226</v>
      </c>
      <c r="CA578" s="4"/>
      <c r="CB578" s="8"/>
      <c r="CC578" s="4"/>
      <c r="CD578" s="8"/>
      <c r="CE578" s="7"/>
      <c r="CF578" s="7"/>
      <c r="CG578" s="2" t="s">
        <v>239</v>
      </c>
      <c r="CH578" s="2" t="s">
        <v>237</v>
      </c>
      <c r="CI578" s="2" t="s">
        <v>800</v>
      </c>
      <c r="CJ578" s="2" t="s">
        <v>776</v>
      </c>
      <c r="CK578" s="2" t="s">
        <v>238</v>
      </c>
      <c r="CL578" s="2" t="s">
        <v>226</v>
      </c>
      <c r="CM578" s="4"/>
      <c r="CN578" s="8"/>
      <c r="CO578" s="4">
        <v>1</v>
      </c>
      <c r="CP578" s="8">
        <v>15.31</v>
      </c>
      <c r="CQ578" s="7">
        <v>-1</v>
      </c>
      <c r="CR578" s="7">
        <v>-1</v>
      </c>
      <c r="CS578" s="2" t="s">
        <v>239</v>
      </c>
      <c r="CT578" s="2" t="s">
        <v>237</v>
      </c>
      <c r="CU578" s="2" t="s">
        <v>800</v>
      </c>
      <c r="CV578" s="2" t="s">
        <v>2277</v>
      </c>
      <c r="CW578" s="2" t="s">
        <v>238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239</v>
      </c>
      <c r="DF578" s="2" t="s">
        <v>237</v>
      </c>
      <c r="DG578" s="2" t="s">
        <v>800</v>
      </c>
      <c r="DH578" s="2" t="s">
        <v>3736</v>
      </c>
      <c r="DI578" s="2" t="s">
        <v>238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239</v>
      </c>
      <c r="DR578" s="2" t="s">
        <v>237</v>
      </c>
      <c r="DS578" s="2" t="s">
        <v>800</v>
      </c>
      <c r="DT578" s="2" t="s">
        <v>3303</v>
      </c>
      <c r="DU578" s="2" t="s">
        <v>238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239</v>
      </c>
      <c r="ED578" s="2" t="s">
        <v>237</v>
      </c>
      <c r="EE578" s="2" t="s">
        <v>3227</v>
      </c>
      <c r="EF578" s="2" t="s">
        <v>3574</v>
      </c>
      <c r="EG578" s="2" t="s">
        <v>238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239</v>
      </c>
      <c r="EP578" s="2" t="s">
        <v>237</v>
      </c>
      <c r="EQ578" s="2" t="s">
        <v>800</v>
      </c>
      <c r="ER578" s="2" t="s">
        <v>4190</v>
      </c>
      <c r="ES578" s="2" t="s">
        <v>238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239</v>
      </c>
      <c r="FB578" s="2" t="s">
        <v>237</v>
      </c>
      <c r="FC578" s="2" t="s">
        <v>636</v>
      </c>
      <c r="FD578" s="2" t="s">
        <v>1260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237</v>
      </c>
      <c r="FO578" s="2" t="s">
        <v>3227</v>
      </c>
      <c r="FP578" s="2" t="s">
        <v>3583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226</v>
      </c>
      <c r="GA578" s="2" t="s">
        <v>226</v>
      </c>
      <c r="GB578" s="2" t="s">
        <v>226</v>
      </c>
      <c r="GC578" s="2" t="s">
        <v>226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667</v>
      </c>
      <c r="GL578" s="2" t="s">
        <v>237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239</v>
      </c>
      <c r="GX578" s="2" t="s">
        <v>237</v>
      </c>
      <c r="GY578" s="2" t="s">
        <v>776</v>
      </c>
      <c r="GZ578" s="2" t="s">
        <v>3550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252</v>
      </c>
      <c r="HJ578" s="2" t="s">
        <v>237</v>
      </c>
      <c r="HK578" s="2" t="s">
        <v>226</v>
      </c>
      <c r="HL578" s="2" t="s">
        <v>226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237</v>
      </c>
      <c r="HW578" s="2" t="s">
        <v>1180</v>
      </c>
      <c r="HX578" s="2" t="s">
        <v>885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252</v>
      </c>
      <c r="IH578" s="2" t="s">
        <v>237</v>
      </c>
      <c r="II578" s="2" t="s">
        <v>226</v>
      </c>
      <c r="IJ578" s="2" t="s">
        <v>226</v>
      </c>
      <c r="IK578" s="2" t="s">
        <v>238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226</v>
      </c>
      <c r="IT578" s="2" t="s">
        <v>226</v>
      </c>
      <c r="IU578" s="2" t="s">
        <v>226</v>
      </c>
      <c r="IV578" s="2" t="s">
        <v>226</v>
      </c>
      <c r="IW578" s="2" t="s">
        <v>226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252</v>
      </c>
      <c r="JF578" s="2" t="s">
        <v>237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237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237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236</v>
      </c>
      <c r="KP578" s="2" t="s">
        <v>237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252</v>
      </c>
      <c r="LB578" s="2" t="s">
        <v>237</v>
      </c>
      <c r="LC578" s="2" t="s">
        <v>226</v>
      </c>
      <c r="LD578" s="2" t="s">
        <v>226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226</v>
      </c>
      <c r="LO578" s="2" t="s">
        <v>226</v>
      </c>
      <c r="LP578" s="2" t="s">
        <v>226</v>
      </c>
      <c r="LQ578" s="2" t="s">
        <v>226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252</v>
      </c>
      <c r="MX578" s="2" t="s">
        <v>237</v>
      </c>
      <c r="MY578" s="2" t="s">
        <v>226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239</v>
      </c>
      <c r="NJ578" s="2" t="s">
        <v>237</v>
      </c>
      <c r="NK578" s="2" t="s">
        <v>3227</v>
      </c>
      <c r="NL578" s="2" t="s">
        <v>1858</v>
      </c>
      <c r="NM578" s="2" t="s">
        <v>238</v>
      </c>
      <c r="NN578" s="2" t="s">
        <v>226</v>
      </c>
      <c r="NO578" s="4"/>
      <c r="NP578" s="8"/>
      <c r="NQ578" s="4">
        <v>1</v>
      </c>
      <c r="NR578" s="8">
        <v>14.18</v>
      </c>
      <c r="NS578" s="7">
        <v>-1</v>
      </c>
      <c r="NT578" s="7">
        <v>-1</v>
      </c>
      <c r="NU578" s="2" t="s">
        <v>239</v>
      </c>
      <c r="NV578" s="2" t="s">
        <v>237</v>
      </c>
      <c r="NW578" s="2" t="s">
        <v>1599</v>
      </c>
      <c r="NX578" s="2" t="s">
        <v>650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252</v>
      </c>
      <c r="OH578" s="2" t="s">
        <v>237</v>
      </c>
      <c r="OI578" s="2" t="s">
        <v>226</v>
      </c>
      <c r="OJ578" s="2" t="s">
        <v>226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252</v>
      </c>
      <c r="OT578" s="2" t="s">
        <v>237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266</v>
      </c>
      <c r="QD578" s="2" t="s">
        <v>237</v>
      </c>
      <c r="QE578" s="2" t="s">
        <v>226</v>
      </c>
      <c r="QF578" s="2" t="s">
        <v>226</v>
      </c>
      <c r="QG578" s="2" t="s">
        <v>238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236</v>
      </c>
      <c r="QP578" s="2" t="s">
        <v>237</v>
      </c>
      <c r="QQ578" s="2" t="s">
        <v>226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266</v>
      </c>
      <c r="RB578" s="2" t="s">
        <v>237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236</v>
      </c>
      <c r="RZ578" s="2" t="s">
        <v>237</v>
      </c>
      <c r="SA578" s="2" t="s">
        <v>226</v>
      </c>
      <c r="SB578" s="2" t="s">
        <v>226</v>
      </c>
      <c r="SC578" s="2" t="s">
        <v>238</v>
      </c>
      <c r="SD578" s="2" t="s">
        <v>226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</row>
    <row r="579">
      <c r="A579" s="2" t="s">
        <v>4191</v>
      </c>
      <c r="B579" s="2" t="s">
        <v>577</v>
      </c>
      <c r="C579" s="2" t="s">
        <v>558</v>
      </c>
      <c r="D579" s="2" t="s">
        <v>3985</v>
      </c>
      <c r="E579" s="2" t="s">
        <v>4118</v>
      </c>
      <c r="F579" s="2" t="s">
        <v>3933</v>
      </c>
      <c r="G579" s="2" t="s">
        <v>3934</v>
      </c>
      <c r="H579" s="2" t="s">
        <v>3935</v>
      </c>
      <c r="I579" s="2" t="s">
        <v>4192</v>
      </c>
      <c r="J579" s="2" t="s">
        <v>582</v>
      </c>
      <c r="K579" s="2" t="s">
        <v>674</v>
      </c>
      <c r="L579" s="3">
        <v>27.6</v>
      </c>
      <c r="M579" s="3">
        <v>28.98</v>
      </c>
      <c r="N579" s="3">
        <v>59.99</v>
      </c>
      <c r="O579" s="2" t="s">
        <v>302</v>
      </c>
      <c r="P579" s="2" t="s">
        <v>284</v>
      </c>
      <c r="Q579" s="2" t="s">
        <v>225</v>
      </c>
      <c r="R579" s="2" t="s">
        <v>226</v>
      </c>
      <c r="S579" s="2" t="s">
        <v>3937</v>
      </c>
      <c r="T579" s="2" t="s">
        <v>969</v>
      </c>
      <c r="U579" s="2" t="s">
        <v>2756</v>
      </c>
      <c r="V579" s="2" t="s">
        <v>563</v>
      </c>
      <c r="W579" s="2" t="s">
        <v>587</v>
      </c>
      <c r="X579" s="2" t="s">
        <v>1578</v>
      </c>
      <c r="Y579" s="2" t="s">
        <v>1000</v>
      </c>
      <c r="Z579" s="4"/>
      <c r="AA579" s="4">
        <f>=ROUNDDOWN({0},0)</f>
      </c>
      <c r="AB579" s="5"/>
      <c r="AC579" s="2" t="s">
        <v>226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>
        <v>1</v>
      </c>
      <c r="AS579" s="8">
        <v>18.62</v>
      </c>
      <c r="AT579" s="7">
        <v>-1</v>
      </c>
      <c r="AU579" s="7">
        <v>-1</v>
      </c>
      <c r="AV579" s="4" t="s">
        <v>226</v>
      </c>
      <c r="AW579" s="8" t="s">
        <v>226</v>
      </c>
      <c r="AX579" s="4">
        <v>1</v>
      </c>
      <c r="AY579" s="8">
        <v>18.62</v>
      </c>
      <c r="AZ579" s="7" t="s">
        <v>226</v>
      </c>
      <c r="BA579" s="7" t="s">
        <v>226</v>
      </c>
      <c r="BB579" s="7"/>
      <c r="BC579" s="4" t="s">
        <v>226</v>
      </c>
      <c r="BD579" s="8" t="s">
        <v>226</v>
      </c>
      <c r="BE579" s="4">
        <v>1</v>
      </c>
      <c r="BF579" s="8">
        <v>18.62</v>
      </c>
      <c r="BG579" s="7" t="s">
        <v>226</v>
      </c>
      <c r="BH579" s="7" t="s">
        <v>226</v>
      </c>
      <c r="BI579" s="7"/>
      <c r="BJ579" s="4"/>
      <c r="BK579" s="8"/>
      <c r="BL579" s="2" t="s">
        <v>303</v>
      </c>
      <c r="BM579" s="7"/>
      <c r="BN579" s="7"/>
      <c r="BO579" s="4"/>
      <c r="BP579" s="8"/>
      <c r="BQ579" s="4"/>
      <c r="BR579" s="8"/>
      <c r="BS579" s="7"/>
      <c r="BT579" s="7"/>
      <c r="BU579" s="2" t="s">
        <v>236</v>
      </c>
      <c r="BV579" s="2" t="s">
        <v>237</v>
      </c>
      <c r="BW579" s="2" t="s">
        <v>226</v>
      </c>
      <c r="BX579" s="2" t="s">
        <v>226</v>
      </c>
      <c r="BY579" s="2" t="s">
        <v>238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239</v>
      </c>
      <c r="CH579" s="2" t="s">
        <v>237</v>
      </c>
      <c r="CI579" s="2" t="s">
        <v>845</v>
      </c>
      <c r="CJ579" s="2" t="s">
        <v>3536</v>
      </c>
      <c r="CK579" s="2" t="s">
        <v>238</v>
      </c>
      <c r="CL579" s="2" t="s">
        <v>226</v>
      </c>
      <c r="CM579" s="4"/>
      <c r="CN579" s="8"/>
      <c r="CO579" s="4">
        <v>1</v>
      </c>
      <c r="CP579" s="8">
        <v>18.62</v>
      </c>
      <c r="CQ579" s="7">
        <v>-1</v>
      </c>
      <c r="CR579" s="7">
        <v>-1</v>
      </c>
      <c r="CS579" s="2" t="s">
        <v>239</v>
      </c>
      <c r="CT579" s="2" t="s">
        <v>237</v>
      </c>
      <c r="CU579" s="2" t="s">
        <v>1077</v>
      </c>
      <c r="CV579" s="2" t="s">
        <v>849</v>
      </c>
      <c r="CW579" s="2" t="s">
        <v>238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239</v>
      </c>
      <c r="DF579" s="2" t="s">
        <v>237</v>
      </c>
      <c r="DG579" s="2" t="s">
        <v>848</v>
      </c>
      <c r="DH579" s="2" t="s">
        <v>686</v>
      </c>
      <c r="DI579" s="2" t="s">
        <v>291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239</v>
      </c>
      <c r="DR579" s="2" t="s">
        <v>237</v>
      </c>
      <c r="DS579" s="2" t="s">
        <v>1226</v>
      </c>
      <c r="DT579" s="2" t="s">
        <v>1671</v>
      </c>
      <c r="DU579" s="2" t="s">
        <v>291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236</v>
      </c>
      <c r="ED579" s="2" t="s">
        <v>237</v>
      </c>
      <c r="EE579" s="2" t="s">
        <v>226</v>
      </c>
      <c r="EF579" s="2" t="s">
        <v>226</v>
      </c>
      <c r="EG579" s="2" t="s">
        <v>238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239</v>
      </c>
      <c r="EP579" s="2" t="s">
        <v>237</v>
      </c>
      <c r="EQ579" s="2" t="s">
        <v>1077</v>
      </c>
      <c r="ER579" s="2" t="s">
        <v>1259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239</v>
      </c>
      <c r="FB579" s="2" t="s">
        <v>237</v>
      </c>
      <c r="FC579" s="2" t="s">
        <v>885</v>
      </c>
      <c r="FD579" s="2" t="s">
        <v>4193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237</v>
      </c>
      <c r="FO579" s="2" t="s">
        <v>1077</v>
      </c>
      <c r="FP579" s="2" t="s">
        <v>3700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667</v>
      </c>
      <c r="GL579" s="2" t="s">
        <v>237</v>
      </c>
      <c r="GM579" s="2" t="s">
        <v>226</v>
      </c>
      <c r="GN579" s="2" t="s">
        <v>226</v>
      </c>
      <c r="GO579" s="2" t="s">
        <v>238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239</v>
      </c>
      <c r="GX579" s="2" t="s">
        <v>237</v>
      </c>
      <c r="GY579" s="2" t="s">
        <v>1077</v>
      </c>
      <c r="GZ579" s="2" t="s">
        <v>2283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239</v>
      </c>
      <c r="HJ579" s="2" t="s">
        <v>237</v>
      </c>
      <c r="HK579" s="2" t="s">
        <v>1077</v>
      </c>
      <c r="HL579" s="2" t="s">
        <v>866</v>
      </c>
      <c r="HM579" s="2" t="s">
        <v>238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239</v>
      </c>
      <c r="HV579" s="2" t="s">
        <v>237</v>
      </c>
      <c r="HW579" s="2" t="s">
        <v>1139</v>
      </c>
      <c r="HX579" s="2" t="s">
        <v>1943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252</v>
      </c>
      <c r="IH579" s="2" t="s">
        <v>237</v>
      </c>
      <c r="II579" s="2" t="s">
        <v>226</v>
      </c>
      <c r="IJ579" s="2" t="s">
        <v>226</v>
      </c>
      <c r="IK579" s="2" t="s">
        <v>238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226</v>
      </c>
      <c r="IT579" s="2" t="s">
        <v>226</v>
      </c>
      <c r="IU579" s="2" t="s">
        <v>226</v>
      </c>
      <c r="IV579" s="2" t="s">
        <v>226</v>
      </c>
      <c r="IW579" s="2" t="s">
        <v>226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237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237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237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236</v>
      </c>
      <c r="KP579" s="2" t="s">
        <v>237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252</v>
      </c>
      <c r="LB579" s="2" t="s">
        <v>237</v>
      </c>
      <c r="LC579" s="2" t="s">
        <v>226</v>
      </c>
      <c r="LD579" s="2" t="s">
        <v>226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237</v>
      </c>
      <c r="LO579" s="2" t="s">
        <v>226</v>
      </c>
      <c r="LP579" s="2" t="s">
        <v>226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252</v>
      </c>
      <c r="MX579" s="2" t="s">
        <v>237</v>
      </c>
      <c r="MY579" s="2" t="s">
        <v>226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239</v>
      </c>
      <c r="NJ579" s="2" t="s">
        <v>237</v>
      </c>
      <c r="NK579" s="2" t="s">
        <v>1077</v>
      </c>
      <c r="NL579" s="2" t="s">
        <v>1869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239</v>
      </c>
      <c r="NV579" s="2" t="s">
        <v>237</v>
      </c>
      <c r="NW579" s="2" t="s">
        <v>682</v>
      </c>
      <c r="NX579" s="2" t="s">
        <v>789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252</v>
      </c>
      <c r="OH579" s="2" t="s">
        <v>237</v>
      </c>
      <c r="OI579" s="2" t="s">
        <v>226</v>
      </c>
      <c r="OJ579" s="2" t="s">
        <v>226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252</v>
      </c>
      <c r="OT579" s="2" t="s">
        <v>237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266</v>
      </c>
      <c r="QD579" s="2" t="s">
        <v>237</v>
      </c>
      <c r="QE579" s="2" t="s">
        <v>226</v>
      </c>
      <c r="QF579" s="2" t="s">
        <v>226</v>
      </c>
      <c r="QG579" s="2" t="s">
        <v>238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236</v>
      </c>
      <c r="QP579" s="2" t="s">
        <v>237</v>
      </c>
      <c r="QQ579" s="2" t="s">
        <v>226</v>
      </c>
      <c r="QR579" s="2" t="s">
        <v>226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266</v>
      </c>
      <c r="RB579" s="2" t="s">
        <v>237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236</v>
      </c>
      <c r="RZ579" s="2" t="s">
        <v>237</v>
      </c>
      <c r="SA579" s="2" t="s">
        <v>226</v>
      </c>
      <c r="SB579" s="2" t="s">
        <v>226</v>
      </c>
      <c r="SC579" s="2" t="s">
        <v>238</v>
      </c>
      <c r="SD579" s="2" t="s">
        <v>226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</row>
    <row r="580">
      <c r="A580" s="2" t="s">
        <v>4194</v>
      </c>
      <c r="B580" s="2" t="s">
        <v>577</v>
      </c>
      <c r="C580" s="2" t="s">
        <v>558</v>
      </c>
      <c r="D580" s="2" t="s">
        <v>3985</v>
      </c>
      <c r="E580" s="2" t="s">
        <v>4118</v>
      </c>
      <c r="F580" s="2" t="s">
        <v>3933</v>
      </c>
      <c r="G580" s="2" t="s">
        <v>3934</v>
      </c>
      <c r="H580" s="2" t="s">
        <v>3935</v>
      </c>
      <c r="I580" s="2" t="s">
        <v>4192</v>
      </c>
      <c r="J580" s="2" t="s">
        <v>221</v>
      </c>
      <c r="K580" s="2" t="s">
        <v>674</v>
      </c>
      <c r="L580" s="3">
        <v>32.9</v>
      </c>
      <c r="M580" s="3">
        <v>34.54</v>
      </c>
      <c r="N580" s="3">
        <v>69.99</v>
      </c>
      <c r="O580" s="2" t="s">
        <v>283</v>
      </c>
      <c r="P580" s="2" t="s">
        <v>284</v>
      </c>
      <c r="Q580" s="2" t="s">
        <v>225</v>
      </c>
      <c r="R580" s="2" t="s">
        <v>226</v>
      </c>
      <c r="S580" s="2" t="s">
        <v>3937</v>
      </c>
      <c r="T580" s="2" t="s">
        <v>226</v>
      </c>
      <c r="U580" s="2" t="s">
        <v>489</v>
      </c>
      <c r="V580" s="2" t="s">
        <v>563</v>
      </c>
      <c r="W580" s="2" t="s">
        <v>587</v>
      </c>
      <c r="X580" s="2" t="s">
        <v>1578</v>
      </c>
      <c r="Y580" s="2" t="s">
        <v>640</v>
      </c>
      <c r="Z580" s="4"/>
      <c r="AA580" s="4">
        <f>=ROUNDDOWN({0},0)</f>
      </c>
      <c r="AB580" s="5"/>
      <c r="AC580" s="2" t="s">
        <v>226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/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/>
      <c r="BJ580" s="4"/>
      <c r="BK580" s="8"/>
      <c r="BL580" s="2" t="s">
        <v>226</v>
      </c>
      <c r="BM580" s="7"/>
      <c r="BN580" s="7"/>
      <c r="BO580" s="4"/>
      <c r="BP580" s="8"/>
      <c r="BQ580" s="4"/>
      <c r="BR580" s="8"/>
      <c r="BS580" s="7"/>
      <c r="BT580" s="7"/>
      <c r="BU580" s="2" t="s">
        <v>236</v>
      </c>
      <c r="BV580" s="2" t="s">
        <v>237</v>
      </c>
      <c r="BW580" s="2" t="s">
        <v>226</v>
      </c>
      <c r="BX580" s="2" t="s">
        <v>226</v>
      </c>
      <c r="BY580" s="2" t="s">
        <v>238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239</v>
      </c>
      <c r="CH580" s="2" t="s">
        <v>237</v>
      </c>
      <c r="CI580" s="2" t="s">
        <v>845</v>
      </c>
      <c r="CJ580" s="2" t="s">
        <v>1260</v>
      </c>
      <c r="CK580" s="2" t="s">
        <v>238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237</v>
      </c>
      <c r="CU580" s="2" t="s">
        <v>640</v>
      </c>
      <c r="CV580" s="2" t="s">
        <v>1172</v>
      </c>
      <c r="CW580" s="2" t="s">
        <v>238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239</v>
      </c>
      <c r="DF580" s="2" t="s">
        <v>237</v>
      </c>
      <c r="DG580" s="2" t="s">
        <v>848</v>
      </c>
      <c r="DH580" s="2" t="s">
        <v>1950</v>
      </c>
      <c r="DI580" s="2" t="s">
        <v>238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239</v>
      </c>
      <c r="DR580" s="2" t="s">
        <v>237</v>
      </c>
      <c r="DS580" s="2" t="s">
        <v>1226</v>
      </c>
      <c r="DT580" s="2" t="s">
        <v>1869</v>
      </c>
      <c r="DU580" s="2" t="s">
        <v>238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236</v>
      </c>
      <c r="ED580" s="2" t="s">
        <v>237</v>
      </c>
      <c r="EE580" s="2" t="s">
        <v>226</v>
      </c>
      <c r="EF580" s="2" t="s">
        <v>226</v>
      </c>
      <c r="EG580" s="2" t="s">
        <v>238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239</v>
      </c>
      <c r="EP580" s="2" t="s">
        <v>237</v>
      </c>
      <c r="EQ580" s="2" t="s">
        <v>640</v>
      </c>
      <c r="ER580" s="2" t="s">
        <v>1181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237</v>
      </c>
      <c r="FC580" s="2" t="s">
        <v>885</v>
      </c>
      <c r="FD580" s="2" t="s">
        <v>4195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237</v>
      </c>
      <c r="FO580" s="2" t="s">
        <v>640</v>
      </c>
      <c r="FP580" s="2" t="s">
        <v>1959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226</v>
      </c>
      <c r="GA580" s="2" t="s">
        <v>226</v>
      </c>
      <c r="GB580" s="2" t="s">
        <v>226</v>
      </c>
      <c r="GC580" s="2" t="s">
        <v>226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667</v>
      </c>
      <c r="GL580" s="2" t="s">
        <v>237</v>
      </c>
      <c r="GM580" s="2" t="s">
        <v>226</v>
      </c>
      <c r="GN580" s="2" t="s">
        <v>226</v>
      </c>
      <c r="GO580" s="2" t="s">
        <v>238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239</v>
      </c>
      <c r="GX580" s="2" t="s">
        <v>237</v>
      </c>
      <c r="GY580" s="2" t="s">
        <v>640</v>
      </c>
      <c r="GZ580" s="2" t="s">
        <v>864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237</v>
      </c>
      <c r="HK580" s="2" t="s">
        <v>640</v>
      </c>
      <c r="HL580" s="2" t="s">
        <v>1139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223</v>
      </c>
      <c r="HW580" s="2" t="s">
        <v>1139</v>
      </c>
      <c r="HX580" s="2" t="s">
        <v>905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252</v>
      </c>
      <c r="IH580" s="2" t="s">
        <v>237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226</v>
      </c>
      <c r="IT580" s="2" t="s">
        <v>226</v>
      </c>
      <c r="IU580" s="2" t="s">
        <v>226</v>
      </c>
      <c r="IV580" s="2" t="s">
        <v>226</v>
      </c>
      <c r="IW580" s="2" t="s">
        <v>226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237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237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237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236</v>
      </c>
      <c r="KP580" s="2" t="s">
        <v>237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252</v>
      </c>
      <c r="LB580" s="2" t="s">
        <v>237</v>
      </c>
      <c r="LC580" s="2" t="s">
        <v>226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223</v>
      </c>
      <c r="LO580" s="2" t="s">
        <v>2091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252</v>
      </c>
      <c r="MX580" s="2" t="s">
        <v>237</v>
      </c>
      <c r="MY580" s="2" t="s">
        <v>226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239</v>
      </c>
      <c r="NJ580" s="2" t="s">
        <v>237</v>
      </c>
      <c r="NK580" s="2" t="s">
        <v>640</v>
      </c>
      <c r="NL580" s="2" t="s">
        <v>1880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239</v>
      </c>
      <c r="NV580" s="2" t="s">
        <v>237</v>
      </c>
      <c r="NW580" s="2" t="s">
        <v>682</v>
      </c>
      <c r="NX580" s="2" t="s">
        <v>904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252</v>
      </c>
      <c r="OH580" s="2" t="s">
        <v>237</v>
      </c>
      <c r="OI580" s="2" t="s">
        <v>226</v>
      </c>
      <c r="OJ580" s="2" t="s">
        <v>226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252</v>
      </c>
      <c r="OT580" s="2" t="s">
        <v>237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226</v>
      </c>
      <c r="PF580" s="2" t="s">
        <v>226</v>
      </c>
      <c r="PG580" s="2" t="s">
        <v>226</v>
      </c>
      <c r="PH580" s="2" t="s">
        <v>226</v>
      </c>
      <c r="PI580" s="2" t="s">
        <v>226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237</v>
      </c>
      <c r="QE580" s="2" t="s">
        <v>226</v>
      </c>
      <c r="QF580" s="2" t="s">
        <v>226</v>
      </c>
      <c r="QG580" s="2" t="s">
        <v>238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237</v>
      </c>
      <c r="QQ580" s="2" t="s">
        <v>226</v>
      </c>
      <c r="QR580" s="2" t="s">
        <v>226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266</v>
      </c>
      <c r="RB580" s="2" t="s">
        <v>237</v>
      </c>
      <c r="RC580" s="2" t="s">
        <v>226</v>
      </c>
      <c r="RD580" s="2" t="s">
        <v>226</v>
      </c>
      <c r="RE580" s="2" t="s">
        <v>238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226</v>
      </c>
      <c r="RO580" s="2" t="s">
        <v>226</v>
      </c>
      <c r="RP580" s="2" t="s">
        <v>226</v>
      </c>
      <c r="RQ580" s="2" t="s">
        <v>226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237</v>
      </c>
      <c r="SA580" s="2" t="s">
        <v>226</v>
      </c>
      <c r="SB580" s="2" t="s">
        <v>226</v>
      </c>
      <c r="SC580" s="2" t="s">
        <v>238</v>
      </c>
      <c r="SD580" s="2" t="s">
        <v>226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</row>
    <row r="581">
      <c r="A581" s="2" t="s">
        <v>4196</v>
      </c>
      <c r="B581" s="2" t="s">
        <v>577</v>
      </c>
      <c r="C581" s="2" t="s">
        <v>558</v>
      </c>
      <c r="D581" s="2" t="s">
        <v>3985</v>
      </c>
      <c r="E581" s="2" t="s">
        <v>4118</v>
      </c>
      <c r="F581" s="2" t="s">
        <v>4197</v>
      </c>
      <c r="G581" s="2" t="s">
        <v>3137</v>
      </c>
      <c r="H581" s="2" t="s">
        <v>4198</v>
      </c>
      <c r="I581" s="2" t="s">
        <v>4199</v>
      </c>
      <c r="J581" s="2" t="s">
        <v>582</v>
      </c>
      <c r="K581" s="2" t="s">
        <v>1283</v>
      </c>
      <c r="L581" s="3">
        <v>32.2</v>
      </c>
      <c r="M581" s="3">
        <v>33.81</v>
      </c>
      <c r="N581" s="3">
        <v>69.99</v>
      </c>
      <c r="O581" s="2" t="s">
        <v>283</v>
      </c>
      <c r="P581" s="2" t="s">
        <v>284</v>
      </c>
      <c r="Q581" s="2" t="s">
        <v>225</v>
      </c>
      <c r="R581" s="2" t="s">
        <v>226</v>
      </c>
      <c r="S581" s="2" t="s">
        <v>4200</v>
      </c>
      <c r="T581" s="2" t="s">
        <v>228</v>
      </c>
      <c r="U581" s="2" t="s">
        <v>2756</v>
      </c>
      <c r="V581" s="2" t="s">
        <v>2079</v>
      </c>
      <c r="W581" s="2" t="s">
        <v>1894</v>
      </c>
      <c r="X581" s="2" t="s">
        <v>231</v>
      </c>
      <c r="Y581" s="2" t="s">
        <v>811</v>
      </c>
      <c r="Z581" s="4"/>
      <c r="AA581" s="4">
        <f>=ROUNDDOWN({0},0)</f>
      </c>
      <c r="AB581" s="5"/>
      <c r="AC581" s="2" t="s">
        <v>226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/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239</v>
      </c>
      <c r="BV581" s="2" t="s">
        <v>223</v>
      </c>
      <c r="BW581" s="2" t="s">
        <v>226</v>
      </c>
      <c r="BX581" s="2" t="s">
        <v>338</v>
      </c>
      <c r="BY581" s="2" t="s">
        <v>238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239</v>
      </c>
      <c r="CH581" s="2" t="s">
        <v>223</v>
      </c>
      <c r="CI581" s="2" t="s">
        <v>1534</v>
      </c>
      <c r="CJ581" s="2" t="s">
        <v>1785</v>
      </c>
      <c r="CK581" s="2" t="s">
        <v>238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239</v>
      </c>
      <c r="CT581" s="2" t="s">
        <v>223</v>
      </c>
      <c r="CU581" s="2" t="s">
        <v>1180</v>
      </c>
      <c r="CV581" s="2" t="s">
        <v>757</v>
      </c>
      <c r="CW581" s="2" t="s">
        <v>238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239</v>
      </c>
      <c r="DF581" s="2" t="s">
        <v>237</v>
      </c>
      <c r="DG581" s="2" t="s">
        <v>1180</v>
      </c>
      <c r="DH581" s="2" t="s">
        <v>807</v>
      </c>
      <c r="DI581" s="2" t="s">
        <v>291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239</v>
      </c>
      <c r="DR581" s="2" t="s">
        <v>237</v>
      </c>
      <c r="DS581" s="2" t="s">
        <v>1180</v>
      </c>
      <c r="DT581" s="2" t="s">
        <v>1139</v>
      </c>
      <c r="DU581" s="2" t="s">
        <v>238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236</v>
      </c>
      <c r="ED581" s="2" t="s">
        <v>237</v>
      </c>
      <c r="EE581" s="2" t="s">
        <v>226</v>
      </c>
      <c r="EF581" s="2" t="s">
        <v>226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239</v>
      </c>
      <c r="EP581" s="2" t="s">
        <v>223</v>
      </c>
      <c r="EQ581" s="2" t="s">
        <v>2276</v>
      </c>
      <c r="ER581" s="2" t="s">
        <v>608</v>
      </c>
      <c r="ES581" s="2" t="s">
        <v>238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239</v>
      </c>
      <c r="FB581" s="2" t="s">
        <v>237</v>
      </c>
      <c r="FC581" s="2" t="s">
        <v>1938</v>
      </c>
      <c r="FD581" s="2" t="s">
        <v>1793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237</v>
      </c>
      <c r="FO581" s="2" t="s">
        <v>1180</v>
      </c>
      <c r="FP581" s="2" t="s">
        <v>226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226</v>
      </c>
      <c r="GA581" s="2" t="s">
        <v>226</v>
      </c>
      <c r="GB581" s="2" t="s">
        <v>226</v>
      </c>
      <c r="GC581" s="2" t="s">
        <v>226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223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239</v>
      </c>
      <c r="GX581" s="2" t="s">
        <v>223</v>
      </c>
      <c r="GY581" s="2" t="s">
        <v>1180</v>
      </c>
      <c r="GZ581" s="2" t="s">
        <v>4201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239</v>
      </c>
      <c r="HJ581" s="2" t="s">
        <v>237</v>
      </c>
      <c r="HK581" s="2" t="s">
        <v>637</v>
      </c>
      <c r="HL581" s="2" t="s">
        <v>846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223</v>
      </c>
      <c r="HW581" s="2" t="s">
        <v>1139</v>
      </c>
      <c r="HX581" s="2" t="s">
        <v>1794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252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226</v>
      </c>
      <c r="IT581" s="2" t="s">
        <v>226</v>
      </c>
      <c r="IU581" s="2" t="s">
        <v>226</v>
      </c>
      <c r="IV581" s="2" t="s">
        <v>226</v>
      </c>
      <c r="IW581" s="2" t="s">
        <v>226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252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236</v>
      </c>
      <c r="KP581" s="2" t="s">
        <v>223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252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223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252</v>
      </c>
      <c r="MX581" s="2" t="s">
        <v>223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239</v>
      </c>
      <c r="NJ581" s="2" t="s">
        <v>261</v>
      </c>
      <c r="NK581" s="2" t="s">
        <v>2282</v>
      </c>
      <c r="NL581" s="2" t="s">
        <v>2283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239</v>
      </c>
      <c r="NV581" s="2" t="s">
        <v>237</v>
      </c>
      <c r="NW581" s="2" t="s">
        <v>760</v>
      </c>
      <c r="NX581" s="2" t="s">
        <v>898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252</v>
      </c>
      <c r="OH581" s="2" t="s">
        <v>223</v>
      </c>
      <c r="OI581" s="2" t="s">
        <v>226</v>
      </c>
      <c r="OJ581" s="2" t="s">
        <v>226</v>
      </c>
      <c r="OK581" s="2" t="s">
        <v>238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252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223</v>
      </c>
      <c r="QE581" s="2" t="s">
        <v>226</v>
      </c>
      <c r="QF581" s="2" t="s">
        <v>226</v>
      </c>
      <c r="QG581" s="2" t="s">
        <v>238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237</v>
      </c>
      <c r="QQ581" s="2" t="s">
        <v>226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266</v>
      </c>
      <c r="RB581" s="2" t="s">
        <v>223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237</v>
      </c>
      <c r="SA581" s="2" t="s">
        <v>226</v>
      </c>
      <c r="SB581" s="2" t="s">
        <v>226</v>
      </c>
      <c r="SC581" s="2" t="s">
        <v>238</v>
      </c>
      <c r="SD581" s="2" t="s">
        <v>226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</row>
    <row r="582">
      <c r="A582" s="2" t="s">
        <v>4202</v>
      </c>
      <c r="B582" s="2" t="s">
        <v>577</v>
      </c>
      <c r="C582" s="2" t="s">
        <v>558</v>
      </c>
      <c r="D582" s="2" t="s">
        <v>3985</v>
      </c>
      <c r="E582" s="2" t="s">
        <v>4118</v>
      </c>
      <c r="F582" s="2" t="s">
        <v>4197</v>
      </c>
      <c r="G582" s="2" t="s">
        <v>3137</v>
      </c>
      <c r="H582" s="2" t="s">
        <v>4198</v>
      </c>
      <c r="I582" s="2" t="s">
        <v>4199</v>
      </c>
      <c r="J582" s="2" t="s">
        <v>221</v>
      </c>
      <c r="K582" s="2" t="s">
        <v>1283</v>
      </c>
      <c r="L582" s="3">
        <v>41.4</v>
      </c>
      <c r="M582" s="3">
        <v>43.47</v>
      </c>
      <c r="N582" s="3">
        <v>89.99</v>
      </c>
      <c r="O582" s="2" t="s">
        <v>283</v>
      </c>
      <c r="P582" s="2" t="s">
        <v>284</v>
      </c>
      <c r="Q582" s="2" t="s">
        <v>225</v>
      </c>
      <c r="R582" s="2" t="s">
        <v>226</v>
      </c>
      <c r="S582" s="2" t="s">
        <v>4200</v>
      </c>
      <c r="T582" s="2" t="s">
        <v>228</v>
      </c>
      <c r="U582" s="2" t="s">
        <v>489</v>
      </c>
      <c r="V582" s="2" t="s">
        <v>2079</v>
      </c>
      <c r="W582" s="2" t="s">
        <v>1894</v>
      </c>
      <c r="X582" s="2" t="s">
        <v>231</v>
      </c>
      <c r="Y582" s="2" t="s">
        <v>811</v>
      </c>
      <c r="Z582" s="4"/>
      <c r="AA582" s="4">
        <f>=ROUNDDOWN({0},0)</f>
      </c>
      <c r="AB582" s="5"/>
      <c r="AC582" s="2" t="s">
        <v>226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226</v>
      </c>
      <c r="AW582" s="8" t="s">
        <v>226</v>
      </c>
      <c r="AX582" s="4" t="s">
        <v>226</v>
      </c>
      <c r="AY582" s="8" t="s">
        <v>226</v>
      </c>
      <c r="AZ582" s="7" t="s">
        <v>226</v>
      </c>
      <c r="BA582" s="7" t="s">
        <v>226</v>
      </c>
      <c r="BB582" s="7"/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/>
      <c r="BJ582" s="4"/>
      <c r="BK582" s="8"/>
      <c r="BL582" s="2" t="s">
        <v>226</v>
      </c>
      <c r="BM582" s="7"/>
      <c r="BN582" s="7"/>
      <c r="BO582" s="4"/>
      <c r="BP582" s="8"/>
      <c r="BQ582" s="4"/>
      <c r="BR582" s="8"/>
      <c r="BS582" s="7"/>
      <c r="BT582" s="7"/>
      <c r="BU582" s="2" t="s">
        <v>239</v>
      </c>
      <c r="BV582" s="2" t="s">
        <v>237</v>
      </c>
      <c r="BW582" s="2" t="s">
        <v>226</v>
      </c>
      <c r="BX582" s="2" t="s">
        <v>1391</v>
      </c>
      <c r="BY582" s="2" t="s">
        <v>238</v>
      </c>
      <c r="BZ582" s="2" t="s">
        <v>226</v>
      </c>
      <c r="CA582" s="4"/>
      <c r="CB582" s="8"/>
      <c r="CC582" s="4"/>
      <c r="CD582" s="8"/>
      <c r="CE582" s="7"/>
      <c r="CF582" s="7"/>
      <c r="CG582" s="2" t="s">
        <v>239</v>
      </c>
      <c r="CH582" s="2" t="s">
        <v>237</v>
      </c>
      <c r="CI582" s="2" t="s">
        <v>1534</v>
      </c>
      <c r="CJ582" s="2" t="s">
        <v>2694</v>
      </c>
      <c r="CK582" s="2" t="s">
        <v>238</v>
      </c>
      <c r="CL582" s="2" t="s">
        <v>226</v>
      </c>
      <c r="CM582" s="4"/>
      <c r="CN582" s="8"/>
      <c r="CO582" s="4"/>
      <c r="CP582" s="8"/>
      <c r="CQ582" s="7"/>
      <c r="CR582" s="7"/>
      <c r="CS582" s="2" t="s">
        <v>239</v>
      </c>
      <c r="CT582" s="2" t="s">
        <v>237</v>
      </c>
      <c r="CU582" s="2" t="s">
        <v>3502</v>
      </c>
      <c r="CV582" s="2" t="s">
        <v>1534</v>
      </c>
      <c r="CW582" s="2" t="s">
        <v>238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239</v>
      </c>
      <c r="DF582" s="2" t="s">
        <v>237</v>
      </c>
      <c r="DG582" s="2" t="s">
        <v>1180</v>
      </c>
      <c r="DH582" s="2" t="s">
        <v>757</v>
      </c>
      <c r="DI582" s="2" t="s">
        <v>238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239</v>
      </c>
      <c r="DR582" s="2" t="s">
        <v>237</v>
      </c>
      <c r="DS582" s="2" t="s">
        <v>3502</v>
      </c>
      <c r="DT582" s="2" t="s">
        <v>807</v>
      </c>
      <c r="DU582" s="2" t="s">
        <v>238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236</v>
      </c>
      <c r="ED582" s="2" t="s">
        <v>237</v>
      </c>
      <c r="EE582" s="2" t="s">
        <v>226</v>
      </c>
      <c r="EF582" s="2" t="s">
        <v>226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239</v>
      </c>
      <c r="EP582" s="2" t="s">
        <v>237</v>
      </c>
      <c r="EQ582" s="2" t="s">
        <v>2276</v>
      </c>
      <c r="ER582" s="2" t="s">
        <v>2282</v>
      </c>
      <c r="ES582" s="2" t="s">
        <v>238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239</v>
      </c>
      <c r="FB582" s="2" t="s">
        <v>237</v>
      </c>
      <c r="FC582" s="2" t="s">
        <v>1938</v>
      </c>
      <c r="FD582" s="2" t="s">
        <v>4132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223</v>
      </c>
      <c r="FO582" s="2" t="s">
        <v>3502</v>
      </c>
      <c r="FP582" s="2" t="s">
        <v>851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226</v>
      </c>
      <c r="GA582" s="2" t="s">
        <v>226</v>
      </c>
      <c r="GB582" s="2" t="s">
        <v>226</v>
      </c>
      <c r="GC582" s="2" t="s">
        <v>226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252</v>
      </c>
      <c r="GL582" s="2" t="s">
        <v>237</v>
      </c>
      <c r="GM582" s="2" t="s">
        <v>226</v>
      </c>
      <c r="GN582" s="2" t="s">
        <v>226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239</v>
      </c>
      <c r="GX582" s="2" t="s">
        <v>237</v>
      </c>
      <c r="GY582" s="2" t="s">
        <v>3502</v>
      </c>
      <c r="GZ582" s="2" t="s">
        <v>1059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239</v>
      </c>
      <c r="HJ582" s="2" t="s">
        <v>237</v>
      </c>
      <c r="HK582" s="2" t="s">
        <v>637</v>
      </c>
      <c r="HL582" s="2" t="s">
        <v>746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239</v>
      </c>
      <c r="HV582" s="2" t="s">
        <v>223</v>
      </c>
      <c r="HW582" s="2" t="s">
        <v>1139</v>
      </c>
      <c r="HX582" s="2" t="s">
        <v>226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252</v>
      </c>
      <c r="IH582" s="2" t="s">
        <v>237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226</v>
      </c>
      <c r="IT582" s="2" t="s">
        <v>226</v>
      </c>
      <c r="IU582" s="2" t="s">
        <v>226</v>
      </c>
      <c r="IV582" s="2" t="s">
        <v>226</v>
      </c>
      <c r="IW582" s="2" t="s">
        <v>226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252</v>
      </c>
      <c r="JF582" s="2" t="s">
        <v>237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237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237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236</v>
      </c>
      <c r="KP582" s="2" t="s">
        <v>237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252</v>
      </c>
      <c r="LB582" s="2" t="s">
        <v>237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239</v>
      </c>
      <c r="LN582" s="2" t="s">
        <v>223</v>
      </c>
      <c r="LO582" s="2" t="s">
        <v>4203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226</v>
      </c>
      <c r="MM582" s="2" t="s">
        <v>226</v>
      </c>
      <c r="MN582" s="2" t="s">
        <v>226</v>
      </c>
      <c r="MO582" s="2" t="s">
        <v>226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252</v>
      </c>
      <c r="MX582" s="2" t="s">
        <v>237</v>
      </c>
      <c r="MY582" s="2" t="s">
        <v>226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239</v>
      </c>
      <c r="NJ582" s="2" t="s">
        <v>237</v>
      </c>
      <c r="NK582" s="2" t="s">
        <v>2282</v>
      </c>
      <c r="NL582" s="2" t="s">
        <v>760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239</v>
      </c>
      <c r="NV582" s="2" t="s">
        <v>237</v>
      </c>
      <c r="NW582" s="2" t="s">
        <v>760</v>
      </c>
      <c r="NX582" s="2" t="s">
        <v>1947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252</v>
      </c>
      <c r="OH582" s="2" t="s">
        <v>237</v>
      </c>
      <c r="OI582" s="2" t="s">
        <v>226</v>
      </c>
      <c r="OJ582" s="2" t="s">
        <v>226</v>
      </c>
      <c r="OK582" s="2" t="s">
        <v>238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252</v>
      </c>
      <c r="OT582" s="2" t="s">
        <v>237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237</v>
      </c>
      <c r="QE582" s="2" t="s">
        <v>226</v>
      </c>
      <c r="QF582" s="2" t="s">
        <v>226</v>
      </c>
      <c r="QG582" s="2" t="s">
        <v>238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236</v>
      </c>
      <c r="QP582" s="2" t="s">
        <v>237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266</v>
      </c>
      <c r="RB582" s="2" t="s">
        <v>237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236</v>
      </c>
      <c r="RZ582" s="2" t="s">
        <v>237</v>
      </c>
      <c r="SA582" s="2" t="s">
        <v>226</v>
      </c>
      <c r="SB582" s="2" t="s">
        <v>226</v>
      </c>
      <c r="SC582" s="2" t="s">
        <v>238</v>
      </c>
      <c r="SD582" s="2" t="s">
        <v>226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</row>
    <row r="583">
      <c r="A583" s="2" t="s">
        <v>4204</v>
      </c>
      <c r="B583" s="2" t="s">
        <v>577</v>
      </c>
      <c r="C583" s="2" t="s">
        <v>558</v>
      </c>
      <c r="D583" s="2" t="s">
        <v>3985</v>
      </c>
      <c r="E583" s="2" t="s">
        <v>4118</v>
      </c>
      <c r="F583" s="2" t="s">
        <v>4205</v>
      </c>
      <c r="G583" s="2" t="s">
        <v>4206</v>
      </c>
      <c r="H583" s="2" t="s">
        <v>4207</v>
      </c>
      <c r="I583" s="2" t="s">
        <v>4199</v>
      </c>
      <c r="J583" s="2" t="s">
        <v>582</v>
      </c>
      <c r="K583" s="2" t="s">
        <v>1414</v>
      </c>
      <c r="L583" s="3">
        <v>28.8</v>
      </c>
      <c r="M583" s="3">
        <v>30.24</v>
      </c>
      <c r="N583" s="3">
        <v>59.99</v>
      </c>
      <c r="O583" s="2" t="s">
        <v>283</v>
      </c>
      <c r="P583" s="2" t="s">
        <v>284</v>
      </c>
      <c r="Q583" s="2" t="s">
        <v>225</v>
      </c>
      <c r="R583" s="2" t="s">
        <v>226</v>
      </c>
      <c r="S583" s="2" t="s">
        <v>4208</v>
      </c>
      <c r="T583" s="2" t="s">
        <v>228</v>
      </c>
      <c r="U583" s="2" t="s">
        <v>2756</v>
      </c>
      <c r="V583" s="2" t="s">
        <v>2079</v>
      </c>
      <c r="W583" s="2" t="s">
        <v>971</v>
      </c>
      <c r="X583" s="2" t="s">
        <v>231</v>
      </c>
      <c r="Y583" s="2" t="s">
        <v>811</v>
      </c>
      <c r="Z583" s="4"/>
      <c r="AA583" s="4">
        <f>=ROUNDDOWN({0},0)</f>
      </c>
      <c r="AB583" s="5"/>
      <c r="AC583" s="2" t="s">
        <v>226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226</v>
      </c>
      <c r="BM583" s="7"/>
      <c r="BN583" s="7"/>
      <c r="BO583" s="4"/>
      <c r="BP583" s="8"/>
      <c r="BQ583" s="4"/>
      <c r="BR583" s="8"/>
      <c r="BS583" s="7"/>
      <c r="BT583" s="7"/>
      <c r="BU583" s="2" t="s">
        <v>236</v>
      </c>
      <c r="BV583" s="2" t="s">
        <v>237</v>
      </c>
      <c r="BW583" s="2" t="s">
        <v>226</v>
      </c>
      <c r="BX583" s="2" t="s">
        <v>226</v>
      </c>
      <c r="BY583" s="2" t="s">
        <v>238</v>
      </c>
      <c r="BZ583" s="2" t="s">
        <v>226</v>
      </c>
      <c r="CA583" s="4"/>
      <c r="CB583" s="8"/>
      <c r="CC583" s="4"/>
      <c r="CD583" s="8"/>
      <c r="CE583" s="7"/>
      <c r="CF583" s="7"/>
      <c r="CG583" s="2" t="s">
        <v>239</v>
      </c>
      <c r="CH583" s="2" t="s">
        <v>237</v>
      </c>
      <c r="CI583" s="2" t="s">
        <v>1534</v>
      </c>
      <c r="CJ583" s="2" t="s">
        <v>3840</v>
      </c>
      <c r="CK583" s="2" t="s">
        <v>238</v>
      </c>
      <c r="CL583" s="2" t="s">
        <v>226</v>
      </c>
      <c r="CM583" s="4"/>
      <c r="CN583" s="8"/>
      <c r="CO583" s="4"/>
      <c r="CP583" s="8"/>
      <c r="CQ583" s="7"/>
      <c r="CR583" s="7"/>
      <c r="CS583" s="2" t="s">
        <v>239</v>
      </c>
      <c r="CT583" s="2" t="s">
        <v>237</v>
      </c>
      <c r="CU583" s="2" t="s">
        <v>1180</v>
      </c>
      <c r="CV583" s="2" t="s">
        <v>1880</v>
      </c>
      <c r="CW583" s="2" t="s">
        <v>238</v>
      </c>
      <c r="CX583" s="2" t="s">
        <v>226</v>
      </c>
      <c r="CY583" s="4"/>
      <c r="CZ583" s="8"/>
      <c r="DA583" s="4"/>
      <c r="DB583" s="8"/>
      <c r="DC583" s="7"/>
      <c r="DD583" s="7"/>
      <c r="DE583" s="2" t="s">
        <v>239</v>
      </c>
      <c r="DF583" s="2" t="s">
        <v>237</v>
      </c>
      <c r="DG583" s="2" t="s">
        <v>1180</v>
      </c>
      <c r="DH583" s="2" t="s">
        <v>4209</v>
      </c>
      <c r="DI583" s="2" t="s">
        <v>238</v>
      </c>
      <c r="DJ583" s="2" t="s">
        <v>226</v>
      </c>
      <c r="DK583" s="4"/>
      <c r="DL583" s="8"/>
      <c r="DM583" s="4"/>
      <c r="DN583" s="8"/>
      <c r="DO583" s="7"/>
      <c r="DP583" s="7"/>
      <c r="DQ583" s="2" t="s">
        <v>239</v>
      </c>
      <c r="DR583" s="2" t="s">
        <v>237</v>
      </c>
      <c r="DS583" s="2" t="s">
        <v>1180</v>
      </c>
      <c r="DT583" s="2" t="s">
        <v>3447</v>
      </c>
      <c r="DU583" s="2" t="s">
        <v>238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236</v>
      </c>
      <c r="ED583" s="2" t="s">
        <v>237</v>
      </c>
      <c r="EE583" s="2" t="s">
        <v>226</v>
      </c>
      <c r="EF583" s="2" t="s">
        <v>226</v>
      </c>
      <c r="EG583" s="2" t="s">
        <v>238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239</v>
      </c>
      <c r="EP583" s="2" t="s">
        <v>237</v>
      </c>
      <c r="EQ583" s="2" t="s">
        <v>2276</v>
      </c>
      <c r="ER583" s="2" t="s">
        <v>640</v>
      </c>
      <c r="ES583" s="2" t="s">
        <v>238</v>
      </c>
      <c r="ET583" s="2" t="s">
        <v>226</v>
      </c>
      <c r="EU583" s="4"/>
      <c r="EV583" s="8"/>
      <c r="EW583" s="4"/>
      <c r="EX583" s="8"/>
      <c r="EY583" s="7"/>
      <c r="EZ583" s="7"/>
      <c r="FA583" s="2" t="s">
        <v>239</v>
      </c>
      <c r="FB583" s="2" t="s">
        <v>237</v>
      </c>
      <c r="FC583" s="2" t="s">
        <v>4210</v>
      </c>
      <c r="FD583" s="2" t="s">
        <v>666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223</v>
      </c>
      <c r="FO583" s="2" t="s">
        <v>1180</v>
      </c>
      <c r="FP583" s="2" t="s">
        <v>4211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226</v>
      </c>
      <c r="FZ583" s="2" t="s">
        <v>226</v>
      </c>
      <c r="GA583" s="2" t="s">
        <v>226</v>
      </c>
      <c r="GB583" s="2" t="s">
        <v>226</v>
      </c>
      <c r="GC583" s="2" t="s">
        <v>226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252</v>
      </c>
      <c r="GL583" s="2" t="s">
        <v>237</v>
      </c>
      <c r="GM583" s="2" t="s">
        <v>226</v>
      </c>
      <c r="GN583" s="2" t="s">
        <v>226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239</v>
      </c>
      <c r="GX583" s="2" t="s">
        <v>237</v>
      </c>
      <c r="GY583" s="2" t="s">
        <v>1180</v>
      </c>
      <c r="GZ583" s="2" t="s">
        <v>1255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239</v>
      </c>
      <c r="HJ583" s="2" t="s">
        <v>237</v>
      </c>
      <c r="HK583" s="2" t="s">
        <v>637</v>
      </c>
      <c r="HL583" s="2" t="s">
        <v>4132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239</v>
      </c>
      <c r="HV583" s="2" t="s">
        <v>237</v>
      </c>
      <c r="HW583" s="2" t="s">
        <v>1139</v>
      </c>
      <c r="HX583" s="2" t="s">
        <v>275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252</v>
      </c>
      <c r="IH583" s="2" t="s">
        <v>237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226</v>
      </c>
      <c r="IT583" s="2" t="s">
        <v>226</v>
      </c>
      <c r="IU583" s="2" t="s">
        <v>226</v>
      </c>
      <c r="IV583" s="2" t="s">
        <v>226</v>
      </c>
      <c r="IW583" s="2" t="s">
        <v>226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252</v>
      </c>
      <c r="JF583" s="2" t="s">
        <v>237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237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237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236</v>
      </c>
      <c r="KP583" s="2" t="s">
        <v>237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252</v>
      </c>
      <c r="LB583" s="2" t="s">
        <v>237</v>
      </c>
      <c r="LC583" s="2" t="s">
        <v>226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226</v>
      </c>
      <c r="LO583" s="2" t="s">
        <v>226</v>
      </c>
      <c r="LP583" s="2" t="s">
        <v>226</v>
      </c>
      <c r="LQ583" s="2" t="s">
        <v>226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252</v>
      </c>
      <c r="MX583" s="2" t="s">
        <v>237</v>
      </c>
      <c r="MY583" s="2" t="s">
        <v>226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239</v>
      </c>
      <c r="NJ583" s="2" t="s">
        <v>237</v>
      </c>
      <c r="NK583" s="2" t="s">
        <v>2282</v>
      </c>
      <c r="NL583" s="2" t="s">
        <v>2431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239</v>
      </c>
      <c r="NV583" s="2" t="s">
        <v>237</v>
      </c>
      <c r="NW583" s="2" t="s">
        <v>760</v>
      </c>
      <c r="NX583" s="2" t="s">
        <v>887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252</v>
      </c>
      <c r="OH583" s="2" t="s">
        <v>237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252</v>
      </c>
      <c r="OT583" s="2" t="s">
        <v>237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237</v>
      </c>
      <c r="QE583" s="2" t="s">
        <v>226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236</v>
      </c>
      <c r="QP583" s="2" t="s">
        <v>237</v>
      </c>
      <c r="QQ583" s="2" t="s">
        <v>226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266</v>
      </c>
      <c r="RB583" s="2" t="s">
        <v>237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226</v>
      </c>
      <c r="RN583" s="2" t="s">
        <v>226</v>
      </c>
      <c r="RO583" s="2" t="s">
        <v>226</v>
      </c>
      <c r="RP583" s="2" t="s">
        <v>226</v>
      </c>
      <c r="RQ583" s="2" t="s">
        <v>226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236</v>
      </c>
      <c r="RZ583" s="2" t="s">
        <v>237</v>
      </c>
      <c r="SA583" s="2" t="s">
        <v>226</v>
      </c>
      <c r="SB583" s="2" t="s">
        <v>226</v>
      </c>
      <c r="SC583" s="2" t="s">
        <v>238</v>
      </c>
      <c r="SD583" s="2" t="s">
        <v>226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</row>
    <row r="584">
      <c r="A584" s="2" t="s">
        <v>4212</v>
      </c>
      <c r="B584" s="2" t="s">
        <v>577</v>
      </c>
      <c r="C584" s="2" t="s">
        <v>558</v>
      </c>
      <c r="D584" s="2" t="s">
        <v>3985</v>
      </c>
      <c r="E584" s="2" t="s">
        <v>4118</v>
      </c>
      <c r="F584" s="2" t="s">
        <v>4213</v>
      </c>
      <c r="G584" s="2" t="s">
        <v>1931</v>
      </c>
      <c r="H584" s="2" t="s">
        <v>3117</v>
      </c>
      <c r="I584" s="2" t="s">
        <v>4199</v>
      </c>
      <c r="J584" s="2" t="s">
        <v>582</v>
      </c>
      <c r="K584" s="2" t="s">
        <v>1283</v>
      </c>
      <c r="L584" s="3">
        <v>31.5</v>
      </c>
      <c r="M584" s="3">
        <v>33.08</v>
      </c>
      <c r="N584" s="3">
        <v>69.99</v>
      </c>
      <c r="O584" s="2" t="s">
        <v>283</v>
      </c>
      <c r="P584" s="2" t="s">
        <v>284</v>
      </c>
      <c r="Q584" s="2" t="s">
        <v>225</v>
      </c>
      <c r="R584" s="2" t="s">
        <v>226</v>
      </c>
      <c r="S584" s="2" t="s">
        <v>4214</v>
      </c>
      <c r="T584" s="2" t="s">
        <v>228</v>
      </c>
      <c r="U584" s="2" t="s">
        <v>2756</v>
      </c>
      <c r="V584" s="2" t="s">
        <v>4170</v>
      </c>
      <c r="W584" s="2" t="s">
        <v>971</v>
      </c>
      <c r="X584" s="2" t="s">
        <v>231</v>
      </c>
      <c r="Y584" s="2" t="s">
        <v>811</v>
      </c>
      <c r="Z584" s="4"/>
      <c r="AA584" s="4">
        <f>=ROUNDDOWN({0},0)</f>
      </c>
      <c r="AB584" s="5"/>
      <c r="AC584" s="2" t="s">
        <v>226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/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/>
      <c r="BJ584" s="4"/>
      <c r="BK584" s="8"/>
      <c r="BL584" s="2" t="s">
        <v>226</v>
      </c>
      <c r="BM584" s="7"/>
      <c r="BN584" s="7"/>
      <c r="BO584" s="4"/>
      <c r="BP584" s="8"/>
      <c r="BQ584" s="4"/>
      <c r="BR584" s="8"/>
      <c r="BS584" s="7"/>
      <c r="BT584" s="7"/>
      <c r="BU584" s="2" t="s">
        <v>239</v>
      </c>
      <c r="BV584" s="2" t="s">
        <v>237</v>
      </c>
      <c r="BW584" s="2" t="s">
        <v>226</v>
      </c>
      <c r="BX584" s="2" t="s">
        <v>3546</v>
      </c>
      <c r="BY584" s="2" t="s">
        <v>238</v>
      </c>
      <c r="BZ584" s="2" t="s">
        <v>226</v>
      </c>
      <c r="CA584" s="4"/>
      <c r="CB584" s="8"/>
      <c r="CC584" s="4"/>
      <c r="CD584" s="8"/>
      <c r="CE584" s="7"/>
      <c r="CF584" s="7"/>
      <c r="CG584" s="2" t="s">
        <v>239</v>
      </c>
      <c r="CH584" s="2" t="s">
        <v>237</v>
      </c>
      <c r="CI584" s="2" t="s">
        <v>2431</v>
      </c>
      <c r="CJ584" s="2" t="s">
        <v>1642</v>
      </c>
      <c r="CK584" s="2" t="s">
        <v>238</v>
      </c>
      <c r="CL584" s="2" t="s">
        <v>226</v>
      </c>
      <c r="CM584" s="4"/>
      <c r="CN584" s="8"/>
      <c r="CO584" s="4"/>
      <c r="CP584" s="8"/>
      <c r="CQ584" s="7"/>
      <c r="CR584" s="7"/>
      <c r="CS584" s="2" t="s">
        <v>239</v>
      </c>
      <c r="CT584" s="2" t="s">
        <v>237</v>
      </c>
      <c r="CU584" s="2" t="s">
        <v>811</v>
      </c>
      <c r="CV584" s="2" t="s">
        <v>1951</v>
      </c>
      <c r="CW584" s="2" t="s">
        <v>238</v>
      </c>
      <c r="CX584" s="2" t="s">
        <v>226</v>
      </c>
      <c r="CY584" s="4"/>
      <c r="CZ584" s="8"/>
      <c r="DA584" s="4"/>
      <c r="DB584" s="8"/>
      <c r="DC584" s="7"/>
      <c r="DD584" s="7"/>
      <c r="DE584" s="2" t="s">
        <v>239</v>
      </c>
      <c r="DF584" s="2" t="s">
        <v>237</v>
      </c>
      <c r="DG584" s="2" t="s">
        <v>1180</v>
      </c>
      <c r="DH584" s="2" t="s">
        <v>3694</v>
      </c>
      <c r="DI584" s="2" t="s">
        <v>238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239</v>
      </c>
      <c r="DR584" s="2" t="s">
        <v>237</v>
      </c>
      <c r="DS584" s="2" t="s">
        <v>811</v>
      </c>
      <c r="DT584" s="2" t="s">
        <v>3418</v>
      </c>
      <c r="DU584" s="2" t="s">
        <v>238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236</v>
      </c>
      <c r="ED584" s="2" t="s">
        <v>237</v>
      </c>
      <c r="EE584" s="2" t="s">
        <v>226</v>
      </c>
      <c r="EF584" s="2" t="s">
        <v>226</v>
      </c>
      <c r="EG584" s="2" t="s">
        <v>238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239</v>
      </c>
      <c r="EP584" s="2" t="s">
        <v>237</v>
      </c>
      <c r="EQ584" s="2" t="s">
        <v>811</v>
      </c>
      <c r="ER584" s="2" t="s">
        <v>1953</v>
      </c>
      <c r="ES584" s="2" t="s">
        <v>238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239</v>
      </c>
      <c r="FB584" s="2" t="s">
        <v>237</v>
      </c>
      <c r="FC584" s="2" t="s">
        <v>1938</v>
      </c>
      <c r="FD584" s="2" t="s">
        <v>891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237</v>
      </c>
      <c r="FO584" s="2" t="s">
        <v>811</v>
      </c>
      <c r="FP584" s="2" t="s">
        <v>905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226</v>
      </c>
      <c r="FZ584" s="2" t="s">
        <v>226</v>
      </c>
      <c r="GA584" s="2" t="s">
        <v>226</v>
      </c>
      <c r="GB584" s="2" t="s">
        <v>226</v>
      </c>
      <c r="GC584" s="2" t="s">
        <v>226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252</v>
      </c>
      <c r="GL584" s="2" t="s">
        <v>237</v>
      </c>
      <c r="GM584" s="2" t="s">
        <v>226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239</v>
      </c>
      <c r="GX584" s="2" t="s">
        <v>237</v>
      </c>
      <c r="GY584" s="2" t="s">
        <v>811</v>
      </c>
      <c r="GZ584" s="2" t="s">
        <v>2279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239</v>
      </c>
      <c r="HJ584" s="2" t="s">
        <v>237</v>
      </c>
      <c r="HK584" s="2" t="s">
        <v>637</v>
      </c>
      <c r="HL584" s="2" t="s">
        <v>1001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239</v>
      </c>
      <c r="HV584" s="2" t="s">
        <v>223</v>
      </c>
      <c r="HW584" s="2" t="s">
        <v>1191</v>
      </c>
      <c r="HX584" s="2" t="s">
        <v>3428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252</v>
      </c>
      <c r="IH584" s="2" t="s">
        <v>237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226</v>
      </c>
      <c r="IT584" s="2" t="s">
        <v>226</v>
      </c>
      <c r="IU584" s="2" t="s">
        <v>226</v>
      </c>
      <c r="IV584" s="2" t="s">
        <v>226</v>
      </c>
      <c r="IW584" s="2" t="s">
        <v>226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252</v>
      </c>
      <c r="JF584" s="2" t="s">
        <v>237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237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237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237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252</v>
      </c>
      <c r="LB584" s="2" t="s">
        <v>237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239</v>
      </c>
      <c r="LN584" s="2" t="s">
        <v>223</v>
      </c>
      <c r="LO584" s="2" t="s">
        <v>226</v>
      </c>
      <c r="LP584" s="2" t="s">
        <v>226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252</v>
      </c>
      <c r="MX584" s="2" t="s">
        <v>237</v>
      </c>
      <c r="MY584" s="2" t="s">
        <v>226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239</v>
      </c>
      <c r="NJ584" s="2" t="s">
        <v>237</v>
      </c>
      <c r="NK584" s="2" t="s">
        <v>2282</v>
      </c>
      <c r="NL584" s="2" t="s">
        <v>1120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239</v>
      </c>
      <c r="NV584" s="2" t="s">
        <v>237</v>
      </c>
      <c r="NW584" s="2" t="s">
        <v>760</v>
      </c>
      <c r="NX584" s="2" t="s">
        <v>1947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252</v>
      </c>
      <c r="OH584" s="2" t="s">
        <v>237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252</v>
      </c>
      <c r="OT584" s="2" t="s">
        <v>237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266</v>
      </c>
      <c r="QD584" s="2" t="s">
        <v>237</v>
      </c>
      <c r="QE584" s="2" t="s">
        <v>226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236</v>
      </c>
      <c r="QP584" s="2" t="s">
        <v>237</v>
      </c>
      <c r="QQ584" s="2" t="s">
        <v>226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266</v>
      </c>
      <c r="RB584" s="2" t="s">
        <v>237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226</v>
      </c>
      <c r="RO584" s="2" t="s">
        <v>226</v>
      </c>
      <c r="RP584" s="2" t="s">
        <v>226</v>
      </c>
      <c r="RQ584" s="2" t="s">
        <v>226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236</v>
      </c>
      <c r="RZ584" s="2" t="s">
        <v>237</v>
      </c>
      <c r="SA584" s="2" t="s">
        <v>226</v>
      </c>
      <c r="SB584" s="2" t="s">
        <v>226</v>
      </c>
      <c r="SC584" s="2" t="s">
        <v>238</v>
      </c>
      <c r="SD584" s="2" t="s">
        <v>226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</row>
    <row r="585">
      <c r="A585" s="2" t="s">
        <v>4215</v>
      </c>
      <c r="B585" s="2" t="s">
        <v>577</v>
      </c>
      <c r="C585" s="2" t="s">
        <v>558</v>
      </c>
      <c r="D585" s="2" t="s">
        <v>3985</v>
      </c>
      <c r="E585" s="2" t="s">
        <v>4118</v>
      </c>
      <c r="F585" s="2" t="s">
        <v>4213</v>
      </c>
      <c r="G585" s="2" t="s">
        <v>1931</v>
      </c>
      <c r="H585" s="2" t="s">
        <v>3117</v>
      </c>
      <c r="I585" s="2" t="s">
        <v>4199</v>
      </c>
      <c r="J585" s="2" t="s">
        <v>221</v>
      </c>
      <c r="K585" s="2" t="s">
        <v>1283</v>
      </c>
      <c r="L585" s="3">
        <v>42.3</v>
      </c>
      <c r="M585" s="3">
        <v>44.42</v>
      </c>
      <c r="N585" s="3">
        <v>89.99</v>
      </c>
      <c r="O585" s="2" t="s">
        <v>283</v>
      </c>
      <c r="P585" s="2" t="s">
        <v>284</v>
      </c>
      <c r="Q585" s="2" t="s">
        <v>225</v>
      </c>
      <c r="R585" s="2" t="s">
        <v>226</v>
      </c>
      <c r="S585" s="2" t="s">
        <v>4214</v>
      </c>
      <c r="T585" s="2" t="s">
        <v>228</v>
      </c>
      <c r="U585" s="2" t="s">
        <v>489</v>
      </c>
      <c r="V585" s="2" t="s">
        <v>4170</v>
      </c>
      <c r="W585" s="2" t="s">
        <v>971</v>
      </c>
      <c r="X585" s="2" t="s">
        <v>231</v>
      </c>
      <c r="Y585" s="2" t="s">
        <v>811</v>
      </c>
      <c r="Z585" s="4"/>
      <c r="AA585" s="4">
        <f>=ROUNDDOWN({0},0)</f>
      </c>
      <c r="AB585" s="5"/>
      <c r="AC585" s="2" t="s">
        <v>226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226</v>
      </c>
      <c r="AW585" s="8" t="s">
        <v>226</v>
      </c>
      <c r="AX585" s="4" t="s">
        <v>226</v>
      </c>
      <c r="AY585" s="8" t="s">
        <v>226</v>
      </c>
      <c r="AZ585" s="7" t="s">
        <v>226</v>
      </c>
      <c r="BA585" s="7" t="s">
        <v>226</v>
      </c>
      <c r="BB585" s="7"/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/>
      <c r="BJ585" s="4"/>
      <c r="BK585" s="8"/>
      <c r="BL585" s="2" t="s">
        <v>226</v>
      </c>
      <c r="BM585" s="7"/>
      <c r="BN585" s="7"/>
      <c r="BO585" s="4"/>
      <c r="BP585" s="8"/>
      <c r="BQ585" s="4"/>
      <c r="BR585" s="8"/>
      <c r="BS585" s="7"/>
      <c r="BT585" s="7"/>
      <c r="BU585" s="2" t="s">
        <v>239</v>
      </c>
      <c r="BV585" s="2" t="s">
        <v>237</v>
      </c>
      <c r="BW585" s="2" t="s">
        <v>226</v>
      </c>
      <c r="BX585" s="2" t="s">
        <v>3400</v>
      </c>
      <c r="BY585" s="2" t="s">
        <v>238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239</v>
      </c>
      <c r="CH585" s="2" t="s">
        <v>237</v>
      </c>
      <c r="CI585" s="2" t="s">
        <v>2431</v>
      </c>
      <c r="CJ585" s="2" t="s">
        <v>1642</v>
      </c>
      <c r="CK585" s="2" t="s">
        <v>238</v>
      </c>
      <c r="CL585" s="2" t="s">
        <v>226</v>
      </c>
      <c r="CM585" s="4"/>
      <c r="CN585" s="8"/>
      <c r="CO585" s="4"/>
      <c r="CP585" s="8"/>
      <c r="CQ585" s="7"/>
      <c r="CR585" s="7"/>
      <c r="CS585" s="2" t="s">
        <v>239</v>
      </c>
      <c r="CT585" s="2" t="s">
        <v>237</v>
      </c>
      <c r="CU585" s="2" t="s">
        <v>811</v>
      </c>
      <c r="CV585" s="2" t="s">
        <v>637</v>
      </c>
      <c r="CW585" s="2" t="s">
        <v>238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239</v>
      </c>
      <c r="DF585" s="2" t="s">
        <v>237</v>
      </c>
      <c r="DG585" s="2" t="s">
        <v>1180</v>
      </c>
      <c r="DH585" s="2" t="s">
        <v>1534</v>
      </c>
      <c r="DI585" s="2" t="s">
        <v>238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239</v>
      </c>
      <c r="DR585" s="2" t="s">
        <v>237</v>
      </c>
      <c r="DS585" s="2" t="s">
        <v>811</v>
      </c>
      <c r="DT585" s="2" t="s">
        <v>807</v>
      </c>
      <c r="DU585" s="2" t="s">
        <v>238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236</v>
      </c>
      <c r="ED585" s="2" t="s">
        <v>237</v>
      </c>
      <c r="EE585" s="2" t="s">
        <v>226</v>
      </c>
      <c r="EF585" s="2" t="s">
        <v>226</v>
      </c>
      <c r="EG585" s="2" t="s">
        <v>238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239</v>
      </c>
      <c r="EP585" s="2" t="s">
        <v>237</v>
      </c>
      <c r="EQ585" s="2" t="s">
        <v>811</v>
      </c>
      <c r="ER585" s="2" t="s">
        <v>1860</v>
      </c>
      <c r="ES585" s="2" t="s">
        <v>238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239</v>
      </c>
      <c r="FB585" s="2" t="s">
        <v>237</v>
      </c>
      <c r="FC585" s="2" t="s">
        <v>1938</v>
      </c>
      <c r="FD585" s="2" t="s">
        <v>4216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223</v>
      </c>
      <c r="FO585" s="2" t="s">
        <v>811</v>
      </c>
      <c r="FP585" s="2" t="s">
        <v>226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226</v>
      </c>
      <c r="FZ585" s="2" t="s">
        <v>226</v>
      </c>
      <c r="GA585" s="2" t="s">
        <v>226</v>
      </c>
      <c r="GB585" s="2" t="s">
        <v>226</v>
      </c>
      <c r="GC585" s="2" t="s">
        <v>226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252</v>
      </c>
      <c r="GL585" s="2" t="s">
        <v>237</v>
      </c>
      <c r="GM585" s="2" t="s">
        <v>226</v>
      </c>
      <c r="GN585" s="2" t="s">
        <v>226</v>
      </c>
      <c r="GO585" s="2" t="s">
        <v>238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239</v>
      </c>
      <c r="GX585" s="2" t="s">
        <v>237</v>
      </c>
      <c r="GY585" s="2" t="s">
        <v>811</v>
      </c>
      <c r="GZ585" s="2" t="s">
        <v>1226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239</v>
      </c>
      <c r="HJ585" s="2" t="s">
        <v>237</v>
      </c>
      <c r="HK585" s="2" t="s">
        <v>637</v>
      </c>
      <c r="HL585" s="2" t="s">
        <v>759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223</v>
      </c>
      <c r="HW585" s="2" t="s">
        <v>1191</v>
      </c>
      <c r="HX585" s="2" t="s">
        <v>1956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252</v>
      </c>
      <c r="IH585" s="2" t="s">
        <v>237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226</v>
      </c>
      <c r="IT585" s="2" t="s">
        <v>226</v>
      </c>
      <c r="IU585" s="2" t="s">
        <v>226</v>
      </c>
      <c r="IV585" s="2" t="s">
        <v>226</v>
      </c>
      <c r="IW585" s="2" t="s">
        <v>226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252</v>
      </c>
      <c r="JF585" s="2" t="s">
        <v>237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252</v>
      </c>
      <c r="JR585" s="2" t="s">
        <v>237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237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237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252</v>
      </c>
      <c r="LB585" s="2" t="s">
        <v>237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239</v>
      </c>
      <c r="LN585" s="2" t="s">
        <v>223</v>
      </c>
      <c r="LO585" s="2" t="s">
        <v>2517</v>
      </c>
      <c r="LP585" s="2" t="s">
        <v>226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252</v>
      </c>
      <c r="MX585" s="2" t="s">
        <v>237</v>
      </c>
      <c r="MY585" s="2" t="s">
        <v>226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239</v>
      </c>
      <c r="NJ585" s="2" t="s">
        <v>237</v>
      </c>
      <c r="NK585" s="2" t="s">
        <v>2282</v>
      </c>
      <c r="NL585" s="2" t="s">
        <v>1611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239</v>
      </c>
      <c r="NV585" s="2" t="s">
        <v>237</v>
      </c>
      <c r="NW585" s="2" t="s">
        <v>760</v>
      </c>
      <c r="NX585" s="2" t="s">
        <v>1881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252</v>
      </c>
      <c r="OH585" s="2" t="s">
        <v>237</v>
      </c>
      <c r="OI585" s="2" t="s">
        <v>226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252</v>
      </c>
      <c r="OT585" s="2" t="s">
        <v>237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226</v>
      </c>
      <c r="PG585" s="2" t="s">
        <v>226</v>
      </c>
      <c r="PH585" s="2" t="s">
        <v>226</v>
      </c>
      <c r="PI585" s="2" t="s">
        <v>226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266</v>
      </c>
      <c r="QD585" s="2" t="s">
        <v>237</v>
      </c>
      <c r="QE585" s="2" t="s">
        <v>226</v>
      </c>
      <c r="QF585" s="2" t="s">
        <v>226</v>
      </c>
      <c r="QG585" s="2" t="s">
        <v>238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236</v>
      </c>
      <c r="QP585" s="2" t="s">
        <v>237</v>
      </c>
      <c r="QQ585" s="2" t="s">
        <v>226</v>
      </c>
      <c r="QR585" s="2" t="s">
        <v>226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266</v>
      </c>
      <c r="RB585" s="2" t="s">
        <v>237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226</v>
      </c>
      <c r="RO585" s="2" t="s">
        <v>226</v>
      </c>
      <c r="RP585" s="2" t="s">
        <v>226</v>
      </c>
      <c r="RQ585" s="2" t="s">
        <v>226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236</v>
      </c>
      <c r="RZ585" s="2" t="s">
        <v>237</v>
      </c>
      <c r="SA585" s="2" t="s">
        <v>226</v>
      </c>
      <c r="SB585" s="2" t="s">
        <v>226</v>
      </c>
      <c r="SC585" s="2" t="s">
        <v>238</v>
      </c>
      <c r="SD585" s="2" t="s">
        <v>226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</row>
    <row r="586">
      <c r="A586" s="2" t="s">
        <v>4217</v>
      </c>
      <c r="B586" s="2" t="s">
        <v>577</v>
      </c>
      <c r="C586" s="2" t="s">
        <v>558</v>
      </c>
      <c r="D586" s="2" t="s">
        <v>3985</v>
      </c>
      <c r="E586" s="2" t="s">
        <v>4118</v>
      </c>
      <c r="F586" s="2" t="s">
        <v>4218</v>
      </c>
      <c r="G586" s="2" t="s">
        <v>4219</v>
      </c>
      <c r="H586" s="2" t="s">
        <v>4103</v>
      </c>
      <c r="I586" s="2" t="s">
        <v>4199</v>
      </c>
      <c r="J586" s="2" t="s">
        <v>582</v>
      </c>
      <c r="K586" s="2" t="s">
        <v>1283</v>
      </c>
      <c r="L586" s="3">
        <v>28.8</v>
      </c>
      <c r="M586" s="3">
        <v>30.24</v>
      </c>
      <c r="N586" s="3">
        <v>59.99</v>
      </c>
      <c r="O586" s="2" t="s">
        <v>283</v>
      </c>
      <c r="P586" s="2" t="s">
        <v>284</v>
      </c>
      <c r="Q586" s="2" t="s">
        <v>225</v>
      </c>
      <c r="R586" s="2" t="s">
        <v>226</v>
      </c>
      <c r="S586" s="2" t="s">
        <v>4220</v>
      </c>
      <c r="T586" s="2" t="s">
        <v>228</v>
      </c>
      <c r="U586" s="2" t="s">
        <v>2756</v>
      </c>
      <c r="V586" s="2" t="s">
        <v>2382</v>
      </c>
      <c r="W586" s="2" t="s">
        <v>1894</v>
      </c>
      <c r="X586" s="2" t="s">
        <v>231</v>
      </c>
      <c r="Y586" s="2" t="s">
        <v>811</v>
      </c>
      <c r="Z586" s="4"/>
      <c r="AA586" s="4">
        <f>=ROUNDDOWN({0},0)</f>
      </c>
      <c r="AB586" s="5"/>
      <c r="AC586" s="2" t="s">
        <v>226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/>
      <c r="BJ586" s="4"/>
      <c r="BK586" s="8"/>
      <c r="BL586" s="2" t="s">
        <v>226</v>
      </c>
      <c r="BM586" s="7"/>
      <c r="BN586" s="7"/>
      <c r="BO586" s="4"/>
      <c r="BP586" s="8"/>
      <c r="BQ586" s="4"/>
      <c r="BR586" s="8"/>
      <c r="BS586" s="7"/>
      <c r="BT586" s="7"/>
      <c r="BU586" s="2" t="s">
        <v>236</v>
      </c>
      <c r="BV586" s="2" t="s">
        <v>237</v>
      </c>
      <c r="BW586" s="2" t="s">
        <v>226</v>
      </c>
      <c r="BX586" s="2" t="s">
        <v>226</v>
      </c>
      <c r="BY586" s="2" t="s">
        <v>238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239</v>
      </c>
      <c r="CH586" s="2" t="s">
        <v>237</v>
      </c>
      <c r="CI586" s="2" t="s">
        <v>1534</v>
      </c>
      <c r="CJ586" s="2" t="s">
        <v>608</v>
      </c>
      <c r="CK586" s="2" t="s">
        <v>238</v>
      </c>
      <c r="CL586" s="2" t="s">
        <v>226</v>
      </c>
      <c r="CM586" s="4"/>
      <c r="CN586" s="8"/>
      <c r="CO586" s="4"/>
      <c r="CP586" s="8"/>
      <c r="CQ586" s="7"/>
      <c r="CR586" s="7"/>
      <c r="CS586" s="2" t="s">
        <v>239</v>
      </c>
      <c r="CT586" s="2" t="s">
        <v>237</v>
      </c>
      <c r="CU586" s="2" t="s">
        <v>811</v>
      </c>
      <c r="CV586" s="2" t="s">
        <v>3475</v>
      </c>
      <c r="CW586" s="2" t="s">
        <v>238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239</v>
      </c>
      <c r="DF586" s="2" t="s">
        <v>237</v>
      </c>
      <c r="DG586" s="2" t="s">
        <v>1180</v>
      </c>
      <c r="DH586" s="2" t="s">
        <v>1858</v>
      </c>
      <c r="DI586" s="2" t="s">
        <v>238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239</v>
      </c>
      <c r="DR586" s="2" t="s">
        <v>237</v>
      </c>
      <c r="DS586" s="2" t="s">
        <v>811</v>
      </c>
      <c r="DT586" s="2" t="s">
        <v>4221</v>
      </c>
      <c r="DU586" s="2" t="s">
        <v>238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236</v>
      </c>
      <c r="ED586" s="2" t="s">
        <v>237</v>
      </c>
      <c r="EE586" s="2" t="s">
        <v>226</v>
      </c>
      <c r="EF586" s="2" t="s">
        <v>226</v>
      </c>
      <c r="EG586" s="2" t="s">
        <v>238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239</v>
      </c>
      <c r="EP586" s="2" t="s">
        <v>237</v>
      </c>
      <c r="EQ586" s="2" t="s">
        <v>811</v>
      </c>
      <c r="ER586" s="2" t="s">
        <v>1942</v>
      </c>
      <c r="ES586" s="2" t="s">
        <v>238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239</v>
      </c>
      <c r="FB586" s="2" t="s">
        <v>237</v>
      </c>
      <c r="FC586" s="2" t="s">
        <v>4210</v>
      </c>
      <c r="FD586" s="2" t="s">
        <v>2465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223</v>
      </c>
      <c r="FO586" s="2" t="s">
        <v>811</v>
      </c>
      <c r="FP586" s="2" t="s">
        <v>895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226</v>
      </c>
      <c r="FZ586" s="2" t="s">
        <v>226</v>
      </c>
      <c r="GA586" s="2" t="s">
        <v>226</v>
      </c>
      <c r="GB586" s="2" t="s">
        <v>226</v>
      </c>
      <c r="GC586" s="2" t="s">
        <v>226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252</v>
      </c>
      <c r="GL586" s="2" t="s">
        <v>237</v>
      </c>
      <c r="GM586" s="2" t="s">
        <v>226</v>
      </c>
      <c r="GN586" s="2" t="s">
        <v>226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239</v>
      </c>
      <c r="GX586" s="2" t="s">
        <v>237</v>
      </c>
      <c r="GY586" s="2" t="s">
        <v>811</v>
      </c>
      <c r="GZ586" s="2" t="s">
        <v>1869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239</v>
      </c>
      <c r="HJ586" s="2" t="s">
        <v>237</v>
      </c>
      <c r="HK586" s="2" t="s">
        <v>637</v>
      </c>
      <c r="HL586" s="2" t="s">
        <v>3670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237</v>
      </c>
      <c r="HW586" s="2" t="s">
        <v>1139</v>
      </c>
      <c r="HX586" s="2" t="s">
        <v>1794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252</v>
      </c>
      <c r="IH586" s="2" t="s">
        <v>237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226</v>
      </c>
      <c r="IT586" s="2" t="s">
        <v>226</v>
      </c>
      <c r="IU586" s="2" t="s">
        <v>226</v>
      </c>
      <c r="IV586" s="2" t="s">
        <v>226</v>
      </c>
      <c r="IW586" s="2" t="s">
        <v>226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252</v>
      </c>
      <c r="JF586" s="2" t="s">
        <v>237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252</v>
      </c>
      <c r="JR586" s="2" t="s">
        <v>237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237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236</v>
      </c>
      <c r="KP586" s="2" t="s">
        <v>237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252</v>
      </c>
      <c r="LB586" s="2" t="s">
        <v>237</v>
      </c>
      <c r="LC586" s="2" t="s">
        <v>226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252</v>
      </c>
      <c r="MX586" s="2" t="s">
        <v>237</v>
      </c>
      <c r="MY586" s="2" t="s">
        <v>226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239</v>
      </c>
      <c r="NJ586" s="2" t="s">
        <v>237</v>
      </c>
      <c r="NK586" s="2" t="s">
        <v>2282</v>
      </c>
      <c r="NL586" s="2" t="s">
        <v>3939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239</v>
      </c>
      <c r="NV586" s="2" t="s">
        <v>237</v>
      </c>
      <c r="NW586" s="2" t="s">
        <v>760</v>
      </c>
      <c r="NX586" s="2" t="s">
        <v>226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252</v>
      </c>
      <c r="OH586" s="2" t="s">
        <v>237</v>
      </c>
      <c r="OI586" s="2" t="s">
        <v>226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252</v>
      </c>
      <c r="OT586" s="2" t="s">
        <v>237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266</v>
      </c>
      <c r="QD586" s="2" t="s">
        <v>237</v>
      </c>
      <c r="QE586" s="2" t="s">
        <v>226</v>
      </c>
      <c r="QF586" s="2" t="s">
        <v>226</v>
      </c>
      <c r="QG586" s="2" t="s">
        <v>238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237</v>
      </c>
      <c r="QQ586" s="2" t="s">
        <v>226</v>
      </c>
      <c r="QR586" s="2" t="s">
        <v>226</v>
      </c>
      <c r="QS586" s="2" t="s">
        <v>238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266</v>
      </c>
      <c r="RB586" s="2" t="s">
        <v>237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226</v>
      </c>
      <c r="RO586" s="2" t="s">
        <v>226</v>
      </c>
      <c r="RP586" s="2" t="s">
        <v>226</v>
      </c>
      <c r="RQ586" s="2" t="s">
        <v>226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236</v>
      </c>
      <c r="RZ586" s="2" t="s">
        <v>237</v>
      </c>
      <c r="SA586" s="2" t="s">
        <v>226</v>
      </c>
      <c r="SB586" s="2" t="s">
        <v>226</v>
      </c>
      <c r="SC586" s="2" t="s">
        <v>238</v>
      </c>
      <c r="SD586" s="2" t="s">
        <v>226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</row>
    <row r="587">
      <c r="A587" s="2" t="s">
        <v>4222</v>
      </c>
      <c r="B587" s="2" t="s">
        <v>577</v>
      </c>
      <c r="C587" s="2" t="s">
        <v>558</v>
      </c>
      <c r="D587" s="2" t="s">
        <v>3985</v>
      </c>
      <c r="E587" s="2" t="s">
        <v>4118</v>
      </c>
      <c r="F587" s="2" t="s">
        <v>4218</v>
      </c>
      <c r="G587" s="2" t="s">
        <v>4219</v>
      </c>
      <c r="H587" s="2" t="s">
        <v>4103</v>
      </c>
      <c r="I587" s="2" t="s">
        <v>4199</v>
      </c>
      <c r="J587" s="2" t="s">
        <v>221</v>
      </c>
      <c r="K587" s="2" t="s">
        <v>1283</v>
      </c>
      <c r="L587" s="3">
        <v>38.4</v>
      </c>
      <c r="M587" s="3">
        <v>40.32</v>
      </c>
      <c r="N587" s="3">
        <v>79.99</v>
      </c>
      <c r="O587" s="2" t="s">
        <v>283</v>
      </c>
      <c r="P587" s="2" t="s">
        <v>284</v>
      </c>
      <c r="Q587" s="2" t="s">
        <v>225</v>
      </c>
      <c r="R587" s="2" t="s">
        <v>226</v>
      </c>
      <c r="S587" s="2" t="s">
        <v>4220</v>
      </c>
      <c r="T587" s="2" t="s">
        <v>228</v>
      </c>
      <c r="U587" s="2" t="s">
        <v>489</v>
      </c>
      <c r="V587" s="2" t="s">
        <v>2382</v>
      </c>
      <c r="W587" s="2" t="s">
        <v>1894</v>
      </c>
      <c r="X587" s="2" t="s">
        <v>231</v>
      </c>
      <c r="Y587" s="2" t="s">
        <v>811</v>
      </c>
      <c r="Z587" s="4"/>
      <c r="AA587" s="4">
        <f>=ROUNDDOWN({0},0)</f>
      </c>
      <c r="AB587" s="5"/>
      <c r="AC587" s="2" t="s">
        <v>226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/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/>
      <c r="BJ587" s="4"/>
      <c r="BK587" s="8"/>
      <c r="BL587" s="2" t="s">
        <v>226</v>
      </c>
      <c r="BM587" s="7"/>
      <c r="BN587" s="7"/>
      <c r="BO587" s="4"/>
      <c r="BP587" s="8"/>
      <c r="BQ587" s="4"/>
      <c r="BR587" s="8"/>
      <c r="BS587" s="7"/>
      <c r="BT587" s="7"/>
      <c r="BU587" s="2" t="s">
        <v>236</v>
      </c>
      <c r="BV587" s="2" t="s">
        <v>237</v>
      </c>
      <c r="BW587" s="2" t="s">
        <v>226</v>
      </c>
      <c r="BX587" s="2" t="s">
        <v>226</v>
      </c>
      <c r="BY587" s="2" t="s">
        <v>238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239</v>
      </c>
      <c r="CH587" s="2" t="s">
        <v>237</v>
      </c>
      <c r="CI587" s="2" t="s">
        <v>1534</v>
      </c>
      <c r="CJ587" s="2" t="s">
        <v>752</v>
      </c>
      <c r="CK587" s="2" t="s">
        <v>238</v>
      </c>
      <c r="CL587" s="2" t="s">
        <v>226</v>
      </c>
      <c r="CM587" s="4"/>
      <c r="CN587" s="8"/>
      <c r="CO587" s="4"/>
      <c r="CP587" s="8"/>
      <c r="CQ587" s="7"/>
      <c r="CR587" s="7"/>
      <c r="CS587" s="2" t="s">
        <v>239</v>
      </c>
      <c r="CT587" s="2" t="s">
        <v>237</v>
      </c>
      <c r="CU587" s="2" t="s">
        <v>811</v>
      </c>
      <c r="CV587" s="2" t="s">
        <v>3418</v>
      </c>
      <c r="CW587" s="2" t="s">
        <v>238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239</v>
      </c>
      <c r="DF587" s="2" t="s">
        <v>237</v>
      </c>
      <c r="DG587" s="2" t="s">
        <v>1180</v>
      </c>
      <c r="DH587" s="2" t="s">
        <v>1935</v>
      </c>
      <c r="DI587" s="2" t="s">
        <v>238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239</v>
      </c>
      <c r="DR587" s="2" t="s">
        <v>237</v>
      </c>
      <c r="DS587" s="2" t="s">
        <v>811</v>
      </c>
      <c r="DT587" s="2" t="s">
        <v>807</v>
      </c>
      <c r="DU587" s="2" t="s">
        <v>238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236</v>
      </c>
      <c r="ED587" s="2" t="s">
        <v>237</v>
      </c>
      <c r="EE587" s="2" t="s">
        <v>226</v>
      </c>
      <c r="EF587" s="2" t="s">
        <v>226</v>
      </c>
      <c r="EG587" s="2" t="s">
        <v>238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239</v>
      </c>
      <c r="EP587" s="2" t="s">
        <v>237</v>
      </c>
      <c r="EQ587" s="2" t="s">
        <v>811</v>
      </c>
      <c r="ER587" s="2" t="s">
        <v>757</v>
      </c>
      <c r="ES587" s="2" t="s">
        <v>238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239</v>
      </c>
      <c r="FB587" s="2" t="s">
        <v>237</v>
      </c>
      <c r="FC587" s="2" t="s">
        <v>4210</v>
      </c>
      <c r="FD587" s="2" t="s">
        <v>834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811</v>
      </c>
      <c r="FP587" s="2" t="s">
        <v>1172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226</v>
      </c>
      <c r="FZ587" s="2" t="s">
        <v>226</v>
      </c>
      <c r="GA587" s="2" t="s">
        <v>226</v>
      </c>
      <c r="GB587" s="2" t="s">
        <v>226</v>
      </c>
      <c r="GC587" s="2" t="s">
        <v>226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252</v>
      </c>
      <c r="GL587" s="2" t="s">
        <v>237</v>
      </c>
      <c r="GM587" s="2" t="s">
        <v>226</v>
      </c>
      <c r="GN587" s="2" t="s">
        <v>226</v>
      </c>
      <c r="GO587" s="2" t="s">
        <v>238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239</v>
      </c>
      <c r="GX587" s="2" t="s">
        <v>237</v>
      </c>
      <c r="GY587" s="2" t="s">
        <v>811</v>
      </c>
      <c r="GZ587" s="2" t="s">
        <v>608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239</v>
      </c>
      <c r="HJ587" s="2" t="s">
        <v>237</v>
      </c>
      <c r="HK587" s="2" t="s">
        <v>637</v>
      </c>
      <c r="HL587" s="2" t="s">
        <v>2112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237</v>
      </c>
      <c r="HW587" s="2" t="s">
        <v>1139</v>
      </c>
      <c r="HX587" s="2" t="s">
        <v>903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252</v>
      </c>
      <c r="IH587" s="2" t="s">
        <v>237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226</v>
      </c>
      <c r="IT587" s="2" t="s">
        <v>226</v>
      </c>
      <c r="IU587" s="2" t="s">
        <v>226</v>
      </c>
      <c r="IV587" s="2" t="s">
        <v>226</v>
      </c>
      <c r="IW587" s="2" t="s">
        <v>226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252</v>
      </c>
      <c r="JF587" s="2" t="s">
        <v>237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252</v>
      </c>
      <c r="JR587" s="2" t="s">
        <v>237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237</v>
      </c>
      <c r="KE587" s="2" t="s">
        <v>226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237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252</v>
      </c>
      <c r="LB587" s="2" t="s">
        <v>237</v>
      </c>
      <c r="LC587" s="2" t="s">
        <v>226</v>
      </c>
      <c r="LD587" s="2" t="s">
        <v>226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226</v>
      </c>
      <c r="MM587" s="2" t="s">
        <v>226</v>
      </c>
      <c r="MN587" s="2" t="s">
        <v>226</v>
      </c>
      <c r="MO587" s="2" t="s">
        <v>226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252</v>
      </c>
      <c r="MX587" s="2" t="s">
        <v>237</v>
      </c>
      <c r="MY587" s="2" t="s">
        <v>226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239</v>
      </c>
      <c r="NJ587" s="2" t="s">
        <v>237</v>
      </c>
      <c r="NK587" s="2" t="s">
        <v>2282</v>
      </c>
      <c r="NL587" s="2" t="s">
        <v>2433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239</v>
      </c>
      <c r="NV587" s="2" t="s">
        <v>237</v>
      </c>
      <c r="NW587" s="2" t="s">
        <v>760</v>
      </c>
      <c r="NX587" s="2" t="s">
        <v>4223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252</v>
      </c>
      <c r="OH587" s="2" t="s">
        <v>237</v>
      </c>
      <c r="OI587" s="2" t="s">
        <v>226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252</v>
      </c>
      <c r="OT587" s="2" t="s">
        <v>237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266</v>
      </c>
      <c r="QD587" s="2" t="s">
        <v>237</v>
      </c>
      <c r="QE587" s="2" t="s">
        <v>226</v>
      </c>
      <c r="QF587" s="2" t="s">
        <v>226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237</v>
      </c>
      <c r="QQ587" s="2" t="s">
        <v>226</v>
      </c>
      <c r="QR587" s="2" t="s">
        <v>226</v>
      </c>
      <c r="QS587" s="2" t="s">
        <v>238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266</v>
      </c>
      <c r="RB587" s="2" t="s">
        <v>237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226</v>
      </c>
      <c r="RO587" s="2" t="s">
        <v>226</v>
      </c>
      <c r="RP587" s="2" t="s">
        <v>226</v>
      </c>
      <c r="RQ587" s="2" t="s">
        <v>226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236</v>
      </c>
      <c r="RZ587" s="2" t="s">
        <v>237</v>
      </c>
      <c r="SA587" s="2" t="s">
        <v>226</v>
      </c>
      <c r="SB587" s="2" t="s">
        <v>226</v>
      </c>
      <c r="SC587" s="2" t="s">
        <v>238</v>
      </c>
      <c r="SD587" s="2" t="s">
        <v>226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</row>
    <row r="588">
      <c r="A588" s="2" t="s">
        <v>4224</v>
      </c>
      <c r="B588" s="2" t="s">
        <v>577</v>
      </c>
      <c r="C588" s="2" t="s">
        <v>558</v>
      </c>
      <c r="D588" s="2" t="s">
        <v>3985</v>
      </c>
      <c r="E588" s="2" t="s">
        <v>4225</v>
      </c>
      <c r="F588" s="2" t="s">
        <v>1889</v>
      </c>
      <c r="G588" s="2" t="s">
        <v>1890</v>
      </c>
      <c r="H588" s="2" t="s">
        <v>1891</v>
      </c>
      <c r="I588" s="2" t="s">
        <v>4226</v>
      </c>
      <c r="J588" s="2" t="s">
        <v>4227</v>
      </c>
      <c r="K588" s="2" t="s">
        <v>841</v>
      </c>
      <c r="L588" s="3">
        <v>36.8</v>
      </c>
      <c r="M588" s="3">
        <v>38.64</v>
      </c>
      <c r="N588" s="3">
        <v>79.99</v>
      </c>
      <c r="O588" s="2" t="s">
        <v>223</v>
      </c>
      <c r="P588" s="2" t="s">
        <v>224</v>
      </c>
      <c r="Q588" s="2" t="s">
        <v>225</v>
      </c>
      <c r="R588" s="2" t="s">
        <v>226</v>
      </c>
      <c r="S588" s="2" t="s">
        <v>4228</v>
      </c>
      <c r="T588" s="2" t="s">
        <v>969</v>
      </c>
      <c r="U588" s="2" t="s">
        <v>3296</v>
      </c>
      <c r="V588" s="2" t="s">
        <v>1893</v>
      </c>
      <c r="W588" s="2" t="s">
        <v>231</v>
      </c>
      <c r="X588" s="2" t="s">
        <v>4124</v>
      </c>
      <c r="Y588" s="2" t="s">
        <v>2188</v>
      </c>
      <c r="Z588" s="4">
        <v>425</v>
      </c>
      <c r="AA588" s="4">
        <f>=ROUNDDOWN(47.2222222222222,0)</f>
      </c>
      <c r="AB588" s="5">
        <v>9</v>
      </c>
      <c r="AC588" s="2" t="s">
        <v>226</v>
      </c>
      <c r="AD588" s="4"/>
      <c r="AE588" s="4"/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75</v>
      </c>
      <c r="AQ588" s="8">
        <v>2954.18</v>
      </c>
      <c r="AR588" s="4">
        <v>140</v>
      </c>
      <c r="AS588" s="8">
        <v>5539.23</v>
      </c>
      <c r="AT588" s="7">
        <v>-0.4643</v>
      </c>
      <c r="AU588" s="7">
        <v>-0.4667</v>
      </c>
      <c r="AV588" s="4">
        <v>75</v>
      </c>
      <c r="AW588" s="8">
        <v>2954.18</v>
      </c>
      <c r="AX588" s="4">
        <v>140</v>
      </c>
      <c r="AY588" s="8">
        <v>5539.23</v>
      </c>
      <c r="AZ588" s="7">
        <v>-0.4643</v>
      </c>
      <c r="BA588" s="7">
        <v>-0.4667</v>
      </c>
      <c r="BB588" s="7">
        <v>1</v>
      </c>
      <c r="BC588" s="4">
        <v>75</v>
      </c>
      <c r="BD588" s="8">
        <v>2954.18</v>
      </c>
      <c r="BE588" s="4">
        <v>140</v>
      </c>
      <c r="BF588" s="8">
        <v>5539.23</v>
      </c>
      <c r="BG588" s="7">
        <v>-0.4643</v>
      </c>
      <c r="BH588" s="7">
        <v>-0.4667</v>
      </c>
      <c r="BI588" s="7">
        <v>1</v>
      </c>
      <c r="BJ588" s="4">
        <v>75</v>
      </c>
      <c r="BK588" s="8">
        <v>2954.18</v>
      </c>
      <c r="BL588" s="2" t="s">
        <v>4229</v>
      </c>
      <c r="BM588" s="7">
        <v>1</v>
      </c>
      <c r="BN588" s="7">
        <v>1</v>
      </c>
      <c r="BO588" s="4">
        <v>29</v>
      </c>
      <c r="BP588" s="8">
        <v>1152.17</v>
      </c>
      <c r="BQ588" s="4">
        <v>68</v>
      </c>
      <c r="BR588" s="8">
        <v>2701.64</v>
      </c>
      <c r="BS588" s="7">
        <v>-0.5735</v>
      </c>
      <c r="BT588" s="7">
        <v>-0.5735</v>
      </c>
      <c r="BU588" s="2" t="s">
        <v>239</v>
      </c>
      <c r="BV588" s="2" t="s">
        <v>223</v>
      </c>
      <c r="BW588" s="2" t="s">
        <v>226</v>
      </c>
      <c r="BX588" s="2" t="s">
        <v>3332</v>
      </c>
      <c r="BY588" s="2" t="s">
        <v>238</v>
      </c>
      <c r="BZ588" s="2" t="s">
        <v>226</v>
      </c>
      <c r="CA588" s="4">
        <v>10</v>
      </c>
      <c r="CB588" s="8">
        <v>405.6</v>
      </c>
      <c r="CC588" s="4">
        <v>15</v>
      </c>
      <c r="CD588" s="8">
        <v>608.4</v>
      </c>
      <c r="CE588" s="7">
        <v>-0.3333</v>
      </c>
      <c r="CF588" s="7">
        <v>-0.3333</v>
      </c>
      <c r="CG588" s="2" t="s">
        <v>239</v>
      </c>
      <c r="CH588" s="2" t="s">
        <v>223</v>
      </c>
      <c r="CI588" s="2" t="s">
        <v>1064</v>
      </c>
      <c r="CJ588" s="2" t="s">
        <v>3637</v>
      </c>
      <c r="CK588" s="2" t="s">
        <v>238</v>
      </c>
      <c r="CL588" s="2" t="s">
        <v>226</v>
      </c>
      <c r="CM588" s="4">
        <v>14</v>
      </c>
      <c r="CN588" s="8">
        <v>567.84</v>
      </c>
      <c r="CO588" s="4">
        <v>14</v>
      </c>
      <c r="CP588" s="8">
        <v>567.84</v>
      </c>
      <c r="CQ588" s="7"/>
      <c r="CR588" s="7"/>
      <c r="CS588" s="2" t="s">
        <v>239</v>
      </c>
      <c r="CT588" s="2" t="s">
        <v>223</v>
      </c>
      <c r="CU588" s="2" t="s">
        <v>2705</v>
      </c>
      <c r="CV588" s="2" t="s">
        <v>3637</v>
      </c>
      <c r="CW588" s="2" t="s">
        <v>238</v>
      </c>
      <c r="CX588" s="2" t="s">
        <v>226</v>
      </c>
      <c r="CY588" s="4">
        <v>5</v>
      </c>
      <c r="CZ588" s="8">
        <v>192</v>
      </c>
      <c r="DA588" s="4">
        <v>3</v>
      </c>
      <c r="DB588" s="8">
        <v>115.2</v>
      </c>
      <c r="DC588" s="7">
        <v>0.6667</v>
      </c>
      <c r="DD588" s="7">
        <v>0.6667</v>
      </c>
      <c r="DE588" s="2" t="s">
        <v>239</v>
      </c>
      <c r="DF588" s="2" t="s">
        <v>223</v>
      </c>
      <c r="DG588" s="2" t="s">
        <v>2706</v>
      </c>
      <c r="DH588" s="2" t="s">
        <v>1025</v>
      </c>
      <c r="DI588" s="2" t="s">
        <v>238</v>
      </c>
      <c r="DJ588" s="2" t="s">
        <v>226</v>
      </c>
      <c r="DK588" s="4">
        <v>7</v>
      </c>
      <c r="DL588" s="8">
        <v>251.98</v>
      </c>
      <c r="DM588" s="4">
        <v>2</v>
      </c>
      <c r="DN588" s="8">
        <v>76.36</v>
      </c>
      <c r="DO588" s="7">
        <v>2.5</v>
      </c>
      <c r="DP588" s="7">
        <v>2.2999</v>
      </c>
      <c r="DQ588" s="2" t="s">
        <v>239</v>
      </c>
      <c r="DR588" s="2" t="s">
        <v>223</v>
      </c>
      <c r="DS588" s="2" t="s">
        <v>2701</v>
      </c>
      <c r="DT588" s="2" t="s">
        <v>2370</v>
      </c>
      <c r="DU588" s="2" t="s">
        <v>238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239</v>
      </c>
      <c r="ED588" s="2" t="s">
        <v>237</v>
      </c>
      <c r="EE588" s="2" t="s">
        <v>2313</v>
      </c>
      <c r="EF588" s="2" t="s">
        <v>1103</v>
      </c>
      <c r="EG588" s="2" t="s">
        <v>238</v>
      </c>
      <c r="EH588" s="2" t="s">
        <v>226</v>
      </c>
      <c r="EI588" s="4">
        <v>5</v>
      </c>
      <c r="EJ588" s="8">
        <v>191.4</v>
      </c>
      <c r="EK588" s="4">
        <v>11</v>
      </c>
      <c r="EL588" s="8">
        <v>421.08</v>
      </c>
      <c r="EM588" s="7">
        <v>-0.5455</v>
      </c>
      <c r="EN588" s="7">
        <v>-0.5455</v>
      </c>
      <c r="EO588" s="2" t="s">
        <v>239</v>
      </c>
      <c r="EP588" s="2" t="s">
        <v>223</v>
      </c>
      <c r="EQ588" s="2" t="s">
        <v>994</v>
      </c>
      <c r="ER588" s="2" t="s">
        <v>1025</v>
      </c>
      <c r="ES588" s="2" t="s">
        <v>238</v>
      </c>
      <c r="ET588" s="2" t="s">
        <v>226</v>
      </c>
      <c r="EU588" s="4">
        <v>1</v>
      </c>
      <c r="EV588" s="8">
        <v>38.63</v>
      </c>
      <c r="EW588" s="4">
        <v>8</v>
      </c>
      <c r="EX588" s="8">
        <v>309.04</v>
      </c>
      <c r="EY588" s="7">
        <v>-0.875</v>
      </c>
      <c r="EZ588" s="7">
        <v>-0.875</v>
      </c>
      <c r="FA588" s="2" t="s">
        <v>239</v>
      </c>
      <c r="FB588" s="2" t="s">
        <v>223</v>
      </c>
      <c r="FC588" s="2" t="s">
        <v>1115</v>
      </c>
      <c r="FD588" s="2" t="s">
        <v>4230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223</v>
      </c>
      <c r="FO588" s="2" t="s">
        <v>1115</v>
      </c>
      <c r="FP588" s="2" t="s">
        <v>2705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223</v>
      </c>
      <c r="GA588" s="2" t="s">
        <v>661</v>
      </c>
      <c r="GB588" s="2" t="s">
        <v>226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252</v>
      </c>
      <c r="GL588" s="2" t="s">
        <v>223</v>
      </c>
      <c r="GM588" s="2" t="s">
        <v>226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>
        <v>3</v>
      </c>
      <c r="GT588" s="8">
        <v>118.35</v>
      </c>
      <c r="GU588" s="7">
        <v>-1</v>
      </c>
      <c r="GV588" s="7">
        <v>-1</v>
      </c>
      <c r="GW588" s="2" t="s">
        <v>239</v>
      </c>
      <c r="GX588" s="2" t="s">
        <v>223</v>
      </c>
      <c r="GY588" s="2" t="s">
        <v>1025</v>
      </c>
      <c r="GZ588" s="2" t="s">
        <v>1135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239</v>
      </c>
      <c r="HJ588" s="2" t="s">
        <v>237</v>
      </c>
      <c r="HK588" s="2" t="s">
        <v>1025</v>
      </c>
      <c r="HL588" s="2" t="s">
        <v>1823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239</v>
      </c>
      <c r="HV588" s="2" t="s">
        <v>237</v>
      </c>
      <c r="HW588" s="2" t="s">
        <v>628</v>
      </c>
      <c r="HX588" s="2" t="s">
        <v>607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252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226</v>
      </c>
      <c r="IT588" s="2" t="s">
        <v>226</v>
      </c>
      <c r="IU588" s="2" t="s">
        <v>226</v>
      </c>
      <c r="IV588" s="2" t="s">
        <v>226</v>
      </c>
      <c r="IW588" s="2" t="s">
        <v>226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448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223</v>
      </c>
      <c r="KE588" s="2" t="s">
        <v>226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239</v>
      </c>
      <c r="KP588" s="2" t="s">
        <v>223</v>
      </c>
      <c r="KQ588" s="2" t="s">
        <v>1178</v>
      </c>
      <c r="KR588" s="2" t="s">
        <v>226</v>
      </c>
      <c r="KS588" s="2" t="s">
        <v>238</v>
      </c>
      <c r="KT588" s="2" t="s">
        <v>226</v>
      </c>
      <c r="KU588" s="4">
        <v>1</v>
      </c>
      <c r="KV588" s="8">
        <v>38.64</v>
      </c>
      <c r="KW588" s="4">
        <v>4</v>
      </c>
      <c r="KX588" s="8">
        <v>154.56</v>
      </c>
      <c r="KY588" s="7">
        <v>-0.75</v>
      </c>
      <c r="KZ588" s="7">
        <v>-0.75</v>
      </c>
      <c r="LA588" s="2" t="s">
        <v>239</v>
      </c>
      <c r="LB588" s="2" t="s">
        <v>223</v>
      </c>
      <c r="LC588" s="2" t="s">
        <v>614</v>
      </c>
      <c r="LD588" s="2" t="s">
        <v>804</v>
      </c>
      <c r="LE588" s="2" t="s">
        <v>238</v>
      </c>
      <c r="LF588" s="2" t="s">
        <v>226</v>
      </c>
      <c r="LG588" s="4">
        <v>3</v>
      </c>
      <c r="LH588" s="8">
        <v>115.92</v>
      </c>
      <c r="LI588" s="4">
        <v>10</v>
      </c>
      <c r="LJ588" s="8">
        <v>386.4</v>
      </c>
      <c r="LK588" s="7">
        <v>-0.7</v>
      </c>
      <c r="LL588" s="7">
        <v>-0.7</v>
      </c>
      <c r="LM588" s="2" t="s">
        <v>239</v>
      </c>
      <c r="LN588" s="2" t="s">
        <v>223</v>
      </c>
      <c r="LO588" s="2" t="s">
        <v>321</v>
      </c>
      <c r="LP588" s="2" t="s">
        <v>3745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239</v>
      </c>
      <c r="MX588" s="2" t="s">
        <v>223</v>
      </c>
      <c r="MY588" s="2" t="s">
        <v>1005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>
        <v>2</v>
      </c>
      <c r="NF588" s="8">
        <v>80.36</v>
      </c>
      <c r="NG588" s="7">
        <v>-1</v>
      </c>
      <c r="NH588" s="7">
        <v>-1</v>
      </c>
      <c r="NI588" s="2" t="s">
        <v>239</v>
      </c>
      <c r="NJ588" s="2" t="s">
        <v>261</v>
      </c>
      <c r="NK588" s="2" t="s">
        <v>1111</v>
      </c>
      <c r="NL588" s="2" t="s">
        <v>1025</v>
      </c>
      <c r="NM588" s="2" t="s">
        <v>238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239</v>
      </c>
      <c r="NV588" s="2" t="s">
        <v>237</v>
      </c>
      <c r="NW588" s="2" t="s">
        <v>1740</v>
      </c>
      <c r="NX588" s="2" t="s">
        <v>4223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239</v>
      </c>
      <c r="OH588" s="2" t="s">
        <v>237</v>
      </c>
      <c r="OI588" s="2" t="s">
        <v>3732</v>
      </c>
      <c r="OJ588" s="2" t="s">
        <v>4231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252</v>
      </c>
      <c r="OT588" s="2" t="s">
        <v>223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239</v>
      </c>
      <c r="PF588" s="2" t="s">
        <v>223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226</v>
      </c>
      <c r="QD588" s="2" t="s">
        <v>226</v>
      </c>
      <c r="QE588" s="2" t="s">
        <v>226</v>
      </c>
      <c r="QF588" s="2" t="s">
        <v>226</v>
      </c>
      <c r="QG588" s="2" t="s">
        <v>226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237</v>
      </c>
      <c r="QQ588" s="2" t="s">
        <v>226</v>
      </c>
      <c r="QR588" s="2" t="s">
        <v>226</v>
      </c>
      <c r="QS588" s="2" t="s">
        <v>238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266</v>
      </c>
      <c r="RB588" s="2" t="s">
        <v>223</v>
      </c>
      <c r="RC588" s="2" t="s">
        <v>226</v>
      </c>
      <c r="RD588" s="2" t="s">
        <v>226</v>
      </c>
      <c r="RE588" s="2" t="s">
        <v>238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226</v>
      </c>
      <c r="RO588" s="2" t="s">
        <v>226</v>
      </c>
      <c r="RP588" s="2" t="s">
        <v>226</v>
      </c>
      <c r="RQ588" s="2" t="s">
        <v>226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239</v>
      </c>
      <c r="RZ588" s="2" t="s">
        <v>237</v>
      </c>
      <c r="SA588" s="2" t="s">
        <v>621</v>
      </c>
      <c r="SB588" s="2" t="s">
        <v>827</v>
      </c>
      <c r="SC588" s="2" t="s">
        <v>238</v>
      </c>
      <c r="SD588" s="2" t="s">
        <v>226</v>
      </c>
      <c r="SE588" s="4">
        <v>332</v>
      </c>
      <c r="SF588" s="4"/>
      <c r="SG588" s="4"/>
      <c r="SH588" s="4"/>
      <c r="SI588" s="4">
        <v>93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</row>
    <row r="589">
      <c r="A589" s="2" t="s">
        <v>4232</v>
      </c>
      <c r="B589" s="2" t="s">
        <v>577</v>
      </c>
      <c r="C589" s="2" t="s">
        <v>558</v>
      </c>
      <c r="D589" s="2" t="s">
        <v>3985</v>
      </c>
      <c r="E589" s="2" t="s">
        <v>4225</v>
      </c>
      <c r="F589" s="2" t="s">
        <v>963</v>
      </c>
      <c r="G589" s="2" t="s">
        <v>964</v>
      </c>
      <c r="H589" s="2" t="s">
        <v>965</v>
      </c>
      <c r="I589" s="2" t="s">
        <v>4233</v>
      </c>
      <c r="J589" s="2" t="s">
        <v>4227</v>
      </c>
      <c r="K589" s="2" t="s">
        <v>583</v>
      </c>
      <c r="L589" s="3">
        <v>42.3</v>
      </c>
      <c r="M589" s="3">
        <v>44.42</v>
      </c>
      <c r="N589" s="3">
        <v>89.99</v>
      </c>
      <c r="O589" s="2" t="s">
        <v>302</v>
      </c>
      <c r="P589" s="2" t="s">
        <v>284</v>
      </c>
      <c r="Q589" s="2" t="s">
        <v>225</v>
      </c>
      <c r="R589" s="2" t="s">
        <v>226</v>
      </c>
      <c r="S589" s="2" t="s">
        <v>4234</v>
      </c>
      <c r="T589" s="2" t="s">
        <v>969</v>
      </c>
      <c r="U589" s="2" t="s">
        <v>3296</v>
      </c>
      <c r="V589" s="2" t="s">
        <v>970</v>
      </c>
      <c r="W589" s="2" t="s">
        <v>971</v>
      </c>
      <c r="X589" s="2" t="s">
        <v>587</v>
      </c>
      <c r="Y589" s="2" t="s">
        <v>1044</v>
      </c>
      <c r="Z589" s="4"/>
      <c r="AA589" s="4">
        <f>=ROUNDDOWN({0},0)</f>
      </c>
      <c r="AB589" s="5">
        <v>3.6</v>
      </c>
      <c r="AC589" s="2" t="s">
        <v>226</v>
      </c>
      <c r="AD589" s="4"/>
      <c r="AE589" s="4"/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/>
      <c r="AQ589" s="8"/>
      <c r="AR589" s="4">
        <v>252</v>
      </c>
      <c r="AS589" s="8">
        <v>11633.38</v>
      </c>
      <c r="AT589" s="7">
        <v>-1</v>
      </c>
      <c r="AU589" s="7">
        <v>-1</v>
      </c>
      <c r="AV589" s="4"/>
      <c r="AW589" s="8"/>
      <c r="AX589" s="4">
        <v>252</v>
      </c>
      <c r="AY589" s="8">
        <v>11633.38</v>
      </c>
      <c r="AZ589" s="7">
        <v>-1</v>
      </c>
      <c r="BA589" s="7">
        <v>-1</v>
      </c>
      <c r="BB589" s="7"/>
      <c r="BC589" s="4"/>
      <c r="BD589" s="8"/>
      <c r="BE589" s="4">
        <v>252</v>
      </c>
      <c r="BF589" s="8">
        <v>11633.38</v>
      </c>
      <c r="BG589" s="7">
        <v>-1</v>
      </c>
      <c r="BH589" s="7">
        <v>-1</v>
      </c>
      <c r="BI589" s="7"/>
      <c r="BJ589" s="4"/>
      <c r="BK589" s="8"/>
      <c r="BL589" s="2" t="s">
        <v>4235</v>
      </c>
      <c r="BM589" s="7"/>
      <c r="BN589" s="7"/>
      <c r="BO589" s="4"/>
      <c r="BP589" s="8"/>
      <c r="BQ589" s="4">
        <v>199</v>
      </c>
      <c r="BR589" s="8">
        <v>9446.53</v>
      </c>
      <c r="BS589" s="7">
        <v>-1</v>
      </c>
      <c r="BT589" s="7">
        <v>-1</v>
      </c>
      <c r="BU589" s="2" t="s">
        <v>239</v>
      </c>
      <c r="BV589" s="2" t="s">
        <v>237</v>
      </c>
      <c r="BW589" s="2" t="s">
        <v>226</v>
      </c>
      <c r="BX589" s="2" t="s">
        <v>1733</v>
      </c>
      <c r="BY589" s="2" t="s">
        <v>238</v>
      </c>
      <c r="BZ589" s="2" t="s">
        <v>226</v>
      </c>
      <c r="CA589" s="4"/>
      <c r="CB589" s="8"/>
      <c r="CC589" s="4">
        <v>3</v>
      </c>
      <c r="CD589" s="8">
        <v>139.08</v>
      </c>
      <c r="CE589" s="7">
        <v>-1</v>
      </c>
      <c r="CF589" s="7">
        <v>-1</v>
      </c>
      <c r="CG589" s="2" t="s">
        <v>239</v>
      </c>
      <c r="CH589" s="2" t="s">
        <v>237</v>
      </c>
      <c r="CI589" s="2" t="s">
        <v>1064</v>
      </c>
      <c r="CJ589" s="2" t="s">
        <v>2063</v>
      </c>
      <c r="CK589" s="2" t="s">
        <v>238</v>
      </c>
      <c r="CL589" s="2" t="s">
        <v>226</v>
      </c>
      <c r="CM589" s="4"/>
      <c r="CN589" s="8"/>
      <c r="CO589" s="4">
        <v>3</v>
      </c>
      <c r="CP589" s="8">
        <v>139.08</v>
      </c>
      <c r="CQ589" s="7">
        <v>-1</v>
      </c>
      <c r="CR589" s="7">
        <v>-1</v>
      </c>
      <c r="CS589" s="2" t="s">
        <v>239</v>
      </c>
      <c r="CT589" s="2" t="s">
        <v>237</v>
      </c>
      <c r="CU589" s="2" t="s">
        <v>1107</v>
      </c>
      <c r="CV589" s="2" t="s">
        <v>1813</v>
      </c>
      <c r="CW589" s="2" t="s">
        <v>238</v>
      </c>
      <c r="CX589" s="2" t="s">
        <v>226</v>
      </c>
      <c r="CY589" s="4"/>
      <c r="CZ589" s="8"/>
      <c r="DA589" s="4">
        <v>2</v>
      </c>
      <c r="DB589" s="8">
        <v>88.2</v>
      </c>
      <c r="DC589" s="7">
        <v>-1</v>
      </c>
      <c r="DD589" s="7">
        <v>-1</v>
      </c>
      <c r="DE589" s="2" t="s">
        <v>239</v>
      </c>
      <c r="DF589" s="2" t="s">
        <v>237</v>
      </c>
      <c r="DG589" s="2" t="s">
        <v>2706</v>
      </c>
      <c r="DH589" s="2" t="s">
        <v>4236</v>
      </c>
      <c r="DI589" s="2" t="s">
        <v>238</v>
      </c>
      <c r="DJ589" s="2" t="s">
        <v>226</v>
      </c>
      <c r="DK589" s="4"/>
      <c r="DL589" s="8"/>
      <c r="DM589" s="4">
        <v>8</v>
      </c>
      <c r="DN589" s="8">
        <v>248.76</v>
      </c>
      <c r="DO589" s="7">
        <v>-1</v>
      </c>
      <c r="DP589" s="7">
        <v>-1</v>
      </c>
      <c r="DQ589" s="2" t="s">
        <v>239</v>
      </c>
      <c r="DR589" s="2" t="s">
        <v>237</v>
      </c>
      <c r="DS589" s="2" t="s">
        <v>1147</v>
      </c>
      <c r="DT589" s="2" t="s">
        <v>2688</v>
      </c>
      <c r="DU589" s="2" t="s">
        <v>291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239</v>
      </c>
      <c r="ED589" s="2" t="s">
        <v>237</v>
      </c>
      <c r="EE589" s="2" t="s">
        <v>2313</v>
      </c>
      <c r="EF589" s="2" t="s">
        <v>1129</v>
      </c>
      <c r="EG589" s="2" t="s">
        <v>238</v>
      </c>
      <c r="EH589" s="2" t="s">
        <v>226</v>
      </c>
      <c r="EI589" s="4"/>
      <c r="EJ589" s="8"/>
      <c r="EK589" s="4">
        <v>1</v>
      </c>
      <c r="EL589" s="8">
        <v>43.75</v>
      </c>
      <c r="EM589" s="7">
        <v>-1</v>
      </c>
      <c r="EN589" s="7">
        <v>-1</v>
      </c>
      <c r="EO589" s="2" t="s">
        <v>239</v>
      </c>
      <c r="EP589" s="2" t="s">
        <v>237</v>
      </c>
      <c r="EQ589" s="2" t="s">
        <v>994</v>
      </c>
      <c r="ER589" s="2" t="s">
        <v>1672</v>
      </c>
      <c r="ES589" s="2" t="s">
        <v>238</v>
      </c>
      <c r="ET589" s="2" t="s">
        <v>226</v>
      </c>
      <c r="EU589" s="4"/>
      <c r="EV589" s="8"/>
      <c r="EW589" s="4">
        <v>2</v>
      </c>
      <c r="EX589" s="8">
        <v>88.82</v>
      </c>
      <c r="EY589" s="7">
        <v>-1</v>
      </c>
      <c r="EZ589" s="7">
        <v>-1</v>
      </c>
      <c r="FA589" s="2" t="s">
        <v>239</v>
      </c>
      <c r="FB589" s="2" t="s">
        <v>237</v>
      </c>
      <c r="FC589" s="2" t="s">
        <v>1115</v>
      </c>
      <c r="FD589" s="2" t="s">
        <v>4237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237</v>
      </c>
      <c r="FO589" s="2" t="s">
        <v>1115</v>
      </c>
      <c r="FP589" s="2" t="s">
        <v>1076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226</v>
      </c>
      <c r="FZ589" s="2" t="s">
        <v>226</v>
      </c>
      <c r="GA589" s="2" t="s">
        <v>226</v>
      </c>
      <c r="GB589" s="2" t="s">
        <v>226</v>
      </c>
      <c r="GC589" s="2" t="s">
        <v>226</v>
      </c>
      <c r="GD589" s="2" t="s">
        <v>226</v>
      </c>
      <c r="GE589" s="4"/>
      <c r="GF589" s="8"/>
      <c r="GG589" s="4">
        <v>13</v>
      </c>
      <c r="GH589" s="8">
        <v>577.46</v>
      </c>
      <c r="GI589" s="7">
        <v>-1</v>
      </c>
      <c r="GJ589" s="7">
        <v>-1</v>
      </c>
      <c r="GK589" s="2" t="s">
        <v>239</v>
      </c>
      <c r="GL589" s="2" t="s">
        <v>237</v>
      </c>
      <c r="GM589" s="2" t="s">
        <v>1302</v>
      </c>
      <c r="GN589" s="2" t="s">
        <v>522</v>
      </c>
      <c r="GO589" s="2" t="s">
        <v>238</v>
      </c>
      <c r="GP589" s="2" t="s">
        <v>226</v>
      </c>
      <c r="GQ589" s="4"/>
      <c r="GR589" s="8"/>
      <c r="GS589" s="4">
        <v>1</v>
      </c>
      <c r="GT589" s="8">
        <v>45.09</v>
      </c>
      <c r="GU589" s="7">
        <v>-1</v>
      </c>
      <c r="GV589" s="7">
        <v>-1</v>
      </c>
      <c r="GW589" s="2" t="s">
        <v>239</v>
      </c>
      <c r="GX589" s="2" t="s">
        <v>237</v>
      </c>
      <c r="GY589" s="2" t="s">
        <v>1025</v>
      </c>
      <c r="GZ589" s="2" t="s">
        <v>2497</v>
      </c>
      <c r="HA589" s="2" t="s">
        <v>238</v>
      </c>
      <c r="HB589" s="2" t="s">
        <v>226</v>
      </c>
      <c r="HC589" s="4"/>
      <c r="HD589" s="8"/>
      <c r="HE589" s="4">
        <v>5</v>
      </c>
      <c r="HF589" s="8">
        <v>160.75</v>
      </c>
      <c r="HG589" s="7">
        <v>-1</v>
      </c>
      <c r="HH589" s="7">
        <v>-1</v>
      </c>
      <c r="HI589" s="2" t="s">
        <v>239</v>
      </c>
      <c r="HJ589" s="2" t="s">
        <v>237</v>
      </c>
      <c r="HK589" s="2" t="s">
        <v>1025</v>
      </c>
      <c r="HL589" s="2" t="s">
        <v>1823</v>
      </c>
      <c r="HM589" s="2" t="s">
        <v>238</v>
      </c>
      <c r="HN589" s="2" t="s">
        <v>226</v>
      </c>
      <c r="HO589" s="4"/>
      <c r="HP589" s="8"/>
      <c r="HQ589" s="4">
        <v>12</v>
      </c>
      <c r="HR589" s="8">
        <v>522.6</v>
      </c>
      <c r="HS589" s="7">
        <v>-1</v>
      </c>
      <c r="HT589" s="7">
        <v>-1</v>
      </c>
      <c r="HU589" s="2" t="s">
        <v>239</v>
      </c>
      <c r="HV589" s="2" t="s">
        <v>237</v>
      </c>
      <c r="HW589" s="2" t="s">
        <v>821</v>
      </c>
      <c r="HX589" s="2" t="s">
        <v>4238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252</v>
      </c>
      <c r="IH589" s="2" t="s">
        <v>237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226</v>
      </c>
      <c r="IT589" s="2" t="s">
        <v>226</v>
      </c>
      <c r="IU589" s="2" t="s">
        <v>226</v>
      </c>
      <c r="IV589" s="2" t="s">
        <v>226</v>
      </c>
      <c r="IW589" s="2" t="s">
        <v>226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237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252</v>
      </c>
      <c r="JR589" s="2" t="s">
        <v>237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237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237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>
        <v>1</v>
      </c>
      <c r="KX589" s="8">
        <v>44.42</v>
      </c>
      <c r="KY589" s="7">
        <v>-1</v>
      </c>
      <c r="KZ589" s="7">
        <v>-1</v>
      </c>
      <c r="LA589" s="2" t="s">
        <v>239</v>
      </c>
      <c r="LB589" s="2" t="s">
        <v>237</v>
      </c>
      <c r="LC589" s="2" t="s">
        <v>1823</v>
      </c>
      <c r="LD589" s="2" t="s">
        <v>1194</v>
      </c>
      <c r="LE589" s="2" t="s">
        <v>238</v>
      </c>
      <c r="LF589" s="2" t="s">
        <v>226</v>
      </c>
      <c r="LG589" s="4"/>
      <c r="LH589" s="8"/>
      <c r="LI589" s="4">
        <v>2</v>
      </c>
      <c r="LJ589" s="8">
        <v>88.84</v>
      </c>
      <c r="LK589" s="7">
        <v>-1</v>
      </c>
      <c r="LL589" s="7">
        <v>-1</v>
      </c>
      <c r="LM589" s="2" t="s">
        <v>239</v>
      </c>
      <c r="LN589" s="2" t="s">
        <v>237</v>
      </c>
      <c r="LO589" s="2" t="s">
        <v>321</v>
      </c>
      <c r="LP589" s="2" t="s">
        <v>1789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226</v>
      </c>
      <c r="MM589" s="2" t="s">
        <v>226</v>
      </c>
      <c r="MN589" s="2" t="s">
        <v>226</v>
      </c>
      <c r="MO589" s="2" t="s">
        <v>226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237</v>
      </c>
      <c r="MY589" s="2" t="s">
        <v>226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239</v>
      </c>
      <c r="NJ589" s="2" t="s">
        <v>237</v>
      </c>
      <c r="NK589" s="2" t="s">
        <v>4239</v>
      </c>
      <c r="NL589" s="2" t="s">
        <v>1583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239</v>
      </c>
      <c r="NV589" s="2" t="s">
        <v>237</v>
      </c>
      <c r="NW589" s="2" t="s">
        <v>1740</v>
      </c>
      <c r="NX589" s="2" t="s">
        <v>348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239</v>
      </c>
      <c r="OH589" s="2" t="s">
        <v>237</v>
      </c>
      <c r="OI589" s="2" t="s">
        <v>3732</v>
      </c>
      <c r="OJ589" s="2" t="s">
        <v>1186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252</v>
      </c>
      <c r="OT589" s="2" t="s">
        <v>237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226</v>
      </c>
      <c r="QD589" s="2" t="s">
        <v>226</v>
      </c>
      <c r="QE589" s="2" t="s">
        <v>226</v>
      </c>
      <c r="QF589" s="2" t="s">
        <v>226</v>
      </c>
      <c r="QG589" s="2" t="s">
        <v>226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237</v>
      </c>
      <c r="QQ589" s="2" t="s">
        <v>226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266</v>
      </c>
      <c r="RB589" s="2" t="s">
        <v>237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239</v>
      </c>
      <c r="RZ589" s="2" t="s">
        <v>237</v>
      </c>
      <c r="SA589" s="2" t="s">
        <v>621</v>
      </c>
      <c r="SB589" s="2" t="s">
        <v>628</v>
      </c>
      <c r="SC589" s="2" t="s">
        <v>238</v>
      </c>
      <c r="SD589" s="2" t="s">
        <v>226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</row>
    <row r="590">
      <c r="A590" s="2" t="s">
        <v>4240</v>
      </c>
      <c r="B590" s="2" t="s">
        <v>577</v>
      </c>
      <c r="C590" s="2" t="s">
        <v>558</v>
      </c>
      <c r="D590" s="2" t="s">
        <v>4241</v>
      </c>
      <c r="E590" s="2" t="s">
        <v>4242</v>
      </c>
      <c r="F590" s="2" t="s">
        <v>4243</v>
      </c>
      <c r="G590" s="2" t="s">
        <v>4243</v>
      </c>
      <c r="H590" s="2" t="s">
        <v>4243</v>
      </c>
      <c r="I590" s="2" t="s">
        <v>4244</v>
      </c>
      <c r="J590" s="2" t="s">
        <v>4245</v>
      </c>
      <c r="K590" s="2" t="s">
        <v>282</v>
      </c>
      <c r="L590" s="3">
        <v>32.5</v>
      </c>
      <c r="M590" s="3">
        <v>34.12</v>
      </c>
      <c r="N590" s="3">
        <v>64.99</v>
      </c>
      <c r="O590" s="2" t="s">
        <v>223</v>
      </c>
      <c r="P590" s="2" t="s">
        <v>675</v>
      </c>
      <c r="Q590" s="2" t="s">
        <v>225</v>
      </c>
      <c r="R590" s="2" t="s">
        <v>226</v>
      </c>
      <c r="S590" s="2" t="s">
        <v>226</v>
      </c>
      <c r="T590" s="2" t="s">
        <v>228</v>
      </c>
      <c r="U590" s="2" t="s">
        <v>4246</v>
      </c>
      <c r="V590" s="2" t="s">
        <v>230</v>
      </c>
      <c r="W590" s="2" t="s">
        <v>231</v>
      </c>
      <c r="X590" s="2" t="s">
        <v>587</v>
      </c>
      <c r="Y590" s="2" t="s">
        <v>2675</v>
      </c>
      <c r="Z590" s="4">
        <v>167</v>
      </c>
      <c r="AA590" s="4">
        <f>=ROUNDDOWN(20.875,0)</f>
      </c>
      <c r="AB590" s="5">
        <v>8</v>
      </c>
      <c r="AC590" s="2" t="s">
        <v>2870</v>
      </c>
      <c r="AD590" s="4">
        <v>450</v>
      </c>
      <c r="AE590" s="4">
        <v>900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119</v>
      </c>
      <c r="AQ590" s="8">
        <v>3958.92</v>
      </c>
      <c r="AR590" s="4">
        <v>44</v>
      </c>
      <c r="AS590" s="8">
        <v>1478.67</v>
      </c>
      <c r="AT590" s="7">
        <v>1.7045</v>
      </c>
      <c r="AU590" s="7">
        <v>1.6774</v>
      </c>
      <c r="AV590" s="4">
        <v>119</v>
      </c>
      <c r="AW590" s="8">
        <v>3958.92</v>
      </c>
      <c r="AX590" s="4">
        <v>44</v>
      </c>
      <c r="AY590" s="8">
        <v>1478.67</v>
      </c>
      <c r="AZ590" s="7">
        <v>1.7045</v>
      </c>
      <c r="BA590" s="7">
        <v>1.6774</v>
      </c>
      <c r="BB590" s="7">
        <v>1</v>
      </c>
      <c r="BC590" s="4">
        <v>208</v>
      </c>
      <c r="BD590" s="8">
        <v>6951.37</v>
      </c>
      <c r="BE590" s="4">
        <v>116</v>
      </c>
      <c r="BF590" s="8">
        <v>4062.7</v>
      </c>
      <c r="BG590" s="7">
        <v>0.7931</v>
      </c>
      <c r="BH590" s="7">
        <v>0.711</v>
      </c>
      <c r="BI590" s="7">
        <v>0.5695</v>
      </c>
      <c r="BJ590" s="4">
        <v>119</v>
      </c>
      <c r="BK590" s="8">
        <v>3958.92</v>
      </c>
      <c r="BL590" s="2" t="s">
        <v>4247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1002</v>
      </c>
      <c r="BV590" s="2" t="s">
        <v>237</v>
      </c>
      <c r="BW590" s="2" t="s">
        <v>1174</v>
      </c>
      <c r="BX590" s="2" t="s">
        <v>851</v>
      </c>
      <c r="BY590" s="2" t="s">
        <v>238</v>
      </c>
      <c r="BZ590" s="2" t="s">
        <v>226</v>
      </c>
      <c r="CA590" s="4">
        <v>2</v>
      </c>
      <c r="CB590" s="8">
        <v>68.26</v>
      </c>
      <c r="CC590" s="4">
        <v>2</v>
      </c>
      <c r="CD590" s="8">
        <v>68.26</v>
      </c>
      <c r="CE590" s="7"/>
      <c r="CF590" s="7"/>
      <c r="CG590" s="2" t="s">
        <v>239</v>
      </c>
      <c r="CH590" s="2" t="s">
        <v>223</v>
      </c>
      <c r="CI590" s="2" t="s">
        <v>4248</v>
      </c>
      <c r="CJ590" s="2" t="s">
        <v>4092</v>
      </c>
      <c r="CK590" s="2" t="s">
        <v>238</v>
      </c>
      <c r="CL590" s="2" t="s">
        <v>226</v>
      </c>
      <c r="CM590" s="4">
        <v>6</v>
      </c>
      <c r="CN590" s="8">
        <v>208.62</v>
      </c>
      <c r="CO590" s="4">
        <v>3</v>
      </c>
      <c r="CP590" s="8">
        <v>104.31</v>
      </c>
      <c r="CQ590" s="7">
        <v>1</v>
      </c>
      <c r="CR590" s="7">
        <v>1</v>
      </c>
      <c r="CS590" s="2" t="s">
        <v>239</v>
      </c>
      <c r="CT590" s="2" t="s">
        <v>223</v>
      </c>
      <c r="CU590" s="2" t="s">
        <v>3623</v>
      </c>
      <c r="CV590" s="2" t="s">
        <v>3355</v>
      </c>
      <c r="CW590" s="2" t="s">
        <v>238</v>
      </c>
      <c r="CX590" s="2" t="s">
        <v>226</v>
      </c>
      <c r="CY590" s="4">
        <v>2</v>
      </c>
      <c r="CZ590" s="8">
        <v>70.18</v>
      </c>
      <c r="DA590" s="4"/>
      <c r="DB590" s="8"/>
      <c r="DC590" s="7"/>
      <c r="DD590" s="7"/>
      <c r="DE590" s="2" t="s">
        <v>239</v>
      </c>
      <c r="DF590" s="2" t="s">
        <v>223</v>
      </c>
      <c r="DG590" s="2" t="s">
        <v>4249</v>
      </c>
      <c r="DH590" s="2" t="s">
        <v>4250</v>
      </c>
      <c r="DI590" s="2" t="s">
        <v>238</v>
      </c>
      <c r="DJ590" s="2" t="s">
        <v>226</v>
      </c>
      <c r="DK590" s="4">
        <v>3</v>
      </c>
      <c r="DL590" s="8">
        <v>98.16</v>
      </c>
      <c r="DM590" s="4">
        <v>5</v>
      </c>
      <c r="DN590" s="8">
        <v>150.52</v>
      </c>
      <c r="DO590" s="7">
        <v>-0.4</v>
      </c>
      <c r="DP590" s="7">
        <v>-0.3479</v>
      </c>
      <c r="DQ590" s="2" t="s">
        <v>239</v>
      </c>
      <c r="DR590" s="2" t="s">
        <v>223</v>
      </c>
      <c r="DS590" s="2" t="s">
        <v>2701</v>
      </c>
      <c r="DT590" s="2" t="s">
        <v>1816</v>
      </c>
      <c r="DU590" s="2" t="s">
        <v>238</v>
      </c>
      <c r="DV590" s="2" t="s">
        <v>226</v>
      </c>
      <c r="DW590" s="4">
        <v>6</v>
      </c>
      <c r="DX590" s="8">
        <v>214.98</v>
      </c>
      <c r="DY590" s="4"/>
      <c r="DZ590" s="8"/>
      <c r="EA590" s="7"/>
      <c r="EB590" s="7"/>
      <c r="EC590" s="2" t="s">
        <v>239</v>
      </c>
      <c r="ED590" s="2" t="s">
        <v>223</v>
      </c>
      <c r="EE590" s="2" t="s">
        <v>2332</v>
      </c>
      <c r="EF590" s="2" t="s">
        <v>2358</v>
      </c>
      <c r="EG590" s="2" t="s">
        <v>238</v>
      </c>
      <c r="EH590" s="2" t="s">
        <v>226</v>
      </c>
      <c r="EI590" s="4">
        <v>93</v>
      </c>
      <c r="EJ590" s="8">
        <v>3051.33</v>
      </c>
      <c r="EK590" s="4">
        <v>12</v>
      </c>
      <c r="EL590" s="8">
        <v>393.72</v>
      </c>
      <c r="EM590" s="7">
        <v>6.75</v>
      </c>
      <c r="EN590" s="7">
        <v>6.75</v>
      </c>
      <c r="EO590" s="2" t="s">
        <v>239</v>
      </c>
      <c r="EP590" s="2" t="s">
        <v>223</v>
      </c>
      <c r="EQ590" s="2" t="s">
        <v>1150</v>
      </c>
      <c r="ER590" s="2" t="s">
        <v>1672</v>
      </c>
      <c r="ES590" s="2" t="s">
        <v>238</v>
      </c>
      <c r="ET590" s="2" t="s">
        <v>226</v>
      </c>
      <c r="EU590" s="4">
        <v>2</v>
      </c>
      <c r="EV590" s="8">
        <v>68.24</v>
      </c>
      <c r="EW590" s="4">
        <v>13</v>
      </c>
      <c r="EX590" s="8">
        <v>443.56</v>
      </c>
      <c r="EY590" s="7">
        <v>-0.8462</v>
      </c>
      <c r="EZ590" s="7">
        <v>-0.8462</v>
      </c>
      <c r="FA590" s="2" t="s">
        <v>239</v>
      </c>
      <c r="FB590" s="2" t="s">
        <v>223</v>
      </c>
      <c r="FC590" s="2" t="s">
        <v>1115</v>
      </c>
      <c r="FD590" s="2" t="s">
        <v>3325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223</v>
      </c>
      <c r="FO590" s="2" t="s">
        <v>977</v>
      </c>
      <c r="FP590" s="2" t="s">
        <v>1083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223</v>
      </c>
      <c r="GA590" s="2" t="s">
        <v>661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252</v>
      </c>
      <c r="GL590" s="2" t="s">
        <v>223</v>
      </c>
      <c r="GM590" s="2" t="s">
        <v>226</v>
      </c>
      <c r="GN590" s="2" t="s">
        <v>226</v>
      </c>
      <c r="GO590" s="2" t="s">
        <v>238</v>
      </c>
      <c r="GP590" s="2" t="s">
        <v>226</v>
      </c>
      <c r="GQ590" s="4">
        <v>4</v>
      </c>
      <c r="GR590" s="8">
        <v>143.32</v>
      </c>
      <c r="GS590" s="4">
        <v>3</v>
      </c>
      <c r="GT590" s="8">
        <v>107.49</v>
      </c>
      <c r="GU590" s="7">
        <v>0.3333</v>
      </c>
      <c r="GV590" s="7">
        <v>0.3333</v>
      </c>
      <c r="GW590" s="2" t="s">
        <v>239</v>
      </c>
      <c r="GX590" s="2" t="s">
        <v>223</v>
      </c>
      <c r="GY590" s="2" t="s">
        <v>776</v>
      </c>
      <c r="GZ590" s="2" t="s">
        <v>3536</v>
      </c>
      <c r="HA590" s="2" t="s">
        <v>238</v>
      </c>
      <c r="HB590" s="2" t="s">
        <v>226</v>
      </c>
      <c r="HC590" s="4">
        <v>1</v>
      </c>
      <c r="HD590" s="8">
        <v>35.83</v>
      </c>
      <c r="HE590" s="4">
        <v>3</v>
      </c>
      <c r="HF590" s="8">
        <v>107.49</v>
      </c>
      <c r="HG590" s="7">
        <v>-0.6667</v>
      </c>
      <c r="HH590" s="7">
        <v>-0.6667</v>
      </c>
      <c r="HI590" s="2" t="s">
        <v>239</v>
      </c>
      <c r="HJ590" s="2" t="s">
        <v>223</v>
      </c>
      <c r="HK590" s="2" t="s">
        <v>1591</v>
      </c>
      <c r="HL590" s="2" t="s">
        <v>1617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237</v>
      </c>
      <c r="HW590" s="2" t="s">
        <v>811</v>
      </c>
      <c r="HX590" s="2" t="s">
        <v>1939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252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226</v>
      </c>
      <c r="IT590" s="2" t="s">
        <v>226</v>
      </c>
      <c r="IU590" s="2" t="s">
        <v>226</v>
      </c>
      <c r="IV590" s="2" t="s">
        <v>226</v>
      </c>
      <c r="IW590" s="2" t="s">
        <v>226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337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239</v>
      </c>
      <c r="KP590" s="2" t="s">
        <v>237</v>
      </c>
      <c r="KQ590" s="2" t="s">
        <v>306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252</v>
      </c>
      <c r="LB590" s="2" t="s">
        <v>223</v>
      </c>
      <c r="LC590" s="2" t="s">
        <v>1823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223</v>
      </c>
      <c r="LO590" s="2" t="s">
        <v>321</v>
      </c>
      <c r="LP590" s="2" t="s">
        <v>226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226</v>
      </c>
      <c r="MM590" s="2" t="s">
        <v>226</v>
      </c>
      <c r="MN590" s="2" t="s">
        <v>226</v>
      </c>
      <c r="MO590" s="2" t="s">
        <v>226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223</v>
      </c>
      <c r="MY590" s="2" t="s">
        <v>226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>
        <v>3</v>
      </c>
      <c r="NF590" s="8">
        <v>103.32</v>
      </c>
      <c r="NG590" s="7">
        <v>-1</v>
      </c>
      <c r="NH590" s="7">
        <v>-1</v>
      </c>
      <c r="NI590" s="2" t="s">
        <v>239</v>
      </c>
      <c r="NJ590" s="2" t="s">
        <v>261</v>
      </c>
      <c r="NK590" s="2" t="s">
        <v>3242</v>
      </c>
      <c r="NL590" s="2" t="s">
        <v>1112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239</v>
      </c>
      <c r="NV590" s="2" t="s">
        <v>237</v>
      </c>
      <c r="NW590" s="2" t="s">
        <v>1420</v>
      </c>
      <c r="NX590" s="2" t="s">
        <v>629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237</v>
      </c>
      <c r="OI590" s="2" t="s">
        <v>4251</v>
      </c>
      <c r="OJ590" s="2" t="s">
        <v>1645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252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239</v>
      </c>
      <c r="PF590" s="2" t="s">
        <v>223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226</v>
      </c>
      <c r="QD590" s="2" t="s">
        <v>226</v>
      </c>
      <c r="QE590" s="2" t="s">
        <v>226</v>
      </c>
      <c r="QF590" s="2" t="s">
        <v>226</v>
      </c>
      <c r="QG590" s="2" t="s">
        <v>226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237</v>
      </c>
      <c r="QQ590" s="2" t="s">
        <v>226</v>
      </c>
      <c r="QR590" s="2" t="s">
        <v>226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266</v>
      </c>
      <c r="RB590" s="2" t="s">
        <v>223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237</v>
      </c>
      <c r="SA590" s="2" t="s">
        <v>226</v>
      </c>
      <c r="SB590" s="2" t="s">
        <v>226</v>
      </c>
      <c r="SC590" s="2" t="s">
        <v>238</v>
      </c>
      <c r="SD590" s="2" t="s">
        <v>226</v>
      </c>
      <c r="SE590" s="4">
        <v>167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>
        <v>450</v>
      </c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>
        <v>450</v>
      </c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</row>
    <row r="591">
      <c r="A591" s="2" t="s">
        <v>4252</v>
      </c>
      <c r="B591" s="2" t="s">
        <v>577</v>
      </c>
      <c r="C591" s="2" t="s">
        <v>558</v>
      </c>
      <c r="D591" s="2" t="s">
        <v>4241</v>
      </c>
      <c r="E591" s="2" t="s">
        <v>4242</v>
      </c>
      <c r="F591" s="2" t="s">
        <v>4243</v>
      </c>
      <c r="G591" s="2" t="s">
        <v>4243</v>
      </c>
      <c r="H591" s="2" t="s">
        <v>4243</v>
      </c>
      <c r="I591" s="2" t="s">
        <v>4244</v>
      </c>
      <c r="J591" s="2" t="s">
        <v>4245</v>
      </c>
      <c r="K591" s="2" t="s">
        <v>468</v>
      </c>
      <c r="L591" s="3">
        <v>32.5</v>
      </c>
      <c r="M591" s="3">
        <v>34.12</v>
      </c>
      <c r="N591" s="3">
        <v>64.99</v>
      </c>
      <c r="O591" s="2" t="s">
        <v>223</v>
      </c>
      <c r="P591" s="2" t="s">
        <v>675</v>
      </c>
      <c r="Q591" s="2" t="s">
        <v>225</v>
      </c>
      <c r="R591" s="2" t="s">
        <v>226</v>
      </c>
      <c r="S591" s="2" t="s">
        <v>226</v>
      </c>
      <c r="T591" s="2" t="s">
        <v>228</v>
      </c>
      <c r="U591" s="2" t="s">
        <v>4246</v>
      </c>
      <c r="V591" s="2" t="s">
        <v>230</v>
      </c>
      <c r="W591" s="2" t="s">
        <v>231</v>
      </c>
      <c r="X591" s="2" t="s">
        <v>587</v>
      </c>
      <c r="Y591" s="2" t="s">
        <v>2675</v>
      </c>
      <c r="Z591" s="4">
        <v>390</v>
      </c>
      <c r="AA591" s="4">
        <f>=ROUNDDOWN(65,0)</f>
      </c>
      <c r="AB591" s="5">
        <v>6</v>
      </c>
      <c r="AC591" s="2" t="s">
        <v>1580</v>
      </c>
      <c r="AD591" s="4">
        <v>600</v>
      </c>
      <c r="AE591" s="4">
        <v>1200</v>
      </c>
      <c r="AF591" s="6">
        <v>64</v>
      </c>
      <c r="AG591" s="6"/>
      <c r="AH591" s="7">
        <v>0.4643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89</v>
      </c>
      <c r="AQ591" s="8">
        <v>2992.45</v>
      </c>
      <c r="AR591" s="4">
        <v>72</v>
      </c>
      <c r="AS591" s="8">
        <v>2584.03</v>
      </c>
      <c r="AT591" s="7">
        <v>0.2361</v>
      </c>
      <c r="AU591" s="7">
        <v>0.1581</v>
      </c>
      <c r="AV591" s="4">
        <v>89</v>
      </c>
      <c r="AW591" s="8">
        <v>2992.45</v>
      </c>
      <c r="AX591" s="4">
        <v>72</v>
      </c>
      <c r="AY591" s="8">
        <v>2584.03</v>
      </c>
      <c r="AZ591" s="7">
        <v>0.2361</v>
      </c>
      <c r="BA591" s="7">
        <v>0.1581</v>
      </c>
      <c r="BB591" s="7">
        <v>1</v>
      </c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>
        <v>0.4305</v>
      </c>
      <c r="BJ591" s="4">
        <v>89</v>
      </c>
      <c r="BK591" s="8">
        <v>2992.45</v>
      </c>
      <c r="BL591" s="2" t="s">
        <v>4253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1002</v>
      </c>
      <c r="BV591" s="2" t="s">
        <v>237</v>
      </c>
      <c r="BW591" s="2" t="s">
        <v>1174</v>
      </c>
      <c r="BX591" s="2" t="s">
        <v>1947</v>
      </c>
      <c r="BY591" s="2" t="s">
        <v>238</v>
      </c>
      <c r="BZ591" s="2" t="s">
        <v>226</v>
      </c>
      <c r="CA591" s="4">
        <v>2</v>
      </c>
      <c r="CB591" s="8">
        <v>68.26</v>
      </c>
      <c r="CC591" s="4">
        <v>16</v>
      </c>
      <c r="CD591" s="8">
        <v>546.08</v>
      </c>
      <c r="CE591" s="7">
        <v>-0.875</v>
      </c>
      <c r="CF591" s="7">
        <v>-0.875</v>
      </c>
      <c r="CG591" s="2" t="s">
        <v>239</v>
      </c>
      <c r="CH591" s="2" t="s">
        <v>223</v>
      </c>
      <c r="CI591" s="2" t="s">
        <v>4248</v>
      </c>
      <c r="CJ591" s="2" t="s">
        <v>1103</v>
      </c>
      <c r="CK591" s="2" t="s">
        <v>238</v>
      </c>
      <c r="CL591" s="2" t="s">
        <v>226</v>
      </c>
      <c r="CM591" s="4">
        <v>1</v>
      </c>
      <c r="CN591" s="8">
        <v>34.77</v>
      </c>
      <c r="CO591" s="4">
        <v>12</v>
      </c>
      <c r="CP591" s="8">
        <v>417.24</v>
      </c>
      <c r="CQ591" s="7">
        <v>-0.9167</v>
      </c>
      <c r="CR591" s="7">
        <v>-0.9167</v>
      </c>
      <c r="CS591" s="2" t="s">
        <v>239</v>
      </c>
      <c r="CT591" s="2" t="s">
        <v>223</v>
      </c>
      <c r="CU591" s="2" t="s">
        <v>3623</v>
      </c>
      <c r="CV591" s="2" t="s">
        <v>2071</v>
      </c>
      <c r="CW591" s="2" t="s">
        <v>238</v>
      </c>
      <c r="CX591" s="2" t="s">
        <v>226</v>
      </c>
      <c r="CY591" s="4">
        <v>1</v>
      </c>
      <c r="CZ591" s="8">
        <v>35.09</v>
      </c>
      <c r="DA591" s="4"/>
      <c r="DB591" s="8"/>
      <c r="DC591" s="7"/>
      <c r="DD591" s="7"/>
      <c r="DE591" s="2" t="s">
        <v>239</v>
      </c>
      <c r="DF591" s="2" t="s">
        <v>223</v>
      </c>
      <c r="DG591" s="2" t="s">
        <v>4249</v>
      </c>
      <c r="DH591" s="2" t="s">
        <v>2804</v>
      </c>
      <c r="DI591" s="2" t="s">
        <v>238</v>
      </c>
      <c r="DJ591" s="2" t="s">
        <v>226</v>
      </c>
      <c r="DK591" s="4">
        <v>7</v>
      </c>
      <c r="DL591" s="8">
        <v>225.77</v>
      </c>
      <c r="DM591" s="4">
        <v>3</v>
      </c>
      <c r="DN591" s="8">
        <v>98.16</v>
      </c>
      <c r="DO591" s="7">
        <v>1.3333</v>
      </c>
      <c r="DP591" s="7">
        <v>1.3</v>
      </c>
      <c r="DQ591" s="2" t="s">
        <v>239</v>
      </c>
      <c r="DR591" s="2" t="s">
        <v>223</v>
      </c>
      <c r="DS591" s="2" t="s">
        <v>2701</v>
      </c>
      <c r="DT591" s="2" t="s">
        <v>4092</v>
      </c>
      <c r="DU591" s="2" t="s">
        <v>238</v>
      </c>
      <c r="DV591" s="2" t="s">
        <v>226</v>
      </c>
      <c r="DW591" s="4">
        <v>1</v>
      </c>
      <c r="DX591" s="8">
        <v>35.83</v>
      </c>
      <c r="DY591" s="4"/>
      <c r="DZ591" s="8"/>
      <c r="EA591" s="7"/>
      <c r="EB591" s="7"/>
      <c r="EC591" s="2" t="s">
        <v>239</v>
      </c>
      <c r="ED591" s="2" t="s">
        <v>223</v>
      </c>
      <c r="EE591" s="2" t="s">
        <v>2332</v>
      </c>
      <c r="EF591" s="2" t="s">
        <v>1131</v>
      </c>
      <c r="EG591" s="2" t="s">
        <v>238</v>
      </c>
      <c r="EH591" s="2" t="s">
        <v>226</v>
      </c>
      <c r="EI591" s="4">
        <v>58</v>
      </c>
      <c r="EJ591" s="8">
        <v>1902.98</v>
      </c>
      <c r="EK591" s="4">
        <v>2</v>
      </c>
      <c r="EL591" s="8">
        <v>65.62</v>
      </c>
      <c r="EM591" s="7">
        <v>28</v>
      </c>
      <c r="EN591" s="7">
        <v>28</v>
      </c>
      <c r="EO591" s="2" t="s">
        <v>239</v>
      </c>
      <c r="EP591" s="2" t="s">
        <v>223</v>
      </c>
      <c r="EQ591" s="2" t="s">
        <v>1150</v>
      </c>
      <c r="ER591" s="2" t="s">
        <v>1406</v>
      </c>
      <c r="ES591" s="2" t="s">
        <v>238</v>
      </c>
      <c r="ET591" s="2" t="s">
        <v>226</v>
      </c>
      <c r="EU591" s="4">
        <v>5</v>
      </c>
      <c r="EV591" s="8">
        <v>214.98</v>
      </c>
      <c r="EW591" s="4">
        <v>26</v>
      </c>
      <c r="EX591" s="8">
        <v>964.76</v>
      </c>
      <c r="EY591" s="7">
        <v>-0.8077</v>
      </c>
      <c r="EZ591" s="7">
        <v>-0.7772</v>
      </c>
      <c r="FA591" s="2" t="s">
        <v>239</v>
      </c>
      <c r="FB591" s="2" t="s">
        <v>223</v>
      </c>
      <c r="FC591" s="2" t="s">
        <v>1115</v>
      </c>
      <c r="FD591" s="2" t="s">
        <v>3328</v>
      </c>
      <c r="FE591" s="2" t="s">
        <v>238</v>
      </c>
      <c r="FF591" s="2" t="s">
        <v>226</v>
      </c>
      <c r="FG591" s="4"/>
      <c r="FH591" s="8"/>
      <c r="FI591" s="4">
        <v>1</v>
      </c>
      <c r="FJ591" s="8">
        <v>64.99</v>
      </c>
      <c r="FK591" s="7">
        <v>-1</v>
      </c>
      <c r="FL591" s="7">
        <v>-1</v>
      </c>
      <c r="FM591" s="2" t="s">
        <v>239</v>
      </c>
      <c r="FN591" s="2" t="s">
        <v>223</v>
      </c>
      <c r="FO591" s="2" t="s">
        <v>977</v>
      </c>
      <c r="FP591" s="2" t="s">
        <v>3332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226</v>
      </c>
      <c r="GA591" s="2" t="s">
        <v>226</v>
      </c>
      <c r="GB591" s="2" t="s">
        <v>226</v>
      </c>
      <c r="GC591" s="2" t="s">
        <v>226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252</v>
      </c>
      <c r="GL591" s="2" t="s">
        <v>223</v>
      </c>
      <c r="GM591" s="2" t="s">
        <v>226</v>
      </c>
      <c r="GN591" s="2" t="s">
        <v>226</v>
      </c>
      <c r="GO591" s="2" t="s">
        <v>238</v>
      </c>
      <c r="GP591" s="2" t="s">
        <v>226</v>
      </c>
      <c r="GQ591" s="4"/>
      <c r="GR591" s="8"/>
      <c r="GS591" s="4">
        <v>9</v>
      </c>
      <c r="GT591" s="8">
        <v>322.47</v>
      </c>
      <c r="GU591" s="7">
        <v>-1</v>
      </c>
      <c r="GV591" s="7">
        <v>-1</v>
      </c>
      <c r="GW591" s="2" t="s">
        <v>239</v>
      </c>
      <c r="GX591" s="2" t="s">
        <v>223</v>
      </c>
      <c r="GY591" s="2" t="s">
        <v>776</v>
      </c>
      <c r="GZ591" s="2" t="s">
        <v>1671</v>
      </c>
      <c r="HA591" s="2" t="s">
        <v>238</v>
      </c>
      <c r="HB591" s="2" t="s">
        <v>226</v>
      </c>
      <c r="HC591" s="4">
        <v>14</v>
      </c>
      <c r="HD591" s="8">
        <v>474.77</v>
      </c>
      <c r="HE591" s="4">
        <v>1</v>
      </c>
      <c r="HF591" s="8">
        <v>35.83</v>
      </c>
      <c r="HG591" s="7">
        <v>13</v>
      </c>
      <c r="HH591" s="7">
        <v>12.2506</v>
      </c>
      <c r="HI591" s="2" t="s">
        <v>239</v>
      </c>
      <c r="HJ591" s="2" t="s">
        <v>223</v>
      </c>
      <c r="HK591" s="2" t="s">
        <v>424</v>
      </c>
      <c r="HL591" s="2" t="s">
        <v>2062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239</v>
      </c>
      <c r="HV591" s="2" t="s">
        <v>237</v>
      </c>
      <c r="HW591" s="2" t="s">
        <v>811</v>
      </c>
      <c r="HX591" s="2" t="s">
        <v>898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252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226</v>
      </c>
      <c r="IT591" s="2" t="s">
        <v>226</v>
      </c>
      <c r="IU591" s="2" t="s">
        <v>226</v>
      </c>
      <c r="IV591" s="2" t="s">
        <v>226</v>
      </c>
      <c r="IW591" s="2" t="s">
        <v>226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223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337</v>
      </c>
      <c r="JR591" s="2" t="s">
        <v>223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239</v>
      </c>
      <c r="KP591" s="2" t="s">
        <v>237</v>
      </c>
      <c r="KQ591" s="2" t="s">
        <v>306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252</v>
      </c>
      <c r="LB591" s="2" t="s">
        <v>223</v>
      </c>
      <c r="LC591" s="2" t="s">
        <v>1823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239</v>
      </c>
      <c r="LN591" s="2" t="s">
        <v>223</v>
      </c>
      <c r="LO591" s="2" t="s">
        <v>424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223</v>
      </c>
      <c r="MY591" s="2" t="s">
        <v>226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>
        <v>2</v>
      </c>
      <c r="NF591" s="8">
        <v>68.88</v>
      </c>
      <c r="NG591" s="7">
        <v>-1</v>
      </c>
      <c r="NH591" s="7">
        <v>-1</v>
      </c>
      <c r="NI591" s="2" t="s">
        <v>239</v>
      </c>
      <c r="NJ591" s="2" t="s">
        <v>261</v>
      </c>
      <c r="NK591" s="2" t="s">
        <v>3242</v>
      </c>
      <c r="NL591" s="2" t="s">
        <v>2054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239</v>
      </c>
      <c r="NV591" s="2" t="s">
        <v>261</v>
      </c>
      <c r="NW591" s="2" t="s">
        <v>1420</v>
      </c>
      <c r="NX591" s="2" t="s">
        <v>629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239</v>
      </c>
      <c r="OH591" s="2" t="s">
        <v>237</v>
      </c>
      <c r="OI591" s="2" t="s">
        <v>4251</v>
      </c>
      <c r="OJ591" s="2" t="s">
        <v>2760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252</v>
      </c>
      <c r="OT591" s="2" t="s">
        <v>223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239</v>
      </c>
      <c r="PF591" s="2" t="s">
        <v>223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226</v>
      </c>
      <c r="QD591" s="2" t="s">
        <v>226</v>
      </c>
      <c r="QE591" s="2" t="s">
        <v>226</v>
      </c>
      <c r="QF591" s="2" t="s">
        <v>226</v>
      </c>
      <c r="QG591" s="2" t="s">
        <v>226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237</v>
      </c>
      <c r="QQ591" s="2" t="s">
        <v>226</v>
      </c>
      <c r="QR591" s="2" t="s">
        <v>226</v>
      </c>
      <c r="QS591" s="2" t="s">
        <v>238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266</v>
      </c>
      <c r="RB591" s="2" t="s">
        <v>223</v>
      </c>
      <c r="RC591" s="2" t="s">
        <v>226</v>
      </c>
      <c r="RD591" s="2" t="s">
        <v>226</v>
      </c>
      <c r="RE591" s="2" t="s">
        <v>238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226</v>
      </c>
      <c r="RO591" s="2" t="s">
        <v>226</v>
      </c>
      <c r="RP591" s="2" t="s">
        <v>226</v>
      </c>
      <c r="RQ591" s="2" t="s">
        <v>226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236</v>
      </c>
      <c r="RZ591" s="2" t="s">
        <v>237</v>
      </c>
      <c r="SA591" s="2" t="s">
        <v>226</v>
      </c>
      <c r="SB591" s="2" t="s">
        <v>226</v>
      </c>
      <c r="SC591" s="2" t="s">
        <v>238</v>
      </c>
      <c r="SD591" s="2" t="s">
        <v>226</v>
      </c>
      <c r="SE591" s="4">
        <v>390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>
        <v>600</v>
      </c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>
        <v>600</v>
      </c>
      <c r="VL591" s="4"/>
      <c r="VM591" s="4"/>
      <c r="VN591" s="4"/>
      <c r="VO591" s="4"/>
      <c r="VP591" s="4"/>
      <c r="VQ591" s="4"/>
    </row>
    <row r="592">
      <c r="A592" s="2" t="s">
        <v>4254</v>
      </c>
      <c r="B592" s="2" t="s">
        <v>577</v>
      </c>
      <c r="C592" s="2" t="s">
        <v>4255</v>
      </c>
      <c r="D592" s="2" t="s">
        <v>215</v>
      </c>
      <c r="E592" s="2" t="s">
        <v>216</v>
      </c>
      <c r="F592" s="2" t="s">
        <v>1891</v>
      </c>
      <c r="G592" s="2" t="s">
        <v>4256</v>
      </c>
      <c r="H592" s="2" t="s">
        <v>4257</v>
      </c>
      <c r="I592" s="2" t="s">
        <v>4258</v>
      </c>
      <c r="J592" s="2" t="s">
        <v>437</v>
      </c>
      <c r="K592" s="2" t="s">
        <v>2130</v>
      </c>
      <c r="L592" s="3">
        <v>57.5</v>
      </c>
      <c r="M592" s="3">
        <v>60.38</v>
      </c>
      <c r="N592" s="3">
        <v>124.99</v>
      </c>
      <c r="O592" s="2" t="s">
        <v>223</v>
      </c>
      <c r="P592" s="2" t="s">
        <v>584</v>
      </c>
      <c r="Q592" s="2" t="s">
        <v>225</v>
      </c>
      <c r="R592" s="2" t="s">
        <v>226</v>
      </c>
      <c r="S592" s="2" t="s">
        <v>4259</v>
      </c>
      <c r="T592" s="2" t="s">
        <v>228</v>
      </c>
      <c r="U592" s="2" t="s">
        <v>371</v>
      </c>
      <c r="V592" s="2" t="s">
        <v>2429</v>
      </c>
      <c r="W592" s="2" t="s">
        <v>4124</v>
      </c>
      <c r="X592" s="2" t="s">
        <v>3963</v>
      </c>
      <c r="Y592" s="2" t="s">
        <v>4260</v>
      </c>
      <c r="Z592" s="4">
        <v>179</v>
      </c>
      <c r="AA592" s="4">
        <f>=ROUNDDOWN(3.97777777777778,0)</f>
      </c>
      <c r="AB592" s="5">
        <v>45</v>
      </c>
      <c r="AC592" s="2" t="s">
        <v>2722</v>
      </c>
      <c r="AD592" s="4">
        <v>150</v>
      </c>
      <c r="AE592" s="4">
        <v>1790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511</v>
      </c>
      <c r="AQ592" s="8">
        <v>30974.8</v>
      </c>
      <c r="AR592" s="4">
        <v>236</v>
      </c>
      <c r="AS592" s="8">
        <v>14710.88</v>
      </c>
      <c r="AT592" s="7">
        <v>1.1653</v>
      </c>
      <c r="AU592" s="7">
        <v>1.1056</v>
      </c>
      <c r="AV592" s="4">
        <v>884</v>
      </c>
      <c r="AW592" s="8">
        <v>57961.36</v>
      </c>
      <c r="AX592" s="4">
        <v>670</v>
      </c>
      <c r="AY592" s="8">
        <v>47234.59</v>
      </c>
      <c r="AZ592" s="7">
        <v>0.3194</v>
      </c>
      <c r="BA592" s="7">
        <v>0.2271</v>
      </c>
      <c r="BB592" s="7">
        <v>0.5344</v>
      </c>
      <c r="BC592" s="4">
        <v>1118</v>
      </c>
      <c r="BD592" s="8">
        <v>74885.78</v>
      </c>
      <c r="BE592" s="4">
        <v>1188</v>
      </c>
      <c r="BF592" s="8">
        <v>79244.48</v>
      </c>
      <c r="BG592" s="7">
        <v>-0.0589</v>
      </c>
      <c r="BH592" s="7">
        <v>-0.055</v>
      </c>
      <c r="BI592" s="7">
        <v>0.774</v>
      </c>
      <c r="BJ592" s="4">
        <v>511</v>
      </c>
      <c r="BK592" s="8">
        <v>30974.8</v>
      </c>
      <c r="BL592" s="2" t="s">
        <v>4261</v>
      </c>
      <c r="BM592" s="7">
        <v>1</v>
      </c>
      <c r="BN592" s="7">
        <v>1</v>
      </c>
      <c r="BO592" s="4">
        <v>421</v>
      </c>
      <c r="BP592" s="8">
        <v>25419.98</v>
      </c>
      <c r="BQ592" s="4">
        <v>123</v>
      </c>
      <c r="BR592" s="8">
        <v>7426.74</v>
      </c>
      <c r="BS592" s="7">
        <v>2.4228</v>
      </c>
      <c r="BT592" s="7">
        <v>2.4228</v>
      </c>
      <c r="BU592" s="2" t="s">
        <v>239</v>
      </c>
      <c r="BV592" s="2" t="s">
        <v>223</v>
      </c>
      <c r="BW592" s="2" t="s">
        <v>226</v>
      </c>
      <c r="BX592" s="2" t="s">
        <v>604</v>
      </c>
      <c r="BY592" s="2" t="s">
        <v>238</v>
      </c>
      <c r="BZ592" s="2" t="s">
        <v>226</v>
      </c>
      <c r="CA592" s="4">
        <v>47</v>
      </c>
      <c r="CB592" s="8">
        <v>2734.46</v>
      </c>
      <c r="CC592" s="4">
        <v>57</v>
      </c>
      <c r="CD592" s="8">
        <v>3822.42</v>
      </c>
      <c r="CE592" s="7">
        <v>-0.1754</v>
      </c>
      <c r="CF592" s="7">
        <v>-0.2846</v>
      </c>
      <c r="CG592" s="2" t="s">
        <v>239</v>
      </c>
      <c r="CH592" s="2" t="s">
        <v>223</v>
      </c>
      <c r="CI592" s="2" t="s">
        <v>4262</v>
      </c>
      <c r="CJ592" s="2" t="s">
        <v>1551</v>
      </c>
      <c r="CK592" s="2" t="s">
        <v>238</v>
      </c>
      <c r="CL592" s="2" t="s">
        <v>226</v>
      </c>
      <c r="CM592" s="4">
        <v>13</v>
      </c>
      <c r="CN592" s="8">
        <v>847.6</v>
      </c>
      <c r="CO592" s="4">
        <v>6</v>
      </c>
      <c r="CP592" s="8">
        <v>391.2</v>
      </c>
      <c r="CQ592" s="7">
        <v>1.1667</v>
      </c>
      <c r="CR592" s="7">
        <v>1.1667</v>
      </c>
      <c r="CS592" s="2" t="s">
        <v>239</v>
      </c>
      <c r="CT592" s="2" t="s">
        <v>223</v>
      </c>
      <c r="CU592" s="2" t="s">
        <v>1105</v>
      </c>
      <c r="CV592" s="2" t="s">
        <v>1590</v>
      </c>
      <c r="CW592" s="2" t="s">
        <v>238</v>
      </c>
      <c r="CX592" s="2" t="s">
        <v>226</v>
      </c>
      <c r="CY592" s="4">
        <v>12</v>
      </c>
      <c r="CZ592" s="8">
        <v>794.88</v>
      </c>
      <c r="DA592" s="4">
        <v>10</v>
      </c>
      <c r="DB592" s="8">
        <v>662.4</v>
      </c>
      <c r="DC592" s="7">
        <v>0.2</v>
      </c>
      <c r="DD592" s="7">
        <v>0.2</v>
      </c>
      <c r="DE592" s="2" t="s">
        <v>239</v>
      </c>
      <c r="DF592" s="2" t="s">
        <v>223</v>
      </c>
      <c r="DG592" s="2" t="s">
        <v>1846</v>
      </c>
      <c r="DH592" s="2" t="s">
        <v>1718</v>
      </c>
      <c r="DI592" s="2" t="s">
        <v>238</v>
      </c>
      <c r="DJ592" s="2" t="s">
        <v>226</v>
      </c>
      <c r="DK592" s="4">
        <v>4</v>
      </c>
      <c r="DL592" s="8">
        <v>215.78</v>
      </c>
      <c r="DM592" s="4">
        <v>3</v>
      </c>
      <c r="DN592" s="8">
        <v>171.15</v>
      </c>
      <c r="DO592" s="7">
        <v>0.3333</v>
      </c>
      <c r="DP592" s="7">
        <v>0.2608</v>
      </c>
      <c r="DQ592" s="2" t="s">
        <v>239</v>
      </c>
      <c r="DR592" s="2" t="s">
        <v>223</v>
      </c>
      <c r="DS592" s="2" t="s">
        <v>2740</v>
      </c>
      <c r="DT592" s="2" t="s">
        <v>1865</v>
      </c>
      <c r="DU592" s="2" t="s">
        <v>238</v>
      </c>
      <c r="DV592" s="2" t="s">
        <v>226</v>
      </c>
      <c r="DW592" s="4">
        <v>1</v>
      </c>
      <c r="DX592" s="8">
        <v>63.39</v>
      </c>
      <c r="DY592" s="4">
        <v>13</v>
      </c>
      <c r="DZ592" s="8">
        <v>824.07</v>
      </c>
      <c r="EA592" s="7">
        <v>-0.9231</v>
      </c>
      <c r="EB592" s="7">
        <v>-0.9231</v>
      </c>
      <c r="EC592" s="2" t="s">
        <v>239</v>
      </c>
      <c r="ED592" s="2" t="s">
        <v>223</v>
      </c>
      <c r="EE592" s="2" t="s">
        <v>1010</v>
      </c>
      <c r="EF592" s="2" t="s">
        <v>1389</v>
      </c>
      <c r="EG592" s="2" t="s">
        <v>238</v>
      </c>
      <c r="EH592" s="2" t="s">
        <v>226</v>
      </c>
      <c r="EI592" s="4">
        <v>2</v>
      </c>
      <c r="EJ592" s="8">
        <v>113.92</v>
      </c>
      <c r="EK592" s="4">
        <v>12</v>
      </c>
      <c r="EL592" s="8">
        <v>683.52</v>
      </c>
      <c r="EM592" s="7">
        <v>-0.8333</v>
      </c>
      <c r="EN592" s="7">
        <v>-0.8333</v>
      </c>
      <c r="EO592" s="2" t="s">
        <v>239</v>
      </c>
      <c r="EP592" s="2" t="s">
        <v>223</v>
      </c>
      <c r="EQ592" s="2" t="s">
        <v>1105</v>
      </c>
      <c r="ER592" s="2" t="s">
        <v>1025</v>
      </c>
      <c r="ES592" s="2" t="s">
        <v>238</v>
      </c>
      <c r="ET592" s="2" t="s">
        <v>226</v>
      </c>
      <c r="EU592" s="4">
        <v>11</v>
      </c>
      <c r="EV592" s="8">
        <v>784.79</v>
      </c>
      <c r="EW592" s="4">
        <v>8</v>
      </c>
      <c r="EX592" s="8">
        <v>488.98</v>
      </c>
      <c r="EY592" s="7">
        <v>0.375</v>
      </c>
      <c r="EZ592" s="7">
        <v>0.605</v>
      </c>
      <c r="FA592" s="2" t="s">
        <v>239</v>
      </c>
      <c r="FB592" s="2" t="s">
        <v>223</v>
      </c>
      <c r="FC592" s="2" t="s">
        <v>4263</v>
      </c>
      <c r="FD592" s="2" t="s">
        <v>2497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223</v>
      </c>
      <c r="FO592" s="2" t="s">
        <v>1064</v>
      </c>
      <c r="FP592" s="2" t="s">
        <v>1665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239</v>
      </c>
      <c r="FZ592" s="2" t="s">
        <v>223</v>
      </c>
      <c r="GA592" s="2" t="s">
        <v>661</v>
      </c>
      <c r="GB592" s="2" t="s">
        <v>226</v>
      </c>
      <c r="GC592" s="2" t="s">
        <v>238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1002</v>
      </c>
      <c r="GL592" s="2" t="s">
        <v>237</v>
      </c>
      <c r="GM592" s="2" t="s">
        <v>1173</v>
      </c>
      <c r="GN592" s="2" t="s">
        <v>2277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223</v>
      </c>
      <c r="GY592" s="2" t="s">
        <v>1942</v>
      </c>
      <c r="GZ592" s="2" t="s">
        <v>1642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239</v>
      </c>
      <c r="HJ592" s="2" t="s">
        <v>223</v>
      </c>
      <c r="HK592" s="2" t="s">
        <v>1292</v>
      </c>
      <c r="HL592" s="2" t="s">
        <v>3399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239</v>
      </c>
      <c r="HV592" s="2" t="s">
        <v>237</v>
      </c>
      <c r="HW592" s="2" t="s">
        <v>3371</v>
      </c>
      <c r="HX592" s="2" t="s">
        <v>630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252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226</v>
      </c>
      <c r="IT592" s="2" t="s">
        <v>226</v>
      </c>
      <c r="IU592" s="2" t="s">
        <v>226</v>
      </c>
      <c r="IV592" s="2" t="s">
        <v>226</v>
      </c>
      <c r="IW592" s="2" t="s">
        <v>226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239</v>
      </c>
      <c r="JF592" s="2" t="s">
        <v>223</v>
      </c>
      <c r="JG592" s="2" t="s">
        <v>1294</v>
      </c>
      <c r="JH592" s="2" t="s">
        <v>1189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252</v>
      </c>
      <c r="JR592" s="2" t="s">
        <v>223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223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337</v>
      </c>
      <c r="KP592" s="2" t="s">
        <v>223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252</v>
      </c>
      <c r="LB592" s="2" t="s">
        <v>223</v>
      </c>
      <c r="LC592" s="2" t="s">
        <v>3656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>
        <v>1</v>
      </c>
      <c r="LJ592" s="8">
        <v>60.38</v>
      </c>
      <c r="LK592" s="7">
        <v>-1</v>
      </c>
      <c r="LL592" s="7">
        <v>-1</v>
      </c>
      <c r="LM592" s="2" t="s">
        <v>239</v>
      </c>
      <c r="LN592" s="2" t="s">
        <v>223</v>
      </c>
      <c r="LO592" s="2" t="s">
        <v>321</v>
      </c>
      <c r="LP592" s="2" t="s">
        <v>550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252</v>
      </c>
      <c r="ML592" s="2" t="s">
        <v>223</v>
      </c>
      <c r="MM592" s="2" t="s">
        <v>226</v>
      </c>
      <c r="MN592" s="2" t="s">
        <v>226</v>
      </c>
      <c r="MO592" s="2" t="s">
        <v>238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239</v>
      </c>
      <c r="MX592" s="2" t="s">
        <v>223</v>
      </c>
      <c r="MY592" s="2" t="s">
        <v>2483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>
        <v>2</v>
      </c>
      <c r="NF592" s="8">
        <v>119.64</v>
      </c>
      <c r="NG592" s="7">
        <v>-1</v>
      </c>
      <c r="NH592" s="7">
        <v>-1</v>
      </c>
      <c r="NI592" s="2" t="s">
        <v>239</v>
      </c>
      <c r="NJ592" s="2" t="s">
        <v>261</v>
      </c>
      <c r="NK592" s="2" t="s">
        <v>1598</v>
      </c>
      <c r="NL592" s="2" t="s">
        <v>1132</v>
      </c>
      <c r="NM592" s="2" t="s">
        <v>238</v>
      </c>
      <c r="NN592" s="2" t="s">
        <v>226</v>
      </c>
      <c r="NO592" s="4"/>
      <c r="NP592" s="8"/>
      <c r="NQ592" s="4">
        <v>1</v>
      </c>
      <c r="NR592" s="8">
        <v>60.38</v>
      </c>
      <c r="NS592" s="7">
        <v>-1</v>
      </c>
      <c r="NT592" s="7">
        <v>-1</v>
      </c>
      <c r="NU592" s="2" t="s">
        <v>239</v>
      </c>
      <c r="NV592" s="2" t="s">
        <v>237</v>
      </c>
      <c r="NW592" s="2" t="s">
        <v>1740</v>
      </c>
      <c r="NX592" s="2" t="s">
        <v>629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337</v>
      </c>
      <c r="OH592" s="2" t="s">
        <v>223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252</v>
      </c>
      <c r="OT592" s="2" t="s">
        <v>223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223</v>
      </c>
      <c r="PG592" s="2" t="s">
        <v>226</v>
      </c>
      <c r="PH592" s="2" t="s">
        <v>226</v>
      </c>
      <c r="PI592" s="2" t="s">
        <v>238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226</v>
      </c>
      <c r="QE592" s="2" t="s">
        <v>226</v>
      </c>
      <c r="QF592" s="2" t="s">
        <v>226</v>
      </c>
      <c r="QG592" s="2" t="s">
        <v>226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236</v>
      </c>
      <c r="QP592" s="2" t="s">
        <v>237</v>
      </c>
      <c r="QQ592" s="2" t="s">
        <v>226</v>
      </c>
      <c r="QR592" s="2" t="s">
        <v>226</v>
      </c>
      <c r="QS592" s="2" t="s">
        <v>238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266</v>
      </c>
      <c r="RB592" s="2" t="s">
        <v>223</v>
      </c>
      <c r="RC592" s="2" t="s">
        <v>226</v>
      </c>
      <c r="RD592" s="2" t="s">
        <v>226</v>
      </c>
      <c r="RE592" s="2" t="s">
        <v>238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226</v>
      </c>
      <c r="RO592" s="2" t="s">
        <v>226</v>
      </c>
      <c r="RP592" s="2" t="s">
        <v>226</v>
      </c>
      <c r="RQ592" s="2" t="s">
        <v>226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239</v>
      </c>
      <c r="RZ592" s="2" t="s">
        <v>237</v>
      </c>
      <c r="SA592" s="2" t="s">
        <v>621</v>
      </c>
      <c r="SB592" s="2" t="s">
        <v>593</v>
      </c>
      <c r="SC592" s="2" t="s">
        <v>238</v>
      </c>
      <c r="SD592" s="2" t="s">
        <v>226</v>
      </c>
      <c r="SE592" s="4">
        <v>100</v>
      </c>
      <c r="SF592" s="4"/>
      <c r="SG592" s="4"/>
      <c r="SH592" s="4"/>
      <c r="SI592" s="4">
        <v>1</v>
      </c>
      <c r="SJ592" s="4"/>
      <c r="SK592" s="4"/>
      <c r="SL592" s="4">
        <v>78</v>
      </c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>
        <v>150</v>
      </c>
      <c r="SX592" s="4"/>
      <c r="SY592" s="4">
        <v>100</v>
      </c>
      <c r="SZ592" s="4"/>
      <c r="TA592" s="4"/>
      <c r="TB592" s="4"/>
      <c r="TC592" s="4"/>
      <c r="TD592" s="4">
        <v>180</v>
      </c>
      <c r="TE592" s="4"/>
      <c r="TF592" s="4"/>
      <c r="TG592" s="4"/>
      <c r="TH592" s="4"/>
      <c r="TI592" s="4"/>
      <c r="TJ592" s="4">
        <v>230</v>
      </c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>
        <v>300</v>
      </c>
      <c r="UE592" s="4"/>
      <c r="UF592" s="4"/>
      <c r="UG592" s="4">
        <v>300</v>
      </c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>
        <v>530</v>
      </c>
      <c r="VK592" s="4"/>
      <c r="VL592" s="4"/>
      <c r="VM592" s="4"/>
      <c r="VN592" s="4"/>
      <c r="VO592" s="4"/>
      <c r="VP592" s="4"/>
      <c r="VQ592" s="4"/>
    </row>
    <row r="593">
      <c r="A593" s="2" t="s">
        <v>4264</v>
      </c>
      <c r="B593" s="2" t="s">
        <v>577</v>
      </c>
      <c r="C593" s="2" t="s">
        <v>4255</v>
      </c>
      <c r="D593" s="2" t="s">
        <v>215</v>
      </c>
      <c r="E593" s="2" t="s">
        <v>216</v>
      </c>
      <c r="F593" s="2" t="s">
        <v>1891</v>
      </c>
      <c r="G593" s="2" t="s">
        <v>4256</v>
      </c>
      <c r="H593" s="2" t="s">
        <v>4257</v>
      </c>
      <c r="I593" s="2" t="s">
        <v>4258</v>
      </c>
      <c r="J593" s="2" t="s">
        <v>221</v>
      </c>
      <c r="K593" s="2" t="s">
        <v>2130</v>
      </c>
      <c r="L593" s="3">
        <v>68.84</v>
      </c>
      <c r="M593" s="3">
        <v>72.28</v>
      </c>
      <c r="N593" s="3">
        <v>144.99</v>
      </c>
      <c r="O593" s="2" t="s">
        <v>223</v>
      </c>
      <c r="P593" s="2" t="s">
        <v>584</v>
      </c>
      <c r="Q593" s="2" t="s">
        <v>225</v>
      </c>
      <c r="R593" s="2" t="s">
        <v>226</v>
      </c>
      <c r="S593" s="2" t="s">
        <v>4259</v>
      </c>
      <c r="T593" s="2" t="s">
        <v>228</v>
      </c>
      <c r="U593" s="2" t="s">
        <v>229</v>
      </c>
      <c r="V593" s="2" t="s">
        <v>2429</v>
      </c>
      <c r="W593" s="2" t="s">
        <v>4124</v>
      </c>
      <c r="X593" s="2" t="s">
        <v>3963</v>
      </c>
      <c r="Y593" s="2" t="s">
        <v>4260</v>
      </c>
      <c r="Z593" s="4">
        <v>567</v>
      </c>
      <c r="AA593" s="4">
        <f>=ROUNDDOWN(14.9210526315789,0)</f>
      </c>
      <c r="AB593" s="5">
        <v>38</v>
      </c>
      <c r="AC593" s="2" t="s">
        <v>2816</v>
      </c>
      <c r="AD593" s="4">
        <v>200</v>
      </c>
      <c r="AE593" s="4">
        <v>1200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373</v>
      </c>
      <c r="AQ593" s="8">
        <v>26986.56</v>
      </c>
      <c r="AR593" s="4">
        <v>434</v>
      </c>
      <c r="AS593" s="8">
        <v>32523.71</v>
      </c>
      <c r="AT593" s="7">
        <v>-0.1406</v>
      </c>
      <c r="AU593" s="7">
        <v>-0.1702</v>
      </c>
      <c r="AV593" s="4" t="s">
        <v>226</v>
      </c>
      <c r="AW593" s="8" t="s">
        <v>226</v>
      </c>
      <c r="AX593" s="4" t="s">
        <v>226</v>
      </c>
      <c r="AY593" s="8" t="s">
        <v>226</v>
      </c>
      <c r="AZ593" s="7" t="s">
        <v>226</v>
      </c>
      <c r="BA593" s="7" t="s">
        <v>226</v>
      </c>
      <c r="BB593" s="7">
        <v>0.4656</v>
      </c>
      <c r="BC593" s="4" t="s">
        <v>226</v>
      </c>
      <c r="BD593" s="8" t="s">
        <v>226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 t="s">
        <v>226</v>
      </c>
      <c r="BJ593" s="4">
        <v>373</v>
      </c>
      <c r="BK593" s="8">
        <v>26986.56</v>
      </c>
      <c r="BL593" s="2" t="s">
        <v>4265</v>
      </c>
      <c r="BM593" s="7">
        <v>1</v>
      </c>
      <c r="BN593" s="7">
        <v>1</v>
      </c>
      <c r="BO593" s="4">
        <v>279</v>
      </c>
      <c r="BP593" s="8">
        <v>20213.55</v>
      </c>
      <c r="BQ593" s="4">
        <v>236</v>
      </c>
      <c r="BR593" s="8">
        <v>17098.2</v>
      </c>
      <c r="BS593" s="7">
        <v>0.1822</v>
      </c>
      <c r="BT593" s="7">
        <v>0.1822</v>
      </c>
      <c r="BU593" s="2" t="s">
        <v>239</v>
      </c>
      <c r="BV593" s="2" t="s">
        <v>223</v>
      </c>
      <c r="BW593" s="2" t="s">
        <v>226</v>
      </c>
      <c r="BX593" s="2" t="s">
        <v>615</v>
      </c>
      <c r="BY593" s="2" t="s">
        <v>238</v>
      </c>
      <c r="BZ593" s="2" t="s">
        <v>226</v>
      </c>
      <c r="CA593" s="4">
        <v>52</v>
      </c>
      <c r="CB593" s="8">
        <v>3585.4</v>
      </c>
      <c r="CC593" s="4">
        <v>107</v>
      </c>
      <c r="CD593" s="8">
        <v>8609.22</v>
      </c>
      <c r="CE593" s="7">
        <v>-0.514</v>
      </c>
      <c r="CF593" s="7">
        <v>-0.5835</v>
      </c>
      <c r="CG593" s="2" t="s">
        <v>239</v>
      </c>
      <c r="CH593" s="2" t="s">
        <v>223</v>
      </c>
      <c r="CI593" s="2" t="s">
        <v>4262</v>
      </c>
      <c r="CJ593" s="2" t="s">
        <v>1227</v>
      </c>
      <c r="CK593" s="2" t="s">
        <v>238</v>
      </c>
      <c r="CL593" s="2" t="s">
        <v>226</v>
      </c>
      <c r="CM593" s="4">
        <v>17</v>
      </c>
      <c r="CN593" s="8">
        <v>1329.91</v>
      </c>
      <c r="CO593" s="4">
        <v>14</v>
      </c>
      <c r="CP593" s="8">
        <v>1095.22</v>
      </c>
      <c r="CQ593" s="7">
        <v>0.2143</v>
      </c>
      <c r="CR593" s="7">
        <v>0.2143</v>
      </c>
      <c r="CS593" s="2" t="s">
        <v>239</v>
      </c>
      <c r="CT593" s="2" t="s">
        <v>223</v>
      </c>
      <c r="CU593" s="2" t="s">
        <v>1105</v>
      </c>
      <c r="CV593" s="2" t="s">
        <v>1590</v>
      </c>
      <c r="CW593" s="2" t="s">
        <v>238</v>
      </c>
      <c r="CX593" s="2" t="s">
        <v>226</v>
      </c>
      <c r="CY593" s="4">
        <v>11</v>
      </c>
      <c r="CZ593" s="8">
        <v>861.19</v>
      </c>
      <c r="DA593" s="4">
        <v>24</v>
      </c>
      <c r="DB593" s="8">
        <v>1878.96</v>
      </c>
      <c r="DC593" s="7">
        <v>-0.5417</v>
      </c>
      <c r="DD593" s="7">
        <v>-0.5417</v>
      </c>
      <c r="DE593" s="2" t="s">
        <v>239</v>
      </c>
      <c r="DF593" s="2" t="s">
        <v>223</v>
      </c>
      <c r="DG593" s="2" t="s">
        <v>1846</v>
      </c>
      <c r="DH593" s="2" t="s">
        <v>1092</v>
      </c>
      <c r="DI593" s="2" t="s">
        <v>238</v>
      </c>
      <c r="DJ593" s="2" t="s">
        <v>226</v>
      </c>
      <c r="DK593" s="4">
        <v>2</v>
      </c>
      <c r="DL593" s="8">
        <v>134.27</v>
      </c>
      <c r="DM593" s="4">
        <v>2</v>
      </c>
      <c r="DN593" s="8">
        <v>151.8</v>
      </c>
      <c r="DO593" s="7"/>
      <c r="DP593" s="7">
        <v>-0.1155</v>
      </c>
      <c r="DQ593" s="2" t="s">
        <v>239</v>
      </c>
      <c r="DR593" s="2" t="s">
        <v>223</v>
      </c>
      <c r="DS593" s="2" t="s">
        <v>2740</v>
      </c>
      <c r="DT593" s="2" t="s">
        <v>1865</v>
      </c>
      <c r="DU593" s="2" t="s">
        <v>238</v>
      </c>
      <c r="DV593" s="2" t="s">
        <v>226</v>
      </c>
      <c r="DW593" s="4">
        <v>3</v>
      </c>
      <c r="DX593" s="8">
        <v>227.7</v>
      </c>
      <c r="DY593" s="4">
        <v>6</v>
      </c>
      <c r="DZ593" s="8">
        <v>455.4</v>
      </c>
      <c r="EA593" s="7">
        <v>-0.5</v>
      </c>
      <c r="EB593" s="7">
        <v>-0.5</v>
      </c>
      <c r="EC593" s="2" t="s">
        <v>239</v>
      </c>
      <c r="ED593" s="2" t="s">
        <v>223</v>
      </c>
      <c r="EE593" s="2" t="s">
        <v>1010</v>
      </c>
      <c r="EF593" s="2" t="s">
        <v>1119</v>
      </c>
      <c r="EG593" s="2" t="s">
        <v>238</v>
      </c>
      <c r="EH593" s="2" t="s">
        <v>226</v>
      </c>
      <c r="EI593" s="4">
        <v>5</v>
      </c>
      <c r="EJ593" s="8">
        <v>341.8</v>
      </c>
      <c r="EK593" s="4">
        <v>24</v>
      </c>
      <c r="EL593" s="8">
        <v>1640.64</v>
      </c>
      <c r="EM593" s="7">
        <v>-0.7917</v>
      </c>
      <c r="EN593" s="7">
        <v>-0.7917</v>
      </c>
      <c r="EO593" s="2" t="s">
        <v>239</v>
      </c>
      <c r="EP593" s="2" t="s">
        <v>223</v>
      </c>
      <c r="EQ593" s="2" t="s">
        <v>1105</v>
      </c>
      <c r="ER593" s="2" t="s">
        <v>1855</v>
      </c>
      <c r="ES593" s="2" t="s">
        <v>238</v>
      </c>
      <c r="ET593" s="2" t="s">
        <v>226</v>
      </c>
      <c r="EU593" s="4">
        <v>3</v>
      </c>
      <c r="EV593" s="8">
        <v>216.84</v>
      </c>
      <c r="EW593" s="4">
        <v>9</v>
      </c>
      <c r="EX593" s="8">
        <v>646.91</v>
      </c>
      <c r="EY593" s="7">
        <v>-0.6667</v>
      </c>
      <c r="EZ593" s="7">
        <v>-0.6648</v>
      </c>
      <c r="FA593" s="2" t="s">
        <v>239</v>
      </c>
      <c r="FB593" s="2" t="s">
        <v>223</v>
      </c>
      <c r="FC593" s="2" t="s">
        <v>4263</v>
      </c>
      <c r="FD593" s="2" t="s">
        <v>1539</v>
      </c>
      <c r="FE593" s="2" t="s">
        <v>238</v>
      </c>
      <c r="FF593" s="2" t="s">
        <v>226</v>
      </c>
      <c r="FG593" s="4"/>
      <c r="FH593" s="8"/>
      <c r="FI593" s="4">
        <v>1</v>
      </c>
      <c r="FJ593" s="8">
        <v>144.99</v>
      </c>
      <c r="FK593" s="7">
        <v>-1</v>
      </c>
      <c r="FL593" s="7">
        <v>-1</v>
      </c>
      <c r="FM593" s="2" t="s">
        <v>239</v>
      </c>
      <c r="FN593" s="2" t="s">
        <v>223</v>
      </c>
      <c r="FO593" s="2" t="s">
        <v>1064</v>
      </c>
      <c r="FP593" s="2" t="s">
        <v>1634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223</v>
      </c>
      <c r="GA593" s="2" t="s">
        <v>661</v>
      </c>
      <c r="GB593" s="2" t="s">
        <v>226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1002</v>
      </c>
      <c r="GL593" s="2" t="s">
        <v>237</v>
      </c>
      <c r="GM593" s="2" t="s">
        <v>1194</v>
      </c>
      <c r="GN593" s="2" t="s">
        <v>843</v>
      </c>
      <c r="GO593" s="2" t="s">
        <v>238</v>
      </c>
      <c r="GP593" s="2" t="s">
        <v>226</v>
      </c>
      <c r="GQ593" s="4"/>
      <c r="GR593" s="8"/>
      <c r="GS593" s="4">
        <v>2</v>
      </c>
      <c r="GT593" s="8">
        <v>151.8</v>
      </c>
      <c r="GU593" s="7">
        <v>-1</v>
      </c>
      <c r="GV593" s="7">
        <v>-1</v>
      </c>
      <c r="GW593" s="2" t="s">
        <v>239</v>
      </c>
      <c r="GX593" s="2" t="s">
        <v>223</v>
      </c>
      <c r="GY593" s="2" t="s">
        <v>1942</v>
      </c>
      <c r="GZ593" s="2" t="s">
        <v>4266</v>
      </c>
      <c r="HA593" s="2" t="s">
        <v>238</v>
      </c>
      <c r="HB593" s="2" t="s">
        <v>226</v>
      </c>
      <c r="HC593" s="4">
        <v>1</v>
      </c>
      <c r="HD593" s="8">
        <v>75.9</v>
      </c>
      <c r="HE593" s="4">
        <v>1</v>
      </c>
      <c r="HF593" s="8">
        <v>75.9</v>
      </c>
      <c r="HG593" s="7"/>
      <c r="HH593" s="7"/>
      <c r="HI593" s="2" t="s">
        <v>239</v>
      </c>
      <c r="HJ593" s="2" t="s">
        <v>223</v>
      </c>
      <c r="HK593" s="2" t="s">
        <v>1292</v>
      </c>
      <c r="HL593" s="2" t="s">
        <v>551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239</v>
      </c>
      <c r="HV593" s="2" t="s">
        <v>237</v>
      </c>
      <c r="HW593" s="2" t="s">
        <v>3371</v>
      </c>
      <c r="HX593" s="2" t="s">
        <v>995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252</v>
      </c>
      <c r="IH593" s="2" t="s">
        <v>223</v>
      </c>
      <c r="II593" s="2" t="s">
        <v>226</v>
      </c>
      <c r="IJ593" s="2" t="s">
        <v>226</v>
      </c>
      <c r="IK593" s="2" t="s">
        <v>238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226</v>
      </c>
      <c r="IT593" s="2" t="s">
        <v>226</v>
      </c>
      <c r="IU593" s="2" t="s">
        <v>226</v>
      </c>
      <c r="IV593" s="2" t="s">
        <v>226</v>
      </c>
      <c r="IW593" s="2" t="s">
        <v>226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448</v>
      </c>
      <c r="JF593" s="2" t="s">
        <v>223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223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223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337</v>
      </c>
      <c r="KP593" s="2" t="s">
        <v>223</v>
      </c>
      <c r="KQ593" s="2" t="s">
        <v>226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252</v>
      </c>
      <c r="LB593" s="2" t="s">
        <v>223</v>
      </c>
      <c r="LC593" s="2" t="s">
        <v>3656</v>
      </c>
      <c r="LD593" s="2" t="s">
        <v>226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239</v>
      </c>
      <c r="LN593" s="2" t="s">
        <v>223</v>
      </c>
      <c r="LO593" s="2" t="s">
        <v>321</v>
      </c>
      <c r="LP593" s="2" t="s">
        <v>509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239</v>
      </c>
      <c r="ML593" s="2" t="s">
        <v>223</v>
      </c>
      <c r="MM593" s="2" t="s">
        <v>920</v>
      </c>
      <c r="MN593" s="2" t="s">
        <v>226</v>
      </c>
      <c r="MO593" s="2" t="s">
        <v>238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239</v>
      </c>
      <c r="MX593" s="2" t="s">
        <v>223</v>
      </c>
      <c r="MY593" s="2" t="s">
        <v>2483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>
        <v>7</v>
      </c>
      <c r="NF593" s="8">
        <v>502.39</v>
      </c>
      <c r="NG593" s="7">
        <v>-1</v>
      </c>
      <c r="NH593" s="7">
        <v>-1</v>
      </c>
      <c r="NI593" s="2" t="s">
        <v>239</v>
      </c>
      <c r="NJ593" s="2" t="s">
        <v>261</v>
      </c>
      <c r="NK593" s="2" t="s">
        <v>1598</v>
      </c>
      <c r="NL593" s="2" t="s">
        <v>1854</v>
      </c>
      <c r="NM593" s="2" t="s">
        <v>238</v>
      </c>
      <c r="NN593" s="2" t="s">
        <v>226</v>
      </c>
      <c r="NO593" s="4"/>
      <c r="NP593" s="8"/>
      <c r="NQ593" s="4">
        <v>1</v>
      </c>
      <c r="NR593" s="8">
        <v>72.28</v>
      </c>
      <c r="NS593" s="7">
        <v>-1</v>
      </c>
      <c r="NT593" s="7">
        <v>-1</v>
      </c>
      <c r="NU593" s="2" t="s">
        <v>239</v>
      </c>
      <c r="NV593" s="2" t="s">
        <v>237</v>
      </c>
      <c r="NW593" s="2" t="s">
        <v>1740</v>
      </c>
      <c r="NX593" s="2" t="s">
        <v>629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337</v>
      </c>
      <c r="OH593" s="2" t="s">
        <v>223</v>
      </c>
      <c r="OI593" s="2" t="s">
        <v>226</v>
      </c>
      <c r="OJ593" s="2" t="s">
        <v>226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252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223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236</v>
      </c>
      <c r="QP593" s="2" t="s">
        <v>237</v>
      </c>
      <c r="QQ593" s="2" t="s">
        <v>226</v>
      </c>
      <c r="QR593" s="2" t="s">
        <v>226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266</v>
      </c>
      <c r="RB593" s="2" t="s">
        <v>223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239</v>
      </c>
      <c r="RZ593" s="2" t="s">
        <v>237</v>
      </c>
      <c r="SA593" s="2" t="s">
        <v>621</v>
      </c>
      <c r="SB593" s="2" t="s">
        <v>1125</v>
      </c>
      <c r="SC593" s="2" t="s">
        <v>238</v>
      </c>
      <c r="SD593" s="2" t="s">
        <v>226</v>
      </c>
      <c r="SE593" s="4">
        <v>503</v>
      </c>
      <c r="SF593" s="4"/>
      <c r="SG593" s="4"/>
      <c r="SH593" s="4"/>
      <c r="SI593" s="4">
        <v>64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>
        <v>200</v>
      </c>
      <c r="SZ593" s="4"/>
      <c r="TA593" s="4"/>
      <c r="TB593" s="4"/>
      <c r="TC593" s="4"/>
      <c r="TD593" s="4">
        <v>150</v>
      </c>
      <c r="TE593" s="4"/>
      <c r="TF593" s="4"/>
      <c r="TG593" s="4"/>
      <c r="TH593" s="4"/>
      <c r="TI593" s="4"/>
      <c r="TJ593" s="4">
        <v>62</v>
      </c>
      <c r="TK593" s="4"/>
      <c r="TL593" s="4"/>
      <c r="TM593" s="4"/>
      <c r="TN593" s="4"/>
      <c r="TO593" s="4"/>
      <c r="TP593" s="4">
        <v>168</v>
      </c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>
        <v>270</v>
      </c>
      <c r="UE593" s="4"/>
      <c r="UF593" s="4"/>
      <c r="UG593" s="4">
        <v>350</v>
      </c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</row>
    <row r="594">
      <c r="A594" s="2" t="s">
        <v>4267</v>
      </c>
      <c r="B594" s="2" t="s">
        <v>577</v>
      </c>
      <c r="C594" s="2" t="s">
        <v>4255</v>
      </c>
      <c r="D594" s="2" t="s">
        <v>215</v>
      </c>
      <c r="E594" s="2" t="s">
        <v>216</v>
      </c>
      <c r="F594" s="2" t="s">
        <v>1891</v>
      </c>
      <c r="G594" s="2" t="s">
        <v>4256</v>
      </c>
      <c r="H594" s="2" t="s">
        <v>4257</v>
      </c>
      <c r="I594" s="2" t="s">
        <v>4258</v>
      </c>
      <c r="J594" s="2" t="s">
        <v>437</v>
      </c>
      <c r="K594" s="2" t="s">
        <v>1283</v>
      </c>
      <c r="L594" s="3">
        <v>57.5</v>
      </c>
      <c r="M594" s="3">
        <v>60.38</v>
      </c>
      <c r="N594" s="3">
        <v>124.99</v>
      </c>
      <c r="O594" s="2" t="s">
        <v>223</v>
      </c>
      <c r="P594" s="2" t="s">
        <v>224</v>
      </c>
      <c r="Q594" s="2" t="s">
        <v>225</v>
      </c>
      <c r="R594" s="2" t="s">
        <v>226</v>
      </c>
      <c r="S594" s="2" t="s">
        <v>4268</v>
      </c>
      <c r="T594" s="2" t="s">
        <v>228</v>
      </c>
      <c r="U594" s="2" t="s">
        <v>371</v>
      </c>
      <c r="V594" s="2" t="s">
        <v>230</v>
      </c>
      <c r="W594" s="2" t="s">
        <v>4124</v>
      </c>
      <c r="X594" s="2" t="s">
        <v>3963</v>
      </c>
      <c r="Y594" s="2" t="s">
        <v>593</v>
      </c>
      <c r="Z594" s="4">
        <v>126</v>
      </c>
      <c r="AA594" s="4">
        <f>=ROUNDDOWN(25.2,0)</f>
      </c>
      <c r="AB594" s="5">
        <v>5</v>
      </c>
      <c r="AC594" s="2" t="s">
        <v>973</v>
      </c>
      <c r="AD594" s="4">
        <v>180</v>
      </c>
      <c r="AE594" s="4">
        <v>180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44</v>
      </c>
      <c r="AQ594" s="8">
        <v>2726.49</v>
      </c>
      <c r="AR594" s="4">
        <v>53</v>
      </c>
      <c r="AS594" s="8">
        <v>3375.45</v>
      </c>
      <c r="AT594" s="7">
        <v>-0.1698</v>
      </c>
      <c r="AU594" s="7">
        <v>-0.1923</v>
      </c>
      <c r="AV594" s="4">
        <v>122</v>
      </c>
      <c r="AW594" s="8">
        <v>8516.51</v>
      </c>
      <c r="AX594" s="4">
        <v>109</v>
      </c>
      <c r="AY594" s="8">
        <v>7511.46</v>
      </c>
      <c r="AZ594" s="7">
        <v>0.1193</v>
      </c>
      <c r="BA594" s="7">
        <v>0.1338</v>
      </c>
      <c r="BB594" s="7">
        <v>0.3201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>
        <v>0.1137</v>
      </c>
      <c r="BJ594" s="4">
        <v>44</v>
      </c>
      <c r="BK594" s="8">
        <v>2726.49</v>
      </c>
      <c r="BL594" s="2" t="s">
        <v>4269</v>
      </c>
      <c r="BM594" s="7">
        <v>1</v>
      </c>
      <c r="BN594" s="7">
        <v>1</v>
      </c>
      <c r="BO594" s="4">
        <v>21</v>
      </c>
      <c r="BP594" s="8">
        <v>1316.28</v>
      </c>
      <c r="BQ594" s="4">
        <v>32</v>
      </c>
      <c r="BR594" s="8">
        <v>2005.76</v>
      </c>
      <c r="BS594" s="7">
        <v>-0.3438</v>
      </c>
      <c r="BT594" s="7">
        <v>-0.3438</v>
      </c>
      <c r="BU594" s="2" t="s">
        <v>239</v>
      </c>
      <c r="BV594" s="2" t="s">
        <v>223</v>
      </c>
      <c r="BW594" s="2" t="s">
        <v>226</v>
      </c>
      <c r="BX594" s="2" t="s">
        <v>4270</v>
      </c>
      <c r="BY594" s="2" t="s">
        <v>238</v>
      </c>
      <c r="BZ594" s="2" t="s">
        <v>226</v>
      </c>
      <c r="CA594" s="4">
        <v>12</v>
      </c>
      <c r="CB594" s="8">
        <v>718.8</v>
      </c>
      <c r="CC594" s="4">
        <v>10</v>
      </c>
      <c r="CD594" s="8">
        <v>670.6</v>
      </c>
      <c r="CE594" s="7">
        <v>0.2</v>
      </c>
      <c r="CF594" s="7">
        <v>0.0719</v>
      </c>
      <c r="CG594" s="2" t="s">
        <v>239</v>
      </c>
      <c r="CH594" s="2" t="s">
        <v>223</v>
      </c>
      <c r="CI594" s="2" t="s">
        <v>1836</v>
      </c>
      <c r="CJ594" s="2" t="s">
        <v>801</v>
      </c>
      <c r="CK594" s="2" t="s">
        <v>238</v>
      </c>
      <c r="CL594" s="2" t="s">
        <v>226</v>
      </c>
      <c r="CM594" s="4">
        <v>3</v>
      </c>
      <c r="CN594" s="8">
        <v>195.6</v>
      </c>
      <c r="CO594" s="4">
        <v>6</v>
      </c>
      <c r="CP594" s="8">
        <v>391.2</v>
      </c>
      <c r="CQ594" s="7">
        <v>-0.5</v>
      </c>
      <c r="CR594" s="7">
        <v>-0.5</v>
      </c>
      <c r="CS594" s="2" t="s">
        <v>239</v>
      </c>
      <c r="CT594" s="2" t="s">
        <v>223</v>
      </c>
      <c r="CU594" s="2" t="s">
        <v>1735</v>
      </c>
      <c r="CV594" s="2" t="s">
        <v>4271</v>
      </c>
      <c r="CW594" s="2" t="s">
        <v>238</v>
      </c>
      <c r="CX594" s="2" t="s">
        <v>226</v>
      </c>
      <c r="CY594" s="4">
        <v>3</v>
      </c>
      <c r="CZ594" s="8">
        <v>198.72</v>
      </c>
      <c r="DA594" s="4"/>
      <c r="DB594" s="8"/>
      <c r="DC594" s="7"/>
      <c r="DD594" s="7"/>
      <c r="DE594" s="2" t="s">
        <v>239</v>
      </c>
      <c r="DF594" s="2" t="s">
        <v>223</v>
      </c>
      <c r="DG594" s="2" t="s">
        <v>1165</v>
      </c>
      <c r="DH594" s="2" t="s">
        <v>1950</v>
      </c>
      <c r="DI594" s="2" t="s">
        <v>238</v>
      </c>
      <c r="DJ594" s="2" t="s">
        <v>226</v>
      </c>
      <c r="DK594" s="4">
        <v>1</v>
      </c>
      <c r="DL594" s="8">
        <v>49.57</v>
      </c>
      <c r="DM594" s="4"/>
      <c r="DN594" s="8"/>
      <c r="DO594" s="7"/>
      <c r="DP594" s="7"/>
      <c r="DQ594" s="2" t="s">
        <v>239</v>
      </c>
      <c r="DR594" s="2" t="s">
        <v>223</v>
      </c>
      <c r="DS594" s="2" t="s">
        <v>748</v>
      </c>
      <c r="DT594" s="2" t="s">
        <v>626</v>
      </c>
      <c r="DU594" s="2" t="s">
        <v>238</v>
      </c>
      <c r="DV594" s="2" t="s">
        <v>226</v>
      </c>
      <c r="DW594" s="4"/>
      <c r="DX594" s="8"/>
      <c r="DY594" s="4">
        <v>2</v>
      </c>
      <c r="DZ594" s="8">
        <v>126.78</v>
      </c>
      <c r="EA594" s="7">
        <v>-1</v>
      </c>
      <c r="EB594" s="7">
        <v>-1</v>
      </c>
      <c r="EC594" s="2" t="s">
        <v>239</v>
      </c>
      <c r="ED594" s="2" t="s">
        <v>223</v>
      </c>
      <c r="EE594" s="2" t="s">
        <v>684</v>
      </c>
      <c r="EF594" s="2" t="s">
        <v>712</v>
      </c>
      <c r="EG594" s="2" t="s">
        <v>238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239</v>
      </c>
      <c r="EP594" s="2" t="s">
        <v>223</v>
      </c>
      <c r="EQ594" s="2" t="s">
        <v>4272</v>
      </c>
      <c r="ER594" s="2" t="s">
        <v>745</v>
      </c>
      <c r="ES594" s="2" t="s">
        <v>238</v>
      </c>
      <c r="ET594" s="2" t="s">
        <v>226</v>
      </c>
      <c r="EU594" s="4">
        <v>2</v>
      </c>
      <c r="EV594" s="8">
        <v>120.74</v>
      </c>
      <c r="EW594" s="4">
        <v>3</v>
      </c>
      <c r="EX594" s="8">
        <v>181.11</v>
      </c>
      <c r="EY594" s="7">
        <v>-0.3333</v>
      </c>
      <c r="EZ594" s="7">
        <v>-0.3333</v>
      </c>
      <c r="FA594" s="2" t="s">
        <v>239</v>
      </c>
      <c r="FB594" s="2" t="s">
        <v>223</v>
      </c>
      <c r="FC594" s="2" t="s">
        <v>1255</v>
      </c>
      <c r="FD594" s="2" t="s">
        <v>1244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3405</v>
      </c>
      <c r="FP594" s="2" t="s">
        <v>226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223</v>
      </c>
      <c r="GA594" s="2" t="s">
        <v>661</v>
      </c>
      <c r="GB594" s="2" t="s">
        <v>226</v>
      </c>
      <c r="GC594" s="2" t="s">
        <v>238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1002</v>
      </c>
      <c r="GL594" s="2" t="s">
        <v>237</v>
      </c>
      <c r="GM594" s="2" t="s">
        <v>343</v>
      </c>
      <c r="GN594" s="2" t="s">
        <v>1258</v>
      </c>
      <c r="GO594" s="2" t="s">
        <v>238</v>
      </c>
      <c r="GP594" s="2" t="s">
        <v>226</v>
      </c>
      <c r="GQ594" s="4">
        <v>2</v>
      </c>
      <c r="GR594" s="8">
        <v>126.78</v>
      </c>
      <c r="GS594" s="4"/>
      <c r="GT594" s="8"/>
      <c r="GU594" s="7"/>
      <c r="GV594" s="7"/>
      <c r="GW594" s="2" t="s">
        <v>239</v>
      </c>
      <c r="GX594" s="2" t="s">
        <v>223</v>
      </c>
      <c r="GY594" s="2" t="s">
        <v>1942</v>
      </c>
      <c r="GZ594" s="2" t="s">
        <v>2437</v>
      </c>
      <c r="HA594" s="2" t="s">
        <v>238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239</v>
      </c>
      <c r="HJ594" s="2" t="s">
        <v>223</v>
      </c>
      <c r="HK594" s="2" t="s">
        <v>1292</v>
      </c>
      <c r="HL594" s="2" t="s">
        <v>3755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1002</v>
      </c>
      <c r="HV594" s="2" t="s">
        <v>237</v>
      </c>
      <c r="HW594" s="2" t="s">
        <v>666</v>
      </c>
      <c r="HX594" s="2" t="s">
        <v>3827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252</v>
      </c>
      <c r="IH594" s="2" t="s">
        <v>223</v>
      </c>
      <c r="II594" s="2" t="s">
        <v>226</v>
      </c>
      <c r="IJ594" s="2" t="s">
        <v>226</v>
      </c>
      <c r="IK594" s="2" t="s">
        <v>238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226</v>
      </c>
      <c r="IU594" s="2" t="s">
        <v>226</v>
      </c>
      <c r="IV594" s="2" t="s">
        <v>226</v>
      </c>
      <c r="IW594" s="2" t="s">
        <v>226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448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252</v>
      </c>
      <c r="LB594" s="2" t="s">
        <v>223</v>
      </c>
      <c r="LC594" s="2" t="s">
        <v>226</v>
      </c>
      <c r="LD594" s="2" t="s">
        <v>226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239</v>
      </c>
      <c r="LN594" s="2" t="s">
        <v>223</v>
      </c>
      <c r="LO594" s="2" t="s">
        <v>321</v>
      </c>
      <c r="LP594" s="2" t="s">
        <v>509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239</v>
      </c>
      <c r="ML594" s="2" t="s">
        <v>223</v>
      </c>
      <c r="MM594" s="2" t="s">
        <v>920</v>
      </c>
      <c r="MN594" s="2" t="s">
        <v>226</v>
      </c>
      <c r="MO594" s="2" t="s">
        <v>238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239</v>
      </c>
      <c r="MX594" s="2" t="s">
        <v>223</v>
      </c>
      <c r="MY594" s="2" t="s">
        <v>617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239</v>
      </c>
      <c r="NJ594" s="2" t="s">
        <v>261</v>
      </c>
      <c r="NK594" s="2" t="s">
        <v>2277</v>
      </c>
      <c r="NL594" s="2" t="s">
        <v>779</v>
      </c>
      <c r="NM594" s="2" t="s">
        <v>238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239</v>
      </c>
      <c r="NV594" s="2" t="s">
        <v>237</v>
      </c>
      <c r="NW594" s="2" t="s">
        <v>1779</v>
      </c>
      <c r="NX594" s="2" t="s">
        <v>2465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239</v>
      </c>
      <c r="OH594" s="2" t="s">
        <v>237</v>
      </c>
      <c r="OI594" s="2" t="s">
        <v>671</v>
      </c>
      <c r="OJ594" s="2" t="s">
        <v>226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252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223</v>
      </c>
      <c r="QE594" s="2" t="s">
        <v>226</v>
      </c>
      <c r="QF594" s="2" t="s">
        <v>226</v>
      </c>
      <c r="QG594" s="2" t="s">
        <v>238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236</v>
      </c>
      <c r="QP594" s="2" t="s">
        <v>237</v>
      </c>
      <c r="QQ594" s="2" t="s">
        <v>226</v>
      </c>
      <c r="QR594" s="2" t="s">
        <v>226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266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236</v>
      </c>
      <c r="RZ594" s="2" t="s">
        <v>237</v>
      </c>
      <c r="SA594" s="2" t="s">
        <v>226</v>
      </c>
      <c r="SB594" s="2" t="s">
        <v>226</v>
      </c>
      <c r="SC594" s="2" t="s">
        <v>238</v>
      </c>
      <c r="SD594" s="2" t="s">
        <v>226</v>
      </c>
      <c r="SE594" s="4">
        <v>126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>
        <v>180</v>
      </c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</row>
    <row r="595">
      <c r="A595" s="2" t="s">
        <v>4273</v>
      </c>
      <c r="B595" s="2" t="s">
        <v>577</v>
      </c>
      <c r="C595" s="2" t="s">
        <v>4255</v>
      </c>
      <c r="D595" s="2" t="s">
        <v>215</v>
      </c>
      <c r="E595" s="2" t="s">
        <v>216</v>
      </c>
      <c r="F595" s="2" t="s">
        <v>1891</v>
      </c>
      <c r="G595" s="2" t="s">
        <v>4256</v>
      </c>
      <c r="H595" s="2" t="s">
        <v>4257</v>
      </c>
      <c r="I595" s="2" t="s">
        <v>4258</v>
      </c>
      <c r="J595" s="2" t="s">
        <v>221</v>
      </c>
      <c r="K595" s="2" t="s">
        <v>1283</v>
      </c>
      <c r="L595" s="3">
        <v>68.84</v>
      </c>
      <c r="M595" s="3">
        <v>72.28</v>
      </c>
      <c r="N595" s="3">
        <v>144.99</v>
      </c>
      <c r="O595" s="2" t="s">
        <v>223</v>
      </c>
      <c r="P595" s="2" t="s">
        <v>224</v>
      </c>
      <c r="Q595" s="2" t="s">
        <v>225</v>
      </c>
      <c r="R595" s="2" t="s">
        <v>226</v>
      </c>
      <c r="S595" s="2" t="s">
        <v>4268</v>
      </c>
      <c r="T595" s="2" t="s">
        <v>228</v>
      </c>
      <c r="U595" s="2" t="s">
        <v>229</v>
      </c>
      <c r="V595" s="2" t="s">
        <v>230</v>
      </c>
      <c r="W595" s="2" t="s">
        <v>4124</v>
      </c>
      <c r="X595" s="2" t="s">
        <v>3963</v>
      </c>
      <c r="Y595" s="2" t="s">
        <v>593</v>
      </c>
      <c r="Z595" s="4">
        <v>128</v>
      </c>
      <c r="AA595" s="4">
        <f>=ROUNDDOWN(18.2857142857143,0)</f>
      </c>
      <c r="AB595" s="5">
        <v>7</v>
      </c>
      <c r="AC595" s="2" t="s">
        <v>973</v>
      </c>
      <c r="AD595" s="4">
        <v>320</v>
      </c>
      <c r="AE595" s="4">
        <v>320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78</v>
      </c>
      <c r="AQ595" s="8">
        <v>5790.02</v>
      </c>
      <c r="AR595" s="4">
        <v>56</v>
      </c>
      <c r="AS595" s="8">
        <v>4136.01</v>
      </c>
      <c r="AT595" s="7">
        <v>0.3929</v>
      </c>
      <c r="AU595" s="7">
        <v>0.3999</v>
      </c>
      <c r="AV595" s="4" t="s">
        <v>226</v>
      </c>
      <c r="AW595" s="8" t="s">
        <v>226</v>
      </c>
      <c r="AX595" s="4" t="s">
        <v>226</v>
      </c>
      <c r="AY595" s="8" t="s">
        <v>226</v>
      </c>
      <c r="AZ595" s="7" t="s">
        <v>226</v>
      </c>
      <c r="BA595" s="7" t="s">
        <v>226</v>
      </c>
      <c r="BB595" s="7">
        <v>0.6799</v>
      </c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 t="s">
        <v>226</v>
      </c>
      <c r="BJ595" s="4">
        <v>78</v>
      </c>
      <c r="BK595" s="8">
        <v>5790.02</v>
      </c>
      <c r="BL595" s="2" t="s">
        <v>4274</v>
      </c>
      <c r="BM595" s="7">
        <v>1</v>
      </c>
      <c r="BN595" s="7">
        <v>1</v>
      </c>
      <c r="BO595" s="4">
        <v>33</v>
      </c>
      <c r="BP595" s="8">
        <v>2481.93</v>
      </c>
      <c r="BQ595" s="4">
        <v>12</v>
      </c>
      <c r="BR595" s="8">
        <v>902.52</v>
      </c>
      <c r="BS595" s="7">
        <v>1.75</v>
      </c>
      <c r="BT595" s="7">
        <v>1.75</v>
      </c>
      <c r="BU595" s="2" t="s">
        <v>239</v>
      </c>
      <c r="BV595" s="2" t="s">
        <v>223</v>
      </c>
      <c r="BW595" s="2" t="s">
        <v>226</v>
      </c>
      <c r="BX595" s="2" t="s">
        <v>3737</v>
      </c>
      <c r="BY595" s="2" t="s">
        <v>238</v>
      </c>
      <c r="BZ595" s="2" t="s">
        <v>226</v>
      </c>
      <c r="CA595" s="4">
        <v>16</v>
      </c>
      <c r="CB595" s="8">
        <v>1149.6</v>
      </c>
      <c r="CC595" s="4">
        <v>13</v>
      </c>
      <c r="CD595" s="8">
        <v>1045.98</v>
      </c>
      <c r="CE595" s="7">
        <v>0.2308</v>
      </c>
      <c r="CF595" s="7">
        <v>0.0991</v>
      </c>
      <c r="CG595" s="2" t="s">
        <v>239</v>
      </c>
      <c r="CH595" s="2" t="s">
        <v>223</v>
      </c>
      <c r="CI595" s="2" t="s">
        <v>1836</v>
      </c>
      <c r="CJ595" s="2" t="s">
        <v>801</v>
      </c>
      <c r="CK595" s="2" t="s">
        <v>238</v>
      </c>
      <c r="CL595" s="2" t="s">
        <v>226</v>
      </c>
      <c r="CM595" s="4">
        <v>12</v>
      </c>
      <c r="CN595" s="8">
        <v>938.76</v>
      </c>
      <c r="CO595" s="4">
        <v>7</v>
      </c>
      <c r="CP595" s="8">
        <v>547.61</v>
      </c>
      <c r="CQ595" s="7">
        <v>0.7143</v>
      </c>
      <c r="CR595" s="7">
        <v>0.7143</v>
      </c>
      <c r="CS595" s="2" t="s">
        <v>239</v>
      </c>
      <c r="CT595" s="2" t="s">
        <v>223</v>
      </c>
      <c r="CU595" s="2" t="s">
        <v>1735</v>
      </c>
      <c r="CV595" s="2" t="s">
        <v>774</v>
      </c>
      <c r="CW595" s="2" t="s">
        <v>238</v>
      </c>
      <c r="CX595" s="2" t="s">
        <v>226</v>
      </c>
      <c r="CY595" s="4">
        <v>2</v>
      </c>
      <c r="CZ595" s="8">
        <v>156.58</v>
      </c>
      <c r="DA595" s="4"/>
      <c r="DB595" s="8"/>
      <c r="DC595" s="7"/>
      <c r="DD595" s="7"/>
      <c r="DE595" s="2" t="s">
        <v>239</v>
      </c>
      <c r="DF595" s="2" t="s">
        <v>223</v>
      </c>
      <c r="DG595" s="2" t="s">
        <v>1165</v>
      </c>
      <c r="DH595" s="2" t="s">
        <v>1950</v>
      </c>
      <c r="DI595" s="2" t="s">
        <v>238</v>
      </c>
      <c r="DJ595" s="2" t="s">
        <v>226</v>
      </c>
      <c r="DK595" s="4">
        <v>1</v>
      </c>
      <c r="DL595" s="8">
        <v>60.07</v>
      </c>
      <c r="DM595" s="4">
        <v>3</v>
      </c>
      <c r="DN595" s="8">
        <v>201.14</v>
      </c>
      <c r="DO595" s="7">
        <v>-0.6667</v>
      </c>
      <c r="DP595" s="7">
        <v>-0.7014</v>
      </c>
      <c r="DQ595" s="2" t="s">
        <v>239</v>
      </c>
      <c r="DR595" s="2" t="s">
        <v>223</v>
      </c>
      <c r="DS595" s="2" t="s">
        <v>748</v>
      </c>
      <c r="DT595" s="2" t="s">
        <v>745</v>
      </c>
      <c r="DU595" s="2" t="s">
        <v>238</v>
      </c>
      <c r="DV595" s="2" t="s">
        <v>226</v>
      </c>
      <c r="DW595" s="4">
        <v>2</v>
      </c>
      <c r="DX595" s="8">
        <v>151.8</v>
      </c>
      <c r="DY595" s="4">
        <v>1</v>
      </c>
      <c r="DZ595" s="8">
        <v>75.9</v>
      </c>
      <c r="EA595" s="7">
        <v>1</v>
      </c>
      <c r="EB595" s="7">
        <v>1</v>
      </c>
      <c r="EC595" s="2" t="s">
        <v>239</v>
      </c>
      <c r="ED595" s="2" t="s">
        <v>223</v>
      </c>
      <c r="EE595" s="2" t="s">
        <v>684</v>
      </c>
      <c r="EF595" s="2" t="s">
        <v>682</v>
      </c>
      <c r="EG595" s="2" t="s">
        <v>238</v>
      </c>
      <c r="EH595" s="2" t="s">
        <v>226</v>
      </c>
      <c r="EI595" s="4">
        <v>3</v>
      </c>
      <c r="EJ595" s="8">
        <v>205.08</v>
      </c>
      <c r="EK595" s="4">
        <v>5</v>
      </c>
      <c r="EL595" s="8">
        <v>341.8</v>
      </c>
      <c r="EM595" s="7">
        <v>-0.4</v>
      </c>
      <c r="EN595" s="7">
        <v>-0.4</v>
      </c>
      <c r="EO595" s="2" t="s">
        <v>239</v>
      </c>
      <c r="EP595" s="2" t="s">
        <v>223</v>
      </c>
      <c r="EQ595" s="2" t="s">
        <v>4272</v>
      </c>
      <c r="ER595" s="2" t="s">
        <v>1186</v>
      </c>
      <c r="ES595" s="2" t="s">
        <v>238</v>
      </c>
      <c r="ET595" s="2" t="s">
        <v>226</v>
      </c>
      <c r="EU595" s="4">
        <v>6</v>
      </c>
      <c r="EV595" s="8">
        <v>433.68</v>
      </c>
      <c r="EW595" s="4">
        <v>5</v>
      </c>
      <c r="EX595" s="8">
        <v>361.4</v>
      </c>
      <c r="EY595" s="7">
        <v>0.2</v>
      </c>
      <c r="EZ595" s="7">
        <v>0.2</v>
      </c>
      <c r="FA595" s="2" t="s">
        <v>239</v>
      </c>
      <c r="FB595" s="2" t="s">
        <v>223</v>
      </c>
      <c r="FC595" s="2" t="s">
        <v>1255</v>
      </c>
      <c r="FD595" s="2" t="s">
        <v>847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223</v>
      </c>
      <c r="FO595" s="2" t="s">
        <v>1836</v>
      </c>
      <c r="FP595" s="2" t="s">
        <v>3670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223</v>
      </c>
      <c r="GA595" s="2" t="s">
        <v>661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1002</v>
      </c>
      <c r="GL595" s="2" t="s">
        <v>237</v>
      </c>
      <c r="GM595" s="2" t="s">
        <v>343</v>
      </c>
      <c r="GN595" s="2" t="s">
        <v>1838</v>
      </c>
      <c r="GO595" s="2" t="s">
        <v>238</v>
      </c>
      <c r="GP595" s="2" t="s">
        <v>226</v>
      </c>
      <c r="GQ595" s="4">
        <v>2</v>
      </c>
      <c r="GR595" s="8">
        <v>151.8</v>
      </c>
      <c r="GS595" s="4">
        <v>2</v>
      </c>
      <c r="GT595" s="8">
        <v>151.8</v>
      </c>
      <c r="GU595" s="7"/>
      <c r="GV595" s="7"/>
      <c r="GW595" s="2" t="s">
        <v>239</v>
      </c>
      <c r="GX595" s="2" t="s">
        <v>223</v>
      </c>
      <c r="GY595" s="2" t="s">
        <v>1942</v>
      </c>
      <c r="GZ595" s="2" t="s">
        <v>3841</v>
      </c>
      <c r="HA595" s="2" t="s">
        <v>238</v>
      </c>
      <c r="HB595" s="2" t="s">
        <v>226</v>
      </c>
      <c r="HC595" s="4">
        <v>1</v>
      </c>
      <c r="HD595" s="8">
        <v>60.72</v>
      </c>
      <c r="HE595" s="4">
        <v>6</v>
      </c>
      <c r="HF595" s="8">
        <v>364.32</v>
      </c>
      <c r="HG595" s="7">
        <v>-0.8333</v>
      </c>
      <c r="HH595" s="7">
        <v>-0.8333</v>
      </c>
      <c r="HI595" s="2" t="s">
        <v>239</v>
      </c>
      <c r="HJ595" s="2" t="s">
        <v>223</v>
      </c>
      <c r="HK595" s="2" t="s">
        <v>1292</v>
      </c>
      <c r="HL595" s="2" t="s">
        <v>1941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1002</v>
      </c>
      <c r="HV595" s="2" t="s">
        <v>237</v>
      </c>
      <c r="HW595" s="2" t="s">
        <v>666</v>
      </c>
      <c r="HX595" s="2" t="s">
        <v>613</v>
      </c>
      <c r="HY595" s="2" t="s">
        <v>238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252</v>
      </c>
      <c r="IH595" s="2" t="s">
        <v>223</v>
      </c>
      <c r="II595" s="2" t="s">
        <v>226</v>
      </c>
      <c r="IJ595" s="2" t="s">
        <v>226</v>
      </c>
      <c r="IK595" s="2" t="s">
        <v>238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226</v>
      </c>
      <c r="IU595" s="2" t="s">
        <v>226</v>
      </c>
      <c r="IV595" s="2" t="s">
        <v>226</v>
      </c>
      <c r="IW595" s="2" t="s">
        <v>226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448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252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236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236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239</v>
      </c>
      <c r="LN595" s="2" t="s">
        <v>223</v>
      </c>
      <c r="LO595" s="2" t="s">
        <v>321</v>
      </c>
      <c r="LP595" s="2" t="s">
        <v>509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239</v>
      </c>
      <c r="ML595" s="2" t="s">
        <v>223</v>
      </c>
      <c r="MM595" s="2" t="s">
        <v>920</v>
      </c>
      <c r="MN595" s="2" t="s">
        <v>226</v>
      </c>
      <c r="MO595" s="2" t="s">
        <v>238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239</v>
      </c>
      <c r="MX595" s="2" t="s">
        <v>223</v>
      </c>
      <c r="MY595" s="2" t="s">
        <v>617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>
        <v>2</v>
      </c>
      <c r="NF595" s="8">
        <v>143.54</v>
      </c>
      <c r="NG595" s="7">
        <v>-1</v>
      </c>
      <c r="NH595" s="7">
        <v>-1</v>
      </c>
      <c r="NI595" s="2" t="s">
        <v>239</v>
      </c>
      <c r="NJ595" s="2" t="s">
        <v>261</v>
      </c>
      <c r="NK595" s="2" t="s">
        <v>2277</v>
      </c>
      <c r="NL595" s="2" t="s">
        <v>3840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239</v>
      </c>
      <c r="NV595" s="2" t="s">
        <v>237</v>
      </c>
      <c r="NW595" s="2" t="s">
        <v>1779</v>
      </c>
      <c r="NX595" s="2" t="s">
        <v>1780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239</v>
      </c>
      <c r="OH595" s="2" t="s">
        <v>237</v>
      </c>
      <c r="OI595" s="2" t="s">
        <v>671</v>
      </c>
      <c r="OJ595" s="2" t="s">
        <v>226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252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266</v>
      </c>
      <c r="QD595" s="2" t="s">
        <v>223</v>
      </c>
      <c r="QE595" s="2" t="s">
        <v>226</v>
      </c>
      <c r="QF595" s="2" t="s">
        <v>226</v>
      </c>
      <c r="QG595" s="2" t="s">
        <v>238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237</v>
      </c>
      <c r="QQ595" s="2" t="s">
        <v>226</v>
      </c>
      <c r="QR595" s="2" t="s">
        <v>226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266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236</v>
      </c>
      <c r="RZ595" s="2" t="s">
        <v>237</v>
      </c>
      <c r="SA595" s="2" t="s">
        <v>226</v>
      </c>
      <c r="SB595" s="2" t="s">
        <v>226</v>
      </c>
      <c r="SC595" s="2" t="s">
        <v>238</v>
      </c>
      <c r="SD595" s="2" t="s">
        <v>226</v>
      </c>
      <c r="SE595" s="4">
        <v>128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>
        <v>320</v>
      </c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</row>
    <row r="596">
      <c r="A596" s="2" t="s">
        <v>4275</v>
      </c>
      <c r="B596" s="2" t="s">
        <v>577</v>
      </c>
      <c r="C596" s="2" t="s">
        <v>4255</v>
      </c>
      <c r="D596" s="2" t="s">
        <v>215</v>
      </c>
      <c r="E596" s="2" t="s">
        <v>216</v>
      </c>
      <c r="F596" s="2" t="s">
        <v>1891</v>
      </c>
      <c r="G596" s="2" t="s">
        <v>4256</v>
      </c>
      <c r="H596" s="2" t="s">
        <v>4257</v>
      </c>
      <c r="I596" s="2" t="s">
        <v>4258</v>
      </c>
      <c r="J596" s="2" t="s">
        <v>437</v>
      </c>
      <c r="K596" s="2" t="s">
        <v>1318</v>
      </c>
      <c r="L596" s="3">
        <v>57.5</v>
      </c>
      <c r="M596" s="3">
        <v>60.38</v>
      </c>
      <c r="N596" s="3">
        <v>124.99</v>
      </c>
      <c r="O596" s="2" t="s">
        <v>223</v>
      </c>
      <c r="P596" s="2" t="s">
        <v>736</v>
      </c>
      <c r="Q596" s="2" t="s">
        <v>225</v>
      </c>
      <c r="R596" s="2" t="s">
        <v>226</v>
      </c>
      <c r="S596" s="2" t="s">
        <v>4276</v>
      </c>
      <c r="T596" s="2" t="s">
        <v>228</v>
      </c>
      <c r="U596" s="2" t="s">
        <v>371</v>
      </c>
      <c r="V596" s="2" t="s">
        <v>230</v>
      </c>
      <c r="W596" s="2" t="s">
        <v>4124</v>
      </c>
      <c r="X596" s="2" t="s">
        <v>3963</v>
      </c>
      <c r="Y596" s="2" t="s">
        <v>1638</v>
      </c>
      <c r="Z596" s="4"/>
      <c r="AA596" s="4">
        <f>=ROUNDDOWN({0},0)</f>
      </c>
      <c r="AB596" s="5">
        <v>9</v>
      </c>
      <c r="AC596" s="2" t="s">
        <v>2816</v>
      </c>
      <c r="AD596" s="4">
        <v>50</v>
      </c>
      <c r="AE596" s="4">
        <v>560</v>
      </c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/>
      <c r="AQ596" s="8"/>
      <c r="AR596" s="4">
        <v>66</v>
      </c>
      <c r="AS596" s="8">
        <v>4116.63</v>
      </c>
      <c r="AT596" s="7">
        <v>-1</v>
      </c>
      <c r="AU596" s="7">
        <v>-1</v>
      </c>
      <c r="AV596" s="4">
        <v>112</v>
      </c>
      <c r="AW596" s="8">
        <v>8407.91</v>
      </c>
      <c r="AX596" s="4">
        <v>136</v>
      </c>
      <c r="AY596" s="8">
        <v>9431.36</v>
      </c>
      <c r="AZ596" s="7">
        <v>-0.1765</v>
      </c>
      <c r="BA596" s="7">
        <v>-0.1085</v>
      </c>
      <c r="BB596" s="7"/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>
        <v>0.1123</v>
      </c>
      <c r="BJ596" s="4"/>
      <c r="BK596" s="8"/>
      <c r="BL596" s="2" t="s">
        <v>4277</v>
      </c>
      <c r="BM596" s="7"/>
      <c r="BN596" s="7"/>
      <c r="BO596" s="4"/>
      <c r="BP596" s="8"/>
      <c r="BQ596" s="4">
        <v>34</v>
      </c>
      <c r="BR596" s="8">
        <v>2131.12</v>
      </c>
      <c r="BS596" s="7">
        <v>-1</v>
      </c>
      <c r="BT596" s="7">
        <v>-1</v>
      </c>
      <c r="BU596" s="2" t="s">
        <v>239</v>
      </c>
      <c r="BV596" s="2" t="s">
        <v>223</v>
      </c>
      <c r="BW596" s="2" t="s">
        <v>226</v>
      </c>
      <c r="BX596" s="2" t="s">
        <v>3736</v>
      </c>
      <c r="BY596" s="2" t="s">
        <v>238</v>
      </c>
      <c r="BZ596" s="2" t="s">
        <v>226</v>
      </c>
      <c r="CA596" s="4"/>
      <c r="CB596" s="8"/>
      <c r="CC596" s="4">
        <v>11</v>
      </c>
      <c r="CD596" s="8">
        <v>737.66</v>
      </c>
      <c r="CE596" s="7">
        <v>-1</v>
      </c>
      <c r="CF596" s="7">
        <v>-1</v>
      </c>
      <c r="CG596" s="2" t="s">
        <v>239</v>
      </c>
      <c r="CH596" s="2" t="s">
        <v>223</v>
      </c>
      <c r="CI596" s="2" t="s">
        <v>1836</v>
      </c>
      <c r="CJ596" s="2" t="s">
        <v>774</v>
      </c>
      <c r="CK596" s="2" t="s">
        <v>238</v>
      </c>
      <c r="CL596" s="2" t="s">
        <v>226</v>
      </c>
      <c r="CM596" s="4"/>
      <c r="CN596" s="8"/>
      <c r="CO596" s="4">
        <v>2</v>
      </c>
      <c r="CP596" s="8">
        <v>130.4</v>
      </c>
      <c r="CQ596" s="7">
        <v>-1</v>
      </c>
      <c r="CR596" s="7">
        <v>-1</v>
      </c>
      <c r="CS596" s="2" t="s">
        <v>239</v>
      </c>
      <c r="CT596" s="2" t="s">
        <v>223</v>
      </c>
      <c r="CU596" s="2" t="s">
        <v>1735</v>
      </c>
      <c r="CV596" s="2" t="s">
        <v>1783</v>
      </c>
      <c r="CW596" s="2" t="s">
        <v>238</v>
      </c>
      <c r="CX596" s="2" t="s">
        <v>226</v>
      </c>
      <c r="CY596" s="4"/>
      <c r="CZ596" s="8"/>
      <c r="DA596" s="4">
        <v>1</v>
      </c>
      <c r="DB596" s="8">
        <v>66.24</v>
      </c>
      <c r="DC596" s="7">
        <v>-1</v>
      </c>
      <c r="DD596" s="7">
        <v>-1</v>
      </c>
      <c r="DE596" s="2" t="s">
        <v>239</v>
      </c>
      <c r="DF596" s="2" t="s">
        <v>223</v>
      </c>
      <c r="DG596" s="2" t="s">
        <v>1165</v>
      </c>
      <c r="DH596" s="2" t="s">
        <v>886</v>
      </c>
      <c r="DI596" s="2" t="s">
        <v>238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239</v>
      </c>
      <c r="DR596" s="2" t="s">
        <v>223</v>
      </c>
      <c r="DS596" s="2" t="s">
        <v>748</v>
      </c>
      <c r="DT596" s="2" t="s">
        <v>2155</v>
      </c>
      <c r="DU596" s="2" t="s">
        <v>238</v>
      </c>
      <c r="DV596" s="2" t="s">
        <v>226</v>
      </c>
      <c r="DW596" s="4"/>
      <c r="DX596" s="8"/>
      <c r="DY596" s="4">
        <v>1</v>
      </c>
      <c r="DZ596" s="8">
        <v>63.39</v>
      </c>
      <c r="EA596" s="7">
        <v>-1</v>
      </c>
      <c r="EB596" s="7">
        <v>-1</v>
      </c>
      <c r="EC596" s="2" t="s">
        <v>239</v>
      </c>
      <c r="ED596" s="2" t="s">
        <v>223</v>
      </c>
      <c r="EE596" s="2" t="s">
        <v>684</v>
      </c>
      <c r="EF596" s="2" t="s">
        <v>3516</v>
      </c>
      <c r="EG596" s="2" t="s">
        <v>238</v>
      </c>
      <c r="EH596" s="2" t="s">
        <v>226</v>
      </c>
      <c r="EI596" s="4"/>
      <c r="EJ596" s="8"/>
      <c r="EK596" s="4">
        <v>5</v>
      </c>
      <c r="EL596" s="8">
        <v>284.8</v>
      </c>
      <c r="EM596" s="7">
        <v>-1</v>
      </c>
      <c r="EN596" s="7">
        <v>-1</v>
      </c>
      <c r="EO596" s="2" t="s">
        <v>239</v>
      </c>
      <c r="EP596" s="2" t="s">
        <v>223</v>
      </c>
      <c r="EQ596" s="2" t="s">
        <v>4272</v>
      </c>
      <c r="ER596" s="2" t="s">
        <v>1186</v>
      </c>
      <c r="ES596" s="2" t="s">
        <v>238</v>
      </c>
      <c r="ET596" s="2" t="s">
        <v>226</v>
      </c>
      <c r="EU596" s="4"/>
      <c r="EV596" s="8"/>
      <c r="EW596" s="4">
        <v>6</v>
      </c>
      <c r="EX596" s="8">
        <v>344.1</v>
      </c>
      <c r="EY596" s="7">
        <v>-1</v>
      </c>
      <c r="EZ596" s="7">
        <v>-1</v>
      </c>
      <c r="FA596" s="2" t="s">
        <v>239</v>
      </c>
      <c r="FB596" s="2" t="s">
        <v>223</v>
      </c>
      <c r="FC596" s="2" t="s">
        <v>1000</v>
      </c>
      <c r="FD596" s="2" t="s">
        <v>1703</v>
      </c>
      <c r="FE596" s="2" t="s">
        <v>238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239</v>
      </c>
      <c r="FN596" s="2" t="s">
        <v>223</v>
      </c>
      <c r="FO596" s="2" t="s">
        <v>1638</v>
      </c>
      <c r="FP596" s="2" t="s">
        <v>785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239</v>
      </c>
      <c r="FZ596" s="2" t="s">
        <v>223</v>
      </c>
      <c r="GA596" s="2" t="s">
        <v>661</v>
      </c>
      <c r="GB596" s="2" t="s">
        <v>226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1002</v>
      </c>
      <c r="GL596" s="2" t="s">
        <v>237</v>
      </c>
      <c r="GM596" s="2" t="s">
        <v>343</v>
      </c>
      <c r="GN596" s="2" t="s">
        <v>342</v>
      </c>
      <c r="GO596" s="2" t="s">
        <v>238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239</v>
      </c>
      <c r="GX596" s="2" t="s">
        <v>223</v>
      </c>
      <c r="GY596" s="2" t="s">
        <v>1942</v>
      </c>
      <c r="GZ596" s="2" t="s">
        <v>2467</v>
      </c>
      <c r="HA596" s="2" t="s">
        <v>238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239</v>
      </c>
      <c r="HJ596" s="2" t="s">
        <v>223</v>
      </c>
      <c r="HK596" s="2" t="s">
        <v>1292</v>
      </c>
      <c r="HL596" s="2" t="s">
        <v>3755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1002</v>
      </c>
      <c r="HV596" s="2" t="s">
        <v>237</v>
      </c>
      <c r="HW596" s="2" t="s">
        <v>666</v>
      </c>
      <c r="HX596" s="2" t="s">
        <v>292</v>
      </c>
      <c r="HY596" s="2" t="s">
        <v>238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252</v>
      </c>
      <c r="IH596" s="2" t="s">
        <v>223</v>
      </c>
      <c r="II596" s="2" t="s">
        <v>226</v>
      </c>
      <c r="IJ596" s="2" t="s">
        <v>226</v>
      </c>
      <c r="IK596" s="2" t="s">
        <v>238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226</v>
      </c>
      <c r="IT596" s="2" t="s">
        <v>226</v>
      </c>
      <c r="IU596" s="2" t="s">
        <v>226</v>
      </c>
      <c r="IV596" s="2" t="s">
        <v>226</v>
      </c>
      <c r="IW596" s="2" t="s">
        <v>226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448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236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252</v>
      </c>
      <c r="LB596" s="2" t="s">
        <v>223</v>
      </c>
      <c r="LC596" s="2" t="s">
        <v>226</v>
      </c>
      <c r="LD596" s="2" t="s">
        <v>226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239</v>
      </c>
      <c r="LN596" s="2" t="s">
        <v>223</v>
      </c>
      <c r="LO596" s="2" t="s">
        <v>321</v>
      </c>
      <c r="LP596" s="2" t="s">
        <v>1646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239</v>
      </c>
      <c r="ML596" s="2" t="s">
        <v>223</v>
      </c>
      <c r="MM596" s="2" t="s">
        <v>226</v>
      </c>
      <c r="MN596" s="2" t="s">
        <v>226</v>
      </c>
      <c r="MO596" s="2" t="s">
        <v>238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223</v>
      </c>
      <c r="MY596" s="2" t="s">
        <v>617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>
        <v>6</v>
      </c>
      <c r="NF596" s="8">
        <v>358.92</v>
      </c>
      <c r="NG596" s="7">
        <v>-1</v>
      </c>
      <c r="NH596" s="7">
        <v>-1</v>
      </c>
      <c r="NI596" s="2" t="s">
        <v>239</v>
      </c>
      <c r="NJ596" s="2" t="s">
        <v>261</v>
      </c>
      <c r="NK596" s="2" t="s">
        <v>2277</v>
      </c>
      <c r="NL596" s="2" t="s">
        <v>1876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239</v>
      </c>
      <c r="NV596" s="2" t="s">
        <v>237</v>
      </c>
      <c r="NW596" s="2" t="s">
        <v>1779</v>
      </c>
      <c r="NX596" s="2" t="s">
        <v>2465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239</v>
      </c>
      <c r="OH596" s="2" t="s">
        <v>237</v>
      </c>
      <c r="OI596" s="2" t="s">
        <v>671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252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266</v>
      </c>
      <c r="QD596" s="2" t="s">
        <v>223</v>
      </c>
      <c r="QE596" s="2" t="s">
        <v>226</v>
      </c>
      <c r="QF596" s="2" t="s">
        <v>226</v>
      </c>
      <c r="QG596" s="2" t="s">
        <v>238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237</v>
      </c>
      <c r="QQ596" s="2" t="s">
        <v>226</v>
      </c>
      <c r="QR596" s="2" t="s">
        <v>226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266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236</v>
      </c>
      <c r="RZ596" s="2" t="s">
        <v>237</v>
      </c>
      <c r="SA596" s="2" t="s">
        <v>226</v>
      </c>
      <c r="SB596" s="2" t="s">
        <v>226</v>
      </c>
      <c r="SC596" s="2" t="s">
        <v>238</v>
      </c>
      <c r="SD596" s="2" t="s">
        <v>226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>
        <v>50</v>
      </c>
      <c r="SZ596" s="4"/>
      <c r="TA596" s="4"/>
      <c r="TB596" s="4"/>
      <c r="TC596" s="4"/>
      <c r="TD596" s="4">
        <v>110</v>
      </c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>
        <v>300</v>
      </c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>
        <v>100</v>
      </c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</row>
    <row r="597">
      <c r="A597" s="2" t="s">
        <v>4278</v>
      </c>
      <c r="B597" s="2" t="s">
        <v>577</v>
      </c>
      <c r="C597" s="2" t="s">
        <v>4255</v>
      </c>
      <c r="D597" s="2" t="s">
        <v>215</v>
      </c>
      <c r="E597" s="2" t="s">
        <v>216</v>
      </c>
      <c r="F597" s="2" t="s">
        <v>1891</v>
      </c>
      <c r="G597" s="2" t="s">
        <v>4256</v>
      </c>
      <c r="H597" s="2" t="s">
        <v>4257</v>
      </c>
      <c r="I597" s="2" t="s">
        <v>4258</v>
      </c>
      <c r="J597" s="2" t="s">
        <v>221</v>
      </c>
      <c r="K597" s="2" t="s">
        <v>1318</v>
      </c>
      <c r="L597" s="3">
        <v>68.84</v>
      </c>
      <c r="M597" s="3">
        <v>72.28</v>
      </c>
      <c r="N597" s="3">
        <v>144.99</v>
      </c>
      <c r="O597" s="2" t="s">
        <v>223</v>
      </c>
      <c r="P597" s="2" t="s">
        <v>736</v>
      </c>
      <c r="Q597" s="2" t="s">
        <v>225</v>
      </c>
      <c r="R597" s="2" t="s">
        <v>226</v>
      </c>
      <c r="S597" s="2" t="s">
        <v>4276</v>
      </c>
      <c r="T597" s="2" t="s">
        <v>228</v>
      </c>
      <c r="U597" s="2" t="s">
        <v>229</v>
      </c>
      <c r="V597" s="2" t="s">
        <v>230</v>
      </c>
      <c r="W597" s="2" t="s">
        <v>4124</v>
      </c>
      <c r="X597" s="2" t="s">
        <v>3963</v>
      </c>
      <c r="Y597" s="2" t="s">
        <v>1638</v>
      </c>
      <c r="Z597" s="4">
        <v>189</v>
      </c>
      <c r="AA597" s="4">
        <f>=ROUNDDOWN(17.1818181818182,0)</f>
      </c>
      <c r="AB597" s="5">
        <v>11</v>
      </c>
      <c r="AC597" s="2" t="s">
        <v>2406</v>
      </c>
      <c r="AD597" s="4">
        <v>1</v>
      </c>
      <c r="AE597" s="4">
        <v>471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112</v>
      </c>
      <c r="AQ597" s="8">
        <v>8407.91</v>
      </c>
      <c r="AR597" s="4">
        <v>70</v>
      </c>
      <c r="AS597" s="8">
        <v>5314.73</v>
      </c>
      <c r="AT597" s="7">
        <v>0.6</v>
      </c>
      <c r="AU597" s="7">
        <v>0.582</v>
      </c>
      <c r="AV597" s="4" t="s">
        <v>226</v>
      </c>
      <c r="AW597" s="8" t="s">
        <v>226</v>
      </c>
      <c r="AX597" s="4" t="s">
        <v>226</v>
      </c>
      <c r="AY597" s="8" t="s">
        <v>226</v>
      </c>
      <c r="AZ597" s="7" t="s">
        <v>226</v>
      </c>
      <c r="BA597" s="7" t="s">
        <v>226</v>
      </c>
      <c r="BB597" s="7">
        <v>1</v>
      </c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 t="s">
        <v>226</v>
      </c>
      <c r="BJ597" s="4">
        <v>112</v>
      </c>
      <c r="BK597" s="8">
        <v>8407.91</v>
      </c>
      <c r="BL597" s="2" t="s">
        <v>3324</v>
      </c>
      <c r="BM597" s="7">
        <v>1</v>
      </c>
      <c r="BN597" s="7">
        <v>1</v>
      </c>
      <c r="BO597" s="4">
        <v>43</v>
      </c>
      <c r="BP597" s="8">
        <v>3234.03</v>
      </c>
      <c r="BQ597" s="4">
        <v>22</v>
      </c>
      <c r="BR597" s="8">
        <v>1654.62</v>
      </c>
      <c r="BS597" s="7">
        <v>0.9545</v>
      </c>
      <c r="BT597" s="7">
        <v>0.9545</v>
      </c>
      <c r="BU597" s="2" t="s">
        <v>239</v>
      </c>
      <c r="BV597" s="2" t="s">
        <v>223</v>
      </c>
      <c r="BW597" s="2" t="s">
        <v>226</v>
      </c>
      <c r="BX597" s="2" t="s">
        <v>3736</v>
      </c>
      <c r="BY597" s="2" t="s">
        <v>238</v>
      </c>
      <c r="BZ597" s="2" t="s">
        <v>226</v>
      </c>
      <c r="CA597" s="4">
        <v>27</v>
      </c>
      <c r="CB597" s="8">
        <v>1939.95</v>
      </c>
      <c r="CC597" s="4">
        <v>14</v>
      </c>
      <c r="CD597" s="8">
        <v>1126.44</v>
      </c>
      <c r="CE597" s="7">
        <v>0.9286</v>
      </c>
      <c r="CF597" s="7">
        <v>0.7222</v>
      </c>
      <c r="CG597" s="2" t="s">
        <v>239</v>
      </c>
      <c r="CH597" s="2" t="s">
        <v>223</v>
      </c>
      <c r="CI597" s="2" t="s">
        <v>1836</v>
      </c>
      <c r="CJ597" s="2" t="s">
        <v>2004</v>
      </c>
      <c r="CK597" s="2" t="s">
        <v>238</v>
      </c>
      <c r="CL597" s="2" t="s">
        <v>226</v>
      </c>
      <c r="CM597" s="4">
        <v>29</v>
      </c>
      <c r="CN597" s="8">
        <v>2268.67</v>
      </c>
      <c r="CO597" s="4">
        <v>11</v>
      </c>
      <c r="CP597" s="8">
        <v>860.53</v>
      </c>
      <c r="CQ597" s="7">
        <v>1.6364</v>
      </c>
      <c r="CR597" s="7">
        <v>1.6364</v>
      </c>
      <c r="CS597" s="2" t="s">
        <v>239</v>
      </c>
      <c r="CT597" s="2" t="s">
        <v>223</v>
      </c>
      <c r="CU597" s="2" t="s">
        <v>1735</v>
      </c>
      <c r="CV597" s="2" t="s">
        <v>3031</v>
      </c>
      <c r="CW597" s="2" t="s">
        <v>238</v>
      </c>
      <c r="CX597" s="2" t="s">
        <v>226</v>
      </c>
      <c r="CY597" s="4">
        <v>4</v>
      </c>
      <c r="CZ597" s="8">
        <v>313.16</v>
      </c>
      <c r="DA597" s="4">
        <v>5</v>
      </c>
      <c r="DB597" s="8">
        <v>391.45</v>
      </c>
      <c r="DC597" s="7">
        <v>-0.2</v>
      </c>
      <c r="DD597" s="7">
        <v>-0.2</v>
      </c>
      <c r="DE597" s="2" t="s">
        <v>239</v>
      </c>
      <c r="DF597" s="2" t="s">
        <v>223</v>
      </c>
      <c r="DG597" s="2" t="s">
        <v>1165</v>
      </c>
      <c r="DH597" s="2" t="s">
        <v>1265</v>
      </c>
      <c r="DI597" s="2" t="s">
        <v>238</v>
      </c>
      <c r="DJ597" s="2" t="s">
        <v>226</v>
      </c>
      <c r="DK597" s="4">
        <v>1</v>
      </c>
      <c r="DL597" s="8">
        <v>63.6</v>
      </c>
      <c r="DM597" s="4">
        <v>2</v>
      </c>
      <c r="DN597" s="8">
        <v>140.42</v>
      </c>
      <c r="DO597" s="7">
        <v>-0.5</v>
      </c>
      <c r="DP597" s="7">
        <v>-0.5471</v>
      </c>
      <c r="DQ597" s="2" t="s">
        <v>239</v>
      </c>
      <c r="DR597" s="2" t="s">
        <v>223</v>
      </c>
      <c r="DS597" s="2" t="s">
        <v>748</v>
      </c>
      <c r="DT597" s="2" t="s">
        <v>1425</v>
      </c>
      <c r="DU597" s="2" t="s">
        <v>238</v>
      </c>
      <c r="DV597" s="2" t="s">
        <v>226</v>
      </c>
      <c r="DW597" s="4">
        <v>5</v>
      </c>
      <c r="DX597" s="8">
        <v>379.5</v>
      </c>
      <c r="DY597" s="4">
        <v>2</v>
      </c>
      <c r="DZ597" s="8">
        <v>151.8</v>
      </c>
      <c r="EA597" s="7">
        <v>1.5</v>
      </c>
      <c r="EB597" s="7">
        <v>1.5</v>
      </c>
      <c r="EC597" s="2" t="s">
        <v>239</v>
      </c>
      <c r="ED597" s="2" t="s">
        <v>223</v>
      </c>
      <c r="EE597" s="2" t="s">
        <v>684</v>
      </c>
      <c r="EF597" s="2" t="s">
        <v>682</v>
      </c>
      <c r="EG597" s="2" t="s">
        <v>238</v>
      </c>
      <c r="EH597" s="2" t="s">
        <v>226</v>
      </c>
      <c r="EI597" s="4">
        <v>2</v>
      </c>
      <c r="EJ597" s="8">
        <v>136.72</v>
      </c>
      <c r="EK597" s="4">
        <v>6</v>
      </c>
      <c r="EL597" s="8">
        <v>410.16</v>
      </c>
      <c r="EM597" s="7">
        <v>-0.6667</v>
      </c>
      <c r="EN597" s="7">
        <v>-0.6667</v>
      </c>
      <c r="EO597" s="2" t="s">
        <v>239</v>
      </c>
      <c r="EP597" s="2" t="s">
        <v>223</v>
      </c>
      <c r="EQ597" s="2" t="s">
        <v>4272</v>
      </c>
      <c r="ER597" s="2" t="s">
        <v>2155</v>
      </c>
      <c r="ES597" s="2" t="s">
        <v>238</v>
      </c>
      <c r="ET597" s="2" t="s">
        <v>226</v>
      </c>
      <c r="EU597" s="4">
        <v>1</v>
      </c>
      <c r="EV597" s="8">
        <v>72.28</v>
      </c>
      <c r="EW597" s="4">
        <v>2</v>
      </c>
      <c r="EX597" s="8">
        <v>144.56</v>
      </c>
      <c r="EY597" s="7">
        <v>-0.5</v>
      </c>
      <c r="EZ597" s="7">
        <v>-0.5</v>
      </c>
      <c r="FA597" s="2" t="s">
        <v>239</v>
      </c>
      <c r="FB597" s="2" t="s">
        <v>223</v>
      </c>
      <c r="FC597" s="2" t="s">
        <v>1000</v>
      </c>
      <c r="FD597" s="2" t="s">
        <v>885</v>
      </c>
      <c r="FE597" s="2" t="s">
        <v>238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223</v>
      </c>
      <c r="FO597" s="2" t="s">
        <v>1638</v>
      </c>
      <c r="FP597" s="2" t="s">
        <v>4070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239</v>
      </c>
      <c r="FZ597" s="2" t="s">
        <v>223</v>
      </c>
      <c r="GA597" s="2" t="s">
        <v>661</v>
      </c>
      <c r="GB597" s="2" t="s">
        <v>226</v>
      </c>
      <c r="GC597" s="2" t="s">
        <v>238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1002</v>
      </c>
      <c r="GL597" s="2" t="s">
        <v>237</v>
      </c>
      <c r="GM597" s="2" t="s">
        <v>343</v>
      </c>
      <c r="GN597" s="2" t="s">
        <v>226</v>
      </c>
      <c r="GO597" s="2" t="s">
        <v>238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239</v>
      </c>
      <c r="GX597" s="2" t="s">
        <v>223</v>
      </c>
      <c r="GY597" s="2" t="s">
        <v>1942</v>
      </c>
      <c r="GZ597" s="2" t="s">
        <v>3841</v>
      </c>
      <c r="HA597" s="2" t="s">
        <v>238</v>
      </c>
      <c r="HB597" s="2" t="s">
        <v>226</v>
      </c>
      <c r="HC597" s="4"/>
      <c r="HD597" s="8"/>
      <c r="HE597" s="4">
        <v>1</v>
      </c>
      <c r="HF597" s="8">
        <v>75.9</v>
      </c>
      <c r="HG597" s="7">
        <v>-1</v>
      </c>
      <c r="HH597" s="7">
        <v>-1</v>
      </c>
      <c r="HI597" s="2" t="s">
        <v>239</v>
      </c>
      <c r="HJ597" s="2" t="s">
        <v>223</v>
      </c>
      <c r="HK597" s="2" t="s">
        <v>1292</v>
      </c>
      <c r="HL597" s="2" t="s">
        <v>342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1002</v>
      </c>
      <c r="HV597" s="2" t="s">
        <v>237</v>
      </c>
      <c r="HW597" s="2" t="s">
        <v>907</v>
      </c>
      <c r="HX597" s="2" t="s">
        <v>294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252</v>
      </c>
      <c r="IH597" s="2" t="s">
        <v>223</v>
      </c>
      <c r="II597" s="2" t="s">
        <v>226</v>
      </c>
      <c r="IJ597" s="2" t="s">
        <v>226</v>
      </c>
      <c r="IK597" s="2" t="s">
        <v>238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226</v>
      </c>
      <c r="IU597" s="2" t="s">
        <v>226</v>
      </c>
      <c r="IV597" s="2" t="s">
        <v>226</v>
      </c>
      <c r="IW597" s="2" t="s">
        <v>226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448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223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223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236</v>
      </c>
      <c r="KP597" s="2" t="s">
        <v>223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252</v>
      </c>
      <c r="LB597" s="2" t="s">
        <v>223</v>
      </c>
      <c r="LC597" s="2" t="s">
        <v>226</v>
      </c>
      <c r="LD597" s="2" t="s">
        <v>226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223</v>
      </c>
      <c r="LO597" s="2" t="s">
        <v>321</v>
      </c>
      <c r="LP597" s="2" t="s">
        <v>257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239</v>
      </c>
      <c r="ML597" s="2" t="s">
        <v>223</v>
      </c>
      <c r="MM597" s="2" t="s">
        <v>920</v>
      </c>
      <c r="MN597" s="2" t="s">
        <v>226</v>
      </c>
      <c r="MO597" s="2" t="s">
        <v>238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223</v>
      </c>
      <c r="MY597" s="2" t="s">
        <v>617</v>
      </c>
      <c r="MZ597" s="2" t="s">
        <v>226</v>
      </c>
      <c r="NA597" s="2" t="s">
        <v>238</v>
      </c>
      <c r="NB597" s="2" t="s">
        <v>226</v>
      </c>
      <c r="NC597" s="4"/>
      <c r="ND597" s="8"/>
      <c r="NE597" s="4">
        <v>5</v>
      </c>
      <c r="NF597" s="8">
        <v>358.85</v>
      </c>
      <c r="NG597" s="7">
        <v>-1</v>
      </c>
      <c r="NH597" s="7">
        <v>-1</v>
      </c>
      <c r="NI597" s="2" t="s">
        <v>239</v>
      </c>
      <c r="NJ597" s="2" t="s">
        <v>261</v>
      </c>
      <c r="NK597" s="2" t="s">
        <v>2277</v>
      </c>
      <c r="NL597" s="2" t="s">
        <v>779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239</v>
      </c>
      <c r="NV597" s="2" t="s">
        <v>237</v>
      </c>
      <c r="NW597" s="2" t="s">
        <v>1779</v>
      </c>
      <c r="NX597" s="2" t="s">
        <v>2465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239</v>
      </c>
      <c r="OH597" s="2" t="s">
        <v>237</v>
      </c>
      <c r="OI597" s="2" t="s">
        <v>671</v>
      </c>
      <c r="OJ597" s="2" t="s">
        <v>226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252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223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266</v>
      </c>
      <c r="QD597" s="2" t="s">
        <v>223</v>
      </c>
      <c r="QE597" s="2" t="s">
        <v>226</v>
      </c>
      <c r="QF597" s="2" t="s">
        <v>226</v>
      </c>
      <c r="QG597" s="2" t="s">
        <v>238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237</v>
      </c>
      <c r="QQ597" s="2" t="s">
        <v>226</v>
      </c>
      <c r="QR597" s="2" t="s">
        <v>226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266</v>
      </c>
      <c r="RB597" s="2" t="s">
        <v>223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236</v>
      </c>
      <c r="RZ597" s="2" t="s">
        <v>237</v>
      </c>
      <c r="SA597" s="2" t="s">
        <v>226</v>
      </c>
      <c r="SB597" s="2" t="s">
        <v>226</v>
      </c>
      <c r="SC597" s="2" t="s">
        <v>238</v>
      </c>
      <c r="SD597" s="2" t="s">
        <v>226</v>
      </c>
      <c r="SE597" s="4">
        <v>189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>
        <v>1</v>
      </c>
      <c r="SY597" s="4">
        <v>170</v>
      </c>
      <c r="SZ597" s="4"/>
      <c r="TA597" s="4"/>
      <c r="TB597" s="4"/>
      <c r="TC597" s="4"/>
      <c r="TD597" s="4">
        <v>100</v>
      </c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>
        <v>200</v>
      </c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</row>
    <row r="598">
      <c r="A598" s="2" t="s">
        <v>4279</v>
      </c>
      <c r="B598" s="2" t="s">
        <v>577</v>
      </c>
      <c r="C598" s="2" t="s">
        <v>4255</v>
      </c>
      <c r="D598" s="2" t="s">
        <v>215</v>
      </c>
      <c r="E598" s="2" t="s">
        <v>216</v>
      </c>
      <c r="F598" s="2" t="s">
        <v>1891</v>
      </c>
      <c r="G598" s="2" t="s">
        <v>4256</v>
      </c>
      <c r="H598" s="2" t="s">
        <v>4257</v>
      </c>
      <c r="I598" s="2" t="s">
        <v>4258</v>
      </c>
      <c r="J598" s="2" t="s">
        <v>437</v>
      </c>
      <c r="K598" s="2" t="s">
        <v>4280</v>
      </c>
      <c r="L598" s="3">
        <v>57.5</v>
      </c>
      <c r="M598" s="3">
        <v>60.38</v>
      </c>
      <c r="N598" s="3">
        <v>124.99</v>
      </c>
      <c r="O598" s="2" t="s">
        <v>302</v>
      </c>
      <c r="P598" s="2" t="s">
        <v>284</v>
      </c>
      <c r="Q598" s="2" t="s">
        <v>225</v>
      </c>
      <c r="R598" s="2" t="s">
        <v>226</v>
      </c>
      <c r="S598" s="2" t="s">
        <v>4281</v>
      </c>
      <c r="T598" s="2" t="s">
        <v>228</v>
      </c>
      <c r="U598" s="2" t="s">
        <v>371</v>
      </c>
      <c r="V598" s="2" t="s">
        <v>2429</v>
      </c>
      <c r="W598" s="2" t="s">
        <v>231</v>
      </c>
      <c r="X598" s="2" t="s">
        <v>226</v>
      </c>
      <c r="Y598" s="2" t="s">
        <v>2280</v>
      </c>
      <c r="Z598" s="4"/>
      <c r="AA598" s="4">
        <f>=ROUNDDOWN({0},0)</f>
      </c>
      <c r="AB598" s="5"/>
      <c r="AC598" s="2" t="s">
        <v>226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>
        <v>39</v>
      </c>
      <c r="AS598" s="8">
        <v>2010.19</v>
      </c>
      <c r="AT598" s="7">
        <v>-1</v>
      </c>
      <c r="AU598" s="7">
        <v>-1</v>
      </c>
      <c r="AV598" s="4" t="s">
        <v>226</v>
      </c>
      <c r="AW598" s="8" t="s">
        <v>226</v>
      </c>
      <c r="AX598" s="4">
        <v>130</v>
      </c>
      <c r="AY598" s="8">
        <v>6152.62</v>
      </c>
      <c r="AZ598" s="7" t="s">
        <v>226</v>
      </c>
      <c r="BA598" s="7" t="s">
        <v>226</v>
      </c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 t="s">
        <v>226</v>
      </c>
      <c r="BJ598" s="4"/>
      <c r="BK598" s="8"/>
      <c r="BL598" s="2" t="s">
        <v>4282</v>
      </c>
      <c r="BM598" s="7"/>
      <c r="BN598" s="7"/>
      <c r="BO598" s="4"/>
      <c r="BP598" s="8"/>
      <c r="BQ598" s="4"/>
      <c r="BR598" s="8"/>
      <c r="BS598" s="7"/>
      <c r="BT598" s="7"/>
      <c r="BU598" s="2" t="s">
        <v>236</v>
      </c>
      <c r="BV598" s="2" t="s">
        <v>237</v>
      </c>
      <c r="BW598" s="2" t="s">
        <v>226</v>
      </c>
      <c r="BX598" s="2" t="s">
        <v>226</v>
      </c>
      <c r="BY598" s="2" t="s">
        <v>238</v>
      </c>
      <c r="BZ598" s="2" t="s">
        <v>226</v>
      </c>
      <c r="CA598" s="4"/>
      <c r="CB598" s="8"/>
      <c r="CC598" s="4">
        <v>20</v>
      </c>
      <c r="CD598" s="8">
        <v>1341.2</v>
      </c>
      <c r="CE598" s="7">
        <v>-1</v>
      </c>
      <c r="CF598" s="7">
        <v>-1</v>
      </c>
      <c r="CG598" s="2" t="s">
        <v>239</v>
      </c>
      <c r="CH598" s="2" t="s">
        <v>237</v>
      </c>
      <c r="CI598" s="2" t="s">
        <v>2280</v>
      </c>
      <c r="CJ598" s="2" t="s">
        <v>1122</v>
      </c>
      <c r="CK598" s="2" t="s">
        <v>238</v>
      </c>
      <c r="CL598" s="2" t="s">
        <v>226</v>
      </c>
      <c r="CM598" s="4"/>
      <c r="CN598" s="8"/>
      <c r="CO598" s="4">
        <v>8</v>
      </c>
      <c r="CP598" s="8">
        <v>208.64</v>
      </c>
      <c r="CQ598" s="7">
        <v>-1</v>
      </c>
      <c r="CR598" s="7">
        <v>-1</v>
      </c>
      <c r="CS598" s="2" t="s">
        <v>239</v>
      </c>
      <c r="CT598" s="2" t="s">
        <v>237</v>
      </c>
      <c r="CU598" s="2" t="s">
        <v>2280</v>
      </c>
      <c r="CV598" s="2" t="s">
        <v>1793</v>
      </c>
      <c r="CW598" s="2" t="s">
        <v>238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239</v>
      </c>
      <c r="DF598" s="2" t="s">
        <v>237</v>
      </c>
      <c r="DG598" s="2" t="s">
        <v>654</v>
      </c>
      <c r="DH598" s="2" t="s">
        <v>528</v>
      </c>
      <c r="DI598" s="2" t="s">
        <v>291</v>
      </c>
      <c r="DJ598" s="2" t="s">
        <v>226</v>
      </c>
      <c r="DK598" s="4"/>
      <c r="DL598" s="8"/>
      <c r="DM598" s="4">
        <v>6</v>
      </c>
      <c r="DN598" s="8">
        <v>158.5</v>
      </c>
      <c r="DO598" s="7">
        <v>-1</v>
      </c>
      <c r="DP598" s="7">
        <v>-1</v>
      </c>
      <c r="DQ598" s="2" t="s">
        <v>239</v>
      </c>
      <c r="DR598" s="2" t="s">
        <v>237</v>
      </c>
      <c r="DS598" s="2" t="s">
        <v>2280</v>
      </c>
      <c r="DT598" s="2" t="s">
        <v>1794</v>
      </c>
      <c r="DU598" s="2" t="s">
        <v>291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239</v>
      </c>
      <c r="ED598" s="2" t="s">
        <v>237</v>
      </c>
      <c r="EE598" s="2" t="s">
        <v>750</v>
      </c>
      <c r="EF598" s="2" t="s">
        <v>270</v>
      </c>
      <c r="EG598" s="2" t="s">
        <v>238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239</v>
      </c>
      <c r="EP598" s="2" t="s">
        <v>237</v>
      </c>
      <c r="EQ598" s="2" t="s">
        <v>2280</v>
      </c>
      <c r="ER598" s="2" t="s">
        <v>785</v>
      </c>
      <c r="ES598" s="2" t="s">
        <v>238</v>
      </c>
      <c r="ET598" s="2" t="s">
        <v>226</v>
      </c>
      <c r="EU598" s="4"/>
      <c r="EV598" s="8"/>
      <c r="EW598" s="4">
        <v>5</v>
      </c>
      <c r="EX598" s="8">
        <v>301.85</v>
      </c>
      <c r="EY598" s="7">
        <v>-1</v>
      </c>
      <c r="EZ598" s="7">
        <v>-1</v>
      </c>
      <c r="FA598" s="2" t="s">
        <v>239</v>
      </c>
      <c r="FB598" s="2" t="s">
        <v>237</v>
      </c>
      <c r="FC598" s="2" t="s">
        <v>4114</v>
      </c>
      <c r="FD598" s="2" t="s">
        <v>1240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237</v>
      </c>
      <c r="FO598" s="2" t="s">
        <v>2280</v>
      </c>
      <c r="FP598" s="2" t="s">
        <v>377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252</v>
      </c>
      <c r="GL598" s="2" t="s">
        <v>237</v>
      </c>
      <c r="GM598" s="2" t="s">
        <v>226</v>
      </c>
      <c r="GN598" s="2" t="s">
        <v>226</v>
      </c>
      <c r="GO598" s="2" t="s">
        <v>238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236</v>
      </c>
      <c r="GX598" s="2" t="s">
        <v>237</v>
      </c>
      <c r="GY598" s="2" t="s">
        <v>226</v>
      </c>
      <c r="GZ598" s="2" t="s">
        <v>226</v>
      </c>
      <c r="HA598" s="2" t="s">
        <v>238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252</v>
      </c>
      <c r="HJ598" s="2" t="s">
        <v>237</v>
      </c>
      <c r="HK598" s="2" t="s">
        <v>226</v>
      </c>
      <c r="HL598" s="2" t="s">
        <v>226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239</v>
      </c>
      <c r="HV598" s="2" t="s">
        <v>237</v>
      </c>
      <c r="HW598" s="2" t="s">
        <v>666</v>
      </c>
      <c r="HX598" s="2" t="s">
        <v>263</v>
      </c>
      <c r="HY598" s="2" t="s">
        <v>238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252</v>
      </c>
      <c r="IH598" s="2" t="s">
        <v>237</v>
      </c>
      <c r="II598" s="2" t="s">
        <v>226</v>
      </c>
      <c r="IJ598" s="2" t="s">
        <v>226</v>
      </c>
      <c r="IK598" s="2" t="s">
        <v>238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226</v>
      </c>
      <c r="IU598" s="2" t="s">
        <v>226</v>
      </c>
      <c r="IV598" s="2" t="s">
        <v>226</v>
      </c>
      <c r="IW598" s="2" t="s">
        <v>226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252</v>
      </c>
      <c r="JF598" s="2" t="s">
        <v>237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237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236</v>
      </c>
      <c r="KD598" s="2" t="s">
        <v>237</v>
      </c>
      <c r="KE598" s="2" t="s">
        <v>226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236</v>
      </c>
      <c r="KP598" s="2" t="s">
        <v>237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252</v>
      </c>
      <c r="LB598" s="2" t="s">
        <v>237</v>
      </c>
      <c r="LC598" s="2" t="s">
        <v>226</v>
      </c>
      <c r="LD598" s="2" t="s">
        <v>226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237</v>
      </c>
      <c r="LO598" s="2" t="s">
        <v>321</v>
      </c>
      <c r="LP598" s="2" t="s">
        <v>826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252</v>
      </c>
      <c r="MX598" s="2" t="s">
        <v>237</v>
      </c>
      <c r="MY598" s="2" t="s">
        <v>226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239</v>
      </c>
      <c r="NJ598" s="2" t="s">
        <v>237</v>
      </c>
      <c r="NK598" s="2" t="s">
        <v>2280</v>
      </c>
      <c r="NL598" s="2" t="s">
        <v>789</v>
      </c>
      <c r="NM598" s="2" t="s">
        <v>291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239</v>
      </c>
      <c r="NV598" s="2" t="s">
        <v>237</v>
      </c>
      <c r="NW598" s="2" t="s">
        <v>787</v>
      </c>
      <c r="NX598" s="2" t="s">
        <v>926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252</v>
      </c>
      <c r="OH598" s="2" t="s">
        <v>237</v>
      </c>
      <c r="OI598" s="2" t="s">
        <v>226</v>
      </c>
      <c r="OJ598" s="2" t="s">
        <v>226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252</v>
      </c>
      <c r="OT598" s="2" t="s">
        <v>237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266</v>
      </c>
      <c r="QD598" s="2" t="s">
        <v>237</v>
      </c>
      <c r="QE598" s="2" t="s">
        <v>226</v>
      </c>
      <c r="QF598" s="2" t="s">
        <v>226</v>
      </c>
      <c r="QG598" s="2" t="s">
        <v>238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252</v>
      </c>
      <c r="QP598" s="2" t="s">
        <v>237</v>
      </c>
      <c r="QQ598" s="2" t="s">
        <v>226</v>
      </c>
      <c r="QR598" s="2" t="s">
        <v>226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266</v>
      </c>
      <c r="RB598" s="2" t="s">
        <v>237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252</v>
      </c>
      <c r="RZ598" s="2" t="s">
        <v>237</v>
      </c>
      <c r="SA598" s="2" t="s">
        <v>226</v>
      </c>
      <c r="SB598" s="2" t="s">
        <v>226</v>
      </c>
      <c r="SC598" s="2" t="s">
        <v>238</v>
      </c>
      <c r="SD598" s="2" t="s">
        <v>226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</row>
    <row r="599">
      <c r="A599" s="2" t="s">
        <v>4283</v>
      </c>
      <c r="B599" s="2" t="s">
        <v>577</v>
      </c>
      <c r="C599" s="2" t="s">
        <v>4255</v>
      </c>
      <c r="D599" s="2" t="s">
        <v>215</v>
      </c>
      <c r="E599" s="2" t="s">
        <v>216</v>
      </c>
      <c r="F599" s="2" t="s">
        <v>1891</v>
      </c>
      <c r="G599" s="2" t="s">
        <v>4256</v>
      </c>
      <c r="H599" s="2" t="s">
        <v>4257</v>
      </c>
      <c r="I599" s="2" t="s">
        <v>4258</v>
      </c>
      <c r="J599" s="2" t="s">
        <v>221</v>
      </c>
      <c r="K599" s="2" t="s">
        <v>4280</v>
      </c>
      <c r="L599" s="3">
        <v>68.84</v>
      </c>
      <c r="M599" s="3">
        <v>72.28</v>
      </c>
      <c r="N599" s="3">
        <v>144.99</v>
      </c>
      <c r="O599" s="2" t="s">
        <v>283</v>
      </c>
      <c r="P599" s="2" t="s">
        <v>284</v>
      </c>
      <c r="Q599" s="2" t="s">
        <v>225</v>
      </c>
      <c r="R599" s="2" t="s">
        <v>226</v>
      </c>
      <c r="S599" s="2" t="s">
        <v>4281</v>
      </c>
      <c r="T599" s="2" t="s">
        <v>228</v>
      </c>
      <c r="U599" s="2" t="s">
        <v>229</v>
      </c>
      <c r="V599" s="2" t="s">
        <v>2429</v>
      </c>
      <c r="W599" s="2" t="s">
        <v>231</v>
      </c>
      <c r="X599" s="2" t="s">
        <v>226</v>
      </c>
      <c r="Y599" s="2" t="s">
        <v>2280</v>
      </c>
      <c r="Z599" s="4"/>
      <c r="AA599" s="4">
        <f>=ROUNDDOWN({0},0)</f>
      </c>
      <c r="AB599" s="5"/>
      <c r="AC599" s="2" t="s">
        <v>226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>
        <v>91</v>
      </c>
      <c r="AS599" s="8">
        <v>4142.43</v>
      </c>
      <c r="AT599" s="7">
        <v>-1</v>
      </c>
      <c r="AU599" s="7">
        <v>-1</v>
      </c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/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 t="s">
        <v>226</v>
      </c>
      <c r="BJ599" s="4"/>
      <c r="BK599" s="8"/>
      <c r="BL599" s="2" t="s">
        <v>4284</v>
      </c>
      <c r="BM599" s="7"/>
      <c r="BN599" s="7"/>
      <c r="BO599" s="4"/>
      <c r="BP599" s="8"/>
      <c r="BQ599" s="4"/>
      <c r="BR599" s="8"/>
      <c r="BS599" s="7"/>
      <c r="BT599" s="7"/>
      <c r="BU599" s="2" t="s">
        <v>236</v>
      </c>
      <c r="BV599" s="2" t="s">
        <v>237</v>
      </c>
      <c r="BW599" s="2" t="s">
        <v>226</v>
      </c>
      <c r="BX599" s="2" t="s">
        <v>226</v>
      </c>
      <c r="BY599" s="2" t="s">
        <v>238</v>
      </c>
      <c r="BZ599" s="2" t="s">
        <v>226</v>
      </c>
      <c r="CA599" s="4"/>
      <c r="CB599" s="8"/>
      <c r="CC599" s="4">
        <v>5</v>
      </c>
      <c r="CD599" s="8">
        <v>402.3</v>
      </c>
      <c r="CE599" s="7">
        <v>-1</v>
      </c>
      <c r="CF599" s="7">
        <v>-1</v>
      </c>
      <c r="CG599" s="2" t="s">
        <v>239</v>
      </c>
      <c r="CH599" s="2" t="s">
        <v>237</v>
      </c>
      <c r="CI599" s="2" t="s">
        <v>2280</v>
      </c>
      <c r="CJ599" s="2" t="s">
        <v>1615</v>
      </c>
      <c r="CK599" s="2" t="s">
        <v>238</v>
      </c>
      <c r="CL599" s="2" t="s">
        <v>226</v>
      </c>
      <c r="CM599" s="4"/>
      <c r="CN599" s="8"/>
      <c r="CO599" s="4">
        <v>4</v>
      </c>
      <c r="CP599" s="8">
        <v>124.92</v>
      </c>
      <c r="CQ599" s="7">
        <v>-1</v>
      </c>
      <c r="CR599" s="7">
        <v>-1</v>
      </c>
      <c r="CS599" s="2" t="s">
        <v>239</v>
      </c>
      <c r="CT599" s="2" t="s">
        <v>237</v>
      </c>
      <c r="CU599" s="2" t="s">
        <v>2280</v>
      </c>
      <c r="CV599" s="2" t="s">
        <v>4285</v>
      </c>
      <c r="CW599" s="2" t="s">
        <v>238</v>
      </c>
      <c r="CX599" s="2" t="s">
        <v>226</v>
      </c>
      <c r="CY599" s="4"/>
      <c r="CZ599" s="8"/>
      <c r="DA599" s="4">
        <v>52</v>
      </c>
      <c r="DB599" s="8">
        <v>1628.64</v>
      </c>
      <c r="DC599" s="7">
        <v>-1</v>
      </c>
      <c r="DD599" s="7">
        <v>-1</v>
      </c>
      <c r="DE599" s="2" t="s">
        <v>239</v>
      </c>
      <c r="DF599" s="2" t="s">
        <v>237</v>
      </c>
      <c r="DG599" s="2" t="s">
        <v>654</v>
      </c>
      <c r="DH599" s="2" t="s">
        <v>660</v>
      </c>
      <c r="DI599" s="2" t="s">
        <v>291</v>
      </c>
      <c r="DJ599" s="2" t="s">
        <v>226</v>
      </c>
      <c r="DK599" s="4"/>
      <c r="DL599" s="8"/>
      <c r="DM599" s="4">
        <v>5</v>
      </c>
      <c r="DN599" s="8">
        <v>159.39</v>
      </c>
      <c r="DO599" s="7">
        <v>-1</v>
      </c>
      <c r="DP599" s="7">
        <v>-1</v>
      </c>
      <c r="DQ599" s="2" t="s">
        <v>239</v>
      </c>
      <c r="DR599" s="2" t="s">
        <v>237</v>
      </c>
      <c r="DS599" s="2" t="s">
        <v>2280</v>
      </c>
      <c r="DT599" s="2" t="s">
        <v>4193</v>
      </c>
      <c r="DU599" s="2" t="s">
        <v>291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239</v>
      </c>
      <c r="ED599" s="2" t="s">
        <v>237</v>
      </c>
      <c r="EE599" s="2" t="s">
        <v>750</v>
      </c>
      <c r="EF599" s="2" t="s">
        <v>358</v>
      </c>
      <c r="EG599" s="2" t="s">
        <v>238</v>
      </c>
      <c r="EH599" s="2" t="s">
        <v>226</v>
      </c>
      <c r="EI599" s="4"/>
      <c r="EJ599" s="8"/>
      <c r="EK599" s="4">
        <v>1</v>
      </c>
      <c r="EL599" s="8">
        <v>68.36</v>
      </c>
      <c r="EM599" s="7">
        <v>-1</v>
      </c>
      <c r="EN599" s="7">
        <v>-1</v>
      </c>
      <c r="EO599" s="2" t="s">
        <v>239</v>
      </c>
      <c r="EP599" s="2" t="s">
        <v>237</v>
      </c>
      <c r="EQ599" s="2" t="s">
        <v>2280</v>
      </c>
      <c r="ER599" s="2" t="s">
        <v>1122</v>
      </c>
      <c r="ES599" s="2" t="s">
        <v>238</v>
      </c>
      <c r="ET599" s="2" t="s">
        <v>226</v>
      </c>
      <c r="EU599" s="4"/>
      <c r="EV599" s="8"/>
      <c r="EW599" s="4">
        <v>24</v>
      </c>
      <c r="EX599" s="8">
        <v>1758.82</v>
      </c>
      <c r="EY599" s="7">
        <v>-1</v>
      </c>
      <c r="EZ599" s="7">
        <v>-1</v>
      </c>
      <c r="FA599" s="2" t="s">
        <v>239</v>
      </c>
      <c r="FB599" s="2" t="s">
        <v>237</v>
      </c>
      <c r="FC599" s="2" t="s">
        <v>4114</v>
      </c>
      <c r="FD599" s="2" t="s">
        <v>1195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237</v>
      </c>
      <c r="FO599" s="2" t="s">
        <v>2280</v>
      </c>
      <c r="FP599" s="2" t="s">
        <v>4286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226</v>
      </c>
      <c r="GA599" s="2" t="s">
        <v>226</v>
      </c>
      <c r="GB599" s="2" t="s">
        <v>226</v>
      </c>
      <c r="GC599" s="2" t="s">
        <v>226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252</v>
      </c>
      <c r="GL599" s="2" t="s">
        <v>237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236</v>
      </c>
      <c r="GX599" s="2" t="s">
        <v>237</v>
      </c>
      <c r="GY599" s="2" t="s">
        <v>226</v>
      </c>
      <c r="GZ599" s="2" t="s">
        <v>226</v>
      </c>
      <c r="HA599" s="2" t="s">
        <v>238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252</v>
      </c>
      <c r="HJ599" s="2" t="s">
        <v>237</v>
      </c>
      <c r="HK599" s="2" t="s">
        <v>226</v>
      </c>
      <c r="HL599" s="2" t="s">
        <v>226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239</v>
      </c>
      <c r="HV599" s="2" t="s">
        <v>237</v>
      </c>
      <c r="HW599" s="2" t="s">
        <v>666</v>
      </c>
      <c r="HX599" s="2" t="s">
        <v>553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252</v>
      </c>
      <c r="IH599" s="2" t="s">
        <v>237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226</v>
      </c>
      <c r="IU599" s="2" t="s">
        <v>226</v>
      </c>
      <c r="IV599" s="2" t="s">
        <v>226</v>
      </c>
      <c r="IW599" s="2" t="s">
        <v>226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252</v>
      </c>
      <c r="JF599" s="2" t="s">
        <v>237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237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236</v>
      </c>
      <c r="KD599" s="2" t="s">
        <v>237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236</v>
      </c>
      <c r="KP599" s="2" t="s">
        <v>237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252</v>
      </c>
      <c r="LB599" s="2" t="s">
        <v>237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239</v>
      </c>
      <c r="LN599" s="2" t="s">
        <v>237</v>
      </c>
      <c r="LO599" s="2" t="s">
        <v>321</v>
      </c>
      <c r="LP599" s="2" t="s">
        <v>1029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252</v>
      </c>
      <c r="MX599" s="2" t="s">
        <v>237</v>
      </c>
      <c r="MY599" s="2" t="s">
        <v>226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239</v>
      </c>
      <c r="NJ599" s="2" t="s">
        <v>237</v>
      </c>
      <c r="NK599" s="2" t="s">
        <v>2280</v>
      </c>
      <c r="NL599" s="2" t="s">
        <v>3501</v>
      </c>
      <c r="NM599" s="2" t="s">
        <v>291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239</v>
      </c>
      <c r="NV599" s="2" t="s">
        <v>237</v>
      </c>
      <c r="NW599" s="2" t="s">
        <v>787</v>
      </c>
      <c r="NX599" s="2" t="s">
        <v>697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252</v>
      </c>
      <c r="OH599" s="2" t="s">
        <v>237</v>
      </c>
      <c r="OI599" s="2" t="s">
        <v>226</v>
      </c>
      <c r="OJ599" s="2" t="s">
        <v>226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252</v>
      </c>
      <c r="OT599" s="2" t="s">
        <v>237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266</v>
      </c>
      <c r="QD599" s="2" t="s">
        <v>237</v>
      </c>
      <c r="QE599" s="2" t="s">
        <v>226</v>
      </c>
      <c r="QF599" s="2" t="s">
        <v>226</v>
      </c>
      <c r="QG599" s="2" t="s">
        <v>238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252</v>
      </c>
      <c r="QP599" s="2" t="s">
        <v>237</v>
      </c>
      <c r="QQ599" s="2" t="s">
        <v>226</v>
      </c>
      <c r="QR599" s="2" t="s">
        <v>226</v>
      </c>
      <c r="QS599" s="2" t="s">
        <v>238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266</v>
      </c>
      <c r="RB599" s="2" t="s">
        <v>237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226</v>
      </c>
      <c r="RO599" s="2" t="s">
        <v>226</v>
      </c>
      <c r="RP599" s="2" t="s">
        <v>226</v>
      </c>
      <c r="RQ599" s="2" t="s">
        <v>226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252</v>
      </c>
      <c r="RZ599" s="2" t="s">
        <v>237</v>
      </c>
      <c r="SA599" s="2" t="s">
        <v>226</v>
      </c>
      <c r="SB599" s="2" t="s">
        <v>226</v>
      </c>
      <c r="SC599" s="2" t="s">
        <v>238</v>
      </c>
      <c r="SD599" s="2" t="s">
        <v>226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</row>
    <row r="600">
      <c r="A600" s="2" t="s">
        <v>4287</v>
      </c>
      <c r="B600" s="2" t="s">
        <v>577</v>
      </c>
      <c r="C600" s="2" t="s">
        <v>4255</v>
      </c>
      <c r="D600" s="2" t="s">
        <v>215</v>
      </c>
      <c r="E600" s="2" t="s">
        <v>216</v>
      </c>
      <c r="F600" s="2" t="s">
        <v>1891</v>
      </c>
      <c r="G600" s="2" t="s">
        <v>4256</v>
      </c>
      <c r="H600" s="2" t="s">
        <v>4257</v>
      </c>
      <c r="I600" s="2" t="s">
        <v>4258</v>
      </c>
      <c r="J600" s="2" t="s">
        <v>437</v>
      </c>
      <c r="K600" s="2" t="s">
        <v>1414</v>
      </c>
      <c r="L600" s="3">
        <v>57.5</v>
      </c>
      <c r="M600" s="3">
        <v>60.38</v>
      </c>
      <c r="N600" s="3">
        <v>124.99</v>
      </c>
      <c r="O600" s="2" t="s">
        <v>283</v>
      </c>
      <c r="P600" s="2" t="s">
        <v>369</v>
      </c>
      <c r="Q600" s="2" t="s">
        <v>225</v>
      </c>
      <c r="R600" s="2" t="s">
        <v>226</v>
      </c>
      <c r="S600" s="2" t="s">
        <v>4288</v>
      </c>
      <c r="T600" s="2" t="s">
        <v>228</v>
      </c>
      <c r="U600" s="2" t="s">
        <v>371</v>
      </c>
      <c r="V600" s="2" t="s">
        <v>230</v>
      </c>
      <c r="W600" s="2" t="s">
        <v>4124</v>
      </c>
      <c r="X600" s="2" t="s">
        <v>3963</v>
      </c>
      <c r="Y600" s="2" t="s">
        <v>1638</v>
      </c>
      <c r="Z600" s="4"/>
      <c r="AA600" s="4">
        <f>=ROUNDDOWN({0},0)</f>
      </c>
      <c r="AB600" s="5">
        <v>2</v>
      </c>
      <c r="AC600" s="2" t="s">
        <v>226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/>
      <c r="AQ600" s="8"/>
      <c r="AR600" s="4">
        <v>46</v>
      </c>
      <c r="AS600" s="8">
        <v>2877.11</v>
      </c>
      <c r="AT600" s="7">
        <v>-1</v>
      </c>
      <c r="AU600" s="7">
        <v>-1</v>
      </c>
      <c r="AV600" s="4" t="s">
        <v>226</v>
      </c>
      <c r="AW600" s="8" t="s">
        <v>226</v>
      </c>
      <c r="AX600" s="4">
        <v>110</v>
      </c>
      <c r="AY600" s="8">
        <v>7677.98</v>
      </c>
      <c r="AZ600" s="7" t="s">
        <v>226</v>
      </c>
      <c r="BA600" s="7" t="s">
        <v>226</v>
      </c>
      <c r="BB600" s="7"/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/>
      <c r="BK600" s="8"/>
      <c r="BL600" s="2" t="s">
        <v>4289</v>
      </c>
      <c r="BM600" s="7"/>
      <c r="BN600" s="7"/>
      <c r="BO600" s="4"/>
      <c r="BP600" s="8"/>
      <c r="BQ600" s="4">
        <v>14</v>
      </c>
      <c r="BR600" s="8">
        <v>877.52</v>
      </c>
      <c r="BS600" s="7">
        <v>-1</v>
      </c>
      <c r="BT600" s="7">
        <v>-1</v>
      </c>
      <c r="BU600" s="2" t="s">
        <v>239</v>
      </c>
      <c r="BV600" s="2" t="s">
        <v>237</v>
      </c>
      <c r="BW600" s="2" t="s">
        <v>226</v>
      </c>
      <c r="BX600" s="2" t="s">
        <v>3736</v>
      </c>
      <c r="BY600" s="2" t="s">
        <v>238</v>
      </c>
      <c r="BZ600" s="2" t="s">
        <v>226</v>
      </c>
      <c r="CA600" s="4"/>
      <c r="CB600" s="8"/>
      <c r="CC600" s="4">
        <v>10</v>
      </c>
      <c r="CD600" s="8">
        <v>670.6</v>
      </c>
      <c r="CE600" s="7">
        <v>-1</v>
      </c>
      <c r="CF600" s="7">
        <v>-1</v>
      </c>
      <c r="CG600" s="2" t="s">
        <v>239</v>
      </c>
      <c r="CH600" s="2" t="s">
        <v>237</v>
      </c>
      <c r="CI600" s="2" t="s">
        <v>1836</v>
      </c>
      <c r="CJ600" s="2" t="s">
        <v>2004</v>
      </c>
      <c r="CK600" s="2" t="s">
        <v>238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239</v>
      </c>
      <c r="CT600" s="2" t="s">
        <v>237</v>
      </c>
      <c r="CU600" s="2" t="s">
        <v>1735</v>
      </c>
      <c r="CV600" s="2" t="s">
        <v>1783</v>
      </c>
      <c r="CW600" s="2" t="s">
        <v>238</v>
      </c>
      <c r="CX600" s="2" t="s">
        <v>226</v>
      </c>
      <c r="CY600" s="4"/>
      <c r="CZ600" s="8"/>
      <c r="DA600" s="4">
        <v>8</v>
      </c>
      <c r="DB600" s="8">
        <v>529.92</v>
      </c>
      <c r="DC600" s="7">
        <v>-1</v>
      </c>
      <c r="DD600" s="7">
        <v>-1</v>
      </c>
      <c r="DE600" s="2" t="s">
        <v>239</v>
      </c>
      <c r="DF600" s="2" t="s">
        <v>237</v>
      </c>
      <c r="DG600" s="2" t="s">
        <v>1165</v>
      </c>
      <c r="DH600" s="2" t="s">
        <v>645</v>
      </c>
      <c r="DI600" s="2" t="s">
        <v>238</v>
      </c>
      <c r="DJ600" s="2" t="s">
        <v>226</v>
      </c>
      <c r="DK600" s="4"/>
      <c r="DL600" s="8"/>
      <c r="DM600" s="4">
        <v>5</v>
      </c>
      <c r="DN600" s="8">
        <v>247.21</v>
      </c>
      <c r="DO600" s="7">
        <v>-1</v>
      </c>
      <c r="DP600" s="7">
        <v>-1</v>
      </c>
      <c r="DQ600" s="2" t="s">
        <v>239</v>
      </c>
      <c r="DR600" s="2" t="s">
        <v>237</v>
      </c>
      <c r="DS600" s="2" t="s">
        <v>748</v>
      </c>
      <c r="DT600" s="2" t="s">
        <v>1167</v>
      </c>
      <c r="DU600" s="2" t="s">
        <v>238</v>
      </c>
      <c r="DV600" s="2" t="s">
        <v>226</v>
      </c>
      <c r="DW600" s="4"/>
      <c r="DX600" s="8"/>
      <c r="DY600" s="4">
        <v>2</v>
      </c>
      <c r="DZ600" s="8">
        <v>126.78</v>
      </c>
      <c r="EA600" s="7">
        <v>-1</v>
      </c>
      <c r="EB600" s="7">
        <v>-1</v>
      </c>
      <c r="EC600" s="2" t="s">
        <v>239</v>
      </c>
      <c r="ED600" s="2" t="s">
        <v>237</v>
      </c>
      <c r="EE600" s="2" t="s">
        <v>684</v>
      </c>
      <c r="EF600" s="2" t="s">
        <v>2436</v>
      </c>
      <c r="EG600" s="2" t="s">
        <v>238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239</v>
      </c>
      <c r="EP600" s="2" t="s">
        <v>237</v>
      </c>
      <c r="EQ600" s="2" t="s">
        <v>4272</v>
      </c>
      <c r="ER600" s="2" t="s">
        <v>1156</v>
      </c>
      <c r="ES600" s="2" t="s">
        <v>238</v>
      </c>
      <c r="ET600" s="2" t="s">
        <v>226</v>
      </c>
      <c r="EU600" s="4"/>
      <c r="EV600" s="8"/>
      <c r="EW600" s="4">
        <v>3</v>
      </c>
      <c r="EX600" s="8">
        <v>181.11</v>
      </c>
      <c r="EY600" s="7">
        <v>-1</v>
      </c>
      <c r="EZ600" s="7">
        <v>-1</v>
      </c>
      <c r="FA600" s="2" t="s">
        <v>239</v>
      </c>
      <c r="FB600" s="2" t="s">
        <v>237</v>
      </c>
      <c r="FC600" s="2" t="s">
        <v>1255</v>
      </c>
      <c r="FD600" s="2" t="s">
        <v>4266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237</v>
      </c>
      <c r="FO600" s="2" t="s">
        <v>1638</v>
      </c>
      <c r="FP600" s="2" t="s">
        <v>785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226</v>
      </c>
      <c r="FZ600" s="2" t="s">
        <v>226</v>
      </c>
      <c r="GA600" s="2" t="s">
        <v>226</v>
      </c>
      <c r="GB600" s="2" t="s">
        <v>226</v>
      </c>
      <c r="GC600" s="2" t="s">
        <v>226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1002</v>
      </c>
      <c r="GL600" s="2" t="s">
        <v>237</v>
      </c>
      <c r="GM600" s="2" t="s">
        <v>343</v>
      </c>
      <c r="GN600" s="2" t="s">
        <v>3601</v>
      </c>
      <c r="GO600" s="2" t="s">
        <v>238</v>
      </c>
      <c r="GP600" s="2" t="s">
        <v>226</v>
      </c>
      <c r="GQ600" s="4"/>
      <c r="GR600" s="8"/>
      <c r="GS600" s="4">
        <v>1</v>
      </c>
      <c r="GT600" s="8">
        <v>63.39</v>
      </c>
      <c r="GU600" s="7">
        <v>-1</v>
      </c>
      <c r="GV600" s="7">
        <v>-1</v>
      </c>
      <c r="GW600" s="2" t="s">
        <v>239</v>
      </c>
      <c r="GX600" s="2" t="s">
        <v>237</v>
      </c>
      <c r="GY600" s="2" t="s">
        <v>1942</v>
      </c>
      <c r="GZ600" s="2" t="s">
        <v>1881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239</v>
      </c>
      <c r="HJ600" s="2" t="s">
        <v>237</v>
      </c>
      <c r="HK600" s="2" t="s">
        <v>1292</v>
      </c>
      <c r="HL600" s="2" t="s">
        <v>342</v>
      </c>
      <c r="HM600" s="2" t="s">
        <v>238</v>
      </c>
      <c r="HN600" s="2" t="s">
        <v>226</v>
      </c>
      <c r="HO600" s="4"/>
      <c r="HP600" s="8"/>
      <c r="HQ600" s="4">
        <v>2</v>
      </c>
      <c r="HR600" s="8">
        <v>120.76</v>
      </c>
      <c r="HS600" s="7">
        <v>-1</v>
      </c>
      <c r="HT600" s="7">
        <v>-1</v>
      </c>
      <c r="HU600" s="2" t="s">
        <v>1002</v>
      </c>
      <c r="HV600" s="2" t="s">
        <v>237</v>
      </c>
      <c r="HW600" s="2" t="s">
        <v>666</v>
      </c>
      <c r="HX600" s="2" t="s">
        <v>1240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237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226</v>
      </c>
      <c r="IT600" s="2" t="s">
        <v>226</v>
      </c>
      <c r="IU600" s="2" t="s">
        <v>226</v>
      </c>
      <c r="IV600" s="2" t="s">
        <v>226</v>
      </c>
      <c r="IW600" s="2" t="s">
        <v>226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252</v>
      </c>
      <c r="JF600" s="2" t="s">
        <v>237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237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237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236</v>
      </c>
      <c r="KP600" s="2" t="s">
        <v>237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252</v>
      </c>
      <c r="LB600" s="2" t="s">
        <v>237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239</v>
      </c>
      <c r="LN600" s="2" t="s">
        <v>237</v>
      </c>
      <c r="LO600" s="2" t="s">
        <v>321</v>
      </c>
      <c r="LP600" s="2" t="s">
        <v>509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237</v>
      </c>
      <c r="MY600" s="2" t="s">
        <v>617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>
        <v>1</v>
      </c>
      <c r="NF600" s="8">
        <v>59.82</v>
      </c>
      <c r="NG600" s="7">
        <v>-1</v>
      </c>
      <c r="NH600" s="7">
        <v>-1</v>
      </c>
      <c r="NI600" s="2" t="s">
        <v>239</v>
      </c>
      <c r="NJ600" s="2" t="s">
        <v>237</v>
      </c>
      <c r="NK600" s="2" t="s">
        <v>2282</v>
      </c>
      <c r="NL600" s="2" t="s">
        <v>1944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239</v>
      </c>
      <c r="NV600" s="2" t="s">
        <v>237</v>
      </c>
      <c r="NW600" s="2" t="s">
        <v>1779</v>
      </c>
      <c r="NX600" s="2" t="s">
        <v>3268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239</v>
      </c>
      <c r="OH600" s="2" t="s">
        <v>237</v>
      </c>
      <c r="OI600" s="2" t="s">
        <v>671</v>
      </c>
      <c r="OJ600" s="2" t="s">
        <v>226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252</v>
      </c>
      <c r="OT600" s="2" t="s">
        <v>237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252</v>
      </c>
      <c r="PF600" s="2" t="s">
        <v>237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266</v>
      </c>
      <c r="QD600" s="2" t="s">
        <v>237</v>
      </c>
      <c r="QE600" s="2" t="s">
        <v>226</v>
      </c>
      <c r="QF600" s="2" t="s">
        <v>226</v>
      </c>
      <c r="QG600" s="2" t="s">
        <v>238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236</v>
      </c>
      <c r="QP600" s="2" t="s">
        <v>237</v>
      </c>
      <c r="QQ600" s="2" t="s">
        <v>226</v>
      </c>
      <c r="QR600" s="2" t="s">
        <v>226</v>
      </c>
      <c r="QS600" s="2" t="s">
        <v>238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266</v>
      </c>
      <c r="RB600" s="2" t="s">
        <v>237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226</v>
      </c>
      <c r="RO600" s="2" t="s">
        <v>226</v>
      </c>
      <c r="RP600" s="2" t="s">
        <v>226</v>
      </c>
      <c r="RQ600" s="2" t="s">
        <v>226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236</v>
      </c>
      <c r="RZ600" s="2" t="s">
        <v>237</v>
      </c>
      <c r="SA600" s="2" t="s">
        <v>226</v>
      </c>
      <c r="SB600" s="2" t="s">
        <v>226</v>
      </c>
      <c r="SC600" s="2" t="s">
        <v>238</v>
      </c>
      <c r="SD600" s="2" t="s">
        <v>226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</row>
    <row r="601">
      <c r="A601" s="2" t="s">
        <v>4290</v>
      </c>
      <c r="B601" s="2" t="s">
        <v>577</v>
      </c>
      <c r="C601" s="2" t="s">
        <v>4255</v>
      </c>
      <c r="D601" s="2" t="s">
        <v>215</v>
      </c>
      <c r="E601" s="2" t="s">
        <v>216</v>
      </c>
      <c r="F601" s="2" t="s">
        <v>1891</v>
      </c>
      <c r="G601" s="2" t="s">
        <v>4256</v>
      </c>
      <c r="H601" s="2" t="s">
        <v>4257</v>
      </c>
      <c r="I601" s="2" t="s">
        <v>4258</v>
      </c>
      <c r="J601" s="2" t="s">
        <v>221</v>
      </c>
      <c r="K601" s="2" t="s">
        <v>1414</v>
      </c>
      <c r="L601" s="3">
        <v>68.84</v>
      </c>
      <c r="M601" s="3">
        <v>72.28</v>
      </c>
      <c r="N601" s="3">
        <v>144.99</v>
      </c>
      <c r="O601" s="2" t="s">
        <v>302</v>
      </c>
      <c r="P601" s="2" t="s">
        <v>369</v>
      </c>
      <c r="Q601" s="2" t="s">
        <v>225</v>
      </c>
      <c r="R601" s="2" t="s">
        <v>226</v>
      </c>
      <c r="S601" s="2" t="s">
        <v>4288</v>
      </c>
      <c r="T601" s="2" t="s">
        <v>228</v>
      </c>
      <c r="U601" s="2" t="s">
        <v>229</v>
      </c>
      <c r="V601" s="2" t="s">
        <v>230</v>
      </c>
      <c r="W601" s="2" t="s">
        <v>4124</v>
      </c>
      <c r="X601" s="2" t="s">
        <v>3963</v>
      </c>
      <c r="Y601" s="2" t="s">
        <v>1638</v>
      </c>
      <c r="Z601" s="4"/>
      <c r="AA601" s="4">
        <f>=ROUNDDOWN({0},0)</f>
      </c>
      <c r="AB601" s="5">
        <v>0.7</v>
      </c>
      <c r="AC601" s="2" t="s">
        <v>226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>
        <v>64</v>
      </c>
      <c r="AS601" s="8">
        <v>4800.87</v>
      </c>
      <c r="AT601" s="7">
        <v>-1</v>
      </c>
      <c r="AU601" s="7">
        <v>-1</v>
      </c>
      <c r="AV601" s="4" t="s">
        <v>226</v>
      </c>
      <c r="AW601" s="8" t="s">
        <v>226</v>
      </c>
      <c r="AX601" s="4" t="s">
        <v>226</v>
      </c>
      <c r="AY601" s="8" t="s">
        <v>226</v>
      </c>
      <c r="AZ601" s="7" t="s">
        <v>226</v>
      </c>
      <c r="BA601" s="7" t="s">
        <v>226</v>
      </c>
      <c r="BB601" s="7"/>
      <c r="BC601" s="4" t="s">
        <v>226</v>
      </c>
      <c r="BD601" s="8" t="s">
        <v>226</v>
      </c>
      <c r="BE601" s="4" t="s">
        <v>226</v>
      </c>
      <c r="BF601" s="8" t="s">
        <v>226</v>
      </c>
      <c r="BG601" s="7" t="s">
        <v>226</v>
      </c>
      <c r="BH601" s="7" t="s">
        <v>226</v>
      </c>
      <c r="BI601" s="7" t="s">
        <v>226</v>
      </c>
      <c r="BJ601" s="4"/>
      <c r="BK601" s="8"/>
      <c r="BL601" s="2" t="s">
        <v>4291</v>
      </c>
      <c r="BM601" s="7"/>
      <c r="BN601" s="7"/>
      <c r="BO601" s="4"/>
      <c r="BP601" s="8"/>
      <c r="BQ601" s="4">
        <v>27</v>
      </c>
      <c r="BR601" s="8">
        <v>2030.67</v>
      </c>
      <c r="BS601" s="7">
        <v>-1</v>
      </c>
      <c r="BT601" s="7">
        <v>-1</v>
      </c>
      <c r="BU601" s="2" t="s">
        <v>239</v>
      </c>
      <c r="BV601" s="2" t="s">
        <v>237</v>
      </c>
      <c r="BW601" s="2" t="s">
        <v>226</v>
      </c>
      <c r="BX601" s="2" t="s">
        <v>4292</v>
      </c>
      <c r="BY601" s="2" t="s">
        <v>238</v>
      </c>
      <c r="BZ601" s="2" t="s">
        <v>226</v>
      </c>
      <c r="CA601" s="4"/>
      <c r="CB601" s="8"/>
      <c r="CC601" s="4">
        <v>10</v>
      </c>
      <c r="CD601" s="8">
        <v>804.6</v>
      </c>
      <c r="CE601" s="7">
        <v>-1</v>
      </c>
      <c r="CF601" s="7">
        <v>-1</v>
      </c>
      <c r="CG601" s="2" t="s">
        <v>239</v>
      </c>
      <c r="CH601" s="2" t="s">
        <v>237</v>
      </c>
      <c r="CI601" s="2" t="s">
        <v>1836</v>
      </c>
      <c r="CJ601" s="2" t="s">
        <v>3271</v>
      </c>
      <c r="CK601" s="2" t="s">
        <v>238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239</v>
      </c>
      <c r="CT601" s="2" t="s">
        <v>237</v>
      </c>
      <c r="CU601" s="2" t="s">
        <v>1735</v>
      </c>
      <c r="CV601" s="2" t="s">
        <v>3719</v>
      </c>
      <c r="CW601" s="2" t="s">
        <v>238</v>
      </c>
      <c r="CX601" s="2" t="s">
        <v>226</v>
      </c>
      <c r="CY601" s="4"/>
      <c r="CZ601" s="8"/>
      <c r="DA601" s="4">
        <v>3</v>
      </c>
      <c r="DB601" s="8">
        <v>234.87</v>
      </c>
      <c r="DC601" s="7">
        <v>-1</v>
      </c>
      <c r="DD601" s="7">
        <v>-1</v>
      </c>
      <c r="DE601" s="2" t="s">
        <v>239</v>
      </c>
      <c r="DF601" s="2" t="s">
        <v>237</v>
      </c>
      <c r="DG601" s="2" t="s">
        <v>1165</v>
      </c>
      <c r="DH601" s="2" t="s">
        <v>812</v>
      </c>
      <c r="DI601" s="2" t="s">
        <v>238</v>
      </c>
      <c r="DJ601" s="2" t="s">
        <v>226</v>
      </c>
      <c r="DK601" s="4"/>
      <c r="DL601" s="8"/>
      <c r="DM601" s="4">
        <v>1</v>
      </c>
      <c r="DN601" s="8">
        <v>68.31</v>
      </c>
      <c r="DO601" s="7">
        <v>-1</v>
      </c>
      <c r="DP601" s="7">
        <v>-1</v>
      </c>
      <c r="DQ601" s="2" t="s">
        <v>239</v>
      </c>
      <c r="DR601" s="2" t="s">
        <v>237</v>
      </c>
      <c r="DS601" s="2" t="s">
        <v>748</v>
      </c>
      <c r="DT601" s="2" t="s">
        <v>3499</v>
      </c>
      <c r="DU601" s="2" t="s">
        <v>238</v>
      </c>
      <c r="DV601" s="2" t="s">
        <v>226</v>
      </c>
      <c r="DW601" s="4"/>
      <c r="DX601" s="8"/>
      <c r="DY601" s="4">
        <v>5</v>
      </c>
      <c r="DZ601" s="8">
        <v>379.5</v>
      </c>
      <c r="EA601" s="7">
        <v>-1</v>
      </c>
      <c r="EB601" s="7">
        <v>-1</v>
      </c>
      <c r="EC601" s="2" t="s">
        <v>239</v>
      </c>
      <c r="ED601" s="2" t="s">
        <v>237</v>
      </c>
      <c r="EE601" s="2" t="s">
        <v>684</v>
      </c>
      <c r="EF601" s="2" t="s">
        <v>682</v>
      </c>
      <c r="EG601" s="2" t="s">
        <v>238</v>
      </c>
      <c r="EH601" s="2" t="s">
        <v>226</v>
      </c>
      <c r="EI601" s="4"/>
      <c r="EJ601" s="8"/>
      <c r="EK601" s="4">
        <v>3</v>
      </c>
      <c r="EL601" s="8">
        <v>205.08</v>
      </c>
      <c r="EM601" s="7">
        <v>-1</v>
      </c>
      <c r="EN601" s="7">
        <v>-1</v>
      </c>
      <c r="EO601" s="2" t="s">
        <v>239</v>
      </c>
      <c r="EP601" s="2" t="s">
        <v>237</v>
      </c>
      <c r="EQ601" s="2" t="s">
        <v>4272</v>
      </c>
      <c r="ER601" s="2" t="s">
        <v>2155</v>
      </c>
      <c r="ES601" s="2" t="s">
        <v>238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239</v>
      </c>
      <c r="FB601" s="2" t="s">
        <v>237</v>
      </c>
      <c r="FC601" s="2" t="s">
        <v>1255</v>
      </c>
      <c r="FD601" s="2" t="s">
        <v>2283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237</v>
      </c>
      <c r="FO601" s="2" t="s">
        <v>1638</v>
      </c>
      <c r="FP601" s="2" t="s">
        <v>226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1002</v>
      </c>
      <c r="GL601" s="2" t="s">
        <v>237</v>
      </c>
      <c r="GM601" s="2" t="s">
        <v>343</v>
      </c>
      <c r="GN601" s="2" t="s">
        <v>401</v>
      </c>
      <c r="GO601" s="2" t="s">
        <v>238</v>
      </c>
      <c r="GP601" s="2" t="s">
        <v>226</v>
      </c>
      <c r="GQ601" s="4"/>
      <c r="GR601" s="8"/>
      <c r="GS601" s="4">
        <v>1</v>
      </c>
      <c r="GT601" s="8">
        <v>75.9</v>
      </c>
      <c r="GU601" s="7">
        <v>-1</v>
      </c>
      <c r="GV601" s="7">
        <v>-1</v>
      </c>
      <c r="GW601" s="2" t="s">
        <v>239</v>
      </c>
      <c r="GX601" s="2" t="s">
        <v>237</v>
      </c>
      <c r="GY601" s="2" t="s">
        <v>1942</v>
      </c>
      <c r="GZ601" s="2" t="s">
        <v>3841</v>
      </c>
      <c r="HA601" s="2" t="s">
        <v>238</v>
      </c>
      <c r="HB601" s="2" t="s">
        <v>226</v>
      </c>
      <c r="HC601" s="4"/>
      <c r="HD601" s="8"/>
      <c r="HE601" s="4">
        <v>2</v>
      </c>
      <c r="HF601" s="8">
        <v>136.62</v>
      </c>
      <c r="HG601" s="7">
        <v>-1</v>
      </c>
      <c r="HH601" s="7">
        <v>-1</v>
      </c>
      <c r="HI601" s="2" t="s">
        <v>239</v>
      </c>
      <c r="HJ601" s="2" t="s">
        <v>237</v>
      </c>
      <c r="HK601" s="2" t="s">
        <v>1292</v>
      </c>
      <c r="HL601" s="2" t="s">
        <v>342</v>
      </c>
      <c r="HM601" s="2" t="s">
        <v>238</v>
      </c>
      <c r="HN601" s="2" t="s">
        <v>226</v>
      </c>
      <c r="HO601" s="4"/>
      <c r="HP601" s="8"/>
      <c r="HQ601" s="4">
        <v>6</v>
      </c>
      <c r="HR601" s="8">
        <v>433.68</v>
      </c>
      <c r="HS601" s="7">
        <v>-1</v>
      </c>
      <c r="HT601" s="7">
        <v>-1</v>
      </c>
      <c r="HU601" s="2" t="s">
        <v>1002</v>
      </c>
      <c r="HV601" s="2" t="s">
        <v>237</v>
      </c>
      <c r="HW601" s="2" t="s">
        <v>666</v>
      </c>
      <c r="HX601" s="2" t="s">
        <v>529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252</v>
      </c>
      <c r="IH601" s="2" t="s">
        <v>237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226</v>
      </c>
      <c r="IT601" s="2" t="s">
        <v>226</v>
      </c>
      <c r="IU601" s="2" t="s">
        <v>226</v>
      </c>
      <c r="IV601" s="2" t="s">
        <v>226</v>
      </c>
      <c r="IW601" s="2" t="s">
        <v>226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252</v>
      </c>
      <c r="JF601" s="2" t="s">
        <v>237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237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237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236</v>
      </c>
      <c r="KP601" s="2" t="s">
        <v>237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252</v>
      </c>
      <c r="LB601" s="2" t="s">
        <v>237</v>
      </c>
      <c r="LC601" s="2" t="s">
        <v>226</v>
      </c>
      <c r="LD601" s="2" t="s">
        <v>226</v>
      </c>
      <c r="LE601" s="2" t="s">
        <v>238</v>
      </c>
      <c r="LF601" s="2" t="s">
        <v>226</v>
      </c>
      <c r="LG601" s="4"/>
      <c r="LH601" s="8"/>
      <c r="LI601" s="4">
        <v>2</v>
      </c>
      <c r="LJ601" s="8">
        <v>144.56</v>
      </c>
      <c r="LK601" s="7">
        <v>-1</v>
      </c>
      <c r="LL601" s="7">
        <v>-1</v>
      </c>
      <c r="LM601" s="2" t="s">
        <v>239</v>
      </c>
      <c r="LN601" s="2" t="s">
        <v>237</v>
      </c>
      <c r="LO601" s="2" t="s">
        <v>321</v>
      </c>
      <c r="LP601" s="2" t="s">
        <v>477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237</v>
      </c>
      <c r="MY601" s="2" t="s">
        <v>617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>
        <v>4</v>
      </c>
      <c r="NF601" s="8">
        <v>287.08</v>
      </c>
      <c r="NG601" s="7">
        <v>-1</v>
      </c>
      <c r="NH601" s="7">
        <v>-1</v>
      </c>
      <c r="NI601" s="2" t="s">
        <v>239</v>
      </c>
      <c r="NJ601" s="2" t="s">
        <v>261</v>
      </c>
      <c r="NK601" s="2" t="s">
        <v>2282</v>
      </c>
      <c r="NL601" s="2" t="s">
        <v>779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239</v>
      </c>
      <c r="NV601" s="2" t="s">
        <v>237</v>
      </c>
      <c r="NW601" s="2" t="s">
        <v>1779</v>
      </c>
      <c r="NX601" s="2" t="s">
        <v>1780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239</v>
      </c>
      <c r="OH601" s="2" t="s">
        <v>237</v>
      </c>
      <c r="OI601" s="2" t="s">
        <v>671</v>
      </c>
      <c r="OJ601" s="2" t="s">
        <v>226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252</v>
      </c>
      <c r="OT601" s="2" t="s">
        <v>237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252</v>
      </c>
      <c r="PF601" s="2" t="s">
        <v>237</v>
      </c>
      <c r="PG601" s="2" t="s">
        <v>226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266</v>
      </c>
      <c r="QD601" s="2" t="s">
        <v>237</v>
      </c>
      <c r="QE601" s="2" t="s">
        <v>226</v>
      </c>
      <c r="QF601" s="2" t="s">
        <v>226</v>
      </c>
      <c r="QG601" s="2" t="s">
        <v>238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236</v>
      </c>
      <c r="QP601" s="2" t="s">
        <v>237</v>
      </c>
      <c r="QQ601" s="2" t="s">
        <v>226</v>
      </c>
      <c r="QR601" s="2" t="s">
        <v>226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266</v>
      </c>
      <c r="RB601" s="2" t="s">
        <v>237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236</v>
      </c>
      <c r="RZ601" s="2" t="s">
        <v>237</v>
      </c>
      <c r="SA601" s="2" t="s">
        <v>226</v>
      </c>
      <c r="SB601" s="2" t="s">
        <v>226</v>
      </c>
      <c r="SC601" s="2" t="s">
        <v>238</v>
      </c>
      <c r="SD601" s="2" t="s">
        <v>226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</row>
    <row r="602">
      <c r="A602" s="2" t="s">
        <v>4293</v>
      </c>
      <c r="B602" s="2" t="s">
        <v>577</v>
      </c>
      <c r="C602" s="2" t="s">
        <v>4255</v>
      </c>
      <c r="D602" s="2" t="s">
        <v>215</v>
      </c>
      <c r="E602" s="2" t="s">
        <v>216</v>
      </c>
      <c r="F602" s="2" t="s">
        <v>1891</v>
      </c>
      <c r="G602" s="2" t="s">
        <v>4256</v>
      </c>
      <c r="H602" s="2" t="s">
        <v>4257</v>
      </c>
      <c r="I602" s="2" t="s">
        <v>4258</v>
      </c>
      <c r="J602" s="2" t="s">
        <v>437</v>
      </c>
      <c r="K602" s="2" t="s">
        <v>4294</v>
      </c>
      <c r="L602" s="3">
        <v>57.5</v>
      </c>
      <c r="M602" s="3">
        <v>60.38</v>
      </c>
      <c r="N602" s="3">
        <v>124.99</v>
      </c>
      <c r="O602" s="2" t="s">
        <v>283</v>
      </c>
      <c r="P602" s="2" t="s">
        <v>284</v>
      </c>
      <c r="Q602" s="2" t="s">
        <v>225</v>
      </c>
      <c r="R602" s="2" t="s">
        <v>226</v>
      </c>
      <c r="S602" s="2" t="s">
        <v>4295</v>
      </c>
      <c r="T602" s="2" t="s">
        <v>228</v>
      </c>
      <c r="U602" s="2" t="s">
        <v>371</v>
      </c>
      <c r="V602" s="2" t="s">
        <v>2429</v>
      </c>
      <c r="W602" s="2" t="s">
        <v>231</v>
      </c>
      <c r="X602" s="2" t="s">
        <v>226</v>
      </c>
      <c r="Y602" s="2" t="s">
        <v>2280</v>
      </c>
      <c r="Z602" s="4"/>
      <c r="AA602" s="4">
        <f>=ROUNDDOWN({0},0)</f>
      </c>
      <c r="AB602" s="5">
        <v>2</v>
      </c>
      <c r="AC602" s="2" t="s">
        <v>226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>
        <v>9</v>
      </c>
      <c r="AS602" s="8">
        <v>387.56</v>
      </c>
      <c r="AT602" s="7">
        <v>-1</v>
      </c>
      <c r="AU602" s="7">
        <v>-1</v>
      </c>
      <c r="AV602" s="4" t="s">
        <v>226</v>
      </c>
      <c r="AW602" s="8" t="s">
        <v>226</v>
      </c>
      <c r="AX602" s="4">
        <v>33</v>
      </c>
      <c r="AY602" s="8">
        <v>1236.47</v>
      </c>
      <c r="AZ602" s="7" t="s">
        <v>226</v>
      </c>
      <c r="BA602" s="7" t="s">
        <v>226</v>
      </c>
      <c r="BB602" s="7"/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 t="s">
        <v>226</v>
      </c>
      <c r="BJ602" s="4"/>
      <c r="BK602" s="8"/>
      <c r="BL602" s="2" t="s">
        <v>4296</v>
      </c>
      <c r="BM602" s="7"/>
      <c r="BN602" s="7"/>
      <c r="BO602" s="4"/>
      <c r="BP602" s="8"/>
      <c r="BQ602" s="4"/>
      <c r="BR602" s="8"/>
      <c r="BS602" s="7"/>
      <c r="BT602" s="7"/>
      <c r="BU602" s="2" t="s">
        <v>236</v>
      </c>
      <c r="BV602" s="2" t="s">
        <v>237</v>
      </c>
      <c r="BW602" s="2" t="s">
        <v>226</v>
      </c>
      <c r="BX602" s="2" t="s">
        <v>226</v>
      </c>
      <c r="BY602" s="2" t="s">
        <v>238</v>
      </c>
      <c r="BZ602" s="2" t="s">
        <v>226</v>
      </c>
      <c r="CA602" s="4"/>
      <c r="CB602" s="8"/>
      <c r="CC602" s="4">
        <v>2</v>
      </c>
      <c r="CD602" s="8">
        <v>134.12</v>
      </c>
      <c r="CE602" s="7">
        <v>-1</v>
      </c>
      <c r="CF602" s="7">
        <v>-1</v>
      </c>
      <c r="CG602" s="2" t="s">
        <v>239</v>
      </c>
      <c r="CH602" s="2" t="s">
        <v>237</v>
      </c>
      <c r="CI602" s="2" t="s">
        <v>2280</v>
      </c>
      <c r="CJ602" s="2" t="s">
        <v>3428</v>
      </c>
      <c r="CK602" s="2" t="s">
        <v>238</v>
      </c>
      <c r="CL602" s="2" t="s">
        <v>226</v>
      </c>
      <c r="CM602" s="4"/>
      <c r="CN602" s="8"/>
      <c r="CO602" s="4">
        <v>4</v>
      </c>
      <c r="CP602" s="8">
        <v>104.32</v>
      </c>
      <c r="CQ602" s="7">
        <v>-1</v>
      </c>
      <c r="CR602" s="7">
        <v>-1</v>
      </c>
      <c r="CS602" s="2" t="s">
        <v>239</v>
      </c>
      <c r="CT602" s="2" t="s">
        <v>237</v>
      </c>
      <c r="CU602" s="2" t="s">
        <v>2280</v>
      </c>
      <c r="CV602" s="2" t="s">
        <v>1199</v>
      </c>
      <c r="CW602" s="2" t="s">
        <v>238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252</v>
      </c>
      <c r="DF602" s="2" t="s">
        <v>237</v>
      </c>
      <c r="DG602" s="2" t="s">
        <v>654</v>
      </c>
      <c r="DH602" s="2" t="s">
        <v>226</v>
      </c>
      <c r="DI602" s="2" t="s">
        <v>291</v>
      </c>
      <c r="DJ602" s="2" t="s">
        <v>226</v>
      </c>
      <c r="DK602" s="4"/>
      <c r="DL602" s="8"/>
      <c r="DM602" s="4">
        <v>1</v>
      </c>
      <c r="DN602" s="8">
        <v>25.36</v>
      </c>
      <c r="DO602" s="7">
        <v>-1</v>
      </c>
      <c r="DP602" s="7">
        <v>-1</v>
      </c>
      <c r="DQ602" s="2" t="s">
        <v>239</v>
      </c>
      <c r="DR602" s="2" t="s">
        <v>237</v>
      </c>
      <c r="DS602" s="2" t="s">
        <v>2280</v>
      </c>
      <c r="DT602" s="2" t="s">
        <v>4297</v>
      </c>
      <c r="DU602" s="2" t="s">
        <v>291</v>
      </c>
      <c r="DV602" s="2" t="s">
        <v>226</v>
      </c>
      <c r="DW602" s="4"/>
      <c r="DX602" s="8"/>
      <c r="DY602" s="4">
        <v>1</v>
      </c>
      <c r="DZ602" s="8">
        <v>63.39</v>
      </c>
      <c r="EA602" s="7">
        <v>-1</v>
      </c>
      <c r="EB602" s="7">
        <v>-1</v>
      </c>
      <c r="EC602" s="2" t="s">
        <v>239</v>
      </c>
      <c r="ED602" s="2" t="s">
        <v>237</v>
      </c>
      <c r="EE602" s="2" t="s">
        <v>750</v>
      </c>
      <c r="EF602" s="2" t="s">
        <v>4298</v>
      </c>
      <c r="EG602" s="2" t="s">
        <v>238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239</v>
      </c>
      <c r="EP602" s="2" t="s">
        <v>237</v>
      </c>
      <c r="EQ602" s="2" t="s">
        <v>2280</v>
      </c>
      <c r="ER602" s="2" t="s">
        <v>305</v>
      </c>
      <c r="ES602" s="2" t="s">
        <v>238</v>
      </c>
      <c r="ET602" s="2" t="s">
        <v>226</v>
      </c>
      <c r="EU602" s="4"/>
      <c r="EV602" s="8"/>
      <c r="EW602" s="4">
        <v>1</v>
      </c>
      <c r="EX602" s="8">
        <v>60.37</v>
      </c>
      <c r="EY602" s="7">
        <v>-1</v>
      </c>
      <c r="EZ602" s="7">
        <v>-1</v>
      </c>
      <c r="FA602" s="2" t="s">
        <v>239</v>
      </c>
      <c r="FB602" s="2" t="s">
        <v>237</v>
      </c>
      <c r="FC602" s="2" t="s">
        <v>4114</v>
      </c>
      <c r="FD602" s="2" t="s">
        <v>324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237</v>
      </c>
      <c r="FO602" s="2" t="s">
        <v>2280</v>
      </c>
      <c r="FP602" s="2" t="s">
        <v>2172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226</v>
      </c>
      <c r="GA602" s="2" t="s">
        <v>226</v>
      </c>
      <c r="GB602" s="2" t="s">
        <v>226</v>
      </c>
      <c r="GC602" s="2" t="s">
        <v>226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252</v>
      </c>
      <c r="GL602" s="2" t="s">
        <v>237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237</v>
      </c>
      <c r="GY602" s="2" t="s">
        <v>226</v>
      </c>
      <c r="GZ602" s="2" t="s">
        <v>226</v>
      </c>
      <c r="HA602" s="2" t="s">
        <v>238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252</v>
      </c>
      <c r="HJ602" s="2" t="s">
        <v>237</v>
      </c>
      <c r="HK602" s="2" t="s">
        <v>226</v>
      </c>
      <c r="HL602" s="2" t="s">
        <v>226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237</v>
      </c>
      <c r="HW602" s="2" t="s">
        <v>666</v>
      </c>
      <c r="HX602" s="2" t="s">
        <v>4299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252</v>
      </c>
      <c r="IH602" s="2" t="s">
        <v>237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226</v>
      </c>
      <c r="IT602" s="2" t="s">
        <v>226</v>
      </c>
      <c r="IU602" s="2" t="s">
        <v>226</v>
      </c>
      <c r="IV602" s="2" t="s">
        <v>226</v>
      </c>
      <c r="IW602" s="2" t="s">
        <v>226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252</v>
      </c>
      <c r="JF602" s="2" t="s">
        <v>237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237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237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236</v>
      </c>
      <c r="KP602" s="2" t="s">
        <v>237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252</v>
      </c>
      <c r="LB602" s="2" t="s">
        <v>237</v>
      </c>
      <c r="LC602" s="2" t="s">
        <v>226</v>
      </c>
      <c r="LD602" s="2" t="s">
        <v>226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239</v>
      </c>
      <c r="LN602" s="2" t="s">
        <v>237</v>
      </c>
      <c r="LO602" s="2" t="s">
        <v>321</v>
      </c>
      <c r="LP602" s="2" t="s">
        <v>226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252</v>
      </c>
      <c r="MX602" s="2" t="s">
        <v>237</v>
      </c>
      <c r="MY602" s="2" t="s">
        <v>226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239</v>
      </c>
      <c r="NJ602" s="2" t="s">
        <v>237</v>
      </c>
      <c r="NK602" s="2" t="s">
        <v>2280</v>
      </c>
      <c r="NL602" s="2" t="s">
        <v>343</v>
      </c>
      <c r="NM602" s="2" t="s">
        <v>291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239</v>
      </c>
      <c r="NV602" s="2" t="s">
        <v>237</v>
      </c>
      <c r="NW602" s="2" t="s">
        <v>787</v>
      </c>
      <c r="NX602" s="2" t="s">
        <v>3160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252</v>
      </c>
      <c r="OH602" s="2" t="s">
        <v>237</v>
      </c>
      <c r="OI602" s="2" t="s">
        <v>226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252</v>
      </c>
      <c r="OT602" s="2" t="s">
        <v>237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266</v>
      </c>
      <c r="QD602" s="2" t="s">
        <v>237</v>
      </c>
      <c r="QE602" s="2" t="s">
        <v>226</v>
      </c>
      <c r="QF602" s="2" t="s">
        <v>226</v>
      </c>
      <c r="QG602" s="2" t="s">
        <v>238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252</v>
      </c>
      <c r="QP602" s="2" t="s">
        <v>237</v>
      </c>
      <c r="QQ602" s="2" t="s">
        <v>226</v>
      </c>
      <c r="QR602" s="2" t="s">
        <v>226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266</v>
      </c>
      <c r="RB602" s="2" t="s">
        <v>237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252</v>
      </c>
      <c r="RZ602" s="2" t="s">
        <v>237</v>
      </c>
      <c r="SA602" s="2" t="s">
        <v>226</v>
      </c>
      <c r="SB602" s="2" t="s">
        <v>226</v>
      </c>
      <c r="SC602" s="2" t="s">
        <v>238</v>
      </c>
      <c r="SD602" s="2" t="s">
        <v>226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</row>
    <row r="603">
      <c r="A603" s="2" t="s">
        <v>4300</v>
      </c>
      <c r="B603" s="2" t="s">
        <v>577</v>
      </c>
      <c r="C603" s="2" t="s">
        <v>4255</v>
      </c>
      <c r="D603" s="2" t="s">
        <v>215</v>
      </c>
      <c r="E603" s="2" t="s">
        <v>216</v>
      </c>
      <c r="F603" s="2" t="s">
        <v>1891</v>
      </c>
      <c r="G603" s="2" t="s">
        <v>4256</v>
      </c>
      <c r="H603" s="2" t="s">
        <v>4257</v>
      </c>
      <c r="I603" s="2" t="s">
        <v>4258</v>
      </c>
      <c r="J603" s="2" t="s">
        <v>221</v>
      </c>
      <c r="K603" s="2" t="s">
        <v>4294</v>
      </c>
      <c r="L603" s="3">
        <v>68.84</v>
      </c>
      <c r="M603" s="3">
        <v>72.28</v>
      </c>
      <c r="N603" s="3">
        <v>144.99</v>
      </c>
      <c r="O603" s="2" t="s">
        <v>283</v>
      </c>
      <c r="P603" s="2" t="s">
        <v>284</v>
      </c>
      <c r="Q603" s="2" t="s">
        <v>225</v>
      </c>
      <c r="R603" s="2" t="s">
        <v>226</v>
      </c>
      <c r="S603" s="2" t="s">
        <v>4295</v>
      </c>
      <c r="T603" s="2" t="s">
        <v>228</v>
      </c>
      <c r="U603" s="2" t="s">
        <v>229</v>
      </c>
      <c r="V603" s="2" t="s">
        <v>2429</v>
      </c>
      <c r="W603" s="2" t="s">
        <v>231</v>
      </c>
      <c r="X603" s="2" t="s">
        <v>226</v>
      </c>
      <c r="Y603" s="2" t="s">
        <v>4301</v>
      </c>
      <c r="Z603" s="4"/>
      <c r="AA603" s="4">
        <f>=ROUNDDOWN({0},0)</f>
      </c>
      <c r="AB603" s="5"/>
      <c r="AC603" s="2" t="s">
        <v>226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>
        <v>24</v>
      </c>
      <c r="AS603" s="8">
        <v>848.91</v>
      </c>
      <c r="AT603" s="7">
        <v>-1</v>
      </c>
      <c r="AU603" s="7">
        <v>-1</v>
      </c>
      <c r="AV603" s="4" t="s">
        <v>226</v>
      </c>
      <c r="AW603" s="8" t="s">
        <v>226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/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 t="s">
        <v>226</v>
      </c>
      <c r="BJ603" s="4"/>
      <c r="BK603" s="8"/>
      <c r="BL603" s="2" t="s">
        <v>3748</v>
      </c>
      <c r="BM603" s="7"/>
      <c r="BN603" s="7"/>
      <c r="BO603" s="4"/>
      <c r="BP603" s="8"/>
      <c r="BQ603" s="4"/>
      <c r="BR603" s="8"/>
      <c r="BS603" s="7"/>
      <c r="BT603" s="7"/>
      <c r="BU603" s="2" t="s">
        <v>236</v>
      </c>
      <c r="BV603" s="2" t="s">
        <v>237</v>
      </c>
      <c r="BW603" s="2" t="s">
        <v>226</v>
      </c>
      <c r="BX603" s="2" t="s">
        <v>226</v>
      </c>
      <c r="BY603" s="2" t="s">
        <v>238</v>
      </c>
      <c r="BZ603" s="2" t="s">
        <v>226</v>
      </c>
      <c r="CA603" s="4"/>
      <c r="CB603" s="8"/>
      <c r="CC603" s="4">
        <v>2</v>
      </c>
      <c r="CD603" s="8">
        <v>160.92</v>
      </c>
      <c r="CE603" s="7">
        <v>-1</v>
      </c>
      <c r="CF603" s="7">
        <v>-1</v>
      </c>
      <c r="CG603" s="2" t="s">
        <v>239</v>
      </c>
      <c r="CH603" s="2" t="s">
        <v>237</v>
      </c>
      <c r="CI603" s="2" t="s">
        <v>3030</v>
      </c>
      <c r="CJ603" s="2" t="s">
        <v>1595</v>
      </c>
      <c r="CK603" s="2" t="s">
        <v>238</v>
      </c>
      <c r="CL603" s="2" t="s">
        <v>226</v>
      </c>
      <c r="CM603" s="4"/>
      <c r="CN603" s="8"/>
      <c r="CO603" s="4">
        <v>1</v>
      </c>
      <c r="CP603" s="8">
        <v>31.23</v>
      </c>
      <c r="CQ603" s="7">
        <v>-1</v>
      </c>
      <c r="CR603" s="7">
        <v>-1</v>
      </c>
      <c r="CS603" s="2" t="s">
        <v>239</v>
      </c>
      <c r="CT603" s="2" t="s">
        <v>237</v>
      </c>
      <c r="CU603" s="2" t="s">
        <v>3030</v>
      </c>
      <c r="CV603" s="2" t="s">
        <v>4302</v>
      </c>
      <c r="CW603" s="2" t="s">
        <v>238</v>
      </c>
      <c r="CX603" s="2" t="s">
        <v>226</v>
      </c>
      <c r="CY603" s="4"/>
      <c r="CZ603" s="8"/>
      <c r="DA603" s="4">
        <v>20</v>
      </c>
      <c r="DB603" s="8">
        <v>626.4</v>
      </c>
      <c r="DC603" s="7">
        <v>-1</v>
      </c>
      <c r="DD603" s="7">
        <v>-1</v>
      </c>
      <c r="DE603" s="2" t="s">
        <v>239</v>
      </c>
      <c r="DF603" s="2" t="s">
        <v>237</v>
      </c>
      <c r="DG603" s="2" t="s">
        <v>654</v>
      </c>
      <c r="DH603" s="2" t="s">
        <v>1299</v>
      </c>
      <c r="DI603" s="2" t="s">
        <v>291</v>
      </c>
      <c r="DJ603" s="2" t="s">
        <v>226</v>
      </c>
      <c r="DK603" s="4"/>
      <c r="DL603" s="8"/>
      <c r="DM603" s="4">
        <v>1</v>
      </c>
      <c r="DN603" s="8">
        <v>30.36</v>
      </c>
      <c r="DO603" s="7">
        <v>-1</v>
      </c>
      <c r="DP603" s="7">
        <v>-1</v>
      </c>
      <c r="DQ603" s="2" t="s">
        <v>239</v>
      </c>
      <c r="DR603" s="2" t="s">
        <v>237</v>
      </c>
      <c r="DS603" s="2" t="s">
        <v>3030</v>
      </c>
      <c r="DT603" s="2" t="s">
        <v>1616</v>
      </c>
      <c r="DU603" s="2" t="s">
        <v>291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239</v>
      </c>
      <c r="ED603" s="2" t="s">
        <v>237</v>
      </c>
      <c r="EE603" s="2" t="s">
        <v>750</v>
      </c>
      <c r="EF603" s="2" t="s">
        <v>1963</v>
      </c>
      <c r="EG603" s="2" t="s">
        <v>238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239</v>
      </c>
      <c r="EP603" s="2" t="s">
        <v>237</v>
      </c>
      <c r="EQ603" s="2" t="s">
        <v>3030</v>
      </c>
      <c r="ER603" s="2" t="s">
        <v>3476</v>
      </c>
      <c r="ES603" s="2" t="s">
        <v>238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239</v>
      </c>
      <c r="FB603" s="2" t="s">
        <v>237</v>
      </c>
      <c r="FC603" s="2" t="s">
        <v>4303</v>
      </c>
      <c r="FD603" s="2" t="s">
        <v>1240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237</v>
      </c>
      <c r="FO603" s="2" t="s">
        <v>3030</v>
      </c>
      <c r="FP603" s="2" t="s">
        <v>536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252</v>
      </c>
      <c r="GL603" s="2" t="s">
        <v>237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237</v>
      </c>
      <c r="GY603" s="2" t="s">
        <v>226</v>
      </c>
      <c r="GZ603" s="2" t="s">
        <v>226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252</v>
      </c>
      <c r="HJ603" s="2" t="s">
        <v>237</v>
      </c>
      <c r="HK603" s="2" t="s">
        <v>226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239</v>
      </c>
      <c r="HV603" s="2" t="s">
        <v>237</v>
      </c>
      <c r="HW603" s="2" t="s">
        <v>666</v>
      </c>
      <c r="HX603" s="2" t="s">
        <v>403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252</v>
      </c>
      <c r="IH603" s="2" t="s">
        <v>237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226</v>
      </c>
      <c r="IT603" s="2" t="s">
        <v>226</v>
      </c>
      <c r="IU603" s="2" t="s">
        <v>226</v>
      </c>
      <c r="IV603" s="2" t="s">
        <v>226</v>
      </c>
      <c r="IW603" s="2" t="s">
        <v>226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252</v>
      </c>
      <c r="JF603" s="2" t="s">
        <v>237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237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237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236</v>
      </c>
      <c r="KP603" s="2" t="s">
        <v>237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252</v>
      </c>
      <c r="LB603" s="2" t="s">
        <v>237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239</v>
      </c>
      <c r="LN603" s="2" t="s">
        <v>237</v>
      </c>
      <c r="LO603" s="2" t="s">
        <v>321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252</v>
      </c>
      <c r="MX603" s="2" t="s">
        <v>237</v>
      </c>
      <c r="MY603" s="2" t="s">
        <v>226</v>
      </c>
      <c r="MZ603" s="2" t="s">
        <v>226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239</v>
      </c>
      <c r="NJ603" s="2" t="s">
        <v>237</v>
      </c>
      <c r="NK603" s="2" t="s">
        <v>3030</v>
      </c>
      <c r="NL603" s="2" t="s">
        <v>3008</v>
      </c>
      <c r="NM603" s="2" t="s">
        <v>291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239</v>
      </c>
      <c r="NV603" s="2" t="s">
        <v>237</v>
      </c>
      <c r="NW603" s="2" t="s">
        <v>787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252</v>
      </c>
      <c r="OH603" s="2" t="s">
        <v>237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252</v>
      </c>
      <c r="OT603" s="2" t="s">
        <v>237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266</v>
      </c>
      <c r="QD603" s="2" t="s">
        <v>237</v>
      </c>
      <c r="QE603" s="2" t="s">
        <v>226</v>
      </c>
      <c r="QF603" s="2" t="s">
        <v>226</v>
      </c>
      <c r="QG603" s="2" t="s">
        <v>238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252</v>
      </c>
      <c r="QP603" s="2" t="s">
        <v>237</v>
      </c>
      <c r="QQ603" s="2" t="s">
        <v>226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266</v>
      </c>
      <c r="RB603" s="2" t="s">
        <v>237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226</v>
      </c>
      <c r="RO603" s="2" t="s">
        <v>226</v>
      </c>
      <c r="RP603" s="2" t="s">
        <v>226</v>
      </c>
      <c r="RQ603" s="2" t="s">
        <v>226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252</v>
      </c>
      <c r="RZ603" s="2" t="s">
        <v>237</v>
      </c>
      <c r="SA603" s="2" t="s">
        <v>226</v>
      </c>
      <c r="SB603" s="2" t="s">
        <v>226</v>
      </c>
      <c r="SC603" s="2" t="s">
        <v>238</v>
      </c>
      <c r="SD603" s="2" t="s">
        <v>226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</row>
    <row r="604">
      <c r="A604" s="2" t="s">
        <v>4304</v>
      </c>
      <c r="B604" s="2" t="s">
        <v>577</v>
      </c>
      <c r="C604" s="2" t="s">
        <v>4255</v>
      </c>
      <c r="D604" s="2" t="s">
        <v>215</v>
      </c>
      <c r="E604" s="2" t="s">
        <v>216</v>
      </c>
      <c r="F604" s="2" t="s">
        <v>4305</v>
      </c>
      <c r="G604" s="2" t="s">
        <v>2499</v>
      </c>
      <c r="H604" s="2" t="s">
        <v>4306</v>
      </c>
      <c r="I604" s="2" t="s">
        <v>4307</v>
      </c>
      <c r="J604" s="2" t="s">
        <v>437</v>
      </c>
      <c r="K604" s="2" t="s">
        <v>2130</v>
      </c>
      <c r="L604" s="3">
        <v>38.4</v>
      </c>
      <c r="M604" s="3">
        <v>40.32</v>
      </c>
      <c r="N604" s="3">
        <v>79.99</v>
      </c>
      <c r="O604" s="2" t="s">
        <v>223</v>
      </c>
      <c r="P604" s="2" t="s">
        <v>224</v>
      </c>
      <c r="Q604" s="2" t="s">
        <v>225</v>
      </c>
      <c r="R604" s="2" t="s">
        <v>226</v>
      </c>
      <c r="S604" s="2" t="s">
        <v>4308</v>
      </c>
      <c r="T604" s="2" t="s">
        <v>228</v>
      </c>
      <c r="U604" s="2" t="s">
        <v>371</v>
      </c>
      <c r="V604" s="2" t="s">
        <v>320</v>
      </c>
      <c r="W604" s="2" t="s">
        <v>231</v>
      </c>
      <c r="X604" s="2" t="s">
        <v>971</v>
      </c>
      <c r="Y604" s="2" t="s">
        <v>2363</v>
      </c>
      <c r="Z604" s="4">
        <v>222</v>
      </c>
      <c r="AA604" s="4">
        <f>=ROUNDDOWN(10.5714285714286,0)</f>
      </c>
      <c r="AB604" s="5">
        <v>21</v>
      </c>
      <c r="AC604" s="2" t="s">
        <v>1354</v>
      </c>
      <c r="AD604" s="4">
        <v>240</v>
      </c>
      <c r="AE604" s="4">
        <v>560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278</v>
      </c>
      <c r="AQ604" s="8">
        <v>11867.28</v>
      </c>
      <c r="AR604" s="4">
        <v>171</v>
      </c>
      <c r="AS604" s="8">
        <v>6962.07</v>
      </c>
      <c r="AT604" s="7">
        <v>0.6257</v>
      </c>
      <c r="AU604" s="7">
        <v>0.7046</v>
      </c>
      <c r="AV604" s="4">
        <v>489</v>
      </c>
      <c r="AW604" s="8">
        <v>23185.55</v>
      </c>
      <c r="AX604" s="4">
        <v>384</v>
      </c>
      <c r="AY604" s="8">
        <v>18062.78</v>
      </c>
      <c r="AZ604" s="7">
        <v>0.2734</v>
      </c>
      <c r="BA604" s="7">
        <v>0.2836</v>
      </c>
      <c r="BB604" s="7">
        <v>0.5118</v>
      </c>
      <c r="BC604" s="4">
        <v>489</v>
      </c>
      <c r="BD604" s="8">
        <v>23185.55</v>
      </c>
      <c r="BE604" s="4">
        <v>384</v>
      </c>
      <c r="BF604" s="8">
        <v>18062.78</v>
      </c>
      <c r="BG604" s="7">
        <v>0.2734</v>
      </c>
      <c r="BH604" s="7">
        <v>0.2836</v>
      </c>
      <c r="BI604" s="7">
        <v>1</v>
      </c>
      <c r="BJ604" s="4">
        <v>278</v>
      </c>
      <c r="BK604" s="8">
        <v>11867.28</v>
      </c>
      <c r="BL604" s="2" t="s">
        <v>4309</v>
      </c>
      <c r="BM604" s="7">
        <v>1</v>
      </c>
      <c r="BN604" s="7">
        <v>1</v>
      </c>
      <c r="BO604" s="4">
        <v>128</v>
      </c>
      <c r="BP604" s="8">
        <v>5652.48</v>
      </c>
      <c r="BQ604" s="4"/>
      <c r="BR604" s="8"/>
      <c r="BS604" s="7"/>
      <c r="BT604" s="7"/>
      <c r="BU604" s="2" t="s">
        <v>239</v>
      </c>
      <c r="BV604" s="2" t="s">
        <v>223</v>
      </c>
      <c r="BW604" s="2" t="s">
        <v>226</v>
      </c>
      <c r="BX604" s="2" t="s">
        <v>260</v>
      </c>
      <c r="BY604" s="2" t="s">
        <v>238</v>
      </c>
      <c r="BZ604" s="2" t="s">
        <v>226</v>
      </c>
      <c r="CA604" s="4">
        <v>32</v>
      </c>
      <c r="CB604" s="8">
        <v>1287.68</v>
      </c>
      <c r="CC604" s="4">
        <v>60</v>
      </c>
      <c r="CD604" s="8">
        <v>2414.4</v>
      </c>
      <c r="CE604" s="7">
        <v>-0.4667</v>
      </c>
      <c r="CF604" s="7">
        <v>-0.4667</v>
      </c>
      <c r="CG604" s="2" t="s">
        <v>239</v>
      </c>
      <c r="CH604" s="2" t="s">
        <v>223</v>
      </c>
      <c r="CI604" s="2" t="s">
        <v>2363</v>
      </c>
      <c r="CJ604" s="2" t="s">
        <v>1800</v>
      </c>
      <c r="CK604" s="2" t="s">
        <v>238</v>
      </c>
      <c r="CL604" s="2" t="s">
        <v>226</v>
      </c>
      <c r="CM604" s="4">
        <v>53</v>
      </c>
      <c r="CN604" s="8">
        <v>2303.38</v>
      </c>
      <c r="CO604" s="4">
        <v>21</v>
      </c>
      <c r="CP604" s="8">
        <v>912.66</v>
      </c>
      <c r="CQ604" s="7">
        <v>1.5238</v>
      </c>
      <c r="CR604" s="7">
        <v>1.5238</v>
      </c>
      <c r="CS604" s="2" t="s">
        <v>239</v>
      </c>
      <c r="CT604" s="2" t="s">
        <v>223</v>
      </c>
      <c r="CU604" s="2" t="s">
        <v>2363</v>
      </c>
      <c r="CV604" s="2" t="s">
        <v>1800</v>
      </c>
      <c r="CW604" s="2" t="s">
        <v>238</v>
      </c>
      <c r="CX604" s="2" t="s">
        <v>226</v>
      </c>
      <c r="CY604" s="4">
        <v>6</v>
      </c>
      <c r="CZ604" s="8">
        <v>259.14</v>
      </c>
      <c r="DA604" s="4">
        <v>4</v>
      </c>
      <c r="DB604" s="8">
        <v>172.76</v>
      </c>
      <c r="DC604" s="7">
        <v>0.5</v>
      </c>
      <c r="DD604" s="7">
        <v>0.5</v>
      </c>
      <c r="DE604" s="2" t="s">
        <v>239</v>
      </c>
      <c r="DF604" s="2" t="s">
        <v>223</v>
      </c>
      <c r="DG604" s="2" t="s">
        <v>654</v>
      </c>
      <c r="DH604" s="2" t="s">
        <v>1288</v>
      </c>
      <c r="DI604" s="2" t="s">
        <v>238</v>
      </c>
      <c r="DJ604" s="2" t="s">
        <v>226</v>
      </c>
      <c r="DK604" s="4">
        <v>10</v>
      </c>
      <c r="DL604" s="8">
        <v>404.75</v>
      </c>
      <c r="DM604" s="4">
        <v>23</v>
      </c>
      <c r="DN604" s="8">
        <v>876.26</v>
      </c>
      <c r="DO604" s="7">
        <v>-0.5652</v>
      </c>
      <c r="DP604" s="7">
        <v>-0.5381</v>
      </c>
      <c r="DQ604" s="2" t="s">
        <v>239</v>
      </c>
      <c r="DR604" s="2" t="s">
        <v>223</v>
      </c>
      <c r="DS604" s="2" t="s">
        <v>2363</v>
      </c>
      <c r="DT604" s="2" t="s">
        <v>832</v>
      </c>
      <c r="DU604" s="2" t="s">
        <v>238</v>
      </c>
      <c r="DV604" s="2" t="s">
        <v>226</v>
      </c>
      <c r="DW604" s="4">
        <v>11</v>
      </c>
      <c r="DX604" s="8">
        <v>445.72</v>
      </c>
      <c r="DY604" s="4">
        <v>18</v>
      </c>
      <c r="DZ604" s="8">
        <v>729.36</v>
      </c>
      <c r="EA604" s="7">
        <v>-0.3889</v>
      </c>
      <c r="EB604" s="7">
        <v>-0.3889</v>
      </c>
      <c r="EC604" s="2" t="s">
        <v>239</v>
      </c>
      <c r="ED604" s="2" t="s">
        <v>223</v>
      </c>
      <c r="EE604" s="2" t="s">
        <v>1987</v>
      </c>
      <c r="EF604" s="2" t="s">
        <v>1288</v>
      </c>
      <c r="EG604" s="2" t="s">
        <v>238</v>
      </c>
      <c r="EH604" s="2" t="s">
        <v>226</v>
      </c>
      <c r="EI604" s="4">
        <v>8</v>
      </c>
      <c r="EJ604" s="8">
        <v>334.16</v>
      </c>
      <c r="EK604" s="4">
        <v>11</v>
      </c>
      <c r="EL604" s="8">
        <v>459.47</v>
      </c>
      <c r="EM604" s="7">
        <v>-0.2727</v>
      </c>
      <c r="EN604" s="7">
        <v>-0.2727</v>
      </c>
      <c r="EO604" s="2" t="s">
        <v>239</v>
      </c>
      <c r="EP604" s="2" t="s">
        <v>223</v>
      </c>
      <c r="EQ604" s="2" t="s">
        <v>2363</v>
      </c>
      <c r="ER604" s="2" t="s">
        <v>1794</v>
      </c>
      <c r="ES604" s="2" t="s">
        <v>238</v>
      </c>
      <c r="ET604" s="2" t="s">
        <v>226</v>
      </c>
      <c r="EU604" s="4">
        <v>15</v>
      </c>
      <c r="EV604" s="8">
        <v>576.37</v>
      </c>
      <c r="EW604" s="4">
        <v>7</v>
      </c>
      <c r="EX604" s="8">
        <v>281.51</v>
      </c>
      <c r="EY604" s="7">
        <v>1.1429</v>
      </c>
      <c r="EZ604" s="7">
        <v>1.0474</v>
      </c>
      <c r="FA604" s="2" t="s">
        <v>239</v>
      </c>
      <c r="FB604" s="2" t="s">
        <v>223</v>
      </c>
      <c r="FC604" s="2" t="s">
        <v>770</v>
      </c>
      <c r="FD604" s="2" t="s">
        <v>612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223</v>
      </c>
      <c r="FO604" s="2" t="s">
        <v>2363</v>
      </c>
      <c r="FP604" s="2" t="s">
        <v>1794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239</v>
      </c>
      <c r="FZ604" s="2" t="s">
        <v>223</v>
      </c>
      <c r="GA604" s="2" t="s">
        <v>661</v>
      </c>
      <c r="GB604" s="2" t="s">
        <v>226</v>
      </c>
      <c r="GC604" s="2" t="s">
        <v>238</v>
      </c>
      <c r="GD604" s="2" t="s">
        <v>226</v>
      </c>
      <c r="GE604" s="4"/>
      <c r="GF604" s="8"/>
      <c r="GG604" s="4">
        <v>6</v>
      </c>
      <c r="GH604" s="8">
        <v>254.04</v>
      </c>
      <c r="GI604" s="7">
        <v>-1</v>
      </c>
      <c r="GJ604" s="7">
        <v>-1</v>
      </c>
      <c r="GK604" s="2" t="s">
        <v>1002</v>
      </c>
      <c r="GL604" s="2" t="s">
        <v>237</v>
      </c>
      <c r="GM604" s="2" t="s">
        <v>3661</v>
      </c>
      <c r="GN604" s="2" t="s">
        <v>3336</v>
      </c>
      <c r="GO604" s="2" t="s">
        <v>238</v>
      </c>
      <c r="GP604" s="2" t="s">
        <v>226</v>
      </c>
      <c r="GQ604" s="4">
        <v>8</v>
      </c>
      <c r="GR604" s="8">
        <v>338.72</v>
      </c>
      <c r="GS604" s="4">
        <v>1</v>
      </c>
      <c r="GT604" s="8">
        <v>42.34</v>
      </c>
      <c r="GU604" s="7">
        <v>7</v>
      </c>
      <c r="GV604" s="7">
        <v>7</v>
      </c>
      <c r="GW604" s="2" t="s">
        <v>239</v>
      </c>
      <c r="GX604" s="2" t="s">
        <v>223</v>
      </c>
      <c r="GY604" s="2" t="s">
        <v>663</v>
      </c>
      <c r="GZ604" s="2" t="s">
        <v>1723</v>
      </c>
      <c r="HA604" s="2" t="s">
        <v>238</v>
      </c>
      <c r="HB604" s="2" t="s">
        <v>226</v>
      </c>
      <c r="HC604" s="4">
        <v>5</v>
      </c>
      <c r="HD604" s="8">
        <v>184.24</v>
      </c>
      <c r="HE604" s="4">
        <v>9</v>
      </c>
      <c r="HF604" s="8">
        <v>376.83</v>
      </c>
      <c r="HG604" s="7">
        <v>-0.4444</v>
      </c>
      <c r="HH604" s="7">
        <v>-0.5111</v>
      </c>
      <c r="HI604" s="2" t="s">
        <v>239</v>
      </c>
      <c r="HJ604" s="2" t="s">
        <v>223</v>
      </c>
      <c r="HK604" s="2" t="s">
        <v>899</v>
      </c>
      <c r="HL604" s="2" t="s">
        <v>352</v>
      </c>
      <c r="HM604" s="2" t="s">
        <v>238</v>
      </c>
      <c r="HN604" s="2" t="s">
        <v>226</v>
      </c>
      <c r="HO604" s="4"/>
      <c r="HP604" s="8"/>
      <c r="HQ604" s="4">
        <v>3</v>
      </c>
      <c r="HR604" s="8">
        <v>120.96</v>
      </c>
      <c r="HS604" s="7">
        <v>-1</v>
      </c>
      <c r="HT604" s="7">
        <v>-1</v>
      </c>
      <c r="HU604" s="2" t="s">
        <v>1002</v>
      </c>
      <c r="HV604" s="2" t="s">
        <v>237</v>
      </c>
      <c r="HW604" s="2" t="s">
        <v>666</v>
      </c>
      <c r="HX604" s="2" t="s">
        <v>703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226</v>
      </c>
      <c r="IT604" s="2" t="s">
        <v>226</v>
      </c>
      <c r="IU604" s="2" t="s">
        <v>226</v>
      </c>
      <c r="IV604" s="2" t="s">
        <v>226</v>
      </c>
      <c r="IW604" s="2" t="s">
        <v>226</v>
      </c>
      <c r="IX604" s="2" t="s">
        <v>226</v>
      </c>
      <c r="IY604" s="4">
        <v>2</v>
      </c>
      <c r="IZ604" s="8">
        <v>80.64</v>
      </c>
      <c r="JA604" s="4"/>
      <c r="JB604" s="8"/>
      <c r="JC604" s="7"/>
      <c r="JD604" s="7"/>
      <c r="JE604" s="2" t="s">
        <v>239</v>
      </c>
      <c r="JF604" s="2" t="s">
        <v>223</v>
      </c>
      <c r="JG604" s="2" t="s">
        <v>1294</v>
      </c>
      <c r="JH604" s="2" t="s">
        <v>1405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236</v>
      </c>
      <c r="KP604" s="2" t="s">
        <v>223</v>
      </c>
      <c r="KQ604" s="2" t="s">
        <v>226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252</v>
      </c>
      <c r="LB604" s="2" t="s">
        <v>223</v>
      </c>
      <c r="LC604" s="2" t="s">
        <v>226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239</v>
      </c>
      <c r="LN604" s="2" t="s">
        <v>223</v>
      </c>
      <c r="LO604" s="2" t="s">
        <v>321</v>
      </c>
      <c r="LP604" s="2" t="s">
        <v>1789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239</v>
      </c>
      <c r="MX604" s="2" t="s">
        <v>223</v>
      </c>
      <c r="MY604" s="2" t="s">
        <v>355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>
        <v>6</v>
      </c>
      <c r="NF604" s="8">
        <v>240.84</v>
      </c>
      <c r="NG604" s="7">
        <v>-1</v>
      </c>
      <c r="NH604" s="7">
        <v>-1</v>
      </c>
      <c r="NI604" s="2" t="s">
        <v>239</v>
      </c>
      <c r="NJ604" s="2" t="s">
        <v>261</v>
      </c>
      <c r="NK604" s="2" t="s">
        <v>2363</v>
      </c>
      <c r="NL604" s="2" t="s">
        <v>814</v>
      </c>
      <c r="NM604" s="2" t="s">
        <v>238</v>
      </c>
      <c r="NN604" s="2" t="s">
        <v>226</v>
      </c>
      <c r="NO604" s="4"/>
      <c r="NP604" s="8"/>
      <c r="NQ604" s="4">
        <v>2</v>
      </c>
      <c r="NR604" s="8">
        <v>80.64</v>
      </c>
      <c r="NS604" s="7">
        <v>-1</v>
      </c>
      <c r="NT604" s="7">
        <v>-1</v>
      </c>
      <c r="NU604" s="2" t="s">
        <v>239</v>
      </c>
      <c r="NV604" s="2" t="s">
        <v>237</v>
      </c>
      <c r="NW604" s="2" t="s">
        <v>520</v>
      </c>
      <c r="NX604" s="2" t="s">
        <v>496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448</v>
      </c>
      <c r="OH604" s="2" t="s">
        <v>223</v>
      </c>
      <c r="OI604" s="2" t="s">
        <v>226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252</v>
      </c>
      <c r="OT604" s="2" t="s">
        <v>223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223</v>
      </c>
      <c r="PG604" s="2" t="s">
        <v>226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266</v>
      </c>
      <c r="QD604" s="2" t="s">
        <v>223</v>
      </c>
      <c r="QE604" s="2" t="s">
        <v>226</v>
      </c>
      <c r="QF604" s="2" t="s">
        <v>226</v>
      </c>
      <c r="QG604" s="2" t="s">
        <v>238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236</v>
      </c>
      <c r="QP604" s="2" t="s">
        <v>237</v>
      </c>
      <c r="QQ604" s="2" t="s">
        <v>226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266</v>
      </c>
      <c r="RB604" s="2" t="s">
        <v>223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226</v>
      </c>
      <c r="RO604" s="2" t="s">
        <v>226</v>
      </c>
      <c r="RP604" s="2" t="s">
        <v>226</v>
      </c>
      <c r="RQ604" s="2" t="s">
        <v>226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236</v>
      </c>
      <c r="RZ604" s="2" t="s">
        <v>237</v>
      </c>
      <c r="SA604" s="2" t="s">
        <v>226</v>
      </c>
      <c r="SB604" s="2" t="s">
        <v>226</v>
      </c>
      <c r="SC604" s="2" t="s">
        <v>238</v>
      </c>
      <c r="SD604" s="2" t="s">
        <v>226</v>
      </c>
      <c r="SE604" s="4">
        <v>189</v>
      </c>
      <c r="SF604" s="4"/>
      <c r="SG604" s="4"/>
      <c r="SH604" s="4"/>
      <c r="SI604" s="4">
        <v>33</v>
      </c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>
        <v>240</v>
      </c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>
        <v>40</v>
      </c>
      <c r="TI604" s="4"/>
      <c r="TJ604" s="4"/>
      <c r="TK604" s="4"/>
      <c r="TL604" s="4"/>
      <c r="TM604" s="4"/>
      <c r="TN604" s="4"/>
      <c r="TO604" s="4"/>
      <c r="TP604" s="4"/>
      <c r="TQ604" s="4"/>
      <c r="TR604" s="4">
        <v>100</v>
      </c>
      <c r="TS604" s="4"/>
      <c r="TT604" s="4"/>
      <c r="TU604" s="4"/>
      <c r="TV604" s="4"/>
      <c r="TW604" s="4"/>
      <c r="TX604" s="4">
        <v>70</v>
      </c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>
        <v>110</v>
      </c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</row>
    <row r="605">
      <c r="A605" s="2" t="s">
        <v>4310</v>
      </c>
      <c r="B605" s="2" t="s">
        <v>577</v>
      </c>
      <c r="C605" s="2" t="s">
        <v>4255</v>
      </c>
      <c r="D605" s="2" t="s">
        <v>215</v>
      </c>
      <c r="E605" s="2" t="s">
        <v>216</v>
      </c>
      <c r="F605" s="2" t="s">
        <v>4305</v>
      </c>
      <c r="G605" s="2" t="s">
        <v>2499</v>
      </c>
      <c r="H605" s="2" t="s">
        <v>4306</v>
      </c>
      <c r="I605" s="2" t="s">
        <v>4307</v>
      </c>
      <c r="J605" s="2" t="s">
        <v>221</v>
      </c>
      <c r="K605" s="2" t="s">
        <v>2130</v>
      </c>
      <c r="L605" s="3">
        <v>48</v>
      </c>
      <c r="M605" s="3">
        <v>50.4</v>
      </c>
      <c r="N605" s="3">
        <v>99.99</v>
      </c>
      <c r="O605" s="2" t="s">
        <v>223</v>
      </c>
      <c r="P605" s="2" t="s">
        <v>224</v>
      </c>
      <c r="Q605" s="2" t="s">
        <v>225</v>
      </c>
      <c r="R605" s="2" t="s">
        <v>226</v>
      </c>
      <c r="S605" s="2" t="s">
        <v>4308</v>
      </c>
      <c r="T605" s="2" t="s">
        <v>228</v>
      </c>
      <c r="U605" s="2" t="s">
        <v>229</v>
      </c>
      <c r="V605" s="2" t="s">
        <v>320</v>
      </c>
      <c r="W605" s="2" t="s">
        <v>231</v>
      </c>
      <c r="X605" s="2" t="s">
        <v>971</v>
      </c>
      <c r="Y605" s="2" t="s">
        <v>2363</v>
      </c>
      <c r="Z605" s="4">
        <v>138</v>
      </c>
      <c r="AA605" s="4">
        <f>=ROUNDDOWN(6.9,0)</f>
      </c>
      <c r="AB605" s="5">
        <v>20</v>
      </c>
      <c r="AC605" s="2" t="s">
        <v>1354</v>
      </c>
      <c r="AD605" s="4">
        <v>100</v>
      </c>
      <c r="AE605" s="4">
        <v>580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211</v>
      </c>
      <c r="AQ605" s="8">
        <v>11318.27</v>
      </c>
      <c r="AR605" s="4">
        <v>213</v>
      </c>
      <c r="AS605" s="8">
        <v>11100.71</v>
      </c>
      <c r="AT605" s="7">
        <v>-0.0094</v>
      </c>
      <c r="AU605" s="7">
        <v>0.0196</v>
      </c>
      <c r="AV605" s="4" t="s">
        <v>226</v>
      </c>
      <c r="AW605" s="8" t="s">
        <v>226</v>
      </c>
      <c r="AX605" s="4" t="s">
        <v>226</v>
      </c>
      <c r="AY605" s="8" t="s">
        <v>226</v>
      </c>
      <c r="AZ605" s="7" t="s">
        <v>226</v>
      </c>
      <c r="BA605" s="7" t="s">
        <v>226</v>
      </c>
      <c r="BB605" s="7">
        <v>0.4882</v>
      </c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 t="s">
        <v>226</v>
      </c>
      <c r="BJ605" s="4">
        <v>211</v>
      </c>
      <c r="BK605" s="8">
        <v>11318.27</v>
      </c>
      <c r="BL605" s="2" t="s">
        <v>4311</v>
      </c>
      <c r="BM605" s="7">
        <v>1</v>
      </c>
      <c r="BN605" s="7">
        <v>1</v>
      </c>
      <c r="BO605" s="4">
        <v>73</v>
      </c>
      <c r="BP605" s="8">
        <v>4029.6</v>
      </c>
      <c r="BQ605" s="4"/>
      <c r="BR605" s="8"/>
      <c r="BS605" s="7"/>
      <c r="BT605" s="7"/>
      <c r="BU605" s="2" t="s">
        <v>239</v>
      </c>
      <c r="BV605" s="2" t="s">
        <v>223</v>
      </c>
      <c r="BW605" s="2" t="s">
        <v>226</v>
      </c>
      <c r="BX605" s="2" t="s">
        <v>299</v>
      </c>
      <c r="BY605" s="2" t="s">
        <v>238</v>
      </c>
      <c r="BZ605" s="2" t="s">
        <v>226</v>
      </c>
      <c r="CA605" s="4">
        <v>21</v>
      </c>
      <c r="CB605" s="8">
        <v>1086.54</v>
      </c>
      <c r="CC605" s="4">
        <v>77</v>
      </c>
      <c r="CD605" s="8">
        <v>3983.98</v>
      </c>
      <c r="CE605" s="7">
        <v>-0.7273</v>
      </c>
      <c r="CF605" s="7">
        <v>-0.7273</v>
      </c>
      <c r="CG605" s="2" t="s">
        <v>239</v>
      </c>
      <c r="CH605" s="2" t="s">
        <v>223</v>
      </c>
      <c r="CI605" s="2" t="s">
        <v>2363</v>
      </c>
      <c r="CJ605" s="2" t="s">
        <v>1796</v>
      </c>
      <c r="CK605" s="2" t="s">
        <v>238</v>
      </c>
      <c r="CL605" s="2" t="s">
        <v>226</v>
      </c>
      <c r="CM605" s="4">
        <v>51</v>
      </c>
      <c r="CN605" s="8">
        <v>2849.88</v>
      </c>
      <c r="CO605" s="4">
        <v>22</v>
      </c>
      <c r="CP605" s="8">
        <v>1229.36</v>
      </c>
      <c r="CQ605" s="7">
        <v>1.3182</v>
      </c>
      <c r="CR605" s="7">
        <v>1.3182</v>
      </c>
      <c r="CS605" s="2" t="s">
        <v>239</v>
      </c>
      <c r="CT605" s="2" t="s">
        <v>223</v>
      </c>
      <c r="CU605" s="2" t="s">
        <v>2363</v>
      </c>
      <c r="CV605" s="2" t="s">
        <v>659</v>
      </c>
      <c r="CW605" s="2" t="s">
        <v>238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236</v>
      </c>
      <c r="DF605" s="2" t="s">
        <v>223</v>
      </c>
      <c r="DG605" s="2" t="s">
        <v>654</v>
      </c>
      <c r="DH605" s="2" t="s">
        <v>3648</v>
      </c>
      <c r="DI605" s="2" t="s">
        <v>238</v>
      </c>
      <c r="DJ605" s="2" t="s">
        <v>226</v>
      </c>
      <c r="DK605" s="4">
        <v>16</v>
      </c>
      <c r="DL605" s="8">
        <v>821.37</v>
      </c>
      <c r="DM605" s="4">
        <v>15</v>
      </c>
      <c r="DN605" s="8">
        <v>764.08</v>
      </c>
      <c r="DO605" s="7">
        <v>0.0667</v>
      </c>
      <c r="DP605" s="7">
        <v>0.075</v>
      </c>
      <c r="DQ605" s="2" t="s">
        <v>239</v>
      </c>
      <c r="DR605" s="2" t="s">
        <v>223</v>
      </c>
      <c r="DS605" s="2" t="s">
        <v>2363</v>
      </c>
      <c r="DT605" s="2" t="s">
        <v>832</v>
      </c>
      <c r="DU605" s="2" t="s">
        <v>238</v>
      </c>
      <c r="DV605" s="2" t="s">
        <v>226</v>
      </c>
      <c r="DW605" s="4">
        <v>9</v>
      </c>
      <c r="DX605" s="8">
        <v>468.81</v>
      </c>
      <c r="DY605" s="4">
        <v>18</v>
      </c>
      <c r="DZ605" s="8">
        <v>937.62</v>
      </c>
      <c r="EA605" s="7">
        <v>-0.5</v>
      </c>
      <c r="EB605" s="7">
        <v>-0.5</v>
      </c>
      <c r="EC605" s="2" t="s">
        <v>239</v>
      </c>
      <c r="ED605" s="2" t="s">
        <v>223</v>
      </c>
      <c r="EE605" s="2" t="s">
        <v>784</v>
      </c>
      <c r="EF605" s="2" t="s">
        <v>1288</v>
      </c>
      <c r="EG605" s="2" t="s">
        <v>238</v>
      </c>
      <c r="EH605" s="2" t="s">
        <v>226</v>
      </c>
      <c r="EI605" s="4">
        <v>7</v>
      </c>
      <c r="EJ605" s="8">
        <v>375.97</v>
      </c>
      <c r="EK605" s="4">
        <v>10</v>
      </c>
      <c r="EL605" s="8">
        <v>537.1</v>
      </c>
      <c r="EM605" s="7">
        <v>-0.3</v>
      </c>
      <c r="EN605" s="7">
        <v>-0.3</v>
      </c>
      <c r="EO605" s="2" t="s">
        <v>239</v>
      </c>
      <c r="EP605" s="2" t="s">
        <v>223</v>
      </c>
      <c r="EQ605" s="2" t="s">
        <v>2363</v>
      </c>
      <c r="ER605" s="2" t="s">
        <v>1796</v>
      </c>
      <c r="ES605" s="2" t="s">
        <v>238</v>
      </c>
      <c r="ET605" s="2" t="s">
        <v>226</v>
      </c>
      <c r="EU605" s="4">
        <v>17</v>
      </c>
      <c r="EV605" s="8">
        <v>821.35</v>
      </c>
      <c r="EW605" s="4">
        <v>15</v>
      </c>
      <c r="EX605" s="8">
        <v>715.53</v>
      </c>
      <c r="EY605" s="7">
        <v>0.1333</v>
      </c>
      <c r="EZ605" s="7">
        <v>0.1479</v>
      </c>
      <c r="FA605" s="2" t="s">
        <v>239</v>
      </c>
      <c r="FB605" s="2" t="s">
        <v>223</v>
      </c>
      <c r="FC605" s="2" t="s">
        <v>770</v>
      </c>
      <c r="FD605" s="2" t="s">
        <v>4312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223</v>
      </c>
      <c r="FO605" s="2" t="s">
        <v>2363</v>
      </c>
      <c r="FP605" s="2" t="s">
        <v>4312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223</v>
      </c>
      <c r="GA605" s="2" t="s">
        <v>661</v>
      </c>
      <c r="GB605" s="2" t="s">
        <v>226</v>
      </c>
      <c r="GC605" s="2" t="s">
        <v>238</v>
      </c>
      <c r="GD605" s="2" t="s">
        <v>226</v>
      </c>
      <c r="GE605" s="4"/>
      <c r="GF605" s="8"/>
      <c r="GG605" s="4">
        <v>3</v>
      </c>
      <c r="GH605" s="8">
        <v>158.76</v>
      </c>
      <c r="GI605" s="7">
        <v>-1</v>
      </c>
      <c r="GJ605" s="7">
        <v>-1</v>
      </c>
      <c r="GK605" s="2" t="s">
        <v>1002</v>
      </c>
      <c r="GL605" s="2" t="s">
        <v>237</v>
      </c>
      <c r="GM605" s="2" t="s">
        <v>3661</v>
      </c>
      <c r="GN605" s="2" t="s">
        <v>3454</v>
      </c>
      <c r="GO605" s="2" t="s">
        <v>238</v>
      </c>
      <c r="GP605" s="2" t="s">
        <v>226</v>
      </c>
      <c r="GQ605" s="4">
        <v>8</v>
      </c>
      <c r="GR605" s="8">
        <v>423.36</v>
      </c>
      <c r="GS605" s="4">
        <v>15</v>
      </c>
      <c r="GT605" s="8">
        <v>793.8</v>
      </c>
      <c r="GU605" s="7">
        <v>-0.4667</v>
      </c>
      <c r="GV605" s="7">
        <v>-0.4667</v>
      </c>
      <c r="GW605" s="2" t="s">
        <v>239</v>
      </c>
      <c r="GX605" s="2" t="s">
        <v>223</v>
      </c>
      <c r="GY605" s="2" t="s">
        <v>663</v>
      </c>
      <c r="GZ605" s="2" t="s">
        <v>3723</v>
      </c>
      <c r="HA605" s="2" t="s">
        <v>238</v>
      </c>
      <c r="HB605" s="2" t="s">
        <v>226</v>
      </c>
      <c r="HC605" s="4">
        <v>9</v>
      </c>
      <c r="HD605" s="8">
        <v>441.39</v>
      </c>
      <c r="HE605" s="4">
        <v>18</v>
      </c>
      <c r="HF605" s="8">
        <v>968.94</v>
      </c>
      <c r="HG605" s="7">
        <v>-0.5</v>
      </c>
      <c r="HH605" s="7">
        <v>-0.5445</v>
      </c>
      <c r="HI605" s="2" t="s">
        <v>239</v>
      </c>
      <c r="HJ605" s="2" t="s">
        <v>223</v>
      </c>
      <c r="HK605" s="2" t="s">
        <v>341</v>
      </c>
      <c r="HL605" s="2" t="s">
        <v>4313</v>
      </c>
      <c r="HM605" s="2" t="s">
        <v>238</v>
      </c>
      <c r="HN605" s="2" t="s">
        <v>226</v>
      </c>
      <c r="HO605" s="4"/>
      <c r="HP605" s="8"/>
      <c r="HQ605" s="4">
        <v>5</v>
      </c>
      <c r="HR605" s="8">
        <v>252</v>
      </c>
      <c r="HS605" s="7">
        <v>-1</v>
      </c>
      <c r="HT605" s="7">
        <v>-1</v>
      </c>
      <c r="HU605" s="2" t="s">
        <v>1002</v>
      </c>
      <c r="HV605" s="2" t="s">
        <v>237</v>
      </c>
      <c r="HW605" s="2" t="s">
        <v>666</v>
      </c>
      <c r="HX605" s="2" t="s">
        <v>305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252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226</v>
      </c>
      <c r="IT605" s="2" t="s">
        <v>226</v>
      </c>
      <c r="IU605" s="2" t="s">
        <v>226</v>
      </c>
      <c r="IV605" s="2" t="s">
        <v>226</v>
      </c>
      <c r="IW605" s="2" t="s">
        <v>226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239</v>
      </c>
      <c r="JF605" s="2" t="s">
        <v>223</v>
      </c>
      <c r="JG605" s="2" t="s">
        <v>1294</v>
      </c>
      <c r="JH605" s="2" t="s">
        <v>2909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223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236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252</v>
      </c>
      <c r="LB605" s="2" t="s">
        <v>223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223</v>
      </c>
      <c r="LO605" s="2" t="s">
        <v>321</v>
      </c>
      <c r="LP605" s="2" t="s">
        <v>1138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239</v>
      </c>
      <c r="MX605" s="2" t="s">
        <v>223</v>
      </c>
      <c r="MY605" s="2" t="s">
        <v>355</v>
      </c>
      <c r="MZ605" s="2" t="s">
        <v>2848</v>
      </c>
      <c r="NA605" s="2" t="s">
        <v>238</v>
      </c>
      <c r="NB605" s="2" t="s">
        <v>226</v>
      </c>
      <c r="NC605" s="4"/>
      <c r="ND605" s="8"/>
      <c r="NE605" s="4">
        <v>6</v>
      </c>
      <c r="NF605" s="8">
        <v>305.94</v>
      </c>
      <c r="NG605" s="7">
        <v>-1</v>
      </c>
      <c r="NH605" s="7">
        <v>-1</v>
      </c>
      <c r="NI605" s="2" t="s">
        <v>239</v>
      </c>
      <c r="NJ605" s="2" t="s">
        <v>261</v>
      </c>
      <c r="NK605" s="2" t="s">
        <v>2363</v>
      </c>
      <c r="NL605" s="2" t="s">
        <v>3023</v>
      </c>
      <c r="NM605" s="2" t="s">
        <v>238</v>
      </c>
      <c r="NN605" s="2" t="s">
        <v>226</v>
      </c>
      <c r="NO605" s="4"/>
      <c r="NP605" s="8"/>
      <c r="NQ605" s="4">
        <v>9</v>
      </c>
      <c r="NR605" s="8">
        <v>453.6</v>
      </c>
      <c r="NS605" s="7">
        <v>-1</v>
      </c>
      <c r="NT605" s="7">
        <v>-1</v>
      </c>
      <c r="NU605" s="2" t="s">
        <v>239</v>
      </c>
      <c r="NV605" s="2" t="s">
        <v>237</v>
      </c>
      <c r="NW605" s="2" t="s">
        <v>520</v>
      </c>
      <c r="NX605" s="2" t="s">
        <v>4107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448</v>
      </c>
      <c r="OH605" s="2" t="s">
        <v>223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252</v>
      </c>
      <c r="OT605" s="2" t="s">
        <v>223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236</v>
      </c>
      <c r="PF605" s="2" t="s">
        <v>223</v>
      </c>
      <c r="PG605" s="2" t="s">
        <v>226</v>
      </c>
      <c r="PH605" s="2" t="s">
        <v>226</v>
      </c>
      <c r="PI605" s="2" t="s">
        <v>238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266</v>
      </c>
      <c r="QD605" s="2" t="s">
        <v>223</v>
      </c>
      <c r="QE605" s="2" t="s">
        <v>226</v>
      </c>
      <c r="QF605" s="2" t="s">
        <v>226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236</v>
      </c>
      <c r="QP605" s="2" t="s">
        <v>237</v>
      </c>
      <c r="QQ605" s="2" t="s">
        <v>226</v>
      </c>
      <c r="QR605" s="2" t="s">
        <v>226</v>
      </c>
      <c r="QS605" s="2" t="s">
        <v>238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266</v>
      </c>
      <c r="RB605" s="2" t="s">
        <v>223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226</v>
      </c>
      <c r="RO605" s="2" t="s">
        <v>226</v>
      </c>
      <c r="RP605" s="2" t="s">
        <v>226</v>
      </c>
      <c r="RQ605" s="2" t="s">
        <v>226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236</v>
      </c>
      <c r="RZ605" s="2" t="s">
        <v>237</v>
      </c>
      <c r="SA605" s="2" t="s">
        <v>226</v>
      </c>
      <c r="SB605" s="2" t="s">
        <v>226</v>
      </c>
      <c r="SC605" s="2" t="s">
        <v>238</v>
      </c>
      <c r="SD605" s="2" t="s">
        <v>226</v>
      </c>
      <c r="SE605" s="4">
        <v>134</v>
      </c>
      <c r="SF605" s="4"/>
      <c r="SG605" s="4"/>
      <c r="SH605" s="4"/>
      <c r="SI605" s="4">
        <v>4</v>
      </c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>
        <v>100</v>
      </c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>
        <v>50</v>
      </c>
      <c r="TI605" s="4"/>
      <c r="TJ605" s="4"/>
      <c r="TK605" s="4"/>
      <c r="TL605" s="4"/>
      <c r="TM605" s="4"/>
      <c r="TN605" s="4"/>
      <c r="TO605" s="4"/>
      <c r="TP605" s="4"/>
      <c r="TQ605" s="4"/>
      <c r="TR605" s="4">
        <v>220</v>
      </c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>
        <v>110</v>
      </c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>
        <v>100</v>
      </c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</row>
    <row r="606">
      <c r="A606" s="2" t="s">
        <v>4314</v>
      </c>
      <c r="B606" s="2" t="s">
        <v>577</v>
      </c>
      <c r="C606" s="2" t="s">
        <v>4255</v>
      </c>
      <c r="D606" s="2" t="s">
        <v>215</v>
      </c>
      <c r="E606" s="2" t="s">
        <v>216</v>
      </c>
      <c r="F606" s="2" t="s">
        <v>4315</v>
      </c>
      <c r="G606" s="2" t="s">
        <v>4316</v>
      </c>
      <c r="H606" s="2" t="s">
        <v>1623</v>
      </c>
      <c r="I606" s="2" t="s">
        <v>4317</v>
      </c>
      <c r="J606" s="2" t="s">
        <v>437</v>
      </c>
      <c r="K606" s="2" t="s">
        <v>1414</v>
      </c>
      <c r="L606" s="3">
        <v>38.58</v>
      </c>
      <c r="M606" s="3">
        <v>40.51</v>
      </c>
      <c r="N606" s="3">
        <v>79.99</v>
      </c>
      <c r="O606" s="2" t="s">
        <v>223</v>
      </c>
      <c r="P606" s="2" t="s">
        <v>796</v>
      </c>
      <c r="Q606" s="2" t="s">
        <v>225</v>
      </c>
      <c r="R606" s="2" t="s">
        <v>226</v>
      </c>
      <c r="S606" s="2" t="s">
        <v>4318</v>
      </c>
      <c r="T606" s="2" t="s">
        <v>228</v>
      </c>
      <c r="U606" s="2" t="s">
        <v>371</v>
      </c>
      <c r="V606" s="2" t="s">
        <v>2079</v>
      </c>
      <c r="W606" s="2" t="s">
        <v>231</v>
      </c>
      <c r="X606" s="2" t="s">
        <v>226</v>
      </c>
      <c r="Y606" s="2" t="s">
        <v>2707</v>
      </c>
      <c r="Z606" s="4">
        <v>260</v>
      </c>
      <c r="AA606" s="4">
        <f>=ROUNDDOWN(20,0)</f>
      </c>
      <c r="AB606" s="5">
        <v>13</v>
      </c>
      <c r="AC606" s="2" t="s">
        <v>1354</v>
      </c>
      <c r="AD606" s="4">
        <v>100</v>
      </c>
      <c r="AE606" s="4">
        <v>620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154</v>
      </c>
      <c r="AQ606" s="8">
        <v>7032.2</v>
      </c>
      <c r="AR606" s="4">
        <v>206</v>
      </c>
      <c r="AS606" s="8">
        <v>9380.13</v>
      </c>
      <c r="AT606" s="7">
        <v>-0.2524</v>
      </c>
      <c r="AU606" s="7">
        <v>-0.2503</v>
      </c>
      <c r="AV606" s="4">
        <v>279</v>
      </c>
      <c r="AW606" s="8">
        <v>14290.65</v>
      </c>
      <c r="AX606" s="4">
        <v>318</v>
      </c>
      <c r="AY606" s="8">
        <v>15684.54</v>
      </c>
      <c r="AZ606" s="7">
        <v>-0.1226</v>
      </c>
      <c r="BA606" s="7">
        <v>-0.0889</v>
      </c>
      <c r="BB606" s="7">
        <v>0.4921</v>
      </c>
      <c r="BC606" s="4">
        <v>434</v>
      </c>
      <c r="BD606" s="8">
        <v>21722.19</v>
      </c>
      <c r="BE606" s="4">
        <v>468</v>
      </c>
      <c r="BF606" s="8">
        <v>23206.37</v>
      </c>
      <c r="BG606" s="7">
        <v>-0.0726</v>
      </c>
      <c r="BH606" s="7">
        <v>-0.064</v>
      </c>
      <c r="BI606" s="7">
        <v>0.6579</v>
      </c>
      <c r="BJ606" s="4">
        <v>154</v>
      </c>
      <c r="BK606" s="8">
        <v>7032.2</v>
      </c>
      <c r="BL606" s="2" t="s">
        <v>4319</v>
      </c>
      <c r="BM606" s="7">
        <v>1</v>
      </c>
      <c r="BN606" s="7">
        <v>1</v>
      </c>
      <c r="BO606" s="4">
        <v>91</v>
      </c>
      <c r="BP606" s="8">
        <v>4319.77</v>
      </c>
      <c r="BQ606" s="4">
        <v>116</v>
      </c>
      <c r="BR606" s="8">
        <v>5506.52</v>
      </c>
      <c r="BS606" s="7">
        <v>-0.2155</v>
      </c>
      <c r="BT606" s="7">
        <v>-0.2155</v>
      </c>
      <c r="BU606" s="2" t="s">
        <v>239</v>
      </c>
      <c r="BV606" s="2" t="s">
        <v>223</v>
      </c>
      <c r="BW606" s="2" t="s">
        <v>226</v>
      </c>
      <c r="BX606" s="2" t="s">
        <v>1158</v>
      </c>
      <c r="BY606" s="2" t="s">
        <v>238</v>
      </c>
      <c r="BZ606" s="2" t="s">
        <v>226</v>
      </c>
      <c r="CA606" s="4">
        <v>22</v>
      </c>
      <c r="CB606" s="8">
        <v>1009.58</v>
      </c>
      <c r="CC606" s="4">
        <v>35</v>
      </c>
      <c r="CD606" s="8">
        <v>1606.15</v>
      </c>
      <c r="CE606" s="7">
        <v>-0.3714</v>
      </c>
      <c r="CF606" s="7">
        <v>-0.3714</v>
      </c>
      <c r="CG606" s="2" t="s">
        <v>239</v>
      </c>
      <c r="CH606" s="2" t="s">
        <v>223</v>
      </c>
      <c r="CI606" s="2" t="s">
        <v>1539</v>
      </c>
      <c r="CJ606" s="2" t="s">
        <v>3311</v>
      </c>
      <c r="CK606" s="2" t="s">
        <v>238</v>
      </c>
      <c r="CL606" s="2" t="s">
        <v>226</v>
      </c>
      <c r="CM606" s="4">
        <v>18</v>
      </c>
      <c r="CN606" s="8">
        <v>828.9</v>
      </c>
      <c r="CO606" s="4">
        <v>12</v>
      </c>
      <c r="CP606" s="8">
        <v>552.6</v>
      </c>
      <c r="CQ606" s="7">
        <v>0.5</v>
      </c>
      <c r="CR606" s="7">
        <v>0.5</v>
      </c>
      <c r="CS606" s="2" t="s">
        <v>239</v>
      </c>
      <c r="CT606" s="2" t="s">
        <v>223</v>
      </c>
      <c r="CU606" s="2" t="s">
        <v>4320</v>
      </c>
      <c r="CV606" s="2" t="s">
        <v>1474</v>
      </c>
      <c r="CW606" s="2" t="s">
        <v>238</v>
      </c>
      <c r="CX606" s="2" t="s">
        <v>226</v>
      </c>
      <c r="CY606" s="4">
        <v>6</v>
      </c>
      <c r="CZ606" s="8">
        <v>243</v>
      </c>
      <c r="DA606" s="4">
        <v>3</v>
      </c>
      <c r="DB606" s="8">
        <v>121.5</v>
      </c>
      <c r="DC606" s="7">
        <v>1</v>
      </c>
      <c r="DD606" s="7">
        <v>1</v>
      </c>
      <c r="DE606" s="2" t="s">
        <v>239</v>
      </c>
      <c r="DF606" s="2" t="s">
        <v>223</v>
      </c>
      <c r="DG606" s="2" t="s">
        <v>596</v>
      </c>
      <c r="DH606" s="2" t="s">
        <v>1884</v>
      </c>
      <c r="DI606" s="2" t="s">
        <v>238</v>
      </c>
      <c r="DJ606" s="2" t="s">
        <v>226</v>
      </c>
      <c r="DK606" s="4">
        <v>8</v>
      </c>
      <c r="DL606" s="8">
        <v>269.42</v>
      </c>
      <c r="DM606" s="4">
        <v>4</v>
      </c>
      <c r="DN606" s="8">
        <v>168</v>
      </c>
      <c r="DO606" s="7">
        <v>1</v>
      </c>
      <c r="DP606" s="7">
        <v>0.6037</v>
      </c>
      <c r="DQ606" s="2" t="s">
        <v>239</v>
      </c>
      <c r="DR606" s="2" t="s">
        <v>223</v>
      </c>
      <c r="DS606" s="2" t="s">
        <v>2123</v>
      </c>
      <c r="DT606" s="2" t="s">
        <v>3650</v>
      </c>
      <c r="DU606" s="2" t="s">
        <v>238</v>
      </c>
      <c r="DV606" s="2" t="s">
        <v>226</v>
      </c>
      <c r="DW606" s="4">
        <v>1</v>
      </c>
      <c r="DX606" s="8">
        <v>39.8</v>
      </c>
      <c r="DY606" s="4">
        <v>1</v>
      </c>
      <c r="DZ606" s="8">
        <v>44.77</v>
      </c>
      <c r="EA606" s="7"/>
      <c r="EB606" s="7">
        <v>-0.111</v>
      </c>
      <c r="EC606" s="2" t="s">
        <v>239</v>
      </c>
      <c r="ED606" s="2" t="s">
        <v>223</v>
      </c>
      <c r="EE606" s="2" t="s">
        <v>4320</v>
      </c>
      <c r="EF606" s="2" t="s">
        <v>2362</v>
      </c>
      <c r="EG606" s="2" t="s">
        <v>238</v>
      </c>
      <c r="EH606" s="2" t="s">
        <v>226</v>
      </c>
      <c r="EI606" s="4">
        <v>4</v>
      </c>
      <c r="EJ606" s="8">
        <v>165.36</v>
      </c>
      <c r="EK606" s="4">
        <v>15</v>
      </c>
      <c r="EL606" s="8">
        <v>620.1</v>
      </c>
      <c r="EM606" s="7">
        <v>-0.7333</v>
      </c>
      <c r="EN606" s="7">
        <v>-0.7333</v>
      </c>
      <c r="EO606" s="2" t="s">
        <v>239</v>
      </c>
      <c r="EP606" s="2" t="s">
        <v>223</v>
      </c>
      <c r="EQ606" s="2" t="s">
        <v>1485</v>
      </c>
      <c r="ER606" s="2" t="s">
        <v>1092</v>
      </c>
      <c r="ES606" s="2" t="s">
        <v>238</v>
      </c>
      <c r="ET606" s="2" t="s">
        <v>226</v>
      </c>
      <c r="EU606" s="4">
        <v>1</v>
      </c>
      <c r="EV606" s="8">
        <v>40.51</v>
      </c>
      <c r="EW606" s="4"/>
      <c r="EX606" s="8"/>
      <c r="EY606" s="7"/>
      <c r="EZ606" s="7"/>
      <c r="FA606" s="2" t="s">
        <v>239</v>
      </c>
      <c r="FB606" s="2" t="s">
        <v>223</v>
      </c>
      <c r="FC606" s="2" t="s">
        <v>1211</v>
      </c>
      <c r="FD606" s="2" t="s">
        <v>634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223</v>
      </c>
      <c r="FO606" s="2" t="s">
        <v>4320</v>
      </c>
      <c r="FP606" s="2" t="s">
        <v>1474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223</v>
      </c>
      <c r="GA606" s="2" t="s">
        <v>3617</v>
      </c>
      <c r="GB606" s="2" t="s">
        <v>226</v>
      </c>
      <c r="GC606" s="2" t="s">
        <v>238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1002</v>
      </c>
      <c r="GL606" s="2" t="s">
        <v>237</v>
      </c>
      <c r="GM606" s="2" t="s">
        <v>3661</v>
      </c>
      <c r="GN606" s="2" t="s">
        <v>4321</v>
      </c>
      <c r="GO606" s="2" t="s">
        <v>238</v>
      </c>
      <c r="GP606" s="2" t="s">
        <v>226</v>
      </c>
      <c r="GQ606" s="4"/>
      <c r="GR606" s="8"/>
      <c r="GS606" s="4">
        <v>2</v>
      </c>
      <c r="GT606" s="8">
        <v>89.54</v>
      </c>
      <c r="GU606" s="7">
        <v>-1</v>
      </c>
      <c r="GV606" s="7">
        <v>-1</v>
      </c>
      <c r="GW606" s="2" t="s">
        <v>239</v>
      </c>
      <c r="GX606" s="2" t="s">
        <v>223</v>
      </c>
      <c r="GY606" s="2" t="s">
        <v>1942</v>
      </c>
      <c r="GZ606" s="2" t="s">
        <v>855</v>
      </c>
      <c r="HA606" s="2" t="s">
        <v>238</v>
      </c>
      <c r="HB606" s="2" t="s">
        <v>226</v>
      </c>
      <c r="HC606" s="4">
        <v>3</v>
      </c>
      <c r="HD606" s="8">
        <v>115.86</v>
      </c>
      <c r="HE606" s="4">
        <v>3</v>
      </c>
      <c r="HF606" s="8">
        <v>107.43</v>
      </c>
      <c r="HG606" s="7"/>
      <c r="HH606" s="7">
        <v>0.0785</v>
      </c>
      <c r="HI606" s="2" t="s">
        <v>239</v>
      </c>
      <c r="HJ606" s="2" t="s">
        <v>223</v>
      </c>
      <c r="HK606" s="2" t="s">
        <v>3591</v>
      </c>
      <c r="HL606" s="2" t="s">
        <v>535</v>
      </c>
      <c r="HM606" s="2" t="s">
        <v>238</v>
      </c>
      <c r="HN606" s="2" t="s">
        <v>226</v>
      </c>
      <c r="HO606" s="4"/>
      <c r="HP606" s="8"/>
      <c r="HQ606" s="4">
        <v>9</v>
      </c>
      <c r="HR606" s="8">
        <v>317.52</v>
      </c>
      <c r="HS606" s="7">
        <v>-1</v>
      </c>
      <c r="HT606" s="7">
        <v>-1</v>
      </c>
      <c r="HU606" s="2" t="s">
        <v>1002</v>
      </c>
      <c r="HV606" s="2" t="s">
        <v>237</v>
      </c>
      <c r="HW606" s="2" t="s">
        <v>3371</v>
      </c>
      <c r="HX606" s="2" t="s">
        <v>1733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252</v>
      </c>
      <c r="IH606" s="2" t="s">
        <v>223</v>
      </c>
      <c r="II606" s="2" t="s">
        <v>226</v>
      </c>
      <c r="IJ606" s="2" t="s">
        <v>226</v>
      </c>
      <c r="IK606" s="2" t="s">
        <v>238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226</v>
      </c>
      <c r="IU606" s="2" t="s">
        <v>226</v>
      </c>
      <c r="IV606" s="2" t="s">
        <v>226</v>
      </c>
      <c r="IW606" s="2" t="s">
        <v>226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239</v>
      </c>
      <c r="JF606" s="2" t="s">
        <v>223</v>
      </c>
      <c r="JG606" s="2" t="s">
        <v>1294</v>
      </c>
      <c r="JH606" s="2" t="s">
        <v>921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223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223</v>
      </c>
      <c r="KE606" s="2" t="s">
        <v>226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337</v>
      </c>
      <c r="KP606" s="2" t="s">
        <v>223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239</v>
      </c>
      <c r="LB606" s="2" t="s">
        <v>223</v>
      </c>
      <c r="LC606" s="2" t="s">
        <v>614</v>
      </c>
      <c r="LD606" s="2" t="s">
        <v>1606</v>
      </c>
      <c r="LE606" s="2" t="s">
        <v>238</v>
      </c>
      <c r="LF606" s="2" t="s">
        <v>226</v>
      </c>
      <c r="LG606" s="4"/>
      <c r="LH606" s="8"/>
      <c r="LI606" s="4">
        <v>1</v>
      </c>
      <c r="LJ606" s="8">
        <v>42.64</v>
      </c>
      <c r="LK606" s="7">
        <v>-1</v>
      </c>
      <c r="LL606" s="7">
        <v>-1</v>
      </c>
      <c r="LM606" s="2" t="s">
        <v>239</v>
      </c>
      <c r="LN606" s="2" t="s">
        <v>223</v>
      </c>
      <c r="LO606" s="2" t="s">
        <v>321</v>
      </c>
      <c r="LP606" s="2" t="s">
        <v>2523</v>
      </c>
      <c r="LQ606" s="2" t="s">
        <v>238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239</v>
      </c>
      <c r="MX606" s="2" t="s">
        <v>223</v>
      </c>
      <c r="MY606" s="2" t="s">
        <v>1005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>
        <v>4</v>
      </c>
      <c r="NF606" s="8">
        <v>160.72</v>
      </c>
      <c r="NG606" s="7">
        <v>-1</v>
      </c>
      <c r="NH606" s="7">
        <v>-1</v>
      </c>
      <c r="NI606" s="2" t="s">
        <v>239</v>
      </c>
      <c r="NJ606" s="2" t="s">
        <v>261</v>
      </c>
      <c r="NK606" s="2" t="s">
        <v>1034</v>
      </c>
      <c r="NL606" s="2" t="s">
        <v>1073</v>
      </c>
      <c r="NM606" s="2" t="s">
        <v>238</v>
      </c>
      <c r="NN606" s="2" t="s">
        <v>226</v>
      </c>
      <c r="NO606" s="4"/>
      <c r="NP606" s="8"/>
      <c r="NQ606" s="4">
        <v>1</v>
      </c>
      <c r="NR606" s="8">
        <v>42.64</v>
      </c>
      <c r="NS606" s="7">
        <v>-1</v>
      </c>
      <c r="NT606" s="7">
        <v>-1</v>
      </c>
      <c r="NU606" s="2" t="s">
        <v>239</v>
      </c>
      <c r="NV606" s="2" t="s">
        <v>237</v>
      </c>
      <c r="NW606" s="2" t="s">
        <v>1260</v>
      </c>
      <c r="NX606" s="2" t="s">
        <v>2432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239</v>
      </c>
      <c r="OH606" s="2" t="s">
        <v>237</v>
      </c>
      <c r="OI606" s="2" t="s">
        <v>2283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252</v>
      </c>
      <c r="OT606" s="2" t="s">
        <v>223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236</v>
      </c>
      <c r="PF606" s="2" t="s">
        <v>223</v>
      </c>
      <c r="PG606" s="2" t="s">
        <v>226</v>
      </c>
      <c r="PH606" s="2" t="s">
        <v>226</v>
      </c>
      <c r="PI606" s="2" t="s">
        <v>238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236</v>
      </c>
      <c r="QP606" s="2" t="s">
        <v>237</v>
      </c>
      <c r="QQ606" s="2" t="s">
        <v>226</v>
      </c>
      <c r="QR606" s="2" t="s">
        <v>226</v>
      </c>
      <c r="QS606" s="2" t="s">
        <v>238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266</v>
      </c>
      <c r="RB606" s="2" t="s">
        <v>223</v>
      </c>
      <c r="RC606" s="2" t="s">
        <v>226</v>
      </c>
      <c r="RD606" s="2" t="s">
        <v>226</v>
      </c>
      <c r="RE606" s="2" t="s">
        <v>238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226</v>
      </c>
      <c r="RN606" s="2" t="s">
        <v>226</v>
      </c>
      <c r="RO606" s="2" t="s">
        <v>226</v>
      </c>
      <c r="RP606" s="2" t="s">
        <v>226</v>
      </c>
      <c r="RQ606" s="2" t="s">
        <v>226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239</v>
      </c>
      <c r="RZ606" s="2" t="s">
        <v>237</v>
      </c>
      <c r="SA606" s="2" t="s">
        <v>621</v>
      </c>
      <c r="SB606" s="2" t="s">
        <v>3227</v>
      </c>
      <c r="SC606" s="2" t="s">
        <v>238</v>
      </c>
      <c r="SD606" s="2" t="s">
        <v>226</v>
      </c>
      <c r="SE606" s="4">
        <v>114</v>
      </c>
      <c r="SF606" s="4"/>
      <c r="SG606" s="4"/>
      <c r="SH606" s="4"/>
      <c r="SI606" s="4">
        <v>146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>
        <v>100</v>
      </c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>
        <v>350</v>
      </c>
      <c r="TV606" s="4"/>
      <c r="TW606" s="4"/>
      <c r="TX606" s="4">
        <v>170</v>
      </c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</row>
    <row r="607">
      <c r="A607" s="2" t="s">
        <v>4322</v>
      </c>
      <c r="B607" s="2" t="s">
        <v>577</v>
      </c>
      <c r="C607" s="2" t="s">
        <v>4255</v>
      </c>
      <c r="D607" s="2" t="s">
        <v>215</v>
      </c>
      <c r="E607" s="2" t="s">
        <v>216</v>
      </c>
      <c r="F607" s="2" t="s">
        <v>4315</v>
      </c>
      <c r="G607" s="2" t="s">
        <v>4316</v>
      </c>
      <c r="H607" s="2" t="s">
        <v>1623</v>
      </c>
      <c r="I607" s="2" t="s">
        <v>4317</v>
      </c>
      <c r="J607" s="2" t="s">
        <v>221</v>
      </c>
      <c r="K607" s="2" t="s">
        <v>1414</v>
      </c>
      <c r="L607" s="3">
        <v>49.25</v>
      </c>
      <c r="M607" s="3">
        <v>51.71</v>
      </c>
      <c r="N607" s="3">
        <v>99.99</v>
      </c>
      <c r="O607" s="2" t="s">
        <v>223</v>
      </c>
      <c r="P607" s="2" t="s">
        <v>796</v>
      </c>
      <c r="Q607" s="2" t="s">
        <v>225</v>
      </c>
      <c r="R607" s="2" t="s">
        <v>226</v>
      </c>
      <c r="S607" s="2" t="s">
        <v>4318</v>
      </c>
      <c r="T607" s="2" t="s">
        <v>228</v>
      </c>
      <c r="U607" s="2" t="s">
        <v>229</v>
      </c>
      <c r="V607" s="2" t="s">
        <v>2079</v>
      </c>
      <c r="W607" s="2" t="s">
        <v>231</v>
      </c>
      <c r="X607" s="2" t="s">
        <v>226</v>
      </c>
      <c r="Y607" s="2" t="s">
        <v>1821</v>
      </c>
      <c r="Z607" s="4">
        <v>134</v>
      </c>
      <c r="AA607" s="4">
        <f>=ROUNDDOWN(12.1818181818182,0)</f>
      </c>
      <c r="AB607" s="5">
        <v>11</v>
      </c>
      <c r="AC607" s="2" t="s">
        <v>2230</v>
      </c>
      <c r="AD607" s="4">
        <v>50</v>
      </c>
      <c r="AE607" s="4">
        <v>350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125</v>
      </c>
      <c r="AQ607" s="8">
        <v>7258.45</v>
      </c>
      <c r="AR607" s="4">
        <v>112</v>
      </c>
      <c r="AS607" s="8">
        <v>6304.41</v>
      </c>
      <c r="AT607" s="7">
        <v>0.1161</v>
      </c>
      <c r="AU607" s="7">
        <v>0.1513</v>
      </c>
      <c r="AV607" s="4" t="s">
        <v>226</v>
      </c>
      <c r="AW607" s="8" t="s">
        <v>226</v>
      </c>
      <c r="AX607" s="4" t="s">
        <v>226</v>
      </c>
      <c r="AY607" s="8" t="s">
        <v>226</v>
      </c>
      <c r="AZ607" s="7" t="s">
        <v>226</v>
      </c>
      <c r="BA607" s="7" t="s">
        <v>226</v>
      </c>
      <c r="BB607" s="7">
        <v>0.5079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 t="s">
        <v>226</v>
      </c>
      <c r="BJ607" s="4">
        <v>125</v>
      </c>
      <c r="BK607" s="8">
        <v>7258.45</v>
      </c>
      <c r="BL607" s="2" t="s">
        <v>4323</v>
      </c>
      <c r="BM607" s="7">
        <v>1</v>
      </c>
      <c r="BN607" s="7">
        <v>1</v>
      </c>
      <c r="BO607" s="4">
        <v>43</v>
      </c>
      <c r="BP607" s="8">
        <v>2623.86</v>
      </c>
      <c r="BQ607" s="4">
        <v>21</v>
      </c>
      <c r="BR607" s="8">
        <v>1281.42</v>
      </c>
      <c r="BS607" s="7">
        <v>1.0476</v>
      </c>
      <c r="BT607" s="7">
        <v>1.0476</v>
      </c>
      <c r="BU607" s="2" t="s">
        <v>239</v>
      </c>
      <c r="BV607" s="2" t="s">
        <v>223</v>
      </c>
      <c r="BW607" s="2" t="s">
        <v>226</v>
      </c>
      <c r="BX607" s="2" t="s">
        <v>1158</v>
      </c>
      <c r="BY607" s="2" t="s">
        <v>238</v>
      </c>
      <c r="BZ607" s="2" t="s">
        <v>226</v>
      </c>
      <c r="CA607" s="4">
        <v>25</v>
      </c>
      <c r="CB607" s="8">
        <v>1475</v>
      </c>
      <c r="CC607" s="4">
        <v>33</v>
      </c>
      <c r="CD607" s="8">
        <v>1947</v>
      </c>
      <c r="CE607" s="7">
        <v>-0.2424</v>
      </c>
      <c r="CF607" s="7">
        <v>-0.2424</v>
      </c>
      <c r="CG607" s="2" t="s">
        <v>239</v>
      </c>
      <c r="CH607" s="2" t="s">
        <v>223</v>
      </c>
      <c r="CI607" s="2" t="s">
        <v>1539</v>
      </c>
      <c r="CJ607" s="2" t="s">
        <v>3025</v>
      </c>
      <c r="CK607" s="2" t="s">
        <v>238</v>
      </c>
      <c r="CL607" s="2" t="s">
        <v>226</v>
      </c>
      <c r="CM607" s="4">
        <v>30</v>
      </c>
      <c r="CN607" s="8">
        <v>1763.7</v>
      </c>
      <c r="CO607" s="4">
        <v>9</v>
      </c>
      <c r="CP607" s="8">
        <v>529.11</v>
      </c>
      <c r="CQ607" s="7">
        <v>2.3333</v>
      </c>
      <c r="CR607" s="7">
        <v>2.3333</v>
      </c>
      <c r="CS607" s="2" t="s">
        <v>239</v>
      </c>
      <c r="CT607" s="2" t="s">
        <v>223</v>
      </c>
      <c r="CU607" s="2" t="s">
        <v>1474</v>
      </c>
      <c r="CV607" s="2" t="s">
        <v>1047</v>
      </c>
      <c r="CW607" s="2" t="s">
        <v>238</v>
      </c>
      <c r="CX607" s="2" t="s">
        <v>226</v>
      </c>
      <c r="CY607" s="4">
        <v>8</v>
      </c>
      <c r="CZ607" s="8">
        <v>413.6</v>
      </c>
      <c r="DA607" s="4">
        <v>1</v>
      </c>
      <c r="DB607" s="8">
        <v>51.7</v>
      </c>
      <c r="DC607" s="7">
        <v>7</v>
      </c>
      <c r="DD607" s="7">
        <v>7</v>
      </c>
      <c r="DE607" s="2" t="s">
        <v>239</v>
      </c>
      <c r="DF607" s="2" t="s">
        <v>223</v>
      </c>
      <c r="DG607" s="2" t="s">
        <v>596</v>
      </c>
      <c r="DH607" s="2" t="s">
        <v>3297</v>
      </c>
      <c r="DI607" s="2" t="s">
        <v>238</v>
      </c>
      <c r="DJ607" s="2" t="s">
        <v>226</v>
      </c>
      <c r="DK607" s="4">
        <v>3</v>
      </c>
      <c r="DL607" s="8">
        <v>123.61</v>
      </c>
      <c r="DM607" s="4">
        <v>4</v>
      </c>
      <c r="DN607" s="8">
        <v>216.04</v>
      </c>
      <c r="DO607" s="7">
        <v>-0.25</v>
      </c>
      <c r="DP607" s="7">
        <v>-0.4278</v>
      </c>
      <c r="DQ607" s="2" t="s">
        <v>239</v>
      </c>
      <c r="DR607" s="2" t="s">
        <v>223</v>
      </c>
      <c r="DS607" s="2" t="s">
        <v>2123</v>
      </c>
      <c r="DT607" s="2" t="s">
        <v>1485</v>
      </c>
      <c r="DU607" s="2" t="s">
        <v>238</v>
      </c>
      <c r="DV607" s="2" t="s">
        <v>226</v>
      </c>
      <c r="DW607" s="4">
        <v>3</v>
      </c>
      <c r="DX607" s="8">
        <v>155.85</v>
      </c>
      <c r="DY607" s="4">
        <v>6</v>
      </c>
      <c r="DZ607" s="8">
        <v>342.9</v>
      </c>
      <c r="EA607" s="7">
        <v>-0.5</v>
      </c>
      <c r="EB607" s="7">
        <v>-0.5455</v>
      </c>
      <c r="EC607" s="2" t="s">
        <v>239</v>
      </c>
      <c r="ED607" s="2" t="s">
        <v>223</v>
      </c>
      <c r="EE607" s="2" t="s">
        <v>1474</v>
      </c>
      <c r="EF607" s="2" t="s">
        <v>1820</v>
      </c>
      <c r="EG607" s="2" t="s">
        <v>238</v>
      </c>
      <c r="EH607" s="2" t="s">
        <v>226</v>
      </c>
      <c r="EI607" s="4">
        <v>7</v>
      </c>
      <c r="EJ607" s="8">
        <v>372.12</v>
      </c>
      <c r="EK607" s="4">
        <v>13</v>
      </c>
      <c r="EL607" s="8">
        <v>691.08</v>
      </c>
      <c r="EM607" s="7">
        <v>-0.4615</v>
      </c>
      <c r="EN607" s="7">
        <v>-0.4615</v>
      </c>
      <c r="EO607" s="2" t="s">
        <v>239</v>
      </c>
      <c r="EP607" s="2" t="s">
        <v>223</v>
      </c>
      <c r="EQ607" s="2" t="s">
        <v>1485</v>
      </c>
      <c r="ER607" s="2" t="s">
        <v>1092</v>
      </c>
      <c r="ES607" s="2" t="s">
        <v>238</v>
      </c>
      <c r="ET607" s="2" t="s">
        <v>226</v>
      </c>
      <c r="EU607" s="4"/>
      <c r="EV607" s="8"/>
      <c r="EW607" s="4">
        <v>1</v>
      </c>
      <c r="EX607" s="8">
        <v>54.43</v>
      </c>
      <c r="EY607" s="7">
        <v>-1</v>
      </c>
      <c r="EZ607" s="7">
        <v>-1</v>
      </c>
      <c r="FA607" s="2" t="s">
        <v>239</v>
      </c>
      <c r="FB607" s="2" t="s">
        <v>223</v>
      </c>
      <c r="FC607" s="2" t="s">
        <v>1211</v>
      </c>
      <c r="FD607" s="2" t="s">
        <v>601</v>
      </c>
      <c r="FE607" s="2" t="s">
        <v>238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239</v>
      </c>
      <c r="FN607" s="2" t="s">
        <v>223</v>
      </c>
      <c r="FO607" s="2" t="s">
        <v>1474</v>
      </c>
      <c r="FP607" s="2" t="s">
        <v>1820</v>
      </c>
      <c r="FQ607" s="2" t="s">
        <v>238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239</v>
      </c>
      <c r="FZ607" s="2" t="s">
        <v>223</v>
      </c>
      <c r="GA607" s="2" t="s">
        <v>661</v>
      </c>
      <c r="GB607" s="2" t="s">
        <v>226</v>
      </c>
      <c r="GC607" s="2" t="s">
        <v>238</v>
      </c>
      <c r="GD607" s="2" t="s">
        <v>226</v>
      </c>
      <c r="GE607" s="4">
        <v>2</v>
      </c>
      <c r="GF607" s="8">
        <v>114.3</v>
      </c>
      <c r="GG607" s="4">
        <v>4</v>
      </c>
      <c r="GH607" s="8">
        <v>228.6</v>
      </c>
      <c r="GI607" s="7">
        <v>-0.5</v>
      </c>
      <c r="GJ607" s="7">
        <v>-0.5</v>
      </c>
      <c r="GK607" s="2" t="s">
        <v>239</v>
      </c>
      <c r="GL607" s="2" t="s">
        <v>223</v>
      </c>
      <c r="GM607" s="2" t="s">
        <v>3661</v>
      </c>
      <c r="GN607" s="2" t="s">
        <v>726</v>
      </c>
      <c r="GO607" s="2" t="s">
        <v>238</v>
      </c>
      <c r="GP607" s="2" t="s">
        <v>226</v>
      </c>
      <c r="GQ607" s="4">
        <v>1</v>
      </c>
      <c r="GR607" s="8">
        <v>57.15</v>
      </c>
      <c r="GS607" s="4"/>
      <c r="GT607" s="8"/>
      <c r="GU607" s="7"/>
      <c r="GV607" s="7"/>
      <c r="GW607" s="2" t="s">
        <v>239</v>
      </c>
      <c r="GX607" s="2" t="s">
        <v>223</v>
      </c>
      <c r="GY607" s="2" t="s">
        <v>1942</v>
      </c>
      <c r="GZ607" s="2" t="s">
        <v>619</v>
      </c>
      <c r="HA607" s="2" t="s">
        <v>238</v>
      </c>
      <c r="HB607" s="2" t="s">
        <v>226</v>
      </c>
      <c r="HC607" s="4">
        <v>3</v>
      </c>
      <c r="HD607" s="8">
        <v>159.26</v>
      </c>
      <c r="HE607" s="4">
        <v>8</v>
      </c>
      <c r="HF607" s="8">
        <v>377.19</v>
      </c>
      <c r="HG607" s="7">
        <v>-0.625</v>
      </c>
      <c r="HH607" s="7">
        <v>-0.5778</v>
      </c>
      <c r="HI607" s="2" t="s">
        <v>239</v>
      </c>
      <c r="HJ607" s="2" t="s">
        <v>223</v>
      </c>
      <c r="HK607" s="2" t="s">
        <v>3591</v>
      </c>
      <c r="HL607" s="2" t="s">
        <v>2982</v>
      </c>
      <c r="HM607" s="2" t="s">
        <v>238</v>
      </c>
      <c r="HN607" s="2" t="s">
        <v>226</v>
      </c>
      <c r="HO607" s="4"/>
      <c r="HP607" s="8"/>
      <c r="HQ607" s="4">
        <v>6</v>
      </c>
      <c r="HR607" s="8">
        <v>272.16</v>
      </c>
      <c r="HS607" s="7">
        <v>-1</v>
      </c>
      <c r="HT607" s="7">
        <v>-1</v>
      </c>
      <c r="HU607" s="2" t="s">
        <v>1002</v>
      </c>
      <c r="HV607" s="2" t="s">
        <v>237</v>
      </c>
      <c r="HW607" s="2" t="s">
        <v>3371</v>
      </c>
      <c r="HX607" s="2" t="s">
        <v>1733</v>
      </c>
      <c r="HY607" s="2" t="s">
        <v>238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252</v>
      </c>
      <c r="IH607" s="2" t="s">
        <v>223</v>
      </c>
      <c r="II607" s="2" t="s">
        <v>226</v>
      </c>
      <c r="IJ607" s="2" t="s">
        <v>226</v>
      </c>
      <c r="IK607" s="2" t="s">
        <v>238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226</v>
      </c>
      <c r="IU607" s="2" t="s">
        <v>226</v>
      </c>
      <c r="IV607" s="2" t="s">
        <v>226</v>
      </c>
      <c r="IW607" s="2" t="s">
        <v>226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252</v>
      </c>
      <c r="JF607" s="2" t="s">
        <v>223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223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223</v>
      </c>
      <c r="KE607" s="2" t="s">
        <v>226</v>
      </c>
      <c r="KF607" s="2" t="s">
        <v>226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337</v>
      </c>
      <c r="KP607" s="2" t="s">
        <v>223</v>
      </c>
      <c r="KQ607" s="2" t="s">
        <v>226</v>
      </c>
      <c r="KR607" s="2" t="s">
        <v>226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239</v>
      </c>
      <c r="LB607" s="2" t="s">
        <v>223</v>
      </c>
      <c r="LC607" s="2" t="s">
        <v>614</v>
      </c>
      <c r="LD607" s="2" t="s">
        <v>757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223</v>
      </c>
      <c r="LO607" s="2" t="s">
        <v>321</v>
      </c>
      <c r="LP607" s="2" t="s">
        <v>457</v>
      </c>
      <c r="LQ607" s="2" t="s">
        <v>238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223</v>
      </c>
      <c r="MY607" s="2" t="s">
        <v>1005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>
        <v>5</v>
      </c>
      <c r="NF607" s="8">
        <v>258.35</v>
      </c>
      <c r="NG607" s="7">
        <v>-1</v>
      </c>
      <c r="NH607" s="7">
        <v>-1</v>
      </c>
      <c r="NI607" s="2" t="s">
        <v>239</v>
      </c>
      <c r="NJ607" s="2" t="s">
        <v>261</v>
      </c>
      <c r="NK607" s="2" t="s">
        <v>1474</v>
      </c>
      <c r="NL607" s="2" t="s">
        <v>1073</v>
      </c>
      <c r="NM607" s="2" t="s">
        <v>238</v>
      </c>
      <c r="NN607" s="2" t="s">
        <v>226</v>
      </c>
      <c r="NO607" s="4"/>
      <c r="NP607" s="8"/>
      <c r="NQ607" s="4">
        <v>1</v>
      </c>
      <c r="NR607" s="8">
        <v>54.43</v>
      </c>
      <c r="NS607" s="7">
        <v>-1</v>
      </c>
      <c r="NT607" s="7">
        <v>-1</v>
      </c>
      <c r="NU607" s="2" t="s">
        <v>239</v>
      </c>
      <c r="NV607" s="2" t="s">
        <v>237</v>
      </c>
      <c r="NW607" s="2" t="s">
        <v>1260</v>
      </c>
      <c r="NX607" s="2" t="s">
        <v>2367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239</v>
      </c>
      <c r="OH607" s="2" t="s">
        <v>237</v>
      </c>
      <c r="OI607" s="2" t="s">
        <v>3480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252</v>
      </c>
      <c r="OT607" s="2" t="s">
        <v>223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236</v>
      </c>
      <c r="PF607" s="2" t="s">
        <v>223</v>
      </c>
      <c r="PG607" s="2" t="s">
        <v>226</v>
      </c>
      <c r="PH607" s="2" t="s">
        <v>226</v>
      </c>
      <c r="PI607" s="2" t="s">
        <v>238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236</v>
      </c>
      <c r="QP607" s="2" t="s">
        <v>237</v>
      </c>
      <c r="QQ607" s="2" t="s">
        <v>226</v>
      </c>
      <c r="QR607" s="2" t="s">
        <v>226</v>
      </c>
      <c r="QS607" s="2" t="s">
        <v>238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266</v>
      </c>
      <c r="RB607" s="2" t="s">
        <v>223</v>
      </c>
      <c r="RC607" s="2" t="s">
        <v>226</v>
      </c>
      <c r="RD607" s="2" t="s">
        <v>226</v>
      </c>
      <c r="RE607" s="2" t="s">
        <v>238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226</v>
      </c>
      <c r="RN607" s="2" t="s">
        <v>226</v>
      </c>
      <c r="RO607" s="2" t="s">
        <v>226</v>
      </c>
      <c r="RP607" s="2" t="s">
        <v>226</v>
      </c>
      <c r="RQ607" s="2" t="s">
        <v>226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239</v>
      </c>
      <c r="RZ607" s="2" t="s">
        <v>237</v>
      </c>
      <c r="SA607" s="2" t="s">
        <v>995</v>
      </c>
      <c r="SB607" s="2" t="s">
        <v>3712</v>
      </c>
      <c r="SC607" s="2" t="s">
        <v>238</v>
      </c>
      <c r="SD607" s="2" t="s">
        <v>226</v>
      </c>
      <c r="SE607" s="4">
        <v>69</v>
      </c>
      <c r="SF607" s="4"/>
      <c r="SG607" s="4"/>
      <c r="SH607" s="4"/>
      <c r="SI607" s="4">
        <v>65</v>
      </c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>
        <v>50</v>
      </c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>
        <v>230</v>
      </c>
      <c r="TS607" s="4"/>
      <c r="TT607" s="4"/>
      <c r="TU607" s="4">
        <v>60</v>
      </c>
      <c r="TV607" s="4"/>
      <c r="TW607" s="4"/>
      <c r="TX607" s="4">
        <v>10</v>
      </c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</row>
    <row r="608">
      <c r="A608" s="2" t="s">
        <v>4324</v>
      </c>
      <c r="B608" s="2" t="s">
        <v>577</v>
      </c>
      <c r="C608" s="2" t="s">
        <v>4255</v>
      </c>
      <c r="D608" s="2" t="s">
        <v>215</v>
      </c>
      <c r="E608" s="2" t="s">
        <v>216</v>
      </c>
      <c r="F608" s="2" t="s">
        <v>4315</v>
      </c>
      <c r="G608" s="2" t="s">
        <v>4316</v>
      </c>
      <c r="H608" s="2" t="s">
        <v>1623</v>
      </c>
      <c r="I608" s="2" t="s">
        <v>4317</v>
      </c>
      <c r="J608" s="2" t="s">
        <v>437</v>
      </c>
      <c r="K608" s="2" t="s">
        <v>841</v>
      </c>
      <c r="L608" s="3">
        <v>38.58</v>
      </c>
      <c r="M608" s="3">
        <v>40.51</v>
      </c>
      <c r="N608" s="3">
        <v>79.99</v>
      </c>
      <c r="O608" s="2" t="s">
        <v>223</v>
      </c>
      <c r="P608" s="2" t="s">
        <v>284</v>
      </c>
      <c r="Q608" s="2" t="s">
        <v>225</v>
      </c>
      <c r="R608" s="2" t="s">
        <v>226</v>
      </c>
      <c r="S608" s="2" t="s">
        <v>4325</v>
      </c>
      <c r="T608" s="2" t="s">
        <v>228</v>
      </c>
      <c r="U608" s="2" t="s">
        <v>371</v>
      </c>
      <c r="V608" s="2" t="s">
        <v>2079</v>
      </c>
      <c r="W608" s="2" t="s">
        <v>231</v>
      </c>
      <c r="X608" s="2" t="s">
        <v>226</v>
      </c>
      <c r="Y608" s="2" t="s">
        <v>985</v>
      </c>
      <c r="Z608" s="4">
        <v>31</v>
      </c>
      <c r="AA608" s="4">
        <f>=ROUNDDOWN(4.24657534246575,0)</f>
      </c>
      <c r="AB608" s="5">
        <v>7.3</v>
      </c>
      <c r="AC608" s="2" t="s">
        <v>226</v>
      </c>
      <c r="AD608" s="4"/>
      <c r="AE608" s="4"/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83</v>
      </c>
      <c r="AQ608" s="8">
        <v>3540.49</v>
      </c>
      <c r="AR608" s="4">
        <v>59</v>
      </c>
      <c r="AS608" s="8">
        <v>2545.76</v>
      </c>
      <c r="AT608" s="7">
        <v>0.4068</v>
      </c>
      <c r="AU608" s="7">
        <v>0.3907</v>
      </c>
      <c r="AV608" s="4">
        <v>155</v>
      </c>
      <c r="AW608" s="8">
        <v>7431.54</v>
      </c>
      <c r="AX608" s="4">
        <v>150</v>
      </c>
      <c r="AY608" s="8">
        <v>7521.83</v>
      </c>
      <c r="AZ608" s="7">
        <v>0.0333</v>
      </c>
      <c r="BA608" s="7">
        <v>-0.012</v>
      </c>
      <c r="BB608" s="7">
        <v>0.4764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>
        <v>0.3421</v>
      </c>
      <c r="BJ608" s="4">
        <v>83</v>
      </c>
      <c r="BK608" s="8">
        <v>3540.49</v>
      </c>
      <c r="BL608" s="2" t="s">
        <v>4326</v>
      </c>
      <c r="BM608" s="7">
        <v>1</v>
      </c>
      <c r="BN608" s="7">
        <v>1</v>
      </c>
      <c r="BO608" s="4">
        <v>34</v>
      </c>
      <c r="BP608" s="8">
        <v>1575.22</v>
      </c>
      <c r="BQ608" s="4">
        <v>13</v>
      </c>
      <c r="BR608" s="8">
        <v>602.29</v>
      </c>
      <c r="BS608" s="7">
        <v>1.6154</v>
      </c>
      <c r="BT608" s="7">
        <v>1.6154</v>
      </c>
      <c r="BU608" s="2" t="s">
        <v>239</v>
      </c>
      <c r="BV608" s="2" t="s">
        <v>223</v>
      </c>
      <c r="BW608" s="2" t="s">
        <v>226</v>
      </c>
      <c r="BX608" s="2" t="s">
        <v>3274</v>
      </c>
      <c r="BY608" s="2" t="s">
        <v>238</v>
      </c>
      <c r="BZ608" s="2" t="s">
        <v>226</v>
      </c>
      <c r="CA608" s="4">
        <v>17</v>
      </c>
      <c r="CB608" s="8">
        <v>755.14</v>
      </c>
      <c r="CC608" s="4">
        <v>9</v>
      </c>
      <c r="CD608" s="8">
        <v>399.78</v>
      </c>
      <c r="CE608" s="7">
        <v>0.8889</v>
      </c>
      <c r="CF608" s="7">
        <v>0.8889</v>
      </c>
      <c r="CG608" s="2" t="s">
        <v>239</v>
      </c>
      <c r="CH608" s="2" t="s">
        <v>223</v>
      </c>
      <c r="CI608" s="2" t="s">
        <v>1208</v>
      </c>
      <c r="CJ608" s="2" t="s">
        <v>1071</v>
      </c>
      <c r="CK608" s="2" t="s">
        <v>238</v>
      </c>
      <c r="CL608" s="2" t="s">
        <v>226</v>
      </c>
      <c r="CM608" s="4">
        <v>8</v>
      </c>
      <c r="CN608" s="8">
        <v>368.4</v>
      </c>
      <c r="CO608" s="4">
        <v>5</v>
      </c>
      <c r="CP608" s="8">
        <v>230.25</v>
      </c>
      <c r="CQ608" s="7">
        <v>0.6</v>
      </c>
      <c r="CR608" s="7">
        <v>0.6</v>
      </c>
      <c r="CS608" s="2" t="s">
        <v>239</v>
      </c>
      <c r="CT608" s="2" t="s">
        <v>223</v>
      </c>
      <c r="CU608" s="2" t="s">
        <v>983</v>
      </c>
      <c r="CV608" s="2" t="s">
        <v>2106</v>
      </c>
      <c r="CW608" s="2" t="s">
        <v>238</v>
      </c>
      <c r="CX608" s="2" t="s">
        <v>226</v>
      </c>
      <c r="CY608" s="4">
        <v>5</v>
      </c>
      <c r="CZ608" s="8">
        <v>202.5</v>
      </c>
      <c r="DA608" s="4">
        <v>6</v>
      </c>
      <c r="DB608" s="8">
        <v>243</v>
      </c>
      <c r="DC608" s="7">
        <v>-0.1667</v>
      </c>
      <c r="DD608" s="7">
        <v>-0.1667</v>
      </c>
      <c r="DE608" s="2" t="s">
        <v>239</v>
      </c>
      <c r="DF608" s="2" t="s">
        <v>223</v>
      </c>
      <c r="DG608" s="2" t="s">
        <v>1096</v>
      </c>
      <c r="DH608" s="2" t="s">
        <v>4327</v>
      </c>
      <c r="DI608" s="2" t="s">
        <v>238</v>
      </c>
      <c r="DJ608" s="2" t="s">
        <v>226</v>
      </c>
      <c r="DK608" s="4">
        <v>9</v>
      </c>
      <c r="DL608" s="8">
        <v>235.17</v>
      </c>
      <c r="DM608" s="4">
        <v>3</v>
      </c>
      <c r="DN608" s="8">
        <v>117.6</v>
      </c>
      <c r="DO608" s="7">
        <v>2</v>
      </c>
      <c r="DP608" s="7">
        <v>0.9997</v>
      </c>
      <c r="DQ608" s="2" t="s">
        <v>239</v>
      </c>
      <c r="DR608" s="2" t="s">
        <v>223</v>
      </c>
      <c r="DS608" s="2" t="s">
        <v>1237</v>
      </c>
      <c r="DT608" s="2" t="s">
        <v>2344</v>
      </c>
      <c r="DU608" s="2" t="s">
        <v>291</v>
      </c>
      <c r="DV608" s="2" t="s">
        <v>226</v>
      </c>
      <c r="DW608" s="4">
        <v>1</v>
      </c>
      <c r="DX608" s="8">
        <v>39.8</v>
      </c>
      <c r="DY608" s="4">
        <v>7</v>
      </c>
      <c r="DZ608" s="8">
        <v>313.39</v>
      </c>
      <c r="EA608" s="7">
        <v>-0.8571</v>
      </c>
      <c r="EB608" s="7">
        <v>-0.873</v>
      </c>
      <c r="EC608" s="2" t="s">
        <v>239</v>
      </c>
      <c r="ED608" s="2" t="s">
        <v>223</v>
      </c>
      <c r="EE608" s="2" t="s">
        <v>1040</v>
      </c>
      <c r="EF608" s="2" t="s">
        <v>2106</v>
      </c>
      <c r="EG608" s="2" t="s">
        <v>238</v>
      </c>
      <c r="EH608" s="2" t="s">
        <v>226</v>
      </c>
      <c r="EI608" s="4">
        <v>3</v>
      </c>
      <c r="EJ608" s="8">
        <v>124.02</v>
      </c>
      <c r="EK608" s="4">
        <v>7</v>
      </c>
      <c r="EL608" s="8">
        <v>289.38</v>
      </c>
      <c r="EM608" s="7">
        <v>-0.5714</v>
      </c>
      <c r="EN608" s="7">
        <v>-0.5714</v>
      </c>
      <c r="EO608" s="2" t="s">
        <v>239</v>
      </c>
      <c r="EP608" s="2" t="s">
        <v>223</v>
      </c>
      <c r="EQ608" s="2" t="s">
        <v>985</v>
      </c>
      <c r="ER608" s="2" t="s">
        <v>1056</v>
      </c>
      <c r="ES608" s="2" t="s">
        <v>238</v>
      </c>
      <c r="ET608" s="2" t="s">
        <v>226</v>
      </c>
      <c r="EU608" s="4">
        <v>2</v>
      </c>
      <c r="EV608" s="8">
        <v>61.58</v>
      </c>
      <c r="EW608" s="4">
        <v>5</v>
      </c>
      <c r="EX608" s="8">
        <v>196.16</v>
      </c>
      <c r="EY608" s="7">
        <v>-0.6</v>
      </c>
      <c r="EZ608" s="7">
        <v>-0.6861</v>
      </c>
      <c r="FA608" s="2" t="s">
        <v>239</v>
      </c>
      <c r="FB608" s="2" t="s">
        <v>223</v>
      </c>
      <c r="FC608" s="2" t="s">
        <v>4328</v>
      </c>
      <c r="FD608" s="2" t="s">
        <v>3219</v>
      </c>
      <c r="FE608" s="2" t="s">
        <v>238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239</v>
      </c>
      <c r="FN608" s="2" t="s">
        <v>223</v>
      </c>
      <c r="FO608" s="2" t="s">
        <v>2560</v>
      </c>
      <c r="FP608" s="2" t="s">
        <v>2106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223</v>
      </c>
      <c r="GA608" s="2" t="s">
        <v>661</v>
      </c>
      <c r="GB608" s="2" t="s">
        <v>226</v>
      </c>
      <c r="GC608" s="2" t="s">
        <v>238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1002</v>
      </c>
      <c r="GL608" s="2" t="s">
        <v>237</v>
      </c>
      <c r="GM608" s="2" t="s">
        <v>3661</v>
      </c>
      <c r="GN608" s="2" t="s">
        <v>722</v>
      </c>
      <c r="GO608" s="2" t="s">
        <v>238</v>
      </c>
      <c r="GP608" s="2" t="s">
        <v>226</v>
      </c>
      <c r="GQ608" s="4">
        <v>2</v>
      </c>
      <c r="GR608" s="8">
        <v>89.54</v>
      </c>
      <c r="GS608" s="4"/>
      <c r="GT608" s="8"/>
      <c r="GU608" s="7"/>
      <c r="GV608" s="7"/>
      <c r="GW608" s="2" t="s">
        <v>239</v>
      </c>
      <c r="GX608" s="2" t="s">
        <v>223</v>
      </c>
      <c r="GY608" s="2" t="s">
        <v>1942</v>
      </c>
      <c r="GZ608" s="2" t="s">
        <v>855</v>
      </c>
      <c r="HA608" s="2" t="s">
        <v>238</v>
      </c>
      <c r="HB608" s="2" t="s">
        <v>226</v>
      </c>
      <c r="HC608" s="4"/>
      <c r="HD608" s="8"/>
      <c r="HE608" s="4">
        <v>1</v>
      </c>
      <c r="HF608" s="8">
        <v>35.81</v>
      </c>
      <c r="HG608" s="7">
        <v>-1</v>
      </c>
      <c r="HH608" s="7">
        <v>-1</v>
      </c>
      <c r="HI608" s="2" t="s">
        <v>239</v>
      </c>
      <c r="HJ608" s="2" t="s">
        <v>223</v>
      </c>
      <c r="HK608" s="2" t="s">
        <v>3591</v>
      </c>
      <c r="HL608" s="2" t="s">
        <v>2103</v>
      </c>
      <c r="HM608" s="2" t="s">
        <v>238</v>
      </c>
      <c r="HN608" s="2" t="s">
        <v>226</v>
      </c>
      <c r="HO608" s="4"/>
      <c r="HP608" s="8"/>
      <c r="HQ608" s="4">
        <v>1</v>
      </c>
      <c r="HR608" s="8">
        <v>35.28</v>
      </c>
      <c r="HS608" s="7">
        <v>-1</v>
      </c>
      <c r="HT608" s="7">
        <v>-1</v>
      </c>
      <c r="HU608" s="2" t="s">
        <v>1002</v>
      </c>
      <c r="HV608" s="2" t="s">
        <v>237</v>
      </c>
      <c r="HW608" s="2" t="s">
        <v>997</v>
      </c>
      <c r="HX608" s="2" t="s">
        <v>4327</v>
      </c>
      <c r="HY608" s="2" t="s">
        <v>238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252</v>
      </c>
      <c r="IH608" s="2" t="s">
        <v>223</v>
      </c>
      <c r="II608" s="2" t="s">
        <v>998</v>
      </c>
      <c r="IJ608" s="2" t="s">
        <v>226</v>
      </c>
      <c r="IK608" s="2" t="s">
        <v>238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226</v>
      </c>
      <c r="IT608" s="2" t="s">
        <v>226</v>
      </c>
      <c r="IU608" s="2" t="s">
        <v>226</v>
      </c>
      <c r="IV608" s="2" t="s">
        <v>226</v>
      </c>
      <c r="IW608" s="2" t="s">
        <v>226</v>
      </c>
      <c r="IX608" s="2" t="s">
        <v>226</v>
      </c>
      <c r="IY608" s="4"/>
      <c r="IZ608" s="8"/>
      <c r="JA608" s="4">
        <v>1</v>
      </c>
      <c r="JB608" s="8">
        <v>42.64</v>
      </c>
      <c r="JC608" s="7">
        <v>-1</v>
      </c>
      <c r="JD608" s="7">
        <v>-1</v>
      </c>
      <c r="JE608" s="2" t="s">
        <v>239</v>
      </c>
      <c r="JF608" s="2" t="s">
        <v>223</v>
      </c>
      <c r="JG608" s="2" t="s">
        <v>1257</v>
      </c>
      <c r="JH608" s="2" t="s">
        <v>3580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223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>
        <v>2</v>
      </c>
      <c r="JX608" s="8">
        <v>89.12</v>
      </c>
      <c r="JY608" s="4"/>
      <c r="JZ608" s="8"/>
      <c r="KA608" s="7"/>
      <c r="KB608" s="7"/>
      <c r="KC608" s="2" t="s">
        <v>239</v>
      </c>
      <c r="KD608" s="2" t="s">
        <v>223</v>
      </c>
      <c r="KE608" s="2" t="s">
        <v>1121</v>
      </c>
      <c r="KF608" s="2" t="s">
        <v>1869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337</v>
      </c>
      <c r="KP608" s="2" t="s">
        <v>223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239</v>
      </c>
      <c r="LB608" s="2" t="s">
        <v>223</v>
      </c>
      <c r="LC608" s="2" t="s">
        <v>1004</v>
      </c>
      <c r="LD608" s="2" t="s">
        <v>633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223</v>
      </c>
      <c r="LO608" s="2" t="s">
        <v>321</v>
      </c>
      <c r="LP608" s="2" t="s">
        <v>1597</v>
      </c>
      <c r="LQ608" s="2" t="s">
        <v>238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226</v>
      </c>
      <c r="MM608" s="2" t="s">
        <v>226</v>
      </c>
      <c r="MN608" s="2" t="s">
        <v>226</v>
      </c>
      <c r="MO608" s="2" t="s">
        <v>226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223</v>
      </c>
      <c r="MY608" s="2" t="s">
        <v>1005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>
        <v>1</v>
      </c>
      <c r="NF608" s="8">
        <v>40.18</v>
      </c>
      <c r="NG608" s="7">
        <v>-1</v>
      </c>
      <c r="NH608" s="7">
        <v>-1</v>
      </c>
      <c r="NI608" s="2" t="s">
        <v>239</v>
      </c>
      <c r="NJ608" s="2" t="s">
        <v>261</v>
      </c>
      <c r="NK608" s="2" t="s">
        <v>1055</v>
      </c>
      <c r="NL608" s="2" t="s">
        <v>1058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239</v>
      </c>
      <c r="NV608" s="2" t="s">
        <v>237</v>
      </c>
      <c r="NW608" s="2" t="s">
        <v>1740</v>
      </c>
      <c r="NX608" s="2" t="s">
        <v>629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337</v>
      </c>
      <c r="OH608" s="2" t="s">
        <v>223</v>
      </c>
      <c r="OI608" s="2" t="s">
        <v>226</v>
      </c>
      <c r="OJ608" s="2" t="s">
        <v>226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252</v>
      </c>
      <c r="OT608" s="2" t="s">
        <v>223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236</v>
      </c>
      <c r="PF608" s="2" t="s">
        <v>223</v>
      </c>
      <c r="PG608" s="2" t="s">
        <v>226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239</v>
      </c>
      <c r="QP608" s="2" t="s">
        <v>237</v>
      </c>
      <c r="QQ608" s="2" t="s">
        <v>1012</v>
      </c>
      <c r="QR608" s="2" t="s">
        <v>980</v>
      </c>
      <c r="QS608" s="2" t="s">
        <v>238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266</v>
      </c>
      <c r="RB608" s="2" t="s">
        <v>223</v>
      </c>
      <c r="RC608" s="2" t="s">
        <v>226</v>
      </c>
      <c r="RD608" s="2" t="s">
        <v>226</v>
      </c>
      <c r="RE608" s="2" t="s">
        <v>238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226</v>
      </c>
      <c r="RN608" s="2" t="s">
        <v>226</v>
      </c>
      <c r="RO608" s="2" t="s">
        <v>226</v>
      </c>
      <c r="RP608" s="2" t="s">
        <v>226</v>
      </c>
      <c r="RQ608" s="2" t="s">
        <v>226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239</v>
      </c>
      <c r="RZ608" s="2" t="s">
        <v>237</v>
      </c>
      <c r="SA608" s="2" t="s">
        <v>4019</v>
      </c>
      <c r="SB608" s="2" t="s">
        <v>4329</v>
      </c>
      <c r="SC608" s="2" t="s">
        <v>238</v>
      </c>
      <c r="SD608" s="2" t="s">
        <v>226</v>
      </c>
      <c r="SE608" s="4">
        <v>31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</row>
    <row r="609">
      <c r="A609" s="2" t="s">
        <v>4330</v>
      </c>
      <c r="B609" s="2" t="s">
        <v>577</v>
      </c>
      <c r="C609" s="2" t="s">
        <v>4255</v>
      </c>
      <c r="D609" s="2" t="s">
        <v>215</v>
      </c>
      <c r="E609" s="2" t="s">
        <v>216</v>
      </c>
      <c r="F609" s="2" t="s">
        <v>4315</v>
      </c>
      <c r="G609" s="2" t="s">
        <v>4316</v>
      </c>
      <c r="H609" s="2" t="s">
        <v>1623</v>
      </c>
      <c r="I609" s="2" t="s">
        <v>4317</v>
      </c>
      <c r="J609" s="2" t="s">
        <v>221</v>
      </c>
      <c r="K609" s="2" t="s">
        <v>841</v>
      </c>
      <c r="L609" s="3">
        <v>49.25</v>
      </c>
      <c r="M609" s="3">
        <v>51.71</v>
      </c>
      <c r="N609" s="3">
        <v>99.99</v>
      </c>
      <c r="O609" s="2" t="s">
        <v>302</v>
      </c>
      <c r="P609" s="2" t="s">
        <v>284</v>
      </c>
      <c r="Q609" s="2" t="s">
        <v>225</v>
      </c>
      <c r="R609" s="2" t="s">
        <v>226</v>
      </c>
      <c r="S609" s="2" t="s">
        <v>4331</v>
      </c>
      <c r="T609" s="2" t="s">
        <v>228</v>
      </c>
      <c r="U609" s="2" t="s">
        <v>229</v>
      </c>
      <c r="V609" s="2" t="s">
        <v>2079</v>
      </c>
      <c r="W609" s="2" t="s">
        <v>231</v>
      </c>
      <c r="X609" s="2" t="s">
        <v>226</v>
      </c>
      <c r="Y609" s="2" t="s">
        <v>985</v>
      </c>
      <c r="Z609" s="4"/>
      <c r="AA609" s="4">
        <f>=ROUNDDOWN({0},0)</f>
      </c>
      <c r="AB609" s="5">
        <v>3</v>
      </c>
      <c r="AC609" s="2" t="s">
        <v>226</v>
      </c>
      <c r="AD609" s="4"/>
      <c r="AE609" s="4"/>
      <c r="AF609" s="6">
        <v>65</v>
      </c>
      <c r="AG609" s="6">
        <v>73</v>
      </c>
      <c r="AH609" s="7">
        <v>0.8571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72</v>
      </c>
      <c r="AQ609" s="8">
        <v>3891.05</v>
      </c>
      <c r="AR609" s="4">
        <v>91</v>
      </c>
      <c r="AS609" s="8">
        <v>4976.07</v>
      </c>
      <c r="AT609" s="7">
        <v>-0.2088</v>
      </c>
      <c r="AU609" s="7">
        <v>-0.218</v>
      </c>
      <c r="AV609" s="4" t="s">
        <v>226</v>
      </c>
      <c r="AW609" s="8" t="s">
        <v>226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0.5236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 t="s">
        <v>226</v>
      </c>
      <c r="BJ609" s="4">
        <v>72</v>
      </c>
      <c r="BK609" s="8">
        <v>3891.05</v>
      </c>
      <c r="BL609" s="2" t="s">
        <v>4332</v>
      </c>
      <c r="BM609" s="7">
        <v>1</v>
      </c>
      <c r="BN609" s="7">
        <v>1</v>
      </c>
      <c r="BO609" s="4">
        <v>10</v>
      </c>
      <c r="BP609" s="8">
        <v>583.8</v>
      </c>
      <c r="BQ609" s="4">
        <v>20</v>
      </c>
      <c r="BR609" s="8">
        <v>1167.6</v>
      </c>
      <c r="BS609" s="7">
        <v>-0.5</v>
      </c>
      <c r="BT609" s="7">
        <v>-0.5</v>
      </c>
      <c r="BU609" s="2" t="s">
        <v>239</v>
      </c>
      <c r="BV609" s="2" t="s">
        <v>237</v>
      </c>
      <c r="BW609" s="2" t="s">
        <v>226</v>
      </c>
      <c r="BX609" s="2" t="s">
        <v>1974</v>
      </c>
      <c r="BY609" s="2" t="s">
        <v>238</v>
      </c>
      <c r="BZ609" s="2" t="s">
        <v>226</v>
      </c>
      <c r="CA609" s="4">
        <v>23</v>
      </c>
      <c r="CB609" s="8">
        <v>1313.76</v>
      </c>
      <c r="CC609" s="4">
        <v>9</v>
      </c>
      <c r="CD609" s="8">
        <v>514.08</v>
      </c>
      <c r="CE609" s="7">
        <v>1.5556</v>
      </c>
      <c r="CF609" s="7">
        <v>1.5556</v>
      </c>
      <c r="CG609" s="2" t="s">
        <v>239</v>
      </c>
      <c r="CH609" s="2" t="s">
        <v>237</v>
      </c>
      <c r="CI609" s="2" t="s">
        <v>1208</v>
      </c>
      <c r="CJ609" s="2" t="s">
        <v>1071</v>
      </c>
      <c r="CK609" s="2" t="s">
        <v>238</v>
      </c>
      <c r="CL609" s="2" t="s">
        <v>226</v>
      </c>
      <c r="CM609" s="4">
        <v>14</v>
      </c>
      <c r="CN609" s="8">
        <v>781.9</v>
      </c>
      <c r="CO609" s="4">
        <v>7</v>
      </c>
      <c r="CP609" s="8">
        <v>390.95</v>
      </c>
      <c r="CQ609" s="7">
        <v>1</v>
      </c>
      <c r="CR609" s="7">
        <v>1</v>
      </c>
      <c r="CS609" s="2" t="s">
        <v>239</v>
      </c>
      <c r="CT609" s="2" t="s">
        <v>237</v>
      </c>
      <c r="CU609" s="2" t="s">
        <v>983</v>
      </c>
      <c r="CV609" s="2" t="s">
        <v>2106</v>
      </c>
      <c r="CW609" s="2" t="s">
        <v>238</v>
      </c>
      <c r="CX609" s="2" t="s">
        <v>226</v>
      </c>
      <c r="CY609" s="4">
        <v>5</v>
      </c>
      <c r="CZ609" s="8">
        <v>258.5</v>
      </c>
      <c r="DA609" s="4">
        <v>7</v>
      </c>
      <c r="DB609" s="8">
        <v>361.9</v>
      </c>
      <c r="DC609" s="7">
        <v>-0.2857</v>
      </c>
      <c r="DD609" s="7">
        <v>-0.2857</v>
      </c>
      <c r="DE609" s="2" t="s">
        <v>239</v>
      </c>
      <c r="DF609" s="2" t="s">
        <v>237</v>
      </c>
      <c r="DG609" s="2" t="s">
        <v>1096</v>
      </c>
      <c r="DH609" s="2" t="s">
        <v>1985</v>
      </c>
      <c r="DI609" s="2" t="s">
        <v>238</v>
      </c>
      <c r="DJ609" s="2" t="s">
        <v>226</v>
      </c>
      <c r="DK609" s="4">
        <v>6</v>
      </c>
      <c r="DL609" s="8">
        <v>206.22</v>
      </c>
      <c r="DM609" s="4">
        <v>3</v>
      </c>
      <c r="DN609" s="8">
        <v>162.03</v>
      </c>
      <c r="DO609" s="7">
        <v>1</v>
      </c>
      <c r="DP609" s="7">
        <v>0.2727</v>
      </c>
      <c r="DQ609" s="2" t="s">
        <v>239</v>
      </c>
      <c r="DR609" s="2" t="s">
        <v>237</v>
      </c>
      <c r="DS609" s="2" t="s">
        <v>1237</v>
      </c>
      <c r="DT609" s="2" t="s">
        <v>1438</v>
      </c>
      <c r="DU609" s="2" t="s">
        <v>291</v>
      </c>
      <c r="DV609" s="2" t="s">
        <v>226</v>
      </c>
      <c r="DW609" s="4">
        <v>3</v>
      </c>
      <c r="DX609" s="8">
        <v>155.85</v>
      </c>
      <c r="DY609" s="4">
        <v>2</v>
      </c>
      <c r="DZ609" s="8">
        <v>114.3</v>
      </c>
      <c r="EA609" s="7">
        <v>0.5</v>
      </c>
      <c r="EB609" s="7">
        <v>0.3635</v>
      </c>
      <c r="EC609" s="2" t="s">
        <v>239</v>
      </c>
      <c r="ED609" s="2" t="s">
        <v>237</v>
      </c>
      <c r="EE609" s="2" t="s">
        <v>1040</v>
      </c>
      <c r="EF609" s="2" t="s">
        <v>1039</v>
      </c>
      <c r="EG609" s="2" t="s">
        <v>238</v>
      </c>
      <c r="EH609" s="2" t="s">
        <v>226</v>
      </c>
      <c r="EI609" s="4">
        <v>3</v>
      </c>
      <c r="EJ609" s="8">
        <v>159.48</v>
      </c>
      <c r="EK609" s="4">
        <v>9</v>
      </c>
      <c r="EL609" s="8">
        <v>478.44</v>
      </c>
      <c r="EM609" s="7">
        <v>-0.6667</v>
      </c>
      <c r="EN609" s="7">
        <v>-0.6667</v>
      </c>
      <c r="EO609" s="2" t="s">
        <v>239</v>
      </c>
      <c r="EP609" s="2" t="s">
        <v>237</v>
      </c>
      <c r="EQ609" s="2" t="s">
        <v>985</v>
      </c>
      <c r="ER609" s="2" t="s">
        <v>4333</v>
      </c>
      <c r="ES609" s="2" t="s">
        <v>238</v>
      </c>
      <c r="ET609" s="2" t="s">
        <v>226</v>
      </c>
      <c r="EU609" s="4"/>
      <c r="EV609" s="8"/>
      <c r="EW609" s="4">
        <v>9</v>
      </c>
      <c r="EX609" s="8">
        <v>446.35</v>
      </c>
      <c r="EY609" s="7">
        <v>-1</v>
      </c>
      <c r="EZ609" s="7">
        <v>-1</v>
      </c>
      <c r="FA609" s="2" t="s">
        <v>239</v>
      </c>
      <c r="FB609" s="2" t="s">
        <v>237</v>
      </c>
      <c r="FC609" s="2" t="s">
        <v>4328</v>
      </c>
      <c r="FD609" s="2" t="s">
        <v>1627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237</v>
      </c>
      <c r="FO609" s="2" t="s">
        <v>2560</v>
      </c>
      <c r="FP609" s="2" t="s">
        <v>2344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237</v>
      </c>
      <c r="GA609" s="2" t="s">
        <v>661</v>
      </c>
      <c r="GB609" s="2" t="s">
        <v>226</v>
      </c>
      <c r="GC609" s="2" t="s">
        <v>238</v>
      </c>
      <c r="GD609" s="2" t="s">
        <v>226</v>
      </c>
      <c r="GE609" s="4">
        <v>2</v>
      </c>
      <c r="GF609" s="8">
        <v>114.3</v>
      </c>
      <c r="GG609" s="4">
        <v>8</v>
      </c>
      <c r="GH609" s="8">
        <v>457.2</v>
      </c>
      <c r="GI609" s="7">
        <v>-0.75</v>
      </c>
      <c r="GJ609" s="7">
        <v>-0.75</v>
      </c>
      <c r="GK609" s="2" t="s">
        <v>239</v>
      </c>
      <c r="GL609" s="2" t="s">
        <v>237</v>
      </c>
      <c r="GM609" s="2" t="s">
        <v>3661</v>
      </c>
      <c r="GN609" s="2" t="s">
        <v>721</v>
      </c>
      <c r="GO609" s="2" t="s">
        <v>238</v>
      </c>
      <c r="GP609" s="2" t="s">
        <v>226</v>
      </c>
      <c r="GQ609" s="4"/>
      <c r="GR609" s="8"/>
      <c r="GS609" s="4">
        <v>2</v>
      </c>
      <c r="GT609" s="8">
        <v>114.3</v>
      </c>
      <c r="GU609" s="7">
        <v>-1</v>
      </c>
      <c r="GV609" s="7">
        <v>-1</v>
      </c>
      <c r="GW609" s="2" t="s">
        <v>239</v>
      </c>
      <c r="GX609" s="2" t="s">
        <v>237</v>
      </c>
      <c r="GY609" s="2" t="s">
        <v>1942</v>
      </c>
      <c r="GZ609" s="2" t="s">
        <v>1943</v>
      </c>
      <c r="HA609" s="2" t="s">
        <v>238</v>
      </c>
      <c r="HB609" s="2" t="s">
        <v>226</v>
      </c>
      <c r="HC609" s="4">
        <v>3</v>
      </c>
      <c r="HD609" s="8">
        <v>162.11</v>
      </c>
      <c r="HE609" s="4">
        <v>2</v>
      </c>
      <c r="HF609" s="8">
        <v>91.44</v>
      </c>
      <c r="HG609" s="7">
        <v>0.5</v>
      </c>
      <c r="HH609" s="7">
        <v>0.7729</v>
      </c>
      <c r="HI609" s="2" t="s">
        <v>239</v>
      </c>
      <c r="HJ609" s="2" t="s">
        <v>237</v>
      </c>
      <c r="HK609" s="2" t="s">
        <v>3591</v>
      </c>
      <c r="HL609" s="2" t="s">
        <v>3543</v>
      </c>
      <c r="HM609" s="2" t="s">
        <v>238</v>
      </c>
      <c r="HN609" s="2" t="s">
        <v>226</v>
      </c>
      <c r="HO609" s="4"/>
      <c r="HP609" s="8"/>
      <c r="HQ609" s="4">
        <v>3</v>
      </c>
      <c r="HR609" s="8">
        <v>136.08</v>
      </c>
      <c r="HS609" s="7">
        <v>-1</v>
      </c>
      <c r="HT609" s="7">
        <v>-1</v>
      </c>
      <c r="HU609" s="2" t="s">
        <v>1002</v>
      </c>
      <c r="HV609" s="2" t="s">
        <v>237</v>
      </c>
      <c r="HW609" s="2" t="s">
        <v>997</v>
      </c>
      <c r="HX609" s="2" t="s">
        <v>4334</v>
      </c>
      <c r="HY609" s="2" t="s">
        <v>238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252</v>
      </c>
      <c r="IH609" s="2" t="s">
        <v>237</v>
      </c>
      <c r="II609" s="2" t="s">
        <v>998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226</v>
      </c>
      <c r="IU609" s="2" t="s">
        <v>226</v>
      </c>
      <c r="IV609" s="2" t="s">
        <v>226</v>
      </c>
      <c r="IW609" s="2" t="s">
        <v>226</v>
      </c>
      <c r="IX609" s="2" t="s">
        <v>226</v>
      </c>
      <c r="IY609" s="4">
        <v>2</v>
      </c>
      <c r="IZ609" s="8">
        <v>103.42</v>
      </c>
      <c r="JA609" s="4">
        <v>3</v>
      </c>
      <c r="JB609" s="8">
        <v>163.29</v>
      </c>
      <c r="JC609" s="7">
        <v>-0.3333</v>
      </c>
      <c r="JD609" s="7">
        <v>-0.3666</v>
      </c>
      <c r="JE609" s="2" t="s">
        <v>239</v>
      </c>
      <c r="JF609" s="2" t="s">
        <v>237</v>
      </c>
      <c r="JG609" s="2" t="s">
        <v>1257</v>
      </c>
      <c r="JH609" s="2" t="s">
        <v>689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237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>
        <v>2</v>
      </c>
      <c r="JZ609" s="8">
        <v>119.76</v>
      </c>
      <c r="KA609" s="7">
        <v>-1</v>
      </c>
      <c r="KB609" s="7">
        <v>-1</v>
      </c>
      <c r="KC609" s="2" t="s">
        <v>239</v>
      </c>
      <c r="KD609" s="2" t="s">
        <v>237</v>
      </c>
      <c r="KE609" s="2" t="s">
        <v>1121</v>
      </c>
      <c r="KF609" s="2" t="s">
        <v>847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337</v>
      </c>
      <c r="KP609" s="2" t="s">
        <v>237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>
        <v>1</v>
      </c>
      <c r="KV609" s="8">
        <v>51.71</v>
      </c>
      <c r="KW609" s="4"/>
      <c r="KX609" s="8"/>
      <c r="KY609" s="7"/>
      <c r="KZ609" s="7"/>
      <c r="LA609" s="2" t="s">
        <v>239</v>
      </c>
      <c r="LB609" s="2" t="s">
        <v>237</v>
      </c>
      <c r="LC609" s="2" t="s">
        <v>1004</v>
      </c>
      <c r="LD609" s="2" t="s">
        <v>1171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239</v>
      </c>
      <c r="LN609" s="2" t="s">
        <v>237</v>
      </c>
      <c r="LO609" s="2" t="s">
        <v>321</v>
      </c>
      <c r="LP609" s="2" t="s">
        <v>360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226</v>
      </c>
      <c r="MM609" s="2" t="s">
        <v>226</v>
      </c>
      <c r="MN609" s="2" t="s">
        <v>226</v>
      </c>
      <c r="MO609" s="2" t="s">
        <v>226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237</v>
      </c>
      <c r="MY609" s="2" t="s">
        <v>1005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>
        <v>5</v>
      </c>
      <c r="NF609" s="8">
        <v>258.35</v>
      </c>
      <c r="NG609" s="7">
        <v>-1</v>
      </c>
      <c r="NH609" s="7">
        <v>-1</v>
      </c>
      <c r="NI609" s="2" t="s">
        <v>239</v>
      </c>
      <c r="NJ609" s="2" t="s">
        <v>237</v>
      </c>
      <c r="NK609" s="2" t="s">
        <v>1055</v>
      </c>
      <c r="NL609" s="2" t="s">
        <v>1026</v>
      </c>
      <c r="NM609" s="2" t="s">
        <v>238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239</v>
      </c>
      <c r="NV609" s="2" t="s">
        <v>237</v>
      </c>
      <c r="NW609" s="2" t="s">
        <v>1740</v>
      </c>
      <c r="NX609" s="2" t="s">
        <v>629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337</v>
      </c>
      <c r="OH609" s="2" t="s">
        <v>237</v>
      </c>
      <c r="OI609" s="2" t="s">
        <v>226</v>
      </c>
      <c r="OJ609" s="2" t="s">
        <v>226</v>
      </c>
      <c r="OK609" s="2" t="s">
        <v>238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252</v>
      </c>
      <c r="OT609" s="2" t="s">
        <v>237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236</v>
      </c>
      <c r="PF609" s="2" t="s">
        <v>237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239</v>
      </c>
      <c r="QP609" s="2" t="s">
        <v>237</v>
      </c>
      <c r="QQ609" s="2" t="s">
        <v>1012</v>
      </c>
      <c r="QR609" s="2" t="s">
        <v>2063</v>
      </c>
      <c r="QS609" s="2" t="s">
        <v>238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266</v>
      </c>
      <c r="RB609" s="2" t="s">
        <v>237</v>
      </c>
      <c r="RC609" s="2" t="s">
        <v>226</v>
      </c>
      <c r="RD609" s="2" t="s">
        <v>226</v>
      </c>
      <c r="RE609" s="2" t="s">
        <v>238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226</v>
      </c>
      <c r="RN609" s="2" t="s">
        <v>226</v>
      </c>
      <c r="RO609" s="2" t="s">
        <v>226</v>
      </c>
      <c r="RP609" s="2" t="s">
        <v>226</v>
      </c>
      <c r="RQ609" s="2" t="s">
        <v>226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239</v>
      </c>
      <c r="RZ609" s="2" t="s">
        <v>237</v>
      </c>
      <c r="SA609" s="2" t="s">
        <v>4019</v>
      </c>
      <c r="SB609" s="2" t="s">
        <v>1488</v>
      </c>
      <c r="SC609" s="2" t="s">
        <v>238</v>
      </c>
      <c r="SD609" s="2" t="s">
        <v>226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</row>
    <row r="610">
      <c r="A610" s="2" t="s">
        <v>4335</v>
      </c>
      <c r="B610" s="2" t="s">
        <v>577</v>
      </c>
      <c r="C610" s="2" t="s">
        <v>4255</v>
      </c>
      <c r="D610" s="2" t="s">
        <v>215</v>
      </c>
      <c r="E610" s="2" t="s">
        <v>216</v>
      </c>
      <c r="F610" s="2" t="s">
        <v>2632</v>
      </c>
      <c r="G610" s="2" t="s">
        <v>4336</v>
      </c>
      <c r="H610" s="2" t="s">
        <v>4337</v>
      </c>
      <c r="I610" s="2" t="s">
        <v>4338</v>
      </c>
      <c r="J610" s="2" t="s">
        <v>437</v>
      </c>
      <c r="K610" s="2" t="s">
        <v>4339</v>
      </c>
      <c r="L610" s="3">
        <v>42.85</v>
      </c>
      <c r="M610" s="3">
        <v>44.99</v>
      </c>
      <c r="N610" s="3">
        <v>89.99</v>
      </c>
      <c r="O610" s="2" t="s">
        <v>223</v>
      </c>
      <c r="P610" s="2" t="s">
        <v>224</v>
      </c>
      <c r="Q610" s="2" t="s">
        <v>225</v>
      </c>
      <c r="R610" s="2" t="s">
        <v>226</v>
      </c>
      <c r="S610" s="2" t="s">
        <v>4340</v>
      </c>
      <c r="T610" s="2" t="s">
        <v>2721</v>
      </c>
      <c r="U610" s="2" t="s">
        <v>489</v>
      </c>
      <c r="V610" s="2" t="s">
        <v>563</v>
      </c>
      <c r="W610" s="2" t="s">
        <v>231</v>
      </c>
      <c r="X610" s="2" t="s">
        <v>226</v>
      </c>
      <c r="Y610" s="2" t="s">
        <v>4341</v>
      </c>
      <c r="Z610" s="4"/>
      <c r="AA610" s="4">
        <f>=ROUNDDOWN({0},0)</f>
      </c>
      <c r="AB610" s="5">
        <v>38</v>
      </c>
      <c r="AC610" s="2" t="s">
        <v>3988</v>
      </c>
      <c r="AD610" s="4">
        <v>260</v>
      </c>
      <c r="AE610" s="4">
        <v>980</v>
      </c>
      <c r="AF610" s="6">
        <v>65</v>
      </c>
      <c r="AG610" s="6"/>
      <c r="AH610" s="7">
        <v>0.381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171</v>
      </c>
      <c r="AQ610" s="8">
        <v>8154.54</v>
      </c>
      <c r="AR610" s="4"/>
      <c r="AS610" s="8"/>
      <c r="AT610" s="7"/>
      <c r="AU610" s="7"/>
      <c r="AV610" s="4">
        <v>338</v>
      </c>
      <c r="AW610" s="8">
        <v>16943.33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0.4813</v>
      </c>
      <c r="BC610" s="4">
        <v>338</v>
      </c>
      <c r="BD610" s="8">
        <v>16943.33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>
        <v>1</v>
      </c>
      <c r="BJ610" s="4">
        <v>171</v>
      </c>
      <c r="BK610" s="8">
        <v>8154.54</v>
      </c>
      <c r="BL610" s="2" t="s">
        <v>2821</v>
      </c>
      <c r="BM610" s="7">
        <v>1</v>
      </c>
      <c r="BN610" s="7">
        <v>1</v>
      </c>
      <c r="BO610" s="4">
        <v>75</v>
      </c>
      <c r="BP610" s="8">
        <v>3696</v>
      </c>
      <c r="BQ610" s="4"/>
      <c r="BR610" s="8"/>
      <c r="BS610" s="7"/>
      <c r="BT610" s="7"/>
      <c r="BU610" s="2" t="s">
        <v>239</v>
      </c>
      <c r="BV610" s="2" t="s">
        <v>223</v>
      </c>
      <c r="BW610" s="2" t="s">
        <v>226</v>
      </c>
      <c r="BX610" s="2" t="s">
        <v>792</v>
      </c>
      <c r="BY610" s="2" t="s">
        <v>238</v>
      </c>
      <c r="BZ610" s="2" t="s">
        <v>226</v>
      </c>
      <c r="CA610" s="4">
        <v>28</v>
      </c>
      <c r="CB610" s="8">
        <v>1360.52</v>
      </c>
      <c r="CC610" s="4"/>
      <c r="CD610" s="8"/>
      <c r="CE610" s="7"/>
      <c r="CF610" s="7"/>
      <c r="CG610" s="2" t="s">
        <v>239</v>
      </c>
      <c r="CH610" s="2" t="s">
        <v>223</v>
      </c>
      <c r="CI610" s="2" t="s">
        <v>942</v>
      </c>
      <c r="CJ610" s="2" t="s">
        <v>2779</v>
      </c>
      <c r="CK610" s="2" t="s">
        <v>238</v>
      </c>
      <c r="CL610" s="2" t="s">
        <v>226</v>
      </c>
      <c r="CM610" s="4">
        <v>33</v>
      </c>
      <c r="CN610" s="8">
        <v>1603.47</v>
      </c>
      <c r="CO610" s="4"/>
      <c r="CP610" s="8"/>
      <c r="CQ610" s="7"/>
      <c r="CR610" s="7"/>
      <c r="CS610" s="2" t="s">
        <v>239</v>
      </c>
      <c r="CT610" s="2" t="s">
        <v>223</v>
      </c>
      <c r="CU610" s="2" t="s">
        <v>2779</v>
      </c>
      <c r="CV610" s="2" t="s">
        <v>906</v>
      </c>
      <c r="CW610" s="2" t="s">
        <v>238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667</v>
      </c>
      <c r="DF610" s="2" t="s">
        <v>223</v>
      </c>
      <c r="DG610" s="2" t="s">
        <v>226</v>
      </c>
      <c r="DH610" s="2" t="s">
        <v>226</v>
      </c>
      <c r="DI610" s="2" t="s">
        <v>238</v>
      </c>
      <c r="DJ610" s="2" t="s">
        <v>226</v>
      </c>
      <c r="DK610" s="4">
        <v>30</v>
      </c>
      <c r="DL610" s="8">
        <v>1252.95</v>
      </c>
      <c r="DM610" s="4"/>
      <c r="DN610" s="8"/>
      <c r="DO610" s="7"/>
      <c r="DP610" s="7"/>
      <c r="DQ610" s="2" t="s">
        <v>239</v>
      </c>
      <c r="DR610" s="2" t="s">
        <v>223</v>
      </c>
      <c r="DS610" s="2" t="s">
        <v>4342</v>
      </c>
      <c r="DT610" s="2" t="s">
        <v>1332</v>
      </c>
      <c r="DU610" s="2" t="s">
        <v>238</v>
      </c>
      <c r="DV610" s="2" t="s">
        <v>226</v>
      </c>
      <c r="DW610" s="4">
        <v>1</v>
      </c>
      <c r="DX610" s="8">
        <v>47.24</v>
      </c>
      <c r="DY610" s="4"/>
      <c r="DZ610" s="8"/>
      <c r="EA610" s="7"/>
      <c r="EB610" s="7"/>
      <c r="EC610" s="2" t="s">
        <v>239</v>
      </c>
      <c r="ED610" s="2" t="s">
        <v>223</v>
      </c>
      <c r="EE610" s="2" t="s">
        <v>942</v>
      </c>
      <c r="EF610" s="2" t="s">
        <v>1337</v>
      </c>
      <c r="EG610" s="2" t="s">
        <v>238</v>
      </c>
      <c r="EH610" s="2" t="s">
        <v>226</v>
      </c>
      <c r="EI610" s="4">
        <v>4</v>
      </c>
      <c r="EJ610" s="8">
        <v>194.36</v>
      </c>
      <c r="EK610" s="4"/>
      <c r="EL610" s="8"/>
      <c r="EM610" s="7"/>
      <c r="EN610" s="7"/>
      <c r="EO610" s="2" t="s">
        <v>239</v>
      </c>
      <c r="EP610" s="2" t="s">
        <v>223</v>
      </c>
      <c r="EQ610" s="2" t="s">
        <v>942</v>
      </c>
      <c r="ER610" s="2" t="s">
        <v>2805</v>
      </c>
      <c r="ES610" s="2" t="s">
        <v>238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239</v>
      </c>
      <c r="FB610" s="2" t="s">
        <v>223</v>
      </c>
      <c r="FC610" s="2" t="s">
        <v>3769</v>
      </c>
      <c r="FD610" s="2" t="s">
        <v>2889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3769</v>
      </c>
      <c r="FP610" s="2" t="s">
        <v>226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223</v>
      </c>
      <c r="GA610" s="2" t="s">
        <v>661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252</v>
      </c>
      <c r="GL610" s="2" t="s">
        <v>223</v>
      </c>
      <c r="GM610" s="2" t="s">
        <v>226</v>
      </c>
      <c r="GN610" s="2" t="s">
        <v>226</v>
      </c>
      <c r="GO610" s="2" t="s">
        <v>238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239</v>
      </c>
      <c r="GX610" s="2" t="s">
        <v>223</v>
      </c>
      <c r="GY610" s="2" t="s">
        <v>942</v>
      </c>
      <c r="GZ610" s="2" t="s">
        <v>255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239</v>
      </c>
      <c r="HJ610" s="2" t="s">
        <v>223</v>
      </c>
      <c r="HK610" s="2" t="s">
        <v>226</v>
      </c>
      <c r="HL610" s="2" t="s">
        <v>226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226</v>
      </c>
      <c r="MM610" s="2" t="s">
        <v>226</v>
      </c>
      <c r="MN610" s="2" t="s">
        <v>226</v>
      </c>
      <c r="MO610" s="2" t="s">
        <v>226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223</v>
      </c>
      <c r="MY610" s="2" t="s">
        <v>226</v>
      </c>
      <c r="MZ610" s="2" t="s">
        <v>226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236</v>
      </c>
      <c r="NJ610" s="2" t="s">
        <v>223</v>
      </c>
      <c r="NK610" s="2" t="s">
        <v>226</v>
      </c>
      <c r="NL610" s="2" t="s">
        <v>226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252</v>
      </c>
      <c r="NV610" s="2" t="s">
        <v>223</v>
      </c>
      <c r="NW610" s="2" t="s">
        <v>226</v>
      </c>
      <c r="NX610" s="2" t="s">
        <v>226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252</v>
      </c>
      <c r="OH610" s="2" t="s">
        <v>223</v>
      </c>
      <c r="OI610" s="2" t="s">
        <v>226</v>
      </c>
      <c r="OJ610" s="2" t="s">
        <v>226</v>
      </c>
      <c r="OK610" s="2" t="s">
        <v>238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252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252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266</v>
      </c>
      <c r="RB610" s="2" t="s">
        <v>223</v>
      </c>
      <c r="RC610" s="2" t="s">
        <v>226</v>
      </c>
      <c r="RD610" s="2" t="s">
        <v>226</v>
      </c>
      <c r="RE610" s="2" t="s">
        <v>238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252</v>
      </c>
      <c r="RN610" s="2" t="s">
        <v>223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226</v>
      </c>
      <c r="RZ610" s="2" t="s">
        <v>226</v>
      </c>
      <c r="SA610" s="2" t="s">
        <v>226</v>
      </c>
      <c r="SB610" s="2" t="s">
        <v>226</v>
      </c>
      <c r="SC610" s="2" t="s">
        <v>226</v>
      </c>
      <c r="SD610" s="2" t="s">
        <v>226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>
        <v>260</v>
      </c>
      <c r="UI610" s="4"/>
      <c r="UJ610" s="4"/>
      <c r="UK610" s="4"/>
      <c r="UL610" s="4">
        <v>150</v>
      </c>
      <c r="UM610" s="4"/>
      <c r="UN610" s="4"/>
      <c r="UO610" s="4"/>
      <c r="UP610" s="4">
        <v>240</v>
      </c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>
        <v>160</v>
      </c>
      <c r="VG610" s="4"/>
      <c r="VH610" s="4"/>
      <c r="VI610" s="4"/>
      <c r="VJ610" s="4"/>
      <c r="VK610" s="4"/>
      <c r="VL610" s="4"/>
      <c r="VM610" s="4"/>
      <c r="VN610" s="4"/>
      <c r="VO610" s="4"/>
      <c r="VP610" s="4">
        <v>170</v>
      </c>
      <c r="VQ610" s="4"/>
    </row>
    <row r="611">
      <c r="A611" s="2" t="s">
        <v>4343</v>
      </c>
      <c r="B611" s="2" t="s">
        <v>577</v>
      </c>
      <c r="C611" s="2" t="s">
        <v>4255</v>
      </c>
      <c r="D611" s="2" t="s">
        <v>215</v>
      </c>
      <c r="E611" s="2" t="s">
        <v>216</v>
      </c>
      <c r="F611" s="2" t="s">
        <v>2632</v>
      </c>
      <c r="G611" s="2" t="s">
        <v>4336</v>
      </c>
      <c r="H611" s="2" t="s">
        <v>4337</v>
      </c>
      <c r="I611" s="2" t="s">
        <v>4338</v>
      </c>
      <c r="J611" s="2" t="s">
        <v>221</v>
      </c>
      <c r="K611" s="2" t="s">
        <v>4339</v>
      </c>
      <c r="L611" s="3">
        <v>47.61</v>
      </c>
      <c r="M611" s="3">
        <v>49.99</v>
      </c>
      <c r="N611" s="3">
        <v>99.99</v>
      </c>
      <c r="O611" s="2" t="s">
        <v>223</v>
      </c>
      <c r="P611" s="2" t="s">
        <v>224</v>
      </c>
      <c r="Q611" s="2" t="s">
        <v>225</v>
      </c>
      <c r="R611" s="2" t="s">
        <v>226</v>
      </c>
      <c r="S611" s="2" t="s">
        <v>4340</v>
      </c>
      <c r="T611" s="2" t="s">
        <v>2721</v>
      </c>
      <c r="U611" s="2" t="s">
        <v>371</v>
      </c>
      <c r="V611" s="2" t="s">
        <v>563</v>
      </c>
      <c r="W611" s="2" t="s">
        <v>231</v>
      </c>
      <c r="X611" s="2" t="s">
        <v>226</v>
      </c>
      <c r="Y611" s="2" t="s">
        <v>942</v>
      </c>
      <c r="Z611" s="4"/>
      <c r="AA611" s="4">
        <f>=ROUNDDOWN({0},0)</f>
      </c>
      <c r="AB611" s="5">
        <v>56</v>
      </c>
      <c r="AC611" s="2" t="s">
        <v>3988</v>
      </c>
      <c r="AD611" s="4">
        <v>350</v>
      </c>
      <c r="AE611" s="4">
        <v>1430</v>
      </c>
      <c r="AF611" s="6">
        <v>65</v>
      </c>
      <c r="AG611" s="6"/>
      <c r="AH611" s="7">
        <v>0.3333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167</v>
      </c>
      <c r="AQ611" s="8">
        <v>8788.79</v>
      </c>
      <c r="AR611" s="4"/>
      <c r="AS611" s="8"/>
      <c r="AT611" s="7"/>
      <c r="AU611" s="7"/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0.5187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167</v>
      </c>
      <c r="BK611" s="8">
        <v>8788.79</v>
      </c>
      <c r="BL611" s="2" t="s">
        <v>4344</v>
      </c>
      <c r="BM611" s="7">
        <v>1</v>
      </c>
      <c r="BN611" s="7">
        <v>1</v>
      </c>
      <c r="BO611" s="4">
        <v>46</v>
      </c>
      <c r="BP611" s="8">
        <v>2518.5</v>
      </c>
      <c r="BQ611" s="4"/>
      <c r="BR611" s="8"/>
      <c r="BS611" s="7"/>
      <c r="BT611" s="7"/>
      <c r="BU611" s="2" t="s">
        <v>239</v>
      </c>
      <c r="BV611" s="2" t="s">
        <v>223</v>
      </c>
      <c r="BW611" s="2" t="s">
        <v>226</v>
      </c>
      <c r="BX611" s="2" t="s">
        <v>708</v>
      </c>
      <c r="BY611" s="2" t="s">
        <v>238</v>
      </c>
      <c r="BZ611" s="2" t="s">
        <v>226</v>
      </c>
      <c r="CA611" s="4">
        <v>36</v>
      </c>
      <c r="CB611" s="8">
        <v>1943.64</v>
      </c>
      <c r="CC611" s="4"/>
      <c r="CD611" s="8"/>
      <c r="CE611" s="7"/>
      <c r="CF611" s="7"/>
      <c r="CG611" s="2" t="s">
        <v>239</v>
      </c>
      <c r="CH611" s="2" t="s">
        <v>223</v>
      </c>
      <c r="CI611" s="2" t="s">
        <v>942</v>
      </c>
      <c r="CJ611" s="2" t="s">
        <v>2779</v>
      </c>
      <c r="CK611" s="2" t="s">
        <v>238</v>
      </c>
      <c r="CL611" s="2" t="s">
        <v>226</v>
      </c>
      <c r="CM611" s="4">
        <v>40</v>
      </c>
      <c r="CN611" s="8">
        <v>2159.6</v>
      </c>
      <c r="CO611" s="4"/>
      <c r="CP611" s="8"/>
      <c r="CQ611" s="7"/>
      <c r="CR611" s="7"/>
      <c r="CS611" s="2" t="s">
        <v>239</v>
      </c>
      <c r="CT611" s="2" t="s">
        <v>223</v>
      </c>
      <c r="CU611" s="2" t="s">
        <v>2779</v>
      </c>
      <c r="CV611" s="2" t="s">
        <v>906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667</v>
      </c>
      <c r="DF611" s="2" t="s">
        <v>223</v>
      </c>
      <c r="DG611" s="2" t="s">
        <v>226</v>
      </c>
      <c r="DH611" s="2" t="s">
        <v>226</v>
      </c>
      <c r="DI611" s="2" t="s">
        <v>238</v>
      </c>
      <c r="DJ611" s="2" t="s">
        <v>226</v>
      </c>
      <c r="DK611" s="4">
        <v>30</v>
      </c>
      <c r="DL611" s="8">
        <v>1364.7</v>
      </c>
      <c r="DM611" s="4"/>
      <c r="DN611" s="8"/>
      <c r="DO611" s="7"/>
      <c r="DP611" s="7"/>
      <c r="DQ611" s="2" t="s">
        <v>239</v>
      </c>
      <c r="DR611" s="2" t="s">
        <v>223</v>
      </c>
      <c r="DS611" s="2" t="s">
        <v>4342</v>
      </c>
      <c r="DT611" s="2" t="s">
        <v>1322</v>
      </c>
      <c r="DU611" s="2" t="s">
        <v>238</v>
      </c>
      <c r="DV611" s="2" t="s">
        <v>226</v>
      </c>
      <c r="DW611" s="4">
        <v>4</v>
      </c>
      <c r="DX611" s="8">
        <v>209.96</v>
      </c>
      <c r="DY611" s="4"/>
      <c r="DZ611" s="8"/>
      <c r="EA611" s="7"/>
      <c r="EB611" s="7"/>
      <c r="EC611" s="2" t="s">
        <v>239</v>
      </c>
      <c r="ED611" s="2" t="s">
        <v>223</v>
      </c>
      <c r="EE611" s="2" t="s">
        <v>942</v>
      </c>
      <c r="EF611" s="2" t="s">
        <v>906</v>
      </c>
      <c r="EG611" s="2" t="s">
        <v>238</v>
      </c>
      <c r="EH611" s="2" t="s">
        <v>226</v>
      </c>
      <c r="EI611" s="4">
        <v>10</v>
      </c>
      <c r="EJ611" s="8">
        <v>539.9</v>
      </c>
      <c r="EK611" s="4"/>
      <c r="EL611" s="8"/>
      <c r="EM611" s="7"/>
      <c r="EN611" s="7"/>
      <c r="EO611" s="2" t="s">
        <v>239</v>
      </c>
      <c r="EP611" s="2" t="s">
        <v>223</v>
      </c>
      <c r="EQ611" s="2" t="s">
        <v>942</v>
      </c>
      <c r="ER611" s="2" t="s">
        <v>255</v>
      </c>
      <c r="ES611" s="2" t="s">
        <v>238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239</v>
      </c>
      <c r="FB611" s="2" t="s">
        <v>223</v>
      </c>
      <c r="FC611" s="2" t="s">
        <v>934</v>
      </c>
      <c r="FD611" s="2" t="s">
        <v>2889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223</v>
      </c>
      <c r="FO611" s="2" t="s">
        <v>942</v>
      </c>
      <c r="FP611" s="2" t="s">
        <v>226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223</v>
      </c>
      <c r="GA611" s="2" t="s">
        <v>1315</v>
      </c>
      <c r="GB611" s="2" t="s">
        <v>2809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252</v>
      </c>
      <c r="GL611" s="2" t="s">
        <v>223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>
        <v>1</v>
      </c>
      <c r="GR611" s="8">
        <v>52.49</v>
      </c>
      <c r="GS611" s="4"/>
      <c r="GT611" s="8"/>
      <c r="GU611" s="7"/>
      <c r="GV611" s="7"/>
      <c r="GW611" s="2" t="s">
        <v>239</v>
      </c>
      <c r="GX611" s="2" t="s">
        <v>223</v>
      </c>
      <c r="GY611" s="2" t="s">
        <v>942</v>
      </c>
      <c r="GZ611" s="2" t="s">
        <v>2809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239</v>
      </c>
      <c r="HJ611" s="2" t="s">
        <v>223</v>
      </c>
      <c r="HK611" s="2" t="s">
        <v>226</v>
      </c>
      <c r="HL611" s="2" t="s">
        <v>226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223</v>
      </c>
      <c r="HW611" s="2" t="s">
        <v>226</v>
      </c>
      <c r="HX611" s="2" t="s">
        <v>226</v>
      </c>
      <c r="HY611" s="2" t="s">
        <v>238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252</v>
      </c>
      <c r="IH611" s="2" t="s">
        <v>223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223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949</v>
      </c>
      <c r="JF611" s="2" t="s">
        <v>223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223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252</v>
      </c>
      <c r="KP611" s="2" t="s">
        <v>223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223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252</v>
      </c>
      <c r="LN611" s="2" t="s">
        <v>223</v>
      </c>
      <c r="LO611" s="2" t="s">
        <v>226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223</v>
      </c>
      <c r="MY611" s="2" t="s">
        <v>226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236</v>
      </c>
      <c r="NJ611" s="2" t="s">
        <v>223</v>
      </c>
      <c r="NK611" s="2" t="s">
        <v>226</v>
      </c>
      <c r="NL611" s="2" t="s">
        <v>226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252</v>
      </c>
      <c r="NV611" s="2" t="s">
        <v>223</v>
      </c>
      <c r="NW611" s="2" t="s">
        <v>226</v>
      </c>
      <c r="NX611" s="2" t="s">
        <v>226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252</v>
      </c>
      <c r="OH611" s="2" t="s">
        <v>223</v>
      </c>
      <c r="OI611" s="2" t="s">
        <v>226</v>
      </c>
      <c r="OJ611" s="2" t="s">
        <v>226</v>
      </c>
      <c r="OK611" s="2" t="s">
        <v>238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252</v>
      </c>
      <c r="OT611" s="2" t="s">
        <v>223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252</v>
      </c>
      <c r="PF611" s="2" t="s">
        <v>223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266</v>
      </c>
      <c r="RB611" s="2" t="s">
        <v>223</v>
      </c>
      <c r="RC611" s="2" t="s">
        <v>226</v>
      </c>
      <c r="RD611" s="2" t="s">
        <v>226</v>
      </c>
      <c r="RE611" s="2" t="s">
        <v>238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252</v>
      </c>
      <c r="RN611" s="2" t="s">
        <v>223</v>
      </c>
      <c r="RO611" s="2" t="s">
        <v>226</v>
      </c>
      <c r="RP611" s="2" t="s">
        <v>226</v>
      </c>
      <c r="RQ611" s="2" t="s">
        <v>238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226</v>
      </c>
      <c r="RZ611" s="2" t="s">
        <v>226</v>
      </c>
      <c r="SA611" s="2" t="s">
        <v>226</v>
      </c>
      <c r="SB611" s="2" t="s">
        <v>226</v>
      </c>
      <c r="SC611" s="2" t="s">
        <v>226</v>
      </c>
      <c r="SD611" s="2" t="s">
        <v>226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>
        <v>350</v>
      </c>
      <c r="UI611" s="4"/>
      <c r="UJ611" s="4"/>
      <c r="UK611" s="4"/>
      <c r="UL611" s="4">
        <v>180</v>
      </c>
      <c r="UM611" s="4"/>
      <c r="UN611" s="4"/>
      <c r="UO611" s="4"/>
      <c r="UP611" s="4">
        <v>490</v>
      </c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>
        <v>210</v>
      </c>
      <c r="VG611" s="4"/>
      <c r="VH611" s="4"/>
      <c r="VI611" s="4"/>
      <c r="VJ611" s="4"/>
      <c r="VK611" s="4"/>
      <c r="VL611" s="4"/>
      <c r="VM611" s="4"/>
      <c r="VN611" s="4"/>
      <c r="VO611" s="4"/>
      <c r="VP611" s="4">
        <v>200</v>
      </c>
      <c r="VQ611" s="4"/>
    </row>
    <row r="612">
      <c r="A612" s="2" t="s">
        <v>4345</v>
      </c>
      <c r="B612" s="2" t="s">
        <v>577</v>
      </c>
      <c r="C612" s="2" t="s">
        <v>4255</v>
      </c>
      <c r="D612" s="2" t="s">
        <v>215</v>
      </c>
      <c r="E612" s="2" t="s">
        <v>216</v>
      </c>
      <c r="F612" s="2" t="s">
        <v>4346</v>
      </c>
      <c r="G612" s="2" t="s">
        <v>4347</v>
      </c>
      <c r="H612" s="2" t="s">
        <v>3487</v>
      </c>
      <c r="I612" s="2" t="s">
        <v>4348</v>
      </c>
      <c r="J612" s="2" t="s">
        <v>437</v>
      </c>
      <c r="K612" s="2" t="s">
        <v>1414</v>
      </c>
      <c r="L612" s="3">
        <v>54.25</v>
      </c>
      <c r="M612" s="3">
        <v>56.96</v>
      </c>
      <c r="N612" s="3">
        <v>114.99</v>
      </c>
      <c r="O612" s="2" t="s">
        <v>223</v>
      </c>
      <c r="P612" s="2" t="s">
        <v>224</v>
      </c>
      <c r="Q612" s="2" t="s">
        <v>225</v>
      </c>
      <c r="R612" s="2" t="s">
        <v>226</v>
      </c>
      <c r="S612" s="2" t="s">
        <v>4349</v>
      </c>
      <c r="T612" s="2" t="s">
        <v>228</v>
      </c>
      <c r="U612" s="2" t="s">
        <v>371</v>
      </c>
      <c r="V612" s="2" t="s">
        <v>320</v>
      </c>
      <c r="W612" s="2" t="s">
        <v>971</v>
      </c>
      <c r="X612" s="2" t="s">
        <v>4350</v>
      </c>
      <c r="Y612" s="2" t="s">
        <v>322</v>
      </c>
      <c r="Z612" s="4">
        <v>52</v>
      </c>
      <c r="AA612" s="4">
        <f>=ROUNDDOWN(6.5,0)</f>
      </c>
      <c r="AB612" s="5">
        <v>8</v>
      </c>
      <c r="AC612" s="2" t="s">
        <v>4351</v>
      </c>
      <c r="AD612" s="4">
        <v>180</v>
      </c>
      <c r="AE612" s="4">
        <v>180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92</v>
      </c>
      <c r="AQ612" s="8">
        <v>5444.11</v>
      </c>
      <c r="AR612" s="4">
        <v>71</v>
      </c>
      <c r="AS612" s="8">
        <v>4130.8</v>
      </c>
      <c r="AT612" s="7">
        <v>0.2958</v>
      </c>
      <c r="AU612" s="7">
        <v>0.3179</v>
      </c>
      <c r="AV612" s="4">
        <v>246</v>
      </c>
      <c r="AW612" s="8">
        <v>16621.3</v>
      </c>
      <c r="AX612" s="4">
        <v>151</v>
      </c>
      <c r="AY612" s="8">
        <v>9758.54</v>
      </c>
      <c r="AZ612" s="7">
        <v>0.6291</v>
      </c>
      <c r="BA612" s="7">
        <v>0.7033</v>
      </c>
      <c r="BB612" s="7">
        <v>0.3275</v>
      </c>
      <c r="BC612" s="4">
        <v>246</v>
      </c>
      <c r="BD612" s="8">
        <v>16621.3</v>
      </c>
      <c r="BE612" s="4">
        <v>217</v>
      </c>
      <c r="BF612" s="8">
        <v>14171.89</v>
      </c>
      <c r="BG612" s="7">
        <v>0.1336</v>
      </c>
      <c r="BH612" s="7">
        <v>0.1728</v>
      </c>
      <c r="BI612" s="7">
        <v>1</v>
      </c>
      <c r="BJ612" s="4">
        <v>92</v>
      </c>
      <c r="BK612" s="8">
        <v>5444.11</v>
      </c>
      <c r="BL612" s="2" t="s">
        <v>4352</v>
      </c>
      <c r="BM612" s="7">
        <v>1</v>
      </c>
      <c r="BN612" s="7">
        <v>1</v>
      </c>
      <c r="BO612" s="4">
        <v>20</v>
      </c>
      <c r="BP612" s="8">
        <v>1247.8</v>
      </c>
      <c r="BQ612" s="4"/>
      <c r="BR612" s="8"/>
      <c r="BS612" s="7"/>
      <c r="BT612" s="7"/>
      <c r="BU612" s="2" t="s">
        <v>239</v>
      </c>
      <c r="BV612" s="2" t="s">
        <v>223</v>
      </c>
      <c r="BW612" s="2" t="s">
        <v>226</v>
      </c>
      <c r="BX612" s="2" t="s">
        <v>2240</v>
      </c>
      <c r="BY612" s="2" t="s">
        <v>238</v>
      </c>
      <c r="BZ612" s="2" t="s">
        <v>226</v>
      </c>
      <c r="CA612" s="4">
        <v>11</v>
      </c>
      <c r="CB612" s="8">
        <v>676.72</v>
      </c>
      <c r="CC612" s="4">
        <v>30</v>
      </c>
      <c r="CD612" s="8">
        <v>1845.6</v>
      </c>
      <c r="CE612" s="7">
        <v>-0.6333</v>
      </c>
      <c r="CF612" s="7">
        <v>-0.6333</v>
      </c>
      <c r="CG612" s="2" t="s">
        <v>239</v>
      </c>
      <c r="CH612" s="2" t="s">
        <v>223</v>
      </c>
      <c r="CI612" s="2" t="s">
        <v>3476</v>
      </c>
      <c r="CJ612" s="2" t="s">
        <v>307</v>
      </c>
      <c r="CK612" s="2" t="s">
        <v>238</v>
      </c>
      <c r="CL612" s="2" t="s">
        <v>226</v>
      </c>
      <c r="CM612" s="4">
        <v>25</v>
      </c>
      <c r="CN612" s="8">
        <v>1538</v>
      </c>
      <c r="CO612" s="4">
        <v>12</v>
      </c>
      <c r="CP612" s="8">
        <v>738.24</v>
      </c>
      <c r="CQ612" s="7">
        <v>1.0833</v>
      </c>
      <c r="CR612" s="7">
        <v>1.0833</v>
      </c>
      <c r="CS612" s="2" t="s">
        <v>239</v>
      </c>
      <c r="CT612" s="2" t="s">
        <v>223</v>
      </c>
      <c r="CU612" s="2" t="s">
        <v>4353</v>
      </c>
      <c r="CV612" s="2" t="s">
        <v>662</v>
      </c>
      <c r="CW612" s="2" t="s">
        <v>238</v>
      </c>
      <c r="CX612" s="2" t="s">
        <v>226</v>
      </c>
      <c r="CY612" s="4"/>
      <c r="CZ612" s="8"/>
      <c r="DA612" s="4"/>
      <c r="DB612" s="8"/>
      <c r="DC612" s="7"/>
      <c r="DD612" s="7"/>
      <c r="DE612" s="2" t="s">
        <v>667</v>
      </c>
      <c r="DF612" s="2" t="s">
        <v>223</v>
      </c>
      <c r="DG612" s="2" t="s">
        <v>491</v>
      </c>
      <c r="DH612" s="2" t="s">
        <v>1751</v>
      </c>
      <c r="DI612" s="2" t="s">
        <v>238</v>
      </c>
      <c r="DJ612" s="2" t="s">
        <v>226</v>
      </c>
      <c r="DK612" s="4">
        <v>10</v>
      </c>
      <c r="DL612" s="8">
        <v>501.51</v>
      </c>
      <c r="DM612" s="4">
        <v>8</v>
      </c>
      <c r="DN612" s="8">
        <v>412.7</v>
      </c>
      <c r="DO612" s="7">
        <v>0.25</v>
      </c>
      <c r="DP612" s="7">
        <v>0.2152</v>
      </c>
      <c r="DQ612" s="2" t="s">
        <v>239</v>
      </c>
      <c r="DR612" s="2" t="s">
        <v>223</v>
      </c>
      <c r="DS612" s="2" t="s">
        <v>1300</v>
      </c>
      <c r="DT612" s="2" t="s">
        <v>354</v>
      </c>
      <c r="DU612" s="2" t="s">
        <v>238</v>
      </c>
      <c r="DV612" s="2" t="s">
        <v>226</v>
      </c>
      <c r="DW612" s="4">
        <v>1</v>
      </c>
      <c r="DX612" s="8">
        <v>59.81</v>
      </c>
      <c r="DY612" s="4">
        <v>1</v>
      </c>
      <c r="DZ612" s="8">
        <v>59.81</v>
      </c>
      <c r="EA612" s="7"/>
      <c r="EB612" s="7"/>
      <c r="EC612" s="2" t="s">
        <v>239</v>
      </c>
      <c r="ED612" s="2" t="s">
        <v>223</v>
      </c>
      <c r="EE612" s="2" t="s">
        <v>705</v>
      </c>
      <c r="EF612" s="2" t="s">
        <v>3454</v>
      </c>
      <c r="EG612" s="2" t="s">
        <v>238</v>
      </c>
      <c r="EH612" s="2" t="s">
        <v>226</v>
      </c>
      <c r="EI612" s="4">
        <v>3</v>
      </c>
      <c r="EJ612" s="8">
        <v>179.04</v>
      </c>
      <c r="EK612" s="4">
        <v>1</v>
      </c>
      <c r="EL612" s="8">
        <v>59.68</v>
      </c>
      <c r="EM612" s="7">
        <v>2</v>
      </c>
      <c r="EN612" s="7">
        <v>2</v>
      </c>
      <c r="EO612" s="2" t="s">
        <v>239</v>
      </c>
      <c r="EP612" s="2" t="s">
        <v>223</v>
      </c>
      <c r="EQ612" s="2" t="s">
        <v>4353</v>
      </c>
      <c r="ER612" s="2" t="s">
        <v>519</v>
      </c>
      <c r="ES612" s="2" t="s">
        <v>238</v>
      </c>
      <c r="ET612" s="2" t="s">
        <v>226</v>
      </c>
      <c r="EU612" s="4">
        <v>7</v>
      </c>
      <c r="EV612" s="8">
        <v>398.72</v>
      </c>
      <c r="EW612" s="4">
        <v>3</v>
      </c>
      <c r="EX612" s="8">
        <v>201.26</v>
      </c>
      <c r="EY612" s="7">
        <v>1.3333</v>
      </c>
      <c r="EZ612" s="7">
        <v>0.9811</v>
      </c>
      <c r="FA612" s="2" t="s">
        <v>239</v>
      </c>
      <c r="FB612" s="2" t="s">
        <v>223</v>
      </c>
      <c r="FC612" s="2" t="s">
        <v>3454</v>
      </c>
      <c r="FD612" s="2" t="s">
        <v>4354</v>
      </c>
      <c r="FE612" s="2" t="s">
        <v>238</v>
      </c>
      <c r="FF612" s="2" t="s">
        <v>226</v>
      </c>
      <c r="FG612" s="4">
        <v>4</v>
      </c>
      <c r="FH612" s="8">
        <v>387.96</v>
      </c>
      <c r="FI612" s="4"/>
      <c r="FJ612" s="8"/>
      <c r="FK612" s="7"/>
      <c r="FL612" s="7"/>
      <c r="FM612" s="2" t="s">
        <v>239</v>
      </c>
      <c r="FN612" s="2" t="s">
        <v>223</v>
      </c>
      <c r="FO612" s="2" t="s">
        <v>4353</v>
      </c>
      <c r="FP612" s="2" t="s">
        <v>922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223</v>
      </c>
      <c r="GA612" s="2" t="s">
        <v>661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252</v>
      </c>
      <c r="GL612" s="2" t="s">
        <v>223</v>
      </c>
      <c r="GM612" s="2" t="s">
        <v>226</v>
      </c>
      <c r="GN612" s="2" t="s">
        <v>226</v>
      </c>
      <c r="GO612" s="2" t="s">
        <v>238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239</v>
      </c>
      <c r="GX612" s="2" t="s">
        <v>223</v>
      </c>
      <c r="GY612" s="2" t="s">
        <v>921</v>
      </c>
      <c r="GZ612" s="2" t="s">
        <v>226</v>
      </c>
      <c r="HA612" s="2" t="s">
        <v>238</v>
      </c>
      <c r="HB612" s="2" t="s">
        <v>226</v>
      </c>
      <c r="HC612" s="4">
        <v>11</v>
      </c>
      <c r="HD612" s="8">
        <v>454.55</v>
      </c>
      <c r="HE612" s="4">
        <v>15</v>
      </c>
      <c r="HF612" s="8">
        <v>753.51</v>
      </c>
      <c r="HG612" s="7">
        <v>-0.2667</v>
      </c>
      <c r="HH612" s="7">
        <v>-0.3968</v>
      </c>
      <c r="HI612" s="2" t="s">
        <v>239</v>
      </c>
      <c r="HJ612" s="2" t="s">
        <v>223</v>
      </c>
      <c r="HK612" s="2" t="s">
        <v>1760</v>
      </c>
      <c r="HL612" s="2" t="s">
        <v>2519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266</v>
      </c>
      <c r="HV612" s="2" t="s">
        <v>223</v>
      </c>
      <c r="HW612" s="2" t="s">
        <v>226</v>
      </c>
      <c r="HX612" s="2" t="s">
        <v>226</v>
      </c>
      <c r="HY612" s="2" t="s">
        <v>238</v>
      </c>
      <c r="HZ612" s="2" t="s">
        <v>291</v>
      </c>
      <c r="IA612" s="4"/>
      <c r="IB612" s="8"/>
      <c r="IC612" s="4"/>
      <c r="ID612" s="8"/>
      <c r="IE612" s="7"/>
      <c r="IF612" s="7"/>
      <c r="IG612" s="2" t="s">
        <v>252</v>
      </c>
      <c r="IH612" s="2" t="s">
        <v>223</v>
      </c>
      <c r="II612" s="2" t="s">
        <v>226</v>
      </c>
      <c r="IJ612" s="2" t="s">
        <v>226</v>
      </c>
      <c r="IK612" s="2" t="s">
        <v>238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448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252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252</v>
      </c>
      <c r="LB612" s="2" t="s">
        <v>223</v>
      </c>
      <c r="LC612" s="2" t="s">
        <v>226</v>
      </c>
      <c r="LD612" s="2" t="s">
        <v>226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448</v>
      </c>
      <c r="LN612" s="2" t="s">
        <v>223</v>
      </c>
      <c r="LO612" s="2" t="s">
        <v>226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239</v>
      </c>
      <c r="ML612" s="2" t="s">
        <v>223</v>
      </c>
      <c r="MM612" s="2" t="s">
        <v>920</v>
      </c>
      <c r="MN612" s="2" t="s">
        <v>226</v>
      </c>
      <c r="MO612" s="2" t="s">
        <v>238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239</v>
      </c>
      <c r="MX612" s="2" t="s">
        <v>223</v>
      </c>
      <c r="MY612" s="2" t="s">
        <v>355</v>
      </c>
      <c r="MZ612" s="2" t="s">
        <v>226</v>
      </c>
      <c r="NA612" s="2" t="s">
        <v>238</v>
      </c>
      <c r="NB612" s="2" t="s">
        <v>226</v>
      </c>
      <c r="NC612" s="4"/>
      <c r="ND612" s="8"/>
      <c r="NE612" s="4">
        <v>1</v>
      </c>
      <c r="NF612" s="8">
        <v>60</v>
      </c>
      <c r="NG612" s="7">
        <v>-1</v>
      </c>
      <c r="NH612" s="7">
        <v>-1</v>
      </c>
      <c r="NI612" s="2" t="s">
        <v>239</v>
      </c>
      <c r="NJ612" s="2" t="s">
        <v>261</v>
      </c>
      <c r="NK612" s="2" t="s">
        <v>4353</v>
      </c>
      <c r="NL612" s="2" t="s">
        <v>838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239</v>
      </c>
      <c r="NV612" s="2" t="s">
        <v>237</v>
      </c>
      <c r="NW612" s="2" t="s">
        <v>720</v>
      </c>
      <c r="NX612" s="2" t="s">
        <v>718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239</v>
      </c>
      <c r="OH612" s="2" t="s">
        <v>237</v>
      </c>
      <c r="OI612" s="2" t="s">
        <v>671</v>
      </c>
      <c r="OJ612" s="2" t="s">
        <v>226</v>
      </c>
      <c r="OK612" s="2" t="s">
        <v>238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252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236</v>
      </c>
      <c r="PF612" s="2" t="s">
        <v>223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266</v>
      </c>
      <c r="QD612" s="2" t="s">
        <v>223</v>
      </c>
      <c r="QE612" s="2" t="s">
        <v>226</v>
      </c>
      <c r="QF612" s="2" t="s">
        <v>226</v>
      </c>
      <c r="QG612" s="2" t="s">
        <v>238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236</v>
      </c>
      <c r="QP612" s="2" t="s">
        <v>237</v>
      </c>
      <c r="QQ612" s="2" t="s">
        <v>226</v>
      </c>
      <c r="QR612" s="2" t="s">
        <v>226</v>
      </c>
      <c r="QS612" s="2" t="s">
        <v>238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266</v>
      </c>
      <c r="RB612" s="2" t="s">
        <v>223</v>
      </c>
      <c r="RC612" s="2" t="s">
        <v>226</v>
      </c>
      <c r="RD612" s="2" t="s">
        <v>226</v>
      </c>
      <c r="RE612" s="2" t="s">
        <v>238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226</v>
      </c>
      <c r="RN612" s="2" t="s">
        <v>226</v>
      </c>
      <c r="RO612" s="2" t="s">
        <v>226</v>
      </c>
      <c r="RP612" s="2" t="s">
        <v>226</v>
      </c>
      <c r="RQ612" s="2" t="s">
        <v>226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236</v>
      </c>
      <c r="RZ612" s="2" t="s">
        <v>237</v>
      </c>
      <c r="SA612" s="2" t="s">
        <v>226</v>
      </c>
      <c r="SB612" s="2" t="s">
        <v>226</v>
      </c>
      <c r="SC612" s="2" t="s">
        <v>238</v>
      </c>
      <c r="SD612" s="2" t="s">
        <v>226</v>
      </c>
      <c r="SE612" s="4">
        <v>52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>
        <v>180</v>
      </c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</row>
    <row r="613">
      <c r="A613" s="2" t="s">
        <v>4355</v>
      </c>
      <c r="B613" s="2" t="s">
        <v>577</v>
      </c>
      <c r="C613" s="2" t="s">
        <v>4255</v>
      </c>
      <c r="D613" s="2" t="s">
        <v>215</v>
      </c>
      <c r="E613" s="2" t="s">
        <v>216</v>
      </c>
      <c r="F613" s="2" t="s">
        <v>4346</v>
      </c>
      <c r="G613" s="2" t="s">
        <v>4347</v>
      </c>
      <c r="H613" s="2" t="s">
        <v>3487</v>
      </c>
      <c r="I613" s="2" t="s">
        <v>4348</v>
      </c>
      <c r="J613" s="2" t="s">
        <v>221</v>
      </c>
      <c r="K613" s="2" t="s">
        <v>1414</v>
      </c>
      <c r="L613" s="3">
        <v>65.1</v>
      </c>
      <c r="M613" s="3">
        <v>68.36</v>
      </c>
      <c r="N613" s="3">
        <v>134.99</v>
      </c>
      <c r="O613" s="2" t="s">
        <v>223</v>
      </c>
      <c r="P613" s="2" t="s">
        <v>224</v>
      </c>
      <c r="Q613" s="2" t="s">
        <v>225</v>
      </c>
      <c r="R613" s="2" t="s">
        <v>226</v>
      </c>
      <c r="S613" s="2" t="s">
        <v>4349</v>
      </c>
      <c r="T613" s="2" t="s">
        <v>228</v>
      </c>
      <c r="U613" s="2" t="s">
        <v>229</v>
      </c>
      <c r="V613" s="2" t="s">
        <v>320</v>
      </c>
      <c r="W613" s="2" t="s">
        <v>971</v>
      </c>
      <c r="X613" s="2" t="s">
        <v>4350</v>
      </c>
      <c r="Y613" s="2" t="s">
        <v>322</v>
      </c>
      <c r="Z613" s="4">
        <v>90</v>
      </c>
      <c r="AA613" s="4">
        <f>=ROUNDDOWN(12.8571428571429,0)</f>
      </c>
      <c r="AB613" s="5">
        <v>7</v>
      </c>
      <c r="AC613" s="2" t="s">
        <v>4351</v>
      </c>
      <c r="AD613" s="4">
        <v>150</v>
      </c>
      <c r="AE613" s="4">
        <v>150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154</v>
      </c>
      <c r="AQ613" s="8">
        <v>11177.19</v>
      </c>
      <c r="AR613" s="4">
        <v>80</v>
      </c>
      <c r="AS613" s="8">
        <v>5627.74</v>
      </c>
      <c r="AT613" s="7">
        <v>0.925</v>
      </c>
      <c r="AU613" s="7">
        <v>0.9861</v>
      </c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0.6725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154</v>
      </c>
      <c r="BK613" s="8">
        <v>11177.19</v>
      </c>
      <c r="BL613" s="2" t="s">
        <v>4356</v>
      </c>
      <c r="BM613" s="7">
        <v>1</v>
      </c>
      <c r="BN613" s="7">
        <v>1</v>
      </c>
      <c r="BO613" s="4">
        <v>61</v>
      </c>
      <c r="BP613" s="8">
        <v>4567.07</v>
      </c>
      <c r="BQ613" s="4"/>
      <c r="BR613" s="8"/>
      <c r="BS613" s="7"/>
      <c r="BT613" s="7"/>
      <c r="BU613" s="2" t="s">
        <v>239</v>
      </c>
      <c r="BV613" s="2" t="s">
        <v>223</v>
      </c>
      <c r="BW613" s="2" t="s">
        <v>226</v>
      </c>
      <c r="BX613" s="2" t="s">
        <v>1178</v>
      </c>
      <c r="BY613" s="2" t="s">
        <v>238</v>
      </c>
      <c r="BZ613" s="2" t="s">
        <v>226</v>
      </c>
      <c r="CA613" s="4">
        <v>19</v>
      </c>
      <c r="CB613" s="8">
        <v>1402.58</v>
      </c>
      <c r="CC613" s="4">
        <v>20</v>
      </c>
      <c r="CD613" s="8">
        <v>1476.4</v>
      </c>
      <c r="CE613" s="7">
        <v>-0.05</v>
      </c>
      <c r="CF613" s="7">
        <v>-0.05</v>
      </c>
      <c r="CG613" s="2" t="s">
        <v>239</v>
      </c>
      <c r="CH613" s="2" t="s">
        <v>223</v>
      </c>
      <c r="CI613" s="2" t="s">
        <v>3476</v>
      </c>
      <c r="CJ613" s="2" t="s">
        <v>298</v>
      </c>
      <c r="CK613" s="2" t="s">
        <v>238</v>
      </c>
      <c r="CL613" s="2" t="s">
        <v>226</v>
      </c>
      <c r="CM613" s="4">
        <v>21</v>
      </c>
      <c r="CN613" s="8">
        <v>1550.22</v>
      </c>
      <c r="CO613" s="4">
        <v>22</v>
      </c>
      <c r="CP613" s="8">
        <v>1624.04</v>
      </c>
      <c r="CQ613" s="7">
        <v>-0.0455</v>
      </c>
      <c r="CR613" s="7">
        <v>-0.0455</v>
      </c>
      <c r="CS613" s="2" t="s">
        <v>239</v>
      </c>
      <c r="CT613" s="2" t="s">
        <v>223</v>
      </c>
      <c r="CU613" s="2" t="s">
        <v>4353</v>
      </c>
      <c r="CV613" s="2" t="s">
        <v>1190</v>
      </c>
      <c r="CW613" s="2" t="s">
        <v>238</v>
      </c>
      <c r="CX613" s="2" t="s">
        <v>226</v>
      </c>
      <c r="CY613" s="4">
        <v>1</v>
      </c>
      <c r="CZ613" s="8">
        <v>75.19</v>
      </c>
      <c r="DA613" s="4">
        <v>5</v>
      </c>
      <c r="DB613" s="8">
        <v>375.95</v>
      </c>
      <c r="DC613" s="7">
        <v>-0.8</v>
      </c>
      <c r="DD613" s="7">
        <v>-0.8</v>
      </c>
      <c r="DE613" s="2" t="s">
        <v>239</v>
      </c>
      <c r="DF613" s="2" t="s">
        <v>223</v>
      </c>
      <c r="DG613" s="2" t="s">
        <v>491</v>
      </c>
      <c r="DH613" s="2" t="s">
        <v>2573</v>
      </c>
      <c r="DI613" s="2" t="s">
        <v>238</v>
      </c>
      <c r="DJ613" s="2" t="s">
        <v>226</v>
      </c>
      <c r="DK613" s="4">
        <v>15</v>
      </c>
      <c r="DL613" s="8">
        <v>995.27</v>
      </c>
      <c r="DM613" s="4">
        <v>3</v>
      </c>
      <c r="DN613" s="8">
        <v>172.25</v>
      </c>
      <c r="DO613" s="7">
        <v>4</v>
      </c>
      <c r="DP613" s="7">
        <v>4.7781</v>
      </c>
      <c r="DQ613" s="2" t="s">
        <v>239</v>
      </c>
      <c r="DR613" s="2" t="s">
        <v>223</v>
      </c>
      <c r="DS613" s="2" t="s">
        <v>1300</v>
      </c>
      <c r="DT613" s="2" t="s">
        <v>289</v>
      </c>
      <c r="DU613" s="2" t="s">
        <v>238</v>
      </c>
      <c r="DV613" s="2" t="s">
        <v>226</v>
      </c>
      <c r="DW613" s="4">
        <v>4</v>
      </c>
      <c r="DX613" s="8">
        <v>287.08</v>
      </c>
      <c r="DY613" s="4">
        <v>5</v>
      </c>
      <c r="DZ613" s="8">
        <v>358.85</v>
      </c>
      <c r="EA613" s="7">
        <v>-0.2</v>
      </c>
      <c r="EB613" s="7">
        <v>-0.2</v>
      </c>
      <c r="EC613" s="2" t="s">
        <v>239</v>
      </c>
      <c r="ED613" s="2" t="s">
        <v>223</v>
      </c>
      <c r="EE613" s="2" t="s">
        <v>1753</v>
      </c>
      <c r="EF613" s="2" t="s">
        <v>1754</v>
      </c>
      <c r="EG613" s="2" t="s">
        <v>238</v>
      </c>
      <c r="EH613" s="2" t="s">
        <v>226</v>
      </c>
      <c r="EI613" s="4">
        <v>4</v>
      </c>
      <c r="EJ613" s="8">
        <v>286.44</v>
      </c>
      <c r="EK613" s="4">
        <v>5</v>
      </c>
      <c r="EL613" s="8">
        <v>358.05</v>
      </c>
      <c r="EM613" s="7">
        <v>-0.2</v>
      </c>
      <c r="EN613" s="7">
        <v>-0.2</v>
      </c>
      <c r="EO613" s="2" t="s">
        <v>239</v>
      </c>
      <c r="EP613" s="2" t="s">
        <v>223</v>
      </c>
      <c r="EQ613" s="2" t="s">
        <v>4353</v>
      </c>
      <c r="ER613" s="2" t="s">
        <v>298</v>
      </c>
      <c r="ES613" s="2" t="s">
        <v>238</v>
      </c>
      <c r="ET613" s="2" t="s">
        <v>226</v>
      </c>
      <c r="EU613" s="4">
        <v>6</v>
      </c>
      <c r="EV613" s="8">
        <v>432.89</v>
      </c>
      <c r="EW613" s="4">
        <v>3</v>
      </c>
      <c r="EX613" s="8">
        <v>244.92</v>
      </c>
      <c r="EY613" s="7">
        <v>1</v>
      </c>
      <c r="EZ613" s="7">
        <v>0.7675</v>
      </c>
      <c r="FA613" s="2" t="s">
        <v>239</v>
      </c>
      <c r="FB613" s="2" t="s">
        <v>223</v>
      </c>
      <c r="FC613" s="2" t="s">
        <v>3454</v>
      </c>
      <c r="FD613" s="2" t="s">
        <v>531</v>
      </c>
      <c r="FE613" s="2" t="s">
        <v>238</v>
      </c>
      <c r="FF613" s="2" t="s">
        <v>226</v>
      </c>
      <c r="FG613" s="4">
        <v>5</v>
      </c>
      <c r="FH613" s="8">
        <v>546.89</v>
      </c>
      <c r="FI613" s="4"/>
      <c r="FJ613" s="8"/>
      <c r="FK613" s="7"/>
      <c r="FL613" s="7"/>
      <c r="FM613" s="2" t="s">
        <v>239</v>
      </c>
      <c r="FN613" s="2" t="s">
        <v>223</v>
      </c>
      <c r="FO613" s="2" t="s">
        <v>322</v>
      </c>
      <c r="FP613" s="2" t="s">
        <v>310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223</v>
      </c>
      <c r="GA613" s="2" t="s">
        <v>806</v>
      </c>
      <c r="GB613" s="2" t="s">
        <v>226</v>
      </c>
      <c r="GC613" s="2" t="s">
        <v>238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252</v>
      </c>
      <c r="GL613" s="2" t="s">
        <v>223</v>
      </c>
      <c r="GM613" s="2" t="s">
        <v>226</v>
      </c>
      <c r="GN613" s="2" t="s">
        <v>226</v>
      </c>
      <c r="GO613" s="2" t="s">
        <v>238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239</v>
      </c>
      <c r="GX613" s="2" t="s">
        <v>223</v>
      </c>
      <c r="GY613" s="2" t="s">
        <v>921</v>
      </c>
      <c r="GZ613" s="2" t="s">
        <v>226</v>
      </c>
      <c r="HA613" s="2" t="s">
        <v>238</v>
      </c>
      <c r="HB613" s="2" t="s">
        <v>226</v>
      </c>
      <c r="HC613" s="4">
        <v>18</v>
      </c>
      <c r="HD613" s="8">
        <v>1033.56</v>
      </c>
      <c r="HE613" s="4">
        <v>16</v>
      </c>
      <c r="HF613" s="8">
        <v>947.28</v>
      </c>
      <c r="HG613" s="7">
        <v>0.125</v>
      </c>
      <c r="HH613" s="7">
        <v>0.0911</v>
      </c>
      <c r="HI613" s="2" t="s">
        <v>239</v>
      </c>
      <c r="HJ613" s="2" t="s">
        <v>223</v>
      </c>
      <c r="HK613" s="2" t="s">
        <v>1760</v>
      </c>
      <c r="HL613" s="2" t="s">
        <v>551</v>
      </c>
      <c r="HM613" s="2" t="s">
        <v>238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266</v>
      </c>
      <c r="HV613" s="2" t="s">
        <v>223</v>
      </c>
      <c r="HW613" s="2" t="s">
        <v>226</v>
      </c>
      <c r="HX613" s="2" t="s">
        <v>226</v>
      </c>
      <c r="HY613" s="2" t="s">
        <v>238</v>
      </c>
      <c r="HZ613" s="2" t="s">
        <v>291</v>
      </c>
      <c r="IA613" s="4"/>
      <c r="IB613" s="8"/>
      <c r="IC613" s="4"/>
      <c r="ID613" s="8"/>
      <c r="IE613" s="7"/>
      <c r="IF613" s="7"/>
      <c r="IG613" s="2" t="s">
        <v>252</v>
      </c>
      <c r="IH613" s="2" t="s">
        <v>223</v>
      </c>
      <c r="II613" s="2" t="s">
        <v>226</v>
      </c>
      <c r="IJ613" s="2" t="s">
        <v>226</v>
      </c>
      <c r="IK613" s="2" t="s">
        <v>238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448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252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252</v>
      </c>
      <c r="LB613" s="2" t="s">
        <v>223</v>
      </c>
      <c r="LC613" s="2" t="s">
        <v>226</v>
      </c>
      <c r="LD613" s="2" t="s">
        <v>226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448</v>
      </c>
      <c r="LN613" s="2" t="s">
        <v>223</v>
      </c>
      <c r="LO613" s="2" t="s">
        <v>226</v>
      </c>
      <c r="LP613" s="2" t="s">
        <v>226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239</v>
      </c>
      <c r="ML613" s="2" t="s">
        <v>223</v>
      </c>
      <c r="MM613" s="2" t="s">
        <v>920</v>
      </c>
      <c r="MN613" s="2" t="s">
        <v>226</v>
      </c>
      <c r="MO613" s="2" t="s">
        <v>238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223</v>
      </c>
      <c r="MY613" s="2" t="s">
        <v>697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>
        <v>1</v>
      </c>
      <c r="NF613" s="8">
        <v>70</v>
      </c>
      <c r="NG613" s="7">
        <v>-1</v>
      </c>
      <c r="NH613" s="7">
        <v>-1</v>
      </c>
      <c r="NI613" s="2" t="s">
        <v>239</v>
      </c>
      <c r="NJ613" s="2" t="s">
        <v>261</v>
      </c>
      <c r="NK613" s="2" t="s">
        <v>4353</v>
      </c>
      <c r="NL613" s="2" t="s">
        <v>358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239</v>
      </c>
      <c r="NV613" s="2" t="s">
        <v>237</v>
      </c>
      <c r="NW613" s="2" t="s">
        <v>720</v>
      </c>
      <c r="NX613" s="2" t="s">
        <v>4354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239</v>
      </c>
      <c r="OH613" s="2" t="s">
        <v>237</v>
      </c>
      <c r="OI613" s="2" t="s">
        <v>671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252</v>
      </c>
      <c r="OT613" s="2" t="s">
        <v>223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236</v>
      </c>
      <c r="PF613" s="2" t="s">
        <v>223</v>
      </c>
      <c r="PG613" s="2" t="s">
        <v>226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266</v>
      </c>
      <c r="QD613" s="2" t="s">
        <v>223</v>
      </c>
      <c r="QE613" s="2" t="s">
        <v>226</v>
      </c>
      <c r="QF613" s="2" t="s">
        <v>226</v>
      </c>
      <c r="QG613" s="2" t="s">
        <v>238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236</v>
      </c>
      <c r="QP613" s="2" t="s">
        <v>237</v>
      </c>
      <c r="QQ613" s="2" t="s">
        <v>226</v>
      </c>
      <c r="QR613" s="2" t="s">
        <v>226</v>
      </c>
      <c r="QS613" s="2" t="s">
        <v>238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266</v>
      </c>
      <c r="RB613" s="2" t="s">
        <v>223</v>
      </c>
      <c r="RC613" s="2" t="s">
        <v>226</v>
      </c>
      <c r="RD613" s="2" t="s">
        <v>226</v>
      </c>
      <c r="RE613" s="2" t="s">
        <v>238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226</v>
      </c>
      <c r="RN613" s="2" t="s">
        <v>226</v>
      </c>
      <c r="RO613" s="2" t="s">
        <v>226</v>
      </c>
      <c r="RP613" s="2" t="s">
        <v>226</v>
      </c>
      <c r="RQ613" s="2" t="s">
        <v>226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236</v>
      </c>
      <c r="RZ613" s="2" t="s">
        <v>237</v>
      </c>
      <c r="SA613" s="2" t="s">
        <v>226</v>
      </c>
      <c r="SB613" s="2" t="s">
        <v>226</v>
      </c>
      <c r="SC613" s="2" t="s">
        <v>238</v>
      </c>
      <c r="SD613" s="2" t="s">
        <v>226</v>
      </c>
      <c r="SE613" s="4">
        <v>90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>
        <v>150</v>
      </c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</row>
    <row r="614">
      <c r="A614" s="2" t="s">
        <v>4357</v>
      </c>
      <c r="B614" s="2" t="s">
        <v>577</v>
      </c>
      <c r="C614" s="2" t="s">
        <v>4255</v>
      </c>
      <c r="D614" s="2" t="s">
        <v>215</v>
      </c>
      <c r="E614" s="2" t="s">
        <v>216</v>
      </c>
      <c r="F614" s="2" t="s">
        <v>4346</v>
      </c>
      <c r="G614" s="2" t="s">
        <v>4347</v>
      </c>
      <c r="H614" s="2" t="s">
        <v>3487</v>
      </c>
      <c r="I614" s="2" t="s">
        <v>4348</v>
      </c>
      <c r="J614" s="2" t="s">
        <v>437</v>
      </c>
      <c r="K614" s="2" t="s">
        <v>405</v>
      </c>
      <c r="L614" s="3">
        <v>54.25</v>
      </c>
      <c r="M614" s="3">
        <v>56.96</v>
      </c>
      <c r="N614" s="3">
        <v>114.99</v>
      </c>
      <c r="O614" s="2" t="s">
        <v>302</v>
      </c>
      <c r="P614" s="2" t="s">
        <v>369</v>
      </c>
      <c r="Q614" s="2" t="s">
        <v>225</v>
      </c>
      <c r="R614" s="2" t="s">
        <v>226</v>
      </c>
      <c r="S614" s="2" t="s">
        <v>4358</v>
      </c>
      <c r="T614" s="2" t="s">
        <v>228</v>
      </c>
      <c r="U614" s="2" t="s">
        <v>371</v>
      </c>
      <c r="V614" s="2" t="s">
        <v>320</v>
      </c>
      <c r="W614" s="2" t="s">
        <v>971</v>
      </c>
      <c r="X614" s="2" t="s">
        <v>4350</v>
      </c>
      <c r="Y614" s="2" t="s">
        <v>322</v>
      </c>
      <c r="Z614" s="4"/>
      <c r="AA614" s="4">
        <f>=ROUNDDOWN({0},0)</f>
      </c>
      <c r="AB614" s="5"/>
      <c r="AC614" s="2" t="s">
        <v>226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/>
      <c r="AQ614" s="8"/>
      <c r="AR614" s="4">
        <v>31</v>
      </c>
      <c r="AS614" s="8">
        <v>1865.11</v>
      </c>
      <c r="AT614" s="7">
        <v>-1</v>
      </c>
      <c r="AU614" s="7">
        <v>-1</v>
      </c>
      <c r="AV614" s="4" t="s">
        <v>226</v>
      </c>
      <c r="AW614" s="8" t="s">
        <v>226</v>
      </c>
      <c r="AX614" s="4">
        <v>66</v>
      </c>
      <c r="AY614" s="8">
        <v>4413.35</v>
      </c>
      <c r="AZ614" s="7" t="s">
        <v>226</v>
      </c>
      <c r="BA614" s="7" t="s">
        <v>226</v>
      </c>
      <c r="BB614" s="7"/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/>
      <c r="BK614" s="8"/>
      <c r="BL614" s="2" t="s">
        <v>4359</v>
      </c>
      <c r="BM614" s="7"/>
      <c r="BN614" s="7"/>
      <c r="BO614" s="4"/>
      <c r="BP614" s="8"/>
      <c r="BQ614" s="4"/>
      <c r="BR614" s="8"/>
      <c r="BS614" s="7"/>
      <c r="BT614" s="7"/>
      <c r="BU614" s="2" t="s">
        <v>287</v>
      </c>
      <c r="BV614" s="2" t="s">
        <v>237</v>
      </c>
      <c r="BW614" s="2" t="s">
        <v>226</v>
      </c>
      <c r="BX614" s="2" t="s">
        <v>226</v>
      </c>
      <c r="BY614" s="2" t="s">
        <v>238</v>
      </c>
      <c r="BZ614" s="2" t="s">
        <v>226</v>
      </c>
      <c r="CA614" s="4"/>
      <c r="CB614" s="8"/>
      <c r="CC614" s="4">
        <v>8</v>
      </c>
      <c r="CD614" s="8">
        <v>492.16</v>
      </c>
      <c r="CE614" s="7">
        <v>-1</v>
      </c>
      <c r="CF614" s="7">
        <v>-1</v>
      </c>
      <c r="CG614" s="2" t="s">
        <v>239</v>
      </c>
      <c r="CH614" s="2" t="s">
        <v>237</v>
      </c>
      <c r="CI614" s="2" t="s">
        <v>3476</v>
      </c>
      <c r="CJ614" s="2" t="s">
        <v>298</v>
      </c>
      <c r="CK614" s="2" t="s">
        <v>238</v>
      </c>
      <c r="CL614" s="2" t="s">
        <v>226</v>
      </c>
      <c r="CM614" s="4"/>
      <c r="CN614" s="8"/>
      <c r="CO614" s="4">
        <v>1</v>
      </c>
      <c r="CP614" s="8">
        <v>61.52</v>
      </c>
      <c r="CQ614" s="7">
        <v>-1</v>
      </c>
      <c r="CR614" s="7">
        <v>-1</v>
      </c>
      <c r="CS614" s="2" t="s">
        <v>239</v>
      </c>
      <c r="CT614" s="2" t="s">
        <v>237</v>
      </c>
      <c r="CU614" s="2" t="s">
        <v>4353</v>
      </c>
      <c r="CV614" s="2" t="s">
        <v>3327</v>
      </c>
      <c r="CW614" s="2" t="s">
        <v>238</v>
      </c>
      <c r="CX614" s="2" t="s">
        <v>226</v>
      </c>
      <c r="CY614" s="4"/>
      <c r="CZ614" s="8"/>
      <c r="DA614" s="4">
        <v>3</v>
      </c>
      <c r="DB614" s="8">
        <v>187.98</v>
      </c>
      <c r="DC614" s="7">
        <v>-1</v>
      </c>
      <c r="DD614" s="7">
        <v>-1</v>
      </c>
      <c r="DE614" s="2" t="s">
        <v>239</v>
      </c>
      <c r="DF614" s="2" t="s">
        <v>237</v>
      </c>
      <c r="DG614" s="2" t="s">
        <v>491</v>
      </c>
      <c r="DH614" s="2" t="s">
        <v>265</v>
      </c>
      <c r="DI614" s="2" t="s">
        <v>238</v>
      </c>
      <c r="DJ614" s="2" t="s">
        <v>226</v>
      </c>
      <c r="DK614" s="4"/>
      <c r="DL614" s="8"/>
      <c r="DM614" s="4">
        <v>1</v>
      </c>
      <c r="DN614" s="8">
        <v>47.85</v>
      </c>
      <c r="DO614" s="7">
        <v>-1</v>
      </c>
      <c r="DP614" s="7">
        <v>-1</v>
      </c>
      <c r="DQ614" s="2" t="s">
        <v>239</v>
      </c>
      <c r="DR614" s="2" t="s">
        <v>237</v>
      </c>
      <c r="DS614" s="2" t="s">
        <v>1300</v>
      </c>
      <c r="DT614" s="2" t="s">
        <v>3700</v>
      </c>
      <c r="DU614" s="2" t="s">
        <v>238</v>
      </c>
      <c r="DV614" s="2" t="s">
        <v>226</v>
      </c>
      <c r="DW614" s="4"/>
      <c r="DX614" s="8"/>
      <c r="DY614" s="4">
        <v>8</v>
      </c>
      <c r="DZ614" s="8">
        <v>478.48</v>
      </c>
      <c r="EA614" s="7">
        <v>-1</v>
      </c>
      <c r="EB614" s="7">
        <v>-1</v>
      </c>
      <c r="EC614" s="2" t="s">
        <v>239</v>
      </c>
      <c r="ED614" s="2" t="s">
        <v>237</v>
      </c>
      <c r="EE614" s="2" t="s">
        <v>705</v>
      </c>
      <c r="EF614" s="2" t="s">
        <v>292</v>
      </c>
      <c r="EG614" s="2" t="s">
        <v>238</v>
      </c>
      <c r="EH614" s="2" t="s">
        <v>226</v>
      </c>
      <c r="EI614" s="4"/>
      <c r="EJ614" s="8"/>
      <c r="EK614" s="4">
        <v>9</v>
      </c>
      <c r="EL614" s="8">
        <v>537.12</v>
      </c>
      <c r="EM614" s="7">
        <v>-1</v>
      </c>
      <c r="EN614" s="7">
        <v>-1</v>
      </c>
      <c r="EO614" s="2" t="s">
        <v>239</v>
      </c>
      <c r="EP614" s="2" t="s">
        <v>237</v>
      </c>
      <c r="EQ614" s="2" t="s">
        <v>4353</v>
      </c>
      <c r="ER614" s="2" t="s">
        <v>350</v>
      </c>
      <c r="ES614" s="2" t="s">
        <v>238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239</v>
      </c>
      <c r="FB614" s="2" t="s">
        <v>237</v>
      </c>
      <c r="FC614" s="2" t="s">
        <v>3454</v>
      </c>
      <c r="FD614" s="2" t="s">
        <v>4354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237</v>
      </c>
      <c r="FO614" s="2" t="s">
        <v>4353</v>
      </c>
      <c r="FP614" s="2" t="s">
        <v>226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226</v>
      </c>
      <c r="FZ614" s="2" t="s">
        <v>226</v>
      </c>
      <c r="GA614" s="2" t="s">
        <v>226</v>
      </c>
      <c r="GB614" s="2" t="s">
        <v>226</v>
      </c>
      <c r="GC614" s="2" t="s">
        <v>226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252</v>
      </c>
      <c r="GL614" s="2" t="s">
        <v>237</v>
      </c>
      <c r="GM614" s="2" t="s">
        <v>226</v>
      </c>
      <c r="GN614" s="2" t="s">
        <v>226</v>
      </c>
      <c r="GO614" s="2" t="s">
        <v>238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237</v>
      </c>
      <c r="GY614" s="2" t="s">
        <v>226</v>
      </c>
      <c r="GZ614" s="2" t="s">
        <v>226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252</v>
      </c>
      <c r="HJ614" s="2" t="s">
        <v>237</v>
      </c>
      <c r="HK614" s="2" t="s">
        <v>226</v>
      </c>
      <c r="HL614" s="2" t="s">
        <v>226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266</v>
      </c>
      <c r="HV614" s="2" t="s">
        <v>237</v>
      </c>
      <c r="HW614" s="2" t="s">
        <v>226</v>
      </c>
      <c r="HX614" s="2" t="s">
        <v>226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252</v>
      </c>
      <c r="IH614" s="2" t="s">
        <v>237</v>
      </c>
      <c r="II614" s="2" t="s">
        <v>226</v>
      </c>
      <c r="IJ614" s="2" t="s">
        <v>226</v>
      </c>
      <c r="IK614" s="2" t="s">
        <v>238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237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252</v>
      </c>
      <c r="JF614" s="2" t="s">
        <v>237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237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237</v>
      </c>
      <c r="KE614" s="2" t="s">
        <v>226</v>
      </c>
      <c r="KF614" s="2" t="s">
        <v>226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252</v>
      </c>
      <c r="KP614" s="2" t="s">
        <v>237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252</v>
      </c>
      <c r="LB614" s="2" t="s">
        <v>237</v>
      </c>
      <c r="LC614" s="2" t="s">
        <v>226</v>
      </c>
      <c r="LD614" s="2" t="s">
        <v>226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252</v>
      </c>
      <c r="LN614" s="2" t="s">
        <v>237</v>
      </c>
      <c r="LO614" s="2" t="s">
        <v>226</v>
      </c>
      <c r="LP614" s="2" t="s">
        <v>226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237</v>
      </c>
      <c r="MY614" s="2" t="s">
        <v>355</v>
      </c>
      <c r="MZ614" s="2" t="s">
        <v>226</v>
      </c>
      <c r="NA614" s="2" t="s">
        <v>238</v>
      </c>
      <c r="NB614" s="2" t="s">
        <v>226</v>
      </c>
      <c r="NC614" s="4"/>
      <c r="ND614" s="8"/>
      <c r="NE614" s="4">
        <v>1</v>
      </c>
      <c r="NF614" s="8">
        <v>60</v>
      </c>
      <c r="NG614" s="7">
        <v>-1</v>
      </c>
      <c r="NH614" s="7">
        <v>-1</v>
      </c>
      <c r="NI614" s="2" t="s">
        <v>239</v>
      </c>
      <c r="NJ614" s="2" t="s">
        <v>237</v>
      </c>
      <c r="NK614" s="2" t="s">
        <v>4353</v>
      </c>
      <c r="NL614" s="2" t="s">
        <v>838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239</v>
      </c>
      <c r="NV614" s="2" t="s">
        <v>237</v>
      </c>
      <c r="NW614" s="2" t="s">
        <v>720</v>
      </c>
      <c r="NX614" s="2" t="s">
        <v>226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252</v>
      </c>
      <c r="OH614" s="2" t="s">
        <v>237</v>
      </c>
      <c r="OI614" s="2" t="s">
        <v>226</v>
      </c>
      <c r="OJ614" s="2" t="s">
        <v>226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252</v>
      </c>
      <c r="OT614" s="2" t="s">
        <v>237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252</v>
      </c>
      <c r="PF614" s="2" t="s">
        <v>237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266</v>
      </c>
      <c r="QD614" s="2" t="s">
        <v>237</v>
      </c>
      <c r="QE614" s="2" t="s">
        <v>226</v>
      </c>
      <c r="QF614" s="2" t="s">
        <v>226</v>
      </c>
      <c r="QG614" s="2" t="s">
        <v>238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252</v>
      </c>
      <c r="QP614" s="2" t="s">
        <v>237</v>
      </c>
      <c r="QQ614" s="2" t="s">
        <v>226</v>
      </c>
      <c r="QR614" s="2" t="s">
        <v>226</v>
      </c>
      <c r="QS614" s="2" t="s">
        <v>238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266</v>
      </c>
      <c r="RB614" s="2" t="s">
        <v>237</v>
      </c>
      <c r="RC614" s="2" t="s">
        <v>226</v>
      </c>
      <c r="RD614" s="2" t="s">
        <v>226</v>
      </c>
      <c r="RE614" s="2" t="s">
        <v>238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226</v>
      </c>
      <c r="RN614" s="2" t="s">
        <v>226</v>
      </c>
      <c r="RO614" s="2" t="s">
        <v>226</v>
      </c>
      <c r="RP614" s="2" t="s">
        <v>226</v>
      </c>
      <c r="RQ614" s="2" t="s">
        <v>226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252</v>
      </c>
      <c r="RZ614" s="2" t="s">
        <v>237</v>
      </c>
      <c r="SA614" s="2" t="s">
        <v>226</v>
      </c>
      <c r="SB614" s="2" t="s">
        <v>226</v>
      </c>
      <c r="SC614" s="2" t="s">
        <v>238</v>
      </c>
      <c r="SD614" s="2" t="s">
        <v>226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</row>
    <row r="615">
      <c r="A615" s="2" t="s">
        <v>4360</v>
      </c>
      <c r="B615" s="2" t="s">
        <v>577</v>
      </c>
      <c r="C615" s="2" t="s">
        <v>4255</v>
      </c>
      <c r="D615" s="2" t="s">
        <v>215</v>
      </c>
      <c r="E615" s="2" t="s">
        <v>216</v>
      </c>
      <c r="F615" s="2" t="s">
        <v>4346</v>
      </c>
      <c r="G615" s="2" t="s">
        <v>4347</v>
      </c>
      <c r="H615" s="2" t="s">
        <v>3487</v>
      </c>
      <c r="I615" s="2" t="s">
        <v>4348</v>
      </c>
      <c r="J615" s="2" t="s">
        <v>221</v>
      </c>
      <c r="K615" s="2" t="s">
        <v>405</v>
      </c>
      <c r="L615" s="3">
        <v>65.1</v>
      </c>
      <c r="M615" s="3">
        <v>68.36</v>
      </c>
      <c r="N615" s="3">
        <v>134.99</v>
      </c>
      <c r="O615" s="2" t="s">
        <v>302</v>
      </c>
      <c r="P615" s="2" t="s">
        <v>369</v>
      </c>
      <c r="Q615" s="2" t="s">
        <v>225</v>
      </c>
      <c r="R615" s="2" t="s">
        <v>226</v>
      </c>
      <c r="S615" s="2" t="s">
        <v>4358</v>
      </c>
      <c r="T615" s="2" t="s">
        <v>228</v>
      </c>
      <c r="U615" s="2" t="s">
        <v>229</v>
      </c>
      <c r="V615" s="2" t="s">
        <v>320</v>
      </c>
      <c r="W615" s="2" t="s">
        <v>971</v>
      </c>
      <c r="X615" s="2" t="s">
        <v>4350</v>
      </c>
      <c r="Y615" s="2" t="s">
        <v>322</v>
      </c>
      <c r="Z615" s="4"/>
      <c r="AA615" s="4">
        <f>=ROUNDDOWN({0},0)</f>
      </c>
      <c r="AB615" s="5"/>
      <c r="AC615" s="2" t="s">
        <v>226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/>
      <c r="AQ615" s="8"/>
      <c r="AR615" s="4">
        <v>35</v>
      </c>
      <c r="AS615" s="8">
        <v>2548.24</v>
      </c>
      <c r="AT615" s="7">
        <v>-1</v>
      </c>
      <c r="AU615" s="7">
        <v>-1</v>
      </c>
      <c r="AV615" s="4" t="s">
        <v>226</v>
      </c>
      <c r="AW615" s="8" t="s">
        <v>226</v>
      </c>
      <c r="AX615" s="4" t="s">
        <v>226</v>
      </c>
      <c r="AY615" s="8" t="s">
        <v>226</v>
      </c>
      <c r="AZ615" s="7" t="s">
        <v>226</v>
      </c>
      <c r="BA615" s="7" t="s">
        <v>226</v>
      </c>
      <c r="BB615" s="7"/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 t="s">
        <v>226</v>
      </c>
      <c r="BJ615" s="4"/>
      <c r="BK615" s="8"/>
      <c r="BL615" s="2" t="s">
        <v>4361</v>
      </c>
      <c r="BM615" s="7"/>
      <c r="BN615" s="7"/>
      <c r="BO615" s="4"/>
      <c r="BP615" s="8"/>
      <c r="BQ615" s="4"/>
      <c r="BR615" s="8"/>
      <c r="BS615" s="7"/>
      <c r="BT615" s="7"/>
      <c r="BU615" s="2" t="s">
        <v>287</v>
      </c>
      <c r="BV615" s="2" t="s">
        <v>237</v>
      </c>
      <c r="BW615" s="2" t="s">
        <v>226</v>
      </c>
      <c r="BX615" s="2" t="s">
        <v>226</v>
      </c>
      <c r="BY615" s="2" t="s">
        <v>238</v>
      </c>
      <c r="BZ615" s="2" t="s">
        <v>226</v>
      </c>
      <c r="CA615" s="4"/>
      <c r="CB615" s="8"/>
      <c r="CC615" s="4">
        <v>4</v>
      </c>
      <c r="CD615" s="8">
        <v>295.28</v>
      </c>
      <c r="CE615" s="7">
        <v>-1</v>
      </c>
      <c r="CF615" s="7">
        <v>-1</v>
      </c>
      <c r="CG615" s="2" t="s">
        <v>239</v>
      </c>
      <c r="CH615" s="2" t="s">
        <v>237</v>
      </c>
      <c r="CI615" s="2" t="s">
        <v>3476</v>
      </c>
      <c r="CJ615" s="2" t="s">
        <v>521</v>
      </c>
      <c r="CK615" s="2" t="s">
        <v>238</v>
      </c>
      <c r="CL615" s="2" t="s">
        <v>226</v>
      </c>
      <c r="CM615" s="4"/>
      <c r="CN615" s="8"/>
      <c r="CO615" s="4">
        <v>5</v>
      </c>
      <c r="CP615" s="8">
        <v>369.1</v>
      </c>
      <c r="CQ615" s="7">
        <v>-1</v>
      </c>
      <c r="CR615" s="7">
        <v>-1</v>
      </c>
      <c r="CS615" s="2" t="s">
        <v>239</v>
      </c>
      <c r="CT615" s="2" t="s">
        <v>237</v>
      </c>
      <c r="CU615" s="2" t="s">
        <v>4353</v>
      </c>
      <c r="CV615" s="2" t="s">
        <v>325</v>
      </c>
      <c r="CW615" s="2" t="s">
        <v>238</v>
      </c>
      <c r="CX615" s="2" t="s">
        <v>226</v>
      </c>
      <c r="CY615" s="4"/>
      <c r="CZ615" s="8"/>
      <c r="DA615" s="4">
        <v>6</v>
      </c>
      <c r="DB615" s="8">
        <v>451.14</v>
      </c>
      <c r="DC615" s="7">
        <v>-1</v>
      </c>
      <c r="DD615" s="7">
        <v>-1</v>
      </c>
      <c r="DE615" s="2" t="s">
        <v>239</v>
      </c>
      <c r="DF615" s="2" t="s">
        <v>237</v>
      </c>
      <c r="DG615" s="2" t="s">
        <v>491</v>
      </c>
      <c r="DH615" s="2" t="s">
        <v>502</v>
      </c>
      <c r="DI615" s="2" t="s">
        <v>238</v>
      </c>
      <c r="DJ615" s="2" t="s">
        <v>226</v>
      </c>
      <c r="DK615" s="4"/>
      <c r="DL615" s="8"/>
      <c r="DM615" s="4">
        <v>2</v>
      </c>
      <c r="DN615" s="8">
        <v>122.01</v>
      </c>
      <c r="DO615" s="7">
        <v>-1</v>
      </c>
      <c r="DP615" s="7">
        <v>-1</v>
      </c>
      <c r="DQ615" s="2" t="s">
        <v>239</v>
      </c>
      <c r="DR615" s="2" t="s">
        <v>237</v>
      </c>
      <c r="DS615" s="2" t="s">
        <v>1300</v>
      </c>
      <c r="DT615" s="2" t="s">
        <v>289</v>
      </c>
      <c r="DU615" s="2" t="s">
        <v>238</v>
      </c>
      <c r="DV615" s="2" t="s">
        <v>226</v>
      </c>
      <c r="DW615" s="4"/>
      <c r="DX615" s="8"/>
      <c r="DY615" s="4">
        <v>10</v>
      </c>
      <c r="DZ615" s="8">
        <v>717.7</v>
      </c>
      <c r="EA615" s="7">
        <v>-1</v>
      </c>
      <c r="EB615" s="7">
        <v>-1</v>
      </c>
      <c r="EC615" s="2" t="s">
        <v>239</v>
      </c>
      <c r="ED615" s="2" t="s">
        <v>237</v>
      </c>
      <c r="EE615" s="2" t="s">
        <v>724</v>
      </c>
      <c r="EF615" s="2" t="s">
        <v>1720</v>
      </c>
      <c r="EG615" s="2" t="s">
        <v>238</v>
      </c>
      <c r="EH615" s="2" t="s">
        <v>226</v>
      </c>
      <c r="EI615" s="4"/>
      <c r="EJ615" s="8"/>
      <c r="EK615" s="4">
        <v>5</v>
      </c>
      <c r="EL615" s="8">
        <v>358.05</v>
      </c>
      <c r="EM615" s="7">
        <v>-1</v>
      </c>
      <c r="EN615" s="7">
        <v>-1</v>
      </c>
      <c r="EO615" s="2" t="s">
        <v>239</v>
      </c>
      <c r="EP615" s="2" t="s">
        <v>237</v>
      </c>
      <c r="EQ615" s="2" t="s">
        <v>4353</v>
      </c>
      <c r="ER615" s="2" t="s">
        <v>854</v>
      </c>
      <c r="ES615" s="2" t="s">
        <v>238</v>
      </c>
      <c r="ET615" s="2" t="s">
        <v>226</v>
      </c>
      <c r="EU615" s="4"/>
      <c r="EV615" s="8"/>
      <c r="EW615" s="4">
        <v>1</v>
      </c>
      <c r="EX615" s="8">
        <v>91.14</v>
      </c>
      <c r="EY615" s="7">
        <v>-1</v>
      </c>
      <c r="EZ615" s="7">
        <v>-1</v>
      </c>
      <c r="FA615" s="2" t="s">
        <v>239</v>
      </c>
      <c r="FB615" s="2" t="s">
        <v>237</v>
      </c>
      <c r="FC615" s="2" t="s">
        <v>3454</v>
      </c>
      <c r="FD615" s="2" t="s">
        <v>2213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237</v>
      </c>
      <c r="FO615" s="2" t="s">
        <v>4353</v>
      </c>
      <c r="FP615" s="2" t="s">
        <v>226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226</v>
      </c>
      <c r="FZ615" s="2" t="s">
        <v>226</v>
      </c>
      <c r="GA615" s="2" t="s">
        <v>226</v>
      </c>
      <c r="GB615" s="2" t="s">
        <v>226</v>
      </c>
      <c r="GC615" s="2" t="s">
        <v>226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252</v>
      </c>
      <c r="GL615" s="2" t="s">
        <v>237</v>
      </c>
      <c r="GM615" s="2" t="s">
        <v>226</v>
      </c>
      <c r="GN615" s="2" t="s">
        <v>226</v>
      </c>
      <c r="GO615" s="2" t="s">
        <v>238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237</v>
      </c>
      <c r="GY615" s="2" t="s">
        <v>226</v>
      </c>
      <c r="GZ615" s="2" t="s">
        <v>226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252</v>
      </c>
      <c r="HJ615" s="2" t="s">
        <v>237</v>
      </c>
      <c r="HK615" s="2" t="s">
        <v>226</v>
      </c>
      <c r="HL615" s="2" t="s">
        <v>226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266</v>
      </c>
      <c r="HV615" s="2" t="s">
        <v>237</v>
      </c>
      <c r="HW615" s="2" t="s">
        <v>226</v>
      </c>
      <c r="HX615" s="2" t="s">
        <v>226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252</v>
      </c>
      <c r="IH615" s="2" t="s">
        <v>237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237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252</v>
      </c>
      <c r="JF615" s="2" t="s">
        <v>237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237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237</v>
      </c>
      <c r="KE615" s="2" t="s">
        <v>226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252</v>
      </c>
      <c r="KP615" s="2" t="s">
        <v>237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252</v>
      </c>
      <c r="LB615" s="2" t="s">
        <v>237</v>
      </c>
      <c r="LC615" s="2" t="s">
        <v>226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252</v>
      </c>
      <c r="LN615" s="2" t="s">
        <v>237</v>
      </c>
      <c r="LO615" s="2" t="s">
        <v>226</v>
      </c>
      <c r="LP615" s="2" t="s">
        <v>226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>
        <v>1</v>
      </c>
      <c r="MT615" s="8">
        <v>73.82</v>
      </c>
      <c r="MU615" s="7">
        <v>-1</v>
      </c>
      <c r="MV615" s="7">
        <v>-1</v>
      </c>
      <c r="MW615" s="2" t="s">
        <v>239</v>
      </c>
      <c r="MX615" s="2" t="s">
        <v>237</v>
      </c>
      <c r="MY615" s="2" t="s">
        <v>355</v>
      </c>
      <c r="MZ615" s="2" t="s">
        <v>3777</v>
      </c>
      <c r="NA615" s="2" t="s">
        <v>238</v>
      </c>
      <c r="NB615" s="2" t="s">
        <v>226</v>
      </c>
      <c r="NC615" s="4"/>
      <c r="ND615" s="8"/>
      <c r="NE615" s="4">
        <v>1</v>
      </c>
      <c r="NF615" s="8">
        <v>70</v>
      </c>
      <c r="NG615" s="7">
        <v>-1</v>
      </c>
      <c r="NH615" s="7">
        <v>-1</v>
      </c>
      <c r="NI615" s="2" t="s">
        <v>239</v>
      </c>
      <c r="NJ615" s="2" t="s">
        <v>261</v>
      </c>
      <c r="NK615" s="2" t="s">
        <v>4353</v>
      </c>
      <c r="NL615" s="2" t="s">
        <v>1680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239</v>
      </c>
      <c r="NV615" s="2" t="s">
        <v>237</v>
      </c>
      <c r="NW615" s="2" t="s">
        <v>720</v>
      </c>
      <c r="NX615" s="2" t="s">
        <v>226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252</v>
      </c>
      <c r="OH615" s="2" t="s">
        <v>237</v>
      </c>
      <c r="OI615" s="2" t="s">
        <v>226</v>
      </c>
      <c r="OJ615" s="2" t="s">
        <v>226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252</v>
      </c>
      <c r="OT615" s="2" t="s">
        <v>237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252</v>
      </c>
      <c r="PF615" s="2" t="s">
        <v>237</v>
      </c>
      <c r="PG615" s="2" t="s">
        <v>226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266</v>
      </c>
      <c r="QD615" s="2" t="s">
        <v>237</v>
      </c>
      <c r="QE615" s="2" t="s">
        <v>226</v>
      </c>
      <c r="QF615" s="2" t="s">
        <v>226</v>
      </c>
      <c r="QG615" s="2" t="s">
        <v>238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252</v>
      </c>
      <c r="QP615" s="2" t="s">
        <v>237</v>
      </c>
      <c r="QQ615" s="2" t="s">
        <v>226</v>
      </c>
      <c r="QR615" s="2" t="s">
        <v>226</v>
      </c>
      <c r="QS615" s="2" t="s">
        <v>238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237</v>
      </c>
      <c r="RC615" s="2" t="s">
        <v>226</v>
      </c>
      <c r="RD615" s="2" t="s">
        <v>226</v>
      </c>
      <c r="RE615" s="2" t="s">
        <v>238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226</v>
      </c>
      <c r="RN615" s="2" t="s">
        <v>226</v>
      </c>
      <c r="RO615" s="2" t="s">
        <v>226</v>
      </c>
      <c r="RP615" s="2" t="s">
        <v>226</v>
      </c>
      <c r="RQ615" s="2" t="s">
        <v>226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252</v>
      </c>
      <c r="RZ615" s="2" t="s">
        <v>237</v>
      </c>
      <c r="SA615" s="2" t="s">
        <v>226</v>
      </c>
      <c r="SB615" s="2" t="s">
        <v>226</v>
      </c>
      <c r="SC615" s="2" t="s">
        <v>238</v>
      </c>
      <c r="SD615" s="2" t="s">
        <v>226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</row>
    <row r="616">
      <c r="A616" s="2" t="s">
        <v>4362</v>
      </c>
      <c r="B616" s="2" t="s">
        <v>577</v>
      </c>
      <c r="C616" s="2" t="s">
        <v>4255</v>
      </c>
      <c r="D616" s="2" t="s">
        <v>215</v>
      </c>
      <c r="E616" s="2" t="s">
        <v>216</v>
      </c>
      <c r="F616" s="2" t="s">
        <v>4363</v>
      </c>
      <c r="G616" s="2" t="s">
        <v>4364</v>
      </c>
      <c r="H616" s="2" t="s">
        <v>4365</v>
      </c>
      <c r="I616" s="2" t="s">
        <v>4366</v>
      </c>
      <c r="J616" s="2" t="s">
        <v>437</v>
      </c>
      <c r="K616" s="2" t="s">
        <v>1414</v>
      </c>
      <c r="L616" s="3">
        <v>38.58</v>
      </c>
      <c r="M616" s="3">
        <v>40.51</v>
      </c>
      <c r="N616" s="3">
        <v>79.99</v>
      </c>
      <c r="O616" s="2" t="s">
        <v>223</v>
      </c>
      <c r="P616" s="2" t="s">
        <v>796</v>
      </c>
      <c r="Q616" s="2" t="s">
        <v>225</v>
      </c>
      <c r="R616" s="2" t="s">
        <v>226</v>
      </c>
      <c r="S616" s="2" t="s">
        <v>4367</v>
      </c>
      <c r="T616" s="2" t="s">
        <v>228</v>
      </c>
      <c r="U616" s="2" t="s">
        <v>371</v>
      </c>
      <c r="V616" s="2" t="s">
        <v>2079</v>
      </c>
      <c r="W616" s="2" t="s">
        <v>231</v>
      </c>
      <c r="X616" s="2" t="s">
        <v>226</v>
      </c>
      <c r="Y616" s="2" t="s">
        <v>564</v>
      </c>
      <c r="Z616" s="4">
        <v>46</v>
      </c>
      <c r="AA616" s="4">
        <f>=ROUNDDOWN(4.6,0)</f>
      </c>
      <c r="AB616" s="5">
        <v>10</v>
      </c>
      <c r="AC616" s="2" t="s">
        <v>4368</v>
      </c>
      <c r="AD616" s="4">
        <v>300</v>
      </c>
      <c r="AE616" s="4">
        <v>610</v>
      </c>
      <c r="AF616" s="6">
        <v>65</v>
      </c>
      <c r="AG616" s="6">
        <v>73</v>
      </c>
      <c r="AH616" s="7">
        <v>0.1429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48</v>
      </c>
      <c r="AQ616" s="8">
        <v>2238.21</v>
      </c>
      <c r="AR616" s="4">
        <v>127</v>
      </c>
      <c r="AS616" s="8">
        <v>5666.36</v>
      </c>
      <c r="AT616" s="7">
        <v>-0.622</v>
      </c>
      <c r="AU616" s="7">
        <v>-0.605</v>
      </c>
      <c r="AV616" s="4">
        <v>159</v>
      </c>
      <c r="AW616" s="8">
        <v>8766.14</v>
      </c>
      <c r="AX616" s="4">
        <v>319</v>
      </c>
      <c r="AY616" s="8">
        <v>16530.56</v>
      </c>
      <c r="AZ616" s="7">
        <v>-0.5016</v>
      </c>
      <c r="BA616" s="7">
        <v>-0.4697</v>
      </c>
      <c r="BB616" s="7">
        <v>0.2553</v>
      </c>
      <c r="BC616" s="4">
        <v>294</v>
      </c>
      <c r="BD616" s="8">
        <v>16011.2</v>
      </c>
      <c r="BE616" s="4">
        <v>580</v>
      </c>
      <c r="BF616" s="8">
        <v>29423.63</v>
      </c>
      <c r="BG616" s="7">
        <v>-0.4931</v>
      </c>
      <c r="BH616" s="7">
        <v>-0.4558</v>
      </c>
      <c r="BI616" s="7">
        <v>0.5475</v>
      </c>
      <c r="BJ616" s="4">
        <v>48</v>
      </c>
      <c r="BK616" s="8">
        <v>2238.21</v>
      </c>
      <c r="BL616" s="2" t="s">
        <v>4369</v>
      </c>
      <c r="BM616" s="7">
        <v>1</v>
      </c>
      <c r="BN616" s="7">
        <v>1</v>
      </c>
      <c r="BO616" s="4">
        <v>29</v>
      </c>
      <c r="BP616" s="8">
        <v>1316.6</v>
      </c>
      <c r="BQ616" s="4">
        <v>46</v>
      </c>
      <c r="BR616" s="8">
        <v>2088.4</v>
      </c>
      <c r="BS616" s="7">
        <v>-0.3696</v>
      </c>
      <c r="BT616" s="7">
        <v>-0.3696</v>
      </c>
      <c r="BU616" s="2" t="s">
        <v>239</v>
      </c>
      <c r="BV616" s="2" t="s">
        <v>223</v>
      </c>
      <c r="BW616" s="2" t="s">
        <v>226</v>
      </c>
      <c r="BX616" s="2" t="s">
        <v>1103</v>
      </c>
      <c r="BY616" s="2" t="s">
        <v>238</v>
      </c>
      <c r="BZ616" s="2" t="s">
        <v>226</v>
      </c>
      <c r="CA616" s="4">
        <v>3</v>
      </c>
      <c r="CB616" s="8">
        <v>143.94</v>
      </c>
      <c r="CC616" s="4">
        <v>32</v>
      </c>
      <c r="CD616" s="8">
        <v>1535.36</v>
      </c>
      <c r="CE616" s="7">
        <v>-0.9062</v>
      </c>
      <c r="CF616" s="7">
        <v>-0.9062</v>
      </c>
      <c r="CG616" s="2" t="s">
        <v>239</v>
      </c>
      <c r="CH616" s="2" t="s">
        <v>223</v>
      </c>
      <c r="CI616" s="2" t="s">
        <v>1539</v>
      </c>
      <c r="CJ616" s="2" t="s">
        <v>805</v>
      </c>
      <c r="CK616" s="2" t="s">
        <v>238</v>
      </c>
      <c r="CL616" s="2" t="s">
        <v>226</v>
      </c>
      <c r="CM616" s="4">
        <v>7</v>
      </c>
      <c r="CN616" s="8">
        <v>322.35</v>
      </c>
      <c r="CO616" s="4">
        <v>2</v>
      </c>
      <c r="CP616" s="8">
        <v>92.1</v>
      </c>
      <c r="CQ616" s="7">
        <v>2.5</v>
      </c>
      <c r="CR616" s="7">
        <v>2.5</v>
      </c>
      <c r="CS616" s="2" t="s">
        <v>239</v>
      </c>
      <c r="CT616" s="2" t="s">
        <v>223</v>
      </c>
      <c r="CU616" s="2" t="s">
        <v>1080</v>
      </c>
      <c r="CV616" s="2" t="s">
        <v>3202</v>
      </c>
      <c r="CW616" s="2" t="s">
        <v>238</v>
      </c>
      <c r="CX616" s="2" t="s">
        <v>226</v>
      </c>
      <c r="CY616" s="4"/>
      <c r="CZ616" s="8"/>
      <c r="DA616" s="4">
        <v>1</v>
      </c>
      <c r="DB616" s="8">
        <v>40.5</v>
      </c>
      <c r="DC616" s="7">
        <v>-1</v>
      </c>
      <c r="DD616" s="7">
        <v>-1</v>
      </c>
      <c r="DE616" s="2" t="s">
        <v>239</v>
      </c>
      <c r="DF616" s="2" t="s">
        <v>223</v>
      </c>
      <c r="DG616" s="2" t="s">
        <v>1096</v>
      </c>
      <c r="DH616" s="2" t="s">
        <v>3228</v>
      </c>
      <c r="DI616" s="2" t="s">
        <v>238</v>
      </c>
      <c r="DJ616" s="2" t="s">
        <v>226</v>
      </c>
      <c r="DK616" s="4">
        <v>3</v>
      </c>
      <c r="DL616" s="8">
        <v>104.52</v>
      </c>
      <c r="DM616" s="4">
        <v>1</v>
      </c>
      <c r="DN616" s="8">
        <v>31.5</v>
      </c>
      <c r="DO616" s="7">
        <v>2</v>
      </c>
      <c r="DP616" s="7">
        <v>2.3181</v>
      </c>
      <c r="DQ616" s="2" t="s">
        <v>239</v>
      </c>
      <c r="DR616" s="2" t="s">
        <v>223</v>
      </c>
      <c r="DS616" s="2" t="s">
        <v>1911</v>
      </c>
      <c r="DT616" s="2" t="s">
        <v>1977</v>
      </c>
      <c r="DU616" s="2" t="s">
        <v>238</v>
      </c>
      <c r="DV616" s="2" t="s">
        <v>226</v>
      </c>
      <c r="DW616" s="4"/>
      <c r="DX616" s="8"/>
      <c r="DY616" s="4">
        <v>1</v>
      </c>
      <c r="DZ616" s="8">
        <v>44.77</v>
      </c>
      <c r="EA616" s="7">
        <v>-1</v>
      </c>
      <c r="EB616" s="7">
        <v>-1</v>
      </c>
      <c r="EC616" s="2" t="s">
        <v>239</v>
      </c>
      <c r="ED616" s="2" t="s">
        <v>223</v>
      </c>
      <c r="EE616" s="2" t="s">
        <v>1402</v>
      </c>
      <c r="EF616" s="2" t="s">
        <v>1977</v>
      </c>
      <c r="EG616" s="2" t="s">
        <v>238</v>
      </c>
      <c r="EH616" s="2" t="s">
        <v>226</v>
      </c>
      <c r="EI616" s="4"/>
      <c r="EJ616" s="8"/>
      <c r="EK616" s="4">
        <v>19</v>
      </c>
      <c r="EL616" s="8">
        <v>785.46</v>
      </c>
      <c r="EM616" s="7">
        <v>-1</v>
      </c>
      <c r="EN616" s="7">
        <v>-1</v>
      </c>
      <c r="EO616" s="2" t="s">
        <v>239</v>
      </c>
      <c r="EP616" s="2" t="s">
        <v>223</v>
      </c>
      <c r="EQ616" s="2" t="s">
        <v>4370</v>
      </c>
      <c r="ER616" s="2" t="s">
        <v>1977</v>
      </c>
      <c r="ES616" s="2" t="s">
        <v>238</v>
      </c>
      <c r="ET616" s="2" t="s">
        <v>226</v>
      </c>
      <c r="EU616" s="4">
        <v>4</v>
      </c>
      <c r="EV616" s="8">
        <v>216.04</v>
      </c>
      <c r="EW616" s="4">
        <v>16</v>
      </c>
      <c r="EX616" s="8">
        <v>663.04</v>
      </c>
      <c r="EY616" s="7">
        <v>-0.75</v>
      </c>
      <c r="EZ616" s="7">
        <v>-0.6742</v>
      </c>
      <c r="FA616" s="2" t="s">
        <v>239</v>
      </c>
      <c r="FB616" s="2" t="s">
        <v>223</v>
      </c>
      <c r="FC616" s="2" t="s">
        <v>1115</v>
      </c>
      <c r="FD616" s="2" t="s">
        <v>3354</v>
      </c>
      <c r="FE616" s="2" t="s">
        <v>238</v>
      </c>
      <c r="FF616" s="2" t="s">
        <v>226</v>
      </c>
      <c r="FG616" s="4">
        <v>1</v>
      </c>
      <c r="FH616" s="8">
        <v>89.99</v>
      </c>
      <c r="FI616" s="4"/>
      <c r="FJ616" s="8"/>
      <c r="FK616" s="7"/>
      <c r="FL616" s="7"/>
      <c r="FM616" s="2" t="s">
        <v>239</v>
      </c>
      <c r="FN616" s="2" t="s">
        <v>223</v>
      </c>
      <c r="FO616" s="2" t="s">
        <v>4371</v>
      </c>
      <c r="FP616" s="2" t="s">
        <v>3228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223</v>
      </c>
      <c r="GA616" s="2" t="s">
        <v>661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1002</v>
      </c>
      <c r="GL616" s="2" t="s">
        <v>237</v>
      </c>
      <c r="GM616" s="2" t="s">
        <v>3661</v>
      </c>
      <c r="GN616" s="2" t="s">
        <v>4321</v>
      </c>
      <c r="GO616" s="2" t="s">
        <v>238</v>
      </c>
      <c r="GP616" s="2" t="s">
        <v>226</v>
      </c>
      <c r="GQ616" s="4">
        <v>1</v>
      </c>
      <c r="GR616" s="8">
        <v>44.77</v>
      </c>
      <c r="GS616" s="4">
        <v>1</v>
      </c>
      <c r="GT616" s="8">
        <v>44.77</v>
      </c>
      <c r="GU616" s="7"/>
      <c r="GV616" s="7"/>
      <c r="GW616" s="2" t="s">
        <v>239</v>
      </c>
      <c r="GX616" s="2" t="s">
        <v>223</v>
      </c>
      <c r="GY616" s="2" t="s">
        <v>1942</v>
      </c>
      <c r="GZ616" s="2" t="s">
        <v>891</v>
      </c>
      <c r="HA616" s="2" t="s">
        <v>238</v>
      </c>
      <c r="HB616" s="2" t="s">
        <v>226</v>
      </c>
      <c r="HC616" s="4"/>
      <c r="HD616" s="8"/>
      <c r="HE616" s="4">
        <v>2</v>
      </c>
      <c r="HF616" s="8">
        <v>89.54</v>
      </c>
      <c r="HG616" s="7">
        <v>-1</v>
      </c>
      <c r="HH616" s="7">
        <v>-1</v>
      </c>
      <c r="HI616" s="2" t="s">
        <v>239</v>
      </c>
      <c r="HJ616" s="2" t="s">
        <v>223</v>
      </c>
      <c r="HK616" s="2" t="s">
        <v>2602</v>
      </c>
      <c r="HL616" s="2" t="s">
        <v>396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237</v>
      </c>
      <c r="HW616" s="2" t="s">
        <v>1239</v>
      </c>
      <c r="HX616" s="2" t="s">
        <v>4372</v>
      </c>
      <c r="HY616" s="2" t="s">
        <v>238</v>
      </c>
      <c r="HZ616" s="2" t="s">
        <v>291</v>
      </c>
      <c r="IA616" s="4"/>
      <c r="IB616" s="8"/>
      <c r="IC616" s="4"/>
      <c r="ID616" s="8"/>
      <c r="IE616" s="7"/>
      <c r="IF616" s="7"/>
      <c r="IG616" s="2" t="s">
        <v>252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226</v>
      </c>
      <c r="IT616" s="2" t="s">
        <v>226</v>
      </c>
      <c r="IU616" s="2" t="s">
        <v>226</v>
      </c>
      <c r="IV616" s="2" t="s">
        <v>226</v>
      </c>
      <c r="IW616" s="2" t="s">
        <v>226</v>
      </c>
      <c r="IX616" s="2" t="s">
        <v>226</v>
      </c>
      <c r="IY616" s="4"/>
      <c r="IZ616" s="8"/>
      <c r="JA616" s="4">
        <v>4</v>
      </c>
      <c r="JB616" s="8">
        <v>170.56</v>
      </c>
      <c r="JC616" s="7">
        <v>-1</v>
      </c>
      <c r="JD616" s="7">
        <v>-1</v>
      </c>
      <c r="JE616" s="2" t="s">
        <v>239</v>
      </c>
      <c r="JF616" s="2" t="s">
        <v>223</v>
      </c>
      <c r="JG616" s="2" t="s">
        <v>1939</v>
      </c>
      <c r="JH616" s="2" t="s">
        <v>812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239</v>
      </c>
      <c r="KD616" s="2" t="s">
        <v>223</v>
      </c>
      <c r="KE616" s="2" t="s">
        <v>1885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337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239</v>
      </c>
      <c r="LB616" s="2" t="s">
        <v>223</v>
      </c>
      <c r="LC616" s="2" t="s">
        <v>1823</v>
      </c>
      <c r="LD616" s="2" t="s">
        <v>3227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239</v>
      </c>
      <c r="LN616" s="2" t="s">
        <v>223</v>
      </c>
      <c r="LO616" s="2" t="s">
        <v>321</v>
      </c>
      <c r="LP616" s="2" t="s">
        <v>3159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239</v>
      </c>
      <c r="ML616" s="2" t="s">
        <v>223</v>
      </c>
      <c r="MM616" s="2" t="s">
        <v>2816</v>
      </c>
      <c r="MN616" s="2" t="s">
        <v>226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239</v>
      </c>
      <c r="MX616" s="2" t="s">
        <v>223</v>
      </c>
      <c r="MY616" s="2" t="s">
        <v>733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>
        <v>2</v>
      </c>
      <c r="NF616" s="8">
        <v>80.36</v>
      </c>
      <c r="NG616" s="7">
        <v>-1</v>
      </c>
      <c r="NH616" s="7">
        <v>-1</v>
      </c>
      <c r="NI616" s="2" t="s">
        <v>239</v>
      </c>
      <c r="NJ616" s="2" t="s">
        <v>261</v>
      </c>
      <c r="NK616" s="2" t="s">
        <v>2749</v>
      </c>
      <c r="NL616" s="2" t="s">
        <v>3017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239</v>
      </c>
      <c r="NV616" s="2" t="s">
        <v>237</v>
      </c>
      <c r="NW616" s="2" t="s">
        <v>1124</v>
      </c>
      <c r="NX616" s="2" t="s">
        <v>629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239</v>
      </c>
      <c r="OH616" s="2" t="s">
        <v>237</v>
      </c>
      <c r="OI616" s="2" t="s">
        <v>813</v>
      </c>
      <c r="OJ616" s="2" t="s">
        <v>904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252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223</v>
      </c>
      <c r="PG616" s="2" t="s">
        <v>226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226</v>
      </c>
      <c r="QE616" s="2" t="s">
        <v>226</v>
      </c>
      <c r="QF616" s="2" t="s">
        <v>226</v>
      </c>
      <c r="QG616" s="2" t="s">
        <v>226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237</v>
      </c>
      <c r="QQ616" s="2" t="s">
        <v>226</v>
      </c>
      <c r="QR616" s="2" t="s">
        <v>226</v>
      </c>
      <c r="QS616" s="2" t="s">
        <v>238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266</v>
      </c>
      <c r="RB616" s="2" t="s">
        <v>223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226</v>
      </c>
      <c r="RN616" s="2" t="s">
        <v>226</v>
      </c>
      <c r="RO616" s="2" t="s">
        <v>226</v>
      </c>
      <c r="RP616" s="2" t="s">
        <v>226</v>
      </c>
      <c r="RQ616" s="2" t="s">
        <v>226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239</v>
      </c>
      <c r="RZ616" s="2" t="s">
        <v>237</v>
      </c>
      <c r="SA616" s="2" t="s">
        <v>1153</v>
      </c>
      <c r="SB616" s="2" t="s">
        <v>1647</v>
      </c>
      <c r="SC616" s="2" t="s">
        <v>238</v>
      </c>
      <c r="SD616" s="2" t="s">
        <v>226</v>
      </c>
      <c r="SE616" s="4">
        <v>45</v>
      </c>
      <c r="SF616" s="4"/>
      <c r="SG616" s="4"/>
      <c r="SH616" s="4"/>
      <c r="SI616" s="4"/>
      <c r="SJ616" s="4"/>
      <c r="SK616" s="4"/>
      <c r="SL616" s="4">
        <v>1</v>
      </c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>
        <v>300</v>
      </c>
      <c r="TE616" s="4"/>
      <c r="TF616" s="4"/>
      <c r="TG616" s="4"/>
      <c r="TH616" s="4"/>
      <c r="TI616" s="4">
        <v>120</v>
      </c>
      <c r="TJ616" s="4"/>
      <c r="TK616" s="4"/>
      <c r="TL616" s="4"/>
      <c r="TM616" s="4"/>
      <c r="TN616" s="4"/>
      <c r="TO616" s="4"/>
      <c r="TP616" s="4"/>
      <c r="TQ616" s="4"/>
      <c r="TR616" s="4">
        <v>130</v>
      </c>
      <c r="TS616" s="4"/>
      <c r="TT616" s="4"/>
      <c r="TU616" s="4"/>
      <c r="TV616" s="4"/>
      <c r="TW616" s="4"/>
      <c r="TX616" s="4">
        <v>60</v>
      </c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</row>
    <row r="617">
      <c r="A617" s="2" t="s">
        <v>4373</v>
      </c>
      <c r="B617" s="2" t="s">
        <v>577</v>
      </c>
      <c r="C617" s="2" t="s">
        <v>4255</v>
      </c>
      <c r="D617" s="2" t="s">
        <v>215</v>
      </c>
      <c r="E617" s="2" t="s">
        <v>216</v>
      </c>
      <c r="F617" s="2" t="s">
        <v>4363</v>
      </c>
      <c r="G617" s="2" t="s">
        <v>4364</v>
      </c>
      <c r="H617" s="2" t="s">
        <v>4365</v>
      </c>
      <c r="I617" s="2" t="s">
        <v>4366</v>
      </c>
      <c r="J617" s="2" t="s">
        <v>221</v>
      </c>
      <c r="K617" s="2" t="s">
        <v>1414</v>
      </c>
      <c r="L617" s="3">
        <v>48.23</v>
      </c>
      <c r="M617" s="3">
        <v>50.64</v>
      </c>
      <c r="N617" s="3">
        <v>99.99</v>
      </c>
      <c r="O617" s="2" t="s">
        <v>223</v>
      </c>
      <c r="P617" s="2" t="s">
        <v>796</v>
      </c>
      <c r="Q617" s="2" t="s">
        <v>225</v>
      </c>
      <c r="R617" s="2" t="s">
        <v>226</v>
      </c>
      <c r="S617" s="2" t="s">
        <v>4367</v>
      </c>
      <c r="T617" s="2" t="s">
        <v>228</v>
      </c>
      <c r="U617" s="2" t="s">
        <v>229</v>
      </c>
      <c r="V617" s="2" t="s">
        <v>2079</v>
      </c>
      <c r="W617" s="2" t="s">
        <v>231</v>
      </c>
      <c r="X617" s="2" t="s">
        <v>226</v>
      </c>
      <c r="Y617" s="2" t="s">
        <v>564</v>
      </c>
      <c r="Z617" s="4">
        <v>190</v>
      </c>
      <c r="AA617" s="4">
        <f>=ROUNDDOWN(17.2727272727273,0)</f>
      </c>
      <c r="AB617" s="5">
        <v>11</v>
      </c>
      <c r="AC617" s="2" t="s">
        <v>260</v>
      </c>
      <c r="AD617" s="4">
        <v>100</v>
      </c>
      <c r="AE617" s="4">
        <v>740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111</v>
      </c>
      <c r="AQ617" s="8">
        <v>6527.93</v>
      </c>
      <c r="AR617" s="4">
        <v>192</v>
      </c>
      <c r="AS617" s="8">
        <v>10864.2</v>
      </c>
      <c r="AT617" s="7">
        <v>-0.4219</v>
      </c>
      <c r="AU617" s="7">
        <v>-0.3991</v>
      </c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0.7447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>
        <v>111</v>
      </c>
      <c r="BK617" s="8">
        <v>6527.93</v>
      </c>
      <c r="BL617" s="2" t="s">
        <v>4374</v>
      </c>
      <c r="BM617" s="7">
        <v>1</v>
      </c>
      <c r="BN617" s="7">
        <v>1</v>
      </c>
      <c r="BO617" s="4">
        <v>40</v>
      </c>
      <c r="BP617" s="8">
        <v>2335.2</v>
      </c>
      <c r="BQ617" s="4">
        <v>95</v>
      </c>
      <c r="BR617" s="8">
        <v>5546.1</v>
      </c>
      <c r="BS617" s="7">
        <v>-0.5789</v>
      </c>
      <c r="BT617" s="7">
        <v>-0.5789</v>
      </c>
      <c r="BU617" s="2" t="s">
        <v>239</v>
      </c>
      <c r="BV617" s="2" t="s">
        <v>223</v>
      </c>
      <c r="BW617" s="2" t="s">
        <v>226</v>
      </c>
      <c r="BX617" s="2" t="s">
        <v>3249</v>
      </c>
      <c r="BY617" s="2" t="s">
        <v>238</v>
      </c>
      <c r="BZ617" s="2" t="s">
        <v>226</v>
      </c>
      <c r="CA617" s="4">
        <v>18</v>
      </c>
      <c r="CB617" s="8">
        <v>1110.42</v>
      </c>
      <c r="CC617" s="4">
        <v>31</v>
      </c>
      <c r="CD617" s="8">
        <v>1912.39</v>
      </c>
      <c r="CE617" s="7">
        <v>-0.4194</v>
      </c>
      <c r="CF617" s="7">
        <v>-0.4194</v>
      </c>
      <c r="CG617" s="2" t="s">
        <v>239</v>
      </c>
      <c r="CH617" s="2" t="s">
        <v>223</v>
      </c>
      <c r="CI617" s="2" t="s">
        <v>1539</v>
      </c>
      <c r="CJ617" s="2" t="s">
        <v>3311</v>
      </c>
      <c r="CK617" s="2" t="s">
        <v>238</v>
      </c>
      <c r="CL617" s="2" t="s">
        <v>226</v>
      </c>
      <c r="CM617" s="4">
        <v>26</v>
      </c>
      <c r="CN617" s="8">
        <v>1496.56</v>
      </c>
      <c r="CO617" s="4">
        <v>7</v>
      </c>
      <c r="CP617" s="8">
        <v>402.92</v>
      </c>
      <c r="CQ617" s="7">
        <v>2.7143</v>
      </c>
      <c r="CR617" s="7">
        <v>2.7143</v>
      </c>
      <c r="CS617" s="2" t="s">
        <v>239</v>
      </c>
      <c r="CT617" s="2" t="s">
        <v>223</v>
      </c>
      <c r="CU617" s="2" t="s">
        <v>1080</v>
      </c>
      <c r="CV617" s="2" t="s">
        <v>2749</v>
      </c>
      <c r="CW617" s="2" t="s">
        <v>238</v>
      </c>
      <c r="CX617" s="2" t="s">
        <v>226</v>
      </c>
      <c r="CY617" s="4">
        <v>7</v>
      </c>
      <c r="CZ617" s="8">
        <v>361.9</v>
      </c>
      <c r="DA617" s="4">
        <v>9</v>
      </c>
      <c r="DB617" s="8">
        <v>465.3</v>
      </c>
      <c r="DC617" s="7">
        <v>-0.2222</v>
      </c>
      <c r="DD617" s="7">
        <v>-0.2222</v>
      </c>
      <c r="DE617" s="2" t="s">
        <v>239</v>
      </c>
      <c r="DF617" s="2" t="s">
        <v>223</v>
      </c>
      <c r="DG617" s="2" t="s">
        <v>1096</v>
      </c>
      <c r="DH617" s="2" t="s">
        <v>3228</v>
      </c>
      <c r="DI617" s="2" t="s">
        <v>238</v>
      </c>
      <c r="DJ617" s="2" t="s">
        <v>226</v>
      </c>
      <c r="DK617" s="4">
        <v>5</v>
      </c>
      <c r="DL617" s="8">
        <v>233.23</v>
      </c>
      <c r="DM617" s="4">
        <v>7</v>
      </c>
      <c r="DN617" s="8">
        <v>353.77</v>
      </c>
      <c r="DO617" s="7">
        <v>-0.2857</v>
      </c>
      <c r="DP617" s="7">
        <v>-0.3407</v>
      </c>
      <c r="DQ617" s="2" t="s">
        <v>239</v>
      </c>
      <c r="DR617" s="2" t="s">
        <v>223</v>
      </c>
      <c r="DS617" s="2" t="s">
        <v>1911</v>
      </c>
      <c r="DT617" s="2" t="s">
        <v>2749</v>
      </c>
      <c r="DU617" s="2" t="s">
        <v>238</v>
      </c>
      <c r="DV617" s="2" t="s">
        <v>226</v>
      </c>
      <c r="DW617" s="4">
        <v>2</v>
      </c>
      <c r="DX617" s="8">
        <v>101.74</v>
      </c>
      <c r="DY617" s="4">
        <v>3</v>
      </c>
      <c r="DZ617" s="8">
        <v>167.88</v>
      </c>
      <c r="EA617" s="7">
        <v>-0.3333</v>
      </c>
      <c r="EB617" s="7">
        <v>-0.394</v>
      </c>
      <c r="EC617" s="2" t="s">
        <v>239</v>
      </c>
      <c r="ED617" s="2" t="s">
        <v>223</v>
      </c>
      <c r="EE617" s="2" t="s">
        <v>1402</v>
      </c>
      <c r="EF617" s="2" t="s">
        <v>4375</v>
      </c>
      <c r="EG617" s="2" t="s">
        <v>238</v>
      </c>
      <c r="EH617" s="2" t="s">
        <v>226</v>
      </c>
      <c r="EI617" s="4"/>
      <c r="EJ617" s="8"/>
      <c r="EK617" s="4">
        <v>13</v>
      </c>
      <c r="EL617" s="8">
        <v>691.08</v>
      </c>
      <c r="EM617" s="7">
        <v>-1</v>
      </c>
      <c r="EN617" s="7">
        <v>-1</v>
      </c>
      <c r="EO617" s="2" t="s">
        <v>239</v>
      </c>
      <c r="EP617" s="2" t="s">
        <v>223</v>
      </c>
      <c r="EQ617" s="2" t="s">
        <v>4370</v>
      </c>
      <c r="ER617" s="2" t="s">
        <v>1977</v>
      </c>
      <c r="ES617" s="2" t="s">
        <v>238</v>
      </c>
      <c r="ET617" s="2" t="s">
        <v>226</v>
      </c>
      <c r="EU617" s="4"/>
      <c r="EV617" s="8"/>
      <c r="EW617" s="4">
        <v>5</v>
      </c>
      <c r="EX617" s="8">
        <v>250.52</v>
      </c>
      <c r="EY617" s="7">
        <v>-1</v>
      </c>
      <c r="EZ617" s="7">
        <v>-1</v>
      </c>
      <c r="FA617" s="2" t="s">
        <v>239</v>
      </c>
      <c r="FB617" s="2" t="s">
        <v>223</v>
      </c>
      <c r="FC617" s="2" t="s">
        <v>1115</v>
      </c>
      <c r="FD617" s="2" t="s">
        <v>2071</v>
      </c>
      <c r="FE617" s="2" t="s">
        <v>238</v>
      </c>
      <c r="FF617" s="2" t="s">
        <v>226</v>
      </c>
      <c r="FG617" s="4">
        <v>6</v>
      </c>
      <c r="FH617" s="8">
        <v>519.94</v>
      </c>
      <c r="FI617" s="4"/>
      <c r="FJ617" s="8"/>
      <c r="FK617" s="7"/>
      <c r="FL617" s="7"/>
      <c r="FM617" s="2" t="s">
        <v>239</v>
      </c>
      <c r="FN617" s="2" t="s">
        <v>223</v>
      </c>
      <c r="FO617" s="2" t="s">
        <v>4371</v>
      </c>
      <c r="FP617" s="2" t="s">
        <v>1228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223</v>
      </c>
      <c r="GA617" s="2" t="s">
        <v>661</v>
      </c>
      <c r="GB617" s="2" t="s">
        <v>226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1002</v>
      </c>
      <c r="GL617" s="2" t="s">
        <v>237</v>
      </c>
      <c r="GM617" s="2" t="s">
        <v>3661</v>
      </c>
      <c r="GN617" s="2" t="s">
        <v>726</v>
      </c>
      <c r="GO617" s="2" t="s">
        <v>238</v>
      </c>
      <c r="GP617" s="2" t="s">
        <v>226</v>
      </c>
      <c r="GQ617" s="4">
        <v>1</v>
      </c>
      <c r="GR617" s="8">
        <v>55.96</v>
      </c>
      <c r="GS617" s="4">
        <v>3</v>
      </c>
      <c r="GT617" s="8">
        <v>167.88</v>
      </c>
      <c r="GU617" s="7">
        <v>-0.6667</v>
      </c>
      <c r="GV617" s="7">
        <v>-0.6667</v>
      </c>
      <c r="GW617" s="2" t="s">
        <v>239</v>
      </c>
      <c r="GX617" s="2" t="s">
        <v>223</v>
      </c>
      <c r="GY617" s="2" t="s">
        <v>1942</v>
      </c>
      <c r="GZ617" s="2" t="s">
        <v>3480</v>
      </c>
      <c r="HA617" s="2" t="s">
        <v>238</v>
      </c>
      <c r="HB617" s="2" t="s">
        <v>226</v>
      </c>
      <c r="HC617" s="4">
        <v>2</v>
      </c>
      <c r="HD617" s="8">
        <v>100.28</v>
      </c>
      <c r="HE617" s="4">
        <v>13</v>
      </c>
      <c r="HF617" s="8">
        <v>593.08</v>
      </c>
      <c r="HG617" s="7">
        <v>-0.8462</v>
      </c>
      <c r="HH617" s="7">
        <v>-0.8309</v>
      </c>
      <c r="HI617" s="2" t="s">
        <v>239</v>
      </c>
      <c r="HJ617" s="2" t="s">
        <v>223</v>
      </c>
      <c r="HK617" s="2" t="s">
        <v>2602</v>
      </c>
      <c r="HL617" s="2" t="s">
        <v>4376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239</v>
      </c>
      <c r="HV617" s="2" t="s">
        <v>237</v>
      </c>
      <c r="HW617" s="2" t="s">
        <v>1239</v>
      </c>
      <c r="HX617" s="2" t="s">
        <v>2034</v>
      </c>
      <c r="HY617" s="2" t="s">
        <v>238</v>
      </c>
      <c r="HZ617" s="2" t="s">
        <v>291</v>
      </c>
      <c r="IA617" s="4"/>
      <c r="IB617" s="8"/>
      <c r="IC617" s="4"/>
      <c r="ID617" s="8"/>
      <c r="IE617" s="7"/>
      <c r="IF617" s="7"/>
      <c r="IG617" s="2" t="s">
        <v>252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226</v>
      </c>
      <c r="IU617" s="2" t="s">
        <v>226</v>
      </c>
      <c r="IV617" s="2" t="s">
        <v>226</v>
      </c>
      <c r="IW617" s="2" t="s">
        <v>226</v>
      </c>
      <c r="IX617" s="2" t="s">
        <v>226</v>
      </c>
      <c r="IY617" s="4">
        <v>2</v>
      </c>
      <c r="IZ617" s="8">
        <v>101.28</v>
      </c>
      <c r="JA617" s="4">
        <v>1</v>
      </c>
      <c r="JB617" s="8">
        <v>53.3</v>
      </c>
      <c r="JC617" s="7">
        <v>1</v>
      </c>
      <c r="JD617" s="7">
        <v>0.9002</v>
      </c>
      <c r="JE617" s="2" t="s">
        <v>239</v>
      </c>
      <c r="JF617" s="2" t="s">
        <v>223</v>
      </c>
      <c r="JG617" s="2" t="s">
        <v>1779</v>
      </c>
      <c r="JH617" s="2" t="s">
        <v>4377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>
        <v>2</v>
      </c>
      <c r="JX617" s="8">
        <v>111.42</v>
      </c>
      <c r="JY617" s="4"/>
      <c r="JZ617" s="8"/>
      <c r="KA617" s="7"/>
      <c r="KB617" s="7"/>
      <c r="KC617" s="2" t="s">
        <v>239</v>
      </c>
      <c r="KD617" s="2" t="s">
        <v>223</v>
      </c>
      <c r="KE617" s="2" t="s">
        <v>1121</v>
      </c>
      <c r="KF617" s="2" t="s">
        <v>3480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337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239</v>
      </c>
      <c r="LB617" s="2" t="s">
        <v>223</v>
      </c>
      <c r="LC617" s="2" t="s">
        <v>1823</v>
      </c>
      <c r="LD617" s="2" t="s">
        <v>1259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223</v>
      </c>
      <c r="LO617" s="2" t="s">
        <v>321</v>
      </c>
      <c r="LP617" s="2" t="s">
        <v>397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252</v>
      </c>
      <c r="ML617" s="2" t="s">
        <v>223</v>
      </c>
      <c r="MM617" s="2" t="s">
        <v>226</v>
      </c>
      <c r="MN617" s="2" t="s">
        <v>226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239</v>
      </c>
      <c r="MX617" s="2" t="s">
        <v>223</v>
      </c>
      <c r="MY617" s="2" t="s">
        <v>777</v>
      </c>
      <c r="MZ617" s="2" t="s">
        <v>226</v>
      </c>
      <c r="NA617" s="2" t="s">
        <v>238</v>
      </c>
      <c r="NB617" s="2" t="s">
        <v>226</v>
      </c>
      <c r="NC617" s="4"/>
      <c r="ND617" s="8"/>
      <c r="NE617" s="4">
        <v>4</v>
      </c>
      <c r="NF617" s="8">
        <v>206.68</v>
      </c>
      <c r="NG617" s="7">
        <v>-1</v>
      </c>
      <c r="NH617" s="7">
        <v>-1</v>
      </c>
      <c r="NI617" s="2" t="s">
        <v>239</v>
      </c>
      <c r="NJ617" s="2" t="s">
        <v>261</v>
      </c>
      <c r="NK617" s="2" t="s">
        <v>2749</v>
      </c>
      <c r="NL617" s="2" t="s">
        <v>1131</v>
      </c>
      <c r="NM617" s="2" t="s">
        <v>238</v>
      </c>
      <c r="NN617" s="2" t="s">
        <v>226</v>
      </c>
      <c r="NO617" s="4"/>
      <c r="NP617" s="8"/>
      <c r="NQ617" s="4">
        <v>1</v>
      </c>
      <c r="NR617" s="8">
        <v>53.3</v>
      </c>
      <c r="NS617" s="7">
        <v>-1</v>
      </c>
      <c r="NT617" s="7">
        <v>-1</v>
      </c>
      <c r="NU617" s="2" t="s">
        <v>239</v>
      </c>
      <c r="NV617" s="2" t="s">
        <v>237</v>
      </c>
      <c r="NW617" s="2" t="s">
        <v>1124</v>
      </c>
      <c r="NX617" s="2" t="s">
        <v>629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239</v>
      </c>
      <c r="OH617" s="2" t="s">
        <v>237</v>
      </c>
      <c r="OI617" s="2" t="s">
        <v>1272</v>
      </c>
      <c r="OJ617" s="2" t="s">
        <v>1842</v>
      </c>
      <c r="OK617" s="2" t="s">
        <v>238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252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226</v>
      </c>
      <c r="QE617" s="2" t="s">
        <v>226</v>
      </c>
      <c r="QF617" s="2" t="s">
        <v>226</v>
      </c>
      <c r="QG617" s="2" t="s">
        <v>226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237</v>
      </c>
      <c r="QQ617" s="2" t="s">
        <v>226</v>
      </c>
      <c r="QR617" s="2" t="s">
        <v>226</v>
      </c>
      <c r="QS617" s="2" t="s">
        <v>238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266</v>
      </c>
      <c r="RB617" s="2" t="s">
        <v>223</v>
      </c>
      <c r="RC617" s="2" t="s">
        <v>226</v>
      </c>
      <c r="RD617" s="2" t="s">
        <v>226</v>
      </c>
      <c r="RE617" s="2" t="s">
        <v>238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226</v>
      </c>
      <c r="RN617" s="2" t="s">
        <v>226</v>
      </c>
      <c r="RO617" s="2" t="s">
        <v>226</v>
      </c>
      <c r="RP617" s="2" t="s">
        <v>226</v>
      </c>
      <c r="RQ617" s="2" t="s">
        <v>226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239</v>
      </c>
      <c r="RZ617" s="2" t="s">
        <v>237</v>
      </c>
      <c r="SA617" s="2" t="s">
        <v>1153</v>
      </c>
      <c r="SB617" s="2" t="s">
        <v>2199</v>
      </c>
      <c r="SC617" s="2" t="s">
        <v>238</v>
      </c>
      <c r="SD617" s="2" t="s">
        <v>226</v>
      </c>
      <c r="SE617" s="4">
        <v>133</v>
      </c>
      <c r="SF617" s="4"/>
      <c r="SG617" s="4"/>
      <c r="SH617" s="4"/>
      <c r="SI617" s="4">
        <v>57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>
        <v>100</v>
      </c>
      <c r="SW617" s="4"/>
      <c r="SX617" s="4"/>
      <c r="SY617" s="4"/>
      <c r="SZ617" s="4"/>
      <c r="TA617" s="4"/>
      <c r="TB617" s="4"/>
      <c r="TC617" s="4"/>
      <c r="TD617" s="4">
        <v>320</v>
      </c>
      <c r="TE617" s="4"/>
      <c r="TF617" s="4"/>
      <c r="TG617" s="4"/>
      <c r="TH617" s="4"/>
      <c r="TI617" s="4">
        <v>80</v>
      </c>
      <c r="TJ617" s="4"/>
      <c r="TK617" s="4"/>
      <c r="TL617" s="4"/>
      <c r="TM617" s="4"/>
      <c r="TN617" s="4"/>
      <c r="TO617" s="4"/>
      <c r="TP617" s="4"/>
      <c r="TQ617" s="4"/>
      <c r="TR617" s="4">
        <v>190</v>
      </c>
      <c r="TS617" s="4"/>
      <c r="TT617" s="4"/>
      <c r="TU617" s="4"/>
      <c r="TV617" s="4"/>
      <c r="TW617" s="4"/>
      <c r="TX617" s="4">
        <v>50</v>
      </c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</row>
    <row r="618">
      <c r="A618" s="2" t="s">
        <v>4378</v>
      </c>
      <c r="B618" s="2" t="s">
        <v>577</v>
      </c>
      <c r="C618" s="2" t="s">
        <v>4255</v>
      </c>
      <c r="D618" s="2" t="s">
        <v>215</v>
      </c>
      <c r="E618" s="2" t="s">
        <v>216</v>
      </c>
      <c r="F618" s="2" t="s">
        <v>4363</v>
      </c>
      <c r="G618" s="2" t="s">
        <v>4364</v>
      </c>
      <c r="H618" s="2" t="s">
        <v>4365</v>
      </c>
      <c r="I618" s="2" t="s">
        <v>4366</v>
      </c>
      <c r="J618" s="2" t="s">
        <v>437</v>
      </c>
      <c r="K618" s="2" t="s">
        <v>405</v>
      </c>
      <c r="L618" s="3">
        <v>38.58</v>
      </c>
      <c r="M618" s="3">
        <v>40.51</v>
      </c>
      <c r="N618" s="3">
        <v>79.99</v>
      </c>
      <c r="O618" s="2" t="s">
        <v>223</v>
      </c>
      <c r="P618" s="2" t="s">
        <v>796</v>
      </c>
      <c r="Q618" s="2" t="s">
        <v>225</v>
      </c>
      <c r="R618" s="2" t="s">
        <v>226</v>
      </c>
      <c r="S618" s="2" t="s">
        <v>4379</v>
      </c>
      <c r="T618" s="2" t="s">
        <v>228</v>
      </c>
      <c r="U618" s="2" t="s">
        <v>371</v>
      </c>
      <c r="V618" s="2" t="s">
        <v>2079</v>
      </c>
      <c r="W618" s="2" t="s">
        <v>231</v>
      </c>
      <c r="X618" s="2" t="s">
        <v>226</v>
      </c>
      <c r="Y618" s="2" t="s">
        <v>1353</v>
      </c>
      <c r="Z618" s="4">
        <v>130</v>
      </c>
      <c r="AA618" s="4">
        <f>=ROUNDDOWN(13,0)</f>
      </c>
      <c r="AB618" s="5">
        <v>10</v>
      </c>
      <c r="AC618" s="2" t="s">
        <v>4368</v>
      </c>
      <c r="AD618" s="4">
        <v>160</v>
      </c>
      <c r="AE618" s="4">
        <v>420</v>
      </c>
      <c r="AF618" s="6">
        <v>65</v>
      </c>
      <c r="AG618" s="6">
        <v>73</v>
      </c>
      <c r="AH618" s="7">
        <v>0.5238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34</v>
      </c>
      <c r="AQ618" s="8">
        <v>1490.79</v>
      </c>
      <c r="AR618" s="4">
        <v>139</v>
      </c>
      <c r="AS618" s="8">
        <v>6208.67</v>
      </c>
      <c r="AT618" s="7">
        <v>-0.7554</v>
      </c>
      <c r="AU618" s="7">
        <v>-0.7599</v>
      </c>
      <c r="AV618" s="4">
        <v>135</v>
      </c>
      <c r="AW618" s="8">
        <v>7245.06</v>
      </c>
      <c r="AX618" s="4">
        <v>261</v>
      </c>
      <c r="AY618" s="8">
        <v>12893.07</v>
      </c>
      <c r="AZ618" s="7">
        <v>-0.4828</v>
      </c>
      <c r="BA618" s="7">
        <v>-0.4381</v>
      </c>
      <c r="BB618" s="7">
        <v>0.2058</v>
      </c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>
        <v>0.4525</v>
      </c>
      <c r="BJ618" s="4">
        <v>34</v>
      </c>
      <c r="BK618" s="8">
        <v>1490.79</v>
      </c>
      <c r="BL618" s="2" t="s">
        <v>4380</v>
      </c>
      <c r="BM618" s="7">
        <v>1</v>
      </c>
      <c r="BN618" s="7">
        <v>1</v>
      </c>
      <c r="BO618" s="4">
        <v>7</v>
      </c>
      <c r="BP618" s="8">
        <v>324.31</v>
      </c>
      <c r="BQ618" s="4">
        <v>59</v>
      </c>
      <c r="BR618" s="8">
        <v>2733.47</v>
      </c>
      <c r="BS618" s="7">
        <v>-0.8814</v>
      </c>
      <c r="BT618" s="7">
        <v>-0.8814</v>
      </c>
      <c r="BU618" s="2" t="s">
        <v>239</v>
      </c>
      <c r="BV618" s="2" t="s">
        <v>223</v>
      </c>
      <c r="BW618" s="2" t="s">
        <v>226</v>
      </c>
      <c r="BX618" s="2" t="s">
        <v>1545</v>
      </c>
      <c r="BY618" s="2" t="s">
        <v>238</v>
      </c>
      <c r="BZ618" s="2" t="s">
        <v>226</v>
      </c>
      <c r="CA618" s="4">
        <v>9</v>
      </c>
      <c r="CB618" s="8">
        <v>431.82</v>
      </c>
      <c r="CC618" s="4">
        <v>20</v>
      </c>
      <c r="CD618" s="8">
        <v>959.6</v>
      </c>
      <c r="CE618" s="7">
        <v>-0.55</v>
      </c>
      <c r="CF618" s="7">
        <v>-0.55</v>
      </c>
      <c r="CG618" s="2" t="s">
        <v>239</v>
      </c>
      <c r="CH618" s="2" t="s">
        <v>223</v>
      </c>
      <c r="CI618" s="2" t="s">
        <v>1539</v>
      </c>
      <c r="CJ618" s="2" t="s">
        <v>1227</v>
      </c>
      <c r="CK618" s="2" t="s">
        <v>238</v>
      </c>
      <c r="CL618" s="2" t="s">
        <v>226</v>
      </c>
      <c r="CM618" s="4">
        <v>5</v>
      </c>
      <c r="CN618" s="8">
        <v>230.25</v>
      </c>
      <c r="CO618" s="4">
        <v>7</v>
      </c>
      <c r="CP618" s="8">
        <v>322.35</v>
      </c>
      <c r="CQ618" s="7">
        <v>-0.2857</v>
      </c>
      <c r="CR618" s="7">
        <v>-0.2857</v>
      </c>
      <c r="CS618" s="2" t="s">
        <v>239</v>
      </c>
      <c r="CT618" s="2" t="s">
        <v>223</v>
      </c>
      <c r="CU618" s="2" t="s">
        <v>4381</v>
      </c>
      <c r="CV618" s="2" t="s">
        <v>1483</v>
      </c>
      <c r="CW618" s="2" t="s">
        <v>238</v>
      </c>
      <c r="CX618" s="2" t="s">
        <v>226</v>
      </c>
      <c r="CY618" s="4">
        <v>2</v>
      </c>
      <c r="CZ618" s="8">
        <v>81</v>
      </c>
      <c r="DA618" s="4">
        <v>15</v>
      </c>
      <c r="DB618" s="8">
        <v>607.5</v>
      </c>
      <c r="DC618" s="7">
        <v>-0.8667</v>
      </c>
      <c r="DD618" s="7">
        <v>-0.8667</v>
      </c>
      <c r="DE618" s="2" t="s">
        <v>239</v>
      </c>
      <c r="DF618" s="2" t="s">
        <v>223</v>
      </c>
      <c r="DG618" s="2" t="s">
        <v>1096</v>
      </c>
      <c r="DH618" s="2" t="s">
        <v>1080</v>
      </c>
      <c r="DI618" s="2" t="s">
        <v>238</v>
      </c>
      <c r="DJ618" s="2" t="s">
        <v>226</v>
      </c>
      <c r="DK618" s="4">
        <v>4</v>
      </c>
      <c r="DL618" s="8">
        <v>149.32</v>
      </c>
      <c r="DM618" s="4">
        <v>2</v>
      </c>
      <c r="DN618" s="8">
        <v>75.6</v>
      </c>
      <c r="DO618" s="7">
        <v>1</v>
      </c>
      <c r="DP618" s="7">
        <v>0.9751</v>
      </c>
      <c r="DQ618" s="2" t="s">
        <v>239</v>
      </c>
      <c r="DR618" s="2" t="s">
        <v>223</v>
      </c>
      <c r="DS618" s="2" t="s">
        <v>1483</v>
      </c>
      <c r="DT618" s="2" t="s">
        <v>2323</v>
      </c>
      <c r="DU618" s="2" t="s">
        <v>238</v>
      </c>
      <c r="DV618" s="2" t="s">
        <v>226</v>
      </c>
      <c r="DW618" s="4">
        <v>2</v>
      </c>
      <c r="DX618" s="8">
        <v>79.6</v>
      </c>
      <c r="DY618" s="4">
        <v>10</v>
      </c>
      <c r="DZ618" s="8">
        <v>447.7</v>
      </c>
      <c r="EA618" s="7">
        <v>-0.8</v>
      </c>
      <c r="EB618" s="7">
        <v>-0.8222</v>
      </c>
      <c r="EC618" s="2" t="s">
        <v>239</v>
      </c>
      <c r="ED618" s="2" t="s">
        <v>223</v>
      </c>
      <c r="EE618" s="2" t="s">
        <v>984</v>
      </c>
      <c r="EF618" s="2" t="s">
        <v>1637</v>
      </c>
      <c r="EG618" s="2" t="s">
        <v>238</v>
      </c>
      <c r="EH618" s="2" t="s">
        <v>226</v>
      </c>
      <c r="EI618" s="4">
        <v>2</v>
      </c>
      <c r="EJ618" s="8">
        <v>82.68</v>
      </c>
      <c r="EK618" s="4">
        <v>7</v>
      </c>
      <c r="EL618" s="8">
        <v>289.38</v>
      </c>
      <c r="EM618" s="7">
        <v>-0.7143</v>
      </c>
      <c r="EN618" s="7">
        <v>-0.7143</v>
      </c>
      <c r="EO618" s="2" t="s">
        <v>239</v>
      </c>
      <c r="EP618" s="2" t="s">
        <v>223</v>
      </c>
      <c r="EQ618" s="2" t="s">
        <v>4382</v>
      </c>
      <c r="ER618" s="2" t="s">
        <v>2453</v>
      </c>
      <c r="ES618" s="2" t="s">
        <v>238</v>
      </c>
      <c r="ET618" s="2" t="s">
        <v>226</v>
      </c>
      <c r="EU618" s="4">
        <v>1</v>
      </c>
      <c r="EV618" s="8">
        <v>40.51</v>
      </c>
      <c r="EW618" s="4">
        <v>14</v>
      </c>
      <c r="EX618" s="8">
        <v>571.4</v>
      </c>
      <c r="EY618" s="7">
        <v>-0.9286</v>
      </c>
      <c r="EZ618" s="7">
        <v>-0.9291</v>
      </c>
      <c r="FA618" s="2" t="s">
        <v>239</v>
      </c>
      <c r="FB618" s="2" t="s">
        <v>223</v>
      </c>
      <c r="FC618" s="2" t="s">
        <v>2419</v>
      </c>
      <c r="FD618" s="2" t="s">
        <v>1906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223</v>
      </c>
      <c r="FO618" s="2" t="s">
        <v>4046</v>
      </c>
      <c r="FP618" s="2" t="s">
        <v>4383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223</v>
      </c>
      <c r="GA618" s="2" t="s">
        <v>3226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1002</v>
      </c>
      <c r="GL618" s="2" t="s">
        <v>237</v>
      </c>
      <c r="GM618" s="2" t="s">
        <v>3661</v>
      </c>
      <c r="GN618" s="2" t="s">
        <v>727</v>
      </c>
      <c r="GO618" s="2" t="s">
        <v>238</v>
      </c>
      <c r="GP618" s="2" t="s">
        <v>226</v>
      </c>
      <c r="GQ618" s="4"/>
      <c r="GR618" s="8"/>
      <c r="GS618" s="4">
        <v>1</v>
      </c>
      <c r="GT618" s="8">
        <v>44.77</v>
      </c>
      <c r="GU618" s="7">
        <v>-1</v>
      </c>
      <c r="GV618" s="7">
        <v>-1</v>
      </c>
      <c r="GW618" s="2" t="s">
        <v>239</v>
      </c>
      <c r="GX618" s="2" t="s">
        <v>223</v>
      </c>
      <c r="GY618" s="2" t="s">
        <v>1942</v>
      </c>
      <c r="GZ618" s="2" t="s">
        <v>855</v>
      </c>
      <c r="HA618" s="2" t="s">
        <v>238</v>
      </c>
      <c r="HB618" s="2" t="s">
        <v>226</v>
      </c>
      <c r="HC618" s="4">
        <v>2</v>
      </c>
      <c r="HD618" s="8">
        <v>71.3</v>
      </c>
      <c r="HE618" s="4">
        <v>2</v>
      </c>
      <c r="HF618" s="8">
        <v>71.62</v>
      </c>
      <c r="HG618" s="7"/>
      <c r="HH618" s="7">
        <v>-0.0045</v>
      </c>
      <c r="HI618" s="2" t="s">
        <v>239</v>
      </c>
      <c r="HJ618" s="2" t="s">
        <v>223</v>
      </c>
      <c r="HK618" s="2" t="s">
        <v>2602</v>
      </c>
      <c r="HL618" s="2" t="s">
        <v>342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239</v>
      </c>
      <c r="HV618" s="2" t="s">
        <v>237</v>
      </c>
      <c r="HW618" s="2" t="s">
        <v>4384</v>
      </c>
      <c r="HX618" s="2" t="s">
        <v>4385</v>
      </c>
      <c r="HY618" s="2" t="s">
        <v>238</v>
      </c>
      <c r="HZ618" s="2" t="s">
        <v>291</v>
      </c>
      <c r="IA618" s="4"/>
      <c r="IB618" s="8"/>
      <c r="IC618" s="4"/>
      <c r="ID618" s="8"/>
      <c r="IE618" s="7"/>
      <c r="IF618" s="7"/>
      <c r="IG618" s="2" t="s">
        <v>252</v>
      </c>
      <c r="IH618" s="2" t="s">
        <v>223</v>
      </c>
      <c r="II618" s="2" t="s">
        <v>226</v>
      </c>
      <c r="IJ618" s="2" t="s">
        <v>226</v>
      </c>
      <c r="IK618" s="2" t="s">
        <v>238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>
        <v>1</v>
      </c>
      <c r="JB618" s="8">
        <v>42.64</v>
      </c>
      <c r="JC618" s="7">
        <v>-1</v>
      </c>
      <c r="JD618" s="7">
        <v>-1</v>
      </c>
      <c r="JE618" s="2" t="s">
        <v>239</v>
      </c>
      <c r="JF618" s="2" t="s">
        <v>223</v>
      </c>
      <c r="JG618" s="2" t="s">
        <v>1257</v>
      </c>
      <c r="JH618" s="2" t="s">
        <v>1265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252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239</v>
      </c>
      <c r="KD618" s="2" t="s">
        <v>223</v>
      </c>
      <c r="KE618" s="2" t="s">
        <v>1121</v>
      </c>
      <c r="KF618" s="2" t="s">
        <v>730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337</v>
      </c>
      <c r="KP618" s="2" t="s">
        <v>223</v>
      </c>
      <c r="KQ618" s="2" t="s">
        <v>226</v>
      </c>
      <c r="KR618" s="2" t="s">
        <v>226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252</v>
      </c>
      <c r="LB618" s="2" t="s">
        <v>223</v>
      </c>
      <c r="LC618" s="2" t="s">
        <v>1004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>
        <v>1</v>
      </c>
      <c r="LJ618" s="8">
        <v>42.64</v>
      </c>
      <c r="LK618" s="7">
        <v>-1</v>
      </c>
      <c r="LL618" s="7">
        <v>-1</v>
      </c>
      <c r="LM618" s="2" t="s">
        <v>239</v>
      </c>
      <c r="LN618" s="2" t="s">
        <v>223</v>
      </c>
      <c r="LO618" s="2" t="s">
        <v>321</v>
      </c>
      <c r="LP618" s="2" t="s">
        <v>2846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252</v>
      </c>
      <c r="ML618" s="2" t="s">
        <v>223</v>
      </c>
      <c r="MM618" s="2" t="s">
        <v>226</v>
      </c>
      <c r="MN618" s="2" t="s">
        <v>226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223</v>
      </c>
      <c r="MY618" s="2" t="s">
        <v>733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239</v>
      </c>
      <c r="NJ618" s="2" t="s">
        <v>261</v>
      </c>
      <c r="NK618" s="2" t="s">
        <v>1529</v>
      </c>
      <c r="NL618" s="2" t="s">
        <v>2385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239</v>
      </c>
      <c r="NV618" s="2" t="s">
        <v>237</v>
      </c>
      <c r="NW618" s="2" t="s">
        <v>1008</v>
      </c>
      <c r="NX618" s="2" t="s">
        <v>1053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266</v>
      </c>
      <c r="OH618" s="2" t="s">
        <v>223</v>
      </c>
      <c r="OI618" s="2" t="s">
        <v>226</v>
      </c>
      <c r="OJ618" s="2" t="s">
        <v>226</v>
      </c>
      <c r="OK618" s="2" t="s">
        <v>238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252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223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239</v>
      </c>
      <c r="QP618" s="2" t="s">
        <v>237</v>
      </c>
      <c r="QQ618" s="2" t="s">
        <v>1068</v>
      </c>
      <c r="QR618" s="2" t="s">
        <v>1242</v>
      </c>
      <c r="QS618" s="2" t="s">
        <v>238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266</v>
      </c>
      <c r="RB618" s="2" t="s">
        <v>223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226</v>
      </c>
      <c r="RO618" s="2" t="s">
        <v>226</v>
      </c>
      <c r="RP618" s="2" t="s">
        <v>226</v>
      </c>
      <c r="RQ618" s="2" t="s">
        <v>226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239</v>
      </c>
      <c r="RZ618" s="2" t="s">
        <v>237</v>
      </c>
      <c r="SA618" s="2" t="s">
        <v>4019</v>
      </c>
      <c r="SB618" s="2" t="s">
        <v>3436</v>
      </c>
      <c r="SC618" s="2" t="s">
        <v>238</v>
      </c>
      <c r="SD618" s="2" t="s">
        <v>226</v>
      </c>
      <c r="SE618" s="4">
        <v>94</v>
      </c>
      <c r="SF618" s="4"/>
      <c r="SG618" s="4"/>
      <c r="SH618" s="4"/>
      <c r="SI618" s="4">
        <v>36</v>
      </c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>
        <v>160</v>
      </c>
      <c r="TE618" s="4"/>
      <c r="TF618" s="4"/>
      <c r="TG618" s="4"/>
      <c r="TH618" s="4"/>
      <c r="TI618" s="4">
        <v>70</v>
      </c>
      <c r="TJ618" s="4"/>
      <c r="TK618" s="4"/>
      <c r="TL618" s="4"/>
      <c r="TM618" s="4"/>
      <c r="TN618" s="4"/>
      <c r="TO618" s="4"/>
      <c r="TP618" s="4"/>
      <c r="TQ618" s="4"/>
      <c r="TR618" s="4">
        <v>160</v>
      </c>
      <c r="TS618" s="4"/>
      <c r="TT618" s="4"/>
      <c r="TU618" s="4"/>
      <c r="TV618" s="4"/>
      <c r="TW618" s="4"/>
      <c r="TX618" s="4">
        <v>30</v>
      </c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</row>
    <row r="619">
      <c r="A619" s="2" t="s">
        <v>4386</v>
      </c>
      <c r="B619" s="2" t="s">
        <v>577</v>
      </c>
      <c r="C619" s="2" t="s">
        <v>4255</v>
      </c>
      <c r="D619" s="2" t="s">
        <v>215</v>
      </c>
      <c r="E619" s="2" t="s">
        <v>216</v>
      </c>
      <c r="F619" s="2" t="s">
        <v>4363</v>
      </c>
      <c r="G619" s="2" t="s">
        <v>4364</v>
      </c>
      <c r="H619" s="2" t="s">
        <v>4365</v>
      </c>
      <c r="I619" s="2" t="s">
        <v>4366</v>
      </c>
      <c r="J619" s="2" t="s">
        <v>221</v>
      </c>
      <c r="K619" s="2" t="s">
        <v>405</v>
      </c>
      <c r="L619" s="3">
        <v>48.23</v>
      </c>
      <c r="M619" s="3">
        <v>50.64</v>
      </c>
      <c r="N619" s="3">
        <v>99.99</v>
      </c>
      <c r="O619" s="2" t="s">
        <v>223</v>
      </c>
      <c r="P619" s="2" t="s">
        <v>796</v>
      </c>
      <c r="Q619" s="2" t="s">
        <v>225</v>
      </c>
      <c r="R619" s="2" t="s">
        <v>226</v>
      </c>
      <c r="S619" s="2" t="s">
        <v>4379</v>
      </c>
      <c r="T619" s="2" t="s">
        <v>228</v>
      </c>
      <c r="U619" s="2" t="s">
        <v>229</v>
      </c>
      <c r="V619" s="2" t="s">
        <v>2079</v>
      </c>
      <c r="W619" s="2" t="s">
        <v>231</v>
      </c>
      <c r="X619" s="2" t="s">
        <v>226</v>
      </c>
      <c r="Y619" s="2" t="s">
        <v>1353</v>
      </c>
      <c r="Z619" s="4">
        <v>118</v>
      </c>
      <c r="AA619" s="4">
        <f>=ROUNDDOWN(13.1111111111111,0)</f>
      </c>
      <c r="AB619" s="5">
        <v>9</v>
      </c>
      <c r="AC619" s="2" t="s">
        <v>4368</v>
      </c>
      <c r="AD619" s="4">
        <v>260</v>
      </c>
      <c r="AE619" s="4">
        <v>490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101</v>
      </c>
      <c r="AQ619" s="8">
        <v>5754.27</v>
      </c>
      <c r="AR619" s="4">
        <v>122</v>
      </c>
      <c r="AS619" s="8">
        <v>6684.4</v>
      </c>
      <c r="AT619" s="7">
        <v>-0.1721</v>
      </c>
      <c r="AU619" s="7">
        <v>-0.1391</v>
      </c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0.7942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101</v>
      </c>
      <c r="BK619" s="8">
        <v>5754.27</v>
      </c>
      <c r="BL619" s="2" t="s">
        <v>4387</v>
      </c>
      <c r="BM619" s="7">
        <v>1</v>
      </c>
      <c r="BN619" s="7">
        <v>1</v>
      </c>
      <c r="BO619" s="4">
        <v>34</v>
      </c>
      <c r="BP619" s="8">
        <v>1984.92</v>
      </c>
      <c r="BQ619" s="4">
        <v>42</v>
      </c>
      <c r="BR619" s="8">
        <v>2451.96</v>
      </c>
      <c r="BS619" s="7">
        <v>-0.1905</v>
      </c>
      <c r="BT619" s="7">
        <v>-0.1905</v>
      </c>
      <c r="BU619" s="2" t="s">
        <v>239</v>
      </c>
      <c r="BV619" s="2" t="s">
        <v>223</v>
      </c>
      <c r="BW619" s="2" t="s">
        <v>226</v>
      </c>
      <c r="BX619" s="2" t="s">
        <v>1223</v>
      </c>
      <c r="BY619" s="2" t="s">
        <v>238</v>
      </c>
      <c r="BZ619" s="2" t="s">
        <v>226</v>
      </c>
      <c r="CA619" s="4">
        <v>22</v>
      </c>
      <c r="CB619" s="8">
        <v>1357.18</v>
      </c>
      <c r="CC619" s="4">
        <v>12</v>
      </c>
      <c r="CD619" s="8">
        <v>740.28</v>
      </c>
      <c r="CE619" s="7">
        <v>0.8333</v>
      </c>
      <c r="CF619" s="7">
        <v>0.8333</v>
      </c>
      <c r="CG619" s="2" t="s">
        <v>239</v>
      </c>
      <c r="CH619" s="2" t="s">
        <v>223</v>
      </c>
      <c r="CI619" s="2" t="s">
        <v>1539</v>
      </c>
      <c r="CJ619" s="2" t="s">
        <v>4388</v>
      </c>
      <c r="CK619" s="2" t="s">
        <v>238</v>
      </c>
      <c r="CL619" s="2" t="s">
        <v>226</v>
      </c>
      <c r="CM619" s="4">
        <v>15</v>
      </c>
      <c r="CN619" s="8">
        <v>863.4</v>
      </c>
      <c r="CO619" s="4">
        <v>4</v>
      </c>
      <c r="CP619" s="8">
        <v>230.24</v>
      </c>
      <c r="CQ619" s="7">
        <v>2.75</v>
      </c>
      <c r="CR619" s="7">
        <v>2.75</v>
      </c>
      <c r="CS619" s="2" t="s">
        <v>239</v>
      </c>
      <c r="CT619" s="2" t="s">
        <v>223</v>
      </c>
      <c r="CU619" s="2" t="s">
        <v>4381</v>
      </c>
      <c r="CV619" s="2" t="s">
        <v>2396</v>
      </c>
      <c r="CW619" s="2" t="s">
        <v>238</v>
      </c>
      <c r="CX619" s="2" t="s">
        <v>226</v>
      </c>
      <c r="CY619" s="4">
        <v>9</v>
      </c>
      <c r="CZ619" s="8">
        <v>465.3</v>
      </c>
      <c r="DA619" s="4">
        <v>17</v>
      </c>
      <c r="DB619" s="8">
        <v>878.9</v>
      </c>
      <c r="DC619" s="7">
        <v>-0.4706</v>
      </c>
      <c r="DD619" s="7">
        <v>-0.4706</v>
      </c>
      <c r="DE619" s="2" t="s">
        <v>239</v>
      </c>
      <c r="DF619" s="2" t="s">
        <v>223</v>
      </c>
      <c r="DG619" s="2" t="s">
        <v>1096</v>
      </c>
      <c r="DH619" s="2" t="s">
        <v>1080</v>
      </c>
      <c r="DI619" s="2" t="s">
        <v>238</v>
      </c>
      <c r="DJ619" s="2" t="s">
        <v>226</v>
      </c>
      <c r="DK619" s="4">
        <v>7</v>
      </c>
      <c r="DL619" s="8">
        <v>293.01</v>
      </c>
      <c r="DM619" s="4">
        <v>4</v>
      </c>
      <c r="DN619" s="8">
        <v>205.24</v>
      </c>
      <c r="DO619" s="7">
        <v>0.75</v>
      </c>
      <c r="DP619" s="7">
        <v>0.4276</v>
      </c>
      <c r="DQ619" s="2" t="s">
        <v>239</v>
      </c>
      <c r="DR619" s="2" t="s">
        <v>223</v>
      </c>
      <c r="DS619" s="2" t="s">
        <v>1483</v>
      </c>
      <c r="DT619" s="2" t="s">
        <v>2394</v>
      </c>
      <c r="DU619" s="2" t="s">
        <v>238</v>
      </c>
      <c r="DV619" s="2" t="s">
        <v>226</v>
      </c>
      <c r="DW619" s="4">
        <v>4</v>
      </c>
      <c r="DX619" s="8">
        <v>203.48</v>
      </c>
      <c r="DY619" s="4">
        <v>6</v>
      </c>
      <c r="DZ619" s="8">
        <v>335.76</v>
      </c>
      <c r="EA619" s="7">
        <v>-0.3333</v>
      </c>
      <c r="EB619" s="7">
        <v>-0.394</v>
      </c>
      <c r="EC619" s="2" t="s">
        <v>239</v>
      </c>
      <c r="ED619" s="2" t="s">
        <v>223</v>
      </c>
      <c r="EE619" s="2" t="s">
        <v>984</v>
      </c>
      <c r="EF619" s="2" t="s">
        <v>2388</v>
      </c>
      <c r="EG619" s="2" t="s">
        <v>238</v>
      </c>
      <c r="EH619" s="2" t="s">
        <v>226</v>
      </c>
      <c r="EI619" s="4">
        <v>3</v>
      </c>
      <c r="EJ619" s="8">
        <v>159.48</v>
      </c>
      <c r="EK619" s="4">
        <v>6</v>
      </c>
      <c r="EL619" s="8">
        <v>318.96</v>
      </c>
      <c r="EM619" s="7">
        <v>-0.5</v>
      </c>
      <c r="EN619" s="7">
        <v>-0.5</v>
      </c>
      <c r="EO619" s="2" t="s">
        <v>239</v>
      </c>
      <c r="EP619" s="2" t="s">
        <v>223</v>
      </c>
      <c r="EQ619" s="2" t="s">
        <v>4382</v>
      </c>
      <c r="ER619" s="2" t="s">
        <v>1483</v>
      </c>
      <c r="ES619" s="2" t="s">
        <v>238</v>
      </c>
      <c r="ET619" s="2" t="s">
        <v>226</v>
      </c>
      <c r="EU619" s="4">
        <v>1</v>
      </c>
      <c r="EV619" s="8">
        <v>50.64</v>
      </c>
      <c r="EW619" s="4">
        <v>17</v>
      </c>
      <c r="EX619" s="8">
        <v>874.06</v>
      </c>
      <c r="EY619" s="7">
        <v>-0.9412</v>
      </c>
      <c r="EZ619" s="7">
        <v>-0.9421</v>
      </c>
      <c r="FA619" s="2" t="s">
        <v>239</v>
      </c>
      <c r="FB619" s="2" t="s">
        <v>223</v>
      </c>
      <c r="FC619" s="2" t="s">
        <v>2419</v>
      </c>
      <c r="FD619" s="2" t="s">
        <v>4389</v>
      </c>
      <c r="FE619" s="2" t="s">
        <v>238</v>
      </c>
      <c r="FF619" s="2" t="s">
        <v>226</v>
      </c>
      <c r="FG619" s="4">
        <v>2</v>
      </c>
      <c r="FH619" s="8">
        <v>169.98</v>
      </c>
      <c r="FI619" s="4"/>
      <c r="FJ619" s="8"/>
      <c r="FK619" s="7"/>
      <c r="FL619" s="7"/>
      <c r="FM619" s="2" t="s">
        <v>239</v>
      </c>
      <c r="FN619" s="2" t="s">
        <v>223</v>
      </c>
      <c r="FO619" s="2" t="s">
        <v>4046</v>
      </c>
      <c r="FP619" s="2" t="s">
        <v>2748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223</v>
      </c>
      <c r="GA619" s="2" t="s">
        <v>661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1002</v>
      </c>
      <c r="GL619" s="2" t="s">
        <v>237</v>
      </c>
      <c r="GM619" s="2" t="s">
        <v>3661</v>
      </c>
      <c r="GN619" s="2" t="s">
        <v>4390</v>
      </c>
      <c r="GO619" s="2" t="s">
        <v>238</v>
      </c>
      <c r="GP619" s="2" t="s">
        <v>226</v>
      </c>
      <c r="GQ619" s="4">
        <v>1</v>
      </c>
      <c r="GR619" s="8">
        <v>55.96</v>
      </c>
      <c r="GS619" s="4"/>
      <c r="GT619" s="8"/>
      <c r="GU619" s="7"/>
      <c r="GV619" s="7"/>
      <c r="GW619" s="2" t="s">
        <v>239</v>
      </c>
      <c r="GX619" s="2" t="s">
        <v>223</v>
      </c>
      <c r="GY619" s="2" t="s">
        <v>1942</v>
      </c>
      <c r="GZ619" s="2" t="s">
        <v>1943</v>
      </c>
      <c r="HA619" s="2" t="s">
        <v>238</v>
      </c>
      <c r="HB619" s="2" t="s">
        <v>226</v>
      </c>
      <c r="HC619" s="4">
        <v>2</v>
      </c>
      <c r="HD619" s="8">
        <v>100.28</v>
      </c>
      <c r="HE619" s="4">
        <v>11</v>
      </c>
      <c r="HF619" s="8">
        <v>492.36</v>
      </c>
      <c r="HG619" s="7">
        <v>-0.8182</v>
      </c>
      <c r="HH619" s="7">
        <v>-0.7963</v>
      </c>
      <c r="HI619" s="2" t="s">
        <v>239</v>
      </c>
      <c r="HJ619" s="2" t="s">
        <v>223</v>
      </c>
      <c r="HK619" s="2" t="s">
        <v>2602</v>
      </c>
      <c r="HL619" s="2" t="s">
        <v>912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239</v>
      </c>
      <c r="HV619" s="2" t="s">
        <v>237</v>
      </c>
      <c r="HW619" s="2" t="s">
        <v>4384</v>
      </c>
      <c r="HX619" s="2" t="s">
        <v>2312</v>
      </c>
      <c r="HY619" s="2" t="s">
        <v>238</v>
      </c>
      <c r="HZ619" s="2" t="s">
        <v>291</v>
      </c>
      <c r="IA619" s="4"/>
      <c r="IB619" s="8"/>
      <c r="IC619" s="4"/>
      <c r="ID619" s="8"/>
      <c r="IE619" s="7"/>
      <c r="IF619" s="7"/>
      <c r="IG619" s="2" t="s">
        <v>252</v>
      </c>
      <c r="IH619" s="2" t="s">
        <v>223</v>
      </c>
      <c r="II619" s="2" t="s">
        <v>226</v>
      </c>
      <c r="IJ619" s="2" t="s">
        <v>226</v>
      </c>
      <c r="IK619" s="2" t="s">
        <v>238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>
        <v>1</v>
      </c>
      <c r="IZ619" s="8">
        <v>50.64</v>
      </c>
      <c r="JA619" s="4">
        <v>1</v>
      </c>
      <c r="JB619" s="8">
        <v>53.3</v>
      </c>
      <c r="JC619" s="7"/>
      <c r="JD619" s="7">
        <v>-0.0499</v>
      </c>
      <c r="JE619" s="2" t="s">
        <v>239</v>
      </c>
      <c r="JF619" s="2" t="s">
        <v>223</v>
      </c>
      <c r="JG619" s="2" t="s">
        <v>1257</v>
      </c>
      <c r="JH619" s="2" t="s">
        <v>2278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252</v>
      </c>
      <c r="JR619" s="2" t="s">
        <v>223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239</v>
      </c>
      <c r="KD619" s="2" t="s">
        <v>223</v>
      </c>
      <c r="KE619" s="2" t="s">
        <v>1692</v>
      </c>
      <c r="KF619" s="2" t="s">
        <v>2579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337</v>
      </c>
      <c r="KP619" s="2" t="s">
        <v>223</v>
      </c>
      <c r="KQ619" s="2" t="s">
        <v>226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252</v>
      </c>
      <c r="LB619" s="2" t="s">
        <v>223</v>
      </c>
      <c r="LC619" s="2" t="s">
        <v>1004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239</v>
      </c>
      <c r="LN619" s="2" t="s">
        <v>223</v>
      </c>
      <c r="LO619" s="2" t="s">
        <v>321</v>
      </c>
      <c r="LP619" s="2" t="s">
        <v>3928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239</v>
      </c>
      <c r="ML619" s="2" t="s">
        <v>223</v>
      </c>
      <c r="MM619" s="2" t="s">
        <v>920</v>
      </c>
      <c r="MN619" s="2" t="s">
        <v>226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239</v>
      </c>
      <c r="MX619" s="2" t="s">
        <v>223</v>
      </c>
      <c r="MY619" s="2" t="s">
        <v>355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>
        <v>2</v>
      </c>
      <c r="NF619" s="8">
        <v>103.34</v>
      </c>
      <c r="NG619" s="7">
        <v>-1</v>
      </c>
      <c r="NH619" s="7">
        <v>-1</v>
      </c>
      <c r="NI619" s="2" t="s">
        <v>239</v>
      </c>
      <c r="NJ619" s="2" t="s">
        <v>261</v>
      </c>
      <c r="NK619" s="2" t="s">
        <v>1529</v>
      </c>
      <c r="NL619" s="2" t="s">
        <v>2551</v>
      </c>
      <c r="NM619" s="2" t="s">
        <v>238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239</v>
      </c>
      <c r="NV619" s="2" t="s">
        <v>237</v>
      </c>
      <c r="NW619" s="2" t="s">
        <v>1008</v>
      </c>
      <c r="NX619" s="2" t="s">
        <v>1053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266</v>
      </c>
      <c r="OH619" s="2" t="s">
        <v>223</v>
      </c>
      <c r="OI619" s="2" t="s">
        <v>226</v>
      </c>
      <c r="OJ619" s="2" t="s">
        <v>226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252</v>
      </c>
      <c r="OT619" s="2" t="s">
        <v>223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223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239</v>
      </c>
      <c r="QP619" s="2" t="s">
        <v>237</v>
      </c>
      <c r="QQ619" s="2" t="s">
        <v>1068</v>
      </c>
      <c r="QR619" s="2" t="s">
        <v>3277</v>
      </c>
      <c r="QS619" s="2" t="s">
        <v>238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266</v>
      </c>
      <c r="RB619" s="2" t="s">
        <v>223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226</v>
      </c>
      <c r="RO619" s="2" t="s">
        <v>226</v>
      </c>
      <c r="RP619" s="2" t="s">
        <v>226</v>
      </c>
      <c r="RQ619" s="2" t="s">
        <v>226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239</v>
      </c>
      <c r="RZ619" s="2" t="s">
        <v>237</v>
      </c>
      <c r="SA619" s="2" t="s">
        <v>4019</v>
      </c>
      <c r="SB619" s="2" t="s">
        <v>3436</v>
      </c>
      <c r="SC619" s="2" t="s">
        <v>238</v>
      </c>
      <c r="SD619" s="2" t="s">
        <v>226</v>
      </c>
      <c r="SE619" s="4">
        <v>95</v>
      </c>
      <c r="SF619" s="4"/>
      <c r="SG619" s="4"/>
      <c r="SH619" s="4"/>
      <c r="SI619" s="4">
        <v>23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>
        <v>260</v>
      </c>
      <c r="TE619" s="4"/>
      <c r="TF619" s="4"/>
      <c r="TG619" s="4"/>
      <c r="TH619" s="4"/>
      <c r="TI619" s="4">
        <v>50</v>
      </c>
      <c r="TJ619" s="4"/>
      <c r="TK619" s="4"/>
      <c r="TL619" s="4"/>
      <c r="TM619" s="4"/>
      <c r="TN619" s="4"/>
      <c r="TO619" s="4"/>
      <c r="TP619" s="4"/>
      <c r="TQ619" s="4"/>
      <c r="TR619" s="4">
        <v>140</v>
      </c>
      <c r="TS619" s="4"/>
      <c r="TT619" s="4"/>
      <c r="TU619" s="4"/>
      <c r="TV619" s="4"/>
      <c r="TW619" s="4"/>
      <c r="TX619" s="4">
        <v>40</v>
      </c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</row>
    <row r="620">
      <c r="A620" s="2" t="s">
        <v>4391</v>
      </c>
      <c r="B620" s="2" t="s">
        <v>577</v>
      </c>
      <c r="C620" s="2" t="s">
        <v>4255</v>
      </c>
      <c r="D620" s="2" t="s">
        <v>215</v>
      </c>
      <c r="E620" s="2" t="s">
        <v>216</v>
      </c>
      <c r="F620" s="2" t="s">
        <v>4392</v>
      </c>
      <c r="G620" s="2" t="s">
        <v>4393</v>
      </c>
      <c r="H620" s="2" t="s">
        <v>2337</v>
      </c>
      <c r="I620" s="2" t="s">
        <v>4394</v>
      </c>
      <c r="J620" s="2" t="s">
        <v>437</v>
      </c>
      <c r="K620" s="2" t="s">
        <v>583</v>
      </c>
      <c r="L620" s="3">
        <v>38.4</v>
      </c>
      <c r="M620" s="3">
        <v>40.32</v>
      </c>
      <c r="N620" s="3">
        <v>79.99</v>
      </c>
      <c r="O620" s="2" t="s">
        <v>223</v>
      </c>
      <c r="P620" s="2" t="s">
        <v>224</v>
      </c>
      <c r="Q620" s="2" t="s">
        <v>225</v>
      </c>
      <c r="R620" s="2" t="s">
        <v>226</v>
      </c>
      <c r="S620" s="2" t="s">
        <v>4395</v>
      </c>
      <c r="T620" s="2" t="s">
        <v>228</v>
      </c>
      <c r="U620" s="2" t="s">
        <v>371</v>
      </c>
      <c r="V620" s="2" t="s">
        <v>2079</v>
      </c>
      <c r="W620" s="2" t="s">
        <v>231</v>
      </c>
      <c r="X620" s="2" t="s">
        <v>1352</v>
      </c>
      <c r="Y620" s="2" t="s">
        <v>4145</v>
      </c>
      <c r="Z620" s="4">
        <v>117</v>
      </c>
      <c r="AA620" s="4">
        <f>=ROUNDDOWN(13,0)</f>
      </c>
      <c r="AB620" s="5">
        <v>9</v>
      </c>
      <c r="AC620" s="2" t="s">
        <v>1354</v>
      </c>
      <c r="AD620" s="4">
        <v>160</v>
      </c>
      <c r="AE620" s="4">
        <v>460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>
        <v>100</v>
      </c>
      <c r="AQ620" s="8">
        <v>4271.62</v>
      </c>
      <c r="AR620" s="4">
        <v>159</v>
      </c>
      <c r="AS620" s="8">
        <v>6571.21</v>
      </c>
      <c r="AT620" s="7">
        <v>-0.3711</v>
      </c>
      <c r="AU620" s="7">
        <v>-0.3499</v>
      </c>
      <c r="AV620" s="4">
        <v>259</v>
      </c>
      <c r="AW620" s="8">
        <v>12988.64</v>
      </c>
      <c r="AX620" s="4">
        <v>294</v>
      </c>
      <c r="AY620" s="8">
        <v>13874.53</v>
      </c>
      <c r="AZ620" s="7">
        <v>-0.119</v>
      </c>
      <c r="BA620" s="7">
        <v>-0.0639</v>
      </c>
      <c r="BB620" s="7">
        <v>0.3289</v>
      </c>
      <c r="BC620" s="4">
        <v>259</v>
      </c>
      <c r="BD620" s="8">
        <v>12988.64</v>
      </c>
      <c r="BE620" s="4">
        <v>294</v>
      </c>
      <c r="BF620" s="8">
        <v>13874.53</v>
      </c>
      <c r="BG620" s="7">
        <v>-0.119</v>
      </c>
      <c r="BH620" s="7">
        <v>-0.0639</v>
      </c>
      <c r="BI620" s="7">
        <v>1</v>
      </c>
      <c r="BJ620" s="4">
        <v>100</v>
      </c>
      <c r="BK620" s="8">
        <v>4271.62</v>
      </c>
      <c r="BL620" s="2" t="s">
        <v>4396</v>
      </c>
      <c r="BM620" s="7">
        <v>1</v>
      </c>
      <c r="BN620" s="7">
        <v>1</v>
      </c>
      <c r="BO620" s="4">
        <v>50</v>
      </c>
      <c r="BP620" s="8">
        <v>2208</v>
      </c>
      <c r="BQ620" s="4">
        <v>47</v>
      </c>
      <c r="BR620" s="8">
        <v>2075.52</v>
      </c>
      <c r="BS620" s="7">
        <v>0.0638</v>
      </c>
      <c r="BT620" s="7">
        <v>0.0638</v>
      </c>
      <c r="BU620" s="2" t="s">
        <v>239</v>
      </c>
      <c r="BV620" s="2" t="s">
        <v>223</v>
      </c>
      <c r="BW620" s="2" t="s">
        <v>226</v>
      </c>
      <c r="BX620" s="2" t="s">
        <v>312</v>
      </c>
      <c r="BY620" s="2" t="s">
        <v>238</v>
      </c>
      <c r="BZ620" s="2" t="s">
        <v>226</v>
      </c>
      <c r="CA620" s="4">
        <v>20</v>
      </c>
      <c r="CB620" s="8">
        <v>812.2</v>
      </c>
      <c r="CC620" s="4">
        <v>59</v>
      </c>
      <c r="CD620" s="8">
        <v>2395.99</v>
      </c>
      <c r="CE620" s="7">
        <v>-0.661</v>
      </c>
      <c r="CF620" s="7">
        <v>-0.661</v>
      </c>
      <c r="CG620" s="2" t="s">
        <v>239</v>
      </c>
      <c r="CH620" s="2" t="s">
        <v>223</v>
      </c>
      <c r="CI620" s="2" t="s">
        <v>860</v>
      </c>
      <c r="CJ620" s="2" t="s">
        <v>751</v>
      </c>
      <c r="CK620" s="2" t="s">
        <v>238</v>
      </c>
      <c r="CL620" s="2" t="s">
        <v>226</v>
      </c>
      <c r="CM620" s="4">
        <v>17</v>
      </c>
      <c r="CN620" s="8">
        <v>745.11</v>
      </c>
      <c r="CO620" s="4">
        <v>9</v>
      </c>
      <c r="CP620" s="8">
        <v>394.47</v>
      </c>
      <c r="CQ620" s="7">
        <v>0.8889</v>
      </c>
      <c r="CR620" s="7">
        <v>0.8889</v>
      </c>
      <c r="CS620" s="2" t="s">
        <v>239</v>
      </c>
      <c r="CT620" s="2" t="s">
        <v>223</v>
      </c>
      <c r="CU620" s="2" t="s">
        <v>4145</v>
      </c>
      <c r="CV620" s="2" t="s">
        <v>656</v>
      </c>
      <c r="CW620" s="2" t="s">
        <v>238</v>
      </c>
      <c r="CX620" s="2" t="s">
        <v>226</v>
      </c>
      <c r="CY620" s="4">
        <v>1</v>
      </c>
      <c r="CZ620" s="8">
        <v>44.35</v>
      </c>
      <c r="DA620" s="4">
        <v>2</v>
      </c>
      <c r="DB620" s="8">
        <v>88.7</v>
      </c>
      <c r="DC620" s="7">
        <v>-0.5</v>
      </c>
      <c r="DD620" s="7">
        <v>-0.5</v>
      </c>
      <c r="DE620" s="2" t="s">
        <v>239</v>
      </c>
      <c r="DF620" s="2" t="s">
        <v>223</v>
      </c>
      <c r="DG620" s="2" t="s">
        <v>491</v>
      </c>
      <c r="DH620" s="2" t="s">
        <v>383</v>
      </c>
      <c r="DI620" s="2" t="s">
        <v>238</v>
      </c>
      <c r="DJ620" s="2" t="s">
        <v>226</v>
      </c>
      <c r="DK620" s="4">
        <v>3</v>
      </c>
      <c r="DL620" s="8">
        <v>109.55</v>
      </c>
      <c r="DM620" s="4">
        <v>9</v>
      </c>
      <c r="DN620" s="8">
        <v>343.08</v>
      </c>
      <c r="DO620" s="7">
        <v>-0.6667</v>
      </c>
      <c r="DP620" s="7">
        <v>-0.6807</v>
      </c>
      <c r="DQ620" s="2" t="s">
        <v>239</v>
      </c>
      <c r="DR620" s="2" t="s">
        <v>223</v>
      </c>
      <c r="DS620" s="2" t="s">
        <v>4145</v>
      </c>
      <c r="DT620" s="2" t="s">
        <v>4397</v>
      </c>
      <c r="DU620" s="2" t="s">
        <v>238</v>
      </c>
      <c r="DV620" s="2" t="s">
        <v>226</v>
      </c>
      <c r="DW620" s="4">
        <v>2</v>
      </c>
      <c r="DX620" s="8">
        <v>81.74</v>
      </c>
      <c r="DY620" s="4">
        <v>7</v>
      </c>
      <c r="DZ620" s="8">
        <v>286.09</v>
      </c>
      <c r="EA620" s="7">
        <v>-0.7143</v>
      </c>
      <c r="EB620" s="7">
        <v>-0.7143</v>
      </c>
      <c r="EC620" s="2" t="s">
        <v>239</v>
      </c>
      <c r="ED620" s="2" t="s">
        <v>223</v>
      </c>
      <c r="EE620" s="2" t="s">
        <v>1801</v>
      </c>
      <c r="EF620" s="2" t="s">
        <v>3537</v>
      </c>
      <c r="EG620" s="2" t="s">
        <v>238</v>
      </c>
      <c r="EH620" s="2" t="s">
        <v>226</v>
      </c>
      <c r="EI620" s="4"/>
      <c r="EJ620" s="8"/>
      <c r="EK620" s="4">
        <v>2</v>
      </c>
      <c r="EL620" s="8">
        <v>84.26</v>
      </c>
      <c r="EM620" s="7">
        <v>-1</v>
      </c>
      <c r="EN620" s="7">
        <v>-1</v>
      </c>
      <c r="EO620" s="2" t="s">
        <v>239</v>
      </c>
      <c r="EP620" s="2" t="s">
        <v>223</v>
      </c>
      <c r="EQ620" s="2" t="s">
        <v>4145</v>
      </c>
      <c r="ER620" s="2" t="s">
        <v>781</v>
      </c>
      <c r="ES620" s="2" t="s">
        <v>238</v>
      </c>
      <c r="ET620" s="2" t="s">
        <v>226</v>
      </c>
      <c r="EU620" s="4">
        <v>4</v>
      </c>
      <c r="EV620" s="8">
        <v>161.24</v>
      </c>
      <c r="EW620" s="4">
        <v>5</v>
      </c>
      <c r="EX620" s="8">
        <v>199.53</v>
      </c>
      <c r="EY620" s="7">
        <v>-0.2</v>
      </c>
      <c r="EZ620" s="7">
        <v>-0.1919</v>
      </c>
      <c r="FA620" s="2" t="s">
        <v>239</v>
      </c>
      <c r="FB620" s="2" t="s">
        <v>223</v>
      </c>
      <c r="FC620" s="2" t="s">
        <v>3379</v>
      </c>
      <c r="FD620" s="2" t="s">
        <v>1987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223</v>
      </c>
      <c r="FO620" s="2" t="s">
        <v>4145</v>
      </c>
      <c r="FP620" s="2" t="s">
        <v>226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223</v>
      </c>
      <c r="GA620" s="2" t="s">
        <v>661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239</v>
      </c>
      <c r="GL620" s="2" t="s">
        <v>223</v>
      </c>
      <c r="GM620" s="2" t="s">
        <v>1302</v>
      </c>
      <c r="GN620" s="2" t="s">
        <v>226</v>
      </c>
      <c r="GO620" s="2" t="s">
        <v>238</v>
      </c>
      <c r="GP620" s="2" t="s">
        <v>226</v>
      </c>
      <c r="GQ620" s="4"/>
      <c r="GR620" s="8"/>
      <c r="GS620" s="4">
        <v>1</v>
      </c>
      <c r="GT620" s="8">
        <v>42.34</v>
      </c>
      <c r="GU620" s="7">
        <v>-1</v>
      </c>
      <c r="GV620" s="7">
        <v>-1</v>
      </c>
      <c r="GW620" s="2" t="s">
        <v>239</v>
      </c>
      <c r="GX620" s="2" t="s">
        <v>223</v>
      </c>
      <c r="GY620" s="2" t="s">
        <v>663</v>
      </c>
      <c r="GZ620" s="2" t="s">
        <v>3659</v>
      </c>
      <c r="HA620" s="2" t="s">
        <v>238</v>
      </c>
      <c r="HB620" s="2" t="s">
        <v>226</v>
      </c>
      <c r="HC620" s="4">
        <v>1</v>
      </c>
      <c r="HD620" s="8">
        <v>28.79</v>
      </c>
      <c r="HE620" s="4">
        <v>14</v>
      </c>
      <c r="HF620" s="8">
        <v>499.59</v>
      </c>
      <c r="HG620" s="7">
        <v>-0.9286</v>
      </c>
      <c r="HH620" s="7">
        <v>-0.9424</v>
      </c>
      <c r="HI620" s="2" t="s">
        <v>239</v>
      </c>
      <c r="HJ620" s="2" t="s">
        <v>223</v>
      </c>
      <c r="HK620" s="2" t="s">
        <v>3591</v>
      </c>
      <c r="HL620" s="2" t="s">
        <v>3543</v>
      </c>
      <c r="HM620" s="2" t="s">
        <v>238</v>
      </c>
      <c r="HN620" s="2" t="s">
        <v>226</v>
      </c>
      <c r="HO620" s="4">
        <v>2</v>
      </c>
      <c r="HP620" s="8">
        <v>80.64</v>
      </c>
      <c r="HQ620" s="4">
        <v>3</v>
      </c>
      <c r="HR620" s="8">
        <v>120.96</v>
      </c>
      <c r="HS620" s="7">
        <v>-0.3333</v>
      </c>
      <c r="HT620" s="7">
        <v>-0.3333</v>
      </c>
      <c r="HU620" s="2" t="s">
        <v>239</v>
      </c>
      <c r="HV620" s="2" t="s">
        <v>223</v>
      </c>
      <c r="HW620" s="2" t="s">
        <v>666</v>
      </c>
      <c r="HX620" s="2" t="s">
        <v>294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252</v>
      </c>
      <c r="IH620" s="2" t="s">
        <v>223</v>
      </c>
      <c r="II620" s="2" t="s">
        <v>226</v>
      </c>
      <c r="IJ620" s="2" t="s">
        <v>226</v>
      </c>
      <c r="IK620" s="2" t="s">
        <v>238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223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239</v>
      </c>
      <c r="JF620" s="2" t="s">
        <v>223</v>
      </c>
      <c r="JG620" s="2" t="s">
        <v>1294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252</v>
      </c>
      <c r="JR620" s="2" t="s">
        <v>223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223</v>
      </c>
      <c r="KE620" s="2" t="s">
        <v>226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223</v>
      </c>
      <c r="KQ620" s="2" t="s">
        <v>226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252</v>
      </c>
      <c r="LB620" s="2" t="s">
        <v>223</v>
      </c>
      <c r="LC620" s="2" t="s">
        <v>226</v>
      </c>
      <c r="LD620" s="2" t="s">
        <v>226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223</v>
      </c>
      <c r="LO620" s="2" t="s">
        <v>321</v>
      </c>
      <c r="LP620" s="2" t="s">
        <v>496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252</v>
      </c>
      <c r="ML620" s="2" t="s">
        <v>223</v>
      </c>
      <c r="MM620" s="2" t="s">
        <v>226</v>
      </c>
      <c r="MN620" s="2" t="s">
        <v>226</v>
      </c>
      <c r="MO620" s="2" t="s">
        <v>238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239</v>
      </c>
      <c r="MX620" s="2" t="s">
        <v>223</v>
      </c>
      <c r="MY620" s="2" t="s">
        <v>355</v>
      </c>
      <c r="MZ620" s="2" t="s">
        <v>226</v>
      </c>
      <c r="NA620" s="2" t="s">
        <v>238</v>
      </c>
      <c r="NB620" s="2" t="s">
        <v>226</v>
      </c>
      <c r="NC620" s="4"/>
      <c r="ND620" s="8"/>
      <c r="NE620" s="4">
        <v>1</v>
      </c>
      <c r="NF620" s="8">
        <v>40.68</v>
      </c>
      <c r="NG620" s="7">
        <v>-1</v>
      </c>
      <c r="NH620" s="7">
        <v>-1</v>
      </c>
      <c r="NI620" s="2" t="s">
        <v>239</v>
      </c>
      <c r="NJ620" s="2" t="s">
        <v>261</v>
      </c>
      <c r="NK620" s="2" t="s">
        <v>3688</v>
      </c>
      <c r="NL620" s="2" t="s">
        <v>4398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239</v>
      </c>
      <c r="NV620" s="2" t="s">
        <v>237</v>
      </c>
      <c r="NW620" s="2" t="s">
        <v>306</v>
      </c>
      <c r="NX620" s="2" t="s">
        <v>226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239</v>
      </c>
      <c r="OH620" s="2" t="s">
        <v>237</v>
      </c>
      <c r="OI620" s="2" t="s">
        <v>671</v>
      </c>
      <c r="OJ620" s="2" t="s">
        <v>226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252</v>
      </c>
      <c r="OT620" s="2" t="s">
        <v>223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236</v>
      </c>
      <c r="PF620" s="2" t="s">
        <v>223</v>
      </c>
      <c r="PG620" s="2" t="s">
        <v>226</v>
      </c>
      <c r="PH620" s="2" t="s">
        <v>226</v>
      </c>
      <c r="PI620" s="2" t="s">
        <v>238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266</v>
      </c>
      <c r="QD620" s="2" t="s">
        <v>223</v>
      </c>
      <c r="QE620" s="2" t="s">
        <v>226</v>
      </c>
      <c r="QF620" s="2" t="s">
        <v>226</v>
      </c>
      <c r="QG620" s="2" t="s">
        <v>238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237</v>
      </c>
      <c r="QQ620" s="2" t="s">
        <v>226</v>
      </c>
      <c r="QR620" s="2" t="s">
        <v>226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266</v>
      </c>
      <c r="RB620" s="2" t="s">
        <v>223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236</v>
      </c>
      <c r="RZ620" s="2" t="s">
        <v>237</v>
      </c>
      <c r="SA620" s="2" t="s">
        <v>226</v>
      </c>
      <c r="SB620" s="2" t="s">
        <v>226</v>
      </c>
      <c r="SC620" s="2" t="s">
        <v>238</v>
      </c>
      <c r="SD620" s="2" t="s">
        <v>226</v>
      </c>
      <c r="SE620" s="4">
        <v>117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>
        <v>160</v>
      </c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>
        <v>180</v>
      </c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>
        <v>120</v>
      </c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</row>
    <row r="621">
      <c r="A621" s="2" t="s">
        <v>4399</v>
      </c>
      <c r="B621" s="2" t="s">
        <v>577</v>
      </c>
      <c r="C621" s="2" t="s">
        <v>4255</v>
      </c>
      <c r="D621" s="2" t="s">
        <v>215</v>
      </c>
      <c r="E621" s="2" t="s">
        <v>216</v>
      </c>
      <c r="F621" s="2" t="s">
        <v>4392</v>
      </c>
      <c r="G621" s="2" t="s">
        <v>4393</v>
      </c>
      <c r="H621" s="2" t="s">
        <v>2337</v>
      </c>
      <c r="I621" s="2" t="s">
        <v>4394</v>
      </c>
      <c r="J621" s="2" t="s">
        <v>221</v>
      </c>
      <c r="K621" s="2" t="s">
        <v>583</v>
      </c>
      <c r="L621" s="3">
        <v>50</v>
      </c>
      <c r="M621" s="3">
        <v>52.5</v>
      </c>
      <c r="N621" s="3">
        <v>99.99</v>
      </c>
      <c r="O621" s="2" t="s">
        <v>223</v>
      </c>
      <c r="P621" s="2" t="s">
        <v>224</v>
      </c>
      <c r="Q621" s="2" t="s">
        <v>225</v>
      </c>
      <c r="R621" s="2" t="s">
        <v>226</v>
      </c>
      <c r="S621" s="2" t="s">
        <v>4395</v>
      </c>
      <c r="T621" s="2" t="s">
        <v>228</v>
      </c>
      <c r="U621" s="2" t="s">
        <v>229</v>
      </c>
      <c r="V621" s="2" t="s">
        <v>2079</v>
      </c>
      <c r="W621" s="2" t="s">
        <v>231</v>
      </c>
      <c r="X621" s="2" t="s">
        <v>1352</v>
      </c>
      <c r="Y621" s="2" t="s">
        <v>4145</v>
      </c>
      <c r="Z621" s="4">
        <v>33</v>
      </c>
      <c r="AA621" s="4">
        <f>=ROUNDDOWN(2.53846153846154,0)</f>
      </c>
      <c r="AB621" s="5">
        <v>13</v>
      </c>
      <c r="AC621" s="2" t="s">
        <v>1354</v>
      </c>
      <c r="AD621" s="4">
        <v>140</v>
      </c>
      <c r="AE621" s="4">
        <v>560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159</v>
      </c>
      <c r="AQ621" s="8">
        <v>8717.02</v>
      </c>
      <c r="AR621" s="4">
        <v>135</v>
      </c>
      <c r="AS621" s="8">
        <v>7303.32</v>
      </c>
      <c r="AT621" s="7">
        <v>0.1778</v>
      </c>
      <c r="AU621" s="7">
        <v>0.1936</v>
      </c>
      <c r="AV621" s="4" t="s">
        <v>226</v>
      </c>
      <c r="AW621" s="8" t="s">
        <v>226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>
        <v>0.6711</v>
      </c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 t="s">
        <v>226</v>
      </c>
      <c r="BJ621" s="4">
        <v>159</v>
      </c>
      <c r="BK621" s="8">
        <v>8717.02</v>
      </c>
      <c r="BL621" s="2" t="s">
        <v>4274</v>
      </c>
      <c r="BM621" s="7">
        <v>1</v>
      </c>
      <c r="BN621" s="7">
        <v>1</v>
      </c>
      <c r="BO621" s="4">
        <v>49</v>
      </c>
      <c r="BP621" s="8">
        <v>2817.5</v>
      </c>
      <c r="BQ621" s="4">
        <v>41</v>
      </c>
      <c r="BR621" s="8">
        <v>2357.5</v>
      </c>
      <c r="BS621" s="7">
        <v>0.1951</v>
      </c>
      <c r="BT621" s="7">
        <v>0.1951</v>
      </c>
      <c r="BU621" s="2" t="s">
        <v>239</v>
      </c>
      <c r="BV621" s="2" t="s">
        <v>223</v>
      </c>
      <c r="BW621" s="2" t="s">
        <v>226</v>
      </c>
      <c r="BX621" s="2" t="s">
        <v>1723</v>
      </c>
      <c r="BY621" s="2" t="s">
        <v>238</v>
      </c>
      <c r="BZ621" s="2" t="s">
        <v>226</v>
      </c>
      <c r="CA621" s="4">
        <v>68</v>
      </c>
      <c r="CB621" s="8">
        <v>3631.88</v>
      </c>
      <c r="CC621" s="4">
        <v>54</v>
      </c>
      <c r="CD621" s="8">
        <v>2884.14</v>
      </c>
      <c r="CE621" s="7">
        <v>0.2593</v>
      </c>
      <c r="CF621" s="7">
        <v>0.2593</v>
      </c>
      <c r="CG621" s="2" t="s">
        <v>239</v>
      </c>
      <c r="CH621" s="2" t="s">
        <v>223</v>
      </c>
      <c r="CI621" s="2" t="s">
        <v>860</v>
      </c>
      <c r="CJ621" s="2" t="s">
        <v>771</v>
      </c>
      <c r="CK621" s="2" t="s">
        <v>238</v>
      </c>
      <c r="CL621" s="2" t="s">
        <v>226</v>
      </c>
      <c r="CM621" s="4">
        <v>16</v>
      </c>
      <c r="CN621" s="8">
        <v>900</v>
      </c>
      <c r="CO621" s="4">
        <v>7</v>
      </c>
      <c r="CP621" s="8">
        <v>393.75</v>
      </c>
      <c r="CQ621" s="7">
        <v>1.2857</v>
      </c>
      <c r="CR621" s="7">
        <v>1.2857</v>
      </c>
      <c r="CS621" s="2" t="s">
        <v>239</v>
      </c>
      <c r="CT621" s="2" t="s">
        <v>223</v>
      </c>
      <c r="CU621" s="2" t="s">
        <v>4145</v>
      </c>
      <c r="CV621" s="2" t="s">
        <v>3688</v>
      </c>
      <c r="CW621" s="2" t="s">
        <v>238</v>
      </c>
      <c r="CX621" s="2" t="s">
        <v>226</v>
      </c>
      <c r="CY621" s="4">
        <v>5</v>
      </c>
      <c r="CZ621" s="8">
        <v>288.75</v>
      </c>
      <c r="DA621" s="4"/>
      <c r="DB621" s="8"/>
      <c r="DC621" s="7"/>
      <c r="DD621" s="7"/>
      <c r="DE621" s="2" t="s">
        <v>239</v>
      </c>
      <c r="DF621" s="2" t="s">
        <v>223</v>
      </c>
      <c r="DG621" s="2" t="s">
        <v>460</v>
      </c>
      <c r="DH621" s="2" t="s">
        <v>4400</v>
      </c>
      <c r="DI621" s="2" t="s">
        <v>238</v>
      </c>
      <c r="DJ621" s="2" t="s">
        <v>226</v>
      </c>
      <c r="DK621" s="4">
        <v>3</v>
      </c>
      <c r="DL621" s="8">
        <v>144.92</v>
      </c>
      <c r="DM621" s="4">
        <v>4</v>
      </c>
      <c r="DN621" s="8">
        <v>211.81</v>
      </c>
      <c r="DO621" s="7">
        <v>-0.25</v>
      </c>
      <c r="DP621" s="7">
        <v>-0.3158</v>
      </c>
      <c r="DQ621" s="2" t="s">
        <v>239</v>
      </c>
      <c r="DR621" s="2" t="s">
        <v>223</v>
      </c>
      <c r="DS621" s="2" t="s">
        <v>4145</v>
      </c>
      <c r="DT621" s="2" t="s">
        <v>832</v>
      </c>
      <c r="DU621" s="2" t="s">
        <v>238</v>
      </c>
      <c r="DV621" s="2" t="s">
        <v>226</v>
      </c>
      <c r="DW621" s="4">
        <v>1</v>
      </c>
      <c r="DX621" s="8">
        <v>52.44</v>
      </c>
      <c r="DY621" s="4">
        <v>2</v>
      </c>
      <c r="DZ621" s="8">
        <v>104.88</v>
      </c>
      <c r="EA621" s="7">
        <v>-0.5</v>
      </c>
      <c r="EB621" s="7">
        <v>-0.5</v>
      </c>
      <c r="EC621" s="2" t="s">
        <v>239</v>
      </c>
      <c r="ED621" s="2" t="s">
        <v>223</v>
      </c>
      <c r="EE621" s="2" t="s">
        <v>1801</v>
      </c>
      <c r="EF621" s="2" t="s">
        <v>304</v>
      </c>
      <c r="EG621" s="2" t="s">
        <v>238</v>
      </c>
      <c r="EH621" s="2" t="s">
        <v>226</v>
      </c>
      <c r="EI621" s="4">
        <v>1</v>
      </c>
      <c r="EJ621" s="8">
        <v>54.07</v>
      </c>
      <c r="EK621" s="4">
        <v>9</v>
      </c>
      <c r="EL621" s="8">
        <v>486.63</v>
      </c>
      <c r="EM621" s="7">
        <v>-0.8889</v>
      </c>
      <c r="EN621" s="7">
        <v>-0.8889</v>
      </c>
      <c r="EO621" s="2" t="s">
        <v>239</v>
      </c>
      <c r="EP621" s="2" t="s">
        <v>223</v>
      </c>
      <c r="EQ621" s="2" t="s">
        <v>4145</v>
      </c>
      <c r="ER621" s="2" t="s">
        <v>832</v>
      </c>
      <c r="ES621" s="2" t="s">
        <v>238</v>
      </c>
      <c r="ET621" s="2" t="s">
        <v>226</v>
      </c>
      <c r="EU621" s="4">
        <v>14</v>
      </c>
      <c r="EV621" s="8">
        <v>734.86</v>
      </c>
      <c r="EW621" s="4">
        <v>1</v>
      </c>
      <c r="EX621" s="8">
        <v>52.49</v>
      </c>
      <c r="EY621" s="7">
        <v>13</v>
      </c>
      <c r="EZ621" s="7">
        <v>13</v>
      </c>
      <c r="FA621" s="2" t="s">
        <v>239</v>
      </c>
      <c r="FB621" s="2" t="s">
        <v>223</v>
      </c>
      <c r="FC621" s="2" t="s">
        <v>3379</v>
      </c>
      <c r="FD621" s="2" t="s">
        <v>1987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223</v>
      </c>
      <c r="FO621" s="2" t="s">
        <v>4145</v>
      </c>
      <c r="FP621" s="2" t="s">
        <v>1175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223</v>
      </c>
      <c r="GA621" s="2" t="s">
        <v>661</v>
      </c>
      <c r="GB621" s="2" t="s">
        <v>226</v>
      </c>
      <c r="GC621" s="2" t="s">
        <v>238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239</v>
      </c>
      <c r="GL621" s="2" t="s">
        <v>223</v>
      </c>
      <c r="GM621" s="2" t="s">
        <v>1302</v>
      </c>
      <c r="GN621" s="2" t="s">
        <v>226</v>
      </c>
      <c r="GO621" s="2" t="s">
        <v>238</v>
      </c>
      <c r="GP621" s="2" t="s">
        <v>226</v>
      </c>
      <c r="GQ621" s="4">
        <v>1</v>
      </c>
      <c r="GR621" s="8">
        <v>55.12</v>
      </c>
      <c r="GS621" s="4">
        <v>3</v>
      </c>
      <c r="GT621" s="8">
        <v>165.36</v>
      </c>
      <c r="GU621" s="7">
        <v>-0.6667</v>
      </c>
      <c r="GV621" s="7">
        <v>-0.6667</v>
      </c>
      <c r="GW621" s="2" t="s">
        <v>239</v>
      </c>
      <c r="GX621" s="2" t="s">
        <v>223</v>
      </c>
      <c r="GY621" s="2" t="s">
        <v>663</v>
      </c>
      <c r="GZ621" s="2" t="s">
        <v>725</v>
      </c>
      <c r="HA621" s="2" t="s">
        <v>238</v>
      </c>
      <c r="HB621" s="2" t="s">
        <v>226</v>
      </c>
      <c r="HC621" s="4">
        <v>1</v>
      </c>
      <c r="HD621" s="8">
        <v>37.48</v>
      </c>
      <c r="HE621" s="4">
        <v>13</v>
      </c>
      <c r="HF621" s="8">
        <v>595.23</v>
      </c>
      <c r="HG621" s="7">
        <v>-0.9231</v>
      </c>
      <c r="HH621" s="7">
        <v>-0.937</v>
      </c>
      <c r="HI621" s="2" t="s">
        <v>239</v>
      </c>
      <c r="HJ621" s="2" t="s">
        <v>223</v>
      </c>
      <c r="HK621" s="2" t="s">
        <v>3591</v>
      </c>
      <c r="HL621" s="2" t="s">
        <v>2580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239</v>
      </c>
      <c r="HV621" s="2" t="s">
        <v>261</v>
      </c>
      <c r="HW621" s="2" t="s">
        <v>666</v>
      </c>
      <c r="HX621" s="2" t="s">
        <v>703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252</v>
      </c>
      <c r="IH621" s="2" t="s">
        <v>223</v>
      </c>
      <c r="II621" s="2" t="s">
        <v>226</v>
      </c>
      <c r="IJ621" s="2" t="s">
        <v>226</v>
      </c>
      <c r="IK621" s="2" t="s">
        <v>238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252</v>
      </c>
      <c r="IT621" s="2" t="s">
        <v>223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252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252</v>
      </c>
      <c r="JR621" s="2" t="s">
        <v>223</v>
      </c>
      <c r="JS621" s="2" t="s">
        <v>226</v>
      </c>
      <c r="JT621" s="2" t="s">
        <v>226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223</v>
      </c>
      <c r="KE621" s="2" t="s">
        <v>226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236</v>
      </c>
      <c r="KP621" s="2" t="s">
        <v>223</v>
      </c>
      <c r="KQ621" s="2" t="s">
        <v>226</v>
      </c>
      <c r="KR621" s="2" t="s">
        <v>226</v>
      </c>
      <c r="KS621" s="2" t="s">
        <v>238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252</v>
      </c>
      <c r="LB621" s="2" t="s">
        <v>223</v>
      </c>
      <c r="LC621" s="2" t="s">
        <v>226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239</v>
      </c>
      <c r="LN621" s="2" t="s">
        <v>223</v>
      </c>
      <c r="LO621" s="2" t="s">
        <v>321</v>
      </c>
      <c r="LP621" s="2" t="s">
        <v>483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239</v>
      </c>
      <c r="ML621" s="2" t="s">
        <v>223</v>
      </c>
      <c r="MM621" s="2" t="s">
        <v>920</v>
      </c>
      <c r="MN621" s="2" t="s">
        <v>226</v>
      </c>
      <c r="MO621" s="2" t="s">
        <v>238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239</v>
      </c>
      <c r="MX621" s="2" t="s">
        <v>223</v>
      </c>
      <c r="MY621" s="2" t="s">
        <v>355</v>
      </c>
      <c r="MZ621" s="2" t="s">
        <v>226</v>
      </c>
      <c r="NA621" s="2" t="s">
        <v>238</v>
      </c>
      <c r="NB621" s="2" t="s">
        <v>226</v>
      </c>
      <c r="NC621" s="4"/>
      <c r="ND621" s="8"/>
      <c r="NE621" s="4">
        <v>1</v>
      </c>
      <c r="NF621" s="8">
        <v>51.53</v>
      </c>
      <c r="NG621" s="7">
        <v>-1</v>
      </c>
      <c r="NH621" s="7">
        <v>-1</v>
      </c>
      <c r="NI621" s="2" t="s">
        <v>239</v>
      </c>
      <c r="NJ621" s="2" t="s">
        <v>261</v>
      </c>
      <c r="NK621" s="2" t="s">
        <v>3688</v>
      </c>
      <c r="NL621" s="2" t="s">
        <v>1197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239</v>
      </c>
      <c r="NV621" s="2" t="s">
        <v>237</v>
      </c>
      <c r="NW621" s="2" t="s">
        <v>520</v>
      </c>
      <c r="NX621" s="2" t="s">
        <v>643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239</v>
      </c>
      <c r="OH621" s="2" t="s">
        <v>237</v>
      </c>
      <c r="OI621" s="2" t="s">
        <v>671</v>
      </c>
      <c r="OJ621" s="2" t="s">
        <v>226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252</v>
      </c>
      <c r="OT621" s="2" t="s">
        <v>223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236</v>
      </c>
      <c r="PF621" s="2" t="s">
        <v>223</v>
      </c>
      <c r="PG621" s="2" t="s">
        <v>226</v>
      </c>
      <c r="PH621" s="2" t="s">
        <v>226</v>
      </c>
      <c r="PI621" s="2" t="s">
        <v>238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266</v>
      </c>
      <c r="QD621" s="2" t="s">
        <v>223</v>
      </c>
      <c r="QE621" s="2" t="s">
        <v>226</v>
      </c>
      <c r="QF621" s="2" t="s">
        <v>226</v>
      </c>
      <c r="QG621" s="2" t="s">
        <v>238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236</v>
      </c>
      <c r="QP621" s="2" t="s">
        <v>237</v>
      </c>
      <c r="QQ621" s="2" t="s">
        <v>226</v>
      </c>
      <c r="QR621" s="2" t="s">
        <v>226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266</v>
      </c>
      <c r="RB621" s="2" t="s">
        <v>223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236</v>
      </c>
      <c r="RZ621" s="2" t="s">
        <v>237</v>
      </c>
      <c r="SA621" s="2" t="s">
        <v>226</v>
      </c>
      <c r="SB621" s="2" t="s">
        <v>226</v>
      </c>
      <c r="SC621" s="2" t="s">
        <v>238</v>
      </c>
      <c r="SD621" s="2" t="s">
        <v>226</v>
      </c>
      <c r="SE621" s="4">
        <v>33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>
        <v>140</v>
      </c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>
        <v>280</v>
      </c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>
        <v>140</v>
      </c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</row>
    <row r="622">
      <c r="A622" s="2" t="s">
        <v>4401</v>
      </c>
      <c r="B622" s="2" t="s">
        <v>577</v>
      </c>
      <c r="C622" s="2" t="s">
        <v>4255</v>
      </c>
      <c r="D622" s="2" t="s">
        <v>215</v>
      </c>
      <c r="E622" s="2" t="s">
        <v>216</v>
      </c>
      <c r="F622" s="2" t="s">
        <v>4402</v>
      </c>
      <c r="G622" s="2" t="s">
        <v>4403</v>
      </c>
      <c r="H622" s="2" t="s">
        <v>4404</v>
      </c>
      <c r="I622" s="2" t="s">
        <v>4405</v>
      </c>
      <c r="J622" s="2" t="s">
        <v>437</v>
      </c>
      <c r="K622" s="2" t="s">
        <v>4406</v>
      </c>
      <c r="L622" s="3">
        <v>40</v>
      </c>
      <c r="M622" s="3">
        <v>42</v>
      </c>
      <c r="N622" s="3">
        <v>79.99</v>
      </c>
      <c r="O622" s="2" t="s">
        <v>223</v>
      </c>
      <c r="P622" s="2" t="s">
        <v>736</v>
      </c>
      <c r="Q622" s="2" t="s">
        <v>225</v>
      </c>
      <c r="R622" s="2" t="s">
        <v>226</v>
      </c>
      <c r="S622" s="2" t="s">
        <v>4407</v>
      </c>
      <c r="T622" s="2" t="s">
        <v>228</v>
      </c>
      <c r="U622" s="2" t="s">
        <v>489</v>
      </c>
      <c r="V622" s="2" t="s">
        <v>2079</v>
      </c>
      <c r="W622" s="2" t="s">
        <v>231</v>
      </c>
      <c r="X622" s="2" t="s">
        <v>226</v>
      </c>
      <c r="Y622" s="2" t="s">
        <v>466</v>
      </c>
      <c r="Z622" s="4">
        <v>226</v>
      </c>
      <c r="AA622" s="4">
        <f>=ROUNDDOWN(18.8333333333333,0)</f>
      </c>
      <c r="AB622" s="5">
        <v>12</v>
      </c>
      <c r="AC622" s="2" t="s">
        <v>1354</v>
      </c>
      <c r="AD622" s="4">
        <v>150</v>
      </c>
      <c r="AE622" s="4">
        <v>560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128</v>
      </c>
      <c r="AQ622" s="8">
        <v>6051.45</v>
      </c>
      <c r="AR622" s="4">
        <v>138</v>
      </c>
      <c r="AS622" s="8">
        <v>6097.98</v>
      </c>
      <c r="AT622" s="7">
        <v>-0.0725</v>
      </c>
      <c r="AU622" s="7">
        <v>-0.0076</v>
      </c>
      <c r="AV622" s="4">
        <v>238</v>
      </c>
      <c r="AW622" s="8">
        <v>12247.66</v>
      </c>
      <c r="AX622" s="4">
        <v>263</v>
      </c>
      <c r="AY622" s="8">
        <v>12957.7</v>
      </c>
      <c r="AZ622" s="7">
        <v>-0.0951</v>
      </c>
      <c r="BA622" s="7">
        <v>-0.0548</v>
      </c>
      <c r="BB622" s="7">
        <v>0.4941</v>
      </c>
      <c r="BC622" s="4">
        <v>238</v>
      </c>
      <c r="BD622" s="8">
        <v>12247.66</v>
      </c>
      <c r="BE622" s="4">
        <v>263</v>
      </c>
      <c r="BF622" s="8">
        <v>12957.7</v>
      </c>
      <c r="BG622" s="7">
        <v>-0.0951</v>
      </c>
      <c r="BH622" s="7">
        <v>-0.0548</v>
      </c>
      <c r="BI622" s="7">
        <v>1</v>
      </c>
      <c r="BJ622" s="4">
        <v>128</v>
      </c>
      <c r="BK622" s="8">
        <v>6051.45</v>
      </c>
      <c r="BL622" s="2" t="s">
        <v>4408</v>
      </c>
      <c r="BM622" s="7">
        <v>1</v>
      </c>
      <c r="BN622" s="7">
        <v>1</v>
      </c>
      <c r="BO622" s="4">
        <v>64</v>
      </c>
      <c r="BP622" s="8">
        <v>2944</v>
      </c>
      <c r="BQ622" s="4"/>
      <c r="BR622" s="8"/>
      <c r="BS622" s="7"/>
      <c r="BT622" s="7"/>
      <c r="BU622" s="2" t="s">
        <v>239</v>
      </c>
      <c r="BV622" s="2" t="s">
        <v>223</v>
      </c>
      <c r="BW622" s="2" t="s">
        <v>226</v>
      </c>
      <c r="BX622" s="2" t="s">
        <v>1749</v>
      </c>
      <c r="BY622" s="2" t="s">
        <v>238</v>
      </c>
      <c r="BZ622" s="2" t="s">
        <v>226</v>
      </c>
      <c r="CA622" s="4">
        <v>12</v>
      </c>
      <c r="CB622" s="8">
        <v>544.32</v>
      </c>
      <c r="CC622" s="4">
        <v>76</v>
      </c>
      <c r="CD622" s="8">
        <v>3447.36</v>
      </c>
      <c r="CE622" s="7">
        <v>-0.8421</v>
      </c>
      <c r="CF622" s="7">
        <v>-0.8421</v>
      </c>
      <c r="CG622" s="2" t="s">
        <v>239</v>
      </c>
      <c r="CH622" s="2" t="s">
        <v>223</v>
      </c>
      <c r="CI622" s="2" t="s">
        <v>1258</v>
      </c>
      <c r="CJ622" s="2" t="s">
        <v>1591</v>
      </c>
      <c r="CK622" s="2" t="s">
        <v>238</v>
      </c>
      <c r="CL622" s="2" t="s">
        <v>226</v>
      </c>
      <c r="CM622" s="4">
        <v>18</v>
      </c>
      <c r="CN622" s="8">
        <v>816.48</v>
      </c>
      <c r="CO622" s="4">
        <v>7</v>
      </c>
      <c r="CP622" s="8">
        <v>317.52</v>
      </c>
      <c r="CQ622" s="7">
        <v>1.5714</v>
      </c>
      <c r="CR622" s="7">
        <v>1.5714</v>
      </c>
      <c r="CS622" s="2" t="s">
        <v>239</v>
      </c>
      <c r="CT622" s="2" t="s">
        <v>223</v>
      </c>
      <c r="CU622" s="2" t="s">
        <v>3160</v>
      </c>
      <c r="CV622" s="2" t="s">
        <v>2219</v>
      </c>
      <c r="CW622" s="2" t="s">
        <v>238</v>
      </c>
      <c r="CX622" s="2" t="s">
        <v>226</v>
      </c>
      <c r="CY622" s="4">
        <v>1</v>
      </c>
      <c r="CZ622" s="8">
        <v>46.2</v>
      </c>
      <c r="DA622" s="4">
        <v>4</v>
      </c>
      <c r="DB622" s="8">
        <v>184.8</v>
      </c>
      <c r="DC622" s="7">
        <v>-0.75</v>
      </c>
      <c r="DD622" s="7">
        <v>-0.75</v>
      </c>
      <c r="DE622" s="2" t="s">
        <v>239</v>
      </c>
      <c r="DF622" s="2" t="s">
        <v>223</v>
      </c>
      <c r="DG622" s="2" t="s">
        <v>376</v>
      </c>
      <c r="DH622" s="2" t="s">
        <v>400</v>
      </c>
      <c r="DI622" s="2" t="s">
        <v>238</v>
      </c>
      <c r="DJ622" s="2" t="s">
        <v>226</v>
      </c>
      <c r="DK622" s="4">
        <v>10</v>
      </c>
      <c r="DL622" s="8">
        <v>409.5</v>
      </c>
      <c r="DM622" s="4">
        <v>6</v>
      </c>
      <c r="DN622" s="8">
        <v>228.9</v>
      </c>
      <c r="DO622" s="7">
        <v>0.6667</v>
      </c>
      <c r="DP622" s="7">
        <v>0.789</v>
      </c>
      <c r="DQ622" s="2" t="s">
        <v>239</v>
      </c>
      <c r="DR622" s="2" t="s">
        <v>223</v>
      </c>
      <c r="DS622" s="2" t="s">
        <v>3160</v>
      </c>
      <c r="DT622" s="2" t="s">
        <v>1759</v>
      </c>
      <c r="DU622" s="2" t="s">
        <v>238</v>
      </c>
      <c r="DV622" s="2" t="s">
        <v>226</v>
      </c>
      <c r="DW622" s="4">
        <v>3</v>
      </c>
      <c r="DX622" s="8">
        <v>132.3</v>
      </c>
      <c r="DY622" s="4">
        <v>10</v>
      </c>
      <c r="DZ622" s="8">
        <v>441</v>
      </c>
      <c r="EA622" s="7">
        <v>-0.7</v>
      </c>
      <c r="EB622" s="7">
        <v>-0.7</v>
      </c>
      <c r="EC622" s="2" t="s">
        <v>239</v>
      </c>
      <c r="ED622" s="2" t="s">
        <v>223</v>
      </c>
      <c r="EE622" s="2" t="s">
        <v>3160</v>
      </c>
      <c r="EF622" s="2" t="s">
        <v>312</v>
      </c>
      <c r="EG622" s="2" t="s">
        <v>238</v>
      </c>
      <c r="EH622" s="2" t="s">
        <v>226</v>
      </c>
      <c r="EI622" s="4">
        <v>6</v>
      </c>
      <c r="EJ622" s="8">
        <v>272.16</v>
      </c>
      <c r="EK622" s="4">
        <v>11</v>
      </c>
      <c r="EL622" s="8">
        <v>498.96</v>
      </c>
      <c r="EM622" s="7">
        <v>-0.4545</v>
      </c>
      <c r="EN622" s="7">
        <v>-0.4545</v>
      </c>
      <c r="EO622" s="2" t="s">
        <v>239</v>
      </c>
      <c r="EP622" s="2" t="s">
        <v>223</v>
      </c>
      <c r="EQ622" s="2" t="s">
        <v>426</v>
      </c>
      <c r="ER622" s="2" t="s">
        <v>642</v>
      </c>
      <c r="ES622" s="2" t="s">
        <v>238</v>
      </c>
      <c r="ET622" s="2" t="s">
        <v>226</v>
      </c>
      <c r="EU622" s="4"/>
      <c r="EV622" s="8"/>
      <c r="EW622" s="4">
        <v>21</v>
      </c>
      <c r="EX622" s="8">
        <v>847.56</v>
      </c>
      <c r="EY622" s="7">
        <v>-1</v>
      </c>
      <c r="EZ622" s="7">
        <v>-1</v>
      </c>
      <c r="FA622" s="2" t="s">
        <v>239</v>
      </c>
      <c r="FB622" s="2" t="s">
        <v>223</v>
      </c>
      <c r="FC622" s="2" t="s">
        <v>1789</v>
      </c>
      <c r="FD622" s="2" t="s">
        <v>455</v>
      </c>
      <c r="FE622" s="2" t="s">
        <v>238</v>
      </c>
      <c r="FF622" s="2" t="s">
        <v>226</v>
      </c>
      <c r="FG622" s="4">
        <v>11</v>
      </c>
      <c r="FH622" s="8">
        <v>747.89</v>
      </c>
      <c r="FI622" s="4"/>
      <c r="FJ622" s="8"/>
      <c r="FK622" s="7"/>
      <c r="FL622" s="7"/>
      <c r="FM622" s="2" t="s">
        <v>239</v>
      </c>
      <c r="FN622" s="2" t="s">
        <v>223</v>
      </c>
      <c r="FO622" s="2" t="s">
        <v>3160</v>
      </c>
      <c r="FP622" s="2" t="s">
        <v>1978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223</v>
      </c>
      <c r="GA622" s="2" t="s">
        <v>661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252</v>
      </c>
      <c r="GL622" s="2" t="s">
        <v>223</v>
      </c>
      <c r="GM622" s="2" t="s">
        <v>226</v>
      </c>
      <c r="GN622" s="2" t="s">
        <v>226</v>
      </c>
      <c r="GO622" s="2" t="s">
        <v>238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239</v>
      </c>
      <c r="GX622" s="2" t="s">
        <v>223</v>
      </c>
      <c r="GY622" s="2" t="s">
        <v>921</v>
      </c>
      <c r="GZ622" s="2" t="s">
        <v>839</v>
      </c>
      <c r="HA622" s="2" t="s">
        <v>238</v>
      </c>
      <c r="HB622" s="2" t="s">
        <v>226</v>
      </c>
      <c r="HC622" s="4">
        <v>3</v>
      </c>
      <c r="HD622" s="8">
        <v>138.6</v>
      </c>
      <c r="HE622" s="4"/>
      <c r="HF622" s="8"/>
      <c r="HG622" s="7"/>
      <c r="HH622" s="7"/>
      <c r="HI622" s="2" t="s">
        <v>239</v>
      </c>
      <c r="HJ622" s="2" t="s">
        <v>223</v>
      </c>
      <c r="HK622" s="2" t="s">
        <v>2085</v>
      </c>
      <c r="HL622" s="2" t="s">
        <v>1325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223</v>
      </c>
      <c r="HW622" s="2" t="s">
        <v>226</v>
      </c>
      <c r="HX622" s="2" t="s">
        <v>226</v>
      </c>
      <c r="HY622" s="2" t="s">
        <v>238</v>
      </c>
      <c r="HZ622" s="2" t="s">
        <v>291</v>
      </c>
      <c r="IA622" s="4"/>
      <c r="IB622" s="8"/>
      <c r="IC622" s="4"/>
      <c r="ID622" s="8"/>
      <c r="IE622" s="7"/>
      <c r="IF622" s="7"/>
      <c r="IG622" s="2" t="s">
        <v>252</v>
      </c>
      <c r="IH622" s="2" t="s">
        <v>223</v>
      </c>
      <c r="II622" s="2" t="s">
        <v>226</v>
      </c>
      <c r="IJ622" s="2" t="s">
        <v>226</v>
      </c>
      <c r="IK622" s="2" t="s">
        <v>238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448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252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226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252</v>
      </c>
      <c r="KP622" s="2" t="s">
        <v>223</v>
      </c>
      <c r="KQ622" s="2" t="s">
        <v>226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252</v>
      </c>
      <c r="LB622" s="2" t="s">
        <v>223</v>
      </c>
      <c r="LC622" s="2" t="s">
        <v>226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448</v>
      </c>
      <c r="LN622" s="2" t="s">
        <v>223</v>
      </c>
      <c r="LO622" s="2" t="s">
        <v>226</v>
      </c>
      <c r="LP622" s="2" t="s">
        <v>226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239</v>
      </c>
      <c r="MX622" s="2" t="s">
        <v>223</v>
      </c>
      <c r="MY622" s="2" t="s">
        <v>643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>
        <v>2</v>
      </c>
      <c r="NF622" s="8">
        <v>89.88</v>
      </c>
      <c r="NG622" s="7">
        <v>-1</v>
      </c>
      <c r="NH622" s="7">
        <v>-1</v>
      </c>
      <c r="NI622" s="2" t="s">
        <v>239</v>
      </c>
      <c r="NJ622" s="2" t="s">
        <v>261</v>
      </c>
      <c r="NK622" s="2" t="s">
        <v>384</v>
      </c>
      <c r="NL622" s="2" t="s">
        <v>890</v>
      </c>
      <c r="NM622" s="2" t="s">
        <v>238</v>
      </c>
      <c r="NN622" s="2" t="s">
        <v>226</v>
      </c>
      <c r="NO622" s="4"/>
      <c r="NP622" s="8"/>
      <c r="NQ622" s="4">
        <v>1</v>
      </c>
      <c r="NR622" s="8">
        <v>42</v>
      </c>
      <c r="NS622" s="7">
        <v>-1</v>
      </c>
      <c r="NT622" s="7">
        <v>-1</v>
      </c>
      <c r="NU622" s="2" t="s">
        <v>239</v>
      </c>
      <c r="NV622" s="2" t="s">
        <v>237</v>
      </c>
      <c r="NW622" s="2" t="s">
        <v>254</v>
      </c>
      <c r="NX622" s="2" t="s">
        <v>2966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239</v>
      </c>
      <c r="OH622" s="2" t="s">
        <v>237</v>
      </c>
      <c r="OI622" s="2" t="s">
        <v>671</v>
      </c>
      <c r="OJ622" s="2" t="s">
        <v>226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252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236</v>
      </c>
      <c r="PF622" s="2" t="s">
        <v>223</v>
      </c>
      <c r="PG622" s="2" t="s">
        <v>226</v>
      </c>
      <c r="PH622" s="2" t="s">
        <v>226</v>
      </c>
      <c r="PI622" s="2" t="s">
        <v>238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266</v>
      </c>
      <c r="QD622" s="2" t="s">
        <v>223</v>
      </c>
      <c r="QE622" s="2" t="s">
        <v>226</v>
      </c>
      <c r="QF622" s="2" t="s">
        <v>226</v>
      </c>
      <c r="QG622" s="2" t="s">
        <v>238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266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252</v>
      </c>
      <c r="RN622" s="2" t="s">
        <v>223</v>
      </c>
      <c r="RO622" s="2" t="s">
        <v>226</v>
      </c>
      <c r="RP622" s="2" t="s">
        <v>226</v>
      </c>
      <c r="RQ622" s="2" t="s">
        <v>238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226</v>
      </c>
      <c r="RZ622" s="2" t="s">
        <v>226</v>
      </c>
      <c r="SA622" s="2" t="s">
        <v>226</v>
      </c>
      <c r="SB622" s="2" t="s">
        <v>226</v>
      </c>
      <c r="SC622" s="2" t="s">
        <v>226</v>
      </c>
      <c r="SD622" s="2" t="s">
        <v>226</v>
      </c>
      <c r="SE622" s="4">
        <v>226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>
        <v>150</v>
      </c>
      <c r="SV622" s="4"/>
      <c r="SW622" s="4"/>
      <c r="SX622" s="4"/>
      <c r="SY622" s="4"/>
      <c r="SZ622" s="4"/>
      <c r="TA622" s="4"/>
      <c r="TB622" s="4"/>
      <c r="TC622" s="4"/>
      <c r="TD622" s="4">
        <v>260</v>
      </c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>
        <v>150</v>
      </c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</row>
    <row r="623">
      <c r="A623" s="2" t="s">
        <v>4409</v>
      </c>
      <c r="B623" s="2" t="s">
        <v>577</v>
      </c>
      <c r="C623" s="2" t="s">
        <v>4255</v>
      </c>
      <c r="D623" s="2" t="s">
        <v>215</v>
      </c>
      <c r="E623" s="2" t="s">
        <v>216</v>
      </c>
      <c r="F623" s="2" t="s">
        <v>4402</v>
      </c>
      <c r="G623" s="2" t="s">
        <v>4403</v>
      </c>
      <c r="H623" s="2" t="s">
        <v>4404</v>
      </c>
      <c r="I623" s="2" t="s">
        <v>4405</v>
      </c>
      <c r="J623" s="2" t="s">
        <v>221</v>
      </c>
      <c r="K623" s="2" t="s">
        <v>4406</v>
      </c>
      <c r="L623" s="3">
        <v>50</v>
      </c>
      <c r="M623" s="3">
        <v>52.5</v>
      </c>
      <c r="N623" s="3">
        <v>99.99</v>
      </c>
      <c r="O623" s="2" t="s">
        <v>223</v>
      </c>
      <c r="P623" s="2" t="s">
        <v>736</v>
      </c>
      <c r="Q623" s="2" t="s">
        <v>225</v>
      </c>
      <c r="R623" s="2" t="s">
        <v>226</v>
      </c>
      <c r="S623" s="2" t="s">
        <v>4407</v>
      </c>
      <c r="T623" s="2" t="s">
        <v>228</v>
      </c>
      <c r="U623" s="2" t="s">
        <v>371</v>
      </c>
      <c r="V623" s="2" t="s">
        <v>2079</v>
      </c>
      <c r="W623" s="2" t="s">
        <v>231</v>
      </c>
      <c r="X623" s="2" t="s">
        <v>226</v>
      </c>
      <c r="Y623" s="2" t="s">
        <v>466</v>
      </c>
      <c r="Z623" s="4">
        <v>284</v>
      </c>
      <c r="AA623" s="4">
        <f>=ROUNDDOWN(21.8461538461538,0)</f>
      </c>
      <c r="AB623" s="5">
        <v>13</v>
      </c>
      <c r="AC623" s="2" t="s">
        <v>1354</v>
      </c>
      <c r="AD623" s="4">
        <v>150</v>
      </c>
      <c r="AE623" s="4">
        <v>450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110</v>
      </c>
      <c r="AQ623" s="8">
        <v>6196.21</v>
      </c>
      <c r="AR623" s="4">
        <v>125</v>
      </c>
      <c r="AS623" s="8">
        <v>6859.72</v>
      </c>
      <c r="AT623" s="7">
        <v>-0.12</v>
      </c>
      <c r="AU623" s="7">
        <v>-0.0967</v>
      </c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>
        <v>0.5059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 t="s">
        <v>226</v>
      </c>
      <c r="BJ623" s="4">
        <v>110</v>
      </c>
      <c r="BK623" s="8">
        <v>6196.21</v>
      </c>
      <c r="BL623" s="2" t="s">
        <v>4410</v>
      </c>
      <c r="BM623" s="7">
        <v>1</v>
      </c>
      <c r="BN623" s="7">
        <v>1</v>
      </c>
      <c r="BO623" s="4">
        <v>37</v>
      </c>
      <c r="BP623" s="8">
        <v>2127.5</v>
      </c>
      <c r="BQ623" s="4"/>
      <c r="BR623" s="8"/>
      <c r="BS623" s="7"/>
      <c r="BT623" s="7"/>
      <c r="BU623" s="2" t="s">
        <v>239</v>
      </c>
      <c r="BV623" s="2" t="s">
        <v>223</v>
      </c>
      <c r="BW623" s="2" t="s">
        <v>226</v>
      </c>
      <c r="BX623" s="2" t="s">
        <v>1749</v>
      </c>
      <c r="BY623" s="2" t="s">
        <v>238</v>
      </c>
      <c r="BZ623" s="2" t="s">
        <v>226</v>
      </c>
      <c r="CA623" s="4">
        <v>22</v>
      </c>
      <c r="CB623" s="8">
        <v>1247.4</v>
      </c>
      <c r="CC623" s="4">
        <v>52</v>
      </c>
      <c r="CD623" s="8">
        <v>2948.4</v>
      </c>
      <c r="CE623" s="7">
        <v>-0.5769</v>
      </c>
      <c r="CF623" s="7">
        <v>-0.5769</v>
      </c>
      <c r="CG623" s="2" t="s">
        <v>239</v>
      </c>
      <c r="CH623" s="2" t="s">
        <v>223</v>
      </c>
      <c r="CI623" s="2" t="s">
        <v>1258</v>
      </c>
      <c r="CJ623" s="2" t="s">
        <v>547</v>
      </c>
      <c r="CK623" s="2" t="s">
        <v>238</v>
      </c>
      <c r="CL623" s="2" t="s">
        <v>226</v>
      </c>
      <c r="CM623" s="4">
        <v>19</v>
      </c>
      <c r="CN623" s="8">
        <v>1077.3</v>
      </c>
      <c r="CO623" s="4">
        <v>5</v>
      </c>
      <c r="CP623" s="8">
        <v>283.5</v>
      </c>
      <c r="CQ623" s="7">
        <v>2.8</v>
      </c>
      <c r="CR623" s="7">
        <v>2.8</v>
      </c>
      <c r="CS623" s="2" t="s">
        <v>239</v>
      </c>
      <c r="CT623" s="2" t="s">
        <v>223</v>
      </c>
      <c r="CU623" s="2" t="s">
        <v>3160</v>
      </c>
      <c r="CV623" s="2" t="s">
        <v>550</v>
      </c>
      <c r="CW623" s="2" t="s">
        <v>238</v>
      </c>
      <c r="CX623" s="2" t="s">
        <v>226</v>
      </c>
      <c r="CY623" s="4">
        <v>6</v>
      </c>
      <c r="CZ623" s="8">
        <v>346.5</v>
      </c>
      <c r="DA623" s="4">
        <v>5</v>
      </c>
      <c r="DB623" s="8">
        <v>288.75</v>
      </c>
      <c r="DC623" s="7">
        <v>0.2</v>
      </c>
      <c r="DD623" s="7">
        <v>0.2</v>
      </c>
      <c r="DE623" s="2" t="s">
        <v>239</v>
      </c>
      <c r="DF623" s="2" t="s">
        <v>223</v>
      </c>
      <c r="DG623" s="2" t="s">
        <v>376</v>
      </c>
      <c r="DH623" s="2" t="s">
        <v>912</v>
      </c>
      <c r="DI623" s="2" t="s">
        <v>238</v>
      </c>
      <c r="DJ623" s="2" t="s">
        <v>226</v>
      </c>
      <c r="DK623" s="4">
        <v>12</v>
      </c>
      <c r="DL623" s="8">
        <v>595.88</v>
      </c>
      <c r="DM623" s="4">
        <v>7</v>
      </c>
      <c r="DN623" s="8">
        <v>341.26</v>
      </c>
      <c r="DO623" s="7">
        <v>0.7143</v>
      </c>
      <c r="DP623" s="7">
        <v>0.7461</v>
      </c>
      <c r="DQ623" s="2" t="s">
        <v>239</v>
      </c>
      <c r="DR623" s="2" t="s">
        <v>223</v>
      </c>
      <c r="DS623" s="2" t="s">
        <v>3160</v>
      </c>
      <c r="DT623" s="2" t="s">
        <v>1754</v>
      </c>
      <c r="DU623" s="2" t="s">
        <v>238</v>
      </c>
      <c r="DV623" s="2" t="s">
        <v>226</v>
      </c>
      <c r="DW623" s="4">
        <v>4</v>
      </c>
      <c r="DX623" s="8">
        <v>220.52</v>
      </c>
      <c r="DY623" s="4">
        <v>26</v>
      </c>
      <c r="DZ623" s="8">
        <v>1433.38</v>
      </c>
      <c r="EA623" s="7">
        <v>-0.8462</v>
      </c>
      <c r="EB623" s="7">
        <v>-0.8462</v>
      </c>
      <c r="EC623" s="2" t="s">
        <v>239</v>
      </c>
      <c r="ED623" s="2" t="s">
        <v>223</v>
      </c>
      <c r="EE623" s="2" t="s">
        <v>3160</v>
      </c>
      <c r="EF623" s="2" t="s">
        <v>3162</v>
      </c>
      <c r="EG623" s="2" t="s">
        <v>238</v>
      </c>
      <c r="EH623" s="2" t="s">
        <v>226</v>
      </c>
      <c r="EI623" s="4">
        <v>5</v>
      </c>
      <c r="EJ623" s="8">
        <v>283.5</v>
      </c>
      <c r="EK623" s="4">
        <v>5</v>
      </c>
      <c r="EL623" s="8">
        <v>283.5</v>
      </c>
      <c r="EM623" s="7"/>
      <c r="EN623" s="7"/>
      <c r="EO623" s="2" t="s">
        <v>239</v>
      </c>
      <c r="EP623" s="2" t="s">
        <v>223</v>
      </c>
      <c r="EQ623" s="2" t="s">
        <v>426</v>
      </c>
      <c r="ER623" s="2" t="s">
        <v>265</v>
      </c>
      <c r="ES623" s="2" t="s">
        <v>238</v>
      </c>
      <c r="ET623" s="2" t="s">
        <v>226</v>
      </c>
      <c r="EU623" s="4">
        <v>3</v>
      </c>
      <c r="EV623" s="8">
        <v>157.5</v>
      </c>
      <c r="EW623" s="4">
        <v>20</v>
      </c>
      <c r="EX623" s="8">
        <v>1000.03</v>
      </c>
      <c r="EY623" s="7">
        <v>-0.85</v>
      </c>
      <c r="EZ623" s="7">
        <v>-0.8425</v>
      </c>
      <c r="FA623" s="2" t="s">
        <v>239</v>
      </c>
      <c r="FB623" s="2" t="s">
        <v>223</v>
      </c>
      <c r="FC623" s="2" t="s">
        <v>1789</v>
      </c>
      <c r="FD623" s="2" t="s">
        <v>929</v>
      </c>
      <c r="FE623" s="2" t="s">
        <v>238</v>
      </c>
      <c r="FF623" s="2" t="s">
        <v>226</v>
      </c>
      <c r="FG623" s="4">
        <v>1</v>
      </c>
      <c r="FH623" s="8">
        <v>84.99</v>
      </c>
      <c r="FI623" s="4"/>
      <c r="FJ623" s="8"/>
      <c r="FK623" s="7"/>
      <c r="FL623" s="7"/>
      <c r="FM623" s="2" t="s">
        <v>239</v>
      </c>
      <c r="FN623" s="2" t="s">
        <v>223</v>
      </c>
      <c r="FO623" s="2" t="s">
        <v>3160</v>
      </c>
      <c r="FP623" s="2" t="s">
        <v>2730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223</v>
      </c>
      <c r="GA623" s="2" t="s">
        <v>661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252</v>
      </c>
      <c r="GL623" s="2" t="s">
        <v>223</v>
      </c>
      <c r="GM623" s="2" t="s">
        <v>226</v>
      </c>
      <c r="GN623" s="2" t="s">
        <v>226</v>
      </c>
      <c r="GO623" s="2" t="s">
        <v>238</v>
      </c>
      <c r="GP623" s="2" t="s">
        <v>226</v>
      </c>
      <c r="GQ623" s="4">
        <v>1</v>
      </c>
      <c r="GR623" s="8">
        <v>55.12</v>
      </c>
      <c r="GS623" s="4"/>
      <c r="GT623" s="8"/>
      <c r="GU623" s="7"/>
      <c r="GV623" s="7"/>
      <c r="GW623" s="2" t="s">
        <v>239</v>
      </c>
      <c r="GX623" s="2" t="s">
        <v>223</v>
      </c>
      <c r="GY623" s="2" t="s">
        <v>921</v>
      </c>
      <c r="GZ623" s="2" t="s">
        <v>2805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239</v>
      </c>
      <c r="HJ623" s="2" t="s">
        <v>223</v>
      </c>
      <c r="HK623" s="2" t="s">
        <v>2085</v>
      </c>
      <c r="HL623" s="2" t="s">
        <v>1325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236</v>
      </c>
      <c r="HV623" s="2" t="s">
        <v>223</v>
      </c>
      <c r="HW623" s="2" t="s">
        <v>226</v>
      </c>
      <c r="HX623" s="2" t="s">
        <v>226</v>
      </c>
      <c r="HY623" s="2" t="s">
        <v>238</v>
      </c>
      <c r="HZ623" s="2" t="s">
        <v>291</v>
      </c>
      <c r="IA623" s="4"/>
      <c r="IB623" s="8"/>
      <c r="IC623" s="4"/>
      <c r="ID623" s="8"/>
      <c r="IE623" s="7"/>
      <c r="IF623" s="7"/>
      <c r="IG623" s="2" t="s">
        <v>252</v>
      </c>
      <c r="IH623" s="2" t="s">
        <v>223</v>
      </c>
      <c r="II623" s="2" t="s">
        <v>226</v>
      </c>
      <c r="IJ623" s="2" t="s">
        <v>226</v>
      </c>
      <c r="IK623" s="2" t="s">
        <v>238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252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448</v>
      </c>
      <c r="JF623" s="2" t="s">
        <v>223</v>
      </c>
      <c r="JG623" s="2" t="s">
        <v>226</v>
      </c>
      <c r="JH623" s="2" t="s">
        <v>226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252</v>
      </c>
      <c r="JR623" s="2" t="s">
        <v>223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223</v>
      </c>
      <c r="KE623" s="2" t="s">
        <v>226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252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252</v>
      </c>
      <c r="LB623" s="2" t="s">
        <v>223</v>
      </c>
      <c r="LC623" s="2" t="s">
        <v>226</v>
      </c>
      <c r="LD623" s="2" t="s">
        <v>226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448</v>
      </c>
      <c r="LN623" s="2" t="s">
        <v>223</v>
      </c>
      <c r="LO623" s="2" t="s">
        <v>226</v>
      </c>
      <c r="LP623" s="2" t="s">
        <v>226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239</v>
      </c>
      <c r="MX623" s="2" t="s">
        <v>223</v>
      </c>
      <c r="MY623" s="2" t="s">
        <v>643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>
        <v>5</v>
      </c>
      <c r="NF623" s="8">
        <v>280.9</v>
      </c>
      <c r="NG623" s="7">
        <v>-1</v>
      </c>
      <c r="NH623" s="7">
        <v>-1</v>
      </c>
      <c r="NI623" s="2" t="s">
        <v>239</v>
      </c>
      <c r="NJ623" s="2" t="s">
        <v>261</v>
      </c>
      <c r="NK623" s="2" t="s">
        <v>2523</v>
      </c>
      <c r="NL623" s="2" t="s">
        <v>3560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239</v>
      </c>
      <c r="NV623" s="2" t="s">
        <v>237</v>
      </c>
      <c r="NW623" s="2" t="s">
        <v>254</v>
      </c>
      <c r="NX623" s="2" t="s">
        <v>477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239</v>
      </c>
      <c r="OH623" s="2" t="s">
        <v>237</v>
      </c>
      <c r="OI623" s="2" t="s">
        <v>671</v>
      </c>
      <c r="OJ623" s="2" t="s">
        <v>226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252</v>
      </c>
      <c r="OT623" s="2" t="s">
        <v>223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236</v>
      </c>
      <c r="PF623" s="2" t="s">
        <v>223</v>
      </c>
      <c r="PG623" s="2" t="s">
        <v>226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266</v>
      </c>
      <c r="QD623" s="2" t="s">
        <v>223</v>
      </c>
      <c r="QE623" s="2" t="s">
        <v>226</v>
      </c>
      <c r="QF623" s="2" t="s">
        <v>226</v>
      </c>
      <c r="QG623" s="2" t="s">
        <v>238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266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252</v>
      </c>
      <c r="RN623" s="2" t="s">
        <v>223</v>
      </c>
      <c r="RO623" s="2" t="s">
        <v>226</v>
      </c>
      <c r="RP623" s="2" t="s">
        <v>226</v>
      </c>
      <c r="RQ623" s="2" t="s">
        <v>238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226</v>
      </c>
      <c r="RZ623" s="2" t="s">
        <v>226</v>
      </c>
      <c r="SA623" s="2" t="s">
        <v>226</v>
      </c>
      <c r="SB623" s="2" t="s">
        <v>226</v>
      </c>
      <c r="SC623" s="2" t="s">
        <v>226</v>
      </c>
      <c r="SD623" s="2" t="s">
        <v>226</v>
      </c>
      <c r="SE623" s="4">
        <v>284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>
        <v>150</v>
      </c>
      <c r="SV623" s="4"/>
      <c r="SW623" s="4"/>
      <c r="SX623" s="4"/>
      <c r="SY623" s="4"/>
      <c r="SZ623" s="4"/>
      <c r="TA623" s="4"/>
      <c r="TB623" s="4"/>
      <c r="TC623" s="4"/>
      <c r="TD623" s="4">
        <v>150</v>
      </c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>
        <v>150</v>
      </c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</row>
    <row r="624">
      <c r="A624" s="2" t="s">
        <v>4411</v>
      </c>
      <c r="B624" s="2" t="s">
        <v>577</v>
      </c>
      <c r="C624" s="2" t="s">
        <v>4255</v>
      </c>
      <c r="D624" s="2" t="s">
        <v>215</v>
      </c>
      <c r="E624" s="2" t="s">
        <v>216</v>
      </c>
      <c r="F624" s="2" t="s">
        <v>4412</v>
      </c>
      <c r="G624" s="2" t="s">
        <v>4413</v>
      </c>
      <c r="H624" s="2" t="s">
        <v>4414</v>
      </c>
      <c r="I624" s="2" t="s">
        <v>4415</v>
      </c>
      <c r="J624" s="2" t="s">
        <v>437</v>
      </c>
      <c r="K624" s="2" t="s">
        <v>4280</v>
      </c>
      <c r="L624" s="3">
        <v>37.75</v>
      </c>
      <c r="M624" s="3">
        <v>39.64</v>
      </c>
      <c r="N624" s="3">
        <v>79.99</v>
      </c>
      <c r="O624" s="2" t="s">
        <v>223</v>
      </c>
      <c r="P624" s="2" t="s">
        <v>224</v>
      </c>
      <c r="Q624" s="2" t="s">
        <v>225</v>
      </c>
      <c r="R624" s="2" t="s">
        <v>226</v>
      </c>
      <c r="S624" s="2" t="s">
        <v>4416</v>
      </c>
      <c r="T624" s="2" t="s">
        <v>228</v>
      </c>
      <c r="U624" s="2" t="s">
        <v>371</v>
      </c>
      <c r="V624" s="2" t="s">
        <v>2079</v>
      </c>
      <c r="W624" s="2" t="s">
        <v>231</v>
      </c>
      <c r="X624" s="2" t="s">
        <v>226</v>
      </c>
      <c r="Y624" s="2" t="s">
        <v>985</v>
      </c>
      <c r="Z624" s="4">
        <v>135</v>
      </c>
      <c r="AA624" s="4">
        <f>=ROUNDDOWN(19.2857142857143,0)</f>
      </c>
      <c r="AB624" s="5">
        <v>7</v>
      </c>
      <c r="AC624" s="2" t="s">
        <v>226</v>
      </c>
      <c r="AD624" s="4"/>
      <c r="AE624" s="4"/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86</v>
      </c>
      <c r="AQ624" s="8">
        <v>3601.94</v>
      </c>
      <c r="AR624" s="4">
        <v>95</v>
      </c>
      <c r="AS624" s="8">
        <v>3979.73</v>
      </c>
      <c r="AT624" s="7">
        <v>-0.0947</v>
      </c>
      <c r="AU624" s="7">
        <v>-0.0949</v>
      </c>
      <c r="AV624" s="4">
        <v>176</v>
      </c>
      <c r="AW624" s="8">
        <v>8565.93</v>
      </c>
      <c r="AX624" s="4">
        <v>202</v>
      </c>
      <c r="AY624" s="8">
        <v>9900.2</v>
      </c>
      <c r="AZ624" s="7">
        <v>-0.1287</v>
      </c>
      <c r="BA624" s="7">
        <v>-0.1348</v>
      </c>
      <c r="BB624" s="7">
        <v>0.4205</v>
      </c>
      <c r="BC624" s="4">
        <v>176</v>
      </c>
      <c r="BD624" s="8">
        <v>8565.93</v>
      </c>
      <c r="BE624" s="4">
        <v>202</v>
      </c>
      <c r="BF624" s="8">
        <v>9900.2</v>
      </c>
      <c r="BG624" s="7">
        <v>-0.1287</v>
      </c>
      <c r="BH624" s="7">
        <v>-0.1348</v>
      </c>
      <c r="BI624" s="7">
        <v>1</v>
      </c>
      <c r="BJ624" s="4">
        <v>86</v>
      </c>
      <c r="BK624" s="8">
        <v>3601.94</v>
      </c>
      <c r="BL624" s="2" t="s">
        <v>4417</v>
      </c>
      <c r="BM624" s="7">
        <v>1</v>
      </c>
      <c r="BN624" s="7">
        <v>1</v>
      </c>
      <c r="BO624" s="4">
        <v>17</v>
      </c>
      <c r="BP624" s="8">
        <v>771.8</v>
      </c>
      <c r="BQ624" s="4">
        <v>19</v>
      </c>
      <c r="BR624" s="8">
        <v>862.6</v>
      </c>
      <c r="BS624" s="7">
        <v>-0.1053</v>
      </c>
      <c r="BT624" s="7">
        <v>-0.1053</v>
      </c>
      <c r="BU624" s="2" t="s">
        <v>239</v>
      </c>
      <c r="BV624" s="2" t="s">
        <v>223</v>
      </c>
      <c r="BW624" s="2" t="s">
        <v>226</v>
      </c>
      <c r="BX624" s="2" t="s">
        <v>3249</v>
      </c>
      <c r="BY624" s="2" t="s">
        <v>238</v>
      </c>
      <c r="BZ624" s="2" t="s">
        <v>226</v>
      </c>
      <c r="CA624" s="4">
        <v>23</v>
      </c>
      <c r="CB624" s="8">
        <v>1021.66</v>
      </c>
      <c r="CC624" s="4">
        <v>10</v>
      </c>
      <c r="CD624" s="8">
        <v>444.2</v>
      </c>
      <c r="CE624" s="7">
        <v>1.3</v>
      </c>
      <c r="CF624" s="7">
        <v>1.3</v>
      </c>
      <c r="CG624" s="2" t="s">
        <v>239</v>
      </c>
      <c r="CH624" s="2" t="s">
        <v>223</v>
      </c>
      <c r="CI624" s="2" t="s">
        <v>1208</v>
      </c>
      <c r="CJ624" s="2" t="s">
        <v>2116</v>
      </c>
      <c r="CK624" s="2" t="s">
        <v>238</v>
      </c>
      <c r="CL624" s="2" t="s">
        <v>226</v>
      </c>
      <c r="CM624" s="4">
        <v>7</v>
      </c>
      <c r="CN624" s="8">
        <v>315.49</v>
      </c>
      <c r="CO624" s="4">
        <v>6</v>
      </c>
      <c r="CP624" s="8">
        <v>270.42</v>
      </c>
      <c r="CQ624" s="7">
        <v>0.1667</v>
      </c>
      <c r="CR624" s="7">
        <v>0.1667</v>
      </c>
      <c r="CS624" s="2" t="s">
        <v>239</v>
      </c>
      <c r="CT624" s="2" t="s">
        <v>223</v>
      </c>
      <c r="CU624" s="2" t="s">
        <v>983</v>
      </c>
      <c r="CV624" s="2" t="s">
        <v>4418</v>
      </c>
      <c r="CW624" s="2" t="s">
        <v>238</v>
      </c>
      <c r="CX624" s="2" t="s">
        <v>226</v>
      </c>
      <c r="CY624" s="4">
        <v>3</v>
      </c>
      <c r="CZ624" s="8">
        <v>121.5</v>
      </c>
      <c r="DA624" s="4">
        <v>6</v>
      </c>
      <c r="DB624" s="8">
        <v>243</v>
      </c>
      <c r="DC624" s="7">
        <v>-0.5</v>
      </c>
      <c r="DD624" s="7">
        <v>-0.5</v>
      </c>
      <c r="DE624" s="2" t="s">
        <v>239</v>
      </c>
      <c r="DF624" s="2" t="s">
        <v>223</v>
      </c>
      <c r="DG624" s="2" t="s">
        <v>1096</v>
      </c>
      <c r="DH624" s="2" t="s">
        <v>2186</v>
      </c>
      <c r="DI624" s="2" t="s">
        <v>238</v>
      </c>
      <c r="DJ624" s="2" t="s">
        <v>226</v>
      </c>
      <c r="DK624" s="4">
        <v>7</v>
      </c>
      <c r="DL624" s="8">
        <v>277.2</v>
      </c>
      <c r="DM624" s="4">
        <v>4</v>
      </c>
      <c r="DN624" s="8">
        <v>147</v>
      </c>
      <c r="DO624" s="7">
        <v>0.75</v>
      </c>
      <c r="DP624" s="7">
        <v>0.8857</v>
      </c>
      <c r="DQ624" s="2" t="s">
        <v>239</v>
      </c>
      <c r="DR624" s="2" t="s">
        <v>223</v>
      </c>
      <c r="DS624" s="2" t="s">
        <v>1237</v>
      </c>
      <c r="DT624" s="2" t="s">
        <v>4419</v>
      </c>
      <c r="DU624" s="2" t="s">
        <v>238</v>
      </c>
      <c r="DV624" s="2" t="s">
        <v>226</v>
      </c>
      <c r="DW624" s="4">
        <v>3</v>
      </c>
      <c r="DX624" s="8">
        <v>131.43</v>
      </c>
      <c r="DY624" s="4">
        <v>2</v>
      </c>
      <c r="DZ624" s="8">
        <v>87.62</v>
      </c>
      <c r="EA624" s="7">
        <v>0.5</v>
      </c>
      <c r="EB624" s="7">
        <v>0.5</v>
      </c>
      <c r="EC624" s="2" t="s">
        <v>239</v>
      </c>
      <c r="ED624" s="2" t="s">
        <v>223</v>
      </c>
      <c r="EE624" s="2" t="s">
        <v>1040</v>
      </c>
      <c r="EF624" s="2" t="s">
        <v>1481</v>
      </c>
      <c r="EG624" s="2" t="s">
        <v>238</v>
      </c>
      <c r="EH624" s="2" t="s">
        <v>226</v>
      </c>
      <c r="EI624" s="4">
        <v>1</v>
      </c>
      <c r="EJ624" s="8">
        <v>36.75</v>
      </c>
      <c r="EK624" s="4">
        <v>5</v>
      </c>
      <c r="EL624" s="8">
        <v>206.7</v>
      </c>
      <c r="EM624" s="7">
        <v>-0.8</v>
      </c>
      <c r="EN624" s="7">
        <v>-0.8222</v>
      </c>
      <c r="EO624" s="2" t="s">
        <v>239</v>
      </c>
      <c r="EP624" s="2" t="s">
        <v>223</v>
      </c>
      <c r="EQ624" s="2" t="s">
        <v>985</v>
      </c>
      <c r="ER624" s="2" t="s">
        <v>1055</v>
      </c>
      <c r="ES624" s="2" t="s">
        <v>238</v>
      </c>
      <c r="ET624" s="2" t="s">
        <v>226</v>
      </c>
      <c r="EU624" s="4">
        <v>9</v>
      </c>
      <c r="EV624" s="8">
        <v>395.06</v>
      </c>
      <c r="EW624" s="4">
        <v>26</v>
      </c>
      <c r="EX624" s="8">
        <v>1057.12</v>
      </c>
      <c r="EY624" s="7">
        <v>-0.6538</v>
      </c>
      <c r="EZ624" s="7">
        <v>-0.6263</v>
      </c>
      <c r="FA624" s="2" t="s">
        <v>239</v>
      </c>
      <c r="FB624" s="2" t="s">
        <v>223</v>
      </c>
      <c r="FC624" s="2" t="s">
        <v>4385</v>
      </c>
      <c r="FD624" s="2" t="s">
        <v>2186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223</v>
      </c>
      <c r="FO624" s="2" t="s">
        <v>2560</v>
      </c>
      <c r="FP624" s="2" t="s">
        <v>986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223</v>
      </c>
      <c r="GA624" s="2" t="s">
        <v>661</v>
      </c>
      <c r="GB624" s="2" t="s">
        <v>668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1002</v>
      </c>
      <c r="GL624" s="2" t="s">
        <v>237</v>
      </c>
      <c r="GM624" s="2" t="s">
        <v>3661</v>
      </c>
      <c r="GN624" s="2" t="s">
        <v>4420</v>
      </c>
      <c r="GO624" s="2" t="s">
        <v>238</v>
      </c>
      <c r="GP624" s="2" t="s">
        <v>226</v>
      </c>
      <c r="GQ624" s="4">
        <v>2</v>
      </c>
      <c r="GR624" s="8">
        <v>87.62</v>
      </c>
      <c r="GS624" s="4">
        <v>1</v>
      </c>
      <c r="GT624" s="8">
        <v>43.81</v>
      </c>
      <c r="GU624" s="7">
        <v>1</v>
      </c>
      <c r="GV624" s="7">
        <v>1</v>
      </c>
      <c r="GW624" s="2" t="s">
        <v>239</v>
      </c>
      <c r="GX624" s="2" t="s">
        <v>223</v>
      </c>
      <c r="GY624" s="2" t="s">
        <v>1942</v>
      </c>
      <c r="GZ624" s="2" t="s">
        <v>864</v>
      </c>
      <c r="HA624" s="2" t="s">
        <v>238</v>
      </c>
      <c r="HB624" s="2" t="s">
        <v>226</v>
      </c>
      <c r="HC624" s="4">
        <v>14</v>
      </c>
      <c r="HD624" s="8">
        <v>443.43</v>
      </c>
      <c r="HE624" s="4">
        <v>8</v>
      </c>
      <c r="HF624" s="8">
        <v>280.32</v>
      </c>
      <c r="HG624" s="7">
        <v>0.75</v>
      </c>
      <c r="HH624" s="7">
        <v>0.5819</v>
      </c>
      <c r="HI624" s="2" t="s">
        <v>239</v>
      </c>
      <c r="HJ624" s="2" t="s">
        <v>223</v>
      </c>
      <c r="HK624" s="2" t="s">
        <v>416</v>
      </c>
      <c r="HL624" s="2" t="s">
        <v>926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239</v>
      </c>
      <c r="HV624" s="2" t="s">
        <v>261</v>
      </c>
      <c r="HW624" s="2" t="s">
        <v>997</v>
      </c>
      <c r="HX624" s="2" t="s">
        <v>1239</v>
      </c>
      <c r="HY624" s="2" t="s">
        <v>238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252</v>
      </c>
      <c r="IH624" s="2" t="s">
        <v>223</v>
      </c>
      <c r="II624" s="2" t="s">
        <v>226</v>
      </c>
      <c r="IJ624" s="2" t="s">
        <v>226</v>
      </c>
      <c r="IK624" s="2" t="s">
        <v>238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448</v>
      </c>
      <c r="JF624" s="2" t="s">
        <v>223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252</v>
      </c>
      <c r="JR624" s="2" t="s">
        <v>223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>
        <v>1</v>
      </c>
      <c r="JZ624" s="8">
        <v>45.9</v>
      </c>
      <c r="KA624" s="7">
        <v>-1</v>
      </c>
      <c r="KB624" s="7">
        <v>-1</v>
      </c>
      <c r="KC624" s="2" t="s">
        <v>239</v>
      </c>
      <c r="KD624" s="2" t="s">
        <v>223</v>
      </c>
      <c r="KE624" s="2" t="s">
        <v>1121</v>
      </c>
      <c r="KF624" s="2" t="s">
        <v>1678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337</v>
      </c>
      <c r="KP624" s="2" t="s">
        <v>223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239</v>
      </c>
      <c r="LB624" s="2" t="s">
        <v>223</v>
      </c>
      <c r="LC624" s="2" t="s">
        <v>1222</v>
      </c>
      <c r="LD624" s="2" t="s">
        <v>2063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239</v>
      </c>
      <c r="LN624" s="2" t="s">
        <v>223</v>
      </c>
      <c r="LO624" s="2" t="s">
        <v>321</v>
      </c>
      <c r="LP624" s="2" t="s">
        <v>380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239</v>
      </c>
      <c r="MX624" s="2" t="s">
        <v>223</v>
      </c>
      <c r="MY624" s="2" t="s">
        <v>1005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>
        <v>5</v>
      </c>
      <c r="NF624" s="8">
        <v>200.9</v>
      </c>
      <c r="NG624" s="7">
        <v>-1</v>
      </c>
      <c r="NH624" s="7">
        <v>-1</v>
      </c>
      <c r="NI624" s="2" t="s">
        <v>239</v>
      </c>
      <c r="NJ624" s="2" t="s">
        <v>261</v>
      </c>
      <c r="NK624" s="2" t="s">
        <v>1055</v>
      </c>
      <c r="NL624" s="2" t="s">
        <v>1377</v>
      </c>
      <c r="NM624" s="2" t="s">
        <v>238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239</v>
      </c>
      <c r="NV624" s="2" t="s">
        <v>237</v>
      </c>
      <c r="NW624" s="2" t="s">
        <v>1132</v>
      </c>
      <c r="NX624" s="2" t="s">
        <v>629</v>
      </c>
      <c r="NY624" s="2" t="s">
        <v>238</v>
      </c>
      <c r="NZ624" s="2" t="s">
        <v>226</v>
      </c>
      <c r="OA624" s="4"/>
      <c r="OB624" s="8"/>
      <c r="OC624" s="4">
        <v>2</v>
      </c>
      <c r="OD624" s="8">
        <v>90.14</v>
      </c>
      <c r="OE624" s="7">
        <v>-1</v>
      </c>
      <c r="OF624" s="7">
        <v>-1</v>
      </c>
      <c r="OG624" s="2" t="s">
        <v>239</v>
      </c>
      <c r="OH624" s="2" t="s">
        <v>237</v>
      </c>
      <c r="OI624" s="2" t="s">
        <v>813</v>
      </c>
      <c r="OJ624" s="2" t="s">
        <v>241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252</v>
      </c>
      <c r="OT624" s="2" t="s">
        <v>223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236</v>
      </c>
      <c r="PF624" s="2" t="s">
        <v>223</v>
      </c>
      <c r="PG624" s="2" t="s">
        <v>226</v>
      </c>
      <c r="PH624" s="2" t="s">
        <v>226</v>
      </c>
      <c r="PI624" s="2" t="s">
        <v>238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239</v>
      </c>
      <c r="QP624" s="2" t="s">
        <v>237</v>
      </c>
      <c r="QQ624" s="2" t="s">
        <v>1012</v>
      </c>
      <c r="QR624" s="2" t="s">
        <v>1025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266</v>
      </c>
      <c r="RB624" s="2" t="s">
        <v>223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239</v>
      </c>
      <c r="RZ624" s="2" t="s">
        <v>237</v>
      </c>
      <c r="SA624" s="2" t="s">
        <v>1725</v>
      </c>
      <c r="SB624" s="2" t="s">
        <v>1157</v>
      </c>
      <c r="SC624" s="2" t="s">
        <v>238</v>
      </c>
      <c r="SD624" s="2" t="s">
        <v>226</v>
      </c>
      <c r="SE624" s="4">
        <v>109</v>
      </c>
      <c r="SF624" s="4"/>
      <c r="SG624" s="4"/>
      <c r="SH624" s="4"/>
      <c r="SI624" s="4">
        <v>26</v>
      </c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</row>
    <row r="625">
      <c r="A625" s="2" t="s">
        <v>4421</v>
      </c>
      <c r="B625" s="2" t="s">
        <v>577</v>
      </c>
      <c r="C625" s="2" t="s">
        <v>4255</v>
      </c>
      <c r="D625" s="2" t="s">
        <v>215</v>
      </c>
      <c r="E625" s="2" t="s">
        <v>216</v>
      </c>
      <c r="F625" s="2" t="s">
        <v>4412</v>
      </c>
      <c r="G625" s="2" t="s">
        <v>4413</v>
      </c>
      <c r="H625" s="2" t="s">
        <v>4414</v>
      </c>
      <c r="I625" s="2" t="s">
        <v>4415</v>
      </c>
      <c r="J625" s="2" t="s">
        <v>221</v>
      </c>
      <c r="K625" s="2" t="s">
        <v>4280</v>
      </c>
      <c r="L625" s="3">
        <v>49.25</v>
      </c>
      <c r="M625" s="3">
        <v>51.71</v>
      </c>
      <c r="N625" s="3">
        <v>99.99</v>
      </c>
      <c r="O625" s="2" t="s">
        <v>223</v>
      </c>
      <c r="P625" s="2" t="s">
        <v>224</v>
      </c>
      <c r="Q625" s="2" t="s">
        <v>225</v>
      </c>
      <c r="R625" s="2" t="s">
        <v>226</v>
      </c>
      <c r="S625" s="2" t="s">
        <v>4416</v>
      </c>
      <c r="T625" s="2" t="s">
        <v>228</v>
      </c>
      <c r="U625" s="2" t="s">
        <v>229</v>
      </c>
      <c r="V625" s="2" t="s">
        <v>2079</v>
      </c>
      <c r="W625" s="2" t="s">
        <v>231</v>
      </c>
      <c r="X625" s="2" t="s">
        <v>226</v>
      </c>
      <c r="Y625" s="2" t="s">
        <v>985</v>
      </c>
      <c r="Z625" s="4">
        <v>159</v>
      </c>
      <c r="AA625" s="4">
        <f>=ROUNDDOWN(19.875,0)</f>
      </c>
      <c r="AB625" s="5">
        <v>8</v>
      </c>
      <c r="AC625" s="2" t="s">
        <v>260</v>
      </c>
      <c r="AD625" s="4">
        <v>2</v>
      </c>
      <c r="AE625" s="4">
        <v>170</v>
      </c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90</v>
      </c>
      <c r="AQ625" s="8">
        <v>4963.99</v>
      </c>
      <c r="AR625" s="4">
        <v>107</v>
      </c>
      <c r="AS625" s="8">
        <v>5920.47</v>
      </c>
      <c r="AT625" s="7">
        <v>-0.1589</v>
      </c>
      <c r="AU625" s="7">
        <v>-0.1616</v>
      </c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>
        <v>0.5795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 t="s">
        <v>226</v>
      </c>
      <c r="BJ625" s="4">
        <v>90</v>
      </c>
      <c r="BK625" s="8">
        <v>4963.99</v>
      </c>
      <c r="BL625" s="2" t="s">
        <v>4422</v>
      </c>
      <c r="BM625" s="7">
        <v>1</v>
      </c>
      <c r="BN625" s="7">
        <v>1</v>
      </c>
      <c r="BO625" s="4">
        <v>23</v>
      </c>
      <c r="BP625" s="8">
        <v>1342.74</v>
      </c>
      <c r="BQ625" s="4">
        <v>15</v>
      </c>
      <c r="BR625" s="8">
        <v>875.7</v>
      </c>
      <c r="BS625" s="7">
        <v>0.5333</v>
      </c>
      <c r="BT625" s="7">
        <v>0.5333</v>
      </c>
      <c r="BU625" s="2" t="s">
        <v>239</v>
      </c>
      <c r="BV625" s="2" t="s">
        <v>223</v>
      </c>
      <c r="BW625" s="2" t="s">
        <v>226</v>
      </c>
      <c r="BX625" s="2" t="s">
        <v>3274</v>
      </c>
      <c r="BY625" s="2" t="s">
        <v>238</v>
      </c>
      <c r="BZ625" s="2" t="s">
        <v>226</v>
      </c>
      <c r="CA625" s="4">
        <v>37</v>
      </c>
      <c r="CB625" s="8">
        <v>2113.44</v>
      </c>
      <c r="CC625" s="4">
        <v>28</v>
      </c>
      <c r="CD625" s="8">
        <v>1599.36</v>
      </c>
      <c r="CE625" s="7">
        <v>0.3214</v>
      </c>
      <c r="CF625" s="7">
        <v>0.3214</v>
      </c>
      <c r="CG625" s="2" t="s">
        <v>239</v>
      </c>
      <c r="CH625" s="2" t="s">
        <v>223</v>
      </c>
      <c r="CI625" s="2" t="s">
        <v>1208</v>
      </c>
      <c r="CJ625" s="2" t="s">
        <v>1071</v>
      </c>
      <c r="CK625" s="2" t="s">
        <v>238</v>
      </c>
      <c r="CL625" s="2" t="s">
        <v>226</v>
      </c>
      <c r="CM625" s="4">
        <v>4</v>
      </c>
      <c r="CN625" s="8">
        <v>220.04</v>
      </c>
      <c r="CO625" s="4">
        <v>14</v>
      </c>
      <c r="CP625" s="8">
        <v>770.14</v>
      </c>
      <c r="CQ625" s="7">
        <v>-0.7143</v>
      </c>
      <c r="CR625" s="7">
        <v>-0.7143</v>
      </c>
      <c r="CS625" s="2" t="s">
        <v>239</v>
      </c>
      <c r="CT625" s="2" t="s">
        <v>223</v>
      </c>
      <c r="CU625" s="2" t="s">
        <v>983</v>
      </c>
      <c r="CV625" s="2" t="s">
        <v>985</v>
      </c>
      <c r="CW625" s="2" t="s">
        <v>238</v>
      </c>
      <c r="CX625" s="2" t="s">
        <v>226</v>
      </c>
      <c r="CY625" s="4">
        <v>7</v>
      </c>
      <c r="CZ625" s="8">
        <v>361.9</v>
      </c>
      <c r="DA625" s="4">
        <v>3</v>
      </c>
      <c r="DB625" s="8">
        <v>155.1</v>
      </c>
      <c r="DC625" s="7">
        <v>1.3333</v>
      </c>
      <c r="DD625" s="7">
        <v>1.3333</v>
      </c>
      <c r="DE625" s="2" t="s">
        <v>239</v>
      </c>
      <c r="DF625" s="2" t="s">
        <v>223</v>
      </c>
      <c r="DG625" s="2" t="s">
        <v>1096</v>
      </c>
      <c r="DH625" s="2" t="s">
        <v>1471</v>
      </c>
      <c r="DI625" s="2" t="s">
        <v>238</v>
      </c>
      <c r="DJ625" s="2" t="s">
        <v>226</v>
      </c>
      <c r="DK625" s="4">
        <v>5</v>
      </c>
      <c r="DL625" s="8">
        <v>236.16</v>
      </c>
      <c r="DM625" s="4">
        <v>2</v>
      </c>
      <c r="DN625" s="8">
        <v>108.02</v>
      </c>
      <c r="DO625" s="7">
        <v>1.5</v>
      </c>
      <c r="DP625" s="7">
        <v>1.1863</v>
      </c>
      <c r="DQ625" s="2" t="s">
        <v>239</v>
      </c>
      <c r="DR625" s="2" t="s">
        <v>223</v>
      </c>
      <c r="DS625" s="2" t="s">
        <v>1237</v>
      </c>
      <c r="DT625" s="2" t="s">
        <v>2106</v>
      </c>
      <c r="DU625" s="2" t="s">
        <v>238</v>
      </c>
      <c r="DV625" s="2" t="s">
        <v>226</v>
      </c>
      <c r="DW625" s="4">
        <v>3</v>
      </c>
      <c r="DX625" s="8">
        <v>171.45</v>
      </c>
      <c r="DY625" s="4">
        <v>7</v>
      </c>
      <c r="DZ625" s="8">
        <v>400.05</v>
      </c>
      <c r="EA625" s="7">
        <v>-0.5714</v>
      </c>
      <c r="EB625" s="7">
        <v>-0.5714</v>
      </c>
      <c r="EC625" s="2" t="s">
        <v>239</v>
      </c>
      <c r="ED625" s="2" t="s">
        <v>223</v>
      </c>
      <c r="EE625" s="2" t="s">
        <v>1040</v>
      </c>
      <c r="EF625" s="2" t="s">
        <v>4423</v>
      </c>
      <c r="EG625" s="2" t="s">
        <v>238</v>
      </c>
      <c r="EH625" s="2" t="s">
        <v>226</v>
      </c>
      <c r="EI625" s="4">
        <v>5</v>
      </c>
      <c r="EJ625" s="8">
        <v>241.65</v>
      </c>
      <c r="EK625" s="4">
        <v>5</v>
      </c>
      <c r="EL625" s="8">
        <v>265.8</v>
      </c>
      <c r="EM625" s="7"/>
      <c r="EN625" s="7">
        <v>-0.0909</v>
      </c>
      <c r="EO625" s="2" t="s">
        <v>239</v>
      </c>
      <c r="EP625" s="2" t="s">
        <v>223</v>
      </c>
      <c r="EQ625" s="2" t="s">
        <v>985</v>
      </c>
      <c r="ER625" s="2" t="s">
        <v>1021</v>
      </c>
      <c r="ES625" s="2" t="s">
        <v>238</v>
      </c>
      <c r="ET625" s="2" t="s">
        <v>226</v>
      </c>
      <c r="EU625" s="4">
        <v>2</v>
      </c>
      <c r="EV625" s="8">
        <v>103.42</v>
      </c>
      <c r="EW625" s="4">
        <v>27</v>
      </c>
      <c r="EX625" s="8">
        <v>1411.6</v>
      </c>
      <c r="EY625" s="7">
        <v>-0.9259</v>
      </c>
      <c r="EZ625" s="7">
        <v>-0.9267</v>
      </c>
      <c r="FA625" s="2" t="s">
        <v>239</v>
      </c>
      <c r="FB625" s="2" t="s">
        <v>223</v>
      </c>
      <c r="FC625" s="2" t="s">
        <v>4385</v>
      </c>
      <c r="FD625" s="2" t="s">
        <v>1208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223</v>
      </c>
      <c r="FO625" s="2" t="s">
        <v>2560</v>
      </c>
      <c r="FP625" s="2" t="s">
        <v>4418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239</v>
      </c>
      <c r="FZ625" s="2" t="s">
        <v>223</v>
      </c>
      <c r="GA625" s="2" t="s">
        <v>661</v>
      </c>
      <c r="GB625" s="2" t="s">
        <v>226</v>
      </c>
      <c r="GC625" s="2" t="s">
        <v>238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1002</v>
      </c>
      <c r="GL625" s="2" t="s">
        <v>237</v>
      </c>
      <c r="GM625" s="2" t="s">
        <v>3661</v>
      </c>
      <c r="GN625" s="2" t="s">
        <v>1268</v>
      </c>
      <c r="GO625" s="2" t="s">
        <v>238</v>
      </c>
      <c r="GP625" s="2" t="s">
        <v>226</v>
      </c>
      <c r="GQ625" s="4">
        <v>1</v>
      </c>
      <c r="GR625" s="8">
        <v>57.15</v>
      </c>
      <c r="GS625" s="4">
        <v>2</v>
      </c>
      <c r="GT625" s="8">
        <v>114.3</v>
      </c>
      <c r="GU625" s="7">
        <v>-0.5</v>
      </c>
      <c r="GV625" s="7">
        <v>-0.5</v>
      </c>
      <c r="GW625" s="2" t="s">
        <v>239</v>
      </c>
      <c r="GX625" s="2" t="s">
        <v>223</v>
      </c>
      <c r="GY625" s="2" t="s">
        <v>1942</v>
      </c>
      <c r="GZ625" s="2" t="s">
        <v>864</v>
      </c>
      <c r="HA625" s="2" t="s">
        <v>238</v>
      </c>
      <c r="HB625" s="2" t="s">
        <v>226</v>
      </c>
      <c r="HC625" s="4">
        <v>3</v>
      </c>
      <c r="HD625" s="8">
        <v>116.04</v>
      </c>
      <c r="HE625" s="4">
        <v>2</v>
      </c>
      <c r="HF625" s="8">
        <v>114.3</v>
      </c>
      <c r="HG625" s="7">
        <v>0.5</v>
      </c>
      <c r="HH625" s="7">
        <v>0.0152</v>
      </c>
      <c r="HI625" s="2" t="s">
        <v>239</v>
      </c>
      <c r="HJ625" s="2" t="s">
        <v>223</v>
      </c>
      <c r="HK625" s="2" t="s">
        <v>416</v>
      </c>
      <c r="HL625" s="2" t="s">
        <v>2267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239</v>
      </c>
      <c r="HV625" s="2" t="s">
        <v>261</v>
      </c>
      <c r="HW625" s="2" t="s">
        <v>997</v>
      </c>
      <c r="HX625" s="2" t="s">
        <v>1239</v>
      </c>
      <c r="HY625" s="2" t="s">
        <v>238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252</v>
      </c>
      <c r="IH625" s="2" t="s">
        <v>223</v>
      </c>
      <c r="II625" s="2" t="s">
        <v>226</v>
      </c>
      <c r="IJ625" s="2" t="s">
        <v>226</v>
      </c>
      <c r="IK625" s="2" t="s">
        <v>238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448</v>
      </c>
      <c r="JF625" s="2" t="s">
        <v>223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252</v>
      </c>
      <c r="JR625" s="2" t="s">
        <v>223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1002</v>
      </c>
      <c r="KD625" s="2" t="s">
        <v>237</v>
      </c>
      <c r="KE625" s="2" t="s">
        <v>1121</v>
      </c>
      <c r="KF625" s="2" t="s">
        <v>2432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337</v>
      </c>
      <c r="KP625" s="2" t="s">
        <v>223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239</v>
      </c>
      <c r="LB625" s="2" t="s">
        <v>223</v>
      </c>
      <c r="LC625" s="2" t="s">
        <v>1222</v>
      </c>
      <c r="LD625" s="2" t="s">
        <v>1147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223</v>
      </c>
      <c r="LO625" s="2" t="s">
        <v>321</v>
      </c>
      <c r="LP625" s="2" t="s">
        <v>501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223</v>
      </c>
      <c r="MY625" s="2" t="s">
        <v>1005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>
        <v>1</v>
      </c>
      <c r="NF625" s="8">
        <v>51.67</v>
      </c>
      <c r="NG625" s="7">
        <v>-1</v>
      </c>
      <c r="NH625" s="7">
        <v>-1</v>
      </c>
      <c r="NI625" s="2" t="s">
        <v>239</v>
      </c>
      <c r="NJ625" s="2" t="s">
        <v>261</v>
      </c>
      <c r="NK625" s="2" t="s">
        <v>1055</v>
      </c>
      <c r="NL625" s="2" t="s">
        <v>1377</v>
      </c>
      <c r="NM625" s="2" t="s">
        <v>238</v>
      </c>
      <c r="NN625" s="2" t="s">
        <v>226</v>
      </c>
      <c r="NO625" s="4"/>
      <c r="NP625" s="8"/>
      <c r="NQ625" s="4">
        <v>1</v>
      </c>
      <c r="NR625" s="8">
        <v>54.43</v>
      </c>
      <c r="NS625" s="7">
        <v>-1</v>
      </c>
      <c r="NT625" s="7">
        <v>-1</v>
      </c>
      <c r="NU625" s="2" t="s">
        <v>239</v>
      </c>
      <c r="NV625" s="2" t="s">
        <v>237</v>
      </c>
      <c r="NW625" s="2" t="s">
        <v>1132</v>
      </c>
      <c r="NX625" s="2" t="s">
        <v>992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239</v>
      </c>
      <c r="OH625" s="2" t="s">
        <v>237</v>
      </c>
      <c r="OI625" s="2" t="s">
        <v>813</v>
      </c>
      <c r="OJ625" s="2" t="s">
        <v>3428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252</v>
      </c>
      <c r="OT625" s="2" t="s">
        <v>223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236</v>
      </c>
      <c r="PF625" s="2" t="s">
        <v>223</v>
      </c>
      <c r="PG625" s="2" t="s">
        <v>226</v>
      </c>
      <c r="PH625" s="2" t="s">
        <v>226</v>
      </c>
      <c r="PI625" s="2" t="s">
        <v>238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239</v>
      </c>
      <c r="QP625" s="2" t="s">
        <v>237</v>
      </c>
      <c r="QQ625" s="2" t="s">
        <v>1012</v>
      </c>
      <c r="QR625" s="2" t="s">
        <v>1975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266</v>
      </c>
      <c r="RB625" s="2" t="s">
        <v>223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237</v>
      </c>
      <c r="SA625" s="2" t="s">
        <v>621</v>
      </c>
      <c r="SB625" s="2" t="s">
        <v>1157</v>
      </c>
      <c r="SC625" s="2" t="s">
        <v>238</v>
      </c>
      <c r="SD625" s="2" t="s">
        <v>226</v>
      </c>
      <c r="SE625" s="4">
        <v>120</v>
      </c>
      <c r="SF625" s="4"/>
      <c r="SG625" s="4"/>
      <c r="SH625" s="4"/>
      <c r="SI625" s="4">
        <v>39</v>
      </c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>
        <v>2</v>
      </c>
      <c r="SW625" s="4"/>
      <c r="SX625" s="4"/>
      <c r="SY625" s="4"/>
      <c r="SZ625" s="4"/>
      <c r="TA625" s="4"/>
      <c r="TB625" s="4">
        <v>48</v>
      </c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>
        <v>120</v>
      </c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</row>
    <row r="626">
      <c r="A626" s="2" t="s">
        <v>4424</v>
      </c>
      <c r="B626" s="2" t="s">
        <v>577</v>
      </c>
      <c r="C626" s="2" t="s">
        <v>4255</v>
      </c>
      <c r="D626" s="2" t="s">
        <v>215</v>
      </c>
      <c r="E626" s="2" t="s">
        <v>216</v>
      </c>
      <c r="F626" s="2" t="s">
        <v>2309</v>
      </c>
      <c r="G626" s="2" t="s">
        <v>4425</v>
      </c>
      <c r="H626" s="2" t="s">
        <v>4426</v>
      </c>
      <c r="I626" s="2" t="s">
        <v>4427</v>
      </c>
      <c r="J626" s="2" t="s">
        <v>437</v>
      </c>
      <c r="K626" s="2" t="s">
        <v>1658</v>
      </c>
      <c r="L626" s="3">
        <v>38.3</v>
      </c>
      <c r="M626" s="3">
        <v>40.22</v>
      </c>
      <c r="N626" s="3">
        <v>79.99</v>
      </c>
      <c r="O626" s="2" t="s">
        <v>223</v>
      </c>
      <c r="P626" s="2" t="s">
        <v>224</v>
      </c>
      <c r="Q626" s="2" t="s">
        <v>225</v>
      </c>
      <c r="R626" s="2" t="s">
        <v>226</v>
      </c>
      <c r="S626" s="2" t="s">
        <v>4428</v>
      </c>
      <c r="T626" s="2" t="s">
        <v>228</v>
      </c>
      <c r="U626" s="2" t="s">
        <v>489</v>
      </c>
      <c r="V626" s="2" t="s">
        <v>2079</v>
      </c>
      <c r="W626" s="2" t="s">
        <v>971</v>
      </c>
      <c r="X626" s="2" t="s">
        <v>4350</v>
      </c>
      <c r="Y626" s="2" t="s">
        <v>4135</v>
      </c>
      <c r="Z626" s="4">
        <v>47</v>
      </c>
      <c r="AA626" s="4">
        <f>=ROUNDDOWN(6.61971830985915,0)</f>
      </c>
      <c r="AB626" s="5">
        <v>7.1</v>
      </c>
      <c r="AC626" s="2" t="s">
        <v>1354</v>
      </c>
      <c r="AD626" s="4">
        <v>100</v>
      </c>
      <c r="AE626" s="4">
        <v>300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102</v>
      </c>
      <c r="AQ626" s="8">
        <v>4472.37</v>
      </c>
      <c r="AR626" s="4">
        <v>77</v>
      </c>
      <c r="AS626" s="8">
        <v>3173.53</v>
      </c>
      <c r="AT626" s="7">
        <v>0.3247</v>
      </c>
      <c r="AU626" s="7">
        <v>0.4093</v>
      </c>
      <c r="AV626" s="4">
        <v>165</v>
      </c>
      <c r="AW626" s="8">
        <v>8050.19</v>
      </c>
      <c r="AX626" s="4">
        <v>131</v>
      </c>
      <c r="AY626" s="8">
        <v>6035.35</v>
      </c>
      <c r="AZ626" s="7">
        <v>0.2595</v>
      </c>
      <c r="BA626" s="7">
        <v>0.3338</v>
      </c>
      <c r="BB626" s="7">
        <v>0.5556</v>
      </c>
      <c r="BC626" s="4">
        <v>165</v>
      </c>
      <c r="BD626" s="8">
        <v>8050.19</v>
      </c>
      <c r="BE626" s="4">
        <v>131</v>
      </c>
      <c r="BF626" s="8">
        <v>6035.35</v>
      </c>
      <c r="BG626" s="7">
        <v>0.2595</v>
      </c>
      <c r="BH626" s="7">
        <v>0.3338</v>
      </c>
      <c r="BI626" s="7">
        <v>1</v>
      </c>
      <c r="BJ626" s="4">
        <v>102</v>
      </c>
      <c r="BK626" s="8">
        <v>4472.37</v>
      </c>
      <c r="BL626" s="2" t="s">
        <v>4429</v>
      </c>
      <c r="BM626" s="7">
        <v>1</v>
      </c>
      <c r="BN626" s="7">
        <v>1</v>
      </c>
      <c r="BO626" s="4">
        <v>38</v>
      </c>
      <c r="BP626" s="8">
        <v>1673.52</v>
      </c>
      <c r="BQ626" s="4"/>
      <c r="BR626" s="8"/>
      <c r="BS626" s="7"/>
      <c r="BT626" s="7"/>
      <c r="BU626" s="2" t="s">
        <v>239</v>
      </c>
      <c r="BV626" s="2" t="s">
        <v>223</v>
      </c>
      <c r="BW626" s="2" t="s">
        <v>226</v>
      </c>
      <c r="BX626" s="2" t="s">
        <v>1310</v>
      </c>
      <c r="BY626" s="2" t="s">
        <v>238</v>
      </c>
      <c r="BZ626" s="2" t="s">
        <v>226</v>
      </c>
      <c r="CA626" s="4">
        <v>11</v>
      </c>
      <c r="CB626" s="8">
        <v>479.05</v>
      </c>
      <c r="CC626" s="4">
        <v>32</v>
      </c>
      <c r="CD626" s="8">
        <v>1393.6</v>
      </c>
      <c r="CE626" s="7">
        <v>-0.6562</v>
      </c>
      <c r="CF626" s="7">
        <v>-0.6562</v>
      </c>
      <c r="CG626" s="2" t="s">
        <v>239</v>
      </c>
      <c r="CH626" s="2" t="s">
        <v>223</v>
      </c>
      <c r="CI626" s="2" t="s">
        <v>1959</v>
      </c>
      <c r="CJ626" s="2" t="s">
        <v>606</v>
      </c>
      <c r="CK626" s="2" t="s">
        <v>238</v>
      </c>
      <c r="CL626" s="2" t="s">
        <v>226</v>
      </c>
      <c r="CM626" s="4">
        <v>27</v>
      </c>
      <c r="CN626" s="8">
        <v>1183.41</v>
      </c>
      <c r="CO626" s="4">
        <v>4</v>
      </c>
      <c r="CP626" s="8">
        <v>175.32</v>
      </c>
      <c r="CQ626" s="7">
        <v>5.75</v>
      </c>
      <c r="CR626" s="7">
        <v>5.75</v>
      </c>
      <c r="CS626" s="2" t="s">
        <v>239</v>
      </c>
      <c r="CT626" s="2" t="s">
        <v>223</v>
      </c>
      <c r="CU626" s="2" t="s">
        <v>4430</v>
      </c>
      <c r="CV626" s="2" t="s">
        <v>1168</v>
      </c>
      <c r="CW626" s="2" t="s">
        <v>238</v>
      </c>
      <c r="CX626" s="2" t="s">
        <v>226</v>
      </c>
      <c r="CY626" s="4">
        <v>5</v>
      </c>
      <c r="CZ626" s="8">
        <v>221.2</v>
      </c>
      <c r="DA626" s="4"/>
      <c r="DB626" s="8"/>
      <c r="DC626" s="7"/>
      <c r="DD626" s="7"/>
      <c r="DE626" s="2" t="s">
        <v>239</v>
      </c>
      <c r="DF626" s="2" t="s">
        <v>223</v>
      </c>
      <c r="DG626" s="2" t="s">
        <v>491</v>
      </c>
      <c r="DH626" s="2" t="s">
        <v>523</v>
      </c>
      <c r="DI626" s="2" t="s">
        <v>238</v>
      </c>
      <c r="DJ626" s="2" t="s">
        <v>226</v>
      </c>
      <c r="DK626" s="4">
        <v>4</v>
      </c>
      <c r="DL626" s="8">
        <v>168.92</v>
      </c>
      <c r="DM626" s="4">
        <v>3</v>
      </c>
      <c r="DN626" s="8">
        <v>109.79</v>
      </c>
      <c r="DO626" s="7">
        <v>0.3333</v>
      </c>
      <c r="DP626" s="7">
        <v>0.5386</v>
      </c>
      <c r="DQ626" s="2" t="s">
        <v>239</v>
      </c>
      <c r="DR626" s="2" t="s">
        <v>223</v>
      </c>
      <c r="DS626" s="2" t="s">
        <v>1987</v>
      </c>
      <c r="DT626" s="2" t="s">
        <v>272</v>
      </c>
      <c r="DU626" s="2" t="s">
        <v>238</v>
      </c>
      <c r="DV626" s="2" t="s">
        <v>226</v>
      </c>
      <c r="DW626" s="4">
        <v>8</v>
      </c>
      <c r="DX626" s="8">
        <v>337.84</v>
      </c>
      <c r="DY626" s="4">
        <v>10</v>
      </c>
      <c r="DZ626" s="8">
        <v>422.3</v>
      </c>
      <c r="EA626" s="7">
        <v>-0.2</v>
      </c>
      <c r="EB626" s="7">
        <v>-0.2</v>
      </c>
      <c r="EC626" s="2" t="s">
        <v>239</v>
      </c>
      <c r="ED626" s="2" t="s">
        <v>223</v>
      </c>
      <c r="EE626" s="2" t="s">
        <v>657</v>
      </c>
      <c r="EF626" s="2" t="s">
        <v>294</v>
      </c>
      <c r="EG626" s="2" t="s">
        <v>238</v>
      </c>
      <c r="EH626" s="2" t="s">
        <v>226</v>
      </c>
      <c r="EI626" s="4">
        <v>2</v>
      </c>
      <c r="EJ626" s="8">
        <v>84.26</v>
      </c>
      <c r="EK626" s="4">
        <v>4</v>
      </c>
      <c r="EL626" s="8">
        <v>168.52</v>
      </c>
      <c r="EM626" s="7">
        <v>-0.5</v>
      </c>
      <c r="EN626" s="7">
        <v>-0.5</v>
      </c>
      <c r="EO626" s="2" t="s">
        <v>239</v>
      </c>
      <c r="EP626" s="2" t="s">
        <v>223</v>
      </c>
      <c r="EQ626" s="2" t="s">
        <v>1176</v>
      </c>
      <c r="ER626" s="2" t="s">
        <v>304</v>
      </c>
      <c r="ES626" s="2" t="s">
        <v>238</v>
      </c>
      <c r="ET626" s="2" t="s">
        <v>226</v>
      </c>
      <c r="EU626" s="4">
        <v>3</v>
      </c>
      <c r="EV626" s="8">
        <v>120.63</v>
      </c>
      <c r="EW626" s="4">
        <v>8</v>
      </c>
      <c r="EX626" s="8">
        <v>319.67</v>
      </c>
      <c r="EY626" s="7">
        <v>-0.625</v>
      </c>
      <c r="EZ626" s="7">
        <v>-0.6226</v>
      </c>
      <c r="FA626" s="2" t="s">
        <v>239</v>
      </c>
      <c r="FB626" s="2" t="s">
        <v>223</v>
      </c>
      <c r="FC626" s="2" t="s">
        <v>349</v>
      </c>
      <c r="FD626" s="2" t="s">
        <v>3653</v>
      </c>
      <c r="FE626" s="2" t="s">
        <v>238</v>
      </c>
      <c r="FF626" s="2" t="s">
        <v>226</v>
      </c>
      <c r="FG626" s="4">
        <v>2</v>
      </c>
      <c r="FH626" s="8">
        <v>135.98</v>
      </c>
      <c r="FI626" s="4"/>
      <c r="FJ626" s="8"/>
      <c r="FK626" s="7"/>
      <c r="FL626" s="7"/>
      <c r="FM626" s="2" t="s">
        <v>239</v>
      </c>
      <c r="FN626" s="2" t="s">
        <v>223</v>
      </c>
      <c r="FO626" s="2" t="s">
        <v>4430</v>
      </c>
      <c r="FP626" s="2" t="s">
        <v>326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239</v>
      </c>
      <c r="FZ626" s="2" t="s">
        <v>223</v>
      </c>
      <c r="GA626" s="2" t="s">
        <v>661</v>
      </c>
      <c r="GB626" s="2" t="s">
        <v>226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252</v>
      </c>
      <c r="GL626" s="2" t="s">
        <v>223</v>
      </c>
      <c r="GM626" s="2" t="s">
        <v>226</v>
      </c>
      <c r="GN626" s="2" t="s">
        <v>226</v>
      </c>
      <c r="GO626" s="2" t="s">
        <v>238</v>
      </c>
      <c r="GP626" s="2" t="s">
        <v>226</v>
      </c>
      <c r="GQ626" s="4"/>
      <c r="GR626" s="8"/>
      <c r="GS626" s="4">
        <v>3</v>
      </c>
      <c r="GT626" s="8">
        <v>126.69</v>
      </c>
      <c r="GU626" s="7">
        <v>-1</v>
      </c>
      <c r="GV626" s="7">
        <v>-1</v>
      </c>
      <c r="GW626" s="2" t="s">
        <v>239</v>
      </c>
      <c r="GX626" s="2" t="s">
        <v>223</v>
      </c>
      <c r="GY626" s="2" t="s">
        <v>514</v>
      </c>
      <c r="GZ626" s="2" t="s">
        <v>276</v>
      </c>
      <c r="HA626" s="2" t="s">
        <v>238</v>
      </c>
      <c r="HB626" s="2" t="s">
        <v>226</v>
      </c>
      <c r="HC626" s="4">
        <v>2</v>
      </c>
      <c r="HD626" s="8">
        <v>67.56</v>
      </c>
      <c r="HE626" s="4">
        <v>11</v>
      </c>
      <c r="HF626" s="8">
        <v>371.58</v>
      </c>
      <c r="HG626" s="7">
        <v>-0.8182</v>
      </c>
      <c r="HH626" s="7">
        <v>-0.8182</v>
      </c>
      <c r="HI626" s="2" t="s">
        <v>239</v>
      </c>
      <c r="HJ626" s="2" t="s">
        <v>223</v>
      </c>
      <c r="HK626" s="2" t="s">
        <v>3591</v>
      </c>
      <c r="HL626" s="2" t="s">
        <v>3543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236</v>
      </c>
      <c r="HV626" s="2" t="s">
        <v>223</v>
      </c>
      <c r="HW626" s="2" t="s">
        <v>226</v>
      </c>
      <c r="HX626" s="2" t="s">
        <v>226</v>
      </c>
      <c r="HY626" s="2" t="s">
        <v>238</v>
      </c>
      <c r="HZ626" s="2" t="s">
        <v>291</v>
      </c>
      <c r="IA626" s="4"/>
      <c r="IB626" s="8"/>
      <c r="IC626" s="4"/>
      <c r="ID626" s="8"/>
      <c r="IE626" s="7"/>
      <c r="IF626" s="7"/>
      <c r="IG626" s="2" t="s">
        <v>252</v>
      </c>
      <c r="IH626" s="2" t="s">
        <v>223</v>
      </c>
      <c r="II626" s="2" t="s">
        <v>226</v>
      </c>
      <c r="IJ626" s="2" t="s">
        <v>226</v>
      </c>
      <c r="IK626" s="2" t="s">
        <v>238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252</v>
      </c>
      <c r="IT626" s="2" t="s">
        <v>223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448</v>
      </c>
      <c r="JF626" s="2" t="s">
        <v>223</v>
      </c>
      <c r="JG626" s="2" t="s">
        <v>226</v>
      </c>
      <c r="JH626" s="2" t="s">
        <v>226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252</v>
      </c>
      <c r="JR626" s="2" t="s">
        <v>223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223</v>
      </c>
      <c r="KE626" s="2" t="s">
        <v>226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252</v>
      </c>
      <c r="KP626" s="2" t="s">
        <v>223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252</v>
      </c>
      <c r="LB626" s="2" t="s">
        <v>223</v>
      </c>
      <c r="LC626" s="2" t="s">
        <v>226</v>
      </c>
      <c r="LD626" s="2" t="s">
        <v>226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448</v>
      </c>
      <c r="LN626" s="2" t="s">
        <v>223</v>
      </c>
      <c r="LO626" s="2" t="s">
        <v>226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239</v>
      </c>
      <c r="MX626" s="2" t="s">
        <v>223</v>
      </c>
      <c r="MY626" s="2" t="s">
        <v>697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>
        <v>2</v>
      </c>
      <c r="NF626" s="8">
        <v>86.06</v>
      </c>
      <c r="NG626" s="7">
        <v>-1</v>
      </c>
      <c r="NH626" s="7">
        <v>-1</v>
      </c>
      <c r="NI626" s="2" t="s">
        <v>239</v>
      </c>
      <c r="NJ626" s="2" t="s">
        <v>261</v>
      </c>
      <c r="NK626" s="2" t="s">
        <v>290</v>
      </c>
      <c r="NL626" s="2" t="s">
        <v>1289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239</v>
      </c>
      <c r="NV626" s="2" t="s">
        <v>237</v>
      </c>
      <c r="NW626" s="2" t="s">
        <v>696</v>
      </c>
      <c r="NX626" s="2" t="s">
        <v>226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239</v>
      </c>
      <c r="OH626" s="2" t="s">
        <v>237</v>
      </c>
      <c r="OI626" s="2" t="s">
        <v>671</v>
      </c>
      <c r="OJ626" s="2" t="s">
        <v>226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252</v>
      </c>
      <c r="OT626" s="2" t="s">
        <v>223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236</v>
      </c>
      <c r="PF626" s="2" t="s">
        <v>223</v>
      </c>
      <c r="PG626" s="2" t="s">
        <v>226</v>
      </c>
      <c r="PH626" s="2" t="s">
        <v>226</v>
      </c>
      <c r="PI626" s="2" t="s">
        <v>238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266</v>
      </c>
      <c r="QD626" s="2" t="s">
        <v>223</v>
      </c>
      <c r="QE626" s="2" t="s">
        <v>226</v>
      </c>
      <c r="QF626" s="2" t="s">
        <v>226</v>
      </c>
      <c r="QG626" s="2" t="s">
        <v>238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236</v>
      </c>
      <c r="QP626" s="2" t="s">
        <v>237</v>
      </c>
      <c r="QQ626" s="2" t="s">
        <v>226</v>
      </c>
      <c r="QR626" s="2" t="s">
        <v>226</v>
      </c>
      <c r="QS626" s="2" t="s">
        <v>238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266</v>
      </c>
      <c r="RB626" s="2" t="s">
        <v>223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226</v>
      </c>
      <c r="RO626" s="2" t="s">
        <v>226</v>
      </c>
      <c r="RP626" s="2" t="s">
        <v>226</v>
      </c>
      <c r="RQ626" s="2" t="s">
        <v>226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236</v>
      </c>
      <c r="RZ626" s="2" t="s">
        <v>237</v>
      </c>
      <c r="SA626" s="2" t="s">
        <v>226</v>
      </c>
      <c r="SB626" s="2" t="s">
        <v>226</v>
      </c>
      <c r="SC626" s="2" t="s">
        <v>238</v>
      </c>
      <c r="SD626" s="2" t="s">
        <v>226</v>
      </c>
      <c r="SE626" s="4">
        <v>47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>
        <v>100</v>
      </c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>
        <v>100</v>
      </c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>
        <v>100</v>
      </c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</row>
    <row r="627">
      <c r="A627" s="2" t="s">
        <v>4431</v>
      </c>
      <c r="B627" s="2" t="s">
        <v>577</v>
      </c>
      <c r="C627" s="2" t="s">
        <v>4255</v>
      </c>
      <c r="D627" s="2" t="s">
        <v>215</v>
      </c>
      <c r="E627" s="2" t="s">
        <v>216</v>
      </c>
      <c r="F627" s="2" t="s">
        <v>2309</v>
      </c>
      <c r="G627" s="2" t="s">
        <v>4425</v>
      </c>
      <c r="H627" s="2" t="s">
        <v>4426</v>
      </c>
      <c r="I627" s="2" t="s">
        <v>4427</v>
      </c>
      <c r="J627" s="2" t="s">
        <v>221</v>
      </c>
      <c r="K627" s="2" t="s">
        <v>1658</v>
      </c>
      <c r="L627" s="3">
        <v>49.15</v>
      </c>
      <c r="M627" s="3">
        <v>51.61</v>
      </c>
      <c r="N627" s="3">
        <v>99.99</v>
      </c>
      <c r="O627" s="2" t="s">
        <v>223</v>
      </c>
      <c r="P627" s="2" t="s">
        <v>224</v>
      </c>
      <c r="Q627" s="2" t="s">
        <v>225</v>
      </c>
      <c r="R627" s="2" t="s">
        <v>226</v>
      </c>
      <c r="S627" s="2" t="s">
        <v>4428</v>
      </c>
      <c r="T627" s="2" t="s">
        <v>228</v>
      </c>
      <c r="U627" s="2" t="s">
        <v>371</v>
      </c>
      <c r="V627" s="2" t="s">
        <v>2079</v>
      </c>
      <c r="W627" s="2" t="s">
        <v>971</v>
      </c>
      <c r="X627" s="2" t="s">
        <v>4350</v>
      </c>
      <c r="Y627" s="2" t="s">
        <v>4135</v>
      </c>
      <c r="Z627" s="4">
        <v>62</v>
      </c>
      <c r="AA627" s="4">
        <f>=ROUNDDOWN(8.85714285714286,0)</f>
      </c>
      <c r="AB627" s="5">
        <v>7</v>
      </c>
      <c r="AC627" s="2" t="s">
        <v>1354</v>
      </c>
      <c r="AD627" s="4">
        <v>100</v>
      </c>
      <c r="AE627" s="4">
        <v>270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63</v>
      </c>
      <c r="AQ627" s="8">
        <v>3577.82</v>
      </c>
      <c r="AR627" s="4">
        <v>54</v>
      </c>
      <c r="AS627" s="8">
        <v>2861.82</v>
      </c>
      <c r="AT627" s="7">
        <v>0.1667</v>
      </c>
      <c r="AU627" s="7">
        <v>0.2502</v>
      </c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>
        <v>0.4444</v>
      </c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 t="s">
        <v>226</v>
      </c>
      <c r="BJ627" s="4">
        <v>63</v>
      </c>
      <c r="BK627" s="8">
        <v>3577.82</v>
      </c>
      <c r="BL627" s="2" t="s">
        <v>4432</v>
      </c>
      <c r="BM627" s="7">
        <v>1</v>
      </c>
      <c r="BN627" s="7">
        <v>1</v>
      </c>
      <c r="BO627" s="4">
        <v>7</v>
      </c>
      <c r="BP627" s="8">
        <v>395.64</v>
      </c>
      <c r="BQ627" s="4"/>
      <c r="BR627" s="8"/>
      <c r="BS627" s="7"/>
      <c r="BT627" s="7"/>
      <c r="BU627" s="2" t="s">
        <v>239</v>
      </c>
      <c r="BV627" s="2" t="s">
        <v>223</v>
      </c>
      <c r="BW627" s="2" t="s">
        <v>226</v>
      </c>
      <c r="BX627" s="2" t="s">
        <v>1334</v>
      </c>
      <c r="BY627" s="2" t="s">
        <v>238</v>
      </c>
      <c r="BZ627" s="2" t="s">
        <v>226</v>
      </c>
      <c r="CA627" s="4">
        <v>13</v>
      </c>
      <c r="CB627" s="8">
        <v>707.59</v>
      </c>
      <c r="CC627" s="4">
        <v>20</v>
      </c>
      <c r="CD627" s="8">
        <v>1088.6</v>
      </c>
      <c r="CE627" s="7">
        <v>-0.35</v>
      </c>
      <c r="CF627" s="7">
        <v>-0.35</v>
      </c>
      <c r="CG627" s="2" t="s">
        <v>239</v>
      </c>
      <c r="CH627" s="2" t="s">
        <v>223</v>
      </c>
      <c r="CI627" s="2" t="s">
        <v>1959</v>
      </c>
      <c r="CJ627" s="2" t="s">
        <v>2163</v>
      </c>
      <c r="CK627" s="2" t="s">
        <v>238</v>
      </c>
      <c r="CL627" s="2" t="s">
        <v>226</v>
      </c>
      <c r="CM627" s="4">
        <v>18</v>
      </c>
      <c r="CN627" s="8">
        <v>1012.5</v>
      </c>
      <c r="CO627" s="4">
        <v>1</v>
      </c>
      <c r="CP627" s="8">
        <v>56.25</v>
      </c>
      <c r="CQ627" s="7">
        <v>17</v>
      </c>
      <c r="CR627" s="7">
        <v>17</v>
      </c>
      <c r="CS627" s="2" t="s">
        <v>239</v>
      </c>
      <c r="CT627" s="2" t="s">
        <v>223</v>
      </c>
      <c r="CU627" s="2" t="s">
        <v>903</v>
      </c>
      <c r="CV627" s="2" t="s">
        <v>2544</v>
      </c>
      <c r="CW627" s="2" t="s">
        <v>238</v>
      </c>
      <c r="CX627" s="2" t="s">
        <v>226</v>
      </c>
      <c r="CY627" s="4">
        <v>5</v>
      </c>
      <c r="CZ627" s="8">
        <v>283.85</v>
      </c>
      <c r="DA627" s="4">
        <v>3</v>
      </c>
      <c r="DB627" s="8">
        <v>170.31</v>
      </c>
      <c r="DC627" s="7">
        <v>0.6667</v>
      </c>
      <c r="DD627" s="7">
        <v>0.6667</v>
      </c>
      <c r="DE627" s="2" t="s">
        <v>239</v>
      </c>
      <c r="DF627" s="2" t="s">
        <v>223</v>
      </c>
      <c r="DG627" s="2" t="s">
        <v>491</v>
      </c>
      <c r="DH627" s="2" t="s">
        <v>466</v>
      </c>
      <c r="DI627" s="2" t="s">
        <v>238</v>
      </c>
      <c r="DJ627" s="2" t="s">
        <v>226</v>
      </c>
      <c r="DK627" s="4">
        <v>6</v>
      </c>
      <c r="DL627" s="8">
        <v>303.46</v>
      </c>
      <c r="DM627" s="4">
        <v>3</v>
      </c>
      <c r="DN627" s="8">
        <v>138.18</v>
      </c>
      <c r="DO627" s="7">
        <v>1</v>
      </c>
      <c r="DP627" s="7">
        <v>1.1961</v>
      </c>
      <c r="DQ627" s="2" t="s">
        <v>239</v>
      </c>
      <c r="DR627" s="2" t="s">
        <v>223</v>
      </c>
      <c r="DS627" s="2" t="s">
        <v>1987</v>
      </c>
      <c r="DT627" s="2" t="s">
        <v>305</v>
      </c>
      <c r="DU627" s="2" t="s">
        <v>238</v>
      </c>
      <c r="DV627" s="2" t="s">
        <v>226</v>
      </c>
      <c r="DW627" s="4">
        <v>3</v>
      </c>
      <c r="DX627" s="8">
        <v>162.57</v>
      </c>
      <c r="DY627" s="4">
        <v>5</v>
      </c>
      <c r="DZ627" s="8">
        <v>270.95</v>
      </c>
      <c r="EA627" s="7">
        <v>-0.4</v>
      </c>
      <c r="EB627" s="7">
        <v>-0.4</v>
      </c>
      <c r="EC627" s="2" t="s">
        <v>239</v>
      </c>
      <c r="ED627" s="2" t="s">
        <v>223</v>
      </c>
      <c r="EE627" s="2" t="s">
        <v>657</v>
      </c>
      <c r="EF627" s="2" t="s">
        <v>292</v>
      </c>
      <c r="EG627" s="2" t="s">
        <v>238</v>
      </c>
      <c r="EH627" s="2" t="s">
        <v>226</v>
      </c>
      <c r="EI627" s="4">
        <v>2</v>
      </c>
      <c r="EJ627" s="8">
        <v>108.14</v>
      </c>
      <c r="EK627" s="4">
        <v>8</v>
      </c>
      <c r="EL627" s="8">
        <v>432.56</v>
      </c>
      <c r="EM627" s="7">
        <v>-0.75</v>
      </c>
      <c r="EN627" s="7">
        <v>-0.75</v>
      </c>
      <c r="EO627" s="2" t="s">
        <v>239</v>
      </c>
      <c r="EP627" s="2" t="s">
        <v>223</v>
      </c>
      <c r="EQ627" s="2" t="s">
        <v>1176</v>
      </c>
      <c r="ER627" s="2" t="s">
        <v>348</v>
      </c>
      <c r="ES627" s="2" t="s">
        <v>238</v>
      </c>
      <c r="ET627" s="2" t="s">
        <v>226</v>
      </c>
      <c r="EU627" s="4">
        <v>2</v>
      </c>
      <c r="EV627" s="8">
        <v>103.22</v>
      </c>
      <c r="EW627" s="4">
        <v>1</v>
      </c>
      <c r="EX627" s="8">
        <v>51.61</v>
      </c>
      <c r="EY627" s="7">
        <v>1</v>
      </c>
      <c r="EZ627" s="7">
        <v>1</v>
      </c>
      <c r="FA627" s="2" t="s">
        <v>239</v>
      </c>
      <c r="FB627" s="2" t="s">
        <v>223</v>
      </c>
      <c r="FC627" s="2" t="s">
        <v>349</v>
      </c>
      <c r="FD627" s="2" t="s">
        <v>3653</v>
      </c>
      <c r="FE627" s="2" t="s">
        <v>238</v>
      </c>
      <c r="FF627" s="2" t="s">
        <v>226</v>
      </c>
      <c r="FG627" s="4">
        <v>3</v>
      </c>
      <c r="FH627" s="8">
        <v>269.97</v>
      </c>
      <c r="FI627" s="4"/>
      <c r="FJ627" s="8"/>
      <c r="FK627" s="7"/>
      <c r="FL627" s="7"/>
      <c r="FM627" s="2" t="s">
        <v>239</v>
      </c>
      <c r="FN627" s="2" t="s">
        <v>223</v>
      </c>
      <c r="FO627" s="2" t="s">
        <v>903</v>
      </c>
      <c r="FP627" s="2" t="s">
        <v>500</v>
      </c>
      <c r="FQ627" s="2" t="s">
        <v>238</v>
      </c>
      <c r="FR627" s="2" t="s">
        <v>226</v>
      </c>
      <c r="FS627" s="4">
        <v>1</v>
      </c>
      <c r="FT627" s="8">
        <v>89.99</v>
      </c>
      <c r="FU627" s="4"/>
      <c r="FV627" s="8"/>
      <c r="FW627" s="7"/>
      <c r="FX627" s="7"/>
      <c r="FY627" s="2" t="s">
        <v>239</v>
      </c>
      <c r="FZ627" s="2" t="s">
        <v>223</v>
      </c>
      <c r="GA627" s="2" t="s">
        <v>661</v>
      </c>
      <c r="GB627" s="2" t="s">
        <v>2722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252</v>
      </c>
      <c r="GL627" s="2" t="s">
        <v>223</v>
      </c>
      <c r="GM627" s="2" t="s">
        <v>226</v>
      </c>
      <c r="GN627" s="2" t="s">
        <v>226</v>
      </c>
      <c r="GO627" s="2" t="s">
        <v>238</v>
      </c>
      <c r="GP627" s="2" t="s">
        <v>226</v>
      </c>
      <c r="GQ627" s="4">
        <v>1</v>
      </c>
      <c r="GR627" s="8">
        <v>54.19</v>
      </c>
      <c r="GS627" s="4">
        <v>4</v>
      </c>
      <c r="GT627" s="8">
        <v>216.76</v>
      </c>
      <c r="GU627" s="7">
        <v>-0.75</v>
      </c>
      <c r="GV627" s="7">
        <v>-0.75</v>
      </c>
      <c r="GW627" s="2" t="s">
        <v>239</v>
      </c>
      <c r="GX627" s="2" t="s">
        <v>223</v>
      </c>
      <c r="GY627" s="2" t="s">
        <v>514</v>
      </c>
      <c r="GZ627" s="2" t="s">
        <v>412</v>
      </c>
      <c r="HA627" s="2" t="s">
        <v>238</v>
      </c>
      <c r="HB627" s="2" t="s">
        <v>226</v>
      </c>
      <c r="HC627" s="4">
        <v>2</v>
      </c>
      <c r="HD627" s="8">
        <v>86.7</v>
      </c>
      <c r="HE627" s="4">
        <v>6</v>
      </c>
      <c r="HF627" s="8">
        <v>270.94</v>
      </c>
      <c r="HG627" s="7">
        <v>-0.6667</v>
      </c>
      <c r="HH627" s="7">
        <v>-0.68</v>
      </c>
      <c r="HI627" s="2" t="s">
        <v>239</v>
      </c>
      <c r="HJ627" s="2" t="s">
        <v>223</v>
      </c>
      <c r="HK627" s="2" t="s">
        <v>777</v>
      </c>
      <c r="HL627" s="2" t="s">
        <v>342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236</v>
      </c>
      <c r="HV627" s="2" t="s">
        <v>223</v>
      </c>
      <c r="HW627" s="2" t="s">
        <v>226</v>
      </c>
      <c r="HX627" s="2" t="s">
        <v>226</v>
      </c>
      <c r="HY627" s="2" t="s">
        <v>238</v>
      </c>
      <c r="HZ627" s="2" t="s">
        <v>291</v>
      </c>
      <c r="IA627" s="4"/>
      <c r="IB627" s="8"/>
      <c r="IC627" s="4"/>
      <c r="ID627" s="8"/>
      <c r="IE627" s="7"/>
      <c r="IF627" s="7"/>
      <c r="IG627" s="2" t="s">
        <v>252</v>
      </c>
      <c r="IH627" s="2" t="s">
        <v>223</v>
      </c>
      <c r="II627" s="2" t="s">
        <v>226</v>
      </c>
      <c r="IJ627" s="2" t="s">
        <v>226</v>
      </c>
      <c r="IK627" s="2" t="s">
        <v>238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252</v>
      </c>
      <c r="IT627" s="2" t="s">
        <v>223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448</v>
      </c>
      <c r="JF627" s="2" t="s">
        <v>223</v>
      </c>
      <c r="JG627" s="2" t="s">
        <v>226</v>
      </c>
      <c r="JH627" s="2" t="s">
        <v>226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252</v>
      </c>
      <c r="JR627" s="2" t="s">
        <v>223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223</v>
      </c>
      <c r="KE627" s="2" t="s">
        <v>226</v>
      </c>
      <c r="KF627" s="2" t="s">
        <v>226</v>
      </c>
      <c r="KG627" s="2" t="s">
        <v>238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252</v>
      </c>
      <c r="KP627" s="2" t="s">
        <v>223</v>
      </c>
      <c r="KQ627" s="2" t="s">
        <v>226</v>
      </c>
      <c r="KR627" s="2" t="s">
        <v>226</v>
      </c>
      <c r="KS627" s="2" t="s">
        <v>238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252</v>
      </c>
      <c r="LB627" s="2" t="s">
        <v>223</v>
      </c>
      <c r="LC627" s="2" t="s">
        <v>226</v>
      </c>
      <c r="LD627" s="2" t="s">
        <v>226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448</v>
      </c>
      <c r="LN627" s="2" t="s">
        <v>223</v>
      </c>
      <c r="LO627" s="2" t="s">
        <v>226</v>
      </c>
      <c r="LP627" s="2" t="s">
        <v>226</v>
      </c>
      <c r="LQ627" s="2" t="s">
        <v>238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239</v>
      </c>
      <c r="MX627" s="2" t="s">
        <v>223</v>
      </c>
      <c r="MY627" s="2" t="s">
        <v>355</v>
      </c>
      <c r="MZ627" s="2" t="s">
        <v>2944</v>
      </c>
      <c r="NA627" s="2" t="s">
        <v>238</v>
      </c>
      <c r="NB627" s="2" t="s">
        <v>226</v>
      </c>
      <c r="NC627" s="4"/>
      <c r="ND627" s="8"/>
      <c r="NE627" s="4">
        <v>3</v>
      </c>
      <c r="NF627" s="8">
        <v>165.66</v>
      </c>
      <c r="NG627" s="7">
        <v>-1</v>
      </c>
      <c r="NH627" s="7">
        <v>-1</v>
      </c>
      <c r="NI627" s="2" t="s">
        <v>239</v>
      </c>
      <c r="NJ627" s="2" t="s">
        <v>261</v>
      </c>
      <c r="NK627" s="2" t="s">
        <v>290</v>
      </c>
      <c r="NL627" s="2" t="s">
        <v>361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239</v>
      </c>
      <c r="NV627" s="2" t="s">
        <v>237</v>
      </c>
      <c r="NW627" s="2" t="s">
        <v>696</v>
      </c>
      <c r="NX627" s="2" t="s">
        <v>226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239</v>
      </c>
      <c r="OH627" s="2" t="s">
        <v>237</v>
      </c>
      <c r="OI627" s="2" t="s">
        <v>671</v>
      </c>
      <c r="OJ627" s="2" t="s">
        <v>226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252</v>
      </c>
      <c r="OT627" s="2" t="s">
        <v>223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236</v>
      </c>
      <c r="PF627" s="2" t="s">
        <v>223</v>
      </c>
      <c r="PG627" s="2" t="s">
        <v>226</v>
      </c>
      <c r="PH627" s="2" t="s">
        <v>226</v>
      </c>
      <c r="PI627" s="2" t="s">
        <v>238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266</v>
      </c>
      <c r="QD627" s="2" t="s">
        <v>223</v>
      </c>
      <c r="QE627" s="2" t="s">
        <v>226</v>
      </c>
      <c r="QF627" s="2" t="s">
        <v>226</v>
      </c>
      <c r="QG627" s="2" t="s">
        <v>238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236</v>
      </c>
      <c r="QP627" s="2" t="s">
        <v>237</v>
      </c>
      <c r="QQ627" s="2" t="s">
        <v>226</v>
      </c>
      <c r="QR627" s="2" t="s">
        <v>226</v>
      </c>
      <c r="QS627" s="2" t="s">
        <v>238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266</v>
      </c>
      <c r="RB627" s="2" t="s">
        <v>223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226</v>
      </c>
      <c r="RO627" s="2" t="s">
        <v>226</v>
      </c>
      <c r="RP627" s="2" t="s">
        <v>226</v>
      </c>
      <c r="RQ627" s="2" t="s">
        <v>226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236</v>
      </c>
      <c r="RZ627" s="2" t="s">
        <v>237</v>
      </c>
      <c r="SA627" s="2" t="s">
        <v>226</v>
      </c>
      <c r="SB627" s="2" t="s">
        <v>226</v>
      </c>
      <c r="SC627" s="2" t="s">
        <v>238</v>
      </c>
      <c r="SD627" s="2" t="s">
        <v>226</v>
      </c>
      <c r="SE627" s="4">
        <v>62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>
        <v>100</v>
      </c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>
        <v>90</v>
      </c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>
        <v>80</v>
      </c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</row>
    <row r="628">
      <c r="A628" s="2" t="s">
        <v>4433</v>
      </c>
      <c r="B628" s="2" t="s">
        <v>577</v>
      </c>
      <c r="C628" s="2" t="s">
        <v>4255</v>
      </c>
      <c r="D628" s="2" t="s">
        <v>215</v>
      </c>
      <c r="E628" s="2" t="s">
        <v>216</v>
      </c>
      <c r="F628" s="2" t="s">
        <v>4434</v>
      </c>
      <c r="G628" s="2" t="s">
        <v>4435</v>
      </c>
      <c r="H628" s="2" t="s">
        <v>4436</v>
      </c>
      <c r="I628" s="2" t="s">
        <v>4437</v>
      </c>
      <c r="J628" s="2" t="s">
        <v>437</v>
      </c>
      <c r="K628" s="2" t="s">
        <v>583</v>
      </c>
      <c r="L628" s="3">
        <v>44.1</v>
      </c>
      <c r="M628" s="3">
        <v>46.3</v>
      </c>
      <c r="N628" s="3">
        <v>89.99</v>
      </c>
      <c r="O628" s="2" t="s">
        <v>283</v>
      </c>
      <c r="P628" s="2" t="s">
        <v>284</v>
      </c>
      <c r="Q628" s="2" t="s">
        <v>225</v>
      </c>
      <c r="R628" s="2" t="s">
        <v>226</v>
      </c>
      <c r="S628" s="2" t="s">
        <v>4438</v>
      </c>
      <c r="T628" s="2" t="s">
        <v>228</v>
      </c>
      <c r="U628" s="2" t="s">
        <v>371</v>
      </c>
      <c r="V628" s="2" t="s">
        <v>230</v>
      </c>
      <c r="W628" s="2" t="s">
        <v>587</v>
      </c>
      <c r="X628" s="2" t="s">
        <v>1352</v>
      </c>
      <c r="Y628" s="2" t="s">
        <v>1809</v>
      </c>
      <c r="Z628" s="4"/>
      <c r="AA628" s="4">
        <f>=ROUNDDOWN({0},0)</f>
      </c>
      <c r="AB628" s="5">
        <v>0.8</v>
      </c>
      <c r="AC628" s="2" t="s">
        <v>226</v>
      </c>
      <c r="AD628" s="4"/>
      <c r="AE628" s="4"/>
      <c r="AF628" s="6">
        <v>65</v>
      </c>
      <c r="AG628" s="6"/>
      <c r="AH628" s="7">
        <v>0.9167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135</v>
      </c>
      <c r="AQ628" s="8">
        <v>4687.64</v>
      </c>
      <c r="AR628" s="4">
        <v>24</v>
      </c>
      <c r="AS628" s="8">
        <v>1137.73</v>
      </c>
      <c r="AT628" s="7">
        <v>4.625</v>
      </c>
      <c r="AU628" s="7">
        <v>3.1202</v>
      </c>
      <c r="AV628" s="4">
        <v>182</v>
      </c>
      <c r="AW628" s="8">
        <v>6628.68</v>
      </c>
      <c r="AX628" s="4">
        <v>64</v>
      </c>
      <c r="AY628" s="8">
        <v>3435.03</v>
      </c>
      <c r="AZ628" s="7">
        <v>1.8438</v>
      </c>
      <c r="BA628" s="7">
        <v>0.9297</v>
      </c>
      <c r="BB628" s="7">
        <v>0.7072</v>
      </c>
      <c r="BC628" s="4">
        <v>182</v>
      </c>
      <c r="BD628" s="8">
        <v>6628.68</v>
      </c>
      <c r="BE628" s="4">
        <v>64</v>
      </c>
      <c r="BF628" s="8">
        <v>3435.03</v>
      </c>
      <c r="BG628" s="7">
        <v>1.8438</v>
      </c>
      <c r="BH628" s="7">
        <v>0.9297</v>
      </c>
      <c r="BI628" s="7">
        <v>1</v>
      </c>
      <c r="BJ628" s="4">
        <v>135</v>
      </c>
      <c r="BK628" s="8">
        <v>4687.64</v>
      </c>
      <c r="BL628" s="2" t="s">
        <v>4439</v>
      </c>
      <c r="BM628" s="7">
        <v>1</v>
      </c>
      <c r="BN628" s="7">
        <v>1</v>
      </c>
      <c r="BO628" s="4">
        <v>19</v>
      </c>
      <c r="BP628" s="8">
        <v>952.66</v>
      </c>
      <c r="BQ628" s="4">
        <v>9</v>
      </c>
      <c r="BR628" s="8">
        <v>451.26</v>
      </c>
      <c r="BS628" s="7">
        <v>1.1111</v>
      </c>
      <c r="BT628" s="7">
        <v>1.1111</v>
      </c>
      <c r="BU628" s="2" t="s">
        <v>239</v>
      </c>
      <c r="BV628" s="2" t="s">
        <v>237</v>
      </c>
      <c r="BW628" s="2" t="s">
        <v>226</v>
      </c>
      <c r="BX628" s="2" t="s">
        <v>1733</v>
      </c>
      <c r="BY628" s="2" t="s">
        <v>238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239</v>
      </c>
      <c r="CH628" s="2" t="s">
        <v>237</v>
      </c>
      <c r="CI628" s="2" t="s">
        <v>4440</v>
      </c>
      <c r="CJ628" s="2" t="s">
        <v>4221</v>
      </c>
      <c r="CK628" s="2" t="s">
        <v>238</v>
      </c>
      <c r="CL628" s="2" t="s">
        <v>226</v>
      </c>
      <c r="CM628" s="4">
        <v>4</v>
      </c>
      <c r="CN628" s="8">
        <v>193.16</v>
      </c>
      <c r="CO628" s="4"/>
      <c r="CP628" s="8"/>
      <c r="CQ628" s="7"/>
      <c r="CR628" s="7"/>
      <c r="CS628" s="2" t="s">
        <v>239</v>
      </c>
      <c r="CT628" s="2" t="s">
        <v>237</v>
      </c>
      <c r="CU628" s="2" t="s">
        <v>1032</v>
      </c>
      <c r="CV628" s="2" t="s">
        <v>2675</v>
      </c>
      <c r="CW628" s="2" t="s">
        <v>238</v>
      </c>
      <c r="CX628" s="2" t="s">
        <v>226</v>
      </c>
      <c r="CY628" s="4">
        <v>69</v>
      </c>
      <c r="CZ628" s="8">
        <v>1899.57</v>
      </c>
      <c r="DA628" s="4">
        <v>7</v>
      </c>
      <c r="DB628" s="8">
        <v>321.23</v>
      </c>
      <c r="DC628" s="7">
        <v>8.8571</v>
      </c>
      <c r="DD628" s="7">
        <v>4.9134</v>
      </c>
      <c r="DE628" s="2" t="s">
        <v>239</v>
      </c>
      <c r="DF628" s="2" t="s">
        <v>237</v>
      </c>
      <c r="DG628" s="2" t="s">
        <v>1112</v>
      </c>
      <c r="DH628" s="2" t="s">
        <v>2358</v>
      </c>
      <c r="DI628" s="2" t="s">
        <v>291</v>
      </c>
      <c r="DJ628" s="2" t="s">
        <v>226</v>
      </c>
      <c r="DK628" s="4">
        <v>5</v>
      </c>
      <c r="DL628" s="8">
        <v>136.4</v>
      </c>
      <c r="DM628" s="4">
        <v>1</v>
      </c>
      <c r="DN628" s="8">
        <v>36.37</v>
      </c>
      <c r="DO628" s="7">
        <v>4</v>
      </c>
      <c r="DP628" s="7">
        <v>2.7503</v>
      </c>
      <c r="DQ628" s="2" t="s">
        <v>239</v>
      </c>
      <c r="DR628" s="2" t="s">
        <v>237</v>
      </c>
      <c r="DS628" s="2" t="s">
        <v>2701</v>
      </c>
      <c r="DT628" s="2" t="s">
        <v>2063</v>
      </c>
      <c r="DU628" s="2" t="s">
        <v>291</v>
      </c>
      <c r="DV628" s="2" t="s">
        <v>226</v>
      </c>
      <c r="DW628" s="4">
        <v>1</v>
      </c>
      <c r="DX628" s="8">
        <v>29.17</v>
      </c>
      <c r="DY628" s="4">
        <v>3</v>
      </c>
      <c r="DZ628" s="8">
        <v>145.86</v>
      </c>
      <c r="EA628" s="7">
        <v>-0.6667</v>
      </c>
      <c r="EB628" s="7">
        <v>-0.8</v>
      </c>
      <c r="EC628" s="2" t="s">
        <v>239</v>
      </c>
      <c r="ED628" s="2" t="s">
        <v>237</v>
      </c>
      <c r="EE628" s="2" t="s">
        <v>1233</v>
      </c>
      <c r="EF628" s="2" t="s">
        <v>1234</v>
      </c>
      <c r="EG628" s="2" t="s">
        <v>238</v>
      </c>
      <c r="EH628" s="2" t="s">
        <v>226</v>
      </c>
      <c r="EI628" s="4"/>
      <c r="EJ628" s="8"/>
      <c r="EK628" s="4">
        <v>3</v>
      </c>
      <c r="EL628" s="8">
        <v>136.71</v>
      </c>
      <c r="EM628" s="7">
        <v>-1</v>
      </c>
      <c r="EN628" s="7">
        <v>-1</v>
      </c>
      <c r="EO628" s="2" t="s">
        <v>239</v>
      </c>
      <c r="EP628" s="2" t="s">
        <v>237</v>
      </c>
      <c r="EQ628" s="2" t="s">
        <v>1815</v>
      </c>
      <c r="ER628" s="2" t="s">
        <v>2705</v>
      </c>
      <c r="ES628" s="2" t="s">
        <v>238</v>
      </c>
      <c r="ET628" s="2" t="s">
        <v>226</v>
      </c>
      <c r="EU628" s="4">
        <v>1</v>
      </c>
      <c r="EV628" s="8">
        <v>37.04</v>
      </c>
      <c r="EW628" s="4">
        <v>1</v>
      </c>
      <c r="EX628" s="8">
        <v>46.3</v>
      </c>
      <c r="EY628" s="7"/>
      <c r="EZ628" s="7">
        <v>-0.2</v>
      </c>
      <c r="FA628" s="2" t="s">
        <v>239</v>
      </c>
      <c r="FB628" s="2" t="s">
        <v>237</v>
      </c>
      <c r="FC628" s="2" t="s">
        <v>1115</v>
      </c>
      <c r="FD628" s="2" t="s">
        <v>4441</v>
      </c>
      <c r="FE628" s="2" t="s">
        <v>238</v>
      </c>
      <c r="FF628" s="2" t="s">
        <v>226</v>
      </c>
      <c r="FG628" s="4">
        <v>36</v>
      </c>
      <c r="FH628" s="8">
        <v>1439.64</v>
      </c>
      <c r="FI628" s="4"/>
      <c r="FJ628" s="8"/>
      <c r="FK628" s="7"/>
      <c r="FL628" s="7"/>
      <c r="FM628" s="2" t="s">
        <v>239</v>
      </c>
      <c r="FN628" s="2" t="s">
        <v>237</v>
      </c>
      <c r="FO628" s="2" t="s">
        <v>1694</v>
      </c>
      <c r="FP628" s="2" t="s">
        <v>1044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252</v>
      </c>
      <c r="GL628" s="2" t="s">
        <v>237</v>
      </c>
      <c r="GM628" s="2" t="s">
        <v>226</v>
      </c>
      <c r="GN628" s="2" t="s">
        <v>226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239</v>
      </c>
      <c r="GX628" s="2" t="s">
        <v>237</v>
      </c>
      <c r="GY628" s="2" t="s">
        <v>1942</v>
      </c>
      <c r="GZ628" s="2" t="s">
        <v>4266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237</v>
      </c>
      <c r="HK628" s="2" t="s">
        <v>1292</v>
      </c>
      <c r="HL628" s="2" t="s">
        <v>226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1002</v>
      </c>
      <c r="HV628" s="2" t="s">
        <v>237</v>
      </c>
      <c r="HW628" s="2" t="s">
        <v>998</v>
      </c>
      <c r="HX628" s="2" t="s">
        <v>4442</v>
      </c>
      <c r="HY628" s="2" t="s">
        <v>238</v>
      </c>
      <c r="HZ628" s="2" t="s">
        <v>291</v>
      </c>
      <c r="IA628" s="4"/>
      <c r="IB628" s="8"/>
      <c r="IC628" s="4"/>
      <c r="ID628" s="8"/>
      <c r="IE628" s="7"/>
      <c r="IF628" s="7"/>
      <c r="IG628" s="2" t="s">
        <v>252</v>
      </c>
      <c r="IH628" s="2" t="s">
        <v>237</v>
      </c>
      <c r="II628" s="2" t="s">
        <v>226</v>
      </c>
      <c r="IJ628" s="2" t="s">
        <v>226</v>
      </c>
      <c r="IK628" s="2" t="s">
        <v>238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252</v>
      </c>
      <c r="JF628" s="2" t="s">
        <v>237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252</v>
      </c>
      <c r="JR628" s="2" t="s">
        <v>237</v>
      </c>
      <c r="JS628" s="2" t="s">
        <v>226</v>
      </c>
      <c r="JT628" s="2" t="s">
        <v>226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237</v>
      </c>
      <c r="KE628" s="2" t="s">
        <v>226</v>
      </c>
      <c r="KF628" s="2" t="s">
        <v>226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252</v>
      </c>
      <c r="KP628" s="2" t="s">
        <v>237</v>
      </c>
      <c r="KQ628" s="2" t="s">
        <v>226</v>
      </c>
      <c r="KR628" s="2" t="s">
        <v>226</v>
      </c>
      <c r="KS628" s="2" t="s">
        <v>238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239</v>
      </c>
      <c r="LB628" s="2" t="s">
        <v>237</v>
      </c>
      <c r="LC628" s="2" t="s">
        <v>1823</v>
      </c>
      <c r="LD628" s="2" t="s">
        <v>226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239</v>
      </c>
      <c r="LN628" s="2" t="s">
        <v>237</v>
      </c>
      <c r="LO628" s="2" t="s">
        <v>321</v>
      </c>
      <c r="LP628" s="2" t="s">
        <v>477</v>
      </c>
      <c r="LQ628" s="2" t="s">
        <v>238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239</v>
      </c>
      <c r="MX628" s="2" t="s">
        <v>237</v>
      </c>
      <c r="MY628" s="2" t="s">
        <v>411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239</v>
      </c>
      <c r="NJ628" s="2" t="s">
        <v>237</v>
      </c>
      <c r="NK628" s="2" t="s">
        <v>1989</v>
      </c>
      <c r="NL628" s="2" t="s">
        <v>1064</v>
      </c>
      <c r="NM628" s="2" t="s">
        <v>238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239</v>
      </c>
      <c r="NV628" s="2" t="s">
        <v>237</v>
      </c>
      <c r="NW628" s="2" t="s">
        <v>4443</v>
      </c>
      <c r="NX628" s="2" t="s">
        <v>226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337</v>
      </c>
      <c r="OH628" s="2" t="s">
        <v>237</v>
      </c>
      <c r="OI628" s="2" t="s">
        <v>226</v>
      </c>
      <c r="OJ628" s="2" t="s">
        <v>226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252</v>
      </c>
      <c r="OT628" s="2" t="s">
        <v>237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252</v>
      </c>
      <c r="PF628" s="2" t="s">
        <v>237</v>
      </c>
      <c r="PG628" s="2" t="s">
        <v>226</v>
      </c>
      <c r="PH628" s="2" t="s">
        <v>226</v>
      </c>
      <c r="PI628" s="2" t="s">
        <v>238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236</v>
      </c>
      <c r="QP628" s="2" t="s">
        <v>237</v>
      </c>
      <c r="QQ628" s="2" t="s">
        <v>226</v>
      </c>
      <c r="QR628" s="2" t="s">
        <v>226</v>
      </c>
      <c r="QS628" s="2" t="s">
        <v>238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266</v>
      </c>
      <c r="RB628" s="2" t="s">
        <v>237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226</v>
      </c>
      <c r="RO628" s="2" t="s">
        <v>226</v>
      </c>
      <c r="RP628" s="2" t="s">
        <v>226</v>
      </c>
      <c r="RQ628" s="2" t="s">
        <v>226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237</v>
      </c>
      <c r="SA628" s="2" t="s">
        <v>621</v>
      </c>
      <c r="SB628" s="2" t="s">
        <v>815</v>
      </c>
      <c r="SC628" s="2" t="s">
        <v>238</v>
      </c>
      <c r="SD628" s="2" t="s">
        <v>226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</row>
    <row r="629">
      <c r="A629" s="2" t="s">
        <v>4444</v>
      </c>
      <c r="B629" s="2" t="s">
        <v>577</v>
      </c>
      <c r="C629" s="2" t="s">
        <v>4255</v>
      </c>
      <c r="D629" s="2" t="s">
        <v>215</v>
      </c>
      <c r="E629" s="2" t="s">
        <v>216</v>
      </c>
      <c r="F629" s="2" t="s">
        <v>4434</v>
      </c>
      <c r="G629" s="2" t="s">
        <v>4435</v>
      </c>
      <c r="H629" s="2" t="s">
        <v>4436</v>
      </c>
      <c r="I629" s="2" t="s">
        <v>4437</v>
      </c>
      <c r="J629" s="2" t="s">
        <v>221</v>
      </c>
      <c r="K629" s="2" t="s">
        <v>583</v>
      </c>
      <c r="L629" s="3">
        <v>53.9</v>
      </c>
      <c r="M629" s="3">
        <v>56.6</v>
      </c>
      <c r="N629" s="3">
        <v>109.99</v>
      </c>
      <c r="O629" s="2" t="s">
        <v>283</v>
      </c>
      <c r="P629" s="2" t="s">
        <v>284</v>
      </c>
      <c r="Q629" s="2" t="s">
        <v>225</v>
      </c>
      <c r="R629" s="2" t="s">
        <v>226</v>
      </c>
      <c r="S629" s="2" t="s">
        <v>4438</v>
      </c>
      <c r="T629" s="2" t="s">
        <v>228</v>
      </c>
      <c r="U629" s="2" t="s">
        <v>229</v>
      </c>
      <c r="V629" s="2" t="s">
        <v>230</v>
      </c>
      <c r="W629" s="2" t="s">
        <v>587</v>
      </c>
      <c r="X629" s="2" t="s">
        <v>1352</v>
      </c>
      <c r="Y629" s="2" t="s">
        <v>1809</v>
      </c>
      <c r="Z629" s="4"/>
      <c r="AA629" s="4">
        <f>=ROUNDDOWN({0},0)</f>
      </c>
      <c r="AB629" s="5">
        <v>1</v>
      </c>
      <c r="AC629" s="2" t="s">
        <v>226</v>
      </c>
      <c r="AD629" s="4"/>
      <c r="AE629" s="4"/>
      <c r="AF629" s="6">
        <v>65</v>
      </c>
      <c r="AG629" s="6"/>
      <c r="AH629" s="7">
        <v>0.4286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47</v>
      </c>
      <c r="AQ629" s="8">
        <v>1941.04</v>
      </c>
      <c r="AR629" s="4">
        <v>40</v>
      </c>
      <c r="AS629" s="8">
        <v>2297.3</v>
      </c>
      <c r="AT629" s="7">
        <v>0.175</v>
      </c>
      <c r="AU629" s="7">
        <v>-0.1551</v>
      </c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>
        <v>0.2928</v>
      </c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>
        <v>47</v>
      </c>
      <c r="BK629" s="8">
        <v>1941.04</v>
      </c>
      <c r="BL629" s="2" t="s">
        <v>4445</v>
      </c>
      <c r="BM629" s="7">
        <v>1</v>
      </c>
      <c r="BN629" s="7">
        <v>1</v>
      </c>
      <c r="BO629" s="4">
        <v>8</v>
      </c>
      <c r="BP629" s="8">
        <v>501.44</v>
      </c>
      <c r="BQ629" s="4">
        <v>2</v>
      </c>
      <c r="BR629" s="8">
        <v>125.36</v>
      </c>
      <c r="BS629" s="7">
        <v>3</v>
      </c>
      <c r="BT629" s="7">
        <v>3</v>
      </c>
      <c r="BU629" s="2" t="s">
        <v>239</v>
      </c>
      <c r="BV629" s="2" t="s">
        <v>237</v>
      </c>
      <c r="BW629" s="2" t="s">
        <v>226</v>
      </c>
      <c r="BX629" s="2" t="s">
        <v>1733</v>
      </c>
      <c r="BY629" s="2" t="s">
        <v>238</v>
      </c>
      <c r="BZ629" s="2" t="s">
        <v>226</v>
      </c>
      <c r="CA629" s="4"/>
      <c r="CB629" s="8"/>
      <c r="CC629" s="4">
        <v>7</v>
      </c>
      <c r="CD629" s="8">
        <v>406.63</v>
      </c>
      <c r="CE629" s="7">
        <v>-1</v>
      </c>
      <c r="CF629" s="7">
        <v>-1</v>
      </c>
      <c r="CG629" s="2" t="s">
        <v>239</v>
      </c>
      <c r="CH629" s="2" t="s">
        <v>237</v>
      </c>
      <c r="CI629" s="2" t="s">
        <v>4440</v>
      </c>
      <c r="CJ629" s="2" t="s">
        <v>768</v>
      </c>
      <c r="CK629" s="2" t="s">
        <v>238</v>
      </c>
      <c r="CL629" s="2" t="s">
        <v>226</v>
      </c>
      <c r="CM629" s="4">
        <v>3</v>
      </c>
      <c r="CN629" s="8">
        <v>181.08</v>
      </c>
      <c r="CO629" s="4">
        <v>1</v>
      </c>
      <c r="CP629" s="8">
        <v>60.36</v>
      </c>
      <c r="CQ629" s="7">
        <v>2</v>
      </c>
      <c r="CR629" s="7">
        <v>2</v>
      </c>
      <c r="CS629" s="2" t="s">
        <v>239</v>
      </c>
      <c r="CT629" s="2" t="s">
        <v>237</v>
      </c>
      <c r="CU629" s="2" t="s">
        <v>1032</v>
      </c>
      <c r="CV629" s="2" t="s">
        <v>1234</v>
      </c>
      <c r="CW629" s="2" t="s">
        <v>238</v>
      </c>
      <c r="CX629" s="2" t="s">
        <v>226</v>
      </c>
      <c r="CY629" s="4">
        <v>34</v>
      </c>
      <c r="CZ629" s="8">
        <v>1166.54</v>
      </c>
      <c r="DA629" s="4">
        <v>18</v>
      </c>
      <c r="DB629" s="8">
        <v>1029.42</v>
      </c>
      <c r="DC629" s="7">
        <v>0.8889</v>
      </c>
      <c r="DD629" s="7">
        <v>0.1332</v>
      </c>
      <c r="DE629" s="2" t="s">
        <v>239</v>
      </c>
      <c r="DF629" s="2" t="s">
        <v>237</v>
      </c>
      <c r="DG629" s="2" t="s">
        <v>1112</v>
      </c>
      <c r="DH629" s="2" t="s">
        <v>3354</v>
      </c>
      <c r="DI629" s="2" t="s">
        <v>291</v>
      </c>
      <c r="DJ629" s="2" t="s">
        <v>226</v>
      </c>
      <c r="DK629" s="4"/>
      <c r="DL629" s="8"/>
      <c r="DM629" s="4">
        <v>3</v>
      </c>
      <c r="DN629" s="8">
        <v>159.07</v>
      </c>
      <c r="DO629" s="7">
        <v>-1</v>
      </c>
      <c r="DP629" s="7">
        <v>-1</v>
      </c>
      <c r="DQ629" s="2" t="s">
        <v>239</v>
      </c>
      <c r="DR629" s="2" t="s">
        <v>237</v>
      </c>
      <c r="DS629" s="2" t="s">
        <v>2701</v>
      </c>
      <c r="DT629" s="2" t="s">
        <v>2370</v>
      </c>
      <c r="DU629" s="2" t="s">
        <v>291</v>
      </c>
      <c r="DV629" s="2" t="s">
        <v>226</v>
      </c>
      <c r="DW629" s="4"/>
      <c r="DX629" s="8"/>
      <c r="DY629" s="4">
        <v>2</v>
      </c>
      <c r="DZ629" s="8">
        <v>118.84</v>
      </c>
      <c r="EA629" s="7">
        <v>-1</v>
      </c>
      <c r="EB629" s="7">
        <v>-1</v>
      </c>
      <c r="EC629" s="2" t="s">
        <v>239</v>
      </c>
      <c r="ED629" s="2" t="s">
        <v>237</v>
      </c>
      <c r="EE629" s="2" t="s">
        <v>1233</v>
      </c>
      <c r="EF629" s="2" t="s">
        <v>1815</v>
      </c>
      <c r="EG629" s="2" t="s">
        <v>238</v>
      </c>
      <c r="EH629" s="2" t="s">
        <v>226</v>
      </c>
      <c r="EI629" s="4"/>
      <c r="EJ629" s="8"/>
      <c r="EK629" s="4">
        <v>4</v>
      </c>
      <c r="EL629" s="8">
        <v>227.84</v>
      </c>
      <c r="EM629" s="7">
        <v>-1</v>
      </c>
      <c r="EN629" s="7">
        <v>-1</v>
      </c>
      <c r="EO629" s="2" t="s">
        <v>239</v>
      </c>
      <c r="EP629" s="2" t="s">
        <v>237</v>
      </c>
      <c r="EQ629" s="2" t="s">
        <v>1815</v>
      </c>
      <c r="ER629" s="2" t="s">
        <v>2370</v>
      </c>
      <c r="ES629" s="2" t="s">
        <v>238</v>
      </c>
      <c r="ET629" s="2" t="s">
        <v>226</v>
      </c>
      <c r="EU629" s="4"/>
      <c r="EV629" s="8"/>
      <c r="EW629" s="4">
        <v>2</v>
      </c>
      <c r="EX629" s="8">
        <v>113.18</v>
      </c>
      <c r="EY629" s="7">
        <v>-1</v>
      </c>
      <c r="EZ629" s="7">
        <v>-1</v>
      </c>
      <c r="FA629" s="2" t="s">
        <v>239</v>
      </c>
      <c r="FB629" s="2" t="s">
        <v>237</v>
      </c>
      <c r="FC629" s="2" t="s">
        <v>1115</v>
      </c>
      <c r="FD629" s="2" t="s">
        <v>1821</v>
      </c>
      <c r="FE629" s="2" t="s">
        <v>238</v>
      </c>
      <c r="FF629" s="2" t="s">
        <v>226</v>
      </c>
      <c r="FG629" s="4">
        <v>2</v>
      </c>
      <c r="FH629" s="8">
        <v>91.98</v>
      </c>
      <c r="FI629" s="4"/>
      <c r="FJ629" s="8"/>
      <c r="FK629" s="7"/>
      <c r="FL629" s="7"/>
      <c r="FM629" s="2" t="s">
        <v>239</v>
      </c>
      <c r="FN629" s="2" t="s">
        <v>237</v>
      </c>
      <c r="FO629" s="2" t="s">
        <v>1694</v>
      </c>
      <c r="FP629" s="2" t="s">
        <v>3319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252</v>
      </c>
      <c r="GL629" s="2" t="s">
        <v>237</v>
      </c>
      <c r="GM629" s="2" t="s">
        <v>226</v>
      </c>
      <c r="GN629" s="2" t="s">
        <v>226</v>
      </c>
      <c r="GO629" s="2" t="s">
        <v>238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239</v>
      </c>
      <c r="GX629" s="2" t="s">
        <v>237</v>
      </c>
      <c r="GY629" s="2" t="s">
        <v>1942</v>
      </c>
      <c r="GZ629" s="2" t="s">
        <v>855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237</v>
      </c>
      <c r="HK629" s="2" t="s">
        <v>1292</v>
      </c>
      <c r="HL629" s="2" t="s">
        <v>226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1002</v>
      </c>
      <c r="HV629" s="2" t="s">
        <v>237</v>
      </c>
      <c r="HW629" s="2" t="s">
        <v>998</v>
      </c>
      <c r="HX629" s="2" t="s">
        <v>1557</v>
      </c>
      <c r="HY629" s="2" t="s">
        <v>238</v>
      </c>
      <c r="HZ629" s="2" t="s">
        <v>291</v>
      </c>
      <c r="IA629" s="4"/>
      <c r="IB629" s="8"/>
      <c r="IC629" s="4"/>
      <c r="ID629" s="8"/>
      <c r="IE629" s="7"/>
      <c r="IF629" s="7"/>
      <c r="IG629" s="2" t="s">
        <v>252</v>
      </c>
      <c r="IH629" s="2" t="s">
        <v>237</v>
      </c>
      <c r="II629" s="2" t="s">
        <v>226</v>
      </c>
      <c r="IJ629" s="2" t="s">
        <v>226</v>
      </c>
      <c r="IK629" s="2" t="s">
        <v>238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252</v>
      </c>
      <c r="JF629" s="2" t="s">
        <v>237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237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237</v>
      </c>
      <c r="KE629" s="2" t="s">
        <v>226</v>
      </c>
      <c r="KF629" s="2" t="s">
        <v>226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252</v>
      </c>
      <c r="KP629" s="2" t="s">
        <v>237</v>
      </c>
      <c r="KQ629" s="2" t="s">
        <v>226</v>
      </c>
      <c r="KR629" s="2" t="s">
        <v>226</v>
      </c>
      <c r="KS629" s="2" t="s">
        <v>238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239</v>
      </c>
      <c r="LB629" s="2" t="s">
        <v>237</v>
      </c>
      <c r="LC629" s="2" t="s">
        <v>1823</v>
      </c>
      <c r="LD629" s="2" t="s">
        <v>226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237</v>
      </c>
      <c r="LO629" s="2" t="s">
        <v>321</v>
      </c>
      <c r="LP629" s="2" t="s">
        <v>226</v>
      </c>
      <c r="LQ629" s="2" t="s">
        <v>238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448</v>
      </c>
      <c r="MX629" s="2" t="s">
        <v>237</v>
      </c>
      <c r="MY629" s="2" t="s">
        <v>226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239</v>
      </c>
      <c r="NJ629" s="2" t="s">
        <v>237</v>
      </c>
      <c r="NK629" s="2" t="s">
        <v>1989</v>
      </c>
      <c r="NL629" s="2" t="s">
        <v>1028</v>
      </c>
      <c r="NM629" s="2" t="s">
        <v>238</v>
      </c>
      <c r="NN629" s="2" t="s">
        <v>226</v>
      </c>
      <c r="NO629" s="4"/>
      <c r="NP629" s="8"/>
      <c r="NQ629" s="4">
        <v>1</v>
      </c>
      <c r="NR629" s="8">
        <v>56.6</v>
      </c>
      <c r="NS629" s="7">
        <v>-1</v>
      </c>
      <c r="NT629" s="7">
        <v>-1</v>
      </c>
      <c r="NU629" s="2" t="s">
        <v>239</v>
      </c>
      <c r="NV629" s="2" t="s">
        <v>237</v>
      </c>
      <c r="NW629" s="2" t="s">
        <v>4443</v>
      </c>
      <c r="NX629" s="2" t="s">
        <v>3650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448</v>
      </c>
      <c r="OH629" s="2" t="s">
        <v>237</v>
      </c>
      <c r="OI629" s="2" t="s">
        <v>226</v>
      </c>
      <c r="OJ629" s="2" t="s">
        <v>226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252</v>
      </c>
      <c r="OT629" s="2" t="s">
        <v>237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252</v>
      </c>
      <c r="PF629" s="2" t="s">
        <v>237</v>
      </c>
      <c r="PG629" s="2" t="s">
        <v>226</v>
      </c>
      <c r="PH629" s="2" t="s">
        <v>226</v>
      </c>
      <c r="PI629" s="2" t="s">
        <v>238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236</v>
      </c>
      <c r="QP629" s="2" t="s">
        <v>237</v>
      </c>
      <c r="QQ629" s="2" t="s">
        <v>226</v>
      </c>
      <c r="QR629" s="2" t="s">
        <v>226</v>
      </c>
      <c r="QS629" s="2" t="s">
        <v>238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266</v>
      </c>
      <c r="RB629" s="2" t="s">
        <v>237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226</v>
      </c>
      <c r="RO629" s="2" t="s">
        <v>226</v>
      </c>
      <c r="RP629" s="2" t="s">
        <v>226</v>
      </c>
      <c r="RQ629" s="2" t="s">
        <v>226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237</v>
      </c>
      <c r="SA629" s="2" t="s">
        <v>621</v>
      </c>
      <c r="SB629" s="2" t="s">
        <v>1086</v>
      </c>
      <c r="SC629" s="2" t="s">
        <v>238</v>
      </c>
      <c r="SD629" s="2" t="s">
        <v>226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</row>
    <row r="630">
      <c r="A630" s="2" t="s">
        <v>4446</v>
      </c>
      <c r="B630" s="2" t="s">
        <v>577</v>
      </c>
      <c r="C630" s="2" t="s">
        <v>4255</v>
      </c>
      <c r="D630" s="2" t="s">
        <v>215</v>
      </c>
      <c r="E630" s="2" t="s">
        <v>216</v>
      </c>
      <c r="F630" s="2" t="s">
        <v>4447</v>
      </c>
      <c r="G630" s="2" t="s">
        <v>4448</v>
      </c>
      <c r="H630" s="2" t="s">
        <v>2555</v>
      </c>
      <c r="I630" s="2" t="s">
        <v>4366</v>
      </c>
      <c r="J630" s="2" t="s">
        <v>221</v>
      </c>
      <c r="K630" s="2" t="s">
        <v>4449</v>
      </c>
      <c r="L630" s="3">
        <v>50</v>
      </c>
      <c r="M630" s="3">
        <v>52.5</v>
      </c>
      <c r="N630" s="3">
        <v>99.99</v>
      </c>
      <c r="O630" s="2" t="s">
        <v>302</v>
      </c>
      <c r="P630" s="2" t="s">
        <v>369</v>
      </c>
      <c r="Q630" s="2" t="s">
        <v>225</v>
      </c>
      <c r="R630" s="2" t="s">
        <v>226</v>
      </c>
      <c r="S630" s="2" t="s">
        <v>4450</v>
      </c>
      <c r="T630" s="2" t="s">
        <v>228</v>
      </c>
      <c r="U630" s="2" t="s">
        <v>229</v>
      </c>
      <c r="V630" s="2" t="s">
        <v>2079</v>
      </c>
      <c r="W630" s="2" t="s">
        <v>231</v>
      </c>
      <c r="X630" s="2" t="s">
        <v>226</v>
      </c>
      <c r="Y630" s="2" t="s">
        <v>1809</v>
      </c>
      <c r="Z630" s="4"/>
      <c r="AA630" s="4">
        <f>=ROUNDDOWN({0},0)</f>
      </c>
      <c r="AB630" s="5"/>
      <c r="AC630" s="2" t="s">
        <v>226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>
        <v>32</v>
      </c>
      <c r="AS630" s="8">
        <v>1704.87</v>
      </c>
      <c r="AT630" s="7">
        <v>-1</v>
      </c>
      <c r="AU630" s="7">
        <v>-1</v>
      </c>
      <c r="AV630" s="4"/>
      <c r="AW630" s="8"/>
      <c r="AX630" s="4">
        <v>32</v>
      </c>
      <c r="AY630" s="8">
        <v>1704.87</v>
      </c>
      <c r="AZ630" s="7">
        <v>-1</v>
      </c>
      <c r="BA630" s="7">
        <v>-1</v>
      </c>
      <c r="BB630" s="7"/>
      <c r="BC630" s="4"/>
      <c r="BD630" s="8"/>
      <c r="BE630" s="4">
        <v>32</v>
      </c>
      <c r="BF630" s="8">
        <v>1704.87</v>
      </c>
      <c r="BG630" s="7">
        <v>-1</v>
      </c>
      <c r="BH630" s="7">
        <v>-1</v>
      </c>
      <c r="BI630" s="7"/>
      <c r="BJ630" s="4"/>
      <c r="BK630" s="8"/>
      <c r="BL630" s="2" t="s">
        <v>4451</v>
      </c>
      <c r="BM630" s="7"/>
      <c r="BN630" s="7"/>
      <c r="BO630" s="4"/>
      <c r="BP630" s="8"/>
      <c r="BQ630" s="4">
        <v>16</v>
      </c>
      <c r="BR630" s="8">
        <v>890.08</v>
      </c>
      <c r="BS630" s="7">
        <v>-1</v>
      </c>
      <c r="BT630" s="7">
        <v>-1</v>
      </c>
      <c r="BU630" s="2" t="s">
        <v>239</v>
      </c>
      <c r="BV630" s="2" t="s">
        <v>237</v>
      </c>
      <c r="BW630" s="2" t="s">
        <v>226</v>
      </c>
      <c r="BX630" s="2" t="s">
        <v>2704</v>
      </c>
      <c r="BY630" s="2" t="s">
        <v>238</v>
      </c>
      <c r="BZ630" s="2" t="s">
        <v>226</v>
      </c>
      <c r="CA630" s="4"/>
      <c r="CB630" s="8"/>
      <c r="CC630" s="4">
        <v>7</v>
      </c>
      <c r="CD630" s="8">
        <v>366.8</v>
      </c>
      <c r="CE630" s="7">
        <v>-1</v>
      </c>
      <c r="CF630" s="7">
        <v>-1</v>
      </c>
      <c r="CG630" s="2" t="s">
        <v>239</v>
      </c>
      <c r="CH630" s="2" t="s">
        <v>237</v>
      </c>
      <c r="CI630" s="2" t="s">
        <v>4440</v>
      </c>
      <c r="CJ630" s="2" t="s">
        <v>752</v>
      </c>
      <c r="CK630" s="2" t="s">
        <v>238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239</v>
      </c>
      <c r="CT630" s="2" t="s">
        <v>237</v>
      </c>
      <c r="CU630" s="2" t="s">
        <v>1832</v>
      </c>
      <c r="CV630" s="2" t="s">
        <v>4452</v>
      </c>
      <c r="CW630" s="2" t="s">
        <v>238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239</v>
      </c>
      <c r="DF630" s="2" t="s">
        <v>237</v>
      </c>
      <c r="DG630" s="2" t="s">
        <v>1112</v>
      </c>
      <c r="DH630" s="2" t="s">
        <v>1027</v>
      </c>
      <c r="DI630" s="2" t="s">
        <v>238</v>
      </c>
      <c r="DJ630" s="2" t="s">
        <v>226</v>
      </c>
      <c r="DK630" s="4"/>
      <c r="DL630" s="8"/>
      <c r="DM630" s="4">
        <v>2</v>
      </c>
      <c r="DN630" s="8">
        <v>102.28</v>
      </c>
      <c r="DO630" s="7">
        <v>-1</v>
      </c>
      <c r="DP630" s="7">
        <v>-1</v>
      </c>
      <c r="DQ630" s="2" t="s">
        <v>239</v>
      </c>
      <c r="DR630" s="2" t="s">
        <v>237</v>
      </c>
      <c r="DS630" s="2" t="s">
        <v>2701</v>
      </c>
      <c r="DT630" s="2" t="s">
        <v>1076</v>
      </c>
      <c r="DU630" s="2" t="s">
        <v>238</v>
      </c>
      <c r="DV630" s="2" t="s">
        <v>226</v>
      </c>
      <c r="DW630" s="4"/>
      <c r="DX630" s="8"/>
      <c r="DY630" s="4">
        <v>1</v>
      </c>
      <c r="DZ630" s="8">
        <v>50.32</v>
      </c>
      <c r="EA630" s="7">
        <v>-1</v>
      </c>
      <c r="EB630" s="7">
        <v>-1</v>
      </c>
      <c r="EC630" s="2" t="s">
        <v>239</v>
      </c>
      <c r="ED630" s="2" t="s">
        <v>237</v>
      </c>
      <c r="EE630" s="2" t="s">
        <v>1233</v>
      </c>
      <c r="EF630" s="2" t="s">
        <v>3485</v>
      </c>
      <c r="EG630" s="2" t="s">
        <v>238</v>
      </c>
      <c r="EH630" s="2" t="s">
        <v>226</v>
      </c>
      <c r="EI630" s="4"/>
      <c r="EJ630" s="8"/>
      <c r="EK630" s="4">
        <v>1</v>
      </c>
      <c r="EL630" s="8">
        <v>51.27</v>
      </c>
      <c r="EM630" s="7">
        <v>-1</v>
      </c>
      <c r="EN630" s="7">
        <v>-1</v>
      </c>
      <c r="EO630" s="2" t="s">
        <v>239</v>
      </c>
      <c r="EP630" s="2" t="s">
        <v>237</v>
      </c>
      <c r="EQ630" s="2" t="s">
        <v>1815</v>
      </c>
      <c r="ER630" s="2" t="s">
        <v>1083</v>
      </c>
      <c r="ES630" s="2" t="s">
        <v>238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239</v>
      </c>
      <c r="FB630" s="2" t="s">
        <v>237</v>
      </c>
      <c r="FC630" s="2" t="s">
        <v>1115</v>
      </c>
      <c r="FD630" s="2" t="s">
        <v>1057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237</v>
      </c>
      <c r="FO630" s="2" t="s">
        <v>1694</v>
      </c>
      <c r="FP630" s="2" t="s">
        <v>1112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252</v>
      </c>
      <c r="GL630" s="2" t="s">
        <v>237</v>
      </c>
      <c r="GM630" s="2" t="s">
        <v>226</v>
      </c>
      <c r="GN630" s="2" t="s">
        <v>226</v>
      </c>
      <c r="GO630" s="2" t="s">
        <v>238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239</v>
      </c>
      <c r="GX630" s="2" t="s">
        <v>237</v>
      </c>
      <c r="GY630" s="2" t="s">
        <v>1942</v>
      </c>
      <c r="GZ630" s="2" t="s">
        <v>2283</v>
      </c>
      <c r="HA630" s="2" t="s">
        <v>238</v>
      </c>
      <c r="HB630" s="2" t="s">
        <v>226</v>
      </c>
      <c r="HC630" s="4"/>
      <c r="HD630" s="8"/>
      <c r="HE630" s="4">
        <v>1</v>
      </c>
      <c r="HF630" s="8">
        <v>55.12</v>
      </c>
      <c r="HG630" s="7">
        <v>-1</v>
      </c>
      <c r="HH630" s="7">
        <v>-1</v>
      </c>
      <c r="HI630" s="2" t="s">
        <v>239</v>
      </c>
      <c r="HJ630" s="2" t="s">
        <v>237</v>
      </c>
      <c r="HK630" s="2" t="s">
        <v>2602</v>
      </c>
      <c r="HL630" s="2" t="s">
        <v>3745</v>
      </c>
      <c r="HM630" s="2" t="s">
        <v>238</v>
      </c>
      <c r="HN630" s="2" t="s">
        <v>226</v>
      </c>
      <c r="HO630" s="4"/>
      <c r="HP630" s="8"/>
      <c r="HQ630" s="4">
        <v>4</v>
      </c>
      <c r="HR630" s="8">
        <v>189</v>
      </c>
      <c r="HS630" s="7">
        <v>-1</v>
      </c>
      <c r="HT630" s="7">
        <v>-1</v>
      </c>
      <c r="HU630" s="2" t="s">
        <v>239</v>
      </c>
      <c r="HV630" s="2" t="s">
        <v>237</v>
      </c>
      <c r="HW630" s="2" t="s">
        <v>998</v>
      </c>
      <c r="HX630" s="2" t="s">
        <v>1829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252</v>
      </c>
      <c r="IH630" s="2" t="s">
        <v>237</v>
      </c>
      <c r="II630" s="2" t="s">
        <v>226</v>
      </c>
      <c r="IJ630" s="2" t="s">
        <v>226</v>
      </c>
      <c r="IK630" s="2" t="s">
        <v>238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252</v>
      </c>
      <c r="JF630" s="2" t="s">
        <v>237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237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237</v>
      </c>
      <c r="KE630" s="2" t="s">
        <v>226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236</v>
      </c>
      <c r="KP630" s="2" t="s">
        <v>237</v>
      </c>
      <c r="KQ630" s="2" t="s">
        <v>226</v>
      </c>
      <c r="KR630" s="2" t="s">
        <v>226</v>
      </c>
      <c r="KS630" s="2" t="s">
        <v>238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239</v>
      </c>
      <c r="LB630" s="2" t="s">
        <v>237</v>
      </c>
      <c r="LC630" s="2" t="s">
        <v>1823</v>
      </c>
      <c r="LD630" s="2" t="s">
        <v>3547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239</v>
      </c>
      <c r="LN630" s="2" t="s">
        <v>237</v>
      </c>
      <c r="LO630" s="2" t="s">
        <v>321</v>
      </c>
      <c r="LP630" s="2" t="s">
        <v>547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237</v>
      </c>
      <c r="MY630" s="2" t="s">
        <v>777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239</v>
      </c>
      <c r="NJ630" s="2" t="s">
        <v>237</v>
      </c>
      <c r="NK630" s="2" t="s">
        <v>1989</v>
      </c>
      <c r="NL630" s="2" t="s">
        <v>4092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239</v>
      </c>
      <c r="NV630" s="2" t="s">
        <v>237</v>
      </c>
      <c r="NW630" s="2" t="s">
        <v>1023</v>
      </c>
      <c r="NX630" s="2" t="s">
        <v>629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252</v>
      </c>
      <c r="OH630" s="2" t="s">
        <v>237</v>
      </c>
      <c r="OI630" s="2" t="s">
        <v>226</v>
      </c>
      <c r="OJ630" s="2" t="s">
        <v>226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252</v>
      </c>
      <c r="OT630" s="2" t="s">
        <v>237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237</v>
      </c>
      <c r="QQ630" s="2" t="s">
        <v>226</v>
      </c>
      <c r="QR630" s="2" t="s">
        <v>226</v>
      </c>
      <c r="QS630" s="2" t="s">
        <v>238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266</v>
      </c>
      <c r="RB630" s="2" t="s">
        <v>237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226</v>
      </c>
      <c r="RN630" s="2" t="s">
        <v>226</v>
      </c>
      <c r="RO630" s="2" t="s">
        <v>226</v>
      </c>
      <c r="RP630" s="2" t="s">
        <v>226</v>
      </c>
      <c r="RQ630" s="2" t="s">
        <v>226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239</v>
      </c>
      <c r="RZ630" s="2" t="s">
        <v>237</v>
      </c>
      <c r="SA630" s="2" t="s">
        <v>4453</v>
      </c>
      <c r="SB630" s="2" t="s">
        <v>801</v>
      </c>
      <c r="SC630" s="2" t="s">
        <v>238</v>
      </c>
      <c r="SD630" s="2" t="s">
        <v>226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</row>
    <row r="631">
      <c r="A631" s="2" t="s">
        <v>4454</v>
      </c>
      <c r="B631" s="2" t="s">
        <v>577</v>
      </c>
      <c r="C631" s="2" t="s">
        <v>4255</v>
      </c>
      <c r="D631" s="2" t="s">
        <v>215</v>
      </c>
      <c r="E631" s="2" t="s">
        <v>216</v>
      </c>
      <c r="F631" s="2" t="s">
        <v>4455</v>
      </c>
      <c r="G631" s="2" t="s">
        <v>4456</v>
      </c>
      <c r="H631" s="2" t="s">
        <v>4457</v>
      </c>
      <c r="I631" s="2" t="s">
        <v>560</v>
      </c>
      <c r="J631" s="2" t="s">
        <v>221</v>
      </c>
      <c r="K631" s="2" t="s">
        <v>4458</v>
      </c>
      <c r="L631" s="3">
        <v>43.2</v>
      </c>
      <c r="M631" s="3">
        <v>45.36</v>
      </c>
      <c r="N631" s="3">
        <v>89.99</v>
      </c>
      <c r="O631" s="2" t="s">
        <v>2393</v>
      </c>
      <c r="P631" s="2" t="s">
        <v>284</v>
      </c>
      <c r="Q631" s="2" t="s">
        <v>225</v>
      </c>
      <c r="R631" s="2" t="s">
        <v>226</v>
      </c>
      <c r="S631" s="2" t="s">
        <v>4459</v>
      </c>
      <c r="T631" s="2" t="s">
        <v>226</v>
      </c>
      <c r="U631" s="2" t="s">
        <v>229</v>
      </c>
      <c r="V631" s="2" t="s">
        <v>4460</v>
      </c>
      <c r="W631" s="2" t="s">
        <v>231</v>
      </c>
      <c r="X631" s="2" t="s">
        <v>226</v>
      </c>
      <c r="Y631" s="2" t="s">
        <v>985</v>
      </c>
      <c r="Z631" s="4"/>
      <c r="AA631" s="4">
        <f>=ROUNDDOWN({0},0)</f>
      </c>
      <c r="AB631" s="5"/>
      <c r="AC631" s="2" t="s">
        <v>226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226</v>
      </c>
      <c r="BM631" s="7"/>
      <c r="BN631" s="7"/>
      <c r="BO631" s="4"/>
      <c r="BP631" s="8"/>
      <c r="BQ631" s="4"/>
      <c r="BR631" s="8"/>
      <c r="BS631" s="7"/>
      <c r="BT631" s="7"/>
      <c r="BU631" s="2" t="s">
        <v>239</v>
      </c>
      <c r="BV631" s="2" t="s">
        <v>237</v>
      </c>
      <c r="BW631" s="2" t="s">
        <v>226</v>
      </c>
      <c r="BX631" s="2" t="s">
        <v>3274</v>
      </c>
      <c r="BY631" s="2" t="s">
        <v>238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266</v>
      </c>
      <c r="CH631" s="2" t="s">
        <v>237</v>
      </c>
      <c r="CI631" s="2" t="s">
        <v>226</v>
      </c>
      <c r="CJ631" s="2" t="s">
        <v>226</v>
      </c>
      <c r="CK631" s="2" t="s">
        <v>238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239</v>
      </c>
      <c r="CT631" s="2" t="s">
        <v>237</v>
      </c>
      <c r="CU631" s="2" t="s">
        <v>983</v>
      </c>
      <c r="CV631" s="2" t="s">
        <v>1225</v>
      </c>
      <c r="CW631" s="2" t="s">
        <v>238</v>
      </c>
      <c r="CX631" s="2" t="s">
        <v>226</v>
      </c>
      <c r="CY631" s="4"/>
      <c r="CZ631" s="8"/>
      <c r="DA631" s="4"/>
      <c r="DB631" s="8"/>
      <c r="DC631" s="7"/>
      <c r="DD631" s="7"/>
      <c r="DE631" s="2" t="s">
        <v>239</v>
      </c>
      <c r="DF631" s="2" t="s">
        <v>237</v>
      </c>
      <c r="DG631" s="2" t="s">
        <v>1096</v>
      </c>
      <c r="DH631" s="2" t="s">
        <v>1666</v>
      </c>
      <c r="DI631" s="2" t="s">
        <v>238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239</v>
      </c>
      <c r="DR631" s="2" t="s">
        <v>237</v>
      </c>
      <c r="DS631" s="2" t="s">
        <v>1237</v>
      </c>
      <c r="DT631" s="2" t="s">
        <v>1901</v>
      </c>
      <c r="DU631" s="2" t="s">
        <v>238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239</v>
      </c>
      <c r="ED631" s="2" t="s">
        <v>237</v>
      </c>
      <c r="EE631" s="2" t="s">
        <v>1040</v>
      </c>
      <c r="EF631" s="2" t="s">
        <v>1438</v>
      </c>
      <c r="EG631" s="2" t="s">
        <v>238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239</v>
      </c>
      <c r="EP631" s="2" t="s">
        <v>237</v>
      </c>
      <c r="EQ631" s="2" t="s">
        <v>985</v>
      </c>
      <c r="ER631" s="2" t="s">
        <v>1402</v>
      </c>
      <c r="ES631" s="2" t="s">
        <v>238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239</v>
      </c>
      <c r="FB631" s="2" t="s">
        <v>237</v>
      </c>
      <c r="FC631" s="2" t="s">
        <v>226</v>
      </c>
      <c r="FD631" s="2" t="s">
        <v>226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237</v>
      </c>
      <c r="FO631" s="2" t="s">
        <v>2560</v>
      </c>
      <c r="FP631" s="2" t="s">
        <v>1022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226</v>
      </c>
      <c r="GA631" s="2" t="s">
        <v>226</v>
      </c>
      <c r="GB631" s="2" t="s">
        <v>226</v>
      </c>
      <c r="GC631" s="2" t="s">
        <v>226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252</v>
      </c>
      <c r="GL631" s="2" t="s">
        <v>237</v>
      </c>
      <c r="GM631" s="2" t="s">
        <v>226</v>
      </c>
      <c r="GN631" s="2" t="s">
        <v>226</v>
      </c>
      <c r="GO631" s="2" t="s">
        <v>238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252</v>
      </c>
      <c r="GX631" s="2" t="s">
        <v>237</v>
      </c>
      <c r="GY631" s="2" t="s">
        <v>226</v>
      </c>
      <c r="GZ631" s="2" t="s">
        <v>226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226</v>
      </c>
      <c r="HJ631" s="2" t="s">
        <v>226</v>
      </c>
      <c r="HK631" s="2" t="s">
        <v>226</v>
      </c>
      <c r="HL631" s="2" t="s">
        <v>226</v>
      </c>
      <c r="HM631" s="2" t="s">
        <v>226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239</v>
      </c>
      <c r="HV631" s="2" t="s">
        <v>237</v>
      </c>
      <c r="HW631" s="2" t="s">
        <v>997</v>
      </c>
      <c r="HX631" s="2" t="s">
        <v>1096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266</v>
      </c>
      <c r="IH631" s="2" t="s">
        <v>237</v>
      </c>
      <c r="II631" s="2" t="s">
        <v>226</v>
      </c>
      <c r="IJ631" s="2" t="s">
        <v>226</v>
      </c>
      <c r="IK631" s="2" t="s">
        <v>238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252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252</v>
      </c>
      <c r="KD631" s="2" t="s">
        <v>237</v>
      </c>
      <c r="KE631" s="2" t="s">
        <v>226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252</v>
      </c>
      <c r="LB631" s="2" t="s">
        <v>237</v>
      </c>
      <c r="LC631" s="2" t="s">
        <v>226</v>
      </c>
      <c r="LD631" s="2" t="s">
        <v>226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226</v>
      </c>
      <c r="MY631" s="2" t="s">
        <v>226</v>
      </c>
      <c r="MZ631" s="2" t="s">
        <v>226</v>
      </c>
      <c r="NA631" s="2" t="s">
        <v>226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239</v>
      </c>
      <c r="NJ631" s="2" t="s">
        <v>237</v>
      </c>
      <c r="NK631" s="2" t="s">
        <v>1055</v>
      </c>
      <c r="NL631" s="2" t="s">
        <v>1096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239</v>
      </c>
      <c r="NV631" s="2" t="s">
        <v>237</v>
      </c>
      <c r="NW631" s="2" t="s">
        <v>3384</v>
      </c>
      <c r="NX631" s="2" t="s">
        <v>226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252</v>
      </c>
      <c r="OH631" s="2" t="s">
        <v>237</v>
      </c>
      <c r="OI631" s="2" t="s">
        <v>226</v>
      </c>
      <c r="OJ631" s="2" t="s">
        <v>226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252</v>
      </c>
      <c r="OT631" s="2" t="s">
        <v>237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252</v>
      </c>
      <c r="QP631" s="2" t="s">
        <v>237</v>
      </c>
      <c r="QQ631" s="2" t="s">
        <v>226</v>
      </c>
      <c r="QR631" s="2" t="s">
        <v>226</v>
      </c>
      <c r="QS631" s="2" t="s">
        <v>238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266</v>
      </c>
      <c r="RB631" s="2" t="s">
        <v>237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226</v>
      </c>
      <c r="RN631" s="2" t="s">
        <v>226</v>
      </c>
      <c r="RO631" s="2" t="s">
        <v>226</v>
      </c>
      <c r="RP631" s="2" t="s">
        <v>226</v>
      </c>
      <c r="RQ631" s="2" t="s">
        <v>226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252</v>
      </c>
      <c r="RZ631" s="2" t="s">
        <v>237</v>
      </c>
      <c r="SA631" s="2" t="s">
        <v>226</v>
      </c>
      <c r="SB631" s="2" t="s">
        <v>226</v>
      </c>
      <c r="SC631" s="2" t="s">
        <v>238</v>
      </c>
      <c r="SD631" s="2" t="s">
        <v>226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</row>
    <row r="632">
      <c r="A632" s="2" t="s">
        <v>4461</v>
      </c>
      <c r="B632" s="2" t="s">
        <v>577</v>
      </c>
      <c r="C632" s="2" t="s">
        <v>4255</v>
      </c>
      <c r="D632" s="2" t="s">
        <v>215</v>
      </c>
      <c r="E632" s="2" t="s">
        <v>216</v>
      </c>
      <c r="F632" s="2" t="s">
        <v>4462</v>
      </c>
      <c r="G632" s="2" t="s">
        <v>3040</v>
      </c>
      <c r="H632" s="2" t="s">
        <v>4463</v>
      </c>
      <c r="I632" s="2" t="s">
        <v>4464</v>
      </c>
      <c r="J632" s="2" t="s">
        <v>437</v>
      </c>
      <c r="K632" s="2" t="s">
        <v>841</v>
      </c>
      <c r="L632" s="3">
        <v>35.71</v>
      </c>
      <c r="M632" s="3">
        <v>37.5</v>
      </c>
      <c r="N632" s="3">
        <v>74.99</v>
      </c>
      <c r="O632" s="2" t="s">
        <v>223</v>
      </c>
      <c r="P632" s="2" t="s">
        <v>2226</v>
      </c>
      <c r="Q632" s="2" t="s">
        <v>225</v>
      </c>
      <c r="R632" s="2" t="s">
        <v>226</v>
      </c>
      <c r="S632" s="2" t="s">
        <v>4465</v>
      </c>
      <c r="T632" s="2" t="s">
        <v>228</v>
      </c>
      <c r="U632" s="2" t="s">
        <v>489</v>
      </c>
      <c r="V632" s="2" t="s">
        <v>563</v>
      </c>
      <c r="W632" s="2" t="s">
        <v>231</v>
      </c>
      <c r="X632" s="2" t="s">
        <v>226</v>
      </c>
      <c r="Y632" s="2" t="s">
        <v>853</v>
      </c>
      <c r="Z632" s="4">
        <v>170</v>
      </c>
      <c r="AA632" s="4">
        <f>=ROUNDDOWN({0},0)</f>
      </c>
      <c r="AB632" s="5"/>
      <c r="AC632" s="2" t="s">
        <v>2230</v>
      </c>
      <c r="AD632" s="4">
        <v>180</v>
      </c>
      <c r="AE632" s="4">
        <v>350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/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/>
      <c r="BJ632" s="4"/>
      <c r="BK632" s="8"/>
      <c r="BL632" s="2" t="s">
        <v>226</v>
      </c>
      <c r="BM632" s="7"/>
      <c r="BN632" s="7"/>
      <c r="BO632" s="4"/>
      <c r="BP632" s="8"/>
      <c r="BQ632" s="4"/>
      <c r="BR632" s="8"/>
      <c r="BS632" s="7"/>
      <c r="BT632" s="7"/>
      <c r="BU632" s="2" t="s">
        <v>949</v>
      </c>
      <c r="BV632" s="2" t="s">
        <v>223</v>
      </c>
      <c r="BW632" s="2" t="s">
        <v>226</v>
      </c>
      <c r="BX632" s="2" t="s">
        <v>226</v>
      </c>
      <c r="BY632" s="2" t="s">
        <v>238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667</v>
      </c>
      <c r="CH632" s="2" t="s">
        <v>223</v>
      </c>
      <c r="CI632" s="2" t="s">
        <v>226</v>
      </c>
      <c r="CJ632" s="2" t="s">
        <v>226</v>
      </c>
      <c r="CK632" s="2" t="s">
        <v>238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236</v>
      </c>
      <c r="CT632" s="2" t="s">
        <v>223</v>
      </c>
      <c r="CU632" s="2" t="s">
        <v>226</v>
      </c>
      <c r="CV632" s="2" t="s">
        <v>226</v>
      </c>
      <c r="CW632" s="2" t="s">
        <v>238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223</v>
      </c>
      <c r="DG632" s="2" t="s">
        <v>226</v>
      </c>
      <c r="DH632" s="2" t="s">
        <v>226</v>
      </c>
      <c r="DI632" s="2" t="s">
        <v>238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239</v>
      </c>
      <c r="DR632" s="2" t="s">
        <v>223</v>
      </c>
      <c r="DS632" s="2" t="s">
        <v>853</v>
      </c>
      <c r="DT632" s="2" t="s">
        <v>226</v>
      </c>
      <c r="DU632" s="2" t="s">
        <v>238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667</v>
      </c>
      <c r="ED632" s="2" t="s">
        <v>223</v>
      </c>
      <c r="EE632" s="2" t="s">
        <v>226</v>
      </c>
      <c r="EF632" s="2" t="s">
        <v>226</v>
      </c>
      <c r="EG632" s="2" t="s">
        <v>238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239</v>
      </c>
      <c r="EP632" s="2" t="s">
        <v>223</v>
      </c>
      <c r="EQ632" s="2" t="s">
        <v>853</v>
      </c>
      <c r="ER632" s="2" t="s">
        <v>226</v>
      </c>
      <c r="ES632" s="2" t="s">
        <v>238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239</v>
      </c>
      <c r="FB632" s="2" t="s">
        <v>223</v>
      </c>
      <c r="FC632" s="2" t="s">
        <v>2816</v>
      </c>
      <c r="FD632" s="2" t="s">
        <v>226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223</v>
      </c>
      <c r="FO632" s="2" t="s">
        <v>853</v>
      </c>
      <c r="FP632" s="2" t="s">
        <v>226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239</v>
      </c>
      <c r="FZ632" s="2" t="s">
        <v>223</v>
      </c>
      <c r="GA632" s="2" t="s">
        <v>853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252</v>
      </c>
      <c r="GL632" s="2" t="s">
        <v>223</v>
      </c>
      <c r="GM632" s="2" t="s">
        <v>226</v>
      </c>
      <c r="GN632" s="2" t="s">
        <v>226</v>
      </c>
      <c r="GO632" s="2" t="s">
        <v>238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239</v>
      </c>
      <c r="GX632" s="2" t="s">
        <v>223</v>
      </c>
      <c r="GY632" s="2" t="s">
        <v>853</v>
      </c>
      <c r="GZ632" s="2" t="s">
        <v>226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223</v>
      </c>
      <c r="HK632" s="2" t="s">
        <v>226</v>
      </c>
      <c r="HL632" s="2" t="s">
        <v>226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223</v>
      </c>
      <c r="HW632" s="2" t="s">
        <v>226</v>
      </c>
      <c r="HX632" s="2" t="s">
        <v>226</v>
      </c>
      <c r="HY632" s="2" t="s">
        <v>238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252</v>
      </c>
      <c r="IH632" s="2" t="s">
        <v>223</v>
      </c>
      <c r="II632" s="2" t="s">
        <v>226</v>
      </c>
      <c r="IJ632" s="2" t="s">
        <v>226</v>
      </c>
      <c r="IK632" s="2" t="s">
        <v>238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252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949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252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226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252</v>
      </c>
      <c r="KP632" s="2" t="s">
        <v>223</v>
      </c>
      <c r="KQ632" s="2" t="s">
        <v>226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252</v>
      </c>
      <c r="LB632" s="2" t="s">
        <v>223</v>
      </c>
      <c r="LC632" s="2" t="s">
        <v>226</v>
      </c>
      <c r="LD632" s="2" t="s">
        <v>226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252</v>
      </c>
      <c r="LN632" s="2" t="s">
        <v>223</v>
      </c>
      <c r="LO632" s="2" t="s">
        <v>226</v>
      </c>
      <c r="LP632" s="2" t="s">
        <v>226</v>
      </c>
      <c r="LQ632" s="2" t="s">
        <v>238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252</v>
      </c>
      <c r="LZ632" s="2" t="s">
        <v>223</v>
      </c>
      <c r="MA632" s="2" t="s">
        <v>226</v>
      </c>
      <c r="MB632" s="2" t="s">
        <v>226</v>
      </c>
      <c r="MC632" s="2" t="s">
        <v>238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252</v>
      </c>
      <c r="ML632" s="2" t="s">
        <v>223</v>
      </c>
      <c r="MM632" s="2" t="s">
        <v>226</v>
      </c>
      <c r="MN632" s="2" t="s">
        <v>226</v>
      </c>
      <c r="MO632" s="2" t="s">
        <v>238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223</v>
      </c>
      <c r="MY632" s="2" t="s">
        <v>226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949</v>
      </c>
      <c r="NV632" s="2" t="s">
        <v>223</v>
      </c>
      <c r="NW632" s="2" t="s">
        <v>226</v>
      </c>
      <c r="NX632" s="2" t="s">
        <v>226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252</v>
      </c>
      <c r="OH632" s="2" t="s">
        <v>223</v>
      </c>
      <c r="OI632" s="2" t="s">
        <v>226</v>
      </c>
      <c r="OJ632" s="2" t="s">
        <v>226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252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252</v>
      </c>
      <c r="PF632" s="2" t="s">
        <v>223</v>
      </c>
      <c r="PG632" s="2" t="s">
        <v>226</v>
      </c>
      <c r="PH632" s="2" t="s">
        <v>226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252</v>
      </c>
      <c r="QP632" s="2" t="s">
        <v>223</v>
      </c>
      <c r="QQ632" s="2" t="s">
        <v>226</v>
      </c>
      <c r="QR632" s="2" t="s">
        <v>226</v>
      </c>
      <c r="QS632" s="2" t="s">
        <v>238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266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252</v>
      </c>
      <c r="RN632" s="2" t="s">
        <v>223</v>
      </c>
      <c r="RO632" s="2" t="s">
        <v>226</v>
      </c>
      <c r="RP632" s="2" t="s">
        <v>226</v>
      </c>
      <c r="RQ632" s="2" t="s">
        <v>238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226</v>
      </c>
      <c r="RZ632" s="2" t="s">
        <v>226</v>
      </c>
      <c r="SA632" s="2" t="s">
        <v>226</v>
      </c>
      <c r="SB632" s="2" t="s">
        <v>226</v>
      </c>
      <c r="SC632" s="2" t="s">
        <v>226</v>
      </c>
      <c r="SD632" s="2" t="s">
        <v>226</v>
      </c>
      <c r="SE632" s="4">
        <v>170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>
        <v>180</v>
      </c>
      <c r="TB632" s="4"/>
      <c r="TC632" s="4"/>
      <c r="TD632" s="4"/>
      <c r="TE632" s="4"/>
      <c r="TF632" s="4"/>
      <c r="TG632" s="4">
        <v>170</v>
      </c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</row>
    <row r="633">
      <c r="A633" s="2" t="s">
        <v>4466</v>
      </c>
      <c r="B633" s="2" t="s">
        <v>577</v>
      </c>
      <c r="C633" s="2" t="s">
        <v>4255</v>
      </c>
      <c r="D633" s="2" t="s">
        <v>215</v>
      </c>
      <c r="E633" s="2" t="s">
        <v>216</v>
      </c>
      <c r="F633" s="2" t="s">
        <v>4462</v>
      </c>
      <c r="G633" s="2" t="s">
        <v>3040</v>
      </c>
      <c r="H633" s="2" t="s">
        <v>4463</v>
      </c>
      <c r="I633" s="2" t="s">
        <v>4464</v>
      </c>
      <c r="J633" s="2" t="s">
        <v>221</v>
      </c>
      <c r="K633" s="2" t="s">
        <v>841</v>
      </c>
      <c r="L633" s="3">
        <v>40.47</v>
      </c>
      <c r="M633" s="3">
        <v>42.49</v>
      </c>
      <c r="N633" s="3">
        <v>84.99</v>
      </c>
      <c r="O633" s="2" t="s">
        <v>223</v>
      </c>
      <c r="P633" s="2" t="s">
        <v>2226</v>
      </c>
      <c r="Q633" s="2" t="s">
        <v>225</v>
      </c>
      <c r="R633" s="2" t="s">
        <v>226</v>
      </c>
      <c r="S633" s="2" t="s">
        <v>4465</v>
      </c>
      <c r="T633" s="2" t="s">
        <v>228</v>
      </c>
      <c r="U633" s="2" t="s">
        <v>371</v>
      </c>
      <c r="V633" s="2" t="s">
        <v>563</v>
      </c>
      <c r="W633" s="2" t="s">
        <v>231</v>
      </c>
      <c r="X633" s="2" t="s">
        <v>226</v>
      </c>
      <c r="Y633" s="2" t="s">
        <v>4467</v>
      </c>
      <c r="Z633" s="4">
        <v>150</v>
      </c>
      <c r="AA633" s="4">
        <f>=ROUNDDOWN({0},0)</f>
      </c>
      <c r="AB633" s="5"/>
      <c r="AC633" s="2" t="s">
        <v>2230</v>
      </c>
      <c r="AD633" s="4">
        <v>150</v>
      </c>
      <c r="AE633" s="4">
        <v>290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/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/>
      <c r="BJ633" s="4"/>
      <c r="BK633" s="8"/>
      <c r="BL633" s="2" t="s">
        <v>226</v>
      </c>
      <c r="BM633" s="7"/>
      <c r="BN633" s="7"/>
      <c r="BO633" s="4"/>
      <c r="BP633" s="8"/>
      <c r="BQ633" s="4"/>
      <c r="BR633" s="8"/>
      <c r="BS633" s="7"/>
      <c r="BT633" s="7"/>
      <c r="BU633" s="2" t="s">
        <v>949</v>
      </c>
      <c r="BV633" s="2" t="s">
        <v>223</v>
      </c>
      <c r="BW633" s="2" t="s">
        <v>226</v>
      </c>
      <c r="BX633" s="2" t="s">
        <v>226</v>
      </c>
      <c r="BY633" s="2" t="s">
        <v>238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667</v>
      </c>
      <c r="CH633" s="2" t="s">
        <v>223</v>
      </c>
      <c r="CI633" s="2" t="s">
        <v>226</v>
      </c>
      <c r="CJ633" s="2" t="s">
        <v>226</v>
      </c>
      <c r="CK633" s="2" t="s">
        <v>238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236</v>
      </c>
      <c r="CT633" s="2" t="s">
        <v>223</v>
      </c>
      <c r="CU633" s="2" t="s">
        <v>226</v>
      </c>
      <c r="CV633" s="2" t="s">
        <v>226</v>
      </c>
      <c r="CW633" s="2" t="s">
        <v>238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223</v>
      </c>
      <c r="DG633" s="2" t="s">
        <v>226</v>
      </c>
      <c r="DH633" s="2" t="s">
        <v>226</v>
      </c>
      <c r="DI633" s="2" t="s">
        <v>238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239</v>
      </c>
      <c r="DR633" s="2" t="s">
        <v>223</v>
      </c>
      <c r="DS633" s="2" t="s">
        <v>853</v>
      </c>
      <c r="DT633" s="2" t="s">
        <v>226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667</v>
      </c>
      <c r="ED633" s="2" t="s">
        <v>223</v>
      </c>
      <c r="EE633" s="2" t="s">
        <v>226</v>
      </c>
      <c r="EF633" s="2" t="s">
        <v>226</v>
      </c>
      <c r="EG633" s="2" t="s">
        <v>238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239</v>
      </c>
      <c r="EP633" s="2" t="s">
        <v>223</v>
      </c>
      <c r="EQ633" s="2" t="s">
        <v>853</v>
      </c>
      <c r="ER633" s="2" t="s">
        <v>226</v>
      </c>
      <c r="ES633" s="2" t="s">
        <v>238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239</v>
      </c>
      <c r="FB633" s="2" t="s">
        <v>223</v>
      </c>
      <c r="FC633" s="2" t="s">
        <v>853</v>
      </c>
      <c r="FD633" s="2" t="s">
        <v>226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223</v>
      </c>
      <c r="FO633" s="2" t="s">
        <v>853</v>
      </c>
      <c r="FP633" s="2" t="s">
        <v>226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223</v>
      </c>
      <c r="GA633" s="2" t="s">
        <v>853</v>
      </c>
      <c r="GB633" s="2" t="s">
        <v>226</v>
      </c>
      <c r="GC633" s="2" t="s">
        <v>238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252</v>
      </c>
      <c r="GL633" s="2" t="s">
        <v>223</v>
      </c>
      <c r="GM633" s="2" t="s">
        <v>226</v>
      </c>
      <c r="GN633" s="2" t="s">
        <v>226</v>
      </c>
      <c r="GO633" s="2" t="s">
        <v>238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239</v>
      </c>
      <c r="GX633" s="2" t="s">
        <v>223</v>
      </c>
      <c r="GY633" s="2" t="s">
        <v>853</v>
      </c>
      <c r="GZ633" s="2" t="s">
        <v>226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223</v>
      </c>
      <c r="HK633" s="2" t="s">
        <v>226</v>
      </c>
      <c r="HL633" s="2" t="s">
        <v>226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223</v>
      </c>
      <c r="HW633" s="2" t="s">
        <v>226</v>
      </c>
      <c r="HX633" s="2" t="s">
        <v>226</v>
      </c>
      <c r="HY633" s="2" t="s">
        <v>238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252</v>
      </c>
      <c r="IH633" s="2" t="s">
        <v>223</v>
      </c>
      <c r="II633" s="2" t="s">
        <v>226</v>
      </c>
      <c r="IJ633" s="2" t="s">
        <v>226</v>
      </c>
      <c r="IK633" s="2" t="s">
        <v>238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252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949</v>
      </c>
      <c r="JF633" s="2" t="s">
        <v>223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252</v>
      </c>
      <c r="JR633" s="2" t="s">
        <v>223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252</v>
      </c>
      <c r="KP633" s="2" t="s">
        <v>223</v>
      </c>
      <c r="KQ633" s="2" t="s">
        <v>226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252</v>
      </c>
      <c r="LB633" s="2" t="s">
        <v>223</v>
      </c>
      <c r="LC633" s="2" t="s">
        <v>226</v>
      </c>
      <c r="LD633" s="2" t="s">
        <v>226</v>
      </c>
      <c r="LE633" s="2" t="s">
        <v>238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252</v>
      </c>
      <c r="LN633" s="2" t="s">
        <v>223</v>
      </c>
      <c r="LO633" s="2" t="s">
        <v>226</v>
      </c>
      <c r="LP633" s="2" t="s">
        <v>226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252</v>
      </c>
      <c r="LZ633" s="2" t="s">
        <v>223</v>
      </c>
      <c r="MA633" s="2" t="s">
        <v>226</v>
      </c>
      <c r="MB633" s="2" t="s">
        <v>226</v>
      </c>
      <c r="MC633" s="2" t="s">
        <v>238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252</v>
      </c>
      <c r="ML633" s="2" t="s">
        <v>223</v>
      </c>
      <c r="MM633" s="2" t="s">
        <v>226</v>
      </c>
      <c r="MN633" s="2" t="s">
        <v>226</v>
      </c>
      <c r="MO633" s="2" t="s">
        <v>238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236</v>
      </c>
      <c r="MX633" s="2" t="s">
        <v>223</v>
      </c>
      <c r="MY633" s="2" t="s">
        <v>226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949</v>
      </c>
      <c r="NV633" s="2" t="s">
        <v>223</v>
      </c>
      <c r="NW633" s="2" t="s">
        <v>226</v>
      </c>
      <c r="NX633" s="2" t="s">
        <v>226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252</v>
      </c>
      <c r="OH633" s="2" t="s">
        <v>223</v>
      </c>
      <c r="OI633" s="2" t="s">
        <v>226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252</v>
      </c>
      <c r="OT633" s="2" t="s">
        <v>223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252</v>
      </c>
      <c r="PF633" s="2" t="s">
        <v>223</v>
      </c>
      <c r="PG633" s="2" t="s">
        <v>226</v>
      </c>
      <c r="PH633" s="2" t="s">
        <v>226</v>
      </c>
      <c r="PI633" s="2" t="s">
        <v>238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252</v>
      </c>
      <c r="QP633" s="2" t="s">
        <v>223</v>
      </c>
      <c r="QQ633" s="2" t="s">
        <v>226</v>
      </c>
      <c r="QR633" s="2" t="s">
        <v>226</v>
      </c>
      <c r="QS633" s="2" t="s">
        <v>238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266</v>
      </c>
      <c r="RB633" s="2" t="s">
        <v>223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252</v>
      </c>
      <c r="RN633" s="2" t="s">
        <v>223</v>
      </c>
      <c r="RO633" s="2" t="s">
        <v>226</v>
      </c>
      <c r="RP633" s="2" t="s">
        <v>226</v>
      </c>
      <c r="RQ633" s="2" t="s">
        <v>238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226</v>
      </c>
      <c r="RZ633" s="2" t="s">
        <v>226</v>
      </c>
      <c r="SA633" s="2" t="s">
        <v>226</v>
      </c>
      <c r="SB633" s="2" t="s">
        <v>226</v>
      </c>
      <c r="SC633" s="2" t="s">
        <v>226</v>
      </c>
      <c r="SD633" s="2" t="s">
        <v>226</v>
      </c>
      <c r="SE633" s="4">
        <v>150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>
        <v>150</v>
      </c>
      <c r="TB633" s="4"/>
      <c r="TC633" s="4"/>
      <c r="TD633" s="4"/>
      <c r="TE633" s="4"/>
      <c r="TF633" s="4"/>
      <c r="TG633" s="4">
        <v>140</v>
      </c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</row>
    <row r="634">
      <c r="A634" s="2" t="s">
        <v>4468</v>
      </c>
      <c r="B634" s="2" t="s">
        <v>577</v>
      </c>
      <c r="C634" s="2" t="s">
        <v>4255</v>
      </c>
      <c r="D634" s="2" t="s">
        <v>215</v>
      </c>
      <c r="E634" s="2" t="s">
        <v>216</v>
      </c>
      <c r="F634" s="2" t="s">
        <v>4469</v>
      </c>
      <c r="G634" s="2" t="s">
        <v>4470</v>
      </c>
      <c r="H634" s="2" t="s">
        <v>4471</v>
      </c>
      <c r="I634" s="2" t="s">
        <v>4437</v>
      </c>
      <c r="J634" s="2" t="s">
        <v>221</v>
      </c>
      <c r="K634" s="2" t="s">
        <v>4472</v>
      </c>
      <c r="L634" s="3">
        <v>50</v>
      </c>
      <c r="M634" s="3">
        <v>52.5</v>
      </c>
      <c r="N634" s="3">
        <v>99.99</v>
      </c>
      <c r="O634" s="2" t="s">
        <v>302</v>
      </c>
      <c r="P634" s="2" t="s">
        <v>284</v>
      </c>
      <c r="Q634" s="2" t="s">
        <v>225</v>
      </c>
      <c r="R634" s="2" t="s">
        <v>226</v>
      </c>
      <c r="S634" s="2" t="s">
        <v>4473</v>
      </c>
      <c r="T634" s="2" t="s">
        <v>228</v>
      </c>
      <c r="U634" s="2" t="s">
        <v>229</v>
      </c>
      <c r="V634" s="2" t="s">
        <v>2079</v>
      </c>
      <c r="W634" s="2" t="s">
        <v>231</v>
      </c>
      <c r="X634" s="2" t="s">
        <v>226</v>
      </c>
      <c r="Y634" s="2" t="s">
        <v>4270</v>
      </c>
      <c r="Z634" s="4"/>
      <c r="AA634" s="4">
        <f>=ROUNDDOWN({0},0)</f>
      </c>
      <c r="AB634" s="5"/>
      <c r="AC634" s="2" t="s">
        <v>226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>
        <v>4</v>
      </c>
      <c r="AS634" s="8">
        <v>128.66</v>
      </c>
      <c r="AT634" s="7">
        <v>-1</v>
      </c>
      <c r="AU634" s="7">
        <v>-1</v>
      </c>
      <c r="AV634" s="4"/>
      <c r="AW634" s="8"/>
      <c r="AX634" s="4">
        <v>4</v>
      </c>
      <c r="AY634" s="8">
        <v>128.66</v>
      </c>
      <c r="AZ634" s="7">
        <v>-1</v>
      </c>
      <c r="BA634" s="7">
        <v>-1</v>
      </c>
      <c r="BB634" s="7"/>
      <c r="BC634" s="4"/>
      <c r="BD634" s="8"/>
      <c r="BE634" s="4">
        <v>4</v>
      </c>
      <c r="BF634" s="8">
        <v>128.66</v>
      </c>
      <c r="BG634" s="7">
        <v>-1</v>
      </c>
      <c r="BH634" s="7">
        <v>-1</v>
      </c>
      <c r="BI634" s="7"/>
      <c r="BJ634" s="4"/>
      <c r="BK634" s="8"/>
      <c r="BL634" s="2" t="s">
        <v>4474</v>
      </c>
      <c r="BM634" s="7"/>
      <c r="BN634" s="7"/>
      <c r="BO634" s="4"/>
      <c r="BP634" s="8"/>
      <c r="BQ634" s="4"/>
      <c r="BR634" s="8"/>
      <c r="BS634" s="7"/>
      <c r="BT634" s="7"/>
      <c r="BU634" s="2" t="s">
        <v>239</v>
      </c>
      <c r="BV634" s="2" t="s">
        <v>237</v>
      </c>
      <c r="BW634" s="2" t="s">
        <v>226</v>
      </c>
      <c r="BX634" s="2" t="s">
        <v>3581</v>
      </c>
      <c r="BY634" s="2" t="s">
        <v>238</v>
      </c>
      <c r="BZ634" s="2" t="s">
        <v>226</v>
      </c>
      <c r="CA634" s="4"/>
      <c r="CB634" s="8"/>
      <c r="CC634" s="4">
        <v>1</v>
      </c>
      <c r="CD634" s="8">
        <v>51.74</v>
      </c>
      <c r="CE634" s="7">
        <v>-1</v>
      </c>
      <c r="CF634" s="7">
        <v>-1</v>
      </c>
      <c r="CG634" s="2" t="s">
        <v>239</v>
      </c>
      <c r="CH634" s="2" t="s">
        <v>237</v>
      </c>
      <c r="CI634" s="2" t="s">
        <v>1257</v>
      </c>
      <c r="CJ634" s="2" t="s">
        <v>2466</v>
      </c>
      <c r="CK634" s="2" t="s">
        <v>238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239</v>
      </c>
      <c r="CT634" s="2" t="s">
        <v>237</v>
      </c>
      <c r="CU634" s="2" t="s">
        <v>3271</v>
      </c>
      <c r="CV634" s="2" t="s">
        <v>825</v>
      </c>
      <c r="CW634" s="2" t="s">
        <v>238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239</v>
      </c>
      <c r="DF634" s="2" t="s">
        <v>237</v>
      </c>
      <c r="DG634" s="2" t="s">
        <v>1180</v>
      </c>
      <c r="DH634" s="2" t="s">
        <v>4031</v>
      </c>
      <c r="DI634" s="2" t="s">
        <v>291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239</v>
      </c>
      <c r="DR634" s="2" t="s">
        <v>237</v>
      </c>
      <c r="DS634" s="2" t="s">
        <v>4271</v>
      </c>
      <c r="DT634" s="2" t="s">
        <v>644</v>
      </c>
      <c r="DU634" s="2" t="s">
        <v>291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239</v>
      </c>
      <c r="ED634" s="2" t="s">
        <v>237</v>
      </c>
      <c r="EE634" s="2" t="s">
        <v>1801</v>
      </c>
      <c r="EF634" s="2" t="s">
        <v>338</v>
      </c>
      <c r="EG634" s="2" t="s">
        <v>238</v>
      </c>
      <c r="EH634" s="2" t="s">
        <v>226</v>
      </c>
      <c r="EI634" s="4"/>
      <c r="EJ634" s="8"/>
      <c r="EK634" s="4">
        <v>3</v>
      </c>
      <c r="EL634" s="8">
        <v>76.92</v>
      </c>
      <c r="EM634" s="7">
        <v>-1</v>
      </c>
      <c r="EN634" s="7">
        <v>-1</v>
      </c>
      <c r="EO634" s="2" t="s">
        <v>239</v>
      </c>
      <c r="EP634" s="2" t="s">
        <v>237</v>
      </c>
      <c r="EQ634" s="2" t="s">
        <v>4475</v>
      </c>
      <c r="ER634" s="2" t="s">
        <v>4271</v>
      </c>
      <c r="ES634" s="2" t="s">
        <v>238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239</v>
      </c>
      <c r="FB634" s="2" t="s">
        <v>237</v>
      </c>
      <c r="FC634" s="2" t="s">
        <v>4476</v>
      </c>
      <c r="FD634" s="2" t="s">
        <v>1260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237</v>
      </c>
      <c r="FO634" s="2" t="s">
        <v>4477</v>
      </c>
      <c r="FP634" s="2" t="s">
        <v>1425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252</v>
      </c>
      <c r="GL634" s="2" t="s">
        <v>237</v>
      </c>
      <c r="GM634" s="2" t="s">
        <v>226</v>
      </c>
      <c r="GN634" s="2" t="s">
        <v>226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239</v>
      </c>
      <c r="GX634" s="2" t="s">
        <v>237</v>
      </c>
      <c r="GY634" s="2" t="s">
        <v>1942</v>
      </c>
      <c r="GZ634" s="2" t="s">
        <v>2283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252</v>
      </c>
      <c r="HJ634" s="2" t="s">
        <v>237</v>
      </c>
      <c r="HK634" s="2" t="s">
        <v>226</v>
      </c>
      <c r="HL634" s="2" t="s">
        <v>226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239</v>
      </c>
      <c r="HV634" s="2" t="s">
        <v>237</v>
      </c>
      <c r="HW634" s="2" t="s">
        <v>1171</v>
      </c>
      <c r="HX634" s="2" t="s">
        <v>2275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252</v>
      </c>
      <c r="IH634" s="2" t="s">
        <v>237</v>
      </c>
      <c r="II634" s="2" t="s">
        <v>226</v>
      </c>
      <c r="IJ634" s="2" t="s">
        <v>226</v>
      </c>
      <c r="IK634" s="2" t="s">
        <v>238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252</v>
      </c>
      <c r="JF634" s="2" t="s">
        <v>237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252</v>
      </c>
      <c r="JR634" s="2" t="s">
        <v>237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237</v>
      </c>
      <c r="KE634" s="2" t="s">
        <v>226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236</v>
      </c>
      <c r="KP634" s="2" t="s">
        <v>237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252</v>
      </c>
      <c r="LB634" s="2" t="s">
        <v>237</v>
      </c>
      <c r="LC634" s="2" t="s">
        <v>226</v>
      </c>
      <c r="LD634" s="2" t="s">
        <v>226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237</v>
      </c>
      <c r="LO634" s="2" t="s">
        <v>321</v>
      </c>
      <c r="LP634" s="2" t="s">
        <v>497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237</v>
      </c>
      <c r="MY634" s="2" t="s">
        <v>697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239</v>
      </c>
      <c r="NJ634" s="2" t="s">
        <v>237</v>
      </c>
      <c r="NK634" s="2" t="s">
        <v>1084</v>
      </c>
      <c r="NL634" s="2" t="s">
        <v>1060</v>
      </c>
      <c r="NM634" s="2" t="s">
        <v>291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239</v>
      </c>
      <c r="NV634" s="2" t="s">
        <v>237</v>
      </c>
      <c r="NW634" s="2" t="s">
        <v>1260</v>
      </c>
      <c r="NX634" s="2" t="s">
        <v>780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252</v>
      </c>
      <c r="OH634" s="2" t="s">
        <v>237</v>
      </c>
      <c r="OI634" s="2" t="s">
        <v>226</v>
      </c>
      <c r="OJ634" s="2" t="s">
        <v>226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252</v>
      </c>
      <c r="OT634" s="2" t="s">
        <v>237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266</v>
      </c>
      <c r="QD634" s="2" t="s">
        <v>237</v>
      </c>
      <c r="QE634" s="2" t="s">
        <v>226</v>
      </c>
      <c r="QF634" s="2" t="s">
        <v>226</v>
      </c>
      <c r="QG634" s="2" t="s">
        <v>238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236</v>
      </c>
      <c r="QP634" s="2" t="s">
        <v>237</v>
      </c>
      <c r="QQ634" s="2" t="s">
        <v>226</v>
      </c>
      <c r="QR634" s="2" t="s">
        <v>226</v>
      </c>
      <c r="QS634" s="2" t="s">
        <v>238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266</v>
      </c>
      <c r="RB634" s="2" t="s">
        <v>237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226</v>
      </c>
      <c r="RN634" s="2" t="s">
        <v>226</v>
      </c>
      <c r="RO634" s="2" t="s">
        <v>226</v>
      </c>
      <c r="RP634" s="2" t="s">
        <v>226</v>
      </c>
      <c r="RQ634" s="2" t="s">
        <v>226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236</v>
      </c>
      <c r="RZ634" s="2" t="s">
        <v>237</v>
      </c>
      <c r="SA634" s="2" t="s">
        <v>226</v>
      </c>
      <c r="SB634" s="2" t="s">
        <v>226</v>
      </c>
      <c r="SC634" s="2" t="s">
        <v>238</v>
      </c>
      <c r="SD634" s="2" t="s">
        <v>226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</row>
    <row r="635">
      <c r="A635" s="2" t="s">
        <v>4478</v>
      </c>
      <c r="B635" s="2" t="s">
        <v>577</v>
      </c>
      <c r="C635" s="2" t="s">
        <v>4255</v>
      </c>
      <c r="D635" s="2" t="s">
        <v>215</v>
      </c>
      <c r="E635" s="2" t="s">
        <v>216</v>
      </c>
      <c r="F635" s="2" t="s">
        <v>4479</v>
      </c>
      <c r="G635" s="2" t="s">
        <v>4480</v>
      </c>
      <c r="H635" s="2" t="s">
        <v>4481</v>
      </c>
      <c r="I635" s="2" t="s">
        <v>4437</v>
      </c>
      <c r="J635" s="2" t="s">
        <v>437</v>
      </c>
      <c r="K635" s="2" t="s">
        <v>405</v>
      </c>
      <c r="L635" s="3">
        <v>38.4</v>
      </c>
      <c r="M635" s="3">
        <v>40.32</v>
      </c>
      <c r="N635" s="3">
        <v>79.99</v>
      </c>
      <c r="O635" s="2" t="s">
        <v>283</v>
      </c>
      <c r="P635" s="2" t="s">
        <v>284</v>
      </c>
      <c r="Q635" s="2" t="s">
        <v>225</v>
      </c>
      <c r="R635" s="2" t="s">
        <v>226</v>
      </c>
      <c r="S635" s="2" t="s">
        <v>4482</v>
      </c>
      <c r="T635" s="2" t="s">
        <v>228</v>
      </c>
      <c r="U635" s="2" t="s">
        <v>371</v>
      </c>
      <c r="V635" s="2" t="s">
        <v>2079</v>
      </c>
      <c r="W635" s="2" t="s">
        <v>231</v>
      </c>
      <c r="X635" s="2" t="s">
        <v>226</v>
      </c>
      <c r="Y635" s="2" t="s">
        <v>1122</v>
      </c>
      <c r="Z635" s="4"/>
      <c r="AA635" s="4">
        <f>=ROUNDDOWN({0},0)</f>
      </c>
      <c r="AB635" s="5"/>
      <c r="AC635" s="2" t="s">
        <v>226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/>
      <c r="AQ635" s="8"/>
      <c r="AR635" s="4">
        <v>46</v>
      </c>
      <c r="AS635" s="8">
        <v>1857.11</v>
      </c>
      <c r="AT635" s="7">
        <v>-1</v>
      </c>
      <c r="AU635" s="7">
        <v>-1</v>
      </c>
      <c r="AV635" s="4"/>
      <c r="AW635" s="8"/>
      <c r="AX635" s="4">
        <v>46</v>
      </c>
      <c r="AY635" s="8">
        <v>1857.11</v>
      </c>
      <c r="AZ635" s="7">
        <v>-1</v>
      </c>
      <c r="BA635" s="7">
        <v>-1</v>
      </c>
      <c r="BB635" s="7"/>
      <c r="BC635" s="4"/>
      <c r="BD635" s="8"/>
      <c r="BE635" s="4">
        <v>46</v>
      </c>
      <c r="BF635" s="8">
        <v>1857.11</v>
      </c>
      <c r="BG635" s="7">
        <v>-1</v>
      </c>
      <c r="BH635" s="7">
        <v>-1</v>
      </c>
      <c r="BI635" s="7"/>
      <c r="BJ635" s="4"/>
      <c r="BK635" s="8"/>
      <c r="BL635" s="2" t="s">
        <v>4483</v>
      </c>
      <c r="BM635" s="7"/>
      <c r="BN635" s="7"/>
      <c r="BO635" s="4"/>
      <c r="BP635" s="8"/>
      <c r="BQ635" s="4">
        <v>16</v>
      </c>
      <c r="BR635" s="8">
        <v>706.56</v>
      </c>
      <c r="BS635" s="7">
        <v>-1</v>
      </c>
      <c r="BT635" s="7">
        <v>-1</v>
      </c>
      <c r="BU635" s="2" t="s">
        <v>239</v>
      </c>
      <c r="BV635" s="2" t="s">
        <v>237</v>
      </c>
      <c r="BW635" s="2" t="s">
        <v>226</v>
      </c>
      <c r="BX635" s="2" t="s">
        <v>1680</v>
      </c>
      <c r="BY635" s="2" t="s">
        <v>238</v>
      </c>
      <c r="BZ635" s="2" t="s">
        <v>226</v>
      </c>
      <c r="CA635" s="4"/>
      <c r="CB635" s="8"/>
      <c r="CC635" s="4">
        <v>7</v>
      </c>
      <c r="CD635" s="8">
        <v>284.27</v>
      </c>
      <c r="CE635" s="7">
        <v>-1</v>
      </c>
      <c r="CF635" s="7">
        <v>-1</v>
      </c>
      <c r="CG635" s="2" t="s">
        <v>239</v>
      </c>
      <c r="CH635" s="2" t="s">
        <v>237</v>
      </c>
      <c r="CI635" s="2" t="s">
        <v>860</v>
      </c>
      <c r="CJ635" s="2" t="s">
        <v>904</v>
      </c>
      <c r="CK635" s="2" t="s">
        <v>238</v>
      </c>
      <c r="CL635" s="2" t="s">
        <v>226</v>
      </c>
      <c r="CM635" s="4"/>
      <c r="CN635" s="8"/>
      <c r="CO635" s="4">
        <v>5</v>
      </c>
      <c r="CP635" s="8">
        <v>218.55</v>
      </c>
      <c r="CQ635" s="7">
        <v>-1</v>
      </c>
      <c r="CR635" s="7">
        <v>-1</v>
      </c>
      <c r="CS635" s="2" t="s">
        <v>239</v>
      </c>
      <c r="CT635" s="2" t="s">
        <v>237</v>
      </c>
      <c r="CU635" s="2" t="s">
        <v>1122</v>
      </c>
      <c r="CV635" s="2" t="s">
        <v>814</v>
      </c>
      <c r="CW635" s="2" t="s">
        <v>238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239</v>
      </c>
      <c r="DF635" s="2" t="s">
        <v>237</v>
      </c>
      <c r="DG635" s="2" t="s">
        <v>654</v>
      </c>
      <c r="DH635" s="2" t="s">
        <v>1840</v>
      </c>
      <c r="DI635" s="2" t="s">
        <v>291</v>
      </c>
      <c r="DJ635" s="2" t="s">
        <v>226</v>
      </c>
      <c r="DK635" s="4"/>
      <c r="DL635" s="8"/>
      <c r="DM635" s="4">
        <v>1</v>
      </c>
      <c r="DN635" s="8">
        <v>30.32</v>
      </c>
      <c r="DO635" s="7">
        <v>-1</v>
      </c>
      <c r="DP635" s="7">
        <v>-1</v>
      </c>
      <c r="DQ635" s="2" t="s">
        <v>239</v>
      </c>
      <c r="DR635" s="2" t="s">
        <v>237</v>
      </c>
      <c r="DS635" s="2" t="s">
        <v>2363</v>
      </c>
      <c r="DT635" s="2" t="s">
        <v>832</v>
      </c>
      <c r="DU635" s="2" t="s">
        <v>291</v>
      </c>
      <c r="DV635" s="2" t="s">
        <v>226</v>
      </c>
      <c r="DW635" s="4"/>
      <c r="DX635" s="8"/>
      <c r="DY635" s="4">
        <v>1</v>
      </c>
      <c r="DZ635" s="8">
        <v>40.75</v>
      </c>
      <c r="EA635" s="7">
        <v>-1</v>
      </c>
      <c r="EB635" s="7">
        <v>-1</v>
      </c>
      <c r="EC635" s="2" t="s">
        <v>239</v>
      </c>
      <c r="ED635" s="2" t="s">
        <v>237</v>
      </c>
      <c r="EE635" s="2" t="s">
        <v>1801</v>
      </c>
      <c r="EF635" s="2" t="s">
        <v>1252</v>
      </c>
      <c r="EG635" s="2" t="s">
        <v>238</v>
      </c>
      <c r="EH635" s="2" t="s">
        <v>226</v>
      </c>
      <c r="EI635" s="4"/>
      <c r="EJ635" s="8"/>
      <c r="EK635" s="4">
        <v>9</v>
      </c>
      <c r="EL635" s="8">
        <v>302.49</v>
      </c>
      <c r="EM635" s="7">
        <v>-1</v>
      </c>
      <c r="EN635" s="7">
        <v>-1</v>
      </c>
      <c r="EO635" s="2" t="s">
        <v>239</v>
      </c>
      <c r="EP635" s="2" t="s">
        <v>237</v>
      </c>
      <c r="EQ635" s="2" t="s">
        <v>2281</v>
      </c>
      <c r="ER635" s="2" t="s">
        <v>1794</v>
      </c>
      <c r="ES635" s="2" t="s">
        <v>238</v>
      </c>
      <c r="ET635" s="2" t="s">
        <v>226</v>
      </c>
      <c r="EU635" s="4"/>
      <c r="EV635" s="8"/>
      <c r="EW635" s="4">
        <v>1</v>
      </c>
      <c r="EX635" s="8">
        <v>40.31</v>
      </c>
      <c r="EY635" s="7">
        <v>-1</v>
      </c>
      <c r="EZ635" s="7">
        <v>-1</v>
      </c>
      <c r="FA635" s="2" t="s">
        <v>239</v>
      </c>
      <c r="FB635" s="2" t="s">
        <v>237</v>
      </c>
      <c r="FC635" s="2" t="s">
        <v>4312</v>
      </c>
      <c r="FD635" s="2" t="s">
        <v>3379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237</v>
      </c>
      <c r="FO635" s="2" t="s">
        <v>1122</v>
      </c>
      <c r="FP635" s="2" t="s">
        <v>1197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252</v>
      </c>
      <c r="GL635" s="2" t="s">
        <v>237</v>
      </c>
      <c r="GM635" s="2" t="s">
        <v>226</v>
      </c>
      <c r="GN635" s="2" t="s">
        <v>226</v>
      </c>
      <c r="GO635" s="2" t="s">
        <v>238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239</v>
      </c>
      <c r="GX635" s="2" t="s">
        <v>237</v>
      </c>
      <c r="GY635" s="2" t="s">
        <v>440</v>
      </c>
      <c r="GZ635" s="2" t="s">
        <v>2171</v>
      </c>
      <c r="HA635" s="2" t="s">
        <v>238</v>
      </c>
      <c r="HB635" s="2" t="s">
        <v>226</v>
      </c>
      <c r="HC635" s="4"/>
      <c r="HD635" s="8"/>
      <c r="HE635" s="4">
        <v>1</v>
      </c>
      <c r="HF635" s="8">
        <v>42.34</v>
      </c>
      <c r="HG635" s="7">
        <v>-1</v>
      </c>
      <c r="HH635" s="7">
        <v>-1</v>
      </c>
      <c r="HI635" s="2" t="s">
        <v>239</v>
      </c>
      <c r="HJ635" s="2" t="s">
        <v>237</v>
      </c>
      <c r="HK635" s="2" t="s">
        <v>3591</v>
      </c>
      <c r="HL635" s="2" t="s">
        <v>2964</v>
      </c>
      <c r="HM635" s="2" t="s">
        <v>238</v>
      </c>
      <c r="HN635" s="2" t="s">
        <v>226</v>
      </c>
      <c r="HO635" s="4"/>
      <c r="HP635" s="8"/>
      <c r="HQ635" s="4">
        <v>4</v>
      </c>
      <c r="HR635" s="8">
        <v>161.28</v>
      </c>
      <c r="HS635" s="7">
        <v>-1</v>
      </c>
      <c r="HT635" s="7">
        <v>-1</v>
      </c>
      <c r="HU635" s="2" t="s">
        <v>1002</v>
      </c>
      <c r="HV635" s="2" t="s">
        <v>237</v>
      </c>
      <c r="HW635" s="2" t="s">
        <v>666</v>
      </c>
      <c r="HX635" s="2" t="s">
        <v>263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252</v>
      </c>
      <c r="IH635" s="2" t="s">
        <v>237</v>
      </c>
      <c r="II635" s="2" t="s">
        <v>226</v>
      </c>
      <c r="IJ635" s="2" t="s">
        <v>226</v>
      </c>
      <c r="IK635" s="2" t="s">
        <v>238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252</v>
      </c>
      <c r="JF635" s="2" t="s">
        <v>237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237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237</v>
      </c>
      <c r="KE635" s="2" t="s">
        <v>226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236</v>
      </c>
      <c r="KP635" s="2" t="s">
        <v>237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252</v>
      </c>
      <c r="LB635" s="2" t="s">
        <v>237</v>
      </c>
      <c r="LC635" s="2" t="s">
        <v>226</v>
      </c>
      <c r="LD635" s="2" t="s">
        <v>226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237</v>
      </c>
      <c r="LO635" s="2" t="s">
        <v>321</v>
      </c>
      <c r="LP635" s="2" t="s">
        <v>425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239</v>
      </c>
      <c r="MX635" s="2" t="s">
        <v>237</v>
      </c>
      <c r="MY635" s="2" t="s">
        <v>355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239</v>
      </c>
      <c r="NJ635" s="2" t="s">
        <v>237</v>
      </c>
      <c r="NK635" s="2" t="s">
        <v>3688</v>
      </c>
      <c r="NL635" s="2" t="s">
        <v>358</v>
      </c>
      <c r="NM635" s="2" t="s">
        <v>238</v>
      </c>
      <c r="NN635" s="2" t="s">
        <v>226</v>
      </c>
      <c r="NO635" s="4"/>
      <c r="NP635" s="8"/>
      <c r="NQ635" s="4">
        <v>1</v>
      </c>
      <c r="NR635" s="8">
        <v>30.24</v>
      </c>
      <c r="NS635" s="7">
        <v>-1</v>
      </c>
      <c r="NT635" s="7">
        <v>-1</v>
      </c>
      <c r="NU635" s="2" t="s">
        <v>239</v>
      </c>
      <c r="NV635" s="2" t="s">
        <v>237</v>
      </c>
      <c r="NW635" s="2" t="s">
        <v>1801</v>
      </c>
      <c r="NX635" s="2" t="s">
        <v>730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252</v>
      </c>
      <c r="OH635" s="2" t="s">
        <v>237</v>
      </c>
      <c r="OI635" s="2" t="s">
        <v>226</v>
      </c>
      <c r="OJ635" s="2" t="s">
        <v>226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252</v>
      </c>
      <c r="OT635" s="2" t="s">
        <v>237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266</v>
      </c>
      <c r="QD635" s="2" t="s">
        <v>237</v>
      </c>
      <c r="QE635" s="2" t="s">
        <v>226</v>
      </c>
      <c r="QF635" s="2" t="s">
        <v>226</v>
      </c>
      <c r="QG635" s="2" t="s">
        <v>238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236</v>
      </c>
      <c r="QP635" s="2" t="s">
        <v>237</v>
      </c>
      <c r="QQ635" s="2" t="s">
        <v>226</v>
      </c>
      <c r="QR635" s="2" t="s">
        <v>226</v>
      </c>
      <c r="QS635" s="2" t="s">
        <v>238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266</v>
      </c>
      <c r="RB635" s="2" t="s">
        <v>237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226</v>
      </c>
      <c r="RN635" s="2" t="s">
        <v>226</v>
      </c>
      <c r="RO635" s="2" t="s">
        <v>226</v>
      </c>
      <c r="RP635" s="2" t="s">
        <v>226</v>
      </c>
      <c r="RQ635" s="2" t="s">
        <v>226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236</v>
      </c>
      <c r="RZ635" s="2" t="s">
        <v>237</v>
      </c>
      <c r="SA635" s="2" t="s">
        <v>226</v>
      </c>
      <c r="SB635" s="2" t="s">
        <v>226</v>
      </c>
      <c r="SC635" s="2" t="s">
        <v>238</v>
      </c>
      <c r="SD635" s="2" t="s">
        <v>226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</row>
    <row r="636">
      <c r="A636" s="2" t="s">
        <v>4484</v>
      </c>
      <c r="B636" s="2" t="s">
        <v>577</v>
      </c>
      <c r="C636" s="2" t="s">
        <v>4255</v>
      </c>
      <c r="D636" s="2" t="s">
        <v>215</v>
      </c>
      <c r="E636" s="2" t="s">
        <v>363</v>
      </c>
      <c r="F636" s="2" t="s">
        <v>4485</v>
      </c>
      <c r="G636" s="2" t="s">
        <v>4085</v>
      </c>
      <c r="H636" s="2" t="s">
        <v>2159</v>
      </c>
      <c r="I636" s="2" t="s">
        <v>4486</v>
      </c>
      <c r="J636" s="2" t="s">
        <v>437</v>
      </c>
      <c r="K636" s="2" t="s">
        <v>795</v>
      </c>
      <c r="L636" s="3">
        <v>37</v>
      </c>
      <c r="M636" s="3">
        <v>38.85</v>
      </c>
      <c r="N636" s="3">
        <v>72.99</v>
      </c>
      <c r="O636" s="2" t="s">
        <v>223</v>
      </c>
      <c r="P636" s="2" t="s">
        <v>284</v>
      </c>
      <c r="Q636" s="2" t="s">
        <v>225</v>
      </c>
      <c r="R636" s="2" t="s">
        <v>226</v>
      </c>
      <c r="S636" s="2" t="s">
        <v>4487</v>
      </c>
      <c r="T636" s="2" t="s">
        <v>228</v>
      </c>
      <c r="U636" s="2" t="s">
        <v>2756</v>
      </c>
      <c r="V636" s="2" t="s">
        <v>320</v>
      </c>
      <c r="W636" s="2" t="s">
        <v>231</v>
      </c>
      <c r="X636" s="2" t="s">
        <v>226</v>
      </c>
      <c r="Y636" s="2" t="s">
        <v>384</v>
      </c>
      <c r="Z636" s="4"/>
      <c r="AA636" s="4">
        <f>=ROUNDDOWN({0},0)</f>
      </c>
      <c r="AB636" s="5">
        <v>3.1</v>
      </c>
      <c r="AC636" s="2" t="s">
        <v>226</v>
      </c>
      <c r="AD636" s="4"/>
      <c r="AE636" s="4"/>
      <c r="AF636" s="6">
        <v>65</v>
      </c>
      <c r="AG636" s="6"/>
      <c r="AH636" s="7">
        <v>0.9524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43</v>
      </c>
      <c r="AQ636" s="8">
        <v>1183.27</v>
      </c>
      <c r="AR636" s="4">
        <v>23</v>
      </c>
      <c r="AS636" s="8">
        <v>908.32</v>
      </c>
      <c r="AT636" s="7">
        <v>0.8696</v>
      </c>
      <c r="AU636" s="7">
        <v>0.3027</v>
      </c>
      <c r="AV636" s="4">
        <v>74</v>
      </c>
      <c r="AW636" s="8">
        <v>2493.05</v>
      </c>
      <c r="AX636" s="4">
        <v>37</v>
      </c>
      <c r="AY636" s="8">
        <v>1599.72</v>
      </c>
      <c r="AZ636" s="7">
        <v>1</v>
      </c>
      <c r="BA636" s="7">
        <v>0.5584</v>
      </c>
      <c r="BB636" s="7">
        <v>0.4746</v>
      </c>
      <c r="BC636" s="4">
        <v>125</v>
      </c>
      <c r="BD636" s="8">
        <v>4357.13</v>
      </c>
      <c r="BE636" s="4">
        <v>59</v>
      </c>
      <c r="BF636" s="8">
        <v>2462.03</v>
      </c>
      <c r="BG636" s="7">
        <v>1.1186</v>
      </c>
      <c r="BH636" s="7">
        <v>0.7697</v>
      </c>
      <c r="BI636" s="7">
        <v>0.5722</v>
      </c>
      <c r="BJ636" s="4">
        <v>43</v>
      </c>
      <c r="BK636" s="8">
        <v>1183.27</v>
      </c>
      <c r="BL636" s="2" t="s">
        <v>4488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266</v>
      </c>
      <c r="BV636" s="2" t="s">
        <v>223</v>
      </c>
      <c r="BW636" s="2" t="s">
        <v>226</v>
      </c>
      <c r="BX636" s="2" t="s">
        <v>226</v>
      </c>
      <c r="BY636" s="2" t="s">
        <v>238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337</v>
      </c>
      <c r="CH636" s="2" t="s">
        <v>223</v>
      </c>
      <c r="CI636" s="2" t="s">
        <v>226</v>
      </c>
      <c r="CJ636" s="2" t="s">
        <v>226</v>
      </c>
      <c r="CK636" s="2" t="s">
        <v>238</v>
      </c>
      <c r="CL636" s="2" t="s">
        <v>226</v>
      </c>
      <c r="CM636" s="4">
        <v>4</v>
      </c>
      <c r="CN636" s="8">
        <v>167.84</v>
      </c>
      <c r="CO636" s="4"/>
      <c r="CP636" s="8"/>
      <c r="CQ636" s="7"/>
      <c r="CR636" s="7"/>
      <c r="CS636" s="2" t="s">
        <v>239</v>
      </c>
      <c r="CT636" s="2" t="s">
        <v>223</v>
      </c>
      <c r="CU636" s="2" t="s">
        <v>916</v>
      </c>
      <c r="CV636" s="2" t="s">
        <v>1183</v>
      </c>
      <c r="CW636" s="2" t="s">
        <v>238</v>
      </c>
      <c r="CX636" s="2" t="s">
        <v>226</v>
      </c>
      <c r="CY636" s="4">
        <v>4</v>
      </c>
      <c r="CZ636" s="8">
        <v>198.04</v>
      </c>
      <c r="DA636" s="4"/>
      <c r="DB636" s="8"/>
      <c r="DC636" s="7"/>
      <c r="DD636" s="7"/>
      <c r="DE636" s="2" t="s">
        <v>239</v>
      </c>
      <c r="DF636" s="2" t="s">
        <v>223</v>
      </c>
      <c r="DG636" s="2" t="s">
        <v>914</v>
      </c>
      <c r="DH636" s="2" t="s">
        <v>2760</v>
      </c>
      <c r="DI636" s="2" t="s">
        <v>238</v>
      </c>
      <c r="DJ636" s="2" t="s">
        <v>226</v>
      </c>
      <c r="DK636" s="4">
        <v>12</v>
      </c>
      <c r="DL636" s="8">
        <v>279.72</v>
      </c>
      <c r="DM636" s="4">
        <v>8</v>
      </c>
      <c r="DN636" s="8">
        <v>291.38</v>
      </c>
      <c r="DO636" s="7">
        <v>0.5</v>
      </c>
      <c r="DP636" s="7">
        <v>-0.04</v>
      </c>
      <c r="DQ636" s="2" t="s">
        <v>239</v>
      </c>
      <c r="DR636" s="2" t="s">
        <v>223</v>
      </c>
      <c r="DS636" s="2" t="s">
        <v>2084</v>
      </c>
      <c r="DT636" s="2" t="s">
        <v>385</v>
      </c>
      <c r="DU636" s="2" t="s">
        <v>291</v>
      </c>
      <c r="DV636" s="2" t="s">
        <v>226</v>
      </c>
      <c r="DW636" s="4">
        <v>11</v>
      </c>
      <c r="DX636" s="8">
        <v>269.17</v>
      </c>
      <c r="DY636" s="4">
        <v>3</v>
      </c>
      <c r="DZ636" s="8">
        <v>122.37</v>
      </c>
      <c r="EA636" s="7">
        <v>2.6667</v>
      </c>
      <c r="EB636" s="7">
        <v>1.1996</v>
      </c>
      <c r="EC636" s="2" t="s">
        <v>239</v>
      </c>
      <c r="ED636" s="2" t="s">
        <v>223</v>
      </c>
      <c r="EE636" s="2" t="s">
        <v>384</v>
      </c>
      <c r="EF636" s="2" t="s">
        <v>505</v>
      </c>
      <c r="EG636" s="2" t="s">
        <v>238</v>
      </c>
      <c r="EH636" s="2" t="s">
        <v>226</v>
      </c>
      <c r="EI636" s="4">
        <v>2</v>
      </c>
      <c r="EJ636" s="8">
        <v>83.92</v>
      </c>
      <c r="EK636" s="4">
        <v>1</v>
      </c>
      <c r="EL636" s="8">
        <v>41.96</v>
      </c>
      <c r="EM636" s="7">
        <v>1</v>
      </c>
      <c r="EN636" s="7">
        <v>1</v>
      </c>
      <c r="EO636" s="2" t="s">
        <v>239</v>
      </c>
      <c r="EP636" s="2" t="s">
        <v>223</v>
      </c>
      <c r="EQ636" s="2" t="s">
        <v>384</v>
      </c>
      <c r="ER636" s="2" t="s">
        <v>4489</v>
      </c>
      <c r="ES636" s="2" t="s">
        <v>238</v>
      </c>
      <c r="ET636" s="2" t="s">
        <v>226</v>
      </c>
      <c r="EU636" s="4"/>
      <c r="EV636" s="8"/>
      <c r="EW636" s="4">
        <v>1</v>
      </c>
      <c r="EX636" s="8">
        <v>36.91</v>
      </c>
      <c r="EY636" s="7">
        <v>-1</v>
      </c>
      <c r="EZ636" s="7">
        <v>-1</v>
      </c>
      <c r="FA636" s="2" t="s">
        <v>239</v>
      </c>
      <c r="FB636" s="2" t="s">
        <v>223</v>
      </c>
      <c r="FC636" s="2" t="s">
        <v>3054</v>
      </c>
      <c r="FD636" s="2" t="s">
        <v>2798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223</v>
      </c>
      <c r="FO636" s="2" t="s">
        <v>384</v>
      </c>
      <c r="FP636" s="2" t="s">
        <v>226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237</v>
      </c>
      <c r="GA636" s="2" t="s">
        <v>226</v>
      </c>
      <c r="GB636" s="2" t="s">
        <v>226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252</v>
      </c>
      <c r="GL636" s="2" t="s">
        <v>223</v>
      </c>
      <c r="GM636" s="2" t="s">
        <v>226</v>
      </c>
      <c r="GN636" s="2" t="s">
        <v>226</v>
      </c>
      <c r="GO636" s="2" t="s">
        <v>238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223</v>
      </c>
      <c r="GY636" s="2" t="s">
        <v>226</v>
      </c>
      <c r="GZ636" s="2" t="s">
        <v>226</v>
      </c>
      <c r="HA636" s="2" t="s">
        <v>238</v>
      </c>
      <c r="HB636" s="2" t="s">
        <v>226</v>
      </c>
      <c r="HC636" s="4">
        <v>10</v>
      </c>
      <c r="HD636" s="8">
        <v>184.58</v>
      </c>
      <c r="HE636" s="4"/>
      <c r="HF636" s="8"/>
      <c r="HG636" s="7"/>
      <c r="HH636" s="7"/>
      <c r="HI636" s="2" t="s">
        <v>239</v>
      </c>
      <c r="HJ636" s="2" t="s">
        <v>223</v>
      </c>
      <c r="HK636" s="2" t="s">
        <v>937</v>
      </c>
      <c r="HL636" s="2" t="s">
        <v>3056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236</v>
      </c>
      <c r="HV636" s="2" t="s">
        <v>223</v>
      </c>
      <c r="HW636" s="2" t="s">
        <v>226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252</v>
      </c>
      <c r="IH636" s="2" t="s">
        <v>223</v>
      </c>
      <c r="II636" s="2" t="s">
        <v>226</v>
      </c>
      <c r="IJ636" s="2" t="s">
        <v>226</v>
      </c>
      <c r="IK636" s="2" t="s">
        <v>238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252</v>
      </c>
      <c r="IT636" s="2" t="s">
        <v>223</v>
      </c>
      <c r="IU636" s="2" t="s">
        <v>226</v>
      </c>
      <c r="IV636" s="2" t="s">
        <v>226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252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223</v>
      </c>
      <c r="KE636" s="2" t="s">
        <v>226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252</v>
      </c>
      <c r="KP636" s="2" t="s">
        <v>223</v>
      </c>
      <c r="KQ636" s="2" t="s">
        <v>226</v>
      </c>
      <c r="KR636" s="2" t="s">
        <v>226</v>
      </c>
      <c r="KS636" s="2" t="s">
        <v>238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252</v>
      </c>
      <c r="LB636" s="2" t="s">
        <v>223</v>
      </c>
      <c r="LC636" s="2" t="s">
        <v>226</v>
      </c>
      <c r="LD636" s="2" t="s">
        <v>226</v>
      </c>
      <c r="LE636" s="2" t="s">
        <v>238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252</v>
      </c>
      <c r="LN636" s="2" t="s">
        <v>223</v>
      </c>
      <c r="LO636" s="2" t="s">
        <v>226</v>
      </c>
      <c r="LP636" s="2" t="s">
        <v>226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223</v>
      </c>
      <c r="MY636" s="2" t="s">
        <v>226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>
        <v>10</v>
      </c>
      <c r="NF636" s="8">
        <v>415.7</v>
      </c>
      <c r="NG636" s="7">
        <v>-1</v>
      </c>
      <c r="NH636" s="7">
        <v>-1</v>
      </c>
      <c r="NI636" s="2" t="s">
        <v>239</v>
      </c>
      <c r="NJ636" s="2" t="s">
        <v>261</v>
      </c>
      <c r="NK636" s="2" t="s">
        <v>497</v>
      </c>
      <c r="NL636" s="2" t="s">
        <v>1946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239</v>
      </c>
      <c r="NV636" s="2" t="s">
        <v>237</v>
      </c>
      <c r="NW636" s="2" t="s">
        <v>2967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252</v>
      </c>
      <c r="OH636" s="2" t="s">
        <v>223</v>
      </c>
      <c r="OI636" s="2" t="s">
        <v>226</v>
      </c>
      <c r="OJ636" s="2" t="s">
        <v>226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252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252</v>
      </c>
      <c r="PF636" s="2" t="s">
        <v>223</v>
      </c>
      <c r="PG636" s="2" t="s">
        <v>226</v>
      </c>
      <c r="PH636" s="2" t="s">
        <v>226</v>
      </c>
      <c r="PI636" s="2" t="s">
        <v>238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266</v>
      </c>
      <c r="QD636" s="2" t="s">
        <v>223</v>
      </c>
      <c r="QE636" s="2" t="s">
        <v>226</v>
      </c>
      <c r="QF636" s="2" t="s">
        <v>226</v>
      </c>
      <c r="QG636" s="2" t="s">
        <v>238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266</v>
      </c>
      <c r="RB636" s="2" t="s">
        <v>223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252</v>
      </c>
      <c r="RN636" s="2" t="s">
        <v>223</v>
      </c>
      <c r="RO636" s="2" t="s">
        <v>226</v>
      </c>
      <c r="RP636" s="2" t="s">
        <v>226</v>
      </c>
      <c r="RQ636" s="2" t="s">
        <v>238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226</v>
      </c>
      <c r="RZ636" s="2" t="s">
        <v>226</v>
      </c>
      <c r="SA636" s="2" t="s">
        <v>226</v>
      </c>
      <c r="SB636" s="2" t="s">
        <v>226</v>
      </c>
      <c r="SC636" s="2" t="s">
        <v>226</v>
      </c>
      <c r="SD636" s="2" t="s">
        <v>226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</row>
    <row r="637">
      <c r="A637" s="2" t="s">
        <v>4490</v>
      </c>
      <c r="B637" s="2" t="s">
        <v>577</v>
      </c>
      <c r="C637" s="2" t="s">
        <v>4255</v>
      </c>
      <c r="D637" s="2" t="s">
        <v>215</v>
      </c>
      <c r="E637" s="2" t="s">
        <v>363</v>
      </c>
      <c r="F637" s="2" t="s">
        <v>4485</v>
      </c>
      <c r="G637" s="2" t="s">
        <v>4085</v>
      </c>
      <c r="H637" s="2" t="s">
        <v>2159</v>
      </c>
      <c r="I637" s="2" t="s">
        <v>4486</v>
      </c>
      <c r="J637" s="2" t="s">
        <v>221</v>
      </c>
      <c r="K637" s="2" t="s">
        <v>795</v>
      </c>
      <c r="L637" s="3">
        <v>47</v>
      </c>
      <c r="M637" s="3">
        <v>49.35</v>
      </c>
      <c r="N637" s="3">
        <v>92.99</v>
      </c>
      <c r="O637" s="2" t="s">
        <v>223</v>
      </c>
      <c r="P637" s="2" t="s">
        <v>284</v>
      </c>
      <c r="Q637" s="2" t="s">
        <v>225</v>
      </c>
      <c r="R637" s="2" t="s">
        <v>226</v>
      </c>
      <c r="S637" s="2" t="s">
        <v>4487</v>
      </c>
      <c r="T637" s="2" t="s">
        <v>228</v>
      </c>
      <c r="U637" s="2" t="s">
        <v>489</v>
      </c>
      <c r="V637" s="2" t="s">
        <v>320</v>
      </c>
      <c r="W637" s="2" t="s">
        <v>231</v>
      </c>
      <c r="X637" s="2" t="s">
        <v>226</v>
      </c>
      <c r="Y637" s="2" t="s">
        <v>384</v>
      </c>
      <c r="Z637" s="4">
        <v>61</v>
      </c>
      <c r="AA637" s="4">
        <f>=ROUNDDOWN(18.4848484848485,0)</f>
      </c>
      <c r="AB637" s="5">
        <v>3.3</v>
      </c>
      <c r="AC637" s="2" t="s">
        <v>226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31</v>
      </c>
      <c r="AQ637" s="8">
        <v>1309.78</v>
      </c>
      <c r="AR637" s="4">
        <v>14</v>
      </c>
      <c r="AS637" s="8">
        <v>691.4</v>
      </c>
      <c r="AT637" s="7">
        <v>1.2143</v>
      </c>
      <c r="AU637" s="7">
        <v>0.8944</v>
      </c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0.5254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31</v>
      </c>
      <c r="BK637" s="8">
        <v>1309.78</v>
      </c>
      <c r="BL637" s="2" t="s">
        <v>4491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266</v>
      </c>
      <c r="BV637" s="2" t="s">
        <v>223</v>
      </c>
      <c r="BW637" s="2" t="s">
        <v>226</v>
      </c>
      <c r="BX637" s="2" t="s">
        <v>226</v>
      </c>
      <c r="BY637" s="2" t="s">
        <v>238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337</v>
      </c>
      <c r="CH637" s="2" t="s">
        <v>223</v>
      </c>
      <c r="CI637" s="2" t="s">
        <v>226</v>
      </c>
      <c r="CJ637" s="2" t="s">
        <v>226</v>
      </c>
      <c r="CK637" s="2" t="s">
        <v>238</v>
      </c>
      <c r="CL637" s="2" t="s">
        <v>226</v>
      </c>
      <c r="CM637" s="4">
        <v>7</v>
      </c>
      <c r="CN637" s="8">
        <v>373.1</v>
      </c>
      <c r="CO637" s="4"/>
      <c r="CP637" s="8"/>
      <c r="CQ637" s="7"/>
      <c r="CR637" s="7"/>
      <c r="CS637" s="2" t="s">
        <v>239</v>
      </c>
      <c r="CT637" s="2" t="s">
        <v>223</v>
      </c>
      <c r="CU637" s="2" t="s">
        <v>916</v>
      </c>
      <c r="CV637" s="2" t="s">
        <v>2584</v>
      </c>
      <c r="CW637" s="2" t="s">
        <v>238</v>
      </c>
      <c r="CX637" s="2" t="s">
        <v>226</v>
      </c>
      <c r="CY637" s="4">
        <v>1</v>
      </c>
      <c r="CZ637" s="8">
        <v>62.89</v>
      </c>
      <c r="DA637" s="4"/>
      <c r="DB637" s="8"/>
      <c r="DC637" s="7"/>
      <c r="DD637" s="7"/>
      <c r="DE637" s="2" t="s">
        <v>239</v>
      </c>
      <c r="DF637" s="2" t="s">
        <v>223</v>
      </c>
      <c r="DG637" s="2" t="s">
        <v>914</v>
      </c>
      <c r="DH637" s="2" t="s">
        <v>2059</v>
      </c>
      <c r="DI637" s="2" t="s">
        <v>238</v>
      </c>
      <c r="DJ637" s="2" t="s">
        <v>226</v>
      </c>
      <c r="DK637" s="4">
        <v>4</v>
      </c>
      <c r="DL637" s="8">
        <v>118.44</v>
      </c>
      <c r="DM637" s="4">
        <v>5</v>
      </c>
      <c r="DN637" s="8">
        <v>227.01</v>
      </c>
      <c r="DO637" s="7">
        <v>-0.2</v>
      </c>
      <c r="DP637" s="7">
        <v>-0.4783</v>
      </c>
      <c r="DQ637" s="2" t="s">
        <v>239</v>
      </c>
      <c r="DR637" s="2" t="s">
        <v>223</v>
      </c>
      <c r="DS637" s="2" t="s">
        <v>2084</v>
      </c>
      <c r="DT637" s="2" t="s">
        <v>385</v>
      </c>
      <c r="DU637" s="2" t="s">
        <v>291</v>
      </c>
      <c r="DV637" s="2" t="s">
        <v>226</v>
      </c>
      <c r="DW637" s="4">
        <v>7</v>
      </c>
      <c r="DX637" s="8">
        <v>217.63</v>
      </c>
      <c r="DY637" s="4">
        <v>2</v>
      </c>
      <c r="DZ637" s="8">
        <v>103.64</v>
      </c>
      <c r="EA637" s="7">
        <v>2.5</v>
      </c>
      <c r="EB637" s="7">
        <v>1.0999</v>
      </c>
      <c r="EC637" s="2" t="s">
        <v>239</v>
      </c>
      <c r="ED637" s="2" t="s">
        <v>223</v>
      </c>
      <c r="EE637" s="2" t="s">
        <v>384</v>
      </c>
      <c r="EF637" s="2" t="s">
        <v>377</v>
      </c>
      <c r="EG637" s="2" t="s">
        <v>238</v>
      </c>
      <c r="EH637" s="2" t="s">
        <v>226</v>
      </c>
      <c r="EI637" s="4">
        <v>2</v>
      </c>
      <c r="EJ637" s="8">
        <v>106.6</v>
      </c>
      <c r="EK637" s="4">
        <v>3</v>
      </c>
      <c r="EL637" s="8">
        <v>159.9</v>
      </c>
      <c r="EM637" s="7">
        <v>-0.3333</v>
      </c>
      <c r="EN637" s="7">
        <v>-0.3333</v>
      </c>
      <c r="EO637" s="2" t="s">
        <v>239</v>
      </c>
      <c r="EP637" s="2" t="s">
        <v>223</v>
      </c>
      <c r="EQ637" s="2" t="s">
        <v>384</v>
      </c>
      <c r="ER637" s="2" t="s">
        <v>916</v>
      </c>
      <c r="ES637" s="2" t="s">
        <v>238</v>
      </c>
      <c r="ET637" s="2" t="s">
        <v>226</v>
      </c>
      <c r="EU637" s="4">
        <v>4</v>
      </c>
      <c r="EV637" s="8">
        <v>157.92</v>
      </c>
      <c r="EW637" s="4">
        <v>2</v>
      </c>
      <c r="EX637" s="8">
        <v>98.7</v>
      </c>
      <c r="EY637" s="7">
        <v>1</v>
      </c>
      <c r="EZ637" s="7">
        <v>0.6</v>
      </c>
      <c r="FA637" s="2" t="s">
        <v>239</v>
      </c>
      <c r="FB637" s="2" t="s">
        <v>223</v>
      </c>
      <c r="FC637" s="2" t="s">
        <v>3054</v>
      </c>
      <c r="FD637" s="2" t="s">
        <v>3000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223</v>
      </c>
      <c r="FO637" s="2" t="s">
        <v>384</v>
      </c>
      <c r="FP637" s="2" t="s">
        <v>226</v>
      </c>
      <c r="FQ637" s="2" t="s">
        <v>238</v>
      </c>
      <c r="FR637" s="2" t="s">
        <v>226</v>
      </c>
      <c r="FS637" s="4">
        <v>1</v>
      </c>
      <c r="FT637" s="8">
        <v>92.99</v>
      </c>
      <c r="FU637" s="4"/>
      <c r="FV637" s="8"/>
      <c r="FW637" s="7"/>
      <c r="FX637" s="7"/>
      <c r="FY637" s="2" t="s">
        <v>239</v>
      </c>
      <c r="FZ637" s="2" t="s">
        <v>223</v>
      </c>
      <c r="GA637" s="2" t="s">
        <v>661</v>
      </c>
      <c r="GB637" s="2" t="s">
        <v>1797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252</v>
      </c>
      <c r="GL637" s="2" t="s">
        <v>223</v>
      </c>
      <c r="GM637" s="2" t="s">
        <v>226</v>
      </c>
      <c r="GN637" s="2" t="s">
        <v>226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223</v>
      </c>
      <c r="GY637" s="2" t="s">
        <v>226</v>
      </c>
      <c r="GZ637" s="2" t="s">
        <v>226</v>
      </c>
      <c r="HA637" s="2" t="s">
        <v>238</v>
      </c>
      <c r="HB637" s="2" t="s">
        <v>226</v>
      </c>
      <c r="HC637" s="4">
        <v>5</v>
      </c>
      <c r="HD637" s="8">
        <v>180.21</v>
      </c>
      <c r="HE637" s="4"/>
      <c r="HF637" s="8"/>
      <c r="HG637" s="7"/>
      <c r="HH637" s="7"/>
      <c r="HI637" s="2" t="s">
        <v>239</v>
      </c>
      <c r="HJ637" s="2" t="s">
        <v>223</v>
      </c>
      <c r="HK637" s="2" t="s">
        <v>937</v>
      </c>
      <c r="HL637" s="2" t="s">
        <v>3056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236</v>
      </c>
      <c r="HV637" s="2" t="s">
        <v>223</v>
      </c>
      <c r="HW637" s="2" t="s">
        <v>226</v>
      </c>
      <c r="HX637" s="2" t="s">
        <v>226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252</v>
      </c>
      <c r="IH637" s="2" t="s">
        <v>223</v>
      </c>
      <c r="II637" s="2" t="s">
        <v>226</v>
      </c>
      <c r="IJ637" s="2" t="s">
        <v>226</v>
      </c>
      <c r="IK637" s="2" t="s">
        <v>238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252</v>
      </c>
      <c r="IT637" s="2" t="s">
        <v>223</v>
      </c>
      <c r="IU637" s="2" t="s">
        <v>226</v>
      </c>
      <c r="IV637" s="2" t="s">
        <v>226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252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252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223</v>
      </c>
      <c r="KE637" s="2" t="s">
        <v>226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252</v>
      </c>
      <c r="KP637" s="2" t="s">
        <v>223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252</v>
      </c>
      <c r="LB637" s="2" t="s">
        <v>223</v>
      </c>
      <c r="LC637" s="2" t="s">
        <v>226</v>
      </c>
      <c r="LD637" s="2" t="s">
        <v>226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252</v>
      </c>
      <c r="LN637" s="2" t="s">
        <v>223</v>
      </c>
      <c r="LO637" s="2" t="s">
        <v>226</v>
      </c>
      <c r="LP637" s="2" t="s">
        <v>226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223</v>
      </c>
      <c r="MY637" s="2" t="s">
        <v>226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>
        <v>1</v>
      </c>
      <c r="NF637" s="8">
        <v>52.8</v>
      </c>
      <c r="NG637" s="7">
        <v>-1</v>
      </c>
      <c r="NH637" s="7">
        <v>-1</v>
      </c>
      <c r="NI637" s="2" t="s">
        <v>239</v>
      </c>
      <c r="NJ637" s="2" t="s">
        <v>261</v>
      </c>
      <c r="NK637" s="2" t="s">
        <v>497</v>
      </c>
      <c r="NL637" s="2" t="s">
        <v>3103</v>
      </c>
      <c r="NM637" s="2" t="s">
        <v>238</v>
      </c>
      <c r="NN637" s="2" t="s">
        <v>226</v>
      </c>
      <c r="NO637" s="4"/>
      <c r="NP637" s="8"/>
      <c r="NQ637" s="4">
        <v>1</v>
      </c>
      <c r="NR637" s="8">
        <v>49.35</v>
      </c>
      <c r="NS637" s="7">
        <v>-1</v>
      </c>
      <c r="NT637" s="7">
        <v>-1</v>
      </c>
      <c r="NU637" s="2" t="s">
        <v>239</v>
      </c>
      <c r="NV637" s="2" t="s">
        <v>237</v>
      </c>
      <c r="NW637" s="2" t="s">
        <v>2967</v>
      </c>
      <c r="NX637" s="2" t="s">
        <v>2762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252</v>
      </c>
      <c r="OH637" s="2" t="s">
        <v>223</v>
      </c>
      <c r="OI637" s="2" t="s">
        <v>226</v>
      </c>
      <c r="OJ637" s="2" t="s">
        <v>226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252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252</v>
      </c>
      <c r="PF637" s="2" t="s">
        <v>223</v>
      </c>
      <c r="PG637" s="2" t="s">
        <v>226</v>
      </c>
      <c r="PH637" s="2" t="s">
        <v>226</v>
      </c>
      <c r="PI637" s="2" t="s">
        <v>238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266</v>
      </c>
      <c r="QD637" s="2" t="s">
        <v>223</v>
      </c>
      <c r="QE637" s="2" t="s">
        <v>226</v>
      </c>
      <c r="QF637" s="2" t="s">
        <v>226</v>
      </c>
      <c r="QG637" s="2" t="s">
        <v>238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266</v>
      </c>
      <c r="RB637" s="2" t="s">
        <v>223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252</v>
      </c>
      <c r="RN637" s="2" t="s">
        <v>223</v>
      </c>
      <c r="RO637" s="2" t="s">
        <v>226</v>
      </c>
      <c r="RP637" s="2" t="s">
        <v>226</v>
      </c>
      <c r="RQ637" s="2" t="s">
        <v>238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226</v>
      </c>
      <c r="RZ637" s="2" t="s">
        <v>226</v>
      </c>
      <c r="SA637" s="2" t="s">
        <v>226</v>
      </c>
      <c r="SB637" s="2" t="s">
        <v>226</v>
      </c>
      <c r="SC637" s="2" t="s">
        <v>226</v>
      </c>
      <c r="SD637" s="2" t="s">
        <v>226</v>
      </c>
      <c r="SE637" s="4">
        <v>61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</row>
    <row r="638">
      <c r="A638" s="2" t="s">
        <v>4492</v>
      </c>
      <c r="B638" s="2" t="s">
        <v>577</v>
      </c>
      <c r="C638" s="2" t="s">
        <v>4255</v>
      </c>
      <c r="D638" s="2" t="s">
        <v>215</v>
      </c>
      <c r="E638" s="2" t="s">
        <v>363</v>
      </c>
      <c r="F638" s="2" t="s">
        <v>4485</v>
      </c>
      <c r="G638" s="2" t="s">
        <v>4085</v>
      </c>
      <c r="H638" s="2" t="s">
        <v>2159</v>
      </c>
      <c r="I638" s="2" t="s">
        <v>4493</v>
      </c>
      <c r="J638" s="2" t="s">
        <v>437</v>
      </c>
      <c r="K638" s="2" t="s">
        <v>1414</v>
      </c>
      <c r="L638" s="3">
        <v>37</v>
      </c>
      <c r="M638" s="3">
        <v>38.85</v>
      </c>
      <c r="N638" s="3">
        <v>72.99</v>
      </c>
      <c r="O638" s="2" t="s">
        <v>223</v>
      </c>
      <c r="P638" s="2" t="s">
        <v>284</v>
      </c>
      <c r="Q638" s="2" t="s">
        <v>225</v>
      </c>
      <c r="R638" s="2" t="s">
        <v>226</v>
      </c>
      <c r="S638" s="2" t="s">
        <v>4494</v>
      </c>
      <c r="T638" s="2" t="s">
        <v>228</v>
      </c>
      <c r="U638" s="2" t="s">
        <v>2756</v>
      </c>
      <c r="V638" s="2" t="s">
        <v>320</v>
      </c>
      <c r="W638" s="2" t="s">
        <v>231</v>
      </c>
      <c r="X638" s="2" t="s">
        <v>226</v>
      </c>
      <c r="Y638" s="2" t="s">
        <v>384</v>
      </c>
      <c r="Z638" s="4">
        <v>91</v>
      </c>
      <c r="AA638" s="4">
        <f>=ROUNDDOWN(75.8333333333333,0)</f>
      </c>
      <c r="AB638" s="5">
        <v>1.2</v>
      </c>
      <c r="AC638" s="2" t="s">
        <v>226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23</v>
      </c>
      <c r="AQ638" s="8">
        <v>732.43</v>
      </c>
      <c r="AR638" s="4">
        <v>16</v>
      </c>
      <c r="AS638" s="8">
        <v>574.6</v>
      </c>
      <c r="AT638" s="7">
        <v>0.4375</v>
      </c>
      <c r="AU638" s="7">
        <v>0.2747</v>
      </c>
      <c r="AV638" s="4">
        <v>51</v>
      </c>
      <c r="AW638" s="8">
        <v>1864.08</v>
      </c>
      <c r="AX638" s="4">
        <v>22</v>
      </c>
      <c r="AY638" s="8">
        <v>862.31</v>
      </c>
      <c r="AZ638" s="7">
        <v>1.3182</v>
      </c>
      <c r="BA638" s="7">
        <v>1.1617</v>
      </c>
      <c r="BB638" s="7">
        <v>0.3929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>
        <v>0.4278</v>
      </c>
      <c r="BJ638" s="4">
        <v>23</v>
      </c>
      <c r="BK638" s="8">
        <v>732.43</v>
      </c>
      <c r="BL638" s="2" t="s">
        <v>4495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266</v>
      </c>
      <c r="BV638" s="2" t="s">
        <v>223</v>
      </c>
      <c r="BW638" s="2" t="s">
        <v>226</v>
      </c>
      <c r="BX638" s="2" t="s">
        <v>226</v>
      </c>
      <c r="BY638" s="2" t="s">
        <v>238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337</v>
      </c>
      <c r="CH638" s="2" t="s">
        <v>223</v>
      </c>
      <c r="CI638" s="2" t="s">
        <v>226</v>
      </c>
      <c r="CJ638" s="2" t="s">
        <v>226</v>
      </c>
      <c r="CK638" s="2" t="s">
        <v>238</v>
      </c>
      <c r="CL638" s="2" t="s">
        <v>226</v>
      </c>
      <c r="CM638" s="4">
        <v>5</v>
      </c>
      <c r="CN638" s="8">
        <v>209.8</v>
      </c>
      <c r="CO638" s="4"/>
      <c r="CP638" s="8"/>
      <c r="CQ638" s="7"/>
      <c r="CR638" s="7"/>
      <c r="CS638" s="2" t="s">
        <v>239</v>
      </c>
      <c r="CT638" s="2" t="s">
        <v>223</v>
      </c>
      <c r="CU638" s="2" t="s">
        <v>916</v>
      </c>
      <c r="CV638" s="2" t="s">
        <v>2891</v>
      </c>
      <c r="CW638" s="2" t="s">
        <v>238</v>
      </c>
      <c r="CX638" s="2" t="s">
        <v>226</v>
      </c>
      <c r="CY638" s="4">
        <v>3</v>
      </c>
      <c r="CZ638" s="8">
        <v>148.53</v>
      </c>
      <c r="DA638" s="4"/>
      <c r="DB638" s="8"/>
      <c r="DC638" s="7"/>
      <c r="DD638" s="7"/>
      <c r="DE638" s="2" t="s">
        <v>239</v>
      </c>
      <c r="DF638" s="2" t="s">
        <v>223</v>
      </c>
      <c r="DG638" s="2" t="s">
        <v>914</v>
      </c>
      <c r="DH638" s="2" t="s">
        <v>671</v>
      </c>
      <c r="DI638" s="2" t="s">
        <v>238</v>
      </c>
      <c r="DJ638" s="2" t="s">
        <v>226</v>
      </c>
      <c r="DK638" s="4">
        <v>9</v>
      </c>
      <c r="DL638" s="8">
        <v>209.79</v>
      </c>
      <c r="DM638" s="4">
        <v>13</v>
      </c>
      <c r="DN638" s="8">
        <v>448.72</v>
      </c>
      <c r="DO638" s="7">
        <v>-0.3077</v>
      </c>
      <c r="DP638" s="7">
        <v>-0.5325</v>
      </c>
      <c r="DQ638" s="2" t="s">
        <v>239</v>
      </c>
      <c r="DR638" s="2" t="s">
        <v>223</v>
      </c>
      <c r="DS638" s="2" t="s">
        <v>2084</v>
      </c>
      <c r="DT638" s="2" t="s">
        <v>2773</v>
      </c>
      <c r="DU638" s="2" t="s">
        <v>291</v>
      </c>
      <c r="DV638" s="2" t="s">
        <v>226</v>
      </c>
      <c r="DW638" s="4">
        <v>5</v>
      </c>
      <c r="DX638" s="8">
        <v>122.35</v>
      </c>
      <c r="DY638" s="4"/>
      <c r="DZ638" s="8"/>
      <c r="EA638" s="7"/>
      <c r="EB638" s="7"/>
      <c r="EC638" s="2" t="s">
        <v>239</v>
      </c>
      <c r="ED638" s="2" t="s">
        <v>223</v>
      </c>
      <c r="EE638" s="2" t="s">
        <v>384</v>
      </c>
      <c r="EF638" s="2" t="s">
        <v>2088</v>
      </c>
      <c r="EG638" s="2" t="s">
        <v>238</v>
      </c>
      <c r="EH638" s="2" t="s">
        <v>226</v>
      </c>
      <c r="EI638" s="4">
        <v>1</v>
      </c>
      <c r="EJ638" s="8">
        <v>41.96</v>
      </c>
      <c r="EK638" s="4">
        <v>3</v>
      </c>
      <c r="EL638" s="8">
        <v>125.88</v>
      </c>
      <c r="EM638" s="7">
        <v>-0.6667</v>
      </c>
      <c r="EN638" s="7">
        <v>-0.6667</v>
      </c>
      <c r="EO638" s="2" t="s">
        <v>239</v>
      </c>
      <c r="EP638" s="2" t="s">
        <v>223</v>
      </c>
      <c r="EQ638" s="2" t="s">
        <v>384</v>
      </c>
      <c r="ER638" s="2" t="s">
        <v>360</v>
      </c>
      <c r="ES638" s="2" t="s">
        <v>238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239</v>
      </c>
      <c r="FB638" s="2" t="s">
        <v>223</v>
      </c>
      <c r="FC638" s="2" t="s">
        <v>3054</v>
      </c>
      <c r="FD638" s="2" t="s">
        <v>3111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223</v>
      </c>
      <c r="FO638" s="2" t="s">
        <v>384</v>
      </c>
      <c r="FP638" s="2" t="s">
        <v>411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223</v>
      </c>
      <c r="GA638" s="2" t="s">
        <v>661</v>
      </c>
      <c r="GB638" s="2" t="s">
        <v>226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252</v>
      </c>
      <c r="GL638" s="2" t="s">
        <v>223</v>
      </c>
      <c r="GM638" s="2" t="s">
        <v>226</v>
      </c>
      <c r="GN638" s="2" t="s">
        <v>226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239</v>
      </c>
      <c r="GX638" s="2" t="s">
        <v>223</v>
      </c>
      <c r="GY638" s="2" t="s">
        <v>921</v>
      </c>
      <c r="GZ638" s="2" t="s">
        <v>3527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239</v>
      </c>
      <c r="HJ638" s="2" t="s">
        <v>223</v>
      </c>
      <c r="HK638" s="2" t="s">
        <v>937</v>
      </c>
      <c r="HL638" s="2" t="s">
        <v>943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236</v>
      </c>
      <c r="HV638" s="2" t="s">
        <v>223</v>
      </c>
      <c r="HW638" s="2" t="s">
        <v>226</v>
      </c>
      <c r="HX638" s="2" t="s">
        <v>226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252</v>
      </c>
      <c r="IH638" s="2" t="s">
        <v>223</v>
      </c>
      <c r="II638" s="2" t="s">
        <v>226</v>
      </c>
      <c r="IJ638" s="2" t="s">
        <v>226</v>
      </c>
      <c r="IK638" s="2" t="s">
        <v>238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252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252</v>
      </c>
      <c r="JF638" s="2" t="s">
        <v>223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252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226</v>
      </c>
      <c r="KF638" s="2" t="s">
        <v>226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252</v>
      </c>
      <c r="KP638" s="2" t="s">
        <v>223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252</v>
      </c>
      <c r="LB638" s="2" t="s">
        <v>223</v>
      </c>
      <c r="LC638" s="2" t="s">
        <v>226</v>
      </c>
      <c r="LD638" s="2" t="s">
        <v>226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252</v>
      </c>
      <c r="LN638" s="2" t="s">
        <v>223</v>
      </c>
      <c r="LO638" s="2" t="s">
        <v>226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223</v>
      </c>
      <c r="MY638" s="2" t="s">
        <v>226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239</v>
      </c>
      <c r="NJ638" s="2" t="s">
        <v>261</v>
      </c>
      <c r="NK638" s="2" t="s">
        <v>497</v>
      </c>
      <c r="NL638" s="2" t="s">
        <v>226</v>
      </c>
      <c r="NM638" s="2" t="s">
        <v>238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239</v>
      </c>
      <c r="NV638" s="2" t="s">
        <v>237</v>
      </c>
      <c r="NW638" s="2" t="s">
        <v>2967</v>
      </c>
      <c r="NX638" s="2" t="s">
        <v>3111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252</v>
      </c>
      <c r="OH638" s="2" t="s">
        <v>223</v>
      </c>
      <c r="OI638" s="2" t="s">
        <v>226</v>
      </c>
      <c r="OJ638" s="2" t="s">
        <v>226</v>
      </c>
      <c r="OK638" s="2" t="s">
        <v>238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252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236</v>
      </c>
      <c r="PF638" s="2" t="s">
        <v>223</v>
      </c>
      <c r="PG638" s="2" t="s">
        <v>226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266</v>
      </c>
      <c r="QD638" s="2" t="s">
        <v>223</v>
      </c>
      <c r="QE638" s="2" t="s">
        <v>226</v>
      </c>
      <c r="QF638" s="2" t="s">
        <v>226</v>
      </c>
      <c r="QG638" s="2" t="s">
        <v>238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266</v>
      </c>
      <c r="RB638" s="2" t="s">
        <v>223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252</v>
      </c>
      <c r="RN638" s="2" t="s">
        <v>223</v>
      </c>
      <c r="RO638" s="2" t="s">
        <v>226</v>
      </c>
      <c r="RP638" s="2" t="s">
        <v>226</v>
      </c>
      <c r="RQ638" s="2" t="s">
        <v>238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226</v>
      </c>
      <c r="RZ638" s="2" t="s">
        <v>226</v>
      </c>
      <c r="SA638" s="2" t="s">
        <v>226</v>
      </c>
      <c r="SB638" s="2" t="s">
        <v>226</v>
      </c>
      <c r="SC638" s="2" t="s">
        <v>226</v>
      </c>
      <c r="SD638" s="2" t="s">
        <v>226</v>
      </c>
      <c r="SE638" s="4">
        <v>91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</row>
    <row r="639">
      <c r="A639" s="2" t="s">
        <v>4496</v>
      </c>
      <c r="B639" s="2" t="s">
        <v>577</v>
      </c>
      <c r="C639" s="2" t="s">
        <v>4255</v>
      </c>
      <c r="D639" s="2" t="s">
        <v>215</v>
      </c>
      <c r="E639" s="2" t="s">
        <v>363</v>
      </c>
      <c r="F639" s="2" t="s">
        <v>4485</v>
      </c>
      <c r="G639" s="2" t="s">
        <v>4085</v>
      </c>
      <c r="H639" s="2" t="s">
        <v>2159</v>
      </c>
      <c r="I639" s="2" t="s">
        <v>4493</v>
      </c>
      <c r="J639" s="2" t="s">
        <v>221</v>
      </c>
      <c r="K639" s="2" t="s">
        <v>1414</v>
      </c>
      <c r="L639" s="3">
        <v>47</v>
      </c>
      <c r="M639" s="3">
        <v>49.35</v>
      </c>
      <c r="N639" s="3">
        <v>92.99</v>
      </c>
      <c r="O639" s="2" t="s">
        <v>223</v>
      </c>
      <c r="P639" s="2" t="s">
        <v>284</v>
      </c>
      <c r="Q639" s="2" t="s">
        <v>225</v>
      </c>
      <c r="R639" s="2" t="s">
        <v>226</v>
      </c>
      <c r="S639" s="2" t="s">
        <v>4494</v>
      </c>
      <c r="T639" s="2" t="s">
        <v>228</v>
      </c>
      <c r="U639" s="2" t="s">
        <v>489</v>
      </c>
      <c r="V639" s="2" t="s">
        <v>320</v>
      </c>
      <c r="W639" s="2" t="s">
        <v>231</v>
      </c>
      <c r="X639" s="2" t="s">
        <v>226</v>
      </c>
      <c r="Y639" s="2" t="s">
        <v>384</v>
      </c>
      <c r="Z639" s="4">
        <v>60</v>
      </c>
      <c r="AA639" s="4">
        <f>=ROUNDDOWN(66.6666666666667,0)</f>
      </c>
      <c r="AB639" s="5">
        <v>0.9</v>
      </c>
      <c r="AC639" s="2" t="s">
        <v>226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28</v>
      </c>
      <c r="AQ639" s="8">
        <v>1131.65</v>
      </c>
      <c r="AR639" s="4">
        <v>6</v>
      </c>
      <c r="AS639" s="8">
        <v>287.71</v>
      </c>
      <c r="AT639" s="7">
        <v>3.6667</v>
      </c>
      <c r="AU639" s="7">
        <v>2.9333</v>
      </c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>
        <v>0.6071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28</v>
      </c>
      <c r="BK639" s="8">
        <v>1131.65</v>
      </c>
      <c r="BL639" s="2" t="s">
        <v>4497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266</v>
      </c>
      <c r="BV639" s="2" t="s">
        <v>223</v>
      </c>
      <c r="BW639" s="2" t="s">
        <v>226</v>
      </c>
      <c r="BX639" s="2" t="s">
        <v>226</v>
      </c>
      <c r="BY639" s="2" t="s">
        <v>238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337</v>
      </c>
      <c r="CH639" s="2" t="s">
        <v>223</v>
      </c>
      <c r="CI639" s="2" t="s">
        <v>226</v>
      </c>
      <c r="CJ639" s="2" t="s">
        <v>226</v>
      </c>
      <c r="CK639" s="2" t="s">
        <v>238</v>
      </c>
      <c r="CL639" s="2" t="s">
        <v>226</v>
      </c>
      <c r="CM639" s="4">
        <v>6</v>
      </c>
      <c r="CN639" s="8">
        <v>303.81</v>
      </c>
      <c r="CO639" s="4"/>
      <c r="CP639" s="8"/>
      <c r="CQ639" s="7"/>
      <c r="CR639" s="7"/>
      <c r="CS639" s="2" t="s">
        <v>239</v>
      </c>
      <c r="CT639" s="2" t="s">
        <v>223</v>
      </c>
      <c r="CU639" s="2" t="s">
        <v>916</v>
      </c>
      <c r="CV639" s="2" t="s">
        <v>3062</v>
      </c>
      <c r="CW639" s="2" t="s">
        <v>238</v>
      </c>
      <c r="CX639" s="2" t="s">
        <v>226</v>
      </c>
      <c r="CY639" s="4">
        <v>2</v>
      </c>
      <c r="CZ639" s="8">
        <v>125.78</v>
      </c>
      <c r="DA639" s="4"/>
      <c r="DB639" s="8"/>
      <c r="DC639" s="7"/>
      <c r="DD639" s="7"/>
      <c r="DE639" s="2" t="s">
        <v>239</v>
      </c>
      <c r="DF639" s="2" t="s">
        <v>223</v>
      </c>
      <c r="DG639" s="2" t="s">
        <v>914</v>
      </c>
      <c r="DH639" s="2" t="s">
        <v>2999</v>
      </c>
      <c r="DI639" s="2" t="s">
        <v>238</v>
      </c>
      <c r="DJ639" s="2" t="s">
        <v>226</v>
      </c>
      <c r="DK639" s="4">
        <v>12</v>
      </c>
      <c r="DL639" s="8">
        <v>355.32</v>
      </c>
      <c r="DM639" s="4">
        <v>5</v>
      </c>
      <c r="DN639" s="8">
        <v>234.41</v>
      </c>
      <c r="DO639" s="7">
        <v>1.4</v>
      </c>
      <c r="DP639" s="7">
        <v>0.5158</v>
      </c>
      <c r="DQ639" s="2" t="s">
        <v>239</v>
      </c>
      <c r="DR639" s="2" t="s">
        <v>223</v>
      </c>
      <c r="DS639" s="2" t="s">
        <v>2084</v>
      </c>
      <c r="DT639" s="2" t="s">
        <v>2776</v>
      </c>
      <c r="DU639" s="2" t="s">
        <v>291</v>
      </c>
      <c r="DV639" s="2" t="s">
        <v>226</v>
      </c>
      <c r="DW639" s="4">
        <v>2</v>
      </c>
      <c r="DX639" s="8">
        <v>62.18</v>
      </c>
      <c r="DY639" s="4"/>
      <c r="DZ639" s="8"/>
      <c r="EA639" s="7"/>
      <c r="EB639" s="7"/>
      <c r="EC639" s="2" t="s">
        <v>239</v>
      </c>
      <c r="ED639" s="2" t="s">
        <v>223</v>
      </c>
      <c r="EE639" s="2" t="s">
        <v>384</v>
      </c>
      <c r="EF639" s="2" t="s">
        <v>377</v>
      </c>
      <c r="EG639" s="2" t="s">
        <v>238</v>
      </c>
      <c r="EH639" s="2" t="s">
        <v>226</v>
      </c>
      <c r="EI639" s="4">
        <v>4</v>
      </c>
      <c r="EJ639" s="8">
        <v>213.2</v>
      </c>
      <c r="EK639" s="4">
        <v>1</v>
      </c>
      <c r="EL639" s="8">
        <v>53.3</v>
      </c>
      <c r="EM639" s="7">
        <v>3</v>
      </c>
      <c r="EN639" s="7">
        <v>3</v>
      </c>
      <c r="EO639" s="2" t="s">
        <v>239</v>
      </c>
      <c r="EP639" s="2" t="s">
        <v>223</v>
      </c>
      <c r="EQ639" s="2" t="s">
        <v>384</v>
      </c>
      <c r="ER639" s="2" t="s">
        <v>360</v>
      </c>
      <c r="ES639" s="2" t="s">
        <v>238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239</v>
      </c>
      <c r="FB639" s="2" t="s">
        <v>223</v>
      </c>
      <c r="FC639" s="2" t="s">
        <v>3054</v>
      </c>
      <c r="FD639" s="2" t="s">
        <v>3111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223</v>
      </c>
      <c r="FO639" s="2" t="s">
        <v>384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223</v>
      </c>
      <c r="GA639" s="2" t="s">
        <v>661</v>
      </c>
      <c r="GB639" s="2" t="s">
        <v>226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252</v>
      </c>
      <c r="GL639" s="2" t="s">
        <v>223</v>
      </c>
      <c r="GM639" s="2" t="s">
        <v>226</v>
      </c>
      <c r="GN639" s="2" t="s">
        <v>226</v>
      </c>
      <c r="GO639" s="2" t="s">
        <v>238</v>
      </c>
      <c r="GP639" s="2" t="s">
        <v>226</v>
      </c>
      <c r="GQ639" s="4">
        <v>1</v>
      </c>
      <c r="GR639" s="8">
        <v>51.82</v>
      </c>
      <c r="GS639" s="4"/>
      <c r="GT639" s="8"/>
      <c r="GU639" s="7"/>
      <c r="GV639" s="7"/>
      <c r="GW639" s="2" t="s">
        <v>239</v>
      </c>
      <c r="GX639" s="2" t="s">
        <v>223</v>
      </c>
      <c r="GY639" s="2" t="s">
        <v>921</v>
      </c>
      <c r="GZ639" s="2" t="s">
        <v>1337</v>
      </c>
      <c r="HA639" s="2" t="s">
        <v>238</v>
      </c>
      <c r="HB639" s="2" t="s">
        <v>226</v>
      </c>
      <c r="HC639" s="4">
        <v>1</v>
      </c>
      <c r="HD639" s="8">
        <v>19.54</v>
      </c>
      <c r="HE639" s="4"/>
      <c r="HF639" s="8"/>
      <c r="HG639" s="7"/>
      <c r="HH639" s="7"/>
      <c r="HI639" s="2" t="s">
        <v>239</v>
      </c>
      <c r="HJ639" s="2" t="s">
        <v>223</v>
      </c>
      <c r="HK639" s="2" t="s">
        <v>937</v>
      </c>
      <c r="HL639" s="2" t="s">
        <v>863</v>
      </c>
      <c r="HM639" s="2" t="s">
        <v>238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236</v>
      </c>
      <c r="HV639" s="2" t="s">
        <v>223</v>
      </c>
      <c r="HW639" s="2" t="s">
        <v>226</v>
      </c>
      <c r="HX639" s="2" t="s">
        <v>226</v>
      </c>
      <c r="HY639" s="2" t="s">
        <v>238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252</v>
      </c>
      <c r="IH639" s="2" t="s">
        <v>223</v>
      </c>
      <c r="II639" s="2" t="s">
        <v>226</v>
      </c>
      <c r="IJ639" s="2" t="s">
        <v>226</v>
      </c>
      <c r="IK639" s="2" t="s">
        <v>238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252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252</v>
      </c>
      <c r="JF639" s="2" t="s">
        <v>223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226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252</v>
      </c>
      <c r="KP639" s="2" t="s">
        <v>223</v>
      </c>
      <c r="KQ639" s="2" t="s">
        <v>226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252</v>
      </c>
      <c r="LB639" s="2" t="s">
        <v>223</v>
      </c>
      <c r="LC639" s="2" t="s">
        <v>226</v>
      </c>
      <c r="LD639" s="2" t="s">
        <v>226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252</v>
      </c>
      <c r="LN639" s="2" t="s">
        <v>223</v>
      </c>
      <c r="LO639" s="2" t="s">
        <v>226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223</v>
      </c>
      <c r="MY639" s="2" t="s">
        <v>226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239</v>
      </c>
      <c r="NJ639" s="2" t="s">
        <v>261</v>
      </c>
      <c r="NK639" s="2" t="s">
        <v>497</v>
      </c>
      <c r="NL639" s="2" t="s">
        <v>3053</v>
      </c>
      <c r="NM639" s="2" t="s">
        <v>238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239</v>
      </c>
      <c r="NV639" s="2" t="s">
        <v>237</v>
      </c>
      <c r="NW639" s="2" t="s">
        <v>2967</v>
      </c>
      <c r="NX639" s="2" t="s">
        <v>2263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252</v>
      </c>
      <c r="OH639" s="2" t="s">
        <v>223</v>
      </c>
      <c r="OI639" s="2" t="s">
        <v>226</v>
      </c>
      <c r="OJ639" s="2" t="s">
        <v>226</v>
      </c>
      <c r="OK639" s="2" t="s">
        <v>238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252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236</v>
      </c>
      <c r="PF639" s="2" t="s">
        <v>223</v>
      </c>
      <c r="PG639" s="2" t="s">
        <v>226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266</v>
      </c>
      <c r="QD639" s="2" t="s">
        <v>223</v>
      </c>
      <c r="QE639" s="2" t="s">
        <v>226</v>
      </c>
      <c r="QF639" s="2" t="s">
        <v>226</v>
      </c>
      <c r="QG639" s="2" t="s">
        <v>238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266</v>
      </c>
      <c r="RB639" s="2" t="s">
        <v>223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252</v>
      </c>
      <c r="RN639" s="2" t="s">
        <v>223</v>
      </c>
      <c r="RO639" s="2" t="s">
        <v>226</v>
      </c>
      <c r="RP639" s="2" t="s">
        <v>226</v>
      </c>
      <c r="RQ639" s="2" t="s">
        <v>238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226</v>
      </c>
      <c r="RZ639" s="2" t="s">
        <v>226</v>
      </c>
      <c r="SA639" s="2" t="s">
        <v>226</v>
      </c>
      <c r="SB639" s="2" t="s">
        <v>226</v>
      </c>
      <c r="SC639" s="2" t="s">
        <v>226</v>
      </c>
      <c r="SD639" s="2" t="s">
        <v>226</v>
      </c>
      <c r="SE639" s="4">
        <v>60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</row>
    <row r="640">
      <c r="A640" s="2" t="s">
        <v>4498</v>
      </c>
      <c r="B640" s="2" t="s">
        <v>577</v>
      </c>
      <c r="C640" s="2" t="s">
        <v>4255</v>
      </c>
      <c r="D640" s="2" t="s">
        <v>3985</v>
      </c>
      <c r="E640" s="2" t="s">
        <v>3986</v>
      </c>
      <c r="F640" s="2" t="s">
        <v>4402</v>
      </c>
      <c r="G640" s="2" t="s">
        <v>4403</v>
      </c>
      <c r="H640" s="2" t="s">
        <v>4404</v>
      </c>
      <c r="I640" s="2" t="s">
        <v>4499</v>
      </c>
      <c r="J640" s="2" t="s">
        <v>437</v>
      </c>
      <c r="K640" s="2" t="s">
        <v>4406</v>
      </c>
      <c r="L640" s="3">
        <v>41</v>
      </c>
      <c r="M640" s="3">
        <v>43.05</v>
      </c>
      <c r="N640" s="3">
        <v>79.99</v>
      </c>
      <c r="O640" s="2" t="s">
        <v>223</v>
      </c>
      <c r="P640" s="2" t="s">
        <v>675</v>
      </c>
      <c r="Q640" s="2" t="s">
        <v>225</v>
      </c>
      <c r="R640" s="2" t="s">
        <v>226</v>
      </c>
      <c r="S640" s="2" t="s">
        <v>4407</v>
      </c>
      <c r="T640" s="2" t="s">
        <v>228</v>
      </c>
      <c r="U640" s="2" t="s">
        <v>489</v>
      </c>
      <c r="V640" s="2" t="s">
        <v>2079</v>
      </c>
      <c r="W640" s="2" t="s">
        <v>231</v>
      </c>
      <c r="X640" s="2" t="s">
        <v>226</v>
      </c>
      <c r="Y640" s="2" t="s">
        <v>466</v>
      </c>
      <c r="Z640" s="4">
        <v>229</v>
      </c>
      <c r="AA640" s="4">
        <f>=ROUNDDOWN(9.95652173913044,0)</f>
      </c>
      <c r="AB640" s="5">
        <v>23</v>
      </c>
      <c r="AC640" s="2" t="s">
        <v>1354</v>
      </c>
      <c r="AD640" s="4">
        <v>200</v>
      </c>
      <c r="AE640" s="4">
        <v>640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158</v>
      </c>
      <c r="AQ640" s="8">
        <v>7075.29</v>
      </c>
      <c r="AR640" s="4">
        <v>201</v>
      </c>
      <c r="AS640" s="8">
        <v>8977.7</v>
      </c>
      <c r="AT640" s="7">
        <v>-0.2139</v>
      </c>
      <c r="AU640" s="7">
        <v>-0.2119</v>
      </c>
      <c r="AV640" s="4">
        <v>398</v>
      </c>
      <c r="AW640" s="8">
        <v>21061.67</v>
      </c>
      <c r="AX640" s="4">
        <v>363</v>
      </c>
      <c r="AY640" s="8">
        <v>18077.46</v>
      </c>
      <c r="AZ640" s="7">
        <v>0.0964</v>
      </c>
      <c r="BA640" s="7">
        <v>0.1651</v>
      </c>
      <c r="BB640" s="7">
        <v>0.3359</v>
      </c>
      <c r="BC640" s="4">
        <v>398</v>
      </c>
      <c r="BD640" s="8">
        <v>21061.67</v>
      </c>
      <c r="BE640" s="4">
        <v>363</v>
      </c>
      <c r="BF640" s="8">
        <v>18077.46</v>
      </c>
      <c r="BG640" s="7">
        <v>0.0964</v>
      </c>
      <c r="BH640" s="7">
        <v>0.1651</v>
      </c>
      <c r="BI640" s="7">
        <v>1</v>
      </c>
      <c r="BJ640" s="4">
        <v>158</v>
      </c>
      <c r="BK640" s="8">
        <v>7075.29</v>
      </c>
      <c r="BL640" s="2" t="s">
        <v>2794</v>
      </c>
      <c r="BM640" s="7">
        <v>1</v>
      </c>
      <c r="BN640" s="7">
        <v>1</v>
      </c>
      <c r="BO640" s="4">
        <v>1</v>
      </c>
      <c r="BP640" s="8">
        <v>47.15</v>
      </c>
      <c r="BQ640" s="4"/>
      <c r="BR640" s="8"/>
      <c r="BS640" s="7"/>
      <c r="BT640" s="7"/>
      <c r="BU640" s="2" t="s">
        <v>239</v>
      </c>
      <c r="BV640" s="2" t="s">
        <v>223</v>
      </c>
      <c r="BW640" s="2" t="s">
        <v>226</v>
      </c>
      <c r="BX640" s="2" t="s">
        <v>906</v>
      </c>
      <c r="BY640" s="2" t="s">
        <v>238</v>
      </c>
      <c r="BZ640" s="2" t="s">
        <v>226</v>
      </c>
      <c r="CA640" s="4">
        <v>23</v>
      </c>
      <c r="CB640" s="8">
        <v>1069.27</v>
      </c>
      <c r="CC640" s="4">
        <v>70</v>
      </c>
      <c r="CD640" s="8">
        <v>3254.3</v>
      </c>
      <c r="CE640" s="7">
        <v>-0.6714</v>
      </c>
      <c r="CF640" s="7">
        <v>-0.6714</v>
      </c>
      <c r="CG640" s="2" t="s">
        <v>239</v>
      </c>
      <c r="CH640" s="2" t="s">
        <v>223</v>
      </c>
      <c r="CI640" s="2" t="s">
        <v>1258</v>
      </c>
      <c r="CJ640" s="2" t="s">
        <v>498</v>
      </c>
      <c r="CK640" s="2" t="s">
        <v>238</v>
      </c>
      <c r="CL640" s="2" t="s">
        <v>226</v>
      </c>
      <c r="CM640" s="4">
        <v>71</v>
      </c>
      <c r="CN640" s="8">
        <v>3300.79</v>
      </c>
      <c r="CO640" s="4">
        <v>15</v>
      </c>
      <c r="CP640" s="8">
        <v>697.35</v>
      </c>
      <c r="CQ640" s="7">
        <v>3.7333</v>
      </c>
      <c r="CR640" s="7">
        <v>3.7333</v>
      </c>
      <c r="CS640" s="2" t="s">
        <v>239</v>
      </c>
      <c r="CT640" s="2" t="s">
        <v>223</v>
      </c>
      <c r="CU640" s="2" t="s">
        <v>3160</v>
      </c>
      <c r="CV640" s="2" t="s">
        <v>3177</v>
      </c>
      <c r="CW640" s="2" t="s">
        <v>238</v>
      </c>
      <c r="CX640" s="2" t="s">
        <v>226</v>
      </c>
      <c r="CY640" s="4">
        <v>2</v>
      </c>
      <c r="CZ640" s="8">
        <v>94.72</v>
      </c>
      <c r="DA640" s="4">
        <v>3</v>
      </c>
      <c r="DB640" s="8">
        <v>142.08</v>
      </c>
      <c r="DC640" s="7">
        <v>-0.3333</v>
      </c>
      <c r="DD640" s="7">
        <v>-0.3333</v>
      </c>
      <c r="DE640" s="2" t="s">
        <v>239</v>
      </c>
      <c r="DF640" s="2" t="s">
        <v>223</v>
      </c>
      <c r="DG640" s="2" t="s">
        <v>384</v>
      </c>
      <c r="DH640" s="2" t="s">
        <v>472</v>
      </c>
      <c r="DI640" s="2" t="s">
        <v>238</v>
      </c>
      <c r="DJ640" s="2" t="s">
        <v>226</v>
      </c>
      <c r="DK640" s="4">
        <v>29</v>
      </c>
      <c r="DL640" s="8">
        <v>1104.89</v>
      </c>
      <c r="DM640" s="4">
        <v>42</v>
      </c>
      <c r="DN640" s="8">
        <v>1635.91</v>
      </c>
      <c r="DO640" s="7">
        <v>-0.3095</v>
      </c>
      <c r="DP640" s="7">
        <v>-0.3246</v>
      </c>
      <c r="DQ640" s="2" t="s">
        <v>239</v>
      </c>
      <c r="DR640" s="2" t="s">
        <v>223</v>
      </c>
      <c r="DS640" s="2" t="s">
        <v>3160</v>
      </c>
      <c r="DT640" s="2" t="s">
        <v>412</v>
      </c>
      <c r="DU640" s="2" t="s">
        <v>238</v>
      </c>
      <c r="DV640" s="2" t="s">
        <v>226</v>
      </c>
      <c r="DW640" s="4">
        <v>21</v>
      </c>
      <c r="DX640" s="8">
        <v>949.2</v>
      </c>
      <c r="DY640" s="4">
        <v>41</v>
      </c>
      <c r="DZ640" s="8">
        <v>1853.2</v>
      </c>
      <c r="EA640" s="7">
        <v>-0.4878</v>
      </c>
      <c r="EB640" s="7">
        <v>-0.4878</v>
      </c>
      <c r="EC640" s="2" t="s">
        <v>239</v>
      </c>
      <c r="ED640" s="2" t="s">
        <v>223</v>
      </c>
      <c r="EE640" s="2" t="s">
        <v>3160</v>
      </c>
      <c r="EF640" s="2" t="s">
        <v>2214</v>
      </c>
      <c r="EG640" s="2" t="s">
        <v>238</v>
      </c>
      <c r="EH640" s="2" t="s">
        <v>226</v>
      </c>
      <c r="EI640" s="4">
        <v>6</v>
      </c>
      <c r="EJ640" s="8">
        <v>278.94</v>
      </c>
      <c r="EK640" s="4">
        <v>25</v>
      </c>
      <c r="EL640" s="8">
        <v>1162.25</v>
      </c>
      <c r="EM640" s="7">
        <v>-0.76</v>
      </c>
      <c r="EN640" s="7">
        <v>-0.76</v>
      </c>
      <c r="EO640" s="2" t="s">
        <v>239</v>
      </c>
      <c r="EP640" s="2" t="s">
        <v>223</v>
      </c>
      <c r="EQ640" s="2" t="s">
        <v>280</v>
      </c>
      <c r="ER640" s="2" t="s">
        <v>1964</v>
      </c>
      <c r="ES640" s="2" t="s">
        <v>238</v>
      </c>
      <c r="ET640" s="2" t="s">
        <v>226</v>
      </c>
      <c r="EU640" s="4">
        <v>1</v>
      </c>
      <c r="EV640" s="8">
        <v>43.05</v>
      </c>
      <c r="EW640" s="4">
        <v>4</v>
      </c>
      <c r="EX640" s="8">
        <v>186.55</v>
      </c>
      <c r="EY640" s="7">
        <v>-0.75</v>
      </c>
      <c r="EZ640" s="7">
        <v>-0.7692</v>
      </c>
      <c r="FA640" s="2" t="s">
        <v>239</v>
      </c>
      <c r="FB640" s="2" t="s">
        <v>223</v>
      </c>
      <c r="FC640" s="2" t="s">
        <v>1789</v>
      </c>
      <c r="FD640" s="2" t="s">
        <v>384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223</v>
      </c>
      <c r="FO640" s="2" t="s">
        <v>3160</v>
      </c>
      <c r="FP640" s="2" t="s">
        <v>2069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223</v>
      </c>
      <c r="GA640" s="2" t="s">
        <v>661</v>
      </c>
      <c r="GB640" s="2" t="s">
        <v>226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252</v>
      </c>
      <c r="GL640" s="2" t="s">
        <v>223</v>
      </c>
      <c r="GM640" s="2" t="s">
        <v>226</v>
      </c>
      <c r="GN640" s="2" t="s">
        <v>226</v>
      </c>
      <c r="GO640" s="2" t="s">
        <v>238</v>
      </c>
      <c r="GP640" s="2" t="s">
        <v>226</v>
      </c>
      <c r="GQ640" s="4">
        <v>1</v>
      </c>
      <c r="GR640" s="8">
        <v>45.2</v>
      </c>
      <c r="GS640" s="4"/>
      <c r="GT640" s="8"/>
      <c r="GU640" s="7"/>
      <c r="GV640" s="7"/>
      <c r="GW640" s="2" t="s">
        <v>239</v>
      </c>
      <c r="GX640" s="2" t="s">
        <v>223</v>
      </c>
      <c r="GY640" s="2" t="s">
        <v>921</v>
      </c>
      <c r="GZ640" s="2" t="s">
        <v>839</v>
      </c>
      <c r="HA640" s="2" t="s">
        <v>238</v>
      </c>
      <c r="HB640" s="2" t="s">
        <v>226</v>
      </c>
      <c r="HC640" s="4">
        <v>3</v>
      </c>
      <c r="HD640" s="8">
        <v>142.08</v>
      </c>
      <c r="HE640" s="4"/>
      <c r="HF640" s="8"/>
      <c r="HG640" s="7"/>
      <c r="HH640" s="7"/>
      <c r="HI640" s="2" t="s">
        <v>239</v>
      </c>
      <c r="HJ640" s="2" t="s">
        <v>223</v>
      </c>
      <c r="HK640" s="2" t="s">
        <v>1316</v>
      </c>
      <c r="HL640" s="2" t="s">
        <v>1314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236</v>
      </c>
      <c r="HV640" s="2" t="s">
        <v>223</v>
      </c>
      <c r="HW640" s="2" t="s">
        <v>226</v>
      </c>
      <c r="HX640" s="2" t="s">
        <v>226</v>
      </c>
      <c r="HY640" s="2" t="s">
        <v>238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252</v>
      </c>
      <c r="IH640" s="2" t="s">
        <v>223</v>
      </c>
      <c r="II640" s="2" t="s">
        <v>226</v>
      </c>
      <c r="IJ640" s="2" t="s">
        <v>226</v>
      </c>
      <c r="IK640" s="2" t="s">
        <v>238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252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448</v>
      </c>
      <c r="JF640" s="2" t="s">
        <v>223</v>
      </c>
      <c r="JG640" s="2" t="s">
        <v>226</v>
      </c>
      <c r="JH640" s="2" t="s">
        <v>226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226</v>
      </c>
      <c r="KF640" s="2" t="s">
        <v>226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252</v>
      </c>
      <c r="KP640" s="2" t="s">
        <v>223</v>
      </c>
      <c r="KQ640" s="2" t="s">
        <v>226</v>
      </c>
      <c r="KR640" s="2" t="s">
        <v>226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252</v>
      </c>
      <c r="LB640" s="2" t="s">
        <v>223</v>
      </c>
      <c r="LC640" s="2" t="s">
        <v>226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448</v>
      </c>
      <c r="LN640" s="2" t="s">
        <v>223</v>
      </c>
      <c r="LO640" s="2" t="s">
        <v>226</v>
      </c>
      <c r="LP640" s="2" t="s">
        <v>226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223</v>
      </c>
      <c r="MY640" s="2" t="s">
        <v>2854</v>
      </c>
      <c r="MZ640" s="2" t="s">
        <v>2863</v>
      </c>
      <c r="NA640" s="2" t="s">
        <v>238</v>
      </c>
      <c r="NB640" s="2" t="s">
        <v>226</v>
      </c>
      <c r="NC640" s="4"/>
      <c r="ND640" s="8"/>
      <c r="NE640" s="4">
        <v>1</v>
      </c>
      <c r="NF640" s="8">
        <v>46.06</v>
      </c>
      <c r="NG640" s="7">
        <v>-1</v>
      </c>
      <c r="NH640" s="7">
        <v>-1</v>
      </c>
      <c r="NI640" s="2" t="s">
        <v>239</v>
      </c>
      <c r="NJ640" s="2" t="s">
        <v>261</v>
      </c>
      <c r="NK640" s="2" t="s">
        <v>384</v>
      </c>
      <c r="NL640" s="2" t="s">
        <v>2776</v>
      </c>
      <c r="NM640" s="2" t="s">
        <v>238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239</v>
      </c>
      <c r="NV640" s="2" t="s">
        <v>237</v>
      </c>
      <c r="NW640" s="2" t="s">
        <v>409</v>
      </c>
      <c r="NX640" s="2" t="s">
        <v>3780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239</v>
      </c>
      <c r="OH640" s="2" t="s">
        <v>237</v>
      </c>
      <c r="OI640" s="2" t="s">
        <v>3003</v>
      </c>
      <c r="OJ640" s="2" t="s">
        <v>226</v>
      </c>
      <c r="OK640" s="2" t="s">
        <v>238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252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236</v>
      </c>
      <c r="PF640" s="2" t="s">
        <v>223</v>
      </c>
      <c r="PG640" s="2" t="s">
        <v>226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266</v>
      </c>
      <c r="QD640" s="2" t="s">
        <v>223</v>
      </c>
      <c r="QE640" s="2" t="s">
        <v>226</v>
      </c>
      <c r="QF640" s="2" t="s">
        <v>226</v>
      </c>
      <c r="QG640" s="2" t="s">
        <v>238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266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252</v>
      </c>
      <c r="RN640" s="2" t="s">
        <v>223</v>
      </c>
      <c r="RO640" s="2" t="s">
        <v>226</v>
      </c>
      <c r="RP640" s="2" t="s">
        <v>226</v>
      </c>
      <c r="RQ640" s="2" t="s">
        <v>238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226</v>
      </c>
      <c r="RZ640" s="2" t="s">
        <v>226</v>
      </c>
      <c r="SA640" s="2" t="s">
        <v>226</v>
      </c>
      <c r="SB640" s="2" t="s">
        <v>226</v>
      </c>
      <c r="SC640" s="2" t="s">
        <v>226</v>
      </c>
      <c r="SD640" s="2" t="s">
        <v>226</v>
      </c>
      <c r="SE640" s="4">
        <v>229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>
        <v>200</v>
      </c>
      <c r="SV640" s="4"/>
      <c r="SW640" s="4"/>
      <c r="SX640" s="4"/>
      <c r="SY640" s="4"/>
      <c r="SZ640" s="4"/>
      <c r="TA640" s="4"/>
      <c r="TB640" s="4"/>
      <c r="TC640" s="4"/>
      <c r="TD640" s="4">
        <v>250</v>
      </c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>
        <v>190</v>
      </c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</row>
    <row r="641">
      <c r="A641" s="2" t="s">
        <v>4500</v>
      </c>
      <c r="B641" s="2" t="s">
        <v>577</v>
      </c>
      <c r="C641" s="2" t="s">
        <v>4255</v>
      </c>
      <c r="D641" s="2" t="s">
        <v>3985</v>
      </c>
      <c r="E641" s="2" t="s">
        <v>3986</v>
      </c>
      <c r="F641" s="2" t="s">
        <v>4402</v>
      </c>
      <c r="G641" s="2" t="s">
        <v>4403</v>
      </c>
      <c r="H641" s="2" t="s">
        <v>4404</v>
      </c>
      <c r="I641" s="2" t="s">
        <v>4499</v>
      </c>
      <c r="J641" s="2" t="s">
        <v>221</v>
      </c>
      <c r="K641" s="2" t="s">
        <v>4406</v>
      </c>
      <c r="L641" s="3">
        <v>52.2</v>
      </c>
      <c r="M641" s="3">
        <v>54.81</v>
      </c>
      <c r="N641" s="3">
        <v>99.99</v>
      </c>
      <c r="O641" s="2" t="s">
        <v>223</v>
      </c>
      <c r="P641" s="2" t="s">
        <v>675</v>
      </c>
      <c r="Q641" s="2" t="s">
        <v>225</v>
      </c>
      <c r="R641" s="2" t="s">
        <v>226</v>
      </c>
      <c r="S641" s="2" t="s">
        <v>4407</v>
      </c>
      <c r="T641" s="2" t="s">
        <v>228</v>
      </c>
      <c r="U641" s="2" t="s">
        <v>371</v>
      </c>
      <c r="V641" s="2" t="s">
        <v>2079</v>
      </c>
      <c r="W641" s="2" t="s">
        <v>231</v>
      </c>
      <c r="X641" s="2" t="s">
        <v>226</v>
      </c>
      <c r="Y641" s="2" t="s">
        <v>466</v>
      </c>
      <c r="Z641" s="4">
        <v>390</v>
      </c>
      <c r="AA641" s="4">
        <f>=ROUNDDOWN(19.5979899497487,0)</f>
      </c>
      <c r="AB641" s="5">
        <v>19.9</v>
      </c>
      <c r="AC641" s="2" t="s">
        <v>1354</v>
      </c>
      <c r="AD641" s="4">
        <v>30</v>
      </c>
      <c r="AE641" s="4">
        <v>480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240</v>
      </c>
      <c r="AQ641" s="8">
        <v>13986.38</v>
      </c>
      <c r="AR641" s="4">
        <v>162</v>
      </c>
      <c r="AS641" s="8">
        <v>9099.76</v>
      </c>
      <c r="AT641" s="7">
        <v>0.4815</v>
      </c>
      <c r="AU641" s="7">
        <v>0.537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0.6641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240</v>
      </c>
      <c r="BK641" s="8">
        <v>13986.38</v>
      </c>
      <c r="BL641" s="2" t="s">
        <v>3309</v>
      </c>
      <c r="BM641" s="7">
        <v>1</v>
      </c>
      <c r="BN641" s="7">
        <v>1</v>
      </c>
      <c r="BO641" s="4">
        <v>72</v>
      </c>
      <c r="BP641" s="8">
        <v>4322.16</v>
      </c>
      <c r="BQ641" s="4"/>
      <c r="BR641" s="8"/>
      <c r="BS641" s="7"/>
      <c r="BT641" s="7"/>
      <c r="BU641" s="2" t="s">
        <v>239</v>
      </c>
      <c r="BV641" s="2" t="s">
        <v>223</v>
      </c>
      <c r="BW641" s="2" t="s">
        <v>226</v>
      </c>
      <c r="BX641" s="2" t="s">
        <v>1322</v>
      </c>
      <c r="BY641" s="2" t="s">
        <v>238</v>
      </c>
      <c r="BZ641" s="2" t="s">
        <v>226</v>
      </c>
      <c r="CA641" s="4">
        <v>23</v>
      </c>
      <c r="CB641" s="8">
        <v>1361.37</v>
      </c>
      <c r="CC641" s="4">
        <v>46</v>
      </c>
      <c r="CD641" s="8">
        <v>2722.74</v>
      </c>
      <c r="CE641" s="7">
        <v>-0.5</v>
      </c>
      <c r="CF641" s="7">
        <v>-0.5</v>
      </c>
      <c r="CG641" s="2" t="s">
        <v>239</v>
      </c>
      <c r="CH641" s="2" t="s">
        <v>223</v>
      </c>
      <c r="CI641" s="2" t="s">
        <v>1258</v>
      </c>
      <c r="CJ641" s="2" t="s">
        <v>265</v>
      </c>
      <c r="CK641" s="2" t="s">
        <v>238</v>
      </c>
      <c r="CL641" s="2" t="s">
        <v>226</v>
      </c>
      <c r="CM641" s="4">
        <v>94</v>
      </c>
      <c r="CN641" s="8">
        <v>5563.86</v>
      </c>
      <c r="CO641" s="4">
        <v>11</v>
      </c>
      <c r="CP641" s="8">
        <v>651.09</v>
      </c>
      <c r="CQ641" s="7">
        <v>7.5455</v>
      </c>
      <c r="CR641" s="7">
        <v>7.5455</v>
      </c>
      <c r="CS641" s="2" t="s">
        <v>239</v>
      </c>
      <c r="CT641" s="2" t="s">
        <v>223</v>
      </c>
      <c r="CU641" s="2" t="s">
        <v>3160</v>
      </c>
      <c r="CV641" s="2" t="s">
        <v>2572</v>
      </c>
      <c r="CW641" s="2" t="s">
        <v>238</v>
      </c>
      <c r="CX641" s="2" t="s">
        <v>226</v>
      </c>
      <c r="CY641" s="4">
        <v>8</v>
      </c>
      <c r="CZ641" s="8">
        <v>482.32</v>
      </c>
      <c r="DA641" s="4"/>
      <c r="DB641" s="8"/>
      <c r="DC641" s="7"/>
      <c r="DD641" s="7"/>
      <c r="DE641" s="2" t="s">
        <v>239</v>
      </c>
      <c r="DF641" s="2" t="s">
        <v>223</v>
      </c>
      <c r="DG641" s="2" t="s">
        <v>376</v>
      </c>
      <c r="DH641" s="2" t="s">
        <v>360</v>
      </c>
      <c r="DI641" s="2" t="s">
        <v>238</v>
      </c>
      <c r="DJ641" s="2" t="s">
        <v>226</v>
      </c>
      <c r="DK641" s="4">
        <v>23</v>
      </c>
      <c r="DL641" s="8">
        <v>1107.33</v>
      </c>
      <c r="DM641" s="4">
        <v>38</v>
      </c>
      <c r="DN641" s="8">
        <v>1838.92</v>
      </c>
      <c r="DO641" s="7">
        <v>-0.3947</v>
      </c>
      <c r="DP641" s="7">
        <v>-0.3978</v>
      </c>
      <c r="DQ641" s="2" t="s">
        <v>239</v>
      </c>
      <c r="DR641" s="2" t="s">
        <v>223</v>
      </c>
      <c r="DS641" s="2" t="s">
        <v>3160</v>
      </c>
      <c r="DT641" s="2" t="s">
        <v>412</v>
      </c>
      <c r="DU641" s="2" t="s">
        <v>238</v>
      </c>
      <c r="DV641" s="2" t="s">
        <v>226</v>
      </c>
      <c r="DW641" s="4">
        <v>12</v>
      </c>
      <c r="DX641" s="8">
        <v>690.6</v>
      </c>
      <c r="DY641" s="4">
        <v>42</v>
      </c>
      <c r="DZ641" s="8">
        <v>2417.1</v>
      </c>
      <c r="EA641" s="7">
        <v>-0.7143</v>
      </c>
      <c r="EB641" s="7">
        <v>-0.7143</v>
      </c>
      <c r="EC641" s="2" t="s">
        <v>239</v>
      </c>
      <c r="ED641" s="2" t="s">
        <v>223</v>
      </c>
      <c r="EE641" s="2" t="s">
        <v>3160</v>
      </c>
      <c r="EF641" s="2" t="s">
        <v>4127</v>
      </c>
      <c r="EG641" s="2" t="s">
        <v>238</v>
      </c>
      <c r="EH641" s="2" t="s">
        <v>226</v>
      </c>
      <c r="EI641" s="4">
        <v>4</v>
      </c>
      <c r="EJ641" s="8">
        <v>236.76</v>
      </c>
      <c r="EK641" s="4">
        <v>21</v>
      </c>
      <c r="EL641" s="8">
        <v>1242.99</v>
      </c>
      <c r="EM641" s="7">
        <v>-0.8095</v>
      </c>
      <c r="EN641" s="7">
        <v>-0.8095</v>
      </c>
      <c r="EO641" s="2" t="s">
        <v>239</v>
      </c>
      <c r="EP641" s="2" t="s">
        <v>223</v>
      </c>
      <c r="EQ641" s="2" t="s">
        <v>280</v>
      </c>
      <c r="ER641" s="2" t="s">
        <v>265</v>
      </c>
      <c r="ES641" s="2" t="s">
        <v>238</v>
      </c>
      <c r="ET641" s="2" t="s">
        <v>226</v>
      </c>
      <c r="EU641" s="4">
        <v>3</v>
      </c>
      <c r="EV641" s="8">
        <v>164.43</v>
      </c>
      <c r="EW641" s="4">
        <v>2</v>
      </c>
      <c r="EX641" s="8">
        <v>109.62</v>
      </c>
      <c r="EY641" s="7">
        <v>0.5</v>
      </c>
      <c r="EZ641" s="7">
        <v>0.5</v>
      </c>
      <c r="FA641" s="2" t="s">
        <v>239</v>
      </c>
      <c r="FB641" s="2" t="s">
        <v>223</v>
      </c>
      <c r="FC641" s="2" t="s">
        <v>1789</v>
      </c>
      <c r="FD641" s="2" t="s">
        <v>897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223</v>
      </c>
      <c r="FO641" s="2" t="s">
        <v>3160</v>
      </c>
      <c r="FP641" s="2" t="s">
        <v>226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223</v>
      </c>
      <c r="GA641" s="2" t="s">
        <v>661</v>
      </c>
      <c r="GB641" s="2" t="s">
        <v>226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252</v>
      </c>
      <c r="GL641" s="2" t="s">
        <v>223</v>
      </c>
      <c r="GM641" s="2" t="s">
        <v>226</v>
      </c>
      <c r="GN641" s="2" t="s">
        <v>226</v>
      </c>
      <c r="GO641" s="2" t="s">
        <v>238</v>
      </c>
      <c r="GP641" s="2" t="s">
        <v>226</v>
      </c>
      <c r="GQ641" s="4">
        <v>1</v>
      </c>
      <c r="GR641" s="8">
        <v>57.55</v>
      </c>
      <c r="GS641" s="4"/>
      <c r="GT641" s="8"/>
      <c r="GU641" s="7"/>
      <c r="GV641" s="7"/>
      <c r="GW641" s="2" t="s">
        <v>239</v>
      </c>
      <c r="GX641" s="2" t="s">
        <v>223</v>
      </c>
      <c r="GY641" s="2" t="s">
        <v>921</v>
      </c>
      <c r="GZ641" s="2" t="s">
        <v>839</v>
      </c>
      <c r="HA641" s="2" t="s">
        <v>238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239</v>
      </c>
      <c r="HJ641" s="2" t="s">
        <v>223</v>
      </c>
      <c r="HK641" s="2" t="s">
        <v>1316</v>
      </c>
      <c r="HL641" s="2" t="s">
        <v>226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236</v>
      </c>
      <c r="HV641" s="2" t="s">
        <v>223</v>
      </c>
      <c r="HW641" s="2" t="s">
        <v>226</v>
      </c>
      <c r="HX641" s="2" t="s">
        <v>226</v>
      </c>
      <c r="HY641" s="2" t="s">
        <v>238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252</v>
      </c>
      <c r="IH641" s="2" t="s">
        <v>223</v>
      </c>
      <c r="II641" s="2" t="s">
        <v>226</v>
      </c>
      <c r="IJ641" s="2" t="s">
        <v>226</v>
      </c>
      <c r="IK641" s="2" t="s">
        <v>238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448</v>
      </c>
      <c r="JF641" s="2" t="s">
        <v>223</v>
      </c>
      <c r="JG641" s="2" t="s">
        <v>226</v>
      </c>
      <c r="JH641" s="2" t="s">
        <v>226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226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252</v>
      </c>
      <c r="KP641" s="2" t="s">
        <v>223</v>
      </c>
      <c r="KQ641" s="2" t="s">
        <v>226</v>
      </c>
      <c r="KR641" s="2" t="s">
        <v>226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252</v>
      </c>
      <c r="LB641" s="2" t="s">
        <v>223</v>
      </c>
      <c r="LC641" s="2" t="s">
        <v>226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448</v>
      </c>
      <c r="LN641" s="2" t="s">
        <v>223</v>
      </c>
      <c r="LO641" s="2" t="s">
        <v>226</v>
      </c>
      <c r="LP641" s="2" t="s">
        <v>226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239</v>
      </c>
      <c r="MX641" s="2" t="s">
        <v>223</v>
      </c>
      <c r="MY641" s="2" t="s">
        <v>1005</v>
      </c>
      <c r="MZ641" s="2" t="s">
        <v>226</v>
      </c>
      <c r="NA641" s="2" t="s">
        <v>238</v>
      </c>
      <c r="NB641" s="2" t="s">
        <v>226</v>
      </c>
      <c r="NC641" s="4"/>
      <c r="ND641" s="8"/>
      <c r="NE641" s="4">
        <v>2</v>
      </c>
      <c r="NF641" s="8">
        <v>117.3</v>
      </c>
      <c r="NG641" s="7">
        <v>-1</v>
      </c>
      <c r="NH641" s="7">
        <v>-1</v>
      </c>
      <c r="NI641" s="2" t="s">
        <v>239</v>
      </c>
      <c r="NJ641" s="2" t="s">
        <v>261</v>
      </c>
      <c r="NK641" s="2" t="s">
        <v>384</v>
      </c>
      <c r="NL641" s="2" t="s">
        <v>2438</v>
      </c>
      <c r="NM641" s="2" t="s">
        <v>238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239</v>
      </c>
      <c r="NV641" s="2" t="s">
        <v>237</v>
      </c>
      <c r="NW641" s="2" t="s">
        <v>409</v>
      </c>
      <c r="NX641" s="2" t="s">
        <v>1633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239</v>
      </c>
      <c r="OH641" s="2" t="s">
        <v>237</v>
      </c>
      <c r="OI641" s="2" t="s">
        <v>3044</v>
      </c>
      <c r="OJ641" s="2" t="s">
        <v>226</v>
      </c>
      <c r="OK641" s="2" t="s">
        <v>238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252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236</v>
      </c>
      <c r="PF641" s="2" t="s">
        <v>223</v>
      </c>
      <c r="PG641" s="2" t="s">
        <v>226</v>
      </c>
      <c r="PH641" s="2" t="s">
        <v>226</v>
      </c>
      <c r="PI641" s="2" t="s">
        <v>238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266</v>
      </c>
      <c r="QD641" s="2" t="s">
        <v>223</v>
      </c>
      <c r="QE641" s="2" t="s">
        <v>226</v>
      </c>
      <c r="QF641" s="2" t="s">
        <v>226</v>
      </c>
      <c r="QG641" s="2" t="s">
        <v>238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266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252</v>
      </c>
      <c r="RN641" s="2" t="s">
        <v>223</v>
      </c>
      <c r="RO641" s="2" t="s">
        <v>226</v>
      </c>
      <c r="RP641" s="2" t="s">
        <v>226</v>
      </c>
      <c r="RQ641" s="2" t="s">
        <v>238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226</v>
      </c>
      <c r="RZ641" s="2" t="s">
        <v>226</v>
      </c>
      <c r="SA641" s="2" t="s">
        <v>226</v>
      </c>
      <c r="SB641" s="2" t="s">
        <v>226</v>
      </c>
      <c r="SC641" s="2" t="s">
        <v>226</v>
      </c>
      <c r="SD641" s="2" t="s">
        <v>226</v>
      </c>
      <c r="SE641" s="4">
        <v>390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>
        <v>30</v>
      </c>
      <c r="SV641" s="4"/>
      <c r="SW641" s="4"/>
      <c r="SX641" s="4"/>
      <c r="SY641" s="4"/>
      <c r="SZ641" s="4"/>
      <c r="TA641" s="4"/>
      <c r="TB641" s="4"/>
      <c r="TC641" s="4"/>
      <c r="TD641" s="4">
        <v>240</v>
      </c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>
        <v>210</v>
      </c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</row>
    <row r="642">
      <c r="A642" s="2" t="s">
        <v>4501</v>
      </c>
      <c r="B642" s="2" t="s">
        <v>577</v>
      </c>
      <c r="C642" s="2" t="s">
        <v>4255</v>
      </c>
      <c r="D642" s="2" t="s">
        <v>3985</v>
      </c>
      <c r="E642" s="2" t="s">
        <v>3986</v>
      </c>
      <c r="F642" s="2" t="s">
        <v>4315</v>
      </c>
      <c r="G642" s="2" t="s">
        <v>4316</v>
      </c>
      <c r="H642" s="2" t="s">
        <v>1623</v>
      </c>
      <c r="I642" s="2" t="s">
        <v>4502</v>
      </c>
      <c r="J642" s="2" t="s">
        <v>437</v>
      </c>
      <c r="K642" s="2" t="s">
        <v>1414</v>
      </c>
      <c r="L642" s="3">
        <v>36.8</v>
      </c>
      <c r="M642" s="3">
        <v>38.64</v>
      </c>
      <c r="N642" s="3">
        <v>89.99</v>
      </c>
      <c r="O642" s="2" t="s">
        <v>223</v>
      </c>
      <c r="P642" s="2" t="s">
        <v>224</v>
      </c>
      <c r="Q642" s="2" t="s">
        <v>225</v>
      </c>
      <c r="R642" s="2" t="s">
        <v>226</v>
      </c>
      <c r="S642" s="2" t="s">
        <v>4318</v>
      </c>
      <c r="T642" s="2" t="s">
        <v>228</v>
      </c>
      <c r="U642" s="2" t="s">
        <v>371</v>
      </c>
      <c r="V642" s="2" t="s">
        <v>2079</v>
      </c>
      <c r="W642" s="2" t="s">
        <v>231</v>
      </c>
      <c r="X642" s="2" t="s">
        <v>226</v>
      </c>
      <c r="Y642" s="2" t="s">
        <v>1821</v>
      </c>
      <c r="Z642" s="4">
        <v>186</v>
      </c>
      <c r="AA642" s="4">
        <f>=ROUNDDOWN(18.6,0)</f>
      </c>
      <c r="AB642" s="5">
        <v>10</v>
      </c>
      <c r="AC642" s="2" t="s">
        <v>4503</v>
      </c>
      <c r="AD642" s="4">
        <v>80</v>
      </c>
      <c r="AE642" s="4">
        <v>150</v>
      </c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87</v>
      </c>
      <c r="AQ642" s="8">
        <v>3789.18</v>
      </c>
      <c r="AR642" s="4">
        <v>95</v>
      </c>
      <c r="AS642" s="8">
        <v>4286.04</v>
      </c>
      <c r="AT642" s="7">
        <v>-0.0842</v>
      </c>
      <c r="AU642" s="7">
        <v>-0.1159</v>
      </c>
      <c r="AV642" s="4">
        <v>205</v>
      </c>
      <c r="AW642" s="8">
        <v>10685.52</v>
      </c>
      <c r="AX642" s="4">
        <v>164</v>
      </c>
      <c r="AY642" s="8">
        <v>8214.48</v>
      </c>
      <c r="AZ642" s="7">
        <v>0.25</v>
      </c>
      <c r="BA642" s="7">
        <v>0.3008</v>
      </c>
      <c r="BB642" s="7">
        <v>0.3546</v>
      </c>
      <c r="BC642" s="4">
        <v>369</v>
      </c>
      <c r="BD642" s="8">
        <v>18724.01</v>
      </c>
      <c r="BE642" s="4">
        <v>270</v>
      </c>
      <c r="BF642" s="8">
        <v>13310.05</v>
      </c>
      <c r="BG642" s="7">
        <v>0.3667</v>
      </c>
      <c r="BH642" s="7">
        <v>0.4068</v>
      </c>
      <c r="BI642" s="7">
        <v>0.5707</v>
      </c>
      <c r="BJ642" s="4">
        <v>87</v>
      </c>
      <c r="BK642" s="8">
        <v>3789.18</v>
      </c>
      <c r="BL642" s="2" t="s">
        <v>4504</v>
      </c>
      <c r="BM642" s="7">
        <v>1</v>
      </c>
      <c r="BN642" s="7">
        <v>1</v>
      </c>
      <c r="BO642" s="4">
        <v>47</v>
      </c>
      <c r="BP642" s="8">
        <v>2231.09</v>
      </c>
      <c r="BQ642" s="4">
        <v>70</v>
      </c>
      <c r="BR642" s="8">
        <v>3322.9</v>
      </c>
      <c r="BS642" s="7">
        <v>-0.3286</v>
      </c>
      <c r="BT642" s="7">
        <v>-0.3286</v>
      </c>
      <c r="BU642" s="2" t="s">
        <v>239</v>
      </c>
      <c r="BV642" s="2" t="s">
        <v>223</v>
      </c>
      <c r="BW642" s="2" t="s">
        <v>226</v>
      </c>
      <c r="BX642" s="2" t="s">
        <v>1158</v>
      </c>
      <c r="BY642" s="2" t="s">
        <v>238</v>
      </c>
      <c r="BZ642" s="2" t="s">
        <v>226</v>
      </c>
      <c r="CA642" s="4">
        <v>13</v>
      </c>
      <c r="CB642" s="8">
        <v>552.37</v>
      </c>
      <c r="CC642" s="4">
        <v>2</v>
      </c>
      <c r="CD642" s="8">
        <v>84.98</v>
      </c>
      <c r="CE642" s="7">
        <v>5.5</v>
      </c>
      <c r="CF642" s="7">
        <v>5.5</v>
      </c>
      <c r="CG642" s="2" t="s">
        <v>239</v>
      </c>
      <c r="CH642" s="2" t="s">
        <v>223</v>
      </c>
      <c r="CI642" s="2" t="s">
        <v>1539</v>
      </c>
      <c r="CJ642" s="2" t="s">
        <v>3712</v>
      </c>
      <c r="CK642" s="2" t="s">
        <v>238</v>
      </c>
      <c r="CL642" s="2" t="s">
        <v>226</v>
      </c>
      <c r="CM642" s="4">
        <v>14</v>
      </c>
      <c r="CN642" s="8">
        <v>567.84</v>
      </c>
      <c r="CO642" s="4">
        <v>4</v>
      </c>
      <c r="CP642" s="8">
        <v>162.24</v>
      </c>
      <c r="CQ642" s="7">
        <v>2.5</v>
      </c>
      <c r="CR642" s="7">
        <v>2.5</v>
      </c>
      <c r="CS642" s="2" t="s">
        <v>239</v>
      </c>
      <c r="CT642" s="2" t="s">
        <v>223</v>
      </c>
      <c r="CU642" s="2" t="s">
        <v>1474</v>
      </c>
      <c r="CV642" s="2" t="s">
        <v>3650</v>
      </c>
      <c r="CW642" s="2" t="s">
        <v>238</v>
      </c>
      <c r="CX642" s="2" t="s">
        <v>226</v>
      </c>
      <c r="CY642" s="4">
        <v>2</v>
      </c>
      <c r="CZ642" s="8">
        <v>81</v>
      </c>
      <c r="DA642" s="4">
        <v>3</v>
      </c>
      <c r="DB642" s="8">
        <v>121.5</v>
      </c>
      <c r="DC642" s="7">
        <v>-0.3333</v>
      </c>
      <c r="DD642" s="7">
        <v>-0.3333</v>
      </c>
      <c r="DE642" s="2" t="s">
        <v>239</v>
      </c>
      <c r="DF642" s="2" t="s">
        <v>223</v>
      </c>
      <c r="DG642" s="2" t="s">
        <v>596</v>
      </c>
      <c r="DH642" s="2" t="s">
        <v>3297</v>
      </c>
      <c r="DI642" s="2" t="s">
        <v>238</v>
      </c>
      <c r="DJ642" s="2" t="s">
        <v>226</v>
      </c>
      <c r="DK642" s="4">
        <v>2</v>
      </c>
      <c r="DL642" s="8">
        <v>56.7</v>
      </c>
      <c r="DM642" s="4">
        <v>3</v>
      </c>
      <c r="DN642" s="8">
        <v>106.9</v>
      </c>
      <c r="DO642" s="7">
        <v>-0.3333</v>
      </c>
      <c r="DP642" s="7">
        <v>-0.4696</v>
      </c>
      <c r="DQ642" s="2" t="s">
        <v>239</v>
      </c>
      <c r="DR642" s="2" t="s">
        <v>223</v>
      </c>
      <c r="DS642" s="2" t="s">
        <v>2123</v>
      </c>
      <c r="DT642" s="2" t="s">
        <v>2122</v>
      </c>
      <c r="DU642" s="2" t="s">
        <v>238</v>
      </c>
      <c r="DV642" s="2" t="s">
        <v>226</v>
      </c>
      <c r="DW642" s="4">
        <v>4</v>
      </c>
      <c r="DX642" s="8">
        <v>162.28</v>
      </c>
      <c r="DY642" s="4">
        <v>1</v>
      </c>
      <c r="DZ642" s="8">
        <v>40.57</v>
      </c>
      <c r="EA642" s="7">
        <v>3</v>
      </c>
      <c r="EB642" s="7">
        <v>3</v>
      </c>
      <c r="EC642" s="2" t="s">
        <v>239</v>
      </c>
      <c r="ED642" s="2" t="s">
        <v>223</v>
      </c>
      <c r="EE642" s="2" t="s">
        <v>1474</v>
      </c>
      <c r="EF642" s="2" t="s">
        <v>1211</v>
      </c>
      <c r="EG642" s="2" t="s">
        <v>238</v>
      </c>
      <c r="EH642" s="2" t="s">
        <v>226</v>
      </c>
      <c r="EI642" s="4"/>
      <c r="EJ642" s="8"/>
      <c r="EK642" s="4">
        <v>3</v>
      </c>
      <c r="EL642" s="8">
        <v>114.84</v>
      </c>
      <c r="EM642" s="7">
        <v>-1</v>
      </c>
      <c r="EN642" s="7">
        <v>-1</v>
      </c>
      <c r="EO642" s="2" t="s">
        <v>239</v>
      </c>
      <c r="EP642" s="2" t="s">
        <v>223</v>
      </c>
      <c r="EQ642" s="2" t="s">
        <v>1474</v>
      </c>
      <c r="ER642" s="2" t="s">
        <v>3251</v>
      </c>
      <c r="ES642" s="2" t="s">
        <v>238</v>
      </c>
      <c r="ET642" s="2" t="s">
        <v>226</v>
      </c>
      <c r="EU642" s="4"/>
      <c r="EV642" s="8"/>
      <c r="EW642" s="4">
        <v>2</v>
      </c>
      <c r="EX642" s="8">
        <v>77.26</v>
      </c>
      <c r="EY642" s="7">
        <v>-1</v>
      </c>
      <c r="EZ642" s="7">
        <v>-1</v>
      </c>
      <c r="FA642" s="2" t="s">
        <v>239</v>
      </c>
      <c r="FB642" s="2" t="s">
        <v>223</v>
      </c>
      <c r="FC642" s="2" t="s">
        <v>1211</v>
      </c>
      <c r="FD642" s="2" t="s">
        <v>1733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223</v>
      </c>
      <c r="FO642" s="2" t="s">
        <v>1474</v>
      </c>
      <c r="FP642" s="2" t="s">
        <v>1820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223</v>
      </c>
      <c r="GA642" s="2" t="s">
        <v>661</v>
      </c>
      <c r="GB642" s="2" t="s">
        <v>226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1002</v>
      </c>
      <c r="GL642" s="2" t="s">
        <v>237</v>
      </c>
      <c r="GM642" s="2" t="s">
        <v>343</v>
      </c>
      <c r="GN642" s="2" t="s">
        <v>1268</v>
      </c>
      <c r="GO642" s="2" t="s">
        <v>238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239</v>
      </c>
      <c r="GX642" s="2" t="s">
        <v>223</v>
      </c>
      <c r="GY642" s="2" t="s">
        <v>1942</v>
      </c>
      <c r="GZ642" s="2" t="s">
        <v>855</v>
      </c>
      <c r="HA642" s="2" t="s">
        <v>238</v>
      </c>
      <c r="HB642" s="2" t="s">
        <v>226</v>
      </c>
      <c r="HC642" s="4">
        <v>5</v>
      </c>
      <c r="HD642" s="8">
        <v>137.9</v>
      </c>
      <c r="HE642" s="4">
        <v>3</v>
      </c>
      <c r="HF642" s="8">
        <v>105.47</v>
      </c>
      <c r="HG642" s="7">
        <v>0.6667</v>
      </c>
      <c r="HH642" s="7">
        <v>0.3075</v>
      </c>
      <c r="HI642" s="2" t="s">
        <v>239</v>
      </c>
      <c r="HJ642" s="2" t="s">
        <v>223</v>
      </c>
      <c r="HK642" s="2" t="s">
        <v>3591</v>
      </c>
      <c r="HL642" s="2" t="s">
        <v>617</v>
      </c>
      <c r="HM642" s="2" t="s">
        <v>238</v>
      </c>
      <c r="HN642" s="2" t="s">
        <v>226</v>
      </c>
      <c r="HO642" s="4"/>
      <c r="HP642" s="8"/>
      <c r="HQ642" s="4">
        <v>2</v>
      </c>
      <c r="HR642" s="8">
        <v>70.56</v>
      </c>
      <c r="HS642" s="7">
        <v>-1</v>
      </c>
      <c r="HT642" s="7">
        <v>-1</v>
      </c>
      <c r="HU642" s="2" t="s">
        <v>239</v>
      </c>
      <c r="HV642" s="2" t="s">
        <v>223</v>
      </c>
      <c r="HW642" s="2" t="s">
        <v>3371</v>
      </c>
      <c r="HX642" s="2" t="s">
        <v>4070</v>
      </c>
      <c r="HY642" s="2" t="s">
        <v>238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252</v>
      </c>
      <c r="IH642" s="2" t="s">
        <v>223</v>
      </c>
      <c r="II642" s="2" t="s">
        <v>226</v>
      </c>
      <c r="IJ642" s="2" t="s">
        <v>226</v>
      </c>
      <c r="IK642" s="2" t="s">
        <v>238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448</v>
      </c>
      <c r="JF642" s="2" t="s">
        <v>223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236</v>
      </c>
      <c r="KP642" s="2" t="s">
        <v>223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239</v>
      </c>
      <c r="LB642" s="2" t="s">
        <v>223</v>
      </c>
      <c r="LC642" s="2" t="s">
        <v>614</v>
      </c>
      <c r="LD642" s="2" t="s">
        <v>804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223</v>
      </c>
      <c r="LO642" s="2" t="s">
        <v>321</v>
      </c>
      <c r="LP642" s="2" t="s">
        <v>4505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239</v>
      </c>
      <c r="MX642" s="2" t="s">
        <v>223</v>
      </c>
      <c r="MY642" s="2" t="s">
        <v>1005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>
        <v>1</v>
      </c>
      <c r="NF642" s="8">
        <v>40.18</v>
      </c>
      <c r="NG642" s="7">
        <v>-1</v>
      </c>
      <c r="NH642" s="7">
        <v>-1</v>
      </c>
      <c r="NI642" s="2" t="s">
        <v>239</v>
      </c>
      <c r="NJ642" s="2" t="s">
        <v>261</v>
      </c>
      <c r="NK642" s="2" t="s">
        <v>1474</v>
      </c>
      <c r="NL642" s="2" t="s">
        <v>1923</v>
      </c>
      <c r="NM642" s="2" t="s">
        <v>238</v>
      </c>
      <c r="NN642" s="2" t="s">
        <v>226</v>
      </c>
      <c r="NO642" s="4"/>
      <c r="NP642" s="8"/>
      <c r="NQ642" s="4">
        <v>1</v>
      </c>
      <c r="NR642" s="8">
        <v>38.64</v>
      </c>
      <c r="NS642" s="7">
        <v>-1</v>
      </c>
      <c r="NT642" s="7">
        <v>-1</v>
      </c>
      <c r="NU642" s="2" t="s">
        <v>239</v>
      </c>
      <c r="NV642" s="2" t="s">
        <v>237</v>
      </c>
      <c r="NW642" s="2" t="s">
        <v>3670</v>
      </c>
      <c r="NX642" s="2" t="s">
        <v>1272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239</v>
      </c>
      <c r="OH642" s="2" t="s">
        <v>237</v>
      </c>
      <c r="OI642" s="2" t="s">
        <v>671</v>
      </c>
      <c r="OJ642" s="2" t="s">
        <v>226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252</v>
      </c>
      <c r="OT642" s="2" t="s">
        <v>223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252</v>
      </c>
      <c r="PF642" s="2" t="s">
        <v>223</v>
      </c>
      <c r="PG642" s="2" t="s">
        <v>226</v>
      </c>
      <c r="PH642" s="2" t="s">
        <v>226</v>
      </c>
      <c r="PI642" s="2" t="s">
        <v>238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236</v>
      </c>
      <c r="QP642" s="2" t="s">
        <v>237</v>
      </c>
      <c r="QQ642" s="2" t="s">
        <v>226</v>
      </c>
      <c r="QR642" s="2" t="s">
        <v>226</v>
      </c>
      <c r="QS642" s="2" t="s">
        <v>238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266</v>
      </c>
      <c r="RB642" s="2" t="s">
        <v>223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237</v>
      </c>
      <c r="SA642" s="2" t="s">
        <v>1014</v>
      </c>
      <c r="SB642" s="2" t="s">
        <v>3227</v>
      </c>
      <c r="SC642" s="2" t="s">
        <v>238</v>
      </c>
      <c r="SD642" s="2" t="s">
        <v>226</v>
      </c>
      <c r="SE642" s="4">
        <v>168</v>
      </c>
      <c r="SF642" s="4"/>
      <c r="SG642" s="4"/>
      <c r="SH642" s="4"/>
      <c r="SI642" s="4">
        <v>18</v>
      </c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>
        <v>80</v>
      </c>
      <c r="TS642" s="4"/>
      <c r="TT642" s="4"/>
      <c r="TU642" s="4"/>
      <c r="TV642" s="4"/>
      <c r="TW642" s="4"/>
      <c r="TX642" s="4">
        <v>70</v>
      </c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</row>
    <row r="643">
      <c r="A643" s="2" t="s">
        <v>4506</v>
      </c>
      <c r="B643" s="2" t="s">
        <v>577</v>
      </c>
      <c r="C643" s="2" t="s">
        <v>4255</v>
      </c>
      <c r="D643" s="2" t="s">
        <v>3985</v>
      </c>
      <c r="E643" s="2" t="s">
        <v>3986</v>
      </c>
      <c r="F643" s="2" t="s">
        <v>4315</v>
      </c>
      <c r="G643" s="2" t="s">
        <v>4316</v>
      </c>
      <c r="H643" s="2" t="s">
        <v>1623</v>
      </c>
      <c r="I643" s="2" t="s">
        <v>4502</v>
      </c>
      <c r="J643" s="2" t="s">
        <v>221</v>
      </c>
      <c r="K643" s="2" t="s">
        <v>1414</v>
      </c>
      <c r="L643" s="3">
        <v>48</v>
      </c>
      <c r="M643" s="3">
        <v>50.4</v>
      </c>
      <c r="N643" s="3">
        <v>109.99</v>
      </c>
      <c r="O643" s="2" t="s">
        <v>223</v>
      </c>
      <c r="P643" s="2" t="s">
        <v>224</v>
      </c>
      <c r="Q643" s="2" t="s">
        <v>225</v>
      </c>
      <c r="R643" s="2" t="s">
        <v>226</v>
      </c>
      <c r="S643" s="2" t="s">
        <v>4318</v>
      </c>
      <c r="T643" s="2" t="s">
        <v>228</v>
      </c>
      <c r="U643" s="2" t="s">
        <v>229</v>
      </c>
      <c r="V643" s="2" t="s">
        <v>2079</v>
      </c>
      <c r="W643" s="2" t="s">
        <v>231</v>
      </c>
      <c r="X643" s="2" t="s">
        <v>226</v>
      </c>
      <c r="Y643" s="2" t="s">
        <v>2707</v>
      </c>
      <c r="Z643" s="4">
        <v>110</v>
      </c>
      <c r="AA643" s="4">
        <f>=ROUNDDOWN(10,0)</f>
      </c>
      <c r="AB643" s="5">
        <v>11</v>
      </c>
      <c r="AC643" s="2" t="s">
        <v>4503</v>
      </c>
      <c r="AD643" s="4">
        <v>180</v>
      </c>
      <c r="AE643" s="4">
        <v>250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118</v>
      </c>
      <c r="AQ643" s="8">
        <v>6896.34</v>
      </c>
      <c r="AR643" s="4">
        <v>69</v>
      </c>
      <c r="AS643" s="8">
        <v>3928.44</v>
      </c>
      <c r="AT643" s="7">
        <v>0.7101</v>
      </c>
      <c r="AU643" s="7">
        <v>0.7555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0.6454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118</v>
      </c>
      <c r="BK643" s="8">
        <v>6896.34</v>
      </c>
      <c r="BL643" s="2" t="s">
        <v>4507</v>
      </c>
      <c r="BM643" s="7">
        <v>1</v>
      </c>
      <c r="BN643" s="7">
        <v>1</v>
      </c>
      <c r="BO643" s="4">
        <v>84</v>
      </c>
      <c r="BP643" s="8">
        <v>5125.68</v>
      </c>
      <c r="BQ643" s="4">
        <v>45</v>
      </c>
      <c r="BR643" s="8">
        <v>2745.9</v>
      </c>
      <c r="BS643" s="7">
        <v>0.8667</v>
      </c>
      <c r="BT643" s="7">
        <v>0.8667</v>
      </c>
      <c r="BU643" s="2" t="s">
        <v>239</v>
      </c>
      <c r="BV643" s="2" t="s">
        <v>223</v>
      </c>
      <c r="BW643" s="2" t="s">
        <v>226</v>
      </c>
      <c r="BX643" s="2" t="s">
        <v>1048</v>
      </c>
      <c r="BY643" s="2" t="s">
        <v>238</v>
      </c>
      <c r="BZ643" s="2" t="s">
        <v>226</v>
      </c>
      <c r="CA643" s="4">
        <v>21</v>
      </c>
      <c r="CB643" s="8">
        <v>1147.44</v>
      </c>
      <c r="CC643" s="4">
        <v>3</v>
      </c>
      <c r="CD643" s="8">
        <v>163.92</v>
      </c>
      <c r="CE643" s="7">
        <v>6</v>
      </c>
      <c r="CF643" s="7">
        <v>6</v>
      </c>
      <c r="CG643" s="2" t="s">
        <v>239</v>
      </c>
      <c r="CH643" s="2" t="s">
        <v>223</v>
      </c>
      <c r="CI643" s="2" t="s">
        <v>1539</v>
      </c>
      <c r="CJ643" s="2" t="s">
        <v>630</v>
      </c>
      <c r="CK643" s="2" t="s">
        <v>238</v>
      </c>
      <c r="CL643" s="2" t="s">
        <v>226</v>
      </c>
      <c r="CM643" s="4">
        <v>7</v>
      </c>
      <c r="CN643" s="8">
        <v>365.05</v>
      </c>
      <c r="CO643" s="4">
        <v>1</v>
      </c>
      <c r="CP643" s="8">
        <v>52.15</v>
      </c>
      <c r="CQ643" s="7">
        <v>6</v>
      </c>
      <c r="CR643" s="7">
        <v>6</v>
      </c>
      <c r="CS643" s="2" t="s">
        <v>239</v>
      </c>
      <c r="CT643" s="2" t="s">
        <v>223</v>
      </c>
      <c r="CU643" s="2" t="s">
        <v>1821</v>
      </c>
      <c r="CV643" s="2" t="s">
        <v>1047</v>
      </c>
      <c r="CW643" s="2" t="s">
        <v>238</v>
      </c>
      <c r="CX643" s="2" t="s">
        <v>226</v>
      </c>
      <c r="CY643" s="4"/>
      <c r="CZ643" s="8"/>
      <c r="DA643" s="4">
        <v>1</v>
      </c>
      <c r="DB643" s="8">
        <v>51.7</v>
      </c>
      <c r="DC643" s="7">
        <v>-1</v>
      </c>
      <c r="DD643" s="7">
        <v>-1</v>
      </c>
      <c r="DE643" s="2" t="s">
        <v>239</v>
      </c>
      <c r="DF643" s="2" t="s">
        <v>223</v>
      </c>
      <c r="DG643" s="2" t="s">
        <v>596</v>
      </c>
      <c r="DH643" s="2" t="s">
        <v>1539</v>
      </c>
      <c r="DI643" s="2" t="s">
        <v>238</v>
      </c>
      <c r="DJ643" s="2" t="s">
        <v>226</v>
      </c>
      <c r="DK643" s="4">
        <v>3</v>
      </c>
      <c r="DL643" s="8">
        <v>118.23</v>
      </c>
      <c r="DM643" s="4">
        <v>2</v>
      </c>
      <c r="DN643" s="8">
        <v>78.56</v>
      </c>
      <c r="DO643" s="7">
        <v>0.5</v>
      </c>
      <c r="DP643" s="7">
        <v>0.505</v>
      </c>
      <c r="DQ643" s="2" t="s">
        <v>239</v>
      </c>
      <c r="DR643" s="2" t="s">
        <v>223</v>
      </c>
      <c r="DS643" s="2" t="s">
        <v>2123</v>
      </c>
      <c r="DT643" s="2" t="s">
        <v>1820</v>
      </c>
      <c r="DU643" s="2" t="s">
        <v>238</v>
      </c>
      <c r="DV643" s="2" t="s">
        <v>226</v>
      </c>
      <c r="DW643" s="4"/>
      <c r="DX643" s="8"/>
      <c r="DY643" s="4">
        <v>4</v>
      </c>
      <c r="DZ643" s="8">
        <v>211.68</v>
      </c>
      <c r="EA643" s="7">
        <v>-1</v>
      </c>
      <c r="EB643" s="7">
        <v>-1</v>
      </c>
      <c r="EC643" s="2" t="s">
        <v>239</v>
      </c>
      <c r="ED643" s="2" t="s">
        <v>223</v>
      </c>
      <c r="EE643" s="2" t="s">
        <v>1821</v>
      </c>
      <c r="EF643" s="2" t="s">
        <v>2362</v>
      </c>
      <c r="EG643" s="2" t="s">
        <v>238</v>
      </c>
      <c r="EH643" s="2" t="s">
        <v>226</v>
      </c>
      <c r="EI643" s="4">
        <v>1</v>
      </c>
      <c r="EJ643" s="8">
        <v>49.22</v>
      </c>
      <c r="EK643" s="4">
        <v>4</v>
      </c>
      <c r="EL643" s="8">
        <v>196.88</v>
      </c>
      <c r="EM643" s="7">
        <v>-0.75</v>
      </c>
      <c r="EN643" s="7">
        <v>-0.75</v>
      </c>
      <c r="EO643" s="2" t="s">
        <v>239</v>
      </c>
      <c r="EP643" s="2" t="s">
        <v>223</v>
      </c>
      <c r="EQ643" s="2" t="s">
        <v>1821</v>
      </c>
      <c r="ER643" s="2" t="s">
        <v>1820</v>
      </c>
      <c r="ES643" s="2" t="s">
        <v>238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239</v>
      </c>
      <c r="FB643" s="2" t="s">
        <v>223</v>
      </c>
      <c r="FC643" s="2" t="s">
        <v>1211</v>
      </c>
      <c r="FD643" s="2" t="s">
        <v>1733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223</v>
      </c>
      <c r="FO643" s="2" t="s">
        <v>1821</v>
      </c>
      <c r="FP643" s="2" t="s">
        <v>1474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223</v>
      </c>
      <c r="GA643" s="2" t="s">
        <v>661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1002</v>
      </c>
      <c r="GL643" s="2" t="s">
        <v>237</v>
      </c>
      <c r="GM643" s="2" t="s">
        <v>343</v>
      </c>
      <c r="GN643" s="2" t="s">
        <v>3336</v>
      </c>
      <c r="GO643" s="2" t="s">
        <v>238</v>
      </c>
      <c r="GP643" s="2" t="s">
        <v>226</v>
      </c>
      <c r="GQ643" s="4"/>
      <c r="GR643" s="8"/>
      <c r="GS643" s="4">
        <v>1</v>
      </c>
      <c r="GT643" s="8">
        <v>52.92</v>
      </c>
      <c r="GU643" s="7">
        <v>-1</v>
      </c>
      <c r="GV643" s="7">
        <v>-1</v>
      </c>
      <c r="GW643" s="2" t="s">
        <v>239</v>
      </c>
      <c r="GX643" s="2" t="s">
        <v>223</v>
      </c>
      <c r="GY643" s="2" t="s">
        <v>1942</v>
      </c>
      <c r="GZ643" s="2" t="s">
        <v>4508</v>
      </c>
      <c r="HA643" s="2" t="s">
        <v>238</v>
      </c>
      <c r="HB643" s="2" t="s">
        <v>226</v>
      </c>
      <c r="HC643" s="4"/>
      <c r="HD643" s="8"/>
      <c r="HE643" s="4">
        <v>4</v>
      </c>
      <c r="HF643" s="8">
        <v>169.32</v>
      </c>
      <c r="HG643" s="7">
        <v>-1</v>
      </c>
      <c r="HH643" s="7">
        <v>-1</v>
      </c>
      <c r="HI643" s="2" t="s">
        <v>239</v>
      </c>
      <c r="HJ643" s="2" t="s">
        <v>223</v>
      </c>
      <c r="HK643" s="2" t="s">
        <v>3591</v>
      </c>
      <c r="HL643" s="2" t="s">
        <v>3543</v>
      </c>
      <c r="HM643" s="2" t="s">
        <v>238</v>
      </c>
      <c r="HN643" s="2" t="s">
        <v>226</v>
      </c>
      <c r="HO643" s="4">
        <v>2</v>
      </c>
      <c r="HP643" s="8">
        <v>90.72</v>
      </c>
      <c r="HQ643" s="4"/>
      <c r="HR643" s="8"/>
      <c r="HS643" s="7"/>
      <c r="HT643" s="7"/>
      <c r="HU643" s="2" t="s">
        <v>239</v>
      </c>
      <c r="HV643" s="2" t="s">
        <v>223</v>
      </c>
      <c r="HW643" s="2" t="s">
        <v>3371</v>
      </c>
      <c r="HX643" s="2" t="s">
        <v>822</v>
      </c>
      <c r="HY643" s="2" t="s">
        <v>238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252</v>
      </c>
      <c r="IH643" s="2" t="s">
        <v>223</v>
      </c>
      <c r="II643" s="2" t="s">
        <v>226</v>
      </c>
      <c r="IJ643" s="2" t="s">
        <v>226</v>
      </c>
      <c r="IK643" s="2" t="s">
        <v>238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448</v>
      </c>
      <c r="JF643" s="2" t="s">
        <v>223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236</v>
      </c>
      <c r="KP643" s="2" t="s">
        <v>223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239</v>
      </c>
      <c r="LB643" s="2" t="s">
        <v>223</v>
      </c>
      <c r="LC643" s="2" t="s">
        <v>614</v>
      </c>
      <c r="LD643" s="2" t="s">
        <v>1593</v>
      </c>
      <c r="LE643" s="2" t="s">
        <v>238</v>
      </c>
      <c r="LF643" s="2" t="s">
        <v>226</v>
      </c>
      <c r="LG643" s="4"/>
      <c r="LH643" s="8"/>
      <c r="LI643" s="4">
        <v>1</v>
      </c>
      <c r="LJ643" s="8">
        <v>50.4</v>
      </c>
      <c r="LK643" s="7">
        <v>-1</v>
      </c>
      <c r="LL643" s="7">
        <v>-1</v>
      </c>
      <c r="LM643" s="2" t="s">
        <v>239</v>
      </c>
      <c r="LN643" s="2" t="s">
        <v>223</v>
      </c>
      <c r="LO643" s="2" t="s">
        <v>321</v>
      </c>
      <c r="LP643" s="2" t="s">
        <v>3399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239</v>
      </c>
      <c r="MX643" s="2" t="s">
        <v>223</v>
      </c>
      <c r="MY643" s="2" t="s">
        <v>1005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>
        <v>3</v>
      </c>
      <c r="NF643" s="8">
        <v>155.01</v>
      </c>
      <c r="NG643" s="7">
        <v>-1</v>
      </c>
      <c r="NH643" s="7">
        <v>-1</v>
      </c>
      <c r="NI643" s="2" t="s">
        <v>239</v>
      </c>
      <c r="NJ643" s="2" t="s">
        <v>261</v>
      </c>
      <c r="NK643" s="2" t="s">
        <v>1821</v>
      </c>
      <c r="NL643" s="2" t="s">
        <v>1073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239</v>
      </c>
      <c r="NV643" s="2" t="s">
        <v>237</v>
      </c>
      <c r="NW643" s="2" t="s">
        <v>1779</v>
      </c>
      <c r="NX643" s="2" t="s">
        <v>1272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239</v>
      </c>
      <c r="OH643" s="2" t="s">
        <v>237</v>
      </c>
      <c r="OI643" s="2" t="s">
        <v>671</v>
      </c>
      <c r="OJ643" s="2" t="s">
        <v>226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252</v>
      </c>
      <c r="OT643" s="2" t="s">
        <v>223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252</v>
      </c>
      <c r="PF643" s="2" t="s">
        <v>223</v>
      </c>
      <c r="PG643" s="2" t="s">
        <v>226</v>
      </c>
      <c r="PH643" s="2" t="s">
        <v>226</v>
      </c>
      <c r="PI643" s="2" t="s">
        <v>238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236</v>
      </c>
      <c r="QP643" s="2" t="s">
        <v>237</v>
      </c>
      <c r="QQ643" s="2" t="s">
        <v>226</v>
      </c>
      <c r="QR643" s="2" t="s">
        <v>226</v>
      </c>
      <c r="QS643" s="2" t="s">
        <v>238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266</v>
      </c>
      <c r="RB643" s="2" t="s">
        <v>223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226</v>
      </c>
      <c r="RN643" s="2" t="s">
        <v>226</v>
      </c>
      <c r="RO643" s="2" t="s">
        <v>226</v>
      </c>
      <c r="RP643" s="2" t="s">
        <v>226</v>
      </c>
      <c r="RQ643" s="2" t="s">
        <v>226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237</v>
      </c>
      <c r="SA643" s="2" t="s">
        <v>4509</v>
      </c>
      <c r="SB643" s="2" t="s">
        <v>1118</v>
      </c>
      <c r="SC643" s="2" t="s">
        <v>238</v>
      </c>
      <c r="SD643" s="2" t="s">
        <v>226</v>
      </c>
      <c r="SE643" s="4">
        <v>65</v>
      </c>
      <c r="SF643" s="4"/>
      <c r="SG643" s="4"/>
      <c r="SH643" s="4"/>
      <c r="SI643" s="4">
        <v>45</v>
      </c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>
        <v>180</v>
      </c>
      <c r="TS643" s="4"/>
      <c r="TT643" s="4"/>
      <c r="TU643" s="4">
        <v>50</v>
      </c>
      <c r="TV643" s="4"/>
      <c r="TW643" s="4"/>
      <c r="TX643" s="4">
        <v>20</v>
      </c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</row>
    <row r="644">
      <c r="A644" s="2" t="s">
        <v>4510</v>
      </c>
      <c r="B644" s="2" t="s">
        <v>577</v>
      </c>
      <c r="C644" s="2" t="s">
        <v>4255</v>
      </c>
      <c r="D644" s="2" t="s">
        <v>3985</v>
      </c>
      <c r="E644" s="2" t="s">
        <v>3986</v>
      </c>
      <c r="F644" s="2" t="s">
        <v>4315</v>
      </c>
      <c r="G644" s="2" t="s">
        <v>4316</v>
      </c>
      <c r="H644" s="2" t="s">
        <v>1623</v>
      </c>
      <c r="I644" s="2" t="s">
        <v>4502</v>
      </c>
      <c r="J644" s="2" t="s">
        <v>437</v>
      </c>
      <c r="K644" s="2" t="s">
        <v>841</v>
      </c>
      <c r="L644" s="3">
        <v>36.8</v>
      </c>
      <c r="M644" s="3">
        <v>38.64</v>
      </c>
      <c r="N644" s="3">
        <v>89.99</v>
      </c>
      <c r="O644" s="2" t="s">
        <v>223</v>
      </c>
      <c r="P644" s="2" t="s">
        <v>284</v>
      </c>
      <c r="Q644" s="2" t="s">
        <v>225</v>
      </c>
      <c r="R644" s="2" t="s">
        <v>226</v>
      </c>
      <c r="S644" s="2" t="s">
        <v>4325</v>
      </c>
      <c r="T644" s="2" t="s">
        <v>228</v>
      </c>
      <c r="U644" s="2" t="s">
        <v>371</v>
      </c>
      <c r="V644" s="2" t="s">
        <v>2079</v>
      </c>
      <c r="W644" s="2" t="s">
        <v>231</v>
      </c>
      <c r="X644" s="2" t="s">
        <v>226</v>
      </c>
      <c r="Y644" s="2" t="s">
        <v>985</v>
      </c>
      <c r="Z644" s="4">
        <v>64</v>
      </c>
      <c r="AA644" s="4">
        <f>=ROUNDDOWN(9.01408450704225,0)</f>
      </c>
      <c r="AB644" s="5">
        <v>7.1</v>
      </c>
      <c r="AC644" s="2" t="s">
        <v>226</v>
      </c>
      <c r="AD644" s="4"/>
      <c r="AE644" s="4"/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87</v>
      </c>
      <c r="AQ644" s="8">
        <v>3770.92</v>
      </c>
      <c r="AR644" s="4">
        <v>47</v>
      </c>
      <c r="AS644" s="8">
        <v>1885.76</v>
      </c>
      <c r="AT644" s="7">
        <v>0.8511</v>
      </c>
      <c r="AU644" s="7">
        <v>0.9997</v>
      </c>
      <c r="AV644" s="4">
        <v>164</v>
      </c>
      <c r="AW644" s="8">
        <v>8038.49</v>
      </c>
      <c r="AX644" s="4">
        <v>106</v>
      </c>
      <c r="AY644" s="8">
        <v>5095.57</v>
      </c>
      <c r="AZ644" s="7">
        <v>0.5472</v>
      </c>
      <c r="BA644" s="7">
        <v>0.5775</v>
      </c>
      <c r="BB644" s="7">
        <v>0.4691</v>
      </c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>
        <v>0.4293</v>
      </c>
      <c r="BJ644" s="4">
        <v>87</v>
      </c>
      <c r="BK644" s="8">
        <v>3770.92</v>
      </c>
      <c r="BL644" s="2" t="s">
        <v>4511</v>
      </c>
      <c r="BM644" s="7">
        <v>1</v>
      </c>
      <c r="BN644" s="7">
        <v>1</v>
      </c>
      <c r="BO644" s="4">
        <v>47</v>
      </c>
      <c r="BP644" s="8">
        <v>2177.51</v>
      </c>
      <c r="BQ644" s="4">
        <v>15</v>
      </c>
      <c r="BR644" s="8">
        <v>694.95</v>
      </c>
      <c r="BS644" s="7">
        <v>2.1333</v>
      </c>
      <c r="BT644" s="7">
        <v>2.1333</v>
      </c>
      <c r="BU644" s="2" t="s">
        <v>239</v>
      </c>
      <c r="BV644" s="2" t="s">
        <v>223</v>
      </c>
      <c r="BW644" s="2" t="s">
        <v>226</v>
      </c>
      <c r="BX644" s="2" t="s">
        <v>1974</v>
      </c>
      <c r="BY644" s="2" t="s">
        <v>238</v>
      </c>
      <c r="BZ644" s="2" t="s">
        <v>226</v>
      </c>
      <c r="CA644" s="4">
        <v>18</v>
      </c>
      <c r="CB644" s="8">
        <v>764.82</v>
      </c>
      <c r="CC644" s="4">
        <v>6</v>
      </c>
      <c r="CD644" s="8">
        <v>254.94</v>
      </c>
      <c r="CE644" s="7">
        <v>2</v>
      </c>
      <c r="CF644" s="7">
        <v>2</v>
      </c>
      <c r="CG644" s="2" t="s">
        <v>239</v>
      </c>
      <c r="CH644" s="2" t="s">
        <v>223</v>
      </c>
      <c r="CI644" s="2" t="s">
        <v>1208</v>
      </c>
      <c r="CJ644" s="2" t="s">
        <v>1071</v>
      </c>
      <c r="CK644" s="2" t="s">
        <v>238</v>
      </c>
      <c r="CL644" s="2" t="s">
        <v>226</v>
      </c>
      <c r="CM644" s="4">
        <v>6</v>
      </c>
      <c r="CN644" s="8">
        <v>243.36</v>
      </c>
      <c r="CO644" s="4">
        <v>2</v>
      </c>
      <c r="CP644" s="8">
        <v>81.12</v>
      </c>
      <c r="CQ644" s="7">
        <v>2</v>
      </c>
      <c r="CR644" s="7">
        <v>2</v>
      </c>
      <c r="CS644" s="2" t="s">
        <v>239</v>
      </c>
      <c r="CT644" s="2" t="s">
        <v>223</v>
      </c>
      <c r="CU644" s="2" t="s">
        <v>983</v>
      </c>
      <c r="CV644" s="2" t="s">
        <v>2106</v>
      </c>
      <c r="CW644" s="2" t="s">
        <v>238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239</v>
      </c>
      <c r="DF644" s="2" t="s">
        <v>223</v>
      </c>
      <c r="DG644" s="2" t="s">
        <v>1096</v>
      </c>
      <c r="DH644" s="2" t="s">
        <v>1975</v>
      </c>
      <c r="DI644" s="2" t="s">
        <v>238</v>
      </c>
      <c r="DJ644" s="2" t="s">
        <v>226</v>
      </c>
      <c r="DK644" s="4">
        <v>8</v>
      </c>
      <c r="DL644" s="8">
        <v>266.84</v>
      </c>
      <c r="DM644" s="4">
        <v>2</v>
      </c>
      <c r="DN644" s="8">
        <v>66.82</v>
      </c>
      <c r="DO644" s="7">
        <v>3</v>
      </c>
      <c r="DP644" s="7">
        <v>2.9934</v>
      </c>
      <c r="DQ644" s="2" t="s">
        <v>239</v>
      </c>
      <c r="DR644" s="2" t="s">
        <v>223</v>
      </c>
      <c r="DS644" s="2" t="s">
        <v>1237</v>
      </c>
      <c r="DT644" s="2" t="s">
        <v>2106</v>
      </c>
      <c r="DU644" s="2" t="s">
        <v>238</v>
      </c>
      <c r="DV644" s="2" t="s">
        <v>226</v>
      </c>
      <c r="DW644" s="4">
        <v>3</v>
      </c>
      <c r="DX644" s="8">
        <v>121.71</v>
      </c>
      <c r="DY644" s="4">
        <v>1</v>
      </c>
      <c r="DZ644" s="8">
        <v>40.57</v>
      </c>
      <c r="EA644" s="7">
        <v>2</v>
      </c>
      <c r="EB644" s="7">
        <v>2</v>
      </c>
      <c r="EC644" s="2" t="s">
        <v>239</v>
      </c>
      <c r="ED644" s="2" t="s">
        <v>223</v>
      </c>
      <c r="EE644" s="2" t="s">
        <v>1040</v>
      </c>
      <c r="EF644" s="2" t="s">
        <v>1021</v>
      </c>
      <c r="EG644" s="2" t="s">
        <v>238</v>
      </c>
      <c r="EH644" s="2" t="s">
        <v>226</v>
      </c>
      <c r="EI644" s="4">
        <v>1</v>
      </c>
      <c r="EJ644" s="8">
        <v>38.28</v>
      </c>
      <c r="EK644" s="4">
        <v>5</v>
      </c>
      <c r="EL644" s="8">
        <v>191.4</v>
      </c>
      <c r="EM644" s="7">
        <v>-0.8</v>
      </c>
      <c r="EN644" s="7">
        <v>-0.8</v>
      </c>
      <c r="EO644" s="2" t="s">
        <v>239</v>
      </c>
      <c r="EP644" s="2" t="s">
        <v>223</v>
      </c>
      <c r="EQ644" s="2" t="s">
        <v>4371</v>
      </c>
      <c r="ER644" s="2" t="s">
        <v>2106</v>
      </c>
      <c r="ES644" s="2" t="s">
        <v>238</v>
      </c>
      <c r="ET644" s="2" t="s">
        <v>226</v>
      </c>
      <c r="EU644" s="4">
        <v>2</v>
      </c>
      <c r="EV644" s="8">
        <v>77.26</v>
      </c>
      <c r="EW644" s="4"/>
      <c r="EX644" s="8"/>
      <c r="EY644" s="7"/>
      <c r="EZ644" s="7"/>
      <c r="FA644" s="2" t="s">
        <v>239</v>
      </c>
      <c r="FB644" s="2" t="s">
        <v>223</v>
      </c>
      <c r="FC644" s="2" t="s">
        <v>4328</v>
      </c>
      <c r="FD644" s="2" t="s">
        <v>1463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223</v>
      </c>
      <c r="FO644" s="2" t="s">
        <v>2560</v>
      </c>
      <c r="FP644" s="2" t="s">
        <v>4419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223</v>
      </c>
      <c r="GA644" s="2" t="s">
        <v>661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1002</v>
      </c>
      <c r="GL644" s="2" t="s">
        <v>237</v>
      </c>
      <c r="GM644" s="2" t="s">
        <v>343</v>
      </c>
      <c r="GN644" s="2" t="s">
        <v>4512</v>
      </c>
      <c r="GO644" s="2" t="s">
        <v>238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223</v>
      </c>
      <c r="GY644" s="2" t="s">
        <v>1942</v>
      </c>
      <c r="GZ644" s="2" t="s">
        <v>1943</v>
      </c>
      <c r="HA644" s="2" t="s">
        <v>238</v>
      </c>
      <c r="HB644" s="2" t="s">
        <v>226</v>
      </c>
      <c r="HC644" s="4">
        <v>2</v>
      </c>
      <c r="HD644" s="8">
        <v>81.14</v>
      </c>
      <c r="HE644" s="4">
        <v>12</v>
      </c>
      <c r="HF644" s="8">
        <v>397.52</v>
      </c>
      <c r="HG644" s="7">
        <v>-0.8333</v>
      </c>
      <c r="HH644" s="7">
        <v>-0.7959</v>
      </c>
      <c r="HI644" s="2" t="s">
        <v>239</v>
      </c>
      <c r="HJ644" s="2" t="s">
        <v>223</v>
      </c>
      <c r="HK644" s="2" t="s">
        <v>3591</v>
      </c>
      <c r="HL644" s="2" t="s">
        <v>2580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239</v>
      </c>
      <c r="HV644" s="2" t="s">
        <v>261</v>
      </c>
      <c r="HW644" s="2" t="s">
        <v>997</v>
      </c>
      <c r="HX644" s="2" t="s">
        <v>1402</v>
      </c>
      <c r="HY644" s="2" t="s">
        <v>238</v>
      </c>
      <c r="HZ644" s="2" t="s">
        <v>226</v>
      </c>
      <c r="IA644" s="4"/>
      <c r="IB644" s="8"/>
      <c r="IC644" s="4">
        <v>1</v>
      </c>
      <c r="ID644" s="8">
        <v>42.52</v>
      </c>
      <c r="IE644" s="7">
        <v>-1</v>
      </c>
      <c r="IF644" s="7">
        <v>-1</v>
      </c>
      <c r="IG644" s="2" t="s">
        <v>239</v>
      </c>
      <c r="IH644" s="2" t="s">
        <v>223</v>
      </c>
      <c r="II644" s="2" t="s">
        <v>4513</v>
      </c>
      <c r="IJ644" s="2" t="s">
        <v>1107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226</v>
      </c>
      <c r="IT644" s="2" t="s">
        <v>226</v>
      </c>
      <c r="IU644" s="2" t="s">
        <v>226</v>
      </c>
      <c r="IV644" s="2" t="s">
        <v>226</v>
      </c>
      <c r="IW644" s="2" t="s">
        <v>226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252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239</v>
      </c>
      <c r="KD644" s="2" t="s">
        <v>223</v>
      </c>
      <c r="KE644" s="2" t="s">
        <v>804</v>
      </c>
      <c r="KF644" s="2" t="s">
        <v>416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337</v>
      </c>
      <c r="KP644" s="2" t="s">
        <v>223</v>
      </c>
      <c r="KQ644" s="2" t="s">
        <v>226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239</v>
      </c>
      <c r="LB644" s="2" t="s">
        <v>223</v>
      </c>
      <c r="LC644" s="2" t="s">
        <v>1004</v>
      </c>
      <c r="LD644" s="2" t="s">
        <v>4514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223</v>
      </c>
      <c r="LO644" s="2" t="s">
        <v>321</v>
      </c>
      <c r="LP644" s="2" t="s">
        <v>541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223</v>
      </c>
      <c r="MY644" s="2" t="s">
        <v>1005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239</v>
      </c>
      <c r="NJ644" s="2" t="s">
        <v>261</v>
      </c>
      <c r="NK644" s="2" t="s">
        <v>1055</v>
      </c>
      <c r="NL644" s="2" t="s">
        <v>1901</v>
      </c>
      <c r="NM644" s="2" t="s">
        <v>238</v>
      </c>
      <c r="NN644" s="2" t="s">
        <v>226</v>
      </c>
      <c r="NO644" s="4"/>
      <c r="NP644" s="8"/>
      <c r="NQ644" s="4">
        <v>3</v>
      </c>
      <c r="NR644" s="8">
        <v>115.92</v>
      </c>
      <c r="NS644" s="7">
        <v>-1</v>
      </c>
      <c r="NT644" s="7">
        <v>-1</v>
      </c>
      <c r="NU644" s="2" t="s">
        <v>239</v>
      </c>
      <c r="NV644" s="2" t="s">
        <v>237</v>
      </c>
      <c r="NW644" s="2" t="s">
        <v>1132</v>
      </c>
      <c r="NX644" s="2" t="s">
        <v>995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266</v>
      </c>
      <c r="OH644" s="2" t="s">
        <v>223</v>
      </c>
      <c r="OI644" s="2" t="s">
        <v>226</v>
      </c>
      <c r="OJ644" s="2" t="s">
        <v>226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252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252</v>
      </c>
      <c r="PF644" s="2" t="s">
        <v>223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239</v>
      </c>
      <c r="QP644" s="2" t="s">
        <v>237</v>
      </c>
      <c r="QQ644" s="2" t="s">
        <v>1012</v>
      </c>
      <c r="QR644" s="2" t="s">
        <v>1085</v>
      </c>
      <c r="QS644" s="2" t="s">
        <v>238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266</v>
      </c>
      <c r="RB644" s="2" t="s">
        <v>223</v>
      </c>
      <c r="RC644" s="2" t="s">
        <v>226</v>
      </c>
      <c r="RD644" s="2" t="s">
        <v>226</v>
      </c>
      <c r="RE644" s="2" t="s">
        <v>238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226</v>
      </c>
      <c r="RN644" s="2" t="s">
        <v>226</v>
      </c>
      <c r="RO644" s="2" t="s">
        <v>226</v>
      </c>
      <c r="RP644" s="2" t="s">
        <v>226</v>
      </c>
      <c r="RQ644" s="2" t="s">
        <v>226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239</v>
      </c>
      <c r="RZ644" s="2" t="s">
        <v>237</v>
      </c>
      <c r="SA644" s="2" t="s">
        <v>621</v>
      </c>
      <c r="SB644" s="2" t="s">
        <v>1125</v>
      </c>
      <c r="SC644" s="2" t="s">
        <v>238</v>
      </c>
      <c r="SD644" s="2" t="s">
        <v>226</v>
      </c>
      <c r="SE644" s="4">
        <v>29</v>
      </c>
      <c r="SF644" s="4"/>
      <c r="SG644" s="4"/>
      <c r="SH644" s="4"/>
      <c r="SI644" s="4">
        <v>35</v>
      </c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</row>
    <row r="645">
      <c r="A645" s="2" t="s">
        <v>4515</v>
      </c>
      <c r="B645" s="2" t="s">
        <v>577</v>
      </c>
      <c r="C645" s="2" t="s">
        <v>4255</v>
      </c>
      <c r="D645" s="2" t="s">
        <v>3985</v>
      </c>
      <c r="E645" s="2" t="s">
        <v>3986</v>
      </c>
      <c r="F645" s="2" t="s">
        <v>4315</v>
      </c>
      <c r="G645" s="2" t="s">
        <v>4316</v>
      </c>
      <c r="H645" s="2" t="s">
        <v>1623</v>
      </c>
      <c r="I645" s="2" t="s">
        <v>4502</v>
      </c>
      <c r="J645" s="2" t="s">
        <v>221</v>
      </c>
      <c r="K645" s="2" t="s">
        <v>841</v>
      </c>
      <c r="L645" s="3">
        <v>48</v>
      </c>
      <c r="M645" s="3">
        <v>50.4</v>
      </c>
      <c r="N645" s="3">
        <v>109.99</v>
      </c>
      <c r="O645" s="2" t="s">
        <v>223</v>
      </c>
      <c r="P645" s="2" t="s">
        <v>284</v>
      </c>
      <c r="Q645" s="2" t="s">
        <v>225</v>
      </c>
      <c r="R645" s="2" t="s">
        <v>226</v>
      </c>
      <c r="S645" s="2" t="s">
        <v>4325</v>
      </c>
      <c r="T645" s="2" t="s">
        <v>228</v>
      </c>
      <c r="U645" s="2" t="s">
        <v>229</v>
      </c>
      <c r="V645" s="2" t="s">
        <v>2079</v>
      </c>
      <c r="W645" s="2" t="s">
        <v>231</v>
      </c>
      <c r="X645" s="2" t="s">
        <v>226</v>
      </c>
      <c r="Y645" s="2" t="s">
        <v>985</v>
      </c>
      <c r="Z645" s="4">
        <v>289</v>
      </c>
      <c r="AA645" s="4">
        <f>=ROUNDDOWN(57.8,0)</f>
      </c>
      <c r="AB645" s="5">
        <v>5</v>
      </c>
      <c r="AC645" s="2" t="s">
        <v>226</v>
      </c>
      <c r="AD645" s="4"/>
      <c r="AE645" s="4"/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77</v>
      </c>
      <c r="AQ645" s="8">
        <v>4267.57</v>
      </c>
      <c r="AR645" s="4">
        <v>59</v>
      </c>
      <c r="AS645" s="8">
        <v>3209.81</v>
      </c>
      <c r="AT645" s="7">
        <v>0.3051</v>
      </c>
      <c r="AU645" s="7">
        <v>0.3295</v>
      </c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0.5309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77</v>
      </c>
      <c r="BK645" s="8">
        <v>4267.57</v>
      </c>
      <c r="BL645" s="2" t="s">
        <v>4516</v>
      </c>
      <c r="BM645" s="7">
        <v>1</v>
      </c>
      <c r="BN645" s="7">
        <v>1</v>
      </c>
      <c r="BO645" s="4">
        <v>51</v>
      </c>
      <c r="BP645" s="8">
        <v>2886.09</v>
      </c>
      <c r="BQ645" s="4">
        <v>38</v>
      </c>
      <c r="BR645" s="8">
        <v>2150.42</v>
      </c>
      <c r="BS645" s="7">
        <v>0.3421</v>
      </c>
      <c r="BT645" s="7">
        <v>0.3421</v>
      </c>
      <c r="BU645" s="2" t="s">
        <v>239</v>
      </c>
      <c r="BV645" s="2" t="s">
        <v>223</v>
      </c>
      <c r="BW645" s="2" t="s">
        <v>226</v>
      </c>
      <c r="BX645" s="2" t="s">
        <v>1974</v>
      </c>
      <c r="BY645" s="2" t="s">
        <v>238</v>
      </c>
      <c r="BZ645" s="2" t="s">
        <v>226</v>
      </c>
      <c r="CA645" s="4">
        <v>14</v>
      </c>
      <c r="CB645" s="8">
        <v>764.96</v>
      </c>
      <c r="CC645" s="4">
        <v>2</v>
      </c>
      <c r="CD645" s="8">
        <v>109.28</v>
      </c>
      <c r="CE645" s="7">
        <v>6</v>
      </c>
      <c r="CF645" s="7">
        <v>6</v>
      </c>
      <c r="CG645" s="2" t="s">
        <v>239</v>
      </c>
      <c r="CH645" s="2" t="s">
        <v>223</v>
      </c>
      <c r="CI645" s="2" t="s">
        <v>1208</v>
      </c>
      <c r="CJ645" s="2" t="s">
        <v>3249</v>
      </c>
      <c r="CK645" s="2" t="s">
        <v>238</v>
      </c>
      <c r="CL645" s="2" t="s">
        <v>226</v>
      </c>
      <c r="CM645" s="4">
        <v>5</v>
      </c>
      <c r="CN645" s="8">
        <v>260.75</v>
      </c>
      <c r="CO645" s="4">
        <v>2</v>
      </c>
      <c r="CP645" s="8">
        <v>104.3</v>
      </c>
      <c r="CQ645" s="7">
        <v>1.5</v>
      </c>
      <c r="CR645" s="7">
        <v>1.5</v>
      </c>
      <c r="CS645" s="2" t="s">
        <v>239</v>
      </c>
      <c r="CT645" s="2" t="s">
        <v>223</v>
      </c>
      <c r="CU645" s="2" t="s">
        <v>983</v>
      </c>
      <c r="CV645" s="2" t="s">
        <v>2106</v>
      </c>
      <c r="CW645" s="2" t="s">
        <v>238</v>
      </c>
      <c r="CX645" s="2" t="s">
        <v>226</v>
      </c>
      <c r="CY645" s="4">
        <v>1</v>
      </c>
      <c r="CZ645" s="8">
        <v>51.7</v>
      </c>
      <c r="DA645" s="4">
        <v>5</v>
      </c>
      <c r="DB645" s="8">
        <v>258.5</v>
      </c>
      <c r="DC645" s="7">
        <v>-0.8</v>
      </c>
      <c r="DD645" s="7">
        <v>-0.8</v>
      </c>
      <c r="DE645" s="2" t="s">
        <v>239</v>
      </c>
      <c r="DF645" s="2" t="s">
        <v>223</v>
      </c>
      <c r="DG645" s="2" t="s">
        <v>1096</v>
      </c>
      <c r="DH645" s="2" t="s">
        <v>1811</v>
      </c>
      <c r="DI645" s="2" t="s">
        <v>238</v>
      </c>
      <c r="DJ645" s="2" t="s">
        <v>226</v>
      </c>
      <c r="DK645" s="4">
        <v>1</v>
      </c>
      <c r="DL645" s="8">
        <v>46.87</v>
      </c>
      <c r="DM645" s="4">
        <v>3</v>
      </c>
      <c r="DN645" s="8">
        <v>127.66</v>
      </c>
      <c r="DO645" s="7">
        <v>-0.6667</v>
      </c>
      <c r="DP645" s="7">
        <v>-0.6329</v>
      </c>
      <c r="DQ645" s="2" t="s">
        <v>239</v>
      </c>
      <c r="DR645" s="2" t="s">
        <v>223</v>
      </c>
      <c r="DS645" s="2" t="s">
        <v>1237</v>
      </c>
      <c r="DT645" s="2" t="s">
        <v>2106</v>
      </c>
      <c r="DU645" s="2" t="s">
        <v>238</v>
      </c>
      <c r="DV645" s="2" t="s">
        <v>226</v>
      </c>
      <c r="DW645" s="4">
        <v>1</v>
      </c>
      <c r="DX645" s="8">
        <v>52.92</v>
      </c>
      <c r="DY645" s="4">
        <v>1</v>
      </c>
      <c r="DZ645" s="8">
        <v>52.92</v>
      </c>
      <c r="EA645" s="7"/>
      <c r="EB645" s="7"/>
      <c r="EC645" s="2" t="s">
        <v>239</v>
      </c>
      <c r="ED645" s="2" t="s">
        <v>223</v>
      </c>
      <c r="EE645" s="2" t="s">
        <v>1040</v>
      </c>
      <c r="EF645" s="2" t="s">
        <v>4517</v>
      </c>
      <c r="EG645" s="2" t="s">
        <v>238</v>
      </c>
      <c r="EH645" s="2" t="s">
        <v>226</v>
      </c>
      <c r="EI645" s="4">
        <v>2</v>
      </c>
      <c r="EJ645" s="8">
        <v>98.44</v>
      </c>
      <c r="EK645" s="4">
        <v>3</v>
      </c>
      <c r="EL645" s="8">
        <v>147.66</v>
      </c>
      <c r="EM645" s="7">
        <v>-0.3333</v>
      </c>
      <c r="EN645" s="7">
        <v>-0.3333</v>
      </c>
      <c r="EO645" s="2" t="s">
        <v>239</v>
      </c>
      <c r="EP645" s="2" t="s">
        <v>223</v>
      </c>
      <c r="EQ645" s="2" t="s">
        <v>4371</v>
      </c>
      <c r="ER645" s="2" t="s">
        <v>2106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223</v>
      </c>
      <c r="FC645" s="2" t="s">
        <v>4328</v>
      </c>
      <c r="FD645" s="2" t="s">
        <v>1377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223</v>
      </c>
      <c r="FO645" s="2" t="s">
        <v>2560</v>
      </c>
      <c r="FP645" s="2" t="s">
        <v>1021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223</v>
      </c>
      <c r="GA645" s="2" t="s">
        <v>661</v>
      </c>
      <c r="GB645" s="2" t="s">
        <v>226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1002</v>
      </c>
      <c r="GL645" s="2" t="s">
        <v>237</v>
      </c>
      <c r="GM645" s="2" t="s">
        <v>343</v>
      </c>
      <c r="GN645" s="2" t="s">
        <v>1289</v>
      </c>
      <c r="GO645" s="2" t="s">
        <v>238</v>
      </c>
      <c r="GP645" s="2" t="s">
        <v>226</v>
      </c>
      <c r="GQ645" s="4"/>
      <c r="GR645" s="8"/>
      <c r="GS645" s="4">
        <v>1</v>
      </c>
      <c r="GT645" s="8">
        <v>52.92</v>
      </c>
      <c r="GU645" s="7">
        <v>-1</v>
      </c>
      <c r="GV645" s="7">
        <v>-1</v>
      </c>
      <c r="GW645" s="2" t="s">
        <v>239</v>
      </c>
      <c r="GX645" s="2" t="s">
        <v>223</v>
      </c>
      <c r="GY645" s="2" t="s">
        <v>1942</v>
      </c>
      <c r="GZ645" s="2" t="s">
        <v>855</v>
      </c>
      <c r="HA645" s="2" t="s">
        <v>238</v>
      </c>
      <c r="HB645" s="2" t="s">
        <v>226</v>
      </c>
      <c r="HC645" s="4">
        <v>2</v>
      </c>
      <c r="HD645" s="8">
        <v>105.84</v>
      </c>
      <c r="HE645" s="4">
        <v>2</v>
      </c>
      <c r="HF645" s="8">
        <v>95.25</v>
      </c>
      <c r="HG645" s="7"/>
      <c r="HH645" s="7">
        <v>0.1112</v>
      </c>
      <c r="HI645" s="2" t="s">
        <v>239</v>
      </c>
      <c r="HJ645" s="2" t="s">
        <v>223</v>
      </c>
      <c r="HK645" s="2" t="s">
        <v>3591</v>
      </c>
      <c r="HL645" s="2" t="s">
        <v>342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239</v>
      </c>
      <c r="HV645" s="2" t="s">
        <v>223</v>
      </c>
      <c r="HW645" s="2" t="s">
        <v>997</v>
      </c>
      <c r="HX645" s="2" t="s">
        <v>3029</v>
      </c>
      <c r="HY645" s="2" t="s">
        <v>238</v>
      </c>
      <c r="HZ645" s="2" t="s">
        <v>226</v>
      </c>
      <c r="IA645" s="4"/>
      <c r="IB645" s="8"/>
      <c r="IC645" s="4">
        <v>1</v>
      </c>
      <c r="ID645" s="8">
        <v>55.46</v>
      </c>
      <c r="IE645" s="7">
        <v>-1</v>
      </c>
      <c r="IF645" s="7">
        <v>-1</v>
      </c>
      <c r="IG645" s="2" t="s">
        <v>239</v>
      </c>
      <c r="IH645" s="2" t="s">
        <v>223</v>
      </c>
      <c r="II645" s="2" t="s">
        <v>1823</v>
      </c>
      <c r="IJ645" s="2" t="s">
        <v>1448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226</v>
      </c>
      <c r="IT645" s="2" t="s">
        <v>226</v>
      </c>
      <c r="IU645" s="2" t="s">
        <v>226</v>
      </c>
      <c r="IV645" s="2" t="s">
        <v>226</v>
      </c>
      <c r="IW645" s="2" t="s">
        <v>226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252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>
        <v>1</v>
      </c>
      <c r="JZ645" s="8">
        <v>55.44</v>
      </c>
      <c r="KA645" s="7">
        <v>-1</v>
      </c>
      <c r="KB645" s="7">
        <v>-1</v>
      </c>
      <c r="KC645" s="2" t="s">
        <v>239</v>
      </c>
      <c r="KD645" s="2" t="s">
        <v>223</v>
      </c>
      <c r="KE645" s="2" t="s">
        <v>1121</v>
      </c>
      <c r="KF645" s="2" t="s">
        <v>445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337</v>
      </c>
      <c r="KP645" s="2" t="s">
        <v>223</v>
      </c>
      <c r="KQ645" s="2" t="s">
        <v>226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239</v>
      </c>
      <c r="LB645" s="2" t="s">
        <v>223</v>
      </c>
      <c r="LC645" s="2" t="s">
        <v>1004</v>
      </c>
      <c r="LD645" s="2" t="s">
        <v>226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239</v>
      </c>
      <c r="LN645" s="2" t="s">
        <v>223</v>
      </c>
      <c r="LO645" s="2" t="s">
        <v>321</v>
      </c>
      <c r="LP645" s="2" t="s">
        <v>254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223</v>
      </c>
      <c r="MY645" s="2" t="s">
        <v>1005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239</v>
      </c>
      <c r="NJ645" s="2" t="s">
        <v>261</v>
      </c>
      <c r="NK645" s="2" t="s">
        <v>1055</v>
      </c>
      <c r="NL645" s="2" t="s">
        <v>2559</v>
      </c>
      <c r="NM645" s="2" t="s">
        <v>238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239</v>
      </c>
      <c r="NV645" s="2" t="s">
        <v>237</v>
      </c>
      <c r="NW645" s="2" t="s">
        <v>1132</v>
      </c>
      <c r="NX645" s="2" t="s">
        <v>995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266</v>
      </c>
      <c r="OH645" s="2" t="s">
        <v>223</v>
      </c>
      <c r="OI645" s="2" t="s">
        <v>226</v>
      </c>
      <c r="OJ645" s="2" t="s">
        <v>226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252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252</v>
      </c>
      <c r="PF645" s="2" t="s">
        <v>223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239</v>
      </c>
      <c r="QP645" s="2" t="s">
        <v>237</v>
      </c>
      <c r="QQ645" s="2" t="s">
        <v>1012</v>
      </c>
      <c r="QR645" s="2" t="s">
        <v>1973</v>
      </c>
      <c r="QS645" s="2" t="s">
        <v>238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266</v>
      </c>
      <c r="RB645" s="2" t="s">
        <v>223</v>
      </c>
      <c r="RC645" s="2" t="s">
        <v>226</v>
      </c>
      <c r="RD645" s="2" t="s">
        <v>226</v>
      </c>
      <c r="RE645" s="2" t="s">
        <v>238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226</v>
      </c>
      <c r="RN645" s="2" t="s">
        <v>226</v>
      </c>
      <c r="RO645" s="2" t="s">
        <v>226</v>
      </c>
      <c r="RP645" s="2" t="s">
        <v>226</v>
      </c>
      <c r="RQ645" s="2" t="s">
        <v>226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239</v>
      </c>
      <c r="RZ645" s="2" t="s">
        <v>237</v>
      </c>
      <c r="SA645" s="2" t="s">
        <v>621</v>
      </c>
      <c r="SB645" s="2" t="s">
        <v>815</v>
      </c>
      <c r="SC645" s="2" t="s">
        <v>238</v>
      </c>
      <c r="SD645" s="2" t="s">
        <v>226</v>
      </c>
      <c r="SE645" s="4">
        <v>237</v>
      </c>
      <c r="SF645" s="4"/>
      <c r="SG645" s="4"/>
      <c r="SH645" s="4"/>
      <c r="SI645" s="4">
        <v>52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</row>
    <row r="646">
      <c r="A646" s="2" t="s">
        <v>4518</v>
      </c>
      <c r="B646" s="2" t="s">
        <v>577</v>
      </c>
      <c r="C646" s="2" t="s">
        <v>4255</v>
      </c>
      <c r="D646" s="2" t="s">
        <v>3985</v>
      </c>
      <c r="E646" s="2" t="s">
        <v>3986</v>
      </c>
      <c r="F646" s="2" t="s">
        <v>4363</v>
      </c>
      <c r="G646" s="2" t="s">
        <v>4364</v>
      </c>
      <c r="H646" s="2" t="s">
        <v>4365</v>
      </c>
      <c r="I646" s="2" t="s">
        <v>4519</v>
      </c>
      <c r="J646" s="2" t="s">
        <v>437</v>
      </c>
      <c r="K646" s="2" t="s">
        <v>405</v>
      </c>
      <c r="L646" s="3">
        <v>36.8</v>
      </c>
      <c r="M646" s="3">
        <v>38.64</v>
      </c>
      <c r="N646" s="3">
        <v>89.99</v>
      </c>
      <c r="O646" s="2" t="s">
        <v>223</v>
      </c>
      <c r="P646" s="2" t="s">
        <v>224</v>
      </c>
      <c r="Q646" s="2" t="s">
        <v>225</v>
      </c>
      <c r="R646" s="2" t="s">
        <v>226</v>
      </c>
      <c r="S646" s="2" t="s">
        <v>4379</v>
      </c>
      <c r="T646" s="2" t="s">
        <v>228</v>
      </c>
      <c r="U646" s="2" t="s">
        <v>371</v>
      </c>
      <c r="V646" s="2" t="s">
        <v>2079</v>
      </c>
      <c r="W646" s="2" t="s">
        <v>231</v>
      </c>
      <c r="X646" s="2" t="s">
        <v>226</v>
      </c>
      <c r="Y646" s="2" t="s">
        <v>1353</v>
      </c>
      <c r="Z646" s="4"/>
      <c r="AA646" s="4">
        <f>=ROUNDDOWN({0},0)</f>
      </c>
      <c r="AB646" s="5">
        <v>13</v>
      </c>
      <c r="AC646" s="2" t="s">
        <v>4368</v>
      </c>
      <c r="AD646" s="4">
        <v>230</v>
      </c>
      <c r="AE646" s="4">
        <v>560</v>
      </c>
      <c r="AF646" s="6">
        <v>65</v>
      </c>
      <c r="AG646" s="6">
        <v>73</v>
      </c>
      <c r="AH646" s="7">
        <v>0.5833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119</v>
      </c>
      <c r="AQ646" s="8">
        <v>5168.56</v>
      </c>
      <c r="AR646" s="4">
        <v>97</v>
      </c>
      <c r="AS646" s="8">
        <v>3929.86</v>
      </c>
      <c r="AT646" s="7">
        <v>0.2268</v>
      </c>
      <c r="AU646" s="7">
        <v>0.3152</v>
      </c>
      <c r="AV646" s="4">
        <v>202</v>
      </c>
      <c r="AW646" s="8">
        <v>9770.02</v>
      </c>
      <c r="AX646" s="4">
        <v>196</v>
      </c>
      <c r="AY646" s="8">
        <v>9373.8</v>
      </c>
      <c r="AZ646" s="7">
        <v>0.0306</v>
      </c>
      <c r="BA646" s="7">
        <v>0.0423</v>
      </c>
      <c r="BB646" s="7">
        <v>0.529</v>
      </c>
      <c r="BC646" s="4">
        <v>378</v>
      </c>
      <c r="BD646" s="8">
        <v>18072.58</v>
      </c>
      <c r="BE646" s="4">
        <v>459</v>
      </c>
      <c r="BF646" s="8">
        <v>21696.41</v>
      </c>
      <c r="BG646" s="7">
        <v>-0.1765</v>
      </c>
      <c r="BH646" s="7">
        <v>-0.167</v>
      </c>
      <c r="BI646" s="7">
        <v>0.5406</v>
      </c>
      <c r="BJ646" s="4">
        <v>119</v>
      </c>
      <c r="BK646" s="8">
        <v>5168.56</v>
      </c>
      <c r="BL646" s="2" t="s">
        <v>4520</v>
      </c>
      <c r="BM646" s="7">
        <v>1</v>
      </c>
      <c r="BN646" s="7">
        <v>1</v>
      </c>
      <c r="BO646" s="4">
        <v>71</v>
      </c>
      <c r="BP646" s="8">
        <v>3146.72</v>
      </c>
      <c r="BQ646" s="4">
        <v>41</v>
      </c>
      <c r="BR646" s="8">
        <v>1817.12</v>
      </c>
      <c r="BS646" s="7">
        <v>0.7317</v>
      </c>
      <c r="BT646" s="7">
        <v>0.7317</v>
      </c>
      <c r="BU646" s="2" t="s">
        <v>239</v>
      </c>
      <c r="BV646" s="2" t="s">
        <v>223</v>
      </c>
      <c r="BW646" s="2" t="s">
        <v>226</v>
      </c>
      <c r="BX646" s="2" t="s">
        <v>1223</v>
      </c>
      <c r="BY646" s="2" t="s">
        <v>238</v>
      </c>
      <c r="BZ646" s="2" t="s">
        <v>226</v>
      </c>
      <c r="CA646" s="4">
        <v>14</v>
      </c>
      <c r="CB646" s="8">
        <v>642.46</v>
      </c>
      <c r="CC646" s="4">
        <v>2</v>
      </c>
      <c r="CD646" s="8">
        <v>91.78</v>
      </c>
      <c r="CE646" s="7">
        <v>6</v>
      </c>
      <c r="CF646" s="7">
        <v>6</v>
      </c>
      <c r="CG646" s="2" t="s">
        <v>239</v>
      </c>
      <c r="CH646" s="2" t="s">
        <v>223</v>
      </c>
      <c r="CI646" s="2" t="s">
        <v>1539</v>
      </c>
      <c r="CJ646" s="2" t="s">
        <v>3028</v>
      </c>
      <c r="CK646" s="2" t="s">
        <v>238</v>
      </c>
      <c r="CL646" s="2" t="s">
        <v>226</v>
      </c>
      <c r="CM646" s="4">
        <v>17</v>
      </c>
      <c r="CN646" s="8">
        <v>689.52</v>
      </c>
      <c r="CO646" s="4">
        <v>4</v>
      </c>
      <c r="CP646" s="8">
        <v>162.24</v>
      </c>
      <c r="CQ646" s="7">
        <v>3.25</v>
      </c>
      <c r="CR646" s="7">
        <v>3.25</v>
      </c>
      <c r="CS646" s="2" t="s">
        <v>239</v>
      </c>
      <c r="CT646" s="2" t="s">
        <v>223</v>
      </c>
      <c r="CU646" s="2" t="s">
        <v>2534</v>
      </c>
      <c r="CV646" s="2" t="s">
        <v>1920</v>
      </c>
      <c r="CW646" s="2" t="s">
        <v>291</v>
      </c>
      <c r="CX646" s="2" t="s">
        <v>226</v>
      </c>
      <c r="CY646" s="4">
        <v>5</v>
      </c>
      <c r="CZ646" s="8">
        <v>202.5</v>
      </c>
      <c r="DA646" s="4">
        <v>3</v>
      </c>
      <c r="DB646" s="8">
        <v>121.5</v>
      </c>
      <c r="DC646" s="7">
        <v>0.6667</v>
      </c>
      <c r="DD646" s="7">
        <v>0.6667</v>
      </c>
      <c r="DE646" s="2" t="s">
        <v>239</v>
      </c>
      <c r="DF646" s="2" t="s">
        <v>223</v>
      </c>
      <c r="DG646" s="2" t="s">
        <v>1096</v>
      </c>
      <c r="DH646" s="2" t="s">
        <v>4385</v>
      </c>
      <c r="DI646" s="2" t="s">
        <v>238</v>
      </c>
      <c r="DJ646" s="2" t="s">
        <v>226</v>
      </c>
      <c r="DK646" s="4">
        <v>3</v>
      </c>
      <c r="DL646" s="8">
        <v>97.99</v>
      </c>
      <c r="DM646" s="4">
        <v>9</v>
      </c>
      <c r="DN646" s="8">
        <v>297.78</v>
      </c>
      <c r="DO646" s="7">
        <v>-0.6667</v>
      </c>
      <c r="DP646" s="7">
        <v>-0.6709</v>
      </c>
      <c r="DQ646" s="2" t="s">
        <v>239</v>
      </c>
      <c r="DR646" s="2" t="s">
        <v>223</v>
      </c>
      <c r="DS646" s="2" t="s">
        <v>1924</v>
      </c>
      <c r="DT646" s="2" t="s">
        <v>3207</v>
      </c>
      <c r="DU646" s="2" t="s">
        <v>238</v>
      </c>
      <c r="DV646" s="2" t="s">
        <v>226</v>
      </c>
      <c r="DW646" s="4">
        <v>1</v>
      </c>
      <c r="DX646" s="8">
        <v>40.57</v>
      </c>
      <c r="DY646" s="4">
        <v>2</v>
      </c>
      <c r="DZ646" s="8">
        <v>81.14</v>
      </c>
      <c r="EA646" s="7">
        <v>-0.5</v>
      </c>
      <c r="EB646" s="7">
        <v>-0.5</v>
      </c>
      <c r="EC646" s="2" t="s">
        <v>239</v>
      </c>
      <c r="ED646" s="2" t="s">
        <v>223</v>
      </c>
      <c r="EE646" s="2" t="s">
        <v>569</v>
      </c>
      <c r="EF646" s="2" t="s">
        <v>2253</v>
      </c>
      <c r="EG646" s="2" t="s">
        <v>238</v>
      </c>
      <c r="EH646" s="2" t="s">
        <v>226</v>
      </c>
      <c r="EI646" s="4">
        <v>1</v>
      </c>
      <c r="EJ646" s="8">
        <v>36.15</v>
      </c>
      <c r="EK646" s="4">
        <v>9</v>
      </c>
      <c r="EL646" s="8">
        <v>344.52</v>
      </c>
      <c r="EM646" s="7">
        <v>-0.8889</v>
      </c>
      <c r="EN646" s="7">
        <v>-0.8951</v>
      </c>
      <c r="EO646" s="2" t="s">
        <v>239</v>
      </c>
      <c r="EP646" s="2" t="s">
        <v>223</v>
      </c>
      <c r="EQ646" s="2" t="s">
        <v>1908</v>
      </c>
      <c r="ER646" s="2" t="s">
        <v>3207</v>
      </c>
      <c r="ES646" s="2" t="s">
        <v>238</v>
      </c>
      <c r="ET646" s="2" t="s">
        <v>226</v>
      </c>
      <c r="EU646" s="4">
        <v>3</v>
      </c>
      <c r="EV646" s="8">
        <v>154.53</v>
      </c>
      <c r="EW646" s="4">
        <v>10</v>
      </c>
      <c r="EX646" s="8">
        <v>386.3</v>
      </c>
      <c r="EY646" s="7">
        <v>-0.7</v>
      </c>
      <c r="EZ646" s="7">
        <v>-0.6</v>
      </c>
      <c r="FA646" s="2" t="s">
        <v>239</v>
      </c>
      <c r="FB646" s="2" t="s">
        <v>223</v>
      </c>
      <c r="FC646" s="2" t="s">
        <v>2419</v>
      </c>
      <c r="FD646" s="2" t="s">
        <v>1525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223</v>
      </c>
      <c r="FO646" s="2" t="s">
        <v>4046</v>
      </c>
      <c r="FP646" s="2" t="s">
        <v>4521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223</v>
      </c>
      <c r="GA646" s="2" t="s">
        <v>661</v>
      </c>
      <c r="GB646" s="2" t="s">
        <v>226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1002</v>
      </c>
      <c r="GL646" s="2" t="s">
        <v>237</v>
      </c>
      <c r="GM646" s="2" t="s">
        <v>343</v>
      </c>
      <c r="GN646" s="2" t="s">
        <v>1723</v>
      </c>
      <c r="GO646" s="2" t="s">
        <v>238</v>
      </c>
      <c r="GP646" s="2" t="s">
        <v>226</v>
      </c>
      <c r="GQ646" s="4">
        <v>2</v>
      </c>
      <c r="GR646" s="8">
        <v>81.14</v>
      </c>
      <c r="GS646" s="4">
        <v>2</v>
      </c>
      <c r="GT646" s="8">
        <v>81.14</v>
      </c>
      <c r="GU646" s="7"/>
      <c r="GV646" s="7"/>
      <c r="GW646" s="2" t="s">
        <v>239</v>
      </c>
      <c r="GX646" s="2" t="s">
        <v>223</v>
      </c>
      <c r="GY646" s="2" t="s">
        <v>1942</v>
      </c>
      <c r="GZ646" s="2" t="s">
        <v>864</v>
      </c>
      <c r="HA646" s="2" t="s">
        <v>238</v>
      </c>
      <c r="HB646" s="2" t="s">
        <v>226</v>
      </c>
      <c r="HC646" s="4">
        <v>1</v>
      </c>
      <c r="HD646" s="8">
        <v>34.48</v>
      </c>
      <c r="HE646" s="4">
        <v>8</v>
      </c>
      <c r="HF646" s="8">
        <v>259.6</v>
      </c>
      <c r="HG646" s="7">
        <v>-0.875</v>
      </c>
      <c r="HH646" s="7">
        <v>-0.8672</v>
      </c>
      <c r="HI646" s="2" t="s">
        <v>239</v>
      </c>
      <c r="HJ646" s="2" t="s">
        <v>223</v>
      </c>
      <c r="HK646" s="2" t="s">
        <v>2602</v>
      </c>
      <c r="HL646" s="2" t="s">
        <v>3755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239</v>
      </c>
      <c r="HV646" s="2" t="s">
        <v>237</v>
      </c>
      <c r="HW646" s="2" t="s">
        <v>4384</v>
      </c>
      <c r="HX646" s="2" t="s">
        <v>1053</v>
      </c>
      <c r="HY646" s="2" t="s">
        <v>238</v>
      </c>
      <c r="HZ646" s="2" t="s">
        <v>291</v>
      </c>
      <c r="IA646" s="4"/>
      <c r="IB646" s="8"/>
      <c r="IC646" s="4">
        <v>3</v>
      </c>
      <c r="ID646" s="8">
        <v>127.56</v>
      </c>
      <c r="IE646" s="7">
        <v>-1</v>
      </c>
      <c r="IF646" s="7">
        <v>-1</v>
      </c>
      <c r="IG646" s="2" t="s">
        <v>239</v>
      </c>
      <c r="IH646" s="2" t="s">
        <v>223</v>
      </c>
      <c r="II646" s="2" t="s">
        <v>998</v>
      </c>
      <c r="IJ646" s="2" t="s">
        <v>1813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226</v>
      </c>
      <c r="IT646" s="2" t="s">
        <v>226</v>
      </c>
      <c r="IU646" s="2" t="s">
        <v>226</v>
      </c>
      <c r="IV646" s="2" t="s">
        <v>226</v>
      </c>
      <c r="IW646" s="2" t="s">
        <v>226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448</v>
      </c>
      <c r="JF646" s="2" t="s">
        <v>223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223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>
        <v>1</v>
      </c>
      <c r="JX646" s="8">
        <v>42.5</v>
      </c>
      <c r="JY646" s="4"/>
      <c r="JZ646" s="8"/>
      <c r="KA646" s="7"/>
      <c r="KB646" s="7"/>
      <c r="KC646" s="2" t="s">
        <v>239</v>
      </c>
      <c r="KD646" s="2" t="s">
        <v>223</v>
      </c>
      <c r="KE646" s="2" t="s">
        <v>1121</v>
      </c>
      <c r="KF646" s="2" t="s">
        <v>2795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337</v>
      </c>
      <c r="KP646" s="2" t="s">
        <v>223</v>
      </c>
      <c r="KQ646" s="2" t="s">
        <v>226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252</v>
      </c>
      <c r="LB646" s="2" t="s">
        <v>223</v>
      </c>
      <c r="LC646" s="2" t="s">
        <v>1004</v>
      </c>
      <c r="LD646" s="2" t="s">
        <v>226</v>
      </c>
      <c r="LE646" s="2" t="s">
        <v>238</v>
      </c>
      <c r="LF646" s="2" t="s">
        <v>226</v>
      </c>
      <c r="LG646" s="4"/>
      <c r="LH646" s="8"/>
      <c r="LI646" s="4">
        <v>1</v>
      </c>
      <c r="LJ646" s="8">
        <v>38.64</v>
      </c>
      <c r="LK646" s="7">
        <v>-1</v>
      </c>
      <c r="LL646" s="7">
        <v>-1</v>
      </c>
      <c r="LM646" s="2" t="s">
        <v>239</v>
      </c>
      <c r="LN646" s="2" t="s">
        <v>223</v>
      </c>
      <c r="LO646" s="2" t="s">
        <v>321</v>
      </c>
      <c r="LP646" s="2" t="s">
        <v>926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239</v>
      </c>
      <c r="ML646" s="2" t="s">
        <v>223</v>
      </c>
      <c r="MM646" s="2" t="s">
        <v>226</v>
      </c>
      <c r="MN646" s="2" t="s">
        <v>226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239</v>
      </c>
      <c r="MX646" s="2" t="s">
        <v>223</v>
      </c>
      <c r="MY646" s="2" t="s">
        <v>733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>
        <v>3</v>
      </c>
      <c r="NF646" s="8">
        <v>120.54</v>
      </c>
      <c r="NG646" s="7">
        <v>-1</v>
      </c>
      <c r="NH646" s="7">
        <v>-1</v>
      </c>
      <c r="NI646" s="2" t="s">
        <v>239</v>
      </c>
      <c r="NJ646" s="2" t="s">
        <v>261</v>
      </c>
      <c r="NK646" s="2" t="s">
        <v>1529</v>
      </c>
      <c r="NL646" s="2" t="s">
        <v>2487</v>
      </c>
      <c r="NM646" s="2" t="s">
        <v>238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239</v>
      </c>
      <c r="NV646" s="2" t="s">
        <v>237</v>
      </c>
      <c r="NW646" s="2" t="s">
        <v>1115</v>
      </c>
      <c r="NX646" s="2" t="s">
        <v>1115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239</v>
      </c>
      <c r="OH646" s="2" t="s">
        <v>237</v>
      </c>
      <c r="OI646" s="2" t="s">
        <v>813</v>
      </c>
      <c r="OJ646" s="2" t="s">
        <v>244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252</v>
      </c>
      <c r="OT646" s="2" t="s">
        <v>223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236</v>
      </c>
      <c r="PF646" s="2" t="s">
        <v>223</v>
      </c>
      <c r="PG646" s="2" t="s">
        <v>226</v>
      </c>
      <c r="PH646" s="2" t="s">
        <v>226</v>
      </c>
      <c r="PI646" s="2" t="s">
        <v>238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239</v>
      </c>
      <c r="QP646" s="2" t="s">
        <v>237</v>
      </c>
      <c r="QQ646" s="2" t="s">
        <v>1068</v>
      </c>
      <c r="QR646" s="2" t="s">
        <v>1442</v>
      </c>
      <c r="QS646" s="2" t="s">
        <v>238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266</v>
      </c>
      <c r="RB646" s="2" t="s">
        <v>223</v>
      </c>
      <c r="RC646" s="2" t="s">
        <v>226</v>
      </c>
      <c r="RD646" s="2" t="s">
        <v>226</v>
      </c>
      <c r="RE646" s="2" t="s">
        <v>238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226</v>
      </c>
      <c r="RN646" s="2" t="s">
        <v>226</v>
      </c>
      <c r="RO646" s="2" t="s">
        <v>226</v>
      </c>
      <c r="RP646" s="2" t="s">
        <v>226</v>
      </c>
      <c r="RQ646" s="2" t="s">
        <v>226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237</v>
      </c>
      <c r="SA646" s="2" t="s">
        <v>621</v>
      </c>
      <c r="SB646" s="2" t="s">
        <v>1014</v>
      </c>
      <c r="SC646" s="2" t="s">
        <v>238</v>
      </c>
      <c r="SD646" s="2" t="s">
        <v>226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>
        <v>230</v>
      </c>
      <c r="TE646" s="4"/>
      <c r="TF646" s="4"/>
      <c r="TG646" s="4"/>
      <c r="TH646" s="4"/>
      <c r="TI646" s="4">
        <v>80</v>
      </c>
      <c r="TJ646" s="4"/>
      <c r="TK646" s="4"/>
      <c r="TL646" s="4"/>
      <c r="TM646" s="4"/>
      <c r="TN646" s="4"/>
      <c r="TO646" s="4"/>
      <c r="TP646" s="4"/>
      <c r="TQ646" s="4"/>
      <c r="TR646" s="4">
        <v>210</v>
      </c>
      <c r="TS646" s="4"/>
      <c r="TT646" s="4"/>
      <c r="TU646" s="4"/>
      <c r="TV646" s="4"/>
      <c r="TW646" s="4"/>
      <c r="TX646" s="4">
        <v>40</v>
      </c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</row>
    <row r="647">
      <c r="A647" s="2" t="s">
        <v>4522</v>
      </c>
      <c r="B647" s="2" t="s">
        <v>577</v>
      </c>
      <c r="C647" s="2" t="s">
        <v>4255</v>
      </c>
      <c r="D647" s="2" t="s">
        <v>3985</v>
      </c>
      <c r="E647" s="2" t="s">
        <v>3986</v>
      </c>
      <c r="F647" s="2" t="s">
        <v>4363</v>
      </c>
      <c r="G647" s="2" t="s">
        <v>4364</v>
      </c>
      <c r="H647" s="2" t="s">
        <v>4365</v>
      </c>
      <c r="I647" s="2" t="s">
        <v>4519</v>
      </c>
      <c r="J647" s="2" t="s">
        <v>221</v>
      </c>
      <c r="K647" s="2" t="s">
        <v>405</v>
      </c>
      <c r="L647" s="3">
        <v>48</v>
      </c>
      <c r="M647" s="3">
        <v>50.4</v>
      </c>
      <c r="N647" s="3">
        <v>109.99</v>
      </c>
      <c r="O647" s="2" t="s">
        <v>223</v>
      </c>
      <c r="P647" s="2" t="s">
        <v>224</v>
      </c>
      <c r="Q647" s="2" t="s">
        <v>225</v>
      </c>
      <c r="R647" s="2" t="s">
        <v>226</v>
      </c>
      <c r="S647" s="2" t="s">
        <v>4379</v>
      </c>
      <c r="T647" s="2" t="s">
        <v>228</v>
      </c>
      <c r="U647" s="2" t="s">
        <v>229</v>
      </c>
      <c r="V647" s="2" t="s">
        <v>2079</v>
      </c>
      <c r="W647" s="2" t="s">
        <v>231</v>
      </c>
      <c r="X647" s="2" t="s">
        <v>226</v>
      </c>
      <c r="Y647" s="2" t="s">
        <v>1353</v>
      </c>
      <c r="Z647" s="4">
        <v>258</v>
      </c>
      <c r="AA647" s="4">
        <f>=ROUNDDOWN(32.25,0)</f>
      </c>
      <c r="AB647" s="5">
        <v>8</v>
      </c>
      <c r="AC647" s="2" t="s">
        <v>4368</v>
      </c>
      <c r="AD647" s="4">
        <v>90</v>
      </c>
      <c r="AE647" s="4">
        <v>90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83</v>
      </c>
      <c r="AQ647" s="8">
        <v>4601.46</v>
      </c>
      <c r="AR647" s="4">
        <v>99</v>
      </c>
      <c r="AS647" s="8">
        <v>5443.94</v>
      </c>
      <c r="AT647" s="7">
        <v>-0.1616</v>
      </c>
      <c r="AU647" s="7">
        <v>-0.1548</v>
      </c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>
        <v>0.471</v>
      </c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>
        <v>83</v>
      </c>
      <c r="BK647" s="8">
        <v>4601.46</v>
      </c>
      <c r="BL647" s="2" t="s">
        <v>4523</v>
      </c>
      <c r="BM647" s="7">
        <v>1</v>
      </c>
      <c r="BN647" s="7">
        <v>1</v>
      </c>
      <c r="BO647" s="4">
        <v>42</v>
      </c>
      <c r="BP647" s="8">
        <v>2393.16</v>
      </c>
      <c r="BQ647" s="4">
        <v>61</v>
      </c>
      <c r="BR647" s="8">
        <v>3475.78</v>
      </c>
      <c r="BS647" s="7">
        <v>-0.3115</v>
      </c>
      <c r="BT647" s="7">
        <v>-0.3115</v>
      </c>
      <c r="BU647" s="2" t="s">
        <v>239</v>
      </c>
      <c r="BV647" s="2" t="s">
        <v>223</v>
      </c>
      <c r="BW647" s="2" t="s">
        <v>226</v>
      </c>
      <c r="BX647" s="2" t="s">
        <v>1545</v>
      </c>
      <c r="BY647" s="2" t="s">
        <v>238</v>
      </c>
      <c r="BZ647" s="2" t="s">
        <v>226</v>
      </c>
      <c r="CA647" s="4">
        <v>15</v>
      </c>
      <c r="CB647" s="8">
        <v>885</v>
      </c>
      <c r="CC647" s="4">
        <v>8</v>
      </c>
      <c r="CD647" s="8">
        <v>472</v>
      </c>
      <c r="CE647" s="7">
        <v>0.875</v>
      </c>
      <c r="CF647" s="7">
        <v>0.875</v>
      </c>
      <c r="CG647" s="2" t="s">
        <v>239</v>
      </c>
      <c r="CH647" s="2" t="s">
        <v>223</v>
      </c>
      <c r="CI647" s="2" t="s">
        <v>1539</v>
      </c>
      <c r="CJ647" s="2" t="s">
        <v>1003</v>
      </c>
      <c r="CK647" s="2" t="s">
        <v>238</v>
      </c>
      <c r="CL647" s="2" t="s">
        <v>226</v>
      </c>
      <c r="CM647" s="4">
        <v>14</v>
      </c>
      <c r="CN647" s="8">
        <v>730.1</v>
      </c>
      <c r="CO647" s="4">
        <v>5</v>
      </c>
      <c r="CP647" s="8">
        <v>260.75</v>
      </c>
      <c r="CQ647" s="7">
        <v>1.8</v>
      </c>
      <c r="CR647" s="7">
        <v>1.8</v>
      </c>
      <c r="CS647" s="2" t="s">
        <v>239</v>
      </c>
      <c r="CT647" s="2" t="s">
        <v>223</v>
      </c>
      <c r="CU647" s="2" t="s">
        <v>2534</v>
      </c>
      <c r="CV647" s="2" t="s">
        <v>2654</v>
      </c>
      <c r="CW647" s="2" t="s">
        <v>291</v>
      </c>
      <c r="CX647" s="2" t="s">
        <v>226</v>
      </c>
      <c r="CY647" s="4">
        <v>1</v>
      </c>
      <c r="CZ647" s="8">
        <v>51.7</v>
      </c>
      <c r="DA647" s="4">
        <v>4</v>
      </c>
      <c r="DB647" s="8">
        <v>206.8</v>
      </c>
      <c r="DC647" s="7">
        <v>-0.75</v>
      </c>
      <c r="DD647" s="7">
        <v>-0.75</v>
      </c>
      <c r="DE647" s="2" t="s">
        <v>239</v>
      </c>
      <c r="DF647" s="2" t="s">
        <v>223</v>
      </c>
      <c r="DG647" s="2" t="s">
        <v>1096</v>
      </c>
      <c r="DH647" s="2" t="s">
        <v>1911</v>
      </c>
      <c r="DI647" s="2" t="s">
        <v>238</v>
      </c>
      <c r="DJ647" s="2" t="s">
        <v>226</v>
      </c>
      <c r="DK647" s="4">
        <v>2</v>
      </c>
      <c r="DL647" s="8">
        <v>80.5</v>
      </c>
      <c r="DM647" s="4">
        <v>4</v>
      </c>
      <c r="DN647" s="8">
        <v>176.76</v>
      </c>
      <c r="DO647" s="7">
        <v>-0.5</v>
      </c>
      <c r="DP647" s="7">
        <v>-0.5446</v>
      </c>
      <c r="DQ647" s="2" t="s">
        <v>239</v>
      </c>
      <c r="DR647" s="2" t="s">
        <v>223</v>
      </c>
      <c r="DS647" s="2" t="s">
        <v>1924</v>
      </c>
      <c r="DT647" s="2" t="s">
        <v>2748</v>
      </c>
      <c r="DU647" s="2" t="s">
        <v>238</v>
      </c>
      <c r="DV647" s="2" t="s">
        <v>226</v>
      </c>
      <c r="DW647" s="4">
        <v>5</v>
      </c>
      <c r="DX647" s="8">
        <v>264.6</v>
      </c>
      <c r="DY647" s="4">
        <v>4</v>
      </c>
      <c r="DZ647" s="8">
        <v>211.68</v>
      </c>
      <c r="EA647" s="7">
        <v>0.25</v>
      </c>
      <c r="EB647" s="7">
        <v>0.25</v>
      </c>
      <c r="EC647" s="2" t="s">
        <v>239</v>
      </c>
      <c r="ED647" s="2" t="s">
        <v>223</v>
      </c>
      <c r="EE647" s="2" t="s">
        <v>569</v>
      </c>
      <c r="EF647" s="2" t="s">
        <v>1903</v>
      </c>
      <c r="EG647" s="2" t="s">
        <v>238</v>
      </c>
      <c r="EH647" s="2" t="s">
        <v>226</v>
      </c>
      <c r="EI647" s="4">
        <v>3</v>
      </c>
      <c r="EJ647" s="8">
        <v>140.94</v>
      </c>
      <c r="EK647" s="4">
        <v>4</v>
      </c>
      <c r="EL647" s="8">
        <v>196.88</v>
      </c>
      <c r="EM647" s="7">
        <v>-0.25</v>
      </c>
      <c r="EN647" s="7">
        <v>-0.2841</v>
      </c>
      <c r="EO647" s="2" t="s">
        <v>239</v>
      </c>
      <c r="EP647" s="2" t="s">
        <v>223</v>
      </c>
      <c r="EQ647" s="2" t="s">
        <v>1908</v>
      </c>
      <c r="ER647" s="2" t="s">
        <v>1483</v>
      </c>
      <c r="ES647" s="2" t="s">
        <v>238</v>
      </c>
      <c r="ET647" s="2" t="s">
        <v>226</v>
      </c>
      <c r="EU647" s="4"/>
      <c r="EV647" s="8"/>
      <c r="EW647" s="4">
        <v>1</v>
      </c>
      <c r="EX647" s="8">
        <v>50.39</v>
      </c>
      <c r="EY647" s="7">
        <v>-1</v>
      </c>
      <c r="EZ647" s="7">
        <v>-1</v>
      </c>
      <c r="FA647" s="2" t="s">
        <v>239</v>
      </c>
      <c r="FB647" s="2" t="s">
        <v>223</v>
      </c>
      <c r="FC647" s="2" t="s">
        <v>2419</v>
      </c>
      <c r="FD647" s="2" t="s">
        <v>2551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223</v>
      </c>
      <c r="FO647" s="2" t="s">
        <v>4046</v>
      </c>
      <c r="FP647" s="2" t="s">
        <v>2458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223</v>
      </c>
      <c r="GA647" s="2" t="s">
        <v>661</v>
      </c>
      <c r="GB647" s="2" t="s">
        <v>226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1002</v>
      </c>
      <c r="GL647" s="2" t="s">
        <v>237</v>
      </c>
      <c r="GM647" s="2" t="s">
        <v>343</v>
      </c>
      <c r="GN647" s="2" t="s">
        <v>226</v>
      </c>
      <c r="GO647" s="2" t="s">
        <v>238</v>
      </c>
      <c r="GP647" s="2" t="s">
        <v>226</v>
      </c>
      <c r="GQ647" s="4"/>
      <c r="GR647" s="8"/>
      <c r="GS647" s="4">
        <v>1</v>
      </c>
      <c r="GT647" s="8">
        <v>52.92</v>
      </c>
      <c r="GU647" s="7">
        <v>-1</v>
      </c>
      <c r="GV647" s="7">
        <v>-1</v>
      </c>
      <c r="GW647" s="2" t="s">
        <v>239</v>
      </c>
      <c r="GX647" s="2" t="s">
        <v>223</v>
      </c>
      <c r="GY647" s="2" t="s">
        <v>1942</v>
      </c>
      <c r="GZ647" s="2" t="s">
        <v>3580</v>
      </c>
      <c r="HA647" s="2" t="s">
        <v>238</v>
      </c>
      <c r="HB647" s="2" t="s">
        <v>226</v>
      </c>
      <c r="HC647" s="4"/>
      <c r="HD647" s="8"/>
      <c r="HE647" s="4">
        <v>3</v>
      </c>
      <c r="HF647" s="8">
        <v>126.99</v>
      </c>
      <c r="HG647" s="7">
        <v>-1</v>
      </c>
      <c r="HH647" s="7">
        <v>-1</v>
      </c>
      <c r="HI647" s="2" t="s">
        <v>239</v>
      </c>
      <c r="HJ647" s="2" t="s">
        <v>223</v>
      </c>
      <c r="HK647" s="2" t="s">
        <v>2602</v>
      </c>
      <c r="HL647" s="2" t="s">
        <v>927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239</v>
      </c>
      <c r="HV647" s="2" t="s">
        <v>237</v>
      </c>
      <c r="HW647" s="2" t="s">
        <v>4384</v>
      </c>
      <c r="HX647" s="2" t="s">
        <v>4370</v>
      </c>
      <c r="HY647" s="2" t="s">
        <v>238</v>
      </c>
      <c r="HZ647" s="2" t="s">
        <v>291</v>
      </c>
      <c r="IA647" s="4">
        <v>1</v>
      </c>
      <c r="IB647" s="8">
        <v>55.46</v>
      </c>
      <c r="IC647" s="4">
        <v>2</v>
      </c>
      <c r="ID647" s="8">
        <v>110.92</v>
      </c>
      <c r="IE647" s="7">
        <v>-0.5</v>
      </c>
      <c r="IF647" s="7">
        <v>-0.5</v>
      </c>
      <c r="IG647" s="2" t="s">
        <v>239</v>
      </c>
      <c r="IH647" s="2" t="s">
        <v>223</v>
      </c>
      <c r="II647" s="2" t="s">
        <v>998</v>
      </c>
      <c r="IJ647" s="2" t="s">
        <v>2706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448</v>
      </c>
      <c r="JF647" s="2" t="s">
        <v>223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223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239</v>
      </c>
      <c r="KD647" s="2" t="s">
        <v>223</v>
      </c>
      <c r="KE647" s="2" t="s">
        <v>3357</v>
      </c>
      <c r="KF647" s="2" t="s">
        <v>1537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337</v>
      </c>
      <c r="KP647" s="2" t="s">
        <v>223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252</v>
      </c>
      <c r="LB647" s="2" t="s">
        <v>223</v>
      </c>
      <c r="LC647" s="2" t="s">
        <v>1004</v>
      </c>
      <c r="LD647" s="2" t="s">
        <v>226</v>
      </c>
      <c r="LE647" s="2" t="s">
        <v>238</v>
      </c>
      <c r="LF647" s="2" t="s">
        <v>226</v>
      </c>
      <c r="LG647" s="4"/>
      <c r="LH647" s="8"/>
      <c r="LI647" s="4">
        <v>1</v>
      </c>
      <c r="LJ647" s="8">
        <v>50.4</v>
      </c>
      <c r="LK647" s="7">
        <v>-1</v>
      </c>
      <c r="LL647" s="7">
        <v>-1</v>
      </c>
      <c r="LM647" s="2" t="s">
        <v>239</v>
      </c>
      <c r="LN647" s="2" t="s">
        <v>223</v>
      </c>
      <c r="LO647" s="2" t="s">
        <v>321</v>
      </c>
      <c r="LP647" s="2" t="s">
        <v>465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239</v>
      </c>
      <c r="ML647" s="2" t="s">
        <v>223</v>
      </c>
      <c r="MM647" s="2" t="s">
        <v>920</v>
      </c>
      <c r="MN647" s="2" t="s">
        <v>226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223</v>
      </c>
      <c r="MY647" s="2" t="s">
        <v>733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>
        <v>1</v>
      </c>
      <c r="NF647" s="8">
        <v>51.67</v>
      </c>
      <c r="NG647" s="7">
        <v>-1</v>
      </c>
      <c r="NH647" s="7">
        <v>-1</v>
      </c>
      <c r="NI647" s="2" t="s">
        <v>239</v>
      </c>
      <c r="NJ647" s="2" t="s">
        <v>261</v>
      </c>
      <c r="NK647" s="2" t="s">
        <v>1529</v>
      </c>
      <c r="NL647" s="2" t="s">
        <v>1396</v>
      </c>
      <c r="NM647" s="2" t="s">
        <v>238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239</v>
      </c>
      <c r="NV647" s="2" t="s">
        <v>237</v>
      </c>
      <c r="NW647" s="2" t="s">
        <v>1008</v>
      </c>
      <c r="NX647" s="2" t="s">
        <v>1975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239</v>
      </c>
      <c r="OH647" s="2" t="s">
        <v>237</v>
      </c>
      <c r="OI647" s="2" t="s">
        <v>813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252</v>
      </c>
      <c r="OT647" s="2" t="s">
        <v>223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236</v>
      </c>
      <c r="PF647" s="2" t="s">
        <v>223</v>
      </c>
      <c r="PG647" s="2" t="s">
        <v>226</v>
      </c>
      <c r="PH647" s="2" t="s">
        <v>226</v>
      </c>
      <c r="PI647" s="2" t="s">
        <v>238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239</v>
      </c>
      <c r="QP647" s="2" t="s">
        <v>237</v>
      </c>
      <c r="QQ647" s="2" t="s">
        <v>1068</v>
      </c>
      <c r="QR647" s="2" t="s">
        <v>4418</v>
      </c>
      <c r="QS647" s="2" t="s">
        <v>238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266</v>
      </c>
      <c r="RB647" s="2" t="s">
        <v>223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226</v>
      </c>
      <c r="RN647" s="2" t="s">
        <v>226</v>
      </c>
      <c r="RO647" s="2" t="s">
        <v>226</v>
      </c>
      <c r="RP647" s="2" t="s">
        <v>226</v>
      </c>
      <c r="RQ647" s="2" t="s">
        <v>226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237</v>
      </c>
      <c r="SA647" s="2" t="s">
        <v>621</v>
      </c>
      <c r="SB647" s="2" t="s">
        <v>1681</v>
      </c>
      <c r="SC647" s="2" t="s">
        <v>238</v>
      </c>
      <c r="SD647" s="2" t="s">
        <v>226</v>
      </c>
      <c r="SE647" s="4">
        <v>201</v>
      </c>
      <c r="SF647" s="4"/>
      <c r="SG647" s="4"/>
      <c r="SH647" s="4"/>
      <c r="SI647" s="4">
        <v>57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>
        <v>90</v>
      </c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</row>
    <row r="648">
      <c r="A648" s="2" t="s">
        <v>4524</v>
      </c>
      <c r="B648" s="2" t="s">
        <v>577</v>
      </c>
      <c r="C648" s="2" t="s">
        <v>4255</v>
      </c>
      <c r="D648" s="2" t="s">
        <v>3985</v>
      </c>
      <c r="E648" s="2" t="s">
        <v>3986</v>
      </c>
      <c r="F648" s="2" t="s">
        <v>4363</v>
      </c>
      <c r="G648" s="2" t="s">
        <v>4364</v>
      </c>
      <c r="H648" s="2" t="s">
        <v>4365</v>
      </c>
      <c r="I648" s="2" t="s">
        <v>4519</v>
      </c>
      <c r="J648" s="2" t="s">
        <v>437</v>
      </c>
      <c r="K648" s="2" t="s">
        <v>1414</v>
      </c>
      <c r="L648" s="3">
        <v>36.8</v>
      </c>
      <c r="M648" s="3">
        <v>38.64</v>
      </c>
      <c r="N648" s="3">
        <v>89.99</v>
      </c>
      <c r="O648" s="2" t="s">
        <v>223</v>
      </c>
      <c r="P648" s="2" t="s">
        <v>736</v>
      </c>
      <c r="Q648" s="2" t="s">
        <v>225</v>
      </c>
      <c r="R648" s="2" t="s">
        <v>226</v>
      </c>
      <c r="S648" s="2" t="s">
        <v>4367</v>
      </c>
      <c r="T648" s="2" t="s">
        <v>228</v>
      </c>
      <c r="U648" s="2" t="s">
        <v>371</v>
      </c>
      <c r="V648" s="2" t="s">
        <v>2079</v>
      </c>
      <c r="W648" s="2" t="s">
        <v>231</v>
      </c>
      <c r="X648" s="2" t="s">
        <v>226</v>
      </c>
      <c r="Y648" s="2" t="s">
        <v>564</v>
      </c>
      <c r="Z648" s="4">
        <v>777</v>
      </c>
      <c r="AA648" s="4">
        <f>=ROUNDDOWN(77.7,0)</f>
      </c>
      <c r="AB648" s="5">
        <v>10</v>
      </c>
      <c r="AC648" s="2" t="s">
        <v>226</v>
      </c>
      <c r="AD648" s="4"/>
      <c r="AE648" s="4"/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114</v>
      </c>
      <c r="AQ648" s="8">
        <v>4932.79</v>
      </c>
      <c r="AR648" s="4">
        <v>148</v>
      </c>
      <c r="AS648" s="8">
        <v>6194.81</v>
      </c>
      <c r="AT648" s="7">
        <v>-0.2297</v>
      </c>
      <c r="AU648" s="7">
        <v>-0.2037</v>
      </c>
      <c r="AV648" s="4">
        <v>176</v>
      </c>
      <c r="AW648" s="8">
        <v>8302.56</v>
      </c>
      <c r="AX648" s="4">
        <v>263</v>
      </c>
      <c r="AY648" s="8">
        <v>12322.61</v>
      </c>
      <c r="AZ648" s="7">
        <v>-0.3308</v>
      </c>
      <c r="BA648" s="7">
        <v>-0.3262</v>
      </c>
      <c r="BB648" s="7">
        <v>0.5941</v>
      </c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>
        <v>0.4594</v>
      </c>
      <c r="BJ648" s="4">
        <v>114</v>
      </c>
      <c r="BK648" s="8">
        <v>4932.79</v>
      </c>
      <c r="BL648" s="2" t="s">
        <v>4525</v>
      </c>
      <c r="BM648" s="7">
        <v>1</v>
      </c>
      <c r="BN648" s="7">
        <v>1</v>
      </c>
      <c r="BO648" s="4">
        <v>74</v>
      </c>
      <c r="BP648" s="8">
        <v>3279.68</v>
      </c>
      <c r="BQ648" s="4">
        <v>98</v>
      </c>
      <c r="BR648" s="8">
        <v>4343.36</v>
      </c>
      <c r="BS648" s="7">
        <v>-0.2449</v>
      </c>
      <c r="BT648" s="7">
        <v>-0.2449</v>
      </c>
      <c r="BU648" s="2" t="s">
        <v>239</v>
      </c>
      <c r="BV648" s="2" t="s">
        <v>223</v>
      </c>
      <c r="BW648" s="2" t="s">
        <v>226</v>
      </c>
      <c r="BX648" s="2" t="s">
        <v>3332</v>
      </c>
      <c r="BY648" s="2" t="s">
        <v>238</v>
      </c>
      <c r="BZ648" s="2" t="s">
        <v>226</v>
      </c>
      <c r="CA648" s="4">
        <v>13</v>
      </c>
      <c r="CB648" s="8">
        <v>596.57</v>
      </c>
      <c r="CC648" s="4">
        <v>5</v>
      </c>
      <c r="CD648" s="8">
        <v>229.45</v>
      </c>
      <c r="CE648" s="7">
        <v>1.6</v>
      </c>
      <c r="CF648" s="7">
        <v>1.6</v>
      </c>
      <c r="CG648" s="2" t="s">
        <v>239</v>
      </c>
      <c r="CH648" s="2" t="s">
        <v>223</v>
      </c>
      <c r="CI648" s="2" t="s">
        <v>1539</v>
      </c>
      <c r="CJ648" s="2" t="s">
        <v>3028</v>
      </c>
      <c r="CK648" s="2" t="s">
        <v>238</v>
      </c>
      <c r="CL648" s="2" t="s">
        <v>226</v>
      </c>
      <c r="CM648" s="4">
        <v>11</v>
      </c>
      <c r="CN648" s="8">
        <v>446.16</v>
      </c>
      <c r="CO648" s="4">
        <v>5</v>
      </c>
      <c r="CP648" s="8">
        <v>202.8</v>
      </c>
      <c r="CQ648" s="7">
        <v>1.2</v>
      </c>
      <c r="CR648" s="7">
        <v>1.2</v>
      </c>
      <c r="CS648" s="2" t="s">
        <v>239</v>
      </c>
      <c r="CT648" s="2" t="s">
        <v>223</v>
      </c>
      <c r="CU648" s="2" t="s">
        <v>1080</v>
      </c>
      <c r="CV648" s="2" t="s">
        <v>3225</v>
      </c>
      <c r="CW648" s="2" t="s">
        <v>291</v>
      </c>
      <c r="CX648" s="2" t="s">
        <v>226</v>
      </c>
      <c r="CY648" s="4">
        <v>3</v>
      </c>
      <c r="CZ648" s="8">
        <v>121.5</v>
      </c>
      <c r="DA648" s="4">
        <v>3</v>
      </c>
      <c r="DB648" s="8">
        <v>121.5</v>
      </c>
      <c r="DC648" s="7"/>
      <c r="DD648" s="7"/>
      <c r="DE648" s="2" t="s">
        <v>239</v>
      </c>
      <c r="DF648" s="2" t="s">
        <v>223</v>
      </c>
      <c r="DG648" s="2" t="s">
        <v>1096</v>
      </c>
      <c r="DH648" s="2" t="s">
        <v>3809</v>
      </c>
      <c r="DI648" s="2" t="s">
        <v>238</v>
      </c>
      <c r="DJ648" s="2" t="s">
        <v>226</v>
      </c>
      <c r="DK648" s="4">
        <v>4</v>
      </c>
      <c r="DL648" s="8">
        <v>137.02</v>
      </c>
      <c r="DM648" s="4">
        <v>15</v>
      </c>
      <c r="DN648" s="8">
        <v>496.3</v>
      </c>
      <c r="DO648" s="7">
        <v>-0.7333</v>
      </c>
      <c r="DP648" s="7">
        <v>-0.7239</v>
      </c>
      <c r="DQ648" s="2" t="s">
        <v>239</v>
      </c>
      <c r="DR648" s="2" t="s">
        <v>223</v>
      </c>
      <c r="DS648" s="2" t="s">
        <v>1911</v>
      </c>
      <c r="DT648" s="2" t="s">
        <v>1977</v>
      </c>
      <c r="DU648" s="2" t="s">
        <v>238</v>
      </c>
      <c r="DV648" s="2" t="s">
        <v>226</v>
      </c>
      <c r="DW648" s="4">
        <v>1</v>
      </c>
      <c r="DX648" s="8">
        <v>40.57</v>
      </c>
      <c r="DY648" s="4">
        <v>1</v>
      </c>
      <c r="DZ648" s="8">
        <v>40.57</v>
      </c>
      <c r="EA648" s="7"/>
      <c r="EB648" s="7"/>
      <c r="EC648" s="2" t="s">
        <v>239</v>
      </c>
      <c r="ED648" s="2" t="s">
        <v>223</v>
      </c>
      <c r="EE648" s="2" t="s">
        <v>1402</v>
      </c>
      <c r="EF648" s="2" t="s">
        <v>3202</v>
      </c>
      <c r="EG648" s="2" t="s">
        <v>238</v>
      </c>
      <c r="EH648" s="2" t="s">
        <v>226</v>
      </c>
      <c r="EI648" s="4">
        <v>3</v>
      </c>
      <c r="EJ648" s="8">
        <v>108.45</v>
      </c>
      <c r="EK648" s="4">
        <v>4</v>
      </c>
      <c r="EL648" s="8">
        <v>153.12</v>
      </c>
      <c r="EM648" s="7">
        <v>-0.25</v>
      </c>
      <c r="EN648" s="7">
        <v>-0.2917</v>
      </c>
      <c r="EO648" s="2" t="s">
        <v>239</v>
      </c>
      <c r="EP648" s="2" t="s">
        <v>223</v>
      </c>
      <c r="EQ648" s="2" t="s">
        <v>4370</v>
      </c>
      <c r="ER648" s="2" t="s">
        <v>3228</v>
      </c>
      <c r="ES648" s="2" t="s">
        <v>238</v>
      </c>
      <c r="ET648" s="2" t="s">
        <v>226</v>
      </c>
      <c r="EU648" s="4">
        <v>1</v>
      </c>
      <c r="EV648" s="8">
        <v>38.63</v>
      </c>
      <c r="EW648" s="4">
        <v>1</v>
      </c>
      <c r="EX648" s="8">
        <v>38.63</v>
      </c>
      <c r="EY648" s="7"/>
      <c r="EZ648" s="7"/>
      <c r="FA648" s="2" t="s">
        <v>239</v>
      </c>
      <c r="FB648" s="2" t="s">
        <v>223</v>
      </c>
      <c r="FC648" s="2" t="s">
        <v>1115</v>
      </c>
      <c r="FD648" s="2" t="s">
        <v>4526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223</v>
      </c>
      <c r="FO648" s="2" t="s">
        <v>4371</v>
      </c>
      <c r="FP648" s="2" t="s">
        <v>2750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223</v>
      </c>
      <c r="GA648" s="2" t="s">
        <v>661</v>
      </c>
      <c r="GB648" s="2" t="s">
        <v>226</v>
      </c>
      <c r="GC648" s="2" t="s">
        <v>238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1002</v>
      </c>
      <c r="GL648" s="2" t="s">
        <v>237</v>
      </c>
      <c r="GM648" s="2" t="s">
        <v>343</v>
      </c>
      <c r="GN648" s="2" t="s">
        <v>1289</v>
      </c>
      <c r="GO648" s="2" t="s">
        <v>238</v>
      </c>
      <c r="GP648" s="2" t="s">
        <v>226</v>
      </c>
      <c r="GQ648" s="4">
        <v>1</v>
      </c>
      <c r="GR648" s="8">
        <v>40.57</v>
      </c>
      <c r="GS648" s="4">
        <v>1</v>
      </c>
      <c r="GT648" s="8">
        <v>40.57</v>
      </c>
      <c r="GU648" s="7"/>
      <c r="GV648" s="7"/>
      <c r="GW648" s="2" t="s">
        <v>239</v>
      </c>
      <c r="GX648" s="2" t="s">
        <v>223</v>
      </c>
      <c r="GY648" s="2" t="s">
        <v>1942</v>
      </c>
      <c r="GZ648" s="2" t="s">
        <v>864</v>
      </c>
      <c r="HA648" s="2" t="s">
        <v>238</v>
      </c>
      <c r="HB648" s="2" t="s">
        <v>226</v>
      </c>
      <c r="HC648" s="4">
        <v>2</v>
      </c>
      <c r="HD648" s="8">
        <v>81.14</v>
      </c>
      <c r="HE648" s="4">
        <v>9</v>
      </c>
      <c r="HF648" s="8">
        <v>292.05</v>
      </c>
      <c r="HG648" s="7">
        <v>-0.7778</v>
      </c>
      <c r="HH648" s="7">
        <v>-0.7222</v>
      </c>
      <c r="HI648" s="2" t="s">
        <v>239</v>
      </c>
      <c r="HJ648" s="2" t="s">
        <v>223</v>
      </c>
      <c r="HK648" s="2" t="s">
        <v>2602</v>
      </c>
      <c r="HL648" s="2" t="s">
        <v>929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239</v>
      </c>
      <c r="HV648" s="2" t="s">
        <v>237</v>
      </c>
      <c r="HW648" s="2" t="s">
        <v>1239</v>
      </c>
      <c r="HX648" s="2" t="s">
        <v>3225</v>
      </c>
      <c r="HY648" s="2" t="s">
        <v>238</v>
      </c>
      <c r="HZ648" s="2" t="s">
        <v>291</v>
      </c>
      <c r="IA648" s="4"/>
      <c r="IB648" s="8"/>
      <c r="IC648" s="4"/>
      <c r="ID648" s="8"/>
      <c r="IE648" s="7"/>
      <c r="IF648" s="7"/>
      <c r="IG648" s="2" t="s">
        <v>252</v>
      </c>
      <c r="IH648" s="2" t="s">
        <v>223</v>
      </c>
      <c r="II648" s="2" t="s">
        <v>226</v>
      </c>
      <c r="IJ648" s="2" t="s">
        <v>226</v>
      </c>
      <c r="IK648" s="2" t="s">
        <v>238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448</v>
      </c>
      <c r="JF648" s="2" t="s">
        <v>223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223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>
        <v>1</v>
      </c>
      <c r="JX648" s="8">
        <v>42.5</v>
      </c>
      <c r="JY648" s="4"/>
      <c r="JZ648" s="8"/>
      <c r="KA648" s="7"/>
      <c r="KB648" s="7"/>
      <c r="KC648" s="2" t="s">
        <v>239</v>
      </c>
      <c r="KD648" s="2" t="s">
        <v>223</v>
      </c>
      <c r="KE648" s="2" t="s">
        <v>1604</v>
      </c>
      <c r="KF648" s="2" t="s">
        <v>380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337</v>
      </c>
      <c r="KP648" s="2" t="s">
        <v>223</v>
      </c>
      <c r="KQ648" s="2" t="s">
        <v>226</v>
      </c>
      <c r="KR648" s="2" t="s">
        <v>226</v>
      </c>
      <c r="KS648" s="2" t="s">
        <v>238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239</v>
      </c>
      <c r="LB648" s="2" t="s">
        <v>223</v>
      </c>
      <c r="LC648" s="2" t="s">
        <v>1823</v>
      </c>
      <c r="LD648" s="2" t="s">
        <v>3661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223</v>
      </c>
      <c r="LO648" s="2" t="s">
        <v>321</v>
      </c>
      <c r="LP648" s="2" t="s">
        <v>1789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239</v>
      </c>
      <c r="ML648" s="2" t="s">
        <v>223</v>
      </c>
      <c r="MM648" s="2" t="s">
        <v>920</v>
      </c>
      <c r="MN648" s="2" t="s">
        <v>226</v>
      </c>
      <c r="MO648" s="2" t="s">
        <v>238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239</v>
      </c>
      <c r="MX648" s="2" t="s">
        <v>223</v>
      </c>
      <c r="MY648" s="2" t="s">
        <v>733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>
        <v>3</v>
      </c>
      <c r="NF648" s="8">
        <v>120.54</v>
      </c>
      <c r="NG648" s="7">
        <v>-1</v>
      </c>
      <c r="NH648" s="7">
        <v>-1</v>
      </c>
      <c r="NI648" s="2" t="s">
        <v>239</v>
      </c>
      <c r="NJ648" s="2" t="s">
        <v>261</v>
      </c>
      <c r="NK648" s="2" t="s">
        <v>2749</v>
      </c>
      <c r="NL648" s="2" t="s">
        <v>4442</v>
      </c>
      <c r="NM648" s="2" t="s">
        <v>238</v>
      </c>
      <c r="NN648" s="2" t="s">
        <v>226</v>
      </c>
      <c r="NO648" s="4"/>
      <c r="NP648" s="8"/>
      <c r="NQ648" s="4">
        <v>3</v>
      </c>
      <c r="NR648" s="8">
        <v>115.92</v>
      </c>
      <c r="NS648" s="7">
        <v>-1</v>
      </c>
      <c r="NT648" s="7">
        <v>-1</v>
      </c>
      <c r="NU648" s="2" t="s">
        <v>239</v>
      </c>
      <c r="NV648" s="2" t="s">
        <v>237</v>
      </c>
      <c r="NW648" s="2" t="s">
        <v>1132</v>
      </c>
      <c r="NX648" s="2" t="s">
        <v>995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239</v>
      </c>
      <c r="OH648" s="2" t="s">
        <v>237</v>
      </c>
      <c r="OI648" s="2" t="s">
        <v>813</v>
      </c>
      <c r="OJ648" s="2" t="s">
        <v>4527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252</v>
      </c>
      <c r="OT648" s="2" t="s">
        <v>223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236</v>
      </c>
      <c r="PF648" s="2" t="s">
        <v>223</v>
      </c>
      <c r="PG648" s="2" t="s">
        <v>226</v>
      </c>
      <c r="PH648" s="2" t="s">
        <v>226</v>
      </c>
      <c r="PI648" s="2" t="s">
        <v>238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236</v>
      </c>
      <c r="QP648" s="2" t="s">
        <v>237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266</v>
      </c>
      <c r="RB648" s="2" t="s">
        <v>223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226</v>
      </c>
      <c r="RN648" s="2" t="s">
        <v>226</v>
      </c>
      <c r="RO648" s="2" t="s">
        <v>226</v>
      </c>
      <c r="RP648" s="2" t="s">
        <v>226</v>
      </c>
      <c r="RQ648" s="2" t="s">
        <v>226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237</v>
      </c>
      <c r="SA648" s="2" t="s">
        <v>1153</v>
      </c>
      <c r="SB648" s="2" t="s">
        <v>1025</v>
      </c>
      <c r="SC648" s="2" t="s">
        <v>238</v>
      </c>
      <c r="SD648" s="2" t="s">
        <v>226</v>
      </c>
      <c r="SE648" s="4">
        <v>706</v>
      </c>
      <c r="SF648" s="4"/>
      <c r="SG648" s="4"/>
      <c r="SH648" s="4"/>
      <c r="SI648" s="4">
        <v>71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</row>
    <row r="649">
      <c r="A649" s="2" t="s">
        <v>4528</v>
      </c>
      <c r="B649" s="2" t="s">
        <v>577</v>
      </c>
      <c r="C649" s="2" t="s">
        <v>4255</v>
      </c>
      <c r="D649" s="2" t="s">
        <v>3985</v>
      </c>
      <c r="E649" s="2" t="s">
        <v>3986</v>
      </c>
      <c r="F649" s="2" t="s">
        <v>4363</v>
      </c>
      <c r="G649" s="2" t="s">
        <v>4364</v>
      </c>
      <c r="H649" s="2" t="s">
        <v>4365</v>
      </c>
      <c r="I649" s="2" t="s">
        <v>4519</v>
      </c>
      <c r="J649" s="2" t="s">
        <v>221</v>
      </c>
      <c r="K649" s="2" t="s">
        <v>1414</v>
      </c>
      <c r="L649" s="3">
        <v>48</v>
      </c>
      <c r="M649" s="3">
        <v>50.4</v>
      </c>
      <c r="N649" s="3">
        <v>109.99</v>
      </c>
      <c r="O649" s="2" t="s">
        <v>223</v>
      </c>
      <c r="P649" s="2" t="s">
        <v>736</v>
      </c>
      <c r="Q649" s="2" t="s">
        <v>225</v>
      </c>
      <c r="R649" s="2" t="s">
        <v>226</v>
      </c>
      <c r="S649" s="2" t="s">
        <v>4367</v>
      </c>
      <c r="T649" s="2" t="s">
        <v>228</v>
      </c>
      <c r="U649" s="2" t="s">
        <v>229</v>
      </c>
      <c r="V649" s="2" t="s">
        <v>2079</v>
      </c>
      <c r="W649" s="2" t="s">
        <v>231</v>
      </c>
      <c r="X649" s="2" t="s">
        <v>226</v>
      </c>
      <c r="Y649" s="2" t="s">
        <v>564</v>
      </c>
      <c r="Z649" s="4">
        <v>258</v>
      </c>
      <c r="AA649" s="4">
        <f>=ROUNDDOWN(28.6666666666667,0)</f>
      </c>
      <c r="AB649" s="5">
        <v>9</v>
      </c>
      <c r="AC649" s="2" t="s">
        <v>4368</v>
      </c>
      <c r="AD649" s="4">
        <v>180</v>
      </c>
      <c r="AE649" s="4">
        <v>420</v>
      </c>
      <c r="AF649" s="6">
        <v>65</v>
      </c>
      <c r="AG649" s="6">
        <v>73</v>
      </c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62</v>
      </c>
      <c r="AQ649" s="8">
        <v>3369.77</v>
      </c>
      <c r="AR649" s="4">
        <v>115</v>
      </c>
      <c r="AS649" s="8">
        <v>6127.8</v>
      </c>
      <c r="AT649" s="7">
        <v>-0.4609</v>
      </c>
      <c r="AU649" s="7">
        <v>-0.4501</v>
      </c>
      <c r="AV649" s="4" t="s">
        <v>226</v>
      </c>
      <c r="AW649" s="8" t="s">
        <v>226</v>
      </c>
      <c r="AX649" s="4" t="s">
        <v>226</v>
      </c>
      <c r="AY649" s="8" t="s">
        <v>226</v>
      </c>
      <c r="AZ649" s="7" t="s">
        <v>226</v>
      </c>
      <c r="BA649" s="7" t="s">
        <v>226</v>
      </c>
      <c r="BB649" s="7">
        <v>0.4059</v>
      </c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 t="s">
        <v>226</v>
      </c>
      <c r="BJ649" s="4">
        <v>62</v>
      </c>
      <c r="BK649" s="8">
        <v>3369.77</v>
      </c>
      <c r="BL649" s="2" t="s">
        <v>4529</v>
      </c>
      <c r="BM649" s="7">
        <v>1</v>
      </c>
      <c r="BN649" s="7">
        <v>1</v>
      </c>
      <c r="BO649" s="4">
        <v>27</v>
      </c>
      <c r="BP649" s="8">
        <v>1538.46</v>
      </c>
      <c r="BQ649" s="4">
        <v>54</v>
      </c>
      <c r="BR649" s="8">
        <v>3076.92</v>
      </c>
      <c r="BS649" s="7">
        <v>-0.5</v>
      </c>
      <c r="BT649" s="7">
        <v>-0.5</v>
      </c>
      <c r="BU649" s="2" t="s">
        <v>239</v>
      </c>
      <c r="BV649" s="2" t="s">
        <v>223</v>
      </c>
      <c r="BW649" s="2" t="s">
        <v>226</v>
      </c>
      <c r="BX649" s="2" t="s">
        <v>3249</v>
      </c>
      <c r="BY649" s="2" t="s">
        <v>238</v>
      </c>
      <c r="BZ649" s="2" t="s">
        <v>226</v>
      </c>
      <c r="CA649" s="4">
        <v>6</v>
      </c>
      <c r="CB649" s="8">
        <v>354</v>
      </c>
      <c r="CC649" s="4">
        <v>5</v>
      </c>
      <c r="CD649" s="8">
        <v>295</v>
      </c>
      <c r="CE649" s="7">
        <v>0.2</v>
      </c>
      <c r="CF649" s="7">
        <v>0.2</v>
      </c>
      <c r="CG649" s="2" t="s">
        <v>239</v>
      </c>
      <c r="CH649" s="2" t="s">
        <v>223</v>
      </c>
      <c r="CI649" s="2" t="s">
        <v>1539</v>
      </c>
      <c r="CJ649" s="2" t="s">
        <v>800</v>
      </c>
      <c r="CK649" s="2" t="s">
        <v>238</v>
      </c>
      <c r="CL649" s="2" t="s">
        <v>226</v>
      </c>
      <c r="CM649" s="4">
        <v>5</v>
      </c>
      <c r="CN649" s="8">
        <v>260.75</v>
      </c>
      <c r="CO649" s="4">
        <v>5</v>
      </c>
      <c r="CP649" s="8">
        <v>260.75</v>
      </c>
      <c r="CQ649" s="7"/>
      <c r="CR649" s="7"/>
      <c r="CS649" s="2" t="s">
        <v>239</v>
      </c>
      <c r="CT649" s="2" t="s">
        <v>223</v>
      </c>
      <c r="CU649" s="2" t="s">
        <v>1080</v>
      </c>
      <c r="CV649" s="2" t="s">
        <v>3225</v>
      </c>
      <c r="CW649" s="2" t="s">
        <v>291</v>
      </c>
      <c r="CX649" s="2" t="s">
        <v>226</v>
      </c>
      <c r="CY649" s="4">
        <v>4</v>
      </c>
      <c r="CZ649" s="8">
        <v>206.8</v>
      </c>
      <c r="DA649" s="4">
        <v>12</v>
      </c>
      <c r="DB649" s="8">
        <v>620.4</v>
      </c>
      <c r="DC649" s="7">
        <v>-0.6667</v>
      </c>
      <c r="DD649" s="7">
        <v>-0.6667</v>
      </c>
      <c r="DE649" s="2" t="s">
        <v>239</v>
      </c>
      <c r="DF649" s="2" t="s">
        <v>223</v>
      </c>
      <c r="DG649" s="2" t="s">
        <v>1096</v>
      </c>
      <c r="DH649" s="2" t="s">
        <v>1997</v>
      </c>
      <c r="DI649" s="2" t="s">
        <v>238</v>
      </c>
      <c r="DJ649" s="2" t="s">
        <v>226</v>
      </c>
      <c r="DK649" s="4">
        <v>4</v>
      </c>
      <c r="DL649" s="8">
        <v>173.41</v>
      </c>
      <c r="DM649" s="4">
        <v>5</v>
      </c>
      <c r="DN649" s="8">
        <v>213.59</v>
      </c>
      <c r="DO649" s="7">
        <v>-0.2</v>
      </c>
      <c r="DP649" s="7">
        <v>-0.1881</v>
      </c>
      <c r="DQ649" s="2" t="s">
        <v>239</v>
      </c>
      <c r="DR649" s="2" t="s">
        <v>223</v>
      </c>
      <c r="DS649" s="2" t="s">
        <v>1911</v>
      </c>
      <c r="DT649" s="2" t="s">
        <v>4375</v>
      </c>
      <c r="DU649" s="2" t="s">
        <v>238</v>
      </c>
      <c r="DV649" s="2" t="s">
        <v>226</v>
      </c>
      <c r="DW649" s="4">
        <v>3</v>
      </c>
      <c r="DX649" s="8">
        <v>158.76</v>
      </c>
      <c r="DY649" s="4">
        <v>6</v>
      </c>
      <c r="DZ649" s="8">
        <v>317.52</v>
      </c>
      <c r="EA649" s="7">
        <v>-0.5</v>
      </c>
      <c r="EB649" s="7">
        <v>-0.5</v>
      </c>
      <c r="EC649" s="2" t="s">
        <v>239</v>
      </c>
      <c r="ED649" s="2" t="s">
        <v>223</v>
      </c>
      <c r="EE649" s="2" t="s">
        <v>1402</v>
      </c>
      <c r="EF649" s="2" t="s">
        <v>2153</v>
      </c>
      <c r="EG649" s="2" t="s">
        <v>238</v>
      </c>
      <c r="EH649" s="2" t="s">
        <v>226</v>
      </c>
      <c r="EI649" s="4">
        <v>9</v>
      </c>
      <c r="EJ649" s="8">
        <v>422.82</v>
      </c>
      <c r="EK649" s="4">
        <v>6</v>
      </c>
      <c r="EL649" s="8">
        <v>295.32</v>
      </c>
      <c r="EM649" s="7">
        <v>0.5</v>
      </c>
      <c r="EN649" s="7">
        <v>0.4317</v>
      </c>
      <c r="EO649" s="2" t="s">
        <v>239</v>
      </c>
      <c r="EP649" s="2" t="s">
        <v>223</v>
      </c>
      <c r="EQ649" s="2" t="s">
        <v>4370</v>
      </c>
      <c r="ER649" s="2" t="s">
        <v>2742</v>
      </c>
      <c r="ES649" s="2" t="s">
        <v>238</v>
      </c>
      <c r="ET649" s="2" t="s">
        <v>226</v>
      </c>
      <c r="EU649" s="4"/>
      <c r="EV649" s="8"/>
      <c r="EW649" s="4">
        <v>6</v>
      </c>
      <c r="EX649" s="8">
        <v>302.34</v>
      </c>
      <c r="EY649" s="7">
        <v>-1</v>
      </c>
      <c r="EZ649" s="7">
        <v>-1</v>
      </c>
      <c r="FA649" s="2" t="s">
        <v>239</v>
      </c>
      <c r="FB649" s="2" t="s">
        <v>223</v>
      </c>
      <c r="FC649" s="2" t="s">
        <v>1115</v>
      </c>
      <c r="FD649" s="2" t="s">
        <v>3017</v>
      </c>
      <c r="FE649" s="2" t="s">
        <v>238</v>
      </c>
      <c r="FF649" s="2" t="s">
        <v>226</v>
      </c>
      <c r="FG649" s="4">
        <v>1</v>
      </c>
      <c r="FH649" s="8">
        <v>93.49</v>
      </c>
      <c r="FI649" s="4">
        <v>1</v>
      </c>
      <c r="FJ649" s="8">
        <v>54.99</v>
      </c>
      <c r="FK649" s="7"/>
      <c r="FL649" s="7">
        <v>0.7001</v>
      </c>
      <c r="FM649" s="2" t="s">
        <v>239</v>
      </c>
      <c r="FN649" s="2" t="s">
        <v>223</v>
      </c>
      <c r="FO649" s="2" t="s">
        <v>4371</v>
      </c>
      <c r="FP649" s="2" t="s">
        <v>2034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223</v>
      </c>
      <c r="GA649" s="2" t="s">
        <v>661</v>
      </c>
      <c r="GB649" s="2" t="s">
        <v>226</v>
      </c>
      <c r="GC649" s="2" t="s">
        <v>238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1002</v>
      </c>
      <c r="GL649" s="2" t="s">
        <v>237</v>
      </c>
      <c r="GM649" s="2" t="s">
        <v>343</v>
      </c>
      <c r="GN649" s="2" t="s">
        <v>697</v>
      </c>
      <c r="GO649" s="2" t="s">
        <v>238</v>
      </c>
      <c r="GP649" s="2" t="s">
        <v>226</v>
      </c>
      <c r="GQ649" s="4">
        <v>2</v>
      </c>
      <c r="GR649" s="8">
        <v>105.84</v>
      </c>
      <c r="GS649" s="4">
        <v>1</v>
      </c>
      <c r="GT649" s="8">
        <v>52.92</v>
      </c>
      <c r="GU649" s="7">
        <v>1</v>
      </c>
      <c r="GV649" s="7">
        <v>1</v>
      </c>
      <c r="GW649" s="2" t="s">
        <v>239</v>
      </c>
      <c r="GX649" s="2" t="s">
        <v>223</v>
      </c>
      <c r="GY649" s="2" t="s">
        <v>1942</v>
      </c>
      <c r="GZ649" s="2" t="s">
        <v>1780</v>
      </c>
      <c r="HA649" s="2" t="s">
        <v>238</v>
      </c>
      <c r="HB649" s="2" t="s">
        <v>226</v>
      </c>
      <c r="HC649" s="4"/>
      <c r="HD649" s="8"/>
      <c r="HE649" s="4">
        <v>9</v>
      </c>
      <c r="HF649" s="8">
        <v>380.97</v>
      </c>
      <c r="HG649" s="7">
        <v>-1</v>
      </c>
      <c r="HH649" s="7">
        <v>-1</v>
      </c>
      <c r="HI649" s="2" t="s">
        <v>239</v>
      </c>
      <c r="HJ649" s="2" t="s">
        <v>223</v>
      </c>
      <c r="HK649" s="2" t="s">
        <v>2602</v>
      </c>
      <c r="HL649" s="2" t="s">
        <v>929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239</v>
      </c>
      <c r="HV649" s="2" t="s">
        <v>237</v>
      </c>
      <c r="HW649" s="2" t="s">
        <v>1239</v>
      </c>
      <c r="HX649" s="2" t="s">
        <v>4530</v>
      </c>
      <c r="HY649" s="2" t="s">
        <v>238</v>
      </c>
      <c r="HZ649" s="2" t="s">
        <v>291</v>
      </c>
      <c r="IA649" s="4"/>
      <c r="IB649" s="8"/>
      <c r="IC649" s="4"/>
      <c r="ID649" s="8"/>
      <c r="IE649" s="7"/>
      <c r="IF649" s="7"/>
      <c r="IG649" s="2" t="s">
        <v>252</v>
      </c>
      <c r="IH649" s="2" t="s">
        <v>223</v>
      </c>
      <c r="II649" s="2" t="s">
        <v>226</v>
      </c>
      <c r="IJ649" s="2" t="s">
        <v>226</v>
      </c>
      <c r="IK649" s="2" t="s">
        <v>238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448</v>
      </c>
      <c r="JF649" s="2" t="s">
        <v>223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223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239</v>
      </c>
      <c r="KD649" s="2" t="s">
        <v>223</v>
      </c>
      <c r="KE649" s="2" t="s">
        <v>633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337</v>
      </c>
      <c r="KP649" s="2" t="s">
        <v>223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239</v>
      </c>
      <c r="LB649" s="2" t="s">
        <v>223</v>
      </c>
      <c r="LC649" s="2" t="s">
        <v>1823</v>
      </c>
      <c r="LD649" s="2" t="s">
        <v>1539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223</v>
      </c>
      <c r="LO649" s="2" t="s">
        <v>321</v>
      </c>
      <c r="LP649" s="2" t="s">
        <v>226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>
        <v>1</v>
      </c>
      <c r="MF649" s="8">
        <v>55.44</v>
      </c>
      <c r="MG649" s="4"/>
      <c r="MH649" s="8"/>
      <c r="MI649" s="7"/>
      <c r="MJ649" s="7"/>
      <c r="MK649" s="2" t="s">
        <v>239</v>
      </c>
      <c r="ML649" s="2" t="s">
        <v>223</v>
      </c>
      <c r="MM649" s="2" t="s">
        <v>920</v>
      </c>
      <c r="MN649" s="2" t="s">
        <v>4531</v>
      </c>
      <c r="MO649" s="2" t="s">
        <v>238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223</v>
      </c>
      <c r="MY649" s="2" t="s">
        <v>733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>
        <v>4</v>
      </c>
      <c r="NF649" s="8">
        <v>206.68</v>
      </c>
      <c r="NG649" s="7">
        <v>-1</v>
      </c>
      <c r="NH649" s="7">
        <v>-1</v>
      </c>
      <c r="NI649" s="2" t="s">
        <v>239</v>
      </c>
      <c r="NJ649" s="2" t="s">
        <v>261</v>
      </c>
      <c r="NK649" s="2" t="s">
        <v>2749</v>
      </c>
      <c r="NL649" s="2" t="s">
        <v>1038</v>
      </c>
      <c r="NM649" s="2" t="s">
        <v>238</v>
      </c>
      <c r="NN649" s="2" t="s">
        <v>226</v>
      </c>
      <c r="NO649" s="4"/>
      <c r="NP649" s="8"/>
      <c r="NQ649" s="4">
        <v>1</v>
      </c>
      <c r="NR649" s="8">
        <v>50.4</v>
      </c>
      <c r="NS649" s="7">
        <v>-1</v>
      </c>
      <c r="NT649" s="7">
        <v>-1</v>
      </c>
      <c r="NU649" s="2" t="s">
        <v>239</v>
      </c>
      <c r="NV649" s="2" t="s">
        <v>237</v>
      </c>
      <c r="NW649" s="2" t="s">
        <v>820</v>
      </c>
      <c r="NX649" s="2" t="s">
        <v>601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239</v>
      </c>
      <c r="OH649" s="2" t="s">
        <v>237</v>
      </c>
      <c r="OI649" s="2" t="s">
        <v>813</v>
      </c>
      <c r="OJ649" s="2" t="s">
        <v>226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252</v>
      </c>
      <c r="OT649" s="2" t="s">
        <v>223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236</v>
      </c>
      <c r="PF649" s="2" t="s">
        <v>223</v>
      </c>
      <c r="PG649" s="2" t="s">
        <v>226</v>
      </c>
      <c r="PH649" s="2" t="s">
        <v>226</v>
      </c>
      <c r="PI649" s="2" t="s">
        <v>238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236</v>
      </c>
      <c r="QP649" s="2" t="s">
        <v>237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266</v>
      </c>
      <c r="RB649" s="2" t="s">
        <v>223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226</v>
      </c>
      <c r="RN649" s="2" t="s">
        <v>226</v>
      </c>
      <c r="RO649" s="2" t="s">
        <v>226</v>
      </c>
      <c r="RP649" s="2" t="s">
        <v>226</v>
      </c>
      <c r="RQ649" s="2" t="s">
        <v>226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239</v>
      </c>
      <c r="RZ649" s="2" t="s">
        <v>237</v>
      </c>
      <c r="SA649" s="2" t="s">
        <v>4532</v>
      </c>
      <c r="SB649" s="2" t="s">
        <v>226</v>
      </c>
      <c r="SC649" s="2" t="s">
        <v>238</v>
      </c>
      <c r="SD649" s="2" t="s">
        <v>226</v>
      </c>
      <c r="SE649" s="4">
        <v>191</v>
      </c>
      <c r="SF649" s="4"/>
      <c r="SG649" s="4"/>
      <c r="SH649" s="4"/>
      <c r="SI649" s="4">
        <v>65</v>
      </c>
      <c r="SJ649" s="4"/>
      <c r="SK649" s="4"/>
      <c r="SL649" s="4">
        <v>2</v>
      </c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>
        <v>180</v>
      </c>
      <c r="TE649" s="4"/>
      <c r="TF649" s="4"/>
      <c r="TG649" s="4"/>
      <c r="TH649" s="4"/>
      <c r="TI649" s="4">
        <v>30</v>
      </c>
      <c r="TJ649" s="4"/>
      <c r="TK649" s="4"/>
      <c r="TL649" s="4"/>
      <c r="TM649" s="4"/>
      <c r="TN649" s="4"/>
      <c r="TO649" s="4"/>
      <c r="TP649" s="4"/>
      <c r="TQ649" s="4"/>
      <c r="TR649" s="4">
        <v>180</v>
      </c>
      <c r="TS649" s="4"/>
      <c r="TT649" s="4"/>
      <c r="TU649" s="4"/>
      <c r="TV649" s="4"/>
      <c r="TW649" s="4"/>
      <c r="TX649" s="4">
        <v>30</v>
      </c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</row>
    <row r="650">
      <c r="A650" s="2" t="s">
        <v>4533</v>
      </c>
      <c r="B650" s="2" t="s">
        <v>577</v>
      </c>
      <c r="C650" s="2" t="s">
        <v>4255</v>
      </c>
      <c r="D650" s="2" t="s">
        <v>3985</v>
      </c>
      <c r="E650" s="2" t="s">
        <v>3986</v>
      </c>
      <c r="F650" s="2" t="s">
        <v>4412</v>
      </c>
      <c r="G650" s="2" t="s">
        <v>4413</v>
      </c>
      <c r="H650" s="2" t="s">
        <v>4414</v>
      </c>
      <c r="I650" s="2" t="s">
        <v>4534</v>
      </c>
      <c r="J650" s="2" t="s">
        <v>437</v>
      </c>
      <c r="K650" s="2" t="s">
        <v>4280</v>
      </c>
      <c r="L650" s="3">
        <v>37.6</v>
      </c>
      <c r="M650" s="3">
        <v>39.48</v>
      </c>
      <c r="N650" s="3">
        <v>89.99</v>
      </c>
      <c r="O650" s="2" t="s">
        <v>223</v>
      </c>
      <c r="P650" s="2" t="s">
        <v>224</v>
      </c>
      <c r="Q650" s="2" t="s">
        <v>225</v>
      </c>
      <c r="R650" s="2" t="s">
        <v>226</v>
      </c>
      <c r="S650" s="2" t="s">
        <v>4416</v>
      </c>
      <c r="T650" s="2" t="s">
        <v>228</v>
      </c>
      <c r="U650" s="2" t="s">
        <v>371</v>
      </c>
      <c r="V650" s="2" t="s">
        <v>2079</v>
      </c>
      <c r="W650" s="2" t="s">
        <v>231</v>
      </c>
      <c r="X650" s="2" t="s">
        <v>226</v>
      </c>
      <c r="Y650" s="2" t="s">
        <v>985</v>
      </c>
      <c r="Z650" s="4">
        <v>331</v>
      </c>
      <c r="AA650" s="4">
        <f>=ROUNDDOWN(25.4615384615385,0)</f>
      </c>
      <c r="AB650" s="5">
        <v>13</v>
      </c>
      <c r="AC650" s="2" t="s">
        <v>226</v>
      </c>
      <c r="AD650" s="4"/>
      <c r="AE650" s="4"/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132</v>
      </c>
      <c r="AQ650" s="8">
        <v>5615.84</v>
      </c>
      <c r="AR650" s="4">
        <v>151</v>
      </c>
      <c r="AS650" s="8">
        <v>6212.99</v>
      </c>
      <c r="AT650" s="7">
        <v>-0.1258</v>
      </c>
      <c r="AU650" s="7">
        <v>-0.0961</v>
      </c>
      <c r="AV650" s="4">
        <v>214</v>
      </c>
      <c r="AW650" s="8">
        <v>9902.62</v>
      </c>
      <c r="AX650" s="4">
        <v>246</v>
      </c>
      <c r="AY650" s="8">
        <v>11204.94</v>
      </c>
      <c r="AZ650" s="7">
        <v>-0.1301</v>
      </c>
      <c r="BA650" s="7">
        <v>-0.1162</v>
      </c>
      <c r="BB650" s="7">
        <v>0.5671</v>
      </c>
      <c r="BC650" s="4">
        <v>214</v>
      </c>
      <c r="BD650" s="8">
        <v>9902.62</v>
      </c>
      <c r="BE650" s="4">
        <v>246</v>
      </c>
      <c r="BF650" s="8">
        <v>11204.94</v>
      </c>
      <c r="BG650" s="7">
        <v>-0.1301</v>
      </c>
      <c r="BH650" s="7">
        <v>-0.1162</v>
      </c>
      <c r="BI650" s="7">
        <v>1</v>
      </c>
      <c r="BJ650" s="4">
        <v>132</v>
      </c>
      <c r="BK650" s="8">
        <v>5615.84</v>
      </c>
      <c r="BL650" s="2" t="s">
        <v>4535</v>
      </c>
      <c r="BM650" s="7">
        <v>1</v>
      </c>
      <c r="BN650" s="7">
        <v>1</v>
      </c>
      <c r="BO650" s="4">
        <v>72</v>
      </c>
      <c r="BP650" s="8">
        <v>3191.04</v>
      </c>
      <c r="BQ650" s="4">
        <v>74</v>
      </c>
      <c r="BR650" s="8">
        <v>3279.68</v>
      </c>
      <c r="BS650" s="7">
        <v>-0.027</v>
      </c>
      <c r="BT650" s="7">
        <v>-0.027</v>
      </c>
      <c r="BU650" s="2" t="s">
        <v>239</v>
      </c>
      <c r="BV650" s="2" t="s">
        <v>223</v>
      </c>
      <c r="BW650" s="2" t="s">
        <v>226</v>
      </c>
      <c r="BX650" s="2" t="s">
        <v>3249</v>
      </c>
      <c r="BY650" s="2" t="s">
        <v>238</v>
      </c>
      <c r="BZ650" s="2" t="s">
        <v>226</v>
      </c>
      <c r="CA650" s="4">
        <v>6</v>
      </c>
      <c r="CB650" s="8">
        <v>254.94</v>
      </c>
      <c r="CC650" s="4">
        <v>6</v>
      </c>
      <c r="CD650" s="8">
        <v>254.94</v>
      </c>
      <c r="CE650" s="7"/>
      <c r="CF650" s="7"/>
      <c r="CG650" s="2" t="s">
        <v>239</v>
      </c>
      <c r="CH650" s="2" t="s">
        <v>223</v>
      </c>
      <c r="CI650" s="2" t="s">
        <v>1208</v>
      </c>
      <c r="CJ650" s="2" t="s">
        <v>2116</v>
      </c>
      <c r="CK650" s="2" t="s">
        <v>238</v>
      </c>
      <c r="CL650" s="2" t="s">
        <v>226</v>
      </c>
      <c r="CM650" s="4">
        <v>33</v>
      </c>
      <c r="CN650" s="8">
        <v>1338.48</v>
      </c>
      <c r="CO650" s="4">
        <v>18</v>
      </c>
      <c r="CP650" s="8">
        <v>730.08</v>
      </c>
      <c r="CQ650" s="7">
        <v>0.8333</v>
      </c>
      <c r="CR650" s="7">
        <v>0.8333</v>
      </c>
      <c r="CS650" s="2" t="s">
        <v>239</v>
      </c>
      <c r="CT650" s="2" t="s">
        <v>223</v>
      </c>
      <c r="CU650" s="2" t="s">
        <v>983</v>
      </c>
      <c r="CV650" s="2" t="s">
        <v>985</v>
      </c>
      <c r="CW650" s="2" t="s">
        <v>291</v>
      </c>
      <c r="CX650" s="2" t="s">
        <v>226</v>
      </c>
      <c r="CY650" s="4">
        <v>2</v>
      </c>
      <c r="CZ650" s="8">
        <v>81</v>
      </c>
      <c r="DA650" s="4">
        <v>2</v>
      </c>
      <c r="DB650" s="8">
        <v>81</v>
      </c>
      <c r="DC650" s="7"/>
      <c r="DD650" s="7"/>
      <c r="DE650" s="2" t="s">
        <v>239</v>
      </c>
      <c r="DF650" s="2" t="s">
        <v>223</v>
      </c>
      <c r="DG650" s="2" t="s">
        <v>1096</v>
      </c>
      <c r="DH650" s="2" t="s">
        <v>1033</v>
      </c>
      <c r="DI650" s="2" t="s">
        <v>238</v>
      </c>
      <c r="DJ650" s="2" t="s">
        <v>226</v>
      </c>
      <c r="DK650" s="4">
        <v>5</v>
      </c>
      <c r="DL650" s="8">
        <v>151.45</v>
      </c>
      <c r="DM650" s="4">
        <v>7</v>
      </c>
      <c r="DN650" s="8">
        <v>232.9</v>
      </c>
      <c r="DO650" s="7">
        <v>-0.2857</v>
      </c>
      <c r="DP650" s="7">
        <v>-0.3497</v>
      </c>
      <c r="DQ650" s="2" t="s">
        <v>239</v>
      </c>
      <c r="DR650" s="2" t="s">
        <v>223</v>
      </c>
      <c r="DS650" s="2" t="s">
        <v>1237</v>
      </c>
      <c r="DT650" s="2" t="s">
        <v>986</v>
      </c>
      <c r="DU650" s="2" t="s">
        <v>238</v>
      </c>
      <c r="DV650" s="2" t="s">
        <v>226</v>
      </c>
      <c r="DW650" s="4">
        <v>2</v>
      </c>
      <c r="DX650" s="8">
        <v>82.9</v>
      </c>
      <c r="DY650" s="4">
        <v>5</v>
      </c>
      <c r="DZ650" s="8">
        <v>207.25</v>
      </c>
      <c r="EA650" s="7">
        <v>-0.6</v>
      </c>
      <c r="EB650" s="7">
        <v>-0.6</v>
      </c>
      <c r="EC650" s="2" t="s">
        <v>239</v>
      </c>
      <c r="ED650" s="2" t="s">
        <v>223</v>
      </c>
      <c r="EE650" s="2" t="s">
        <v>1040</v>
      </c>
      <c r="EF650" s="2" t="s">
        <v>1481</v>
      </c>
      <c r="EG650" s="2" t="s">
        <v>238</v>
      </c>
      <c r="EH650" s="2" t="s">
        <v>226</v>
      </c>
      <c r="EI650" s="4">
        <v>3</v>
      </c>
      <c r="EJ650" s="8">
        <v>114.84</v>
      </c>
      <c r="EK650" s="4">
        <v>12</v>
      </c>
      <c r="EL650" s="8">
        <v>459.36</v>
      </c>
      <c r="EM650" s="7">
        <v>-0.75</v>
      </c>
      <c r="EN650" s="7">
        <v>-0.75</v>
      </c>
      <c r="EO650" s="2" t="s">
        <v>239</v>
      </c>
      <c r="EP650" s="2" t="s">
        <v>223</v>
      </c>
      <c r="EQ650" s="2" t="s">
        <v>4371</v>
      </c>
      <c r="ER650" s="2" t="s">
        <v>2106</v>
      </c>
      <c r="ES650" s="2" t="s">
        <v>238</v>
      </c>
      <c r="ET650" s="2" t="s">
        <v>226</v>
      </c>
      <c r="EU650" s="4">
        <v>4</v>
      </c>
      <c r="EV650" s="8">
        <v>210.52</v>
      </c>
      <c r="EW650" s="4">
        <v>2</v>
      </c>
      <c r="EX650" s="8">
        <v>78.94</v>
      </c>
      <c r="EY650" s="7">
        <v>1</v>
      </c>
      <c r="EZ650" s="7">
        <v>1.6668</v>
      </c>
      <c r="FA650" s="2" t="s">
        <v>239</v>
      </c>
      <c r="FB650" s="2" t="s">
        <v>223</v>
      </c>
      <c r="FC650" s="2" t="s">
        <v>4385</v>
      </c>
      <c r="FD650" s="2" t="s">
        <v>1115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223</v>
      </c>
      <c r="FO650" s="2" t="s">
        <v>2560</v>
      </c>
      <c r="FP650" s="2" t="s">
        <v>4517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223</v>
      </c>
      <c r="GA650" s="2" t="s">
        <v>661</v>
      </c>
      <c r="GB650" s="2" t="s">
        <v>226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1002</v>
      </c>
      <c r="GL650" s="2" t="s">
        <v>237</v>
      </c>
      <c r="GM650" s="2" t="s">
        <v>343</v>
      </c>
      <c r="GN650" s="2" t="s">
        <v>411</v>
      </c>
      <c r="GO650" s="2" t="s">
        <v>238</v>
      </c>
      <c r="GP650" s="2" t="s">
        <v>226</v>
      </c>
      <c r="GQ650" s="4">
        <v>3</v>
      </c>
      <c r="GR650" s="8">
        <v>124.35</v>
      </c>
      <c r="GS650" s="4"/>
      <c r="GT650" s="8"/>
      <c r="GU650" s="7"/>
      <c r="GV650" s="7"/>
      <c r="GW650" s="2" t="s">
        <v>239</v>
      </c>
      <c r="GX650" s="2" t="s">
        <v>223</v>
      </c>
      <c r="GY650" s="2" t="s">
        <v>1181</v>
      </c>
      <c r="GZ650" s="2" t="s">
        <v>891</v>
      </c>
      <c r="HA650" s="2" t="s">
        <v>238</v>
      </c>
      <c r="HB650" s="2" t="s">
        <v>226</v>
      </c>
      <c r="HC650" s="4">
        <v>2</v>
      </c>
      <c r="HD650" s="8">
        <v>66.32</v>
      </c>
      <c r="HE650" s="4">
        <v>21</v>
      </c>
      <c r="HF650" s="8">
        <v>729.52</v>
      </c>
      <c r="HG650" s="7">
        <v>-0.9048</v>
      </c>
      <c r="HH650" s="7">
        <v>-0.9091</v>
      </c>
      <c r="HI650" s="2" t="s">
        <v>239</v>
      </c>
      <c r="HJ650" s="2" t="s">
        <v>223</v>
      </c>
      <c r="HK650" s="2" t="s">
        <v>416</v>
      </c>
      <c r="HL650" s="2" t="s">
        <v>2773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239</v>
      </c>
      <c r="HV650" s="2" t="s">
        <v>237</v>
      </c>
      <c r="HW650" s="2" t="s">
        <v>997</v>
      </c>
      <c r="HX650" s="2" t="s">
        <v>1096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252</v>
      </c>
      <c r="IH650" s="2" t="s">
        <v>223</v>
      </c>
      <c r="II650" s="2" t="s">
        <v>226</v>
      </c>
      <c r="IJ650" s="2" t="s">
        <v>226</v>
      </c>
      <c r="IK650" s="2" t="s">
        <v>238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>
        <v>1</v>
      </c>
      <c r="JB650" s="8">
        <v>39.48</v>
      </c>
      <c r="JC650" s="7">
        <v>-1</v>
      </c>
      <c r="JD650" s="7">
        <v>-1</v>
      </c>
      <c r="JE650" s="2" t="s">
        <v>239</v>
      </c>
      <c r="JF650" s="2" t="s">
        <v>223</v>
      </c>
      <c r="JG650" s="2" t="s">
        <v>1257</v>
      </c>
      <c r="JH650" s="2" t="s">
        <v>4223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223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239</v>
      </c>
      <c r="KD650" s="2" t="s">
        <v>223</v>
      </c>
      <c r="KE650" s="2" t="s">
        <v>1741</v>
      </c>
      <c r="KF650" s="2" t="s">
        <v>1739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337</v>
      </c>
      <c r="KP650" s="2" t="s">
        <v>223</v>
      </c>
      <c r="KQ650" s="2" t="s">
        <v>226</v>
      </c>
      <c r="KR650" s="2" t="s">
        <v>226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252</v>
      </c>
      <c r="LB650" s="2" t="s">
        <v>223</v>
      </c>
      <c r="LC650" s="2" t="s">
        <v>1222</v>
      </c>
      <c r="LD650" s="2" t="s">
        <v>226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239</v>
      </c>
      <c r="LN650" s="2" t="s">
        <v>223</v>
      </c>
      <c r="LO650" s="2" t="s">
        <v>321</v>
      </c>
      <c r="LP650" s="2" t="s">
        <v>4536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223</v>
      </c>
      <c r="MY650" s="2" t="s">
        <v>321</v>
      </c>
      <c r="MZ650" s="2" t="s">
        <v>537</v>
      </c>
      <c r="NA650" s="2" t="s">
        <v>238</v>
      </c>
      <c r="NB650" s="2" t="s">
        <v>226</v>
      </c>
      <c r="NC650" s="4"/>
      <c r="ND650" s="8"/>
      <c r="NE650" s="4">
        <v>2</v>
      </c>
      <c r="NF650" s="8">
        <v>80.36</v>
      </c>
      <c r="NG650" s="7">
        <v>-1</v>
      </c>
      <c r="NH650" s="7">
        <v>-1</v>
      </c>
      <c r="NI650" s="2" t="s">
        <v>239</v>
      </c>
      <c r="NJ650" s="2" t="s">
        <v>261</v>
      </c>
      <c r="NK650" s="2" t="s">
        <v>1055</v>
      </c>
      <c r="NL650" s="2" t="s">
        <v>1377</v>
      </c>
      <c r="NM650" s="2" t="s">
        <v>238</v>
      </c>
      <c r="NN650" s="2" t="s">
        <v>226</v>
      </c>
      <c r="NO650" s="4"/>
      <c r="NP650" s="8"/>
      <c r="NQ650" s="4">
        <v>1</v>
      </c>
      <c r="NR650" s="8">
        <v>39.48</v>
      </c>
      <c r="NS650" s="7">
        <v>-1</v>
      </c>
      <c r="NT650" s="7">
        <v>-1</v>
      </c>
      <c r="NU650" s="2" t="s">
        <v>239</v>
      </c>
      <c r="NV650" s="2" t="s">
        <v>237</v>
      </c>
      <c r="NW650" s="2" t="s">
        <v>1820</v>
      </c>
      <c r="NX650" s="2" t="s">
        <v>992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239</v>
      </c>
      <c r="OH650" s="2" t="s">
        <v>237</v>
      </c>
      <c r="OI650" s="2" t="s">
        <v>813</v>
      </c>
      <c r="OJ650" s="2" t="s">
        <v>226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252</v>
      </c>
      <c r="OT650" s="2" t="s">
        <v>223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236</v>
      </c>
      <c r="PF650" s="2" t="s">
        <v>223</v>
      </c>
      <c r="PG650" s="2" t="s">
        <v>226</v>
      </c>
      <c r="PH650" s="2" t="s">
        <v>226</v>
      </c>
      <c r="PI650" s="2" t="s">
        <v>238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239</v>
      </c>
      <c r="QP650" s="2" t="s">
        <v>237</v>
      </c>
      <c r="QQ650" s="2" t="s">
        <v>1012</v>
      </c>
      <c r="QR650" s="2" t="s">
        <v>980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266</v>
      </c>
      <c r="RB650" s="2" t="s">
        <v>223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239</v>
      </c>
      <c r="RZ650" s="2" t="s">
        <v>237</v>
      </c>
      <c r="SA650" s="2" t="s">
        <v>3278</v>
      </c>
      <c r="SB650" s="2" t="s">
        <v>1871</v>
      </c>
      <c r="SC650" s="2" t="s">
        <v>238</v>
      </c>
      <c r="SD650" s="2" t="s">
        <v>226</v>
      </c>
      <c r="SE650" s="4">
        <v>227</v>
      </c>
      <c r="SF650" s="4"/>
      <c r="SG650" s="4"/>
      <c r="SH650" s="4"/>
      <c r="SI650" s="4">
        <v>104</v>
      </c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</row>
    <row r="651">
      <c r="A651" s="2" t="s">
        <v>4537</v>
      </c>
      <c r="B651" s="2" t="s">
        <v>577</v>
      </c>
      <c r="C651" s="2" t="s">
        <v>4255</v>
      </c>
      <c r="D651" s="2" t="s">
        <v>3985</v>
      </c>
      <c r="E651" s="2" t="s">
        <v>3986</v>
      </c>
      <c r="F651" s="2" t="s">
        <v>4412</v>
      </c>
      <c r="G651" s="2" t="s">
        <v>4413</v>
      </c>
      <c r="H651" s="2" t="s">
        <v>4414</v>
      </c>
      <c r="I651" s="2" t="s">
        <v>4534</v>
      </c>
      <c r="J651" s="2" t="s">
        <v>221</v>
      </c>
      <c r="K651" s="2" t="s">
        <v>4280</v>
      </c>
      <c r="L651" s="3">
        <v>48</v>
      </c>
      <c r="M651" s="3">
        <v>50.4</v>
      </c>
      <c r="N651" s="3">
        <v>109.99</v>
      </c>
      <c r="O651" s="2" t="s">
        <v>223</v>
      </c>
      <c r="P651" s="2" t="s">
        <v>224</v>
      </c>
      <c r="Q651" s="2" t="s">
        <v>225</v>
      </c>
      <c r="R651" s="2" t="s">
        <v>226</v>
      </c>
      <c r="S651" s="2" t="s">
        <v>4416</v>
      </c>
      <c r="T651" s="2" t="s">
        <v>228</v>
      </c>
      <c r="U651" s="2" t="s">
        <v>229</v>
      </c>
      <c r="V651" s="2" t="s">
        <v>2079</v>
      </c>
      <c r="W651" s="2" t="s">
        <v>231</v>
      </c>
      <c r="X651" s="2" t="s">
        <v>226</v>
      </c>
      <c r="Y651" s="2" t="s">
        <v>985</v>
      </c>
      <c r="Z651" s="4">
        <v>319</v>
      </c>
      <c r="AA651" s="4">
        <f>=ROUNDDOWN(29,0)</f>
      </c>
      <c r="AB651" s="5">
        <v>11</v>
      </c>
      <c r="AC651" s="2" t="s">
        <v>260</v>
      </c>
      <c r="AD651" s="4">
        <v>66</v>
      </c>
      <c r="AE651" s="4">
        <v>310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82</v>
      </c>
      <c r="AQ651" s="8">
        <v>4286.78</v>
      </c>
      <c r="AR651" s="4">
        <v>95</v>
      </c>
      <c r="AS651" s="8">
        <v>4991.95</v>
      </c>
      <c r="AT651" s="7">
        <v>-0.1368</v>
      </c>
      <c r="AU651" s="7">
        <v>-0.1413</v>
      </c>
      <c r="AV651" s="4" t="s">
        <v>226</v>
      </c>
      <c r="AW651" s="8" t="s">
        <v>226</v>
      </c>
      <c r="AX651" s="4" t="s">
        <v>226</v>
      </c>
      <c r="AY651" s="8" t="s">
        <v>226</v>
      </c>
      <c r="AZ651" s="7" t="s">
        <v>226</v>
      </c>
      <c r="BA651" s="7" t="s">
        <v>226</v>
      </c>
      <c r="BB651" s="7">
        <v>0.4329</v>
      </c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 t="s">
        <v>226</v>
      </c>
      <c r="BJ651" s="4">
        <v>82</v>
      </c>
      <c r="BK651" s="8">
        <v>4286.78</v>
      </c>
      <c r="BL651" s="2" t="s">
        <v>4538</v>
      </c>
      <c r="BM651" s="7">
        <v>1</v>
      </c>
      <c r="BN651" s="7">
        <v>1</v>
      </c>
      <c r="BO651" s="4">
        <v>23</v>
      </c>
      <c r="BP651" s="8">
        <v>1310.54</v>
      </c>
      <c r="BQ651" s="4">
        <v>37</v>
      </c>
      <c r="BR651" s="8">
        <v>2108.26</v>
      </c>
      <c r="BS651" s="7">
        <v>-0.3784</v>
      </c>
      <c r="BT651" s="7">
        <v>-0.3784</v>
      </c>
      <c r="BU651" s="2" t="s">
        <v>239</v>
      </c>
      <c r="BV651" s="2" t="s">
        <v>223</v>
      </c>
      <c r="BW651" s="2" t="s">
        <v>226</v>
      </c>
      <c r="BX651" s="2" t="s">
        <v>3249</v>
      </c>
      <c r="BY651" s="2" t="s">
        <v>238</v>
      </c>
      <c r="BZ651" s="2" t="s">
        <v>226</v>
      </c>
      <c r="CA651" s="4">
        <v>4</v>
      </c>
      <c r="CB651" s="8">
        <v>218.56</v>
      </c>
      <c r="CC651" s="4">
        <v>2</v>
      </c>
      <c r="CD651" s="8">
        <v>109.28</v>
      </c>
      <c r="CE651" s="7">
        <v>1</v>
      </c>
      <c r="CF651" s="7">
        <v>1</v>
      </c>
      <c r="CG651" s="2" t="s">
        <v>239</v>
      </c>
      <c r="CH651" s="2" t="s">
        <v>223</v>
      </c>
      <c r="CI651" s="2" t="s">
        <v>1208</v>
      </c>
      <c r="CJ651" s="2" t="s">
        <v>3249</v>
      </c>
      <c r="CK651" s="2" t="s">
        <v>238</v>
      </c>
      <c r="CL651" s="2" t="s">
        <v>226</v>
      </c>
      <c r="CM651" s="4">
        <v>24</v>
      </c>
      <c r="CN651" s="8">
        <v>1251.6</v>
      </c>
      <c r="CO651" s="4">
        <v>10</v>
      </c>
      <c r="CP651" s="8">
        <v>521.5</v>
      </c>
      <c r="CQ651" s="7">
        <v>1.4</v>
      </c>
      <c r="CR651" s="7">
        <v>1.4</v>
      </c>
      <c r="CS651" s="2" t="s">
        <v>239</v>
      </c>
      <c r="CT651" s="2" t="s">
        <v>223</v>
      </c>
      <c r="CU651" s="2" t="s">
        <v>983</v>
      </c>
      <c r="CV651" s="2" t="s">
        <v>2106</v>
      </c>
      <c r="CW651" s="2" t="s">
        <v>291</v>
      </c>
      <c r="CX651" s="2" t="s">
        <v>226</v>
      </c>
      <c r="CY651" s="4">
        <v>3</v>
      </c>
      <c r="CZ651" s="8">
        <v>155.1</v>
      </c>
      <c r="DA651" s="4">
        <v>8</v>
      </c>
      <c r="DB651" s="8">
        <v>413.6</v>
      </c>
      <c r="DC651" s="7">
        <v>-0.625</v>
      </c>
      <c r="DD651" s="7">
        <v>-0.625</v>
      </c>
      <c r="DE651" s="2" t="s">
        <v>239</v>
      </c>
      <c r="DF651" s="2" t="s">
        <v>223</v>
      </c>
      <c r="DG651" s="2" t="s">
        <v>1096</v>
      </c>
      <c r="DH651" s="2" t="s">
        <v>1471</v>
      </c>
      <c r="DI651" s="2" t="s">
        <v>238</v>
      </c>
      <c r="DJ651" s="2" t="s">
        <v>226</v>
      </c>
      <c r="DK651" s="4">
        <v>9</v>
      </c>
      <c r="DL651" s="8">
        <v>377.3</v>
      </c>
      <c r="DM651" s="4">
        <v>5</v>
      </c>
      <c r="DN651" s="8">
        <v>191.5</v>
      </c>
      <c r="DO651" s="7">
        <v>0.8</v>
      </c>
      <c r="DP651" s="7">
        <v>0.9702</v>
      </c>
      <c r="DQ651" s="2" t="s">
        <v>239</v>
      </c>
      <c r="DR651" s="2" t="s">
        <v>223</v>
      </c>
      <c r="DS651" s="2" t="s">
        <v>1237</v>
      </c>
      <c r="DT651" s="2" t="s">
        <v>4418</v>
      </c>
      <c r="DU651" s="2" t="s">
        <v>238</v>
      </c>
      <c r="DV651" s="2" t="s">
        <v>226</v>
      </c>
      <c r="DW651" s="4">
        <v>7</v>
      </c>
      <c r="DX651" s="8">
        <v>370.44</v>
      </c>
      <c r="DY651" s="4">
        <v>1</v>
      </c>
      <c r="DZ651" s="8">
        <v>52.92</v>
      </c>
      <c r="EA651" s="7">
        <v>6</v>
      </c>
      <c r="EB651" s="7">
        <v>6</v>
      </c>
      <c r="EC651" s="2" t="s">
        <v>239</v>
      </c>
      <c r="ED651" s="2" t="s">
        <v>223</v>
      </c>
      <c r="EE651" s="2" t="s">
        <v>1040</v>
      </c>
      <c r="EF651" s="2" t="s">
        <v>4423</v>
      </c>
      <c r="EG651" s="2" t="s">
        <v>238</v>
      </c>
      <c r="EH651" s="2" t="s">
        <v>226</v>
      </c>
      <c r="EI651" s="4">
        <v>3</v>
      </c>
      <c r="EJ651" s="8">
        <v>147.66</v>
      </c>
      <c r="EK651" s="4">
        <v>10</v>
      </c>
      <c r="EL651" s="8">
        <v>492.2</v>
      </c>
      <c r="EM651" s="7">
        <v>-0.7</v>
      </c>
      <c r="EN651" s="7">
        <v>-0.7</v>
      </c>
      <c r="EO651" s="2" t="s">
        <v>239</v>
      </c>
      <c r="EP651" s="2" t="s">
        <v>223</v>
      </c>
      <c r="EQ651" s="2" t="s">
        <v>4371</v>
      </c>
      <c r="ER651" s="2" t="s">
        <v>2106</v>
      </c>
      <c r="ES651" s="2" t="s">
        <v>238</v>
      </c>
      <c r="ET651" s="2" t="s">
        <v>226</v>
      </c>
      <c r="EU651" s="4">
        <v>2</v>
      </c>
      <c r="EV651" s="8">
        <v>100.78</v>
      </c>
      <c r="EW651" s="4">
        <v>11</v>
      </c>
      <c r="EX651" s="8">
        <v>587.89</v>
      </c>
      <c r="EY651" s="7">
        <v>-0.8182</v>
      </c>
      <c r="EZ651" s="7">
        <v>-0.8286</v>
      </c>
      <c r="FA651" s="2" t="s">
        <v>239</v>
      </c>
      <c r="FB651" s="2" t="s">
        <v>223</v>
      </c>
      <c r="FC651" s="2" t="s">
        <v>4385</v>
      </c>
      <c r="FD651" s="2" t="s">
        <v>4539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223</v>
      </c>
      <c r="FO651" s="2" t="s">
        <v>1897</v>
      </c>
      <c r="FP651" s="2" t="s">
        <v>4419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223</v>
      </c>
      <c r="GA651" s="2" t="s">
        <v>661</v>
      </c>
      <c r="GB651" s="2" t="s">
        <v>226</v>
      </c>
      <c r="GC651" s="2" t="s">
        <v>238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1002</v>
      </c>
      <c r="GL651" s="2" t="s">
        <v>237</v>
      </c>
      <c r="GM651" s="2" t="s">
        <v>343</v>
      </c>
      <c r="GN651" s="2" t="s">
        <v>2091</v>
      </c>
      <c r="GO651" s="2" t="s">
        <v>238</v>
      </c>
      <c r="GP651" s="2" t="s">
        <v>226</v>
      </c>
      <c r="GQ651" s="4">
        <v>3</v>
      </c>
      <c r="GR651" s="8">
        <v>158.76</v>
      </c>
      <c r="GS651" s="4">
        <v>1</v>
      </c>
      <c r="GT651" s="8">
        <v>52.92</v>
      </c>
      <c r="GU651" s="7">
        <v>2</v>
      </c>
      <c r="GV651" s="7">
        <v>2</v>
      </c>
      <c r="GW651" s="2" t="s">
        <v>239</v>
      </c>
      <c r="GX651" s="2" t="s">
        <v>223</v>
      </c>
      <c r="GY651" s="2" t="s">
        <v>1942</v>
      </c>
      <c r="GZ651" s="2" t="s">
        <v>3447</v>
      </c>
      <c r="HA651" s="2" t="s">
        <v>238</v>
      </c>
      <c r="HB651" s="2" t="s">
        <v>226</v>
      </c>
      <c r="HC651" s="4">
        <v>2</v>
      </c>
      <c r="HD651" s="8">
        <v>95.26</v>
      </c>
      <c r="HE651" s="4">
        <v>8</v>
      </c>
      <c r="HF651" s="8">
        <v>359.82</v>
      </c>
      <c r="HG651" s="7">
        <v>-0.75</v>
      </c>
      <c r="HH651" s="7">
        <v>-0.7353</v>
      </c>
      <c r="HI651" s="2" t="s">
        <v>239</v>
      </c>
      <c r="HJ651" s="2" t="s">
        <v>223</v>
      </c>
      <c r="HK651" s="2" t="s">
        <v>416</v>
      </c>
      <c r="HL651" s="2" t="s">
        <v>2773</v>
      </c>
      <c r="HM651" s="2" t="s">
        <v>238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239</v>
      </c>
      <c r="HV651" s="2" t="s">
        <v>237</v>
      </c>
      <c r="HW651" s="2" t="s">
        <v>997</v>
      </c>
      <c r="HX651" s="2" t="s">
        <v>1223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252</v>
      </c>
      <c r="IH651" s="2" t="s">
        <v>223</v>
      </c>
      <c r="II651" s="2" t="s">
        <v>226</v>
      </c>
      <c r="IJ651" s="2" t="s">
        <v>226</v>
      </c>
      <c r="IK651" s="2" t="s">
        <v>238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>
        <v>2</v>
      </c>
      <c r="IZ651" s="8">
        <v>100.78</v>
      </c>
      <c r="JA651" s="4">
        <v>1</v>
      </c>
      <c r="JB651" s="8">
        <v>50.39</v>
      </c>
      <c r="JC651" s="7">
        <v>1</v>
      </c>
      <c r="JD651" s="7">
        <v>1</v>
      </c>
      <c r="JE651" s="2" t="s">
        <v>239</v>
      </c>
      <c r="JF651" s="2" t="s">
        <v>223</v>
      </c>
      <c r="JG651" s="2" t="s">
        <v>1779</v>
      </c>
      <c r="JH651" s="2" t="s">
        <v>694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223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239</v>
      </c>
      <c r="KD651" s="2" t="s">
        <v>223</v>
      </c>
      <c r="KE651" s="2" t="s">
        <v>1121</v>
      </c>
      <c r="KF651" s="2" t="s">
        <v>2069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337</v>
      </c>
      <c r="KP651" s="2" t="s">
        <v>223</v>
      </c>
      <c r="KQ651" s="2" t="s">
        <v>226</v>
      </c>
      <c r="KR651" s="2" t="s">
        <v>226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252</v>
      </c>
      <c r="LB651" s="2" t="s">
        <v>223</v>
      </c>
      <c r="LC651" s="2" t="s">
        <v>1222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223</v>
      </c>
      <c r="LO651" s="2" t="s">
        <v>321</v>
      </c>
      <c r="LP651" s="2" t="s">
        <v>1633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223</v>
      </c>
      <c r="MY651" s="2" t="s">
        <v>321</v>
      </c>
      <c r="MZ651" s="2" t="s">
        <v>4540</v>
      </c>
      <c r="NA651" s="2" t="s">
        <v>238</v>
      </c>
      <c r="NB651" s="2" t="s">
        <v>226</v>
      </c>
      <c r="NC651" s="4"/>
      <c r="ND651" s="8"/>
      <c r="NE651" s="4">
        <v>1</v>
      </c>
      <c r="NF651" s="8">
        <v>51.67</v>
      </c>
      <c r="NG651" s="7">
        <v>-1</v>
      </c>
      <c r="NH651" s="7">
        <v>-1</v>
      </c>
      <c r="NI651" s="2" t="s">
        <v>239</v>
      </c>
      <c r="NJ651" s="2" t="s">
        <v>261</v>
      </c>
      <c r="NK651" s="2" t="s">
        <v>1055</v>
      </c>
      <c r="NL651" s="2" t="s">
        <v>1402</v>
      </c>
      <c r="NM651" s="2" t="s">
        <v>238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239</v>
      </c>
      <c r="NV651" s="2" t="s">
        <v>237</v>
      </c>
      <c r="NW651" s="2" t="s">
        <v>1820</v>
      </c>
      <c r="NX651" s="2" t="s">
        <v>992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239</v>
      </c>
      <c r="OH651" s="2" t="s">
        <v>237</v>
      </c>
      <c r="OI651" s="2" t="s">
        <v>813</v>
      </c>
      <c r="OJ651" s="2" t="s">
        <v>358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252</v>
      </c>
      <c r="OT651" s="2" t="s">
        <v>223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236</v>
      </c>
      <c r="PF651" s="2" t="s">
        <v>223</v>
      </c>
      <c r="PG651" s="2" t="s">
        <v>226</v>
      </c>
      <c r="PH651" s="2" t="s">
        <v>226</v>
      </c>
      <c r="PI651" s="2" t="s">
        <v>238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239</v>
      </c>
      <c r="QP651" s="2" t="s">
        <v>237</v>
      </c>
      <c r="QQ651" s="2" t="s">
        <v>1012</v>
      </c>
      <c r="QR651" s="2" t="s">
        <v>3426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266</v>
      </c>
      <c r="RB651" s="2" t="s">
        <v>223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239</v>
      </c>
      <c r="RZ651" s="2" t="s">
        <v>237</v>
      </c>
      <c r="SA651" s="2" t="s">
        <v>3222</v>
      </c>
      <c r="SB651" s="2" t="s">
        <v>3737</v>
      </c>
      <c r="SC651" s="2" t="s">
        <v>238</v>
      </c>
      <c r="SD651" s="2" t="s">
        <v>226</v>
      </c>
      <c r="SE651" s="4">
        <v>255</v>
      </c>
      <c r="SF651" s="4"/>
      <c r="SG651" s="4"/>
      <c r="SH651" s="4"/>
      <c r="SI651" s="4">
        <v>54</v>
      </c>
      <c r="SJ651" s="4"/>
      <c r="SK651" s="4"/>
      <c r="SL651" s="4">
        <v>10</v>
      </c>
      <c r="SM651" s="4"/>
      <c r="SN651" s="4"/>
      <c r="SO651" s="4"/>
      <c r="SP651" s="4"/>
      <c r="SQ651" s="4"/>
      <c r="SR651" s="4"/>
      <c r="SS651" s="4"/>
      <c r="ST651" s="4"/>
      <c r="SU651" s="4"/>
      <c r="SV651" s="4">
        <v>66</v>
      </c>
      <c r="SW651" s="4"/>
      <c r="SX651" s="4"/>
      <c r="SY651" s="4"/>
      <c r="SZ651" s="4"/>
      <c r="TA651" s="4"/>
      <c r="TB651" s="4">
        <v>84</v>
      </c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>
        <v>130</v>
      </c>
      <c r="UD651" s="4"/>
      <c r="UE651" s="4"/>
      <c r="UF651" s="4"/>
      <c r="UG651" s="4"/>
      <c r="UH651" s="4"/>
      <c r="UI651" s="4"/>
      <c r="UJ651" s="4">
        <v>30</v>
      </c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</row>
    <row r="652">
      <c r="A652" s="2" t="s">
        <v>4541</v>
      </c>
      <c r="B652" s="2" t="s">
        <v>577</v>
      </c>
      <c r="C652" s="2" t="s">
        <v>4255</v>
      </c>
      <c r="D652" s="2" t="s">
        <v>3985</v>
      </c>
      <c r="E652" s="2" t="s">
        <v>3986</v>
      </c>
      <c r="F652" s="2" t="s">
        <v>1891</v>
      </c>
      <c r="G652" s="2" t="s">
        <v>4256</v>
      </c>
      <c r="H652" s="2" t="s">
        <v>4257</v>
      </c>
      <c r="I652" s="2" t="s">
        <v>4542</v>
      </c>
      <c r="J652" s="2" t="s">
        <v>437</v>
      </c>
      <c r="K652" s="2" t="s">
        <v>2130</v>
      </c>
      <c r="L652" s="3">
        <v>57.5</v>
      </c>
      <c r="M652" s="3">
        <v>60.38</v>
      </c>
      <c r="N652" s="3">
        <v>114.99</v>
      </c>
      <c r="O652" s="2" t="s">
        <v>223</v>
      </c>
      <c r="P652" s="2" t="s">
        <v>224</v>
      </c>
      <c r="Q652" s="2" t="s">
        <v>225</v>
      </c>
      <c r="R652" s="2" t="s">
        <v>226</v>
      </c>
      <c r="S652" s="2" t="s">
        <v>4259</v>
      </c>
      <c r="T652" s="2" t="s">
        <v>228</v>
      </c>
      <c r="U652" s="2" t="s">
        <v>371</v>
      </c>
      <c r="V652" s="2" t="s">
        <v>2429</v>
      </c>
      <c r="W652" s="2" t="s">
        <v>4124</v>
      </c>
      <c r="X652" s="2" t="s">
        <v>3963</v>
      </c>
      <c r="Y652" s="2" t="s">
        <v>4260</v>
      </c>
      <c r="Z652" s="4">
        <v>49</v>
      </c>
      <c r="AA652" s="4">
        <f>=ROUNDDOWN(7,0)</f>
      </c>
      <c r="AB652" s="5">
        <v>7</v>
      </c>
      <c r="AC652" s="2" t="s">
        <v>4368</v>
      </c>
      <c r="AD652" s="4">
        <v>110</v>
      </c>
      <c r="AE652" s="4">
        <v>248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70</v>
      </c>
      <c r="AQ652" s="8">
        <v>4072.58</v>
      </c>
      <c r="AR652" s="4">
        <v>57</v>
      </c>
      <c r="AS652" s="8">
        <v>3420.48</v>
      </c>
      <c r="AT652" s="7">
        <v>0.2281</v>
      </c>
      <c r="AU652" s="7">
        <v>0.1906</v>
      </c>
      <c r="AV652" s="4">
        <v>125</v>
      </c>
      <c r="AW652" s="8">
        <v>8007.44</v>
      </c>
      <c r="AX652" s="4">
        <v>104</v>
      </c>
      <c r="AY652" s="8">
        <v>6685.11</v>
      </c>
      <c r="AZ652" s="7">
        <v>0.2019</v>
      </c>
      <c r="BA652" s="7">
        <v>0.1978</v>
      </c>
      <c r="BB652" s="7">
        <v>0.5086</v>
      </c>
      <c r="BC652" s="4">
        <v>125</v>
      </c>
      <c r="BD652" s="8">
        <v>8007.44</v>
      </c>
      <c r="BE652" s="4">
        <v>104</v>
      </c>
      <c r="BF652" s="8">
        <v>6685.11</v>
      </c>
      <c r="BG652" s="7">
        <v>0.2019</v>
      </c>
      <c r="BH652" s="7">
        <v>0.1978</v>
      </c>
      <c r="BI652" s="7">
        <v>1</v>
      </c>
      <c r="BJ652" s="4">
        <v>70</v>
      </c>
      <c r="BK652" s="8">
        <v>4072.58</v>
      </c>
      <c r="BL652" s="2" t="s">
        <v>4543</v>
      </c>
      <c r="BM652" s="7">
        <v>1</v>
      </c>
      <c r="BN652" s="7">
        <v>1</v>
      </c>
      <c r="BO652" s="4">
        <v>49</v>
      </c>
      <c r="BP652" s="8">
        <v>2817.5</v>
      </c>
      <c r="BQ652" s="4">
        <v>20</v>
      </c>
      <c r="BR652" s="8">
        <v>1150</v>
      </c>
      <c r="BS652" s="7">
        <v>1.45</v>
      </c>
      <c r="BT652" s="7">
        <v>1.45</v>
      </c>
      <c r="BU652" s="2" t="s">
        <v>239</v>
      </c>
      <c r="BV652" s="2" t="s">
        <v>223</v>
      </c>
      <c r="BW652" s="2" t="s">
        <v>226</v>
      </c>
      <c r="BX652" s="2" t="s">
        <v>995</v>
      </c>
      <c r="BY652" s="2" t="s">
        <v>238</v>
      </c>
      <c r="BZ652" s="2" t="s">
        <v>226</v>
      </c>
      <c r="CA652" s="4">
        <v>5</v>
      </c>
      <c r="CB652" s="8">
        <v>277.5</v>
      </c>
      <c r="CC652" s="4">
        <v>5</v>
      </c>
      <c r="CD652" s="8">
        <v>310.45</v>
      </c>
      <c r="CE652" s="7"/>
      <c r="CF652" s="7">
        <v>-0.1061</v>
      </c>
      <c r="CG652" s="2" t="s">
        <v>239</v>
      </c>
      <c r="CH652" s="2" t="s">
        <v>223</v>
      </c>
      <c r="CI652" s="2" t="s">
        <v>1539</v>
      </c>
      <c r="CJ652" s="2" t="s">
        <v>3028</v>
      </c>
      <c r="CK652" s="2" t="s">
        <v>238</v>
      </c>
      <c r="CL652" s="2" t="s">
        <v>226</v>
      </c>
      <c r="CM652" s="4">
        <v>8</v>
      </c>
      <c r="CN652" s="8">
        <v>521.6</v>
      </c>
      <c r="CO652" s="4">
        <v>10</v>
      </c>
      <c r="CP652" s="8">
        <v>652</v>
      </c>
      <c r="CQ652" s="7">
        <v>-0.2</v>
      </c>
      <c r="CR652" s="7">
        <v>-0.2</v>
      </c>
      <c r="CS652" s="2" t="s">
        <v>239</v>
      </c>
      <c r="CT652" s="2" t="s">
        <v>223</v>
      </c>
      <c r="CU652" s="2" t="s">
        <v>1585</v>
      </c>
      <c r="CV652" s="2" t="s">
        <v>1867</v>
      </c>
      <c r="CW652" s="2" t="s">
        <v>238</v>
      </c>
      <c r="CX652" s="2" t="s">
        <v>226</v>
      </c>
      <c r="CY652" s="4"/>
      <c r="CZ652" s="8"/>
      <c r="DA652" s="4">
        <v>2</v>
      </c>
      <c r="DB652" s="8">
        <v>115</v>
      </c>
      <c r="DC652" s="7">
        <v>-1</v>
      </c>
      <c r="DD652" s="7">
        <v>-1</v>
      </c>
      <c r="DE652" s="2" t="s">
        <v>239</v>
      </c>
      <c r="DF652" s="2" t="s">
        <v>223</v>
      </c>
      <c r="DG652" s="2" t="s">
        <v>1585</v>
      </c>
      <c r="DH652" s="2" t="s">
        <v>1821</v>
      </c>
      <c r="DI652" s="2" t="s">
        <v>238</v>
      </c>
      <c r="DJ652" s="2" t="s">
        <v>226</v>
      </c>
      <c r="DK652" s="4">
        <v>3</v>
      </c>
      <c r="DL652" s="8">
        <v>167.98</v>
      </c>
      <c r="DM652" s="4">
        <v>3</v>
      </c>
      <c r="DN652" s="8">
        <v>164.81</v>
      </c>
      <c r="DO652" s="7"/>
      <c r="DP652" s="7">
        <v>0.0192</v>
      </c>
      <c r="DQ652" s="2" t="s">
        <v>239</v>
      </c>
      <c r="DR652" s="2" t="s">
        <v>223</v>
      </c>
      <c r="DS652" s="2" t="s">
        <v>1585</v>
      </c>
      <c r="DT652" s="2" t="s">
        <v>1865</v>
      </c>
      <c r="DU652" s="2" t="s">
        <v>238</v>
      </c>
      <c r="DV652" s="2" t="s">
        <v>226</v>
      </c>
      <c r="DW652" s="4">
        <v>1</v>
      </c>
      <c r="DX652" s="8">
        <v>61.64</v>
      </c>
      <c r="DY652" s="4">
        <v>5</v>
      </c>
      <c r="DZ652" s="8">
        <v>308.2</v>
      </c>
      <c r="EA652" s="7">
        <v>-0.8</v>
      </c>
      <c r="EB652" s="7">
        <v>-0.8</v>
      </c>
      <c r="EC652" s="2" t="s">
        <v>239</v>
      </c>
      <c r="ED652" s="2" t="s">
        <v>223</v>
      </c>
      <c r="EE652" s="2" t="s">
        <v>1821</v>
      </c>
      <c r="EF652" s="2" t="s">
        <v>992</v>
      </c>
      <c r="EG652" s="2" t="s">
        <v>238</v>
      </c>
      <c r="EH652" s="2" t="s">
        <v>226</v>
      </c>
      <c r="EI652" s="4">
        <v>1</v>
      </c>
      <c r="EJ652" s="8">
        <v>56.96</v>
      </c>
      <c r="EK652" s="4">
        <v>3</v>
      </c>
      <c r="EL652" s="8">
        <v>170.88</v>
      </c>
      <c r="EM652" s="7">
        <v>-0.6667</v>
      </c>
      <c r="EN652" s="7">
        <v>-0.6667</v>
      </c>
      <c r="EO652" s="2" t="s">
        <v>239</v>
      </c>
      <c r="EP652" s="2" t="s">
        <v>223</v>
      </c>
      <c r="EQ652" s="2" t="s">
        <v>1585</v>
      </c>
      <c r="ER652" s="2" t="s">
        <v>993</v>
      </c>
      <c r="ES652" s="2" t="s">
        <v>238</v>
      </c>
      <c r="ET652" s="2" t="s">
        <v>226</v>
      </c>
      <c r="EU652" s="4"/>
      <c r="EV652" s="8"/>
      <c r="EW652" s="4">
        <v>3</v>
      </c>
      <c r="EX652" s="8">
        <v>198.21</v>
      </c>
      <c r="EY652" s="7">
        <v>-1</v>
      </c>
      <c r="EZ652" s="7">
        <v>-1</v>
      </c>
      <c r="FA652" s="2" t="s">
        <v>239</v>
      </c>
      <c r="FB652" s="2" t="s">
        <v>223</v>
      </c>
      <c r="FC652" s="2" t="s">
        <v>4263</v>
      </c>
      <c r="FD652" s="2" t="s">
        <v>1134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223</v>
      </c>
      <c r="FO652" s="2" t="s">
        <v>1064</v>
      </c>
      <c r="FP652" s="2" t="s">
        <v>1829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223</v>
      </c>
      <c r="GA652" s="2" t="s">
        <v>661</v>
      </c>
      <c r="GB652" s="2" t="s">
        <v>226</v>
      </c>
      <c r="GC652" s="2" t="s">
        <v>238</v>
      </c>
      <c r="GD652" s="2" t="s">
        <v>226</v>
      </c>
      <c r="GE652" s="4"/>
      <c r="GF652" s="8"/>
      <c r="GG652" s="4">
        <v>1</v>
      </c>
      <c r="GH652" s="8">
        <v>58.7</v>
      </c>
      <c r="GI652" s="7">
        <v>-1</v>
      </c>
      <c r="GJ652" s="7">
        <v>-1</v>
      </c>
      <c r="GK652" s="2" t="s">
        <v>1002</v>
      </c>
      <c r="GL652" s="2" t="s">
        <v>237</v>
      </c>
      <c r="GM652" s="2" t="s">
        <v>1173</v>
      </c>
      <c r="GN652" s="2" t="s">
        <v>1548</v>
      </c>
      <c r="GO652" s="2" t="s">
        <v>238</v>
      </c>
      <c r="GP652" s="2" t="s">
        <v>226</v>
      </c>
      <c r="GQ652" s="4">
        <v>1</v>
      </c>
      <c r="GR652" s="8">
        <v>61.64</v>
      </c>
      <c r="GS652" s="4"/>
      <c r="GT652" s="8"/>
      <c r="GU652" s="7"/>
      <c r="GV652" s="7"/>
      <c r="GW652" s="2" t="s">
        <v>239</v>
      </c>
      <c r="GX652" s="2" t="s">
        <v>223</v>
      </c>
      <c r="GY652" s="2" t="s">
        <v>1942</v>
      </c>
      <c r="GZ652" s="2" t="s">
        <v>1244</v>
      </c>
      <c r="HA652" s="2" t="s">
        <v>238</v>
      </c>
      <c r="HB652" s="2" t="s">
        <v>226</v>
      </c>
      <c r="HC652" s="4">
        <v>2</v>
      </c>
      <c r="HD652" s="8">
        <v>107.76</v>
      </c>
      <c r="HE652" s="4">
        <v>1</v>
      </c>
      <c r="HF652" s="8">
        <v>50.71</v>
      </c>
      <c r="HG652" s="7">
        <v>1</v>
      </c>
      <c r="HH652" s="7">
        <v>1.125</v>
      </c>
      <c r="HI652" s="2" t="s">
        <v>239</v>
      </c>
      <c r="HJ652" s="2" t="s">
        <v>223</v>
      </c>
      <c r="HK652" s="2" t="s">
        <v>1292</v>
      </c>
      <c r="HL652" s="2" t="s">
        <v>1941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239</v>
      </c>
      <c r="HV652" s="2" t="s">
        <v>237</v>
      </c>
      <c r="HW652" s="2" t="s">
        <v>3371</v>
      </c>
      <c r="HX652" s="2" t="s">
        <v>2004</v>
      </c>
      <c r="HY652" s="2" t="s">
        <v>238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252</v>
      </c>
      <c r="IH652" s="2" t="s">
        <v>223</v>
      </c>
      <c r="II652" s="2" t="s">
        <v>226</v>
      </c>
      <c r="IJ652" s="2" t="s">
        <v>226</v>
      </c>
      <c r="IK652" s="2" t="s">
        <v>238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448</v>
      </c>
      <c r="JF652" s="2" t="s">
        <v>223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223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226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337</v>
      </c>
      <c r="KP652" s="2" t="s">
        <v>223</v>
      </c>
      <c r="KQ652" s="2" t="s">
        <v>226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239</v>
      </c>
      <c r="LB652" s="2" t="s">
        <v>223</v>
      </c>
      <c r="LC652" s="2" t="s">
        <v>3020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>
        <v>4</v>
      </c>
      <c r="LJ652" s="8">
        <v>241.52</v>
      </c>
      <c r="LK652" s="7">
        <v>-1</v>
      </c>
      <c r="LL652" s="7">
        <v>-1</v>
      </c>
      <c r="LM652" s="2" t="s">
        <v>239</v>
      </c>
      <c r="LN652" s="2" t="s">
        <v>223</v>
      </c>
      <c r="LO652" s="2" t="s">
        <v>321</v>
      </c>
      <c r="LP652" s="2" t="s">
        <v>497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239</v>
      </c>
      <c r="ML652" s="2" t="s">
        <v>223</v>
      </c>
      <c r="MM652" s="2" t="s">
        <v>920</v>
      </c>
      <c r="MN652" s="2" t="s">
        <v>226</v>
      </c>
      <c r="MO652" s="2" t="s">
        <v>238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448</v>
      </c>
      <c r="MX652" s="2" t="s">
        <v>223</v>
      </c>
      <c r="MY652" s="2" t="s">
        <v>226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239</v>
      </c>
      <c r="NJ652" s="2" t="s">
        <v>261</v>
      </c>
      <c r="NK652" s="2" t="s">
        <v>1598</v>
      </c>
      <c r="NL652" s="2" t="s">
        <v>1485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239</v>
      </c>
      <c r="NV652" s="2" t="s">
        <v>237</v>
      </c>
      <c r="NW652" s="2" t="s">
        <v>619</v>
      </c>
      <c r="NX652" s="2" t="s">
        <v>1780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239</v>
      </c>
      <c r="OH652" s="2" t="s">
        <v>237</v>
      </c>
      <c r="OI652" s="2" t="s">
        <v>813</v>
      </c>
      <c r="OJ652" s="2" t="s">
        <v>3633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252</v>
      </c>
      <c r="OT652" s="2" t="s">
        <v>223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252</v>
      </c>
      <c r="PF652" s="2" t="s">
        <v>223</v>
      </c>
      <c r="PG652" s="2" t="s">
        <v>226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236</v>
      </c>
      <c r="QP652" s="2" t="s">
        <v>237</v>
      </c>
      <c r="QQ652" s="2" t="s">
        <v>226</v>
      </c>
      <c r="QR652" s="2" t="s">
        <v>226</v>
      </c>
      <c r="QS652" s="2" t="s">
        <v>238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266</v>
      </c>
      <c r="RB652" s="2" t="s">
        <v>223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226</v>
      </c>
      <c r="RN652" s="2" t="s">
        <v>226</v>
      </c>
      <c r="RO652" s="2" t="s">
        <v>226</v>
      </c>
      <c r="RP652" s="2" t="s">
        <v>226</v>
      </c>
      <c r="RQ652" s="2" t="s">
        <v>226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239</v>
      </c>
      <c r="RZ652" s="2" t="s">
        <v>237</v>
      </c>
      <c r="SA652" s="2" t="s">
        <v>621</v>
      </c>
      <c r="SB652" s="2" t="s">
        <v>1656</v>
      </c>
      <c r="SC652" s="2" t="s">
        <v>238</v>
      </c>
      <c r="SD652" s="2" t="s">
        <v>226</v>
      </c>
      <c r="SE652" s="4">
        <v>49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>
        <v>110</v>
      </c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>
        <v>40</v>
      </c>
      <c r="UE652" s="4"/>
      <c r="UF652" s="4"/>
      <c r="UG652" s="4">
        <v>98</v>
      </c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</row>
    <row r="653">
      <c r="A653" s="2" t="s">
        <v>4544</v>
      </c>
      <c r="B653" s="2" t="s">
        <v>577</v>
      </c>
      <c r="C653" s="2" t="s">
        <v>4255</v>
      </c>
      <c r="D653" s="2" t="s">
        <v>3985</v>
      </c>
      <c r="E653" s="2" t="s">
        <v>3986</v>
      </c>
      <c r="F653" s="2" t="s">
        <v>1891</v>
      </c>
      <c r="G653" s="2" t="s">
        <v>4256</v>
      </c>
      <c r="H653" s="2" t="s">
        <v>4257</v>
      </c>
      <c r="I653" s="2" t="s">
        <v>4542</v>
      </c>
      <c r="J653" s="2" t="s">
        <v>221</v>
      </c>
      <c r="K653" s="2" t="s">
        <v>2130</v>
      </c>
      <c r="L653" s="3">
        <v>68.84</v>
      </c>
      <c r="M653" s="3">
        <v>72.28</v>
      </c>
      <c r="N653" s="3">
        <v>134.99</v>
      </c>
      <c r="O653" s="2" t="s">
        <v>223</v>
      </c>
      <c r="P653" s="2" t="s">
        <v>224</v>
      </c>
      <c r="Q653" s="2" t="s">
        <v>225</v>
      </c>
      <c r="R653" s="2" t="s">
        <v>226</v>
      </c>
      <c r="S653" s="2" t="s">
        <v>4259</v>
      </c>
      <c r="T653" s="2" t="s">
        <v>228</v>
      </c>
      <c r="U653" s="2" t="s">
        <v>229</v>
      </c>
      <c r="V653" s="2" t="s">
        <v>2429</v>
      </c>
      <c r="W653" s="2" t="s">
        <v>4124</v>
      </c>
      <c r="X653" s="2" t="s">
        <v>3963</v>
      </c>
      <c r="Y653" s="2" t="s">
        <v>4260</v>
      </c>
      <c r="Z653" s="4">
        <v>185</v>
      </c>
      <c r="AA653" s="4">
        <f>=ROUNDDOWN(23.125,0)</f>
      </c>
      <c r="AB653" s="5">
        <v>8</v>
      </c>
      <c r="AC653" s="2" t="s">
        <v>4368</v>
      </c>
      <c r="AD653" s="4">
        <v>80</v>
      </c>
      <c r="AE653" s="4">
        <v>390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55</v>
      </c>
      <c r="AQ653" s="8">
        <v>3934.86</v>
      </c>
      <c r="AR653" s="4">
        <v>47</v>
      </c>
      <c r="AS653" s="8">
        <v>3264.63</v>
      </c>
      <c r="AT653" s="7">
        <v>0.1702</v>
      </c>
      <c r="AU653" s="7">
        <v>0.2053</v>
      </c>
      <c r="AV653" s="4" t="s">
        <v>226</v>
      </c>
      <c r="AW653" s="8" t="s">
        <v>226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>
        <v>0.4914</v>
      </c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 t="s">
        <v>226</v>
      </c>
      <c r="BJ653" s="4">
        <v>55</v>
      </c>
      <c r="BK653" s="8">
        <v>3934.86</v>
      </c>
      <c r="BL653" s="2" t="s">
        <v>4545</v>
      </c>
      <c r="BM653" s="7">
        <v>1</v>
      </c>
      <c r="BN653" s="7">
        <v>1</v>
      </c>
      <c r="BO653" s="4">
        <v>28</v>
      </c>
      <c r="BP653" s="8">
        <v>1932</v>
      </c>
      <c r="BQ653" s="4">
        <v>25</v>
      </c>
      <c r="BR653" s="8">
        <v>1725</v>
      </c>
      <c r="BS653" s="7">
        <v>0.12</v>
      </c>
      <c r="BT653" s="7">
        <v>0.12</v>
      </c>
      <c r="BU653" s="2" t="s">
        <v>239</v>
      </c>
      <c r="BV653" s="2" t="s">
        <v>223</v>
      </c>
      <c r="BW653" s="2" t="s">
        <v>226</v>
      </c>
      <c r="BX653" s="2" t="s">
        <v>615</v>
      </c>
      <c r="BY653" s="2" t="s">
        <v>238</v>
      </c>
      <c r="BZ653" s="2" t="s">
        <v>226</v>
      </c>
      <c r="CA653" s="4">
        <v>5</v>
      </c>
      <c r="CB653" s="8">
        <v>337.45</v>
      </c>
      <c r="CC653" s="4">
        <v>2</v>
      </c>
      <c r="CD653" s="8">
        <v>149</v>
      </c>
      <c r="CE653" s="7">
        <v>1.5</v>
      </c>
      <c r="CF653" s="7">
        <v>1.2648</v>
      </c>
      <c r="CG653" s="2" t="s">
        <v>239</v>
      </c>
      <c r="CH653" s="2" t="s">
        <v>223</v>
      </c>
      <c r="CI653" s="2" t="s">
        <v>4262</v>
      </c>
      <c r="CJ653" s="2" t="s">
        <v>3028</v>
      </c>
      <c r="CK653" s="2" t="s">
        <v>238</v>
      </c>
      <c r="CL653" s="2" t="s">
        <v>226</v>
      </c>
      <c r="CM653" s="4">
        <v>10</v>
      </c>
      <c r="CN653" s="8">
        <v>782.3</v>
      </c>
      <c r="CO653" s="4">
        <v>4</v>
      </c>
      <c r="CP653" s="8">
        <v>312.92</v>
      </c>
      <c r="CQ653" s="7">
        <v>1.5</v>
      </c>
      <c r="CR653" s="7">
        <v>1.5</v>
      </c>
      <c r="CS653" s="2" t="s">
        <v>239</v>
      </c>
      <c r="CT653" s="2" t="s">
        <v>223</v>
      </c>
      <c r="CU653" s="2" t="s">
        <v>1585</v>
      </c>
      <c r="CV653" s="2" t="s">
        <v>1114</v>
      </c>
      <c r="CW653" s="2" t="s">
        <v>238</v>
      </c>
      <c r="CX653" s="2" t="s">
        <v>226</v>
      </c>
      <c r="CY653" s="4">
        <v>1</v>
      </c>
      <c r="CZ653" s="8">
        <v>68.84</v>
      </c>
      <c r="DA653" s="4"/>
      <c r="DB653" s="8"/>
      <c r="DC653" s="7"/>
      <c r="DD653" s="7"/>
      <c r="DE653" s="2" t="s">
        <v>239</v>
      </c>
      <c r="DF653" s="2" t="s">
        <v>223</v>
      </c>
      <c r="DG653" s="2" t="s">
        <v>1585</v>
      </c>
      <c r="DH653" s="2" t="s">
        <v>1856</v>
      </c>
      <c r="DI653" s="2" t="s">
        <v>238</v>
      </c>
      <c r="DJ653" s="2" t="s">
        <v>226</v>
      </c>
      <c r="DK653" s="4">
        <v>7</v>
      </c>
      <c r="DL653" s="8">
        <v>531.3</v>
      </c>
      <c r="DM653" s="4">
        <v>2</v>
      </c>
      <c r="DN653" s="8">
        <v>117.65</v>
      </c>
      <c r="DO653" s="7">
        <v>2.5</v>
      </c>
      <c r="DP653" s="7">
        <v>3.5159</v>
      </c>
      <c r="DQ653" s="2" t="s">
        <v>239</v>
      </c>
      <c r="DR653" s="2" t="s">
        <v>223</v>
      </c>
      <c r="DS653" s="2" t="s">
        <v>1585</v>
      </c>
      <c r="DT653" s="2" t="s">
        <v>1865</v>
      </c>
      <c r="DU653" s="2" t="s">
        <v>238</v>
      </c>
      <c r="DV653" s="2" t="s">
        <v>226</v>
      </c>
      <c r="DW653" s="4">
        <v>1</v>
      </c>
      <c r="DX653" s="8">
        <v>73.97</v>
      </c>
      <c r="DY653" s="4">
        <v>2</v>
      </c>
      <c r="DZ653" s="8">
        <v>147.94</v>
      </c>
      <c r="EA653" s="7">
        <v>-0.5</v>
      </c>
      <c r="EB653" s="7">
        <v>-0.5</v>
      </c>
      <c r="EC653" s="2" t="s">
        <v>239</v>
      </c>
      <c r="ED653" s="2" t="s">
        <v>223</v>
      </c>
      <c r="EE653" s="2" t="s">
        <v>1821</v>
      </c>
      <c r="EF653" s="2" t="s">
        <v>1501</v>
      </c>
      <c r="EG653" s="2" t="s">
        <v>238</v>
      </c>
      <c r="EH653" s="2" t="s">
        <v>226</v>
      </c>
      <c r="EI653" s="4">
        <v>2</v>
      </c>
      <c r="EJ653" s="8">
        <v>136.72</v>
      </c>
      <c r="EK653" s="4">
        <v>2</v>
      </c>
      <c r="EL653" s="8">
        <v>136.72</v>
      </c>
      <c r="EM653" s="7"/>
      <c r="EN653" s="7"/>
      <c r="EO653" s="2" t="s">
        <v>239</v>
      </c>
      <c r="EP653" s="2" t="s">
        <v>223</v>
      </c>
      <c r="EQ653" s="2" t="s">
        <v>1585</v>
      </c>
      <c r="ER653" s="2" t="s">
        <v>993</v>
      </c>
      <c r="ES653" s="2" t="s">
        <v>238</v>
      </c>
      <c r="ET653" s="2" t="s">
        <v>226</v>
      </c>
      <c r="EU653" s="4"/>
      <c r="EV653" s="8"/>
      <c r="EW653" s="4">
        <v>1</v>
      </c>
      <c r="EX653" s="8">
        <v>72.28</v>
      </c>
      <c r="EY653" s="7">
        <v>-1</v>
      </c>
      <c r="EZ653" s="7">
        <v>-1</v>
      </c>
      <c r="FA653" s="2" t="s">
        <v>239</v>
      </c>
      <c r="FB653" s="2" t="s">
        <v>223</v>
      </c>
      <c r="FC653" s="2" t="s">
        <v>4263</v>
      </c>
      <c r="FD653" s="2" t="s">
        <v>3303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223</v>
      </c>
      <c r="FO653" s="2" t="s">
        <v>1064</v>
      </c>
      <c r="FP653" s="2" t="s">
        <v>1672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223</v>
      </c>
      <c r="GA653" s="2" t="s">
        <v>661</v>
      </c>
      <c r="GB653" s="2" t="s">
        <v>226</v>
      </c>
      <c r="GC653" s="2" t="s">
        <v>238</v>
      </c>
      <c r="GD653" s="2" t="s">
        <v>226</v>
      </c>
      <c r="GE653" s="4"/>
      <c r="GF653" s="8"/>
      <c r="GG653" s="4">
        <v>1</v>
      </c>
      <c r="GH653" s="8">
        <v>70.45</v>
      </c>
      <c r="GI653" s="7">
        <v>-1</v>
      </c>
      <c r="GJ653" s="7">
        <v>-1</v>
      </c>
      <c r="GK653" s="2" t="s">
        <v>1002</v>
      </c>
      <c r="GL653" s="2" t="s">
        <v>237</v>
      </c>
      <c r="GM653" s="2" t="s">
        <v>1173</v>
      </c>
      <c r="GN653" s="2" t="s">
        <v>3710</v>
      </c>
      <c r="GO653" s="2" t="s">
        <v>238</v>
      </c>
      <c r="GP653" s="2" t="s">
        <v>226</v>
      </c>
      <c r="GQ653" s="4"/>
      <c r="GR653" s="8"/>
      <c r="GS653" s="4">
        <v>1</v>
      </c>
      <c r="GT653" s="8">
        <v>73.97</v>
      </c>
      <c r="GU653" s="7">
        <v>-1</v>
      </c>
      <c r="GV653" s="7">
        <v>-1</v>
      </c>
      <c r="GW653" s="2" t="s">
        <v>239</v>
      </c>
      <c r="GX653" s="2" t="s">
        <v>223</v>
      </c>
      <c r="GY653" s="2" t="s">
        <v>2283</v>
      </c>
      <c r="GZ653" s="2" t="s">
        <v>1244</v>
      </c>
      <c r="HA653" s="2" t="s">
        <v>238</v>
      </c>
      <c r="HB653" s="2" t="s">
        <v>226</v>
      </c>
      <c r="HC653" s="4"/>
      <c r="HD653" s="8"/>
      <c r="HE653" s="4">
        <v>4</v>
      </c>
      <c r="HF653" s="8">
        <v>242.88</v>
      </c>
      <c r="HG653" s="7">
        <v>-1</v>
      </c>
      <c r="HH653" s="7">
        <v>-1</v>
      </c>
      <c r="HI653" s="2" t="s">
        <v>239</v>
      </c>
      <c r="HJ653" s="2" t="s">
        <v>223</v>
      </c>
      <c r="HK653" s="2" t="s">
        <v>1292</v>
      </c>
      <c r="HL653" s="2" t="s">
        <v>396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239</v>
      </c>
      <c r="HV653" s="2" t="s">
        <v>237</v>
      </c>
      <c r="HW653" s="2" t="s">
        <v>3371</v>
      </c>
      <c r="HX653" s="2" t="s">
        <v>776</v>
      </c>
      <c r="HY653" s="2" t="s">
        <v>238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252</v>
      </c>
      <c r="IH653" s="2" t="s">
        <v>223</v>
      </c>
      <c r="II653" s="2" t="s">
        <v>226</v>
      </c>
      <c r="IJ653" s="2" t="s">
        <v>226</v>
      </c>
      <c r="IK653" s="2" t="s">
        <v>238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448</v>
      </c>
      <c r="JF653" s="2" t="s">
        <v>223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223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226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337</v>
      </c>
      <c r="KP653" s="2" t="s">
        <v>223</v>
      </c>
      <c r="KQ653" s="2" t="s">
        <v>226</v>
      </c>
      <c r="KR653" s="2" t="s">
        <v>226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239</v>
      </c>
      <c r="LB653" s="2" t="s">
        <v>223</v>
      </c>
      <c r="LC653" s="2" t="s">
        <v>4546</v>
      </c>
      <c r="LD653" s="2" t="s">
        <v>226</v>
      </c>
      <c r="LE653" s="2" t="s">
        <v>238</v>
      </c>
      <c r="LF653" s="2" t="s">
        <v>226</v>
      </c>
      <c r="LG653" s="4">
        <v>1</v>
      </c>
      <c r="LH653" s="8">
        <v>72.28</v>
      </c>
      <c r="LI653" s="4">
        <v>1</v>
      </c>
      <c r="LJ653" s="8">
        <v>72.28</v>
      </c>
      <c r="LK653" s="7"/>
      <c r="LL653" s="7"/>
      <c r="LM653" s="2" t="s">
        <v>239</v>
      </c>
      <c r="LN653" s="2" t="s">
        <v>223</v>
      </c>
      <c r="LO653" s="2" t="s">
        <v>321</v>
      </c>
      <c r="LP653" s="2" t="s">
        <v>3745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239</v>
      </c>
      <c r="ML653" s="2" t="s">
        <v>223</v>
      </c>
      <c r="MM653" s="2" t="s">
        <v>616</v>
      </c>
      <c r="MN653" s="2" t="s">
        <v>226</v>
      </c>
      <c r="MO653" s="2" t="s">
        <v>238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448</v>
      </c>
      <c r="MX653" s="2" t="s">
        <v>223</v>
      </c>
      <c r="MY653" s="2" t="s">
        <v>226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>
        <v>2</v>
      </c>
      <c r="NF653" s="8">
        <v>143.54</v>
      </c>
      <c r="NG653" s="7">
        <v>-1</v>
      </c>
      <c r="NH653" s="7">
        <v>-1</v>
      </c>
      <c r="NI653" s="2" t="s">
        <v>239</v>
      </c>
      <c r="NJ653" s="2" t="s">
        <v>261</v>
      </c>
      <c r="NK653" s="2" t="s">
        <v>4547</v>
      </c>
      <c r="NL653" s="2" t="s">
        <v>1851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239</v>
      </c>
      <c r="NV653" s="2" t="s">
        <v>237</v>
      </c>
      <c r="NW653" s="2" t="s">
        <v>619</v>
      </c>
      <c r="NX653" s="2" t="s">
        <v>4548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239</v>
      </c>
      <c r="OH653" s="2" t="s">
        <v>237</v>
      </c>
      <c r="OI653" s="2" t="s">
        <v>2201</v>
      </c>
      <c r="OJ653" s="2" t="s">
        <v>244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252</v>
      </c>
      <c r="OT653" s="2" t="s">
        <v>223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252</v>
      </c>
      <c r="PF653" s="2" t="s">
        <v>223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236</v>
      </c>
      <c r="QP653" s="2" t="s">
        <v>237</v>
      </c>
      <c r="QQ653" s="2" t="s">
        <v>226</v>
      </c>
      <c r="QR653" s="2" t="s">
        <v>226</v>
      </c>
      <c r="QS653" s="2" t="s">
        <v>238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266</v>
      </c>
      <c r="RB653" s="2" t="s">
        <v>223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226</v>
      </c>
      <c r="RN653" s="2" t="s">
        <v>226</v>
      </c>
      <c r="RO653" s="2" t="s">
        <v>226</v>
      </c>
      <c r="RP653" s="2" t="s">
        <v>226</v>
      </c>
      <c r="RQ653" s="2" t="s">
        <v>226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239</v>
      </c>
      <c r="RZ653" s="2" t="s">
        <v>237</v>
      </c>
      <c r="SA653" s="2" t="s">
        <v>621</v>
      </c>
      <c r="SB653" s="2" t="s">
        <v>995</v>
      </c>
      <c r="SC653" s="2" t="s">
        <v>238</v>
      </c>
      <c r="SD653" s="2" t="s">
        <v>226</v>
      </c>
      <c r="SE653" s="4">
        <v>185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>
        <v>80</v>
      </c>
      <c r="TE653" s="4"/>
      <c r="TF653" s="4"/>
      <c r="TG653" s="4"/>
      <c r="TH653" s="4"/>
      <c r="TI653" s="4"/>
      <c r="TJ653" s="4">
        <v>50</v>
      </c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>
        <v>110</v>
      </c>
      <c r="UE653" s="4"/>
      <c r="UF653" s="4"/>
      <c r="UG653" s="4">
        <v>150</v>
      </c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</row>
    <row r="654">
      <c r="A654" s="2" t="s">
        <v>4549</v>
      </c>
      <c r="B654" s="2" t="s">
        <v>577</v>
      </c>
      <c r="C654" s="2" t="s">
        <v>4255</v>
      </c>
      <c r="D654" s="2" t="s">
        <v>3985</v>
      </c>
      <c r="E654" s="2" t="s">
        <v>3986</v>
      </c>
      <c r="F654" s="2" t="s">
        <v>2309</v>
      </c>
      <c r="G654" s="2" t="s">
        <v>4425</v>
      </c>
      <c r="H654" s="2" t="s">
        <v>4426</v>
      </c>
      <c r="I654" s="2" t="s">
        <v>4550</v>
      </c>
      <c r="J654" s="2" t="s">
        <v>437</v>
      </c>
      <c r="K654" s="2" t="s">
        <v>1658</v>
      </c>
      <c r="L654" s="3">
        <v>38.3</v>
      </c>
      <c r="M654" s="3">
        <v>40.22</v>
      </c>
      <c r="N654" s="3">
        <v>79.99</v>
      </c>
      <c r="O654" s="2" t="s">
        <v>223</v>
      </c>
      <c r="P654" s="2" t="s">
        <v>224</v>
      </c>
      <c r="Q654" s="2" t="s">
        <v>225</v>
      </c>
      <c r="R654" s="2" t="s">
        <v>226</v>
      </c>
      <c r="S654" s="2" t="s">
        <v>4428</v>
      </c>
      <c r="T654" s="2" t="s">
        <v>228</v>
      </c>
      <c r="U654" s="2" t="s">
        <v>489</v>
      </c>
      <c r="V654" s="2" t="s">
        <v>2079</v>
      </c>
      <c r="W654" s="2" t="s">
        <v>971</v>
      </c>
      <c r="X654" s="2" t="s">
        <v>4350</v>
      </c>
      <c r="Y654" s="2" t="s">
        <v>4135</v>
      </c>
      <c r="Z654" s="4">
        <v>135</v>
      </c>
      <c r="AA654" s="4">
        <f>=ROUNDDOWN(22.5,0)</f>
      </c>
      <c r="AB654" s="5">
        <v>6</v>
      </c>
      <c r="AC654" s="2" t="s">
        <v>1354</v>
      </c>
      <c r="AD654" s="4">
        <v>70</v>
      </c>
      <c r="AE654" s="4">
        <v>180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65</v>
      </c>
      <c r="AQ654" s="8">
        <v>2865.65</v>
      </c>
      <c r="AR654" s="4">
        <v>47</v>
      </c>
      <c r="AS654" s="8">
        <v>1975.5</v>
      </c>
      <c r="AT654" s="7">
        <v>0.383</v>
      </c>
      <c r="AU654" s="7">
        <v>0.4506</v>
      </c>
      <c r="AV654" s="4">
        <v>112</v>
      </c>
      <c r="AW654" s="8">
        <v>5512.99</v>
      </c>
      <c r="AX654" s="4">
        <v>88</v>
      </c>
      <c r="AY654" s="8">
        <v>4143.48</v>
      </c>
      <c r="AZ654" s="7">
        <v>0.2727</v>
      </c>
      <c r="BA654" s="7">
        <v>0.3305</v>
      </c>
      <c r="BB654" s="7">
        <v>0.5198</v>
      </c>
      <c r="BC654" s="4">
        <v>112</v>
      </c>
      <c r="BD654" s="8">
        <v>5512.99</v>
      </c>
      <c r="BE654" s="4">
        <v>88</v>
      </c>
      <c r="BF654" s="8">
        <v>4143.48</v>
      </c>
      <c r="BG654" s="7">
        <v>0.2727</v>
      </c>
      <c r="BH654" s="7">
        <v>0.3305</v>
      </c>
      <c r="BI654" s="7">
        <v>1</v>
      </c>
      <c r="BJ654" s="4">
        <v>65</v>
      </c>
      <c r="BK654" s="8">
        <v>2865.65</v>
      </c>
      <c r="BL654" s="2" t="s">
        <v>4429</v>
      </c>
      <c r="BM654" s="7">
        <v>1</v>
      </c>
      <c r="BN654" s="7">
        <v>1</v>
      </c>
      <c r="BO654" s="4">
        <v>26</v>
      </c>
      <c r="BP654" s="8">
        <v>1145.04</v>
      </c>
      <c r="BQ654" s="4"/>
      <c r="BR654" s="8"/>
      <c r="BS654" s="7"/>
      <c r="BT654" s="7"/>
      <c r="BU654" s="2" t="s">
        <v>239</v>
      </c>
      <c r="BV654" s="2" t="s">
        <v>223</v>
      </c>
      <c r="BW654" s="2" t="s">
        <v>226</v>
      </c>
      <c r="BX654" s="2" t="s">
        <v>1446</v>
      </c>
      <c r="BY654" s="2" t="s">
        <v>238</v>
      </c>
      <c r="BZ654" s="2" t="s">
        <v>226</v>
      </c>
      <c r="CA654" s="4">
        <v>5</v>
      </c>
      <c r="CB654" s="8">
        <v>217.75</v>
      </c>
      <c r="CC654" s="4">
        <v>9</v>
      </c>
      <c r="CD654" s="8">
        <v>391.95</v>
      </c>
      <c r="CE654" s="7">
        <v>-0.4444</v>
      </c>
      <c r="CF654" s="7">
        <v>-0.4444</v>
      </c>
      <c r="CG654" s="2" t="s">
        <v>239</v>
      </c>
      <c r="CH654" s="2" t="s">
        <v>223</v>
      </c>
      <c r="CI654" s="2" t="s">
        <v>1959</v>
      </c>
      <c r="CJ654" s="2" t="s">
        <v>244</v>
      </c>
      <c r="CK654" s="2" t="s">
        <v>238</v>
      </c>
      <c r="CL654" s="2" t="s">
        <v>226</v>
      </c>
      <c r="CM654" s="4">
        <v>6</v>
      </c>
      <c r="CN654" s="8">
        <v>262.98</v>
      </c>
      <c r="CO654" s="4">
        <v>3</v>
      </c>
      <c r="CP654" s="8">
        <v>131.49</v>
      </c>
      <c r="CQ654" s="7">
        <v>1</v>
      </c>
      <c r="CR654" s="7">
        <v>1</v>
      </c>
      <c r="CS654" s="2" t="s">
        <v>239</v>
      </c>
      <c r="CT654" s="2" t="s">
        <v>223</v>
      </c>
      <c r="CU654" s="2" t="s">
        <v>903</v>
      </c>
      <c r="CV654" s="2" t="s">
        <v>650</v>
      </c>
      <c r="CW654" s="2" t="s">
        <v>238</v>
      </c>
      <c r="CX654" s="2" t="s">
        <v>226</v>
      </c>
      <c r="CY654" s="4">
        <v>1</v>
      </c>
      <c r="CZ654" s="8">
        <v>44.24</v>
      </c>
      <c r="DA654" s="4">
        <v>1</v>
      </c>
      <c r="DB654" s="8">
        <v>44.24</v>
      </c>
      <c r="DC654" s="7"/>
      <c r="DD654" s="7"/>
      <c r="DE654" s="2" t="s">
        <v>239</v>
      </c>
      <c r="DF654" s="2" t="s">
        <v>223</v>
      </c>
      <c r="DG654" s="2" t="s">
        <v>491</v>
      </c>
      <c r="DH654" s="2" t="s">
        <v>1123</v>
      </c>
      <c r="DI654" s="2" t="s">
        <v>238</v>
      </c>
      <c r="DJ654" s="2" t="s">
        <v>226</v>
      </c>
      <c r="DK654" s="4">
        <v>1</v>
      </c>
      <c r="DL654" s="8">
        <v>30.51</v>
      </c>
      <c r="DM654" s="4">
        <v>3</v>
      </c>
      <c r="DN654" s="8">
        <v>107.68</v>
      </c>
      <c r="DO654" s="7">
        <v>-0.6667</v>
      </c>
      <c r="DP654" s="7">
        <v>-0.7167</v>
      </c>
      <c r="DQ654" s="2" t="s">
        <v>239</v>
      </c>
      <c r="DR654" s="2" t="s">
        <v>223</v>
      </c>
      <c r="DS654" s="2" t="s">
        <v>1987</v>
      </c>
      <c r="DT654" s="2" t="s">
        <v>1240</v>
      </c>
      <c r="DU654" s="2" t="s">
        <v>238</v>
      </c>
      <c r="DV654" s="2" t="s">
        <v>226</v>
      </c>
      <c r="DW654" s="4">
        <v>9</v>
      </c>
      <c r="DX654" s="8">
        <v>380.07</v>
      </c>
      <c r="DY654" s="4">
        <v>10</v>
      </c>
      <c r="DZ654" s="8">
        <v>422.3</v>
      </c>
      <c r="EA654" s="7">
        <v>-0.1</v>
      </c>
      <c r="EB654" s="7">
        <v>-0.1</v>
      </c>
      <c r="EC654" s="2" t="s">
        <v>239</v>
      </c>
      <c r="ED654" s="2" t="s">
        <v>223</v>
      </c>
      <c r="EE654" s="2" t="s">
        <v>657</v>
      </c>
      <c r="EF654" s="2" t="s">
        <v>874</v>
      </c>
      <c r="EG654" s="2" t="s">
        <v>238</v>
      </c>
      <c r="EH654" s="2" t="s">
        <v>226</v>
      </c>
      <c r="EI654" s="4">
        <v>2</v>
      </c>
      <c r="EJ654" s="8">
        <v>84.26</v>
      </c>
      <c r="EK654" s="4">
        <v>11</v>
      </c>
      <c r="EL654" s="8">
        <v>463.43</v>
      </c>
      <c r="EM654" s="7">
        <v>-0.8182</v>
      </c>
      <c r="EN654" s="7">
        <v>-0.8182</v>
      </c>
      <c r="EO654" s="2" t="s">
        <v>239</v>
      </c>
      <c r="EP654" s="2" t="s">
        <v>223</v>
      </c>
      <c r="EQ654" s="2" t="s">
        <v>4551</v>
      </c>
      <c r="ER654" s="2" t="s">
        <v>251</v>
      </c>
      <c r="ES654" s="2" t="s">
        <v>238</v>
      </c>
      <c r="ET654" s="2" t="s">
        <v>226</v>
      </c>
      <c r="EU654" s="4">
        <v>2</v>
      </c>
      <c r="EV654" s="8">
        <v>80.42</v>
      </c>
      <c r="EW654" s="4"/>
      <c r="EX654" s="8"/>
      <c r="EY654" s="7"/>
      <c r="EZ654" s="7"/>
      <c r="FA654" s="2" t="s">
        <v>239</v>
      </c>
      <c r="FB654" s="2" t="s">
        <v>223</v>
      </c>
      <c r="FC654" s="2" t="s">
        <v>349</v>
      </c>
      <c r="FD654" s="2" t="s">
        <v>4552</v>
      </c>
      <c r="FE654" s="2" t="s">
        <v>238</v>
      </c>
      <c r="FF654" s="2" t="s">
        <v>226</v>
      </c>
      <c r="FG654" s="4">
        <v>4</v>
      </c>
      <c r="FH654" s="8">
        <v>271.96</v>
      </c>
      <c r="FI654" s="4">
        <v>1</v>
      </c>
      <c r="FJ654" s="8">
        <v>74.99</v>
      </c>
      <c r="FK654" s="7">
        <v>3</v>
      </c>
      <c r="FL654" s="7">
        <v>2.6266</v>
      </c>
      <c r="FM654" s="2" t="s">
        <v>239</v>
      </c>
      <c r="FN654" s="2" t="s">
        <v>223</v>
      </c>
      <c r="FO654" s="2" t="s">
        <v>903</v>
      </c>
      <c r="FP654" s="2" t="s">
        <v>1168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223</v>
      </c>
      <c r="GA654" s="2" t="s">
        <v>661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252</v>
      </c>
      <c r="GL654" s="2" t="s">
        <v>223</v>
      </c>
      <c r="GM654" s="2" t="s">
        <v>226</v>
      </c>
      <c r="GN654" s="2" t="s">
        <v>226</v>
      </c>
      <c r="GO654" s="2" t="s">
        <v>238</v>
      </c>
      <c r="GP654" s="2" t="s">
        <v>226</v>
      </c>
      <c r="GQ654" s="4">
        <v>4</v>
      </c>
      <c r="GR654" s="8">
        <v>168.92</v>
      </c>
      <c r="GS654" s="4">
        <v>2</v>
      </c>
      <c r="GT654" s="8">
        <v>84.46</v>
      </c>
      <c r="GU654" s="7">
        <v>1</v>
      </c>
      <c r="GV654" s="7">
        <v>1</v>
      </c>
      <c r="GW654" s="2" t="s">
        <v>239</v>
      </c>
      <c r="GX654" s="2" t="s">
        <v>223</v>
      </c>
      <c r="GY654" s="2" t="s">
        <v>1789</v>
      </c>
      <c r="GZ654" s="2" t="s">
        <v>483</v>
      </c>
      <c r="HA654" s="2" t="s">
        <v>238</v>
      </c>
      <c r="HB654" s="2" t="s">
        <v>226</v>
      </c>
      <c r="HC654" s="4">
        <v>5</v>
      </c>
      <c r="HD654" s="8">
        <v>179.5</v>
      </c>
      <c r="HE654" s="4">
        <v>5</v>
      </c>
      <c r="HF654" s="8">
        <v>168.9</v>
      </c>
      <c r="HG654" s="7"/>
      <c r="HH654" s="7">
        <v>0.0628</v>
      </c>
      <c r="HI654" s="2" t="s">
        <v>239</v>
      </c>
      <c r="HJ654" s="2" t="s">
        <v>223</v>
      </c>
      <c r="HK654" s="2" t="s">
        <v>3591</v>
      </c>
      <c r="HL654" s="2" t="s">
        <v>912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223</v>
      </c>
      <c r="HW654" s="2" t="s">
        <v>226</v>
      </c>
      <c r="HX654" s="2" t="s">
        <v>226</v>
      </c>
      <c r="HY654" s="2" t="s">
        <v>238</v>
      </c>
      <c r="HZ654" s="2" t="s">
        <v>291</v>
      </c>
      <c r="IA654" s="4"/>
      <c r="IB654" s="8"/>
      <c r="IC654" s="4"/>
      <c r="ID654" s="8"/>
      <c r="IE654" s="7"/>
      <c r="IF654" s="7"/>
      <c r="IG654" s="2" t="s">
        <v>252</v>
      </c>
      <c r="IH654" s="2" t="s">
        <v>223</v>
      </c>
      <c r="II654" s="2" t="s">
        <v>226</v>
      </c>
      <c r="IJ654" s="2" t="s">
        <v>226</v>
      </c>
      <c r="IK654" s="2" t="s">
        <v>238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223</v>
      </c>
      <c r="IU654" s="2" t="s">
        <v>226</v>
      </c>
      <c r="IV654" s="2" t="s">
        <v>226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448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252</v>
      </c>
      <c r="KP654" s="2" t="s">
        <v>223</v>
      </c>
      <c r="KQ654" s="2" t="s">
        <v>226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252</v>
      </c>
      <c r="LB654" s="2" t="s">
        <v>223</v>
      </c>
      <c r="LC654" s="2" t="s">
        <v>226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448</v>
      </c>
      <c r="LN654" s="2" t="s">
        <v>223</v>
      </c>
      <c r="LO654" s="2" t="s">
        <v>226</v>
      </c>
      <c r="LP654" s="2" t="s">
        <v>226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223</v>
      </c>
      <c r="MY654" s="2" t="s">
        <v>697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>
        <v>2</v>
      </c>
      <c r="NF654" s="8">
        <v>86.06</v>
      </c>
      <c r="NG654" s="7">
        <v>-1</v>
      </c>
      <c r="NH654" s="7">
        <v>-1</v>
      </c>
      <c r="NI654" s="2" t="s">
        <v>239</v>
      </c>
      <c r="NJ654" s="2" t="s">
        <v>261</v>
      </c>
      <c r="NK654" s="2" t="s">
        <v>290</v>
      </c>
      <c r="NL654" s="2" t="s">
        <v>553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239</v>
      </c>
      <c r="NV654" s="2" t="s">
        <v>237</v>
      </c>
      <c r="NW654" s="2" t="s">
        <v>696</v>
      </c>
      <c r="NX654" s="2" t="s">
        <v>657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239</v>
      </c>
      <c r="OH654" s="2" t="s">
        <v>237</v>
      </c>
      <c r="OI654" s="2" t="s">
        <v>671</v>
      </c>
      <c r="OJ654" s="2" t="s">
        <v>226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252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252</v>
      </c>
      <c r="PF654" s="2" t="s">
        <v>223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266</v>
      </c>
      <c r="QD654" s="2" t="s">
        <v>223</v>
      </c>
      <c r="QE654" s="2" t="s">
        <v>226</v>
      </c>
      <c r="QF654" s="2" t="s">
        <v>226</v>
      </c>
      <c r="QG654" s="2" t="s">
        <v>238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236</v>
      </c>
      <c r="QP654" s="2" t="s">
        <v>237</v>
      </c>
      <c r="QQ654" s="2" t="s">
        <v>226</v>
      </c>
      <c r="QR654" s="2" t="s">
        <v>226</v>
      </c>
      <c r="QS654" s="2" t="s">
        <v>238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266</v>
      </c>
      <c r="RB654" s="2" t="s">
        <v>223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226</v>
      </c>
      <c r="RN654" s="2" t="s">
        <v>226</v>
      </c>
      <c r="RO654" s="2" t="s">
        <v>226</v>
      </c>
      <c r="RP654" s="2" t="s">
        <v>226</v>
      </c>
      <c r="RQ654" s="2" t="s">
        <v>226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236</v>
      </c>
      <c r="RZ654" s="2" t="s">
        <v>237</v>
      </c>
      <c r="SA654" s="2" t="s">
        <v>226</v>
      </c>
      <c r="SB654" s="2" t="s">
        <v>226</v>
      </c>
      <c r="SC654" s="2" t="s">
        <v>238</v>
      </c>
      <c r="SD654" s="2" t="s">
        <v>226</v>
      </c>
      <c r="SE654" s="4">
        <v>135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>
        <v>70</v>
      </c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>
        <v>30</v>
      </c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>
        <v>80</v>
      </c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</row>
    <row r="655">
      <c r="A655" s="2" t="s">
        <v>4553</v>
      </c>
      <c r="B655" s="2" t="s">
        <v>577</v>
      </c>
      <c r="C655" s="2" t="s">
        <v>4255</v>
      </c>
      <c r="D655" s="2" t="s">
        <v>3985</v>
      </c>
      <c r="E655" s="2" t="s">
        <v>3986</v>
      </c>
      <c r="F655" s="2" t="s">
        <v>2309</v>
      </c>
      <c r="G655" s="2" t="s">
        <v>4425</v>
      </c>
      <c r="H655" s="2" t="s">
        <v>4426</v>
      </c>
      <c r="I655" s="2" t="s">
        <v>4550</v>
      </c>
      <c r="J655" s="2" t="s">
        <v>221</v>
      </c>
      <c r="K655" s="2" t="s">
        <v>1658</v>
      </c>
      <c r="L655" s="3">
        <v>49.15</v>
      </c>
      <c r="M655" s="3">
        <v>51.61</v>
      </c>
      <c r="N655" s="3">
        <v>99.99</v>
      </c>
      <c r="O655" s="2" t="s">
        <v>223</v>
      </c>
      <c r="P655" s="2" t="s">
        <v>224</v>
      </c>
      <c r="Q655" s="2" t="s">
        <v>225</v>
      </c>
      <c r="R655" s="2" t="s">
        <v>226</v>
      </c>
      <c r="S655" s="2" t="s">
        <v>4428</v>
      </c>
      <c r="T655" s="2" t="s">
        <v>228</v>
      </c>
      <c r="U655" s="2" t="s">
        <v>371</v>
      </c>
      <c r="V655" s="2" t="s">
        <v>2079</v>
      </c>
      <c r="W655" s="2" t="s">
        <v>971</v>
      </c>
      <c r="X655" s="2" t="s">
        <v>4350</v>
      </c>
      <c r="Y655" s="2" t="s">
        <v>4135</v>
      </c>
      <c r="Z655" s="4">
        <v>136</v>
      </c>
      <c r="AA655" s="4">
        <f>=ROUNDDOWN(22.6666666666667,0)</f>
      </c>
      <c r="AB655" s="5">
        <v>6</v>
      </c>
      <c r="AC655" s="2" t="s">
        <v>1354</v>
      </c>
      <c r="AD655" s="4">
        <v>90</v>
      </c>
      <c r="AE655" s="4">
        <v>230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47</v>
      </c>
      <c r="AQ655" s="8">
        <v>2647.34</v>
      </c>
      <c r="AR655" s="4">
        <v>41</v>
      </c>
      <c r="AS655" s="8">
        <v>2167.98</v>
      </c>
      <c r="AT655" s="7">
        <v>0.1463</v>
      </c>
      <c r="AU655" s="7">
        <v>0.2211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0.4802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47</v>
      </c>
      <c r="BK655" s="8">
        <v>2647.34</v>
      </c>
      <c r="BL655" s="2" t="s">
        <v>4554</v>
      </c>
      <c r="BM655" s="7">
        <v>1</v>
      </c>
      <c r="BN655" s="7">
        <v>1</v>
      </c>
      <c r="BO655" s="4">
        <v>18</v>
      </c>
      <c r="BP655" s="8">
        <v>1017.36</v>
      </c>
      <c r="BQ655" s="4"/>
      <c r="BR655" s="8"/>
      <c r="BS655" s="7"/>
      <c r="BT655" s="7"/>
      <c r="BU655" s="2" t="s">
        <v>239</v>
      </c>
      <c r="BV655" s="2" t="s">
        <v>223</v>
      </c>
      <c r="BW655" s="2" t="s">
        <v>226</v>
      </c>
      <c r="BX655" s="2" t="s">
        <v>1446</v>
      </c>
      <c r="BY655" s="2" t="s">
        <v>238</v>
      </c>
      <c r="BZ655" s="2" t="s">
        <v>226</v>
      </c>
      <c r="CA655" s="4">
        <v>6</v>
      </c>
      <c r="CB655" s="8">
        <v>326.58</v>
      </c>
      <c r="CC655" s="4">
        <v>6</v>
      </c>
      <c r="CD655" s="8">
        <v>326.58</v>
      </c>
      <c r="CE655" s="7"/>
      <c r="CF655" s="7"/>
      <c r="CG655" s="2" t="s">
        <v>239</v>
      </c>
      <c r="CH655" s="2" t="s">
        <v>223</v>
      </c>
      <c r="CI655" s="2" t="s">
        <v>1959</v>
      </c>
      <c r="CJ655" s="2" t="s">
        <v>892</v>
      </c>
      <c r="CK655" s="2" t="s">
        <v>238</v>
      </c>
      <c r="CL655" s="2" t="s">
        <v>226</v>
      </c>
      <c r="CM655" s="4">
        <v>8</v>
      </c>
      <c r="CN655" s="8">
        <v>450</v>
      </c>
      <c r="CO655" s="4">
        <v>1</v>
      </c>
      <c r="CP655" s="8">
        <v>56.25</v>
      </c>
      <c r="CQ655" s="7">
        <v>7</v>
      </c>
      <c r="CR655" s="7">
        <v>7</v>
      </c>
      <c r="CS655" s="2" t="s">
        <v>239</v>
      </c>
      <c r="CT655" s="2" t="s">
        <v>223</v>
      </c>
      <c r="CU655" s="2" t="s">
        <v>4430</v>
      </c>
      <c r="CV655" s="2" t="s">
        <v>4551</v>
      </c>
      <c r="CW655" s="2" t="s">
        <v>238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239</v>
      </c>
      <c r="DF655" s="2" t="s">
        <v>223</v>
      </c>
      <c r="DG655" s="2" t="s">
        <v>491</v>
      </c>
      <c r="DH655" s="2" t="s">
        <v>265</v>
      </c>
      <c r="DI655" s="2" t="s">
        <v>238</v>
      </c>
      <c r="DJ655" s="2" t="s">
        <v>226</v>
      </c>
      <c r="DK655" s="4">
        <v>1</v>
      </c>
      <c r="DL655" s="8">
        <v>54.19</v>
      </c>
      <c r="DM655" s="4">
        <v>4</v>
      </c>
      <c r="DN655" s="8">
        <v>195.08</v>
      </c>
      <c r="DO655" s="7">
        <v>-0.75</v>
      </c>
      <c r="DP655" s="7">
        <v>-0.7222</v>
      </c>
      <c r="DQ655" s="2" t="s">
        <v>239</v>
      </c>
      <c r="DR655" s="2" t="s">
        <v>223</v>
      </c>
      <c r="DS655" s="2" t="s">
        <v>1987</v>
      </c>
      <c r="DT655" s="2" t="s">
        <v>306</v>
      </c>
      <c r="DU655" s="2" t="s">
        <v>238</v>
      </c>
      <c r="DV655" s="2" t="s">
        <v>226</v>
      </c>
      <c r="DW655" s="4">
        <v>1</v>
      </c>
      <c r="DX655" s="8">
        <v>54.19</v>
      </c>
      <c r="DY655" s="4">
        <v>7</v>
      </c>
      <c r="DZ655" s="8">
        <v>379.33</v>
      </c>
      <c r="EA655" s="7">
        <v>-0.8571</v>
      </c>
      <c r="EB655" s="7">
        <v>-0.8571</v>
      </c>
      <c r="EC655" s="2" t="s">
        <v>239</v>
      </c>
      <c r="ED655" s="2" t="s">
        <v>223</v>
      </c>
      <c r="EE655" s="2" t="s">
        <v>705</v>
      </c>
      <c r="EF655" s="2" t="s">
        <v>874</v>
      </c>
      <c r="EG655" s="2" t="s">
        <v>238</v>
      </c>
      <c r="EH655" s="2" t="s">
        <v>226</v>
      </c>
      <c r="EI655" s="4">
        <v>3</v>
      </c>
      <c r="EJ655" s="8">
        <v>162.21</v>
      </c>
      <c r="EK655" s="4">
        <v>13</v>
      </c>
      <c r="EL655" s="8">
        <v>702.91</v>
      </c>
      <c r="EM655" s="7">
        <v>-0.7692</v>
      </c>
      <c r="EN655" s="7">
        <v>-0.7692</v>
      </c>
      <c r="EO655" s="2" t="s">
        <v>239</v>
      </c>
      <c r="EP655" s="2" t="s">
        <v>223</v>
      </c>
      <c r="EQ655" s="2" t="s">
        <v>4551</v>
      </c>
      <c r="ER655" s="2" t="s">
        <v>348</v>
      </c>
      <c r="ES655" s="2" t="s">
        <v>238</v>
      </c>
      <c r="ET655" s="2" t="s">
        <v>226</v>
      </c>
      <c r="EU655" s="4"/>
      <c r="EV655" s="8"/>
      <c r="EW655" s="4"/>
      <c r="EX655" s="8"/>
      <c r="EY655" s="7"/>
      <c r="EZ655" s="7"/>
      <c r="FA655" s="2" t="s">
        <v>239</v>
      </c>
      <c r="FB655" s="2" t="s">
        <v>223</v>
      </c>
      <c r="FC655" s="2" t="s">
        <v>349</v>
      </c>
      <c r="FD655" s="2" t="s">
        <v>306</v>
      </c>
      <c r="FE655" s="2" t="s">
        <v>238</v>
      </c>
      <c r="FF655" s="2" t="s">
        <v>226</v>
      </c>
      <c r="FG655" s="4">
        <v>3</v>
      </c>
      <c r="FH655" s="8">
        <v>254.97</v>
      </c>
      <c r="FI655" s="4"/>
      <c r="FJ655" s="8"/>
      <c r="FK655" s="7"/>
      <c r="FL655" s="7"/>
      <c r="FM655" s="2" t="s">
        <v>239</v>
      </c>
      <c r="FN655" s="2" t="s">
        <v>223</v>
      </c>
      <c r="FO655" s="2" t="s">
        <v>4430</v>
      </c>
      <c r="FP655" s="2" t="s">
        <v>2999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223</v>
      </c>
      <c r="GA655" s="2" t="s">
        <v>661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252</v>
      </c>
      <c r="GL655" s="2" t="s">
        <v>223</v>
      </c>
      <c r="GM655" s="2" t="s">
        <v>226</v>
      </c>
      <c r="GN655" s="2" t="s">
        <v>226</v>
      </c>
      <c r="GO655" s="2" t="s">
        <v>238</v>
      </c>
      <c r="GP655" s="2" t="s">
        <v>226</v>
      </c>
      <c r="GQ655" s="4">
        <v>1</v>
      </c>
      <c r="GR655" s="8">
        <v>54.19</v>
      </c>
      <c r="GS655" s="4">
        <v>3</v>
      </c>
      <c r="GT655" s="8">
        <v>162.57</v>
      </c>
      <c r="GU655" s="7">
        <v>-0.6667</v>
      </c>
      <c r="GV655" s="7">
        <v>-0.6667</v>
      </c>
      <c r="GW655" s="2" t="s">
        <v>239</v>
      </c>
      <c r="GX655" s="2" t="s">
        <v>223</v>
      </c>
      <c r="GY655" s="2" t="s">
        <v>514</v>
      </c>
      <c r="GZ655" s="2" t="s">
        <v>278</v>
      </c>
      <c r="HA655" s="2" t="s">
        <v>238</v>
      </c>
      <c r="HB655" s="2" t="s">
        <v>226</v>
      </c>
      <c r="HC655" s="4">
        <v>6</v>
      </c>
      <c r="HD655" s="8">
        <v>273.65</v>
      </c>
      <c r="HE655" s="4">
        <v>5</v>
      </c>
      <c r="HF655" s="8">
        <v>238.43</v>
      </c>
      <c r="HG655" s="7">
        <v>0.2</v>
      </c>
      <c r="HH655" s="7">
        <v>0.1477</v>
      </c>
      <c r="HI655" s="2" t="s">
        <v>239</v>
      </c>
      <c r="HJ655" s="2" t="s">
        <v>223</v>
      </c>
      <c r="HK655" s="2" t="s">
        <v>3591</v>
      </c>
      <c r="HL655" s="2" t="s">
        <v>476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223</v>
      </c>
      <c r="HW655" s="2" t="s">
        <v>226</v>
      </c>
      <c r="HX655" s="2" t="s">
        <v>226</v>
      </c>
      <c r="HY655" s="2" t="s">
        <v>238</v>
      </c>
      <c r="HZ655" s="2" t="s">
        <v>291</v>
      </c>
      <c r="IA655" s="4"/>
      <c r="IB655" s="8"/>
      <c r="IC655" s="4"/>
      <c r="ID655" s="8"/>
      <c r="IE655" s="7"/>
      <c r="IF655" s="7"/>
      <c r="IG655" s="2" t="s">
        <v>252</v>
      </c>
      <c r="IH655" s="2" t="s">
        <v>223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223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448</v>
      </c>
      <c r="JF655" s="2" t="s">
        <v>223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223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252</v>
      </c>
      <c r="KP655" s="2" t="s">
        <v>223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252</v>
      </c>
      <c r="LB655" s="2" t="s">
        <v>223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448</v>
      </c>
      <c r="LN655" s="2" t="s">
        <v>223</v>
      </c>
      <c r="LO655" s="2" t="s">
        <v>226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223</v>
      </c>
      <c r="MY655" s="2" t="s">
        <v>697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>
        <v>1</v>
      </c>
      <c r="NF655" s="8">
        <v>55.22</v>
      </c>
      <c r="NG655" s="7">
        <v>-1</v>
      </c>
      <c r="NH655" s="7">
        <v>-1</v>
      </c>
      <c r="NI655" s="2" t="s">
        <v>239</v>
      </c>
      <c r="NJ655" s="2" t="s">
        <v>261</v>
      </c>
      <c r="NK655" s="2" t="s">
        <v>290</v>
      </c>
      <c r="NL655" s="2" t="s">
        <v>361</v>
      </c>
      <c r="NM655" s="2" t="s">
        <v>238</v>
      </c>
      <c r="NN655" s="2" t="s">
        <v>226</v>
      </c>
      <c r="NO655" s="4"/>
      <c r="NP655" s="8"/>
      <c r="NQ655" s="4">
        <v>1</v>
      </c>
      <c r="NR655" s="8">
        <v>51.61</v>
      </c>
      <c r="NS655" s="7">
        <v>-1</v>
      </c>
      <c r="NT655" s="7">
        <v>-1</v>
      </c>
      <c r="NU655" s="2" t="s">
        <v>239</v>
      </c>
      <c r="NV655" s="2" t="s">
        <v>237</v>
      </c>
      <c r="NW655" s="2" t="s">
        <v>696</v>
      </c>
      <c r="NX655" s="2" t="s">
        <v>657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239</v>
      </c>
      <c r="OH655" s="2" t="s">
        <v>237</v>
      </c>
      <c r="OI655" s="2" t="s">
        <v>671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252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252</v>
      </c>
      <c r="PF655" s="2" t="s">
        <v>223</v>
      </c>
      <c r="PG655" s="2" t="s">
        <v>226</v>
      </c>
      <c r="PH655" s="2" t="s">
        <v>226</v>
      </c>
      <c r="PI655" s="2" t="s">
        <v>238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266</v>
      </c>
      <c r="QD655" s="2" t="s">
        <v>223</v>
      </c>
      <c r="QE655" s="2" t="s">
        <v>226</v>
      </c>
      <c r="QF655" s="2" t="s">
        <v>226</v>
      </c>
      <c r="QG655" s="2" t="s">
        <v>238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237</v>
      </c>
      <c r="QQ655" s="2" t="s">
        <v>226</v>
      </c>
      <c r="QR655" s="2" t="s">
        <v>226</v>
      </c>
      <c r="QS655" s="2" t="s">
        <v>238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266</v>
      </c>
      <c r="RB655" s="2" t="s">
        <v>223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237</v>
      </c>
      <c r="SA655" s="2" t="s">
        <v>226</v>
      </c>
      <c r="SB655" s="2" t="s">
        <v>226</v>
      </c>
      <c r="SC655" s="2" t="s">
        <v>238</v>
      </c>
      <c r="SD655" s="2" t="s">
        <v>226</v>
      </c>
      <c r="SE655" s="4">
        <v>136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>
        <v>90</v>
      </c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>
        <v>40</v>
      </c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>
        <v>100</v>
      </c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</row>
    <row r="656">
      <c r="A656" s="2" t="s">
        <v>4555</v>
      </c>
      <c r="B656" s="2" t="s">
        <v>577</v>
      </c>
      <c r="C656" s="2" t="s">
        <v>4255</v>
      </c>
      <c r="D656" s="2" t="s">
        <v>3985</v>
      </c>
      <c r="E656" s="2" t="s">
        <v>3986</v>
      </c>
      <c r="F656" s="2" t="s">
        <v>4447</v>
      </c>
      <c r="G656" s="2" t="s">
        <v>4448</v>
      </c>
      <c r="H656" s="2" t="s">
        <v>2555</v>
      </c>
      <c r="I656" s="2" t="s">
        <v>4556</v>
      </c>
      <c r="J656" s="2" t="s">
        <v>437</v>
      </c>
      <c r="K656" s="2" t="s">
        <v>4449</v>
      </c>
      <c r="L656" s="3">
        <v>38.4</v>
      </c>
      <c r="M656" s="3">
        <v>40.32</v>
      </c>
      <c r="N656" s="3">
        <v>79.99</v>
      </c>
      <c r="O656" s="2" t="s">
        <v>283</v>
      </c>
      <c r="P656" s="2" t="s">
        <v>284</v>
      </c>
      <c r="Q656" s="2" t="s">
        <v>225</v>
      </c>
      <c r="R656" s="2" t="s">
        <v>226</v>
      </c>
      <c r="S656" s="2" t="s">
        <v>4450</v>
      </c>
      <c r="T656" s="2" t="s">
        <v>228</v>
      </c>
      <c r="U656" s="2" t="s">
        <v>371</v>
      </c>
      <c r="V656" s="2" t="s">
        <v>2079</v>
      </c>
      <c r="W656" s="2" t="s">
        <v>231</v>
      </c>
      <c r="X656" s="2" t="s">
        <v>226</v>
      </c>
      <c r="Y656" s="2" t="s">
        <v>1809</v>
      </c>
      <c r="Z656" s="4"/>
      <c r="AA656" s="4">
        <f>=ROUNDDOWN({0},0)</f>
      </c>
      <c r="AB656" s="5"/>
      <c r="AC656" s="2" t="s">
        <v>226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/>
      <c r="AQ656" s="8"/>
      <c r="AR656" s="4">
        <v>1</v>
      </c>
      <c r="AS656" s="8">
        <v>40.31</v>
      </c>
      <c r="AT656" s="7">
        <v>-1</v>
      </c>
      <c r="AU656" s="7">
        <v>-1</v>
      </c>
      <c r="AV656" s="4" t="s">
        <v>226</v>
      </c>
      <c r="AW656" s="8" t="s">
        <v>226</v>
      </c>
      <c r="AX656" s="4">
        <v>34</v>
      </c>
      <c r="AY656" s="8">
        <v>1246.85</v>
      </c>
      <c r="AZ656" s="7" t="s">
        <v>226</v>
      </c>
      <c r="BA656" s="7" t="s">
        <v>226</v>
      </c>
      <c r="BB656" s="7"/>
      <c r="BC656" s="4" t="s">
        <v>226</v>
      </c>
      <c r="BD656" s="8" t="s">
        <v>226</v>
      </c>
      <c r="BE656" s="4">
        <v>34</v>
      </c>
      <c r="BF656" s="8">
        <v>1246.85</v>
      </c>
      <c r="BG656" s="7" t="s">
        <v>226</v>
      </c>
      <c r="BH656" s="7" t="s">
        <v>226</v>
      </c>
      <c r="BI656" s="7"/>
      <c r="BJ656" s="4"/>
      <c r="BK656" s="8"/>
      <c r="BL656" s="2" t="s">
        <v>23</v>
      </c>
      <c r="BM656" s="7"/>
      <c r="BN656" s="7"/>
      <c r="BO656" s="4"/>
      <c r="BP656" s="8"/>
      <c r="BQ656" s="4"/>
      <c r="BR656" s="8"/>
      <c r="BS656" s="7"/>
      <c r="BT656" s="7"/>
      <c r="BU656" s="2" t="s">
        <v>239</v>
      </c>
      <c r="BV656" s="2" t="s">
        <v>237</v>
      </c>
      <c r="BW656" s="2" t="s">
        <v>226</v>
      </c>
      <c r="BX656" s="2" t="s">
        <v>1584</v>
      </c>
      <c r="BY656" s="2" t="s">
        <v>238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239</v>
      </c>
      <c r="CH656" s="2" t="s">
        <v>237</v>
      </c>
      <c r="CI656" s="2" t="s">
        <v>4440</v>
      </c>
      <c r="CJ656" s="2" t="s">
        <v>3758</v>
      </c>
      <c r="CK656" s="2" t="s">
        <v>238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239</v>
      </c>
      <c r="CT656" s="2" t="s">
        <v>237</v>
      </c>
      <c r="CU656" s="2" t="s">
        <v>1234</v>
      </c>
      <c r="CV656" s="2" t="s">
        <v>1812</v>
      </c>
      <c r="CW656" s="2" t="s">
        <v>238</v>
      </c>
      <c r="CX656" s="2" t="s">
        <v>226</v>
      </c>
      <c r="CY656" s="4"/>
      <c r="CZ656" s="8"/>
      <c r="DA656" s="4"/>
      <c r="DB656" s="8"/>
      <c r="DC656" s="7"/>
      <c r="DD656" s="7"/>
      <c r="DE656" s="2" t="s">
        <v>239</v>
      </c>
      <c r="DF656" s="2" t="s">
        <v>237</v>
      </c>
      <c r="DG656" s="2" t="s">
        <v>1112</v>
      </c>
      <c r="DH656" s="2" t="s">
        <v>1816</v>
      </c>
      <c r="DI656" s="2" t="s">
        <v>291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239</v>
      </c>
      <c r="DR656" s="2" t="s">
        <v>237</v>
      </c>
      <c r="DS656" s="2" t="s">
        <v>2701</v>
      </c>
      <c r="DT656" s="2" t="s">
        <v>1813</v>
      </c>
      <c r="DU656" s="2" t="s">
        <v>238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239</v>
      </c>
      <c r="ED656" s="2" t="s">
        <v>237</v>
      </c>
      <c r="EE656" s="2" t="s">
        <v>1233</v>
      </c>
      <c r="EF656" s="2" t="s">
        <v>2314</v>
      </c>
      <c r="EG656" s="2" t="s">
        <v>238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239</v>
      </c>
      <c r="EP656" s="2" t="s">
        <v>237</v>
      </c>
      <c r="EQ656" s="2" t="s">
        <v>1222</v>
      </c>
      <c r="ER656" s="2" t="s">
        <v>1216</v>
      </c>
      <c r="ES656" s="2" t="s">
        <v>238</v>
      </c>
      <c r="ET656" s="2" t="s">
        <v>226</v>
      </c>
      <c r="EU656" s="4"/>
      <c r="EV656" s="8"/>
      <c r="EW656" s="4">
        <v>1</v>
      </c>
      <c r="EX656" s="8">
        <v>40.31</v>
      </c>
      <c r="EY656" s="7">
        <v>-1</v>
      </c>
      <c r="EZ656" s="7">
        <v>-1</v>
      </c>
      <c r="FA656" s="2" t="s">
        <v>239</v>
      </c>
      <c r="FB656" s="2" t="s">
        <v>237</v>
      </c>
      <c r="FC656" s="2" t="s">
        <v>1115</v>
      </c>
      <c r="FD656" s="2" t="s">
        <v>1467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237</v>
      </c>
      <c r="FO656" s="2" t="s">
        <v>1694</v>
      </c>
      <c r="FP656" s="2" t="s">
        <v>3234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226</v>
      </c>
      <c r="FZ656" s="2" t="s">
        <v>226</v>
      </c>
      <c r="GA656" s="2" t="s">
        <v>226</v>
      </c>
      <c r="GB656" s="2" t="s">
        <v>226</v>
      </c>
      <c r="GC656" s="2" t="s">
        <v>226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252</v>
      </c>
      <c r="GL656" s="2" t="s">
        <v>237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239</v>
      </c>
      <c r="GX656" s="2" t="s">
        <v>237</v>
      </c>
      <c r="GY656" s="2" t="s">
        <v>1942</v>
      </c>
      <c r="GZ656" s="2" t="s">
        <v>3670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239</v>
      </c>
      <c r="HJ656" s="2" t="s">
        <v>237</v>
      </c>
      <c r="HK656" s="2" t="s">
        <v>2602</v>
      </c>
      <c r="HL656" s="2" t="s">
        <v>226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239</v>
      </c>
      <c r="HV656" s="2" t="s">
        <v>237</v>
      </c>
      <c r="HW656" s="2" t="s">
        <v>998</v>
      </c>
      <c r="HX656" s="2" t="s">
        <v>1093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252</v>
      </c>
      <c r="IH656" s="2" t="s">
        <v>237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226</v>
      </c>
      <c r="IT656" s="2" t="s">
        <v>226</v>
      </c>
      <c r="IU656" s="2" t="s">
        <v>226</v>
      </c>
      <c r="IV656" s="2" t="s">
        <v>226</v>
      </c>
      <c r="IW656" s="2" t="s">
        <v>226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252</v>
      </c>
      <c r="JF656" s="2" t="s">
        <v>237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237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237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237</v>
      </c>
      <c r="KQ656" s="2" t="s">
        <v>226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239</v>
      </c>
      <c r="LB656" s="2" t="s">
        <v>237</v>
      </c>
      <c r="LC656" s="2" t="s">
        <v>1587</v>
      </c>
      <c r="LD656" s="2" t="s">
        <v>1595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239</v>
      </c>
      <c r="LN656" s="2" t="s">
        <v>237</v>
      </c>
      <c r="LO656" s="2" t="s">
        <v>321</v>
      </c>
      <c r="LP656" s="2" t="s">
        <v>2730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448</v>
      </c>
      <c r="MX656" s="2" t="s">
        <v>237</v>
      </c>
      <c r="MY656" s="2" t="s">
        <v>226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239</v>
      </c>
      <c r="NJ656" s="2" t="s">
        <v>237</v>
      </c>
      <c r="NK656" s="2" t="s">
        <v>1989</v>
      </c>
      <c r="NL656" s="2" t="s">
        <v>4329</v>
      </c>
      <c r="NM656" s="2" t="s">
        <v>291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239</v>
      </c>
      <c r="NV656" s="2" t="s">
        <v>237</v>
      </c>
      <c r="NW656" s="2" t="s">
        <v>1023</v>
      </c>
      <c r="NX656" s="2" t="s">
        <v>226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252</v>
      </c>
      <c r="OH656" s="2" t="s">
        <v>237</v>
      </c>
      <c r="OI656" s="2" t="s">
        <v>226</v>
      </c>
      <c r="OJ656" s="2" t="s">
        <v>226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252</v>
      </c>
      <c r="OT656" s="2" t="s">
        <v>237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237</v>
      </c>
      <c r="QQ656" s="2" t="s">
        <v>226</v>
      </c>
      <c r="QR656" s="2" t="s">
        <v>226</v>
      </c>
      <c r="QS656" s="2" t="s">
        <v>238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266</v>
      </c>
      <c r="RB656" s="2" t="s">
        <v>237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239</v>
      </c>
      <c r="RZ656" s="2" t="s">
        <v>237</v>
      </c>
      <c r="SA656" s="2" t="s">
        <v>621</v>
      </c>
      <c r="SB656" s="2" t="s">
        <v>3278</v>
      </c>
      <c r="SC656" s="2" t="s">
        <v>238</v>
      </c>
      <c r="SD656" s="2" t="s">
        <v>226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</row>
    <row r="657">
      <c r="A657" s="2" t="s">
        <v>4557</v>
      </c>
      <c r="B657" s="2" t="s">
        <v>577</v>
      </c>
      <c r="C657" s="2" t="s">
        <v>4255</v>
      </c>
      <c r="D657" s="2" t="s">
        <v>3985</v>
      </c>
      <c r="E657" s="2" t="s">
        <v>3986</v>
      </c>
      <c r="F657" s="2" t="s">
        <v>4447</v>
      </c>
      <c r="G657" s="2" t="s">
        <v>4448</v>
      </c>
      <c r="H657" s="2" t="s">
        <v>2555</v>
      </c>
      <c r="I657" s="2" t="s">
        <v>4556</v>
      </c>
      <c r="J657" s="2" t="s">
        <v>221</v>
      </c>
      <c r="K657" s="2" t="s">
        <v>4449</v>
      </c>
      <c r="L657" s="3">
        <v>49</v>
      </c>
      <c r="M657" s="3">
        <v>51.45</v>
      </c>
      <c r="N657" s="3">
        <v>99.99</v>
      </c>
      <c r="O657" s="2" t="s">
        <v>283</v>
      </c>
      <c r="P657" s="2" t="s">
        <v>284</v>
      </c>
      <c r="Q657" s="2" t="s">
        <v>225</v>
      </c>
      <c r="R657" s="2" t="s">
        <v>226</v>
      </c>
      <c r="S657" s="2" t="s">
        <v>4450</v>
      </c>
      <c r="T657" s="2" t="s">
        <v>228</v>
      </c>
      <c r="U657" s="2" t="s">
        <v>229</v>
      </c>
      <c r="V657" s="2" t="s">
        <v>2079</v>
      </c>
      <c r="W657" s="2" t="s">
        <v>231</v>
      </c>
      <c r="X657" s="2" t="s">
        <v>226</v>
      </c>
      <c r="Y657" s="2" t="s">
        <v>1809</v>
      </c>
      <c r="Z657" s="4"/>
      <c r="AA657" s="4">
        <f>=ROUNDDOWN({0},0)</f>
      </c>
      <c r="AB657" s="5"/>
      <c r="AC657" s="2" t="s">
        <v>226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>
        <v>33</v>
      </c>
      <c r="AS657" s="8">
        <v>1206.54</v>
      </c>
      <c r="AT657" s="7">
        <v>-1</v>
      </c>
      <c r="AU657" s="7">
        <v>-1</v>
      </c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/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/>
      <c r="BJ657" s="4"/>
      <c r="BK657" s="8"/>
      <c r="BL657" s="2" t="s">
        <v>2636</v>
      </c>
      <c r="BM657" s="7"/>
      <c r="BN657" s="7"/>
      <c r="BO657" s="4"/>
      <c r="BP657" s="8"/>
      <c r="BQ657" s="4"/>
      <c r="BR657" s="8"/>
      <c r="BS657" s="7"/>
      <c r="BT657" s="7"/>
      <c r="BU657" s="2" t="s">
        <v>239</v>
      </c>
      <c r="BV657" s="2" t="s">
        <v>237</v>
      </c>
      <c r="BW657" s="2" t="s">
        <v>226</v>
      </c>
      <c r="BX657" s="2" t="s">
        <v>2704</v>
      </c>
      <c r="BY657" s="2" t="s">
        <v>238</v>
      </c>
      <c r="BZ657" s="2" t="s">
        <v>226</v>
      </c>
      <c r="CA657" s="4"/>
      <c r="CB657" s="8"/>
      <c r="CC657" s="4">
        <v>2</v>
      </c>
      <c r="CD657" s="8">
        <v>109.72</v>
      </c>
      <c r="CE657" s="7">
        <v>-1</v>
      </c>
      <c r="CF657" s="7">
        <v>-1</v>
      </c>
      <c r="CG657" s="2" t="s">
        <v>239</v>
      </c>
      <c r="CH657" s="2" t="s">
        <v>237</v>
      </c>
      <c r="CI657" s="2" t="s">
        <v>4440</v>
      </c>
      <c r="CJ657" s="2" t="s">
        <v>4221</v>
      </c>
      <c r="CK657" s="2" t="s">
        <v>238</v>
      </c>
      <c r="CL657" s="2" t="s">
        <v>226</v>
      </c>
      <c r="CM657" s="4"/>
      <c r="CN657" s="8"/>
      <c r="CO657" s="4">
        <v>5</v>
      </c>
      <c r="CP657" s="8">
        <v>166.7</v>
      </c>
      <c r="CQ657" s="7">
        <v>-1</v>
      </c>
      <c r="CR657" s="7">
        <v>-1</v>
      </c>
      <c r="CS657" s="2" t="s">
        <v>239</v>
      </c>
      <c r="CT657" s="2" t="s">
        <v>237</v>
      </c>
      <c r="CU657" s="2" t="s">
        <v>1234</v>
      </c>
      <c r="CV657" s="2" t="s">
        <v>3360</v>
      </c>
      <c r="CW657" s="2" t="s">
        <v>238</v>
      </c>
      <c r="CX657" s="2" t="s">
        <v>226</v>
      </c>
      <c r="CY657" s="4"/>
      <c r="CZ657" s="8"/>
      <c r="DA657" s="4"/>
      <c r="DB657" s="8"/>
      <c r="DC657" s="7"/>
      <c r="DD657" s="7"/>
      <c r="DE657" s="2" t="s">
        <v>239</v>
      </c>
      <c r="DF657" s="2" t="s">
        <v>237</v>
      </c>
      <c r="DG657" s="2" t="s">
        <v>1112</v>
      </c>
      <c r="DH657" s="2" t="s">
        <v>1103</v>
      </c>
      <c r="DI657" s="2" t="s">
        <v>291</v>
      </c>
      <c r="DJ657" s="2" t="s">
        <v>226</v>
      </c>
      <c r="DK657" s="4"/>
      <c r="DL657" s="8"/>
      <c r="DM657" s="4">
        <v>3</v>
      </c>
      <c r="DN657" s="8">
        <v>88.97</v>
      </c>
      <c r="DO657" s="7">
        <v>-1</v>
      </c>
      <c r="DP657" s="7">
        <v>-1</v>
      </c>
      <c r="DQ657" s="2" t="s">
        <v>239</v>
      </c>
      <c r="DR657" s="2" t="s">
        <v>237</v>
      </c>
      <c r="DS657" s="2" t="s">
        <v>2701</v>
      </c>
      <c r="DT657" s="2" t="s">
        <v>1129</v>
      </c>
      <c r="DU657" s="2" t="s">
        <v>291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239</v>
      </c>
      <c r="ED657" s="2" t="s">
        <v>237</v>
      </c>
      <c r="EE657" s="2" t="s">
        <v>1233</v>
      </c>
      <c r="EF657" s="2" t="s">
        <v>998</v>
      </c>
      <c r="EG657" s="2" t="s">
        <v>238</v>
      </c>
      <c r="EH657" s="2" t="s">
        <v>226</v>
      </c>
      <c r="EI657" s="4"/>
      <c r="EJ657" s="8"/>
      <c r="EK657" s="4">
        <v>21</v>
      </c>
      <c r="EL657" s="8">
        <v>753.69</v>
      </c>
      <c r="EM657" s="7">
        <v>-1</v>
      </c>
      <c r="EN657" s="7">
        <v>-1</v>
      </c>
      <c r="EO657" s="2" t="s">
        <v>239</v>
      </c>
      <c r="EP657" s="2" t="s">
        <v>237</v>
      </c>
      <c r="EQ657" s="2" t="s">
        <v>1222</v>
      </c>
      <c r="ER657" s="2" t="s">
        <v>1063</v>
      </c>
      <c r="ES657" s="2" t="s">
        <v>238</v>
      </c>
      <c r="ET657" s="2" t="s">
        <v>226</v>
      </c>
      <c r="EU657" s="4"/>
      <c r="EV657" s="8"/>
      <c r="EW657" s="4">
        <v>1</v>
      </c>
      <c r="EX657" s="8">
        <v>51.44</v>
      </c>
      <c r="EY657" s="7">
        <v>-1</v>
      </c>
      <c r="EZ657" s="7">
        <v>-1</v>
      </c>
      <c r="FA657" s="2" t="s">
        <v>239</v>
      </c>
      <c r="FB657" s="2" t="s">
        <v>237</v>
      </c>
      <c r="FC657" s="2" t="s">
        <v>1115</v>
      </c>
      <c r="FD657" s="2" t="s">
        <v>1243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237</v>
      </c>
      <c r="FO657" s="2" t="s">
        <v>1694</v>
      </c>
      <c r="FP657" s="2" t="s">
        <v>4558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226</v>
      </c>
      <c r="FZ657" s="2" t="s">
        <v>226</v>
      </c>
      <c r="GA657" s="2" t="s">
        <v>226</v>
      </c>
      <c r="GB657" s="2" t="s">
        <v>226</v>
      </c>
      <c r="GC657" s="2" t="s">
        <v>226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252</v>
      </c>
      <c r="GL657" s="2" t="s">
        <v>237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239</v>
      </c>
      <c r="GX657" s="2" t="s">
        <v>237</v>
      </c>
      <c r="GY657" s="2" t="s">
        <v>1942</v>
      </c>
      <c r="GZ657" s="2" t="s">
        <v>619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239</v>
      </c>
      <c r="HJ657" s="2" t="s">
        <v>237</v>
      </c>
      <c r="HK657" s="2" t="s">
        <v>2602</v>
      </c>
      <c r="HL657" s="2" t="s">
        <v>4559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239</v>
      </c>
      <c r="HV657" s="2" t="s">
        <v>237</v>
      </c>
      <c r="HW657" s="2" t="s">
        <v>998</v>
      </c>
      <c r="HX657" s="2" t="s">
        <v>1867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252</v>
      </c>
      <c r="IH657" s="2" t="s">
        <v>237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226</v>
      </c>
      <c r="IT657" s="2" t="s">
        <v>226</v>
      </c>
      <c r="IU657" s="2" t="s">
        <v>226</v>
      </c>
      <c r="IV657" s="2" t="s">
        <v>226</v>
      </c>
      <c r="IW657" s="2" t="s">
        <v>226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237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237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237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237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239</v>
      </c>
      <c r="LB657" s="2" t="s">
        <v>237</v>
      </c>
      <c r="LC657" s="2" t="s">
        <v>1823</v>
      </c>
      <c r="LD657" s="2" t="s">
        <v>1647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239</v>
      </c>
      <c r="LN657" s="2" t="s">
        <v>237</v>
      </c>
      <c r="LO657" s="2" t="s">
        <v>321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448</v>
      </c>
      <c r="MX657" s="2" t="s">
        <v>237</v>
      </c>
      <c r="MY657" s="2" t="s">
        <v>226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239</v>
      </c>
      <c r="NJ657" s="2" t="s">
        <v>237</v>
      </c>
      <c r="NK657" s="2" t="s">
        <v>1989</v>
      </c>
      <c r="NL657" s="2" t="s">
        <v>1028</v>
      </c>
      <c r="NM657" s="2" t="s">
        <v>291</v>
      </c>
      <c r="NN657" s="2" t="s">
        <v>226</v>
      </c>
      <c r="NO657" s="4"/>
      <c r="NP657" s="8"/>
      <c r="NQ657" s="4">
        <v>1</v>
      </c>
      <c r="NR657" s="8">
        <v>36.02</v>
      </c>
      <c r="NS657" s="7">
        <v>-1</v>
      </c>
      <c r="NT657" s="7">
        <v>-1</v>
      </c>
      <c r="NU657" s="2" t="s">
        <v>239</v>
      </c>
      <c r="NV657" s="2" t="s">
        <v>237</v>
      </c>
      <c r="NW657" s="2" t="s">
        <v>1211</v>
      </c>
      <c r="NX657" s="2" t="s">
        <v>1714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252</v>
      </c>
      <c r="OH657" s="2" t="s">
        <v>237</v>
      </c>
      <c r="OI657" s="2" t="s">
        <v>226</v>
      </c>
      <c r="OJ657" s="2" t="s">
        <v>226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252</v>
      </c>
      <c r="OT657" s="2" t="s">
        <v>237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236</v>
      </c>
      <c r="QP657" s="2" t="s">
        <v>237</v>
      </c>
      <c r="QQ657" s="2" t="s">
        <v>226</v>
      </c>
      <c r="QR657" s="2" t="s">
        <v>226</v>
      </c>
      <c r="QS657" s="2" t="s">
        <v>238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266</v>
      </c>
      <c r="RB657" s="2" t="s">
        <v>237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226</v>
      </c>
      <c r="RN657" s="2" t="s">
        <v>226</v>
      </c>
      <c r="RO657" s="2" t="s">
        <v>226</v>
      </c>
      <c r="RP657" s="2" t="s">
        <v>226</v>
      </c>
      <c r="RQ657" s="2" t="s">
        <v>226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239</v>
      </c>
      <c r="RZ657" s="2" t="s">
        <v>237</v>
      </c>
      <c r="SA657" s="2" t="s">
        <v>621</v>
      </c>
      <c r="SB657" s="2" t="s">
        <v>1099</v>
      </c>
      <c r="SC657" s="2" t="s">
        <v>238</v>
      </c>
      <c r="SD657" s="2" t="s">
        <v>226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</row>
    <row r="658">
      <c r="A658" s="2" t="s">
        <v>4560</v>
      </c>
      <c r="B658" s="2" t="s">
        <v>577</v>
      </c>
      <c r="C658" s="2" t="s">
        <v>4255</v>
      </c>
      <c r="D658" s="2" t="s">
        <v>3985</v>
      </c>
      <c r="E658" s="2" t="s">
        <v>3986</v>
      </c>
      <c r="F658" s="2" t="s">
        <v>4455</v>
      </c>
      <c r="G658" s="2" t="s">
        <v>4456</v>
      </c>
      <c r="H658" s="2" t="s">
        <v>4457</v>
      </c>
      <c r="I658" s="2" t="s">
        <v>4051</v>
      </c>
      <c r="J658" s="2" t="s">
        <v>582</v>
      </c>
      <c r="K658" s="2" t="s">
        <v>4458</v>
      </c>
      <c r="L658" s="3">
        <v>33.6</v>
      </c>
      <c r="M658" s="3">
        <v>35.28</v>
      </c>
      <c r="N658" s="3">
        <v>69.99</v>
      </c>
      <c r="O658" s="2" t="s">
        <v>302</v>
      </c>
      <c r="P658" s="2" t="s">
        <v>4561</v>
      </c>
      <c r="Q658" s="2" t="s">
        <v>225</v>
      </c>
      <c r="R658" s="2" t="s">
        <v>226</v>
      </c>
      <c r="S658" s="2" t="s">
        <v>4459</v>
      </c>
      <c r="T658" s="2" t="s">
        <v>226</v>
      </c>
      <c r="U658" s="2" t="s">
        <v>371</v>
      </c>
      <c r="V658" s="2" t="s">
        <v>4460</v>
      </c>
      <c r="W658" s="2" t="s">
        <v>231</v>
      </c>
      <c r="X658" s="2" t="s">
        <v>226</v>
      </c>
      <c r="Y658" s="2" t="s">
        <v>985</v>
      </c>
      <c r="Z658" s="4"/>
      <c r="AA658" s="4">
        <f>=ROUNDDOWN({0},0)</f>
      </c>
      <c r="AB658" s="5"/>
      <c r="AC658" s="2" t="s">
        <v>226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226</v>
      </c>
      <c r="BM658" s="7"/>
      <c r="BN658" s="7"/>
      <c r="BO658" s="4"/>
      <c r="BP658" s="8"/>
      <c r="BQ658" s="4"/>
      <c r="BR658" s="8"/>
      <c r="BS658" s="7"/>
      <c r="BT658" s="7"/>
      <c r="BU658" s="2" t="s">
        <v>239</v>
      </c>
      <c r="BV658" s="2" t="s">
        <v>237</v>
      </c>
      <c r="BW658" s="2" t="s">
        <v>226</v>
      </c>
      <c r="BX658" s="2" t="s">
        <v>1071</v>
      </c>
      <c r="BY658" s="2" t="s">
        <v>238</v>
      </c>
      <c r="BZ658" s="2" t="s">
        <v>226</v>
      </c>
      <c r="CA658" s="4"/>
      <c r="CB658" s="8"/>
      <c r="CC658" s="4"/>
      <c r="CD658" s="8"/>
      <c r="CE658" s="7"/>
      <c r="CF658" s="7"/>
      <c r="CG658" s="2" t="s">
        <v>252</v>
      </c>
      <c r="CH658" s="2" t="s">
        <v>237</v>
      </c>
      <c r="CI658" s="2" t="s">
        <v>226</v>
      </c>
      <c r="CJ658" s="2" t="s">
        <v>226</v>
      </c>
      <c r="CK658" s="2" t="s">
        <v>238</v>
      </c>
      <c r="CL658" s="2" t="s">
        <v>226</v>
      </c>
      <c r="CM658" s="4"/>
      <c r="CN658" s="8"/>
      <c r="CO658" s="4"/>
      <c r="CP658" s="8"/>
      <c r="CQ658" s="7"/>
      <c r="CR658" s="7"/>
      <c r="CS658" s="2" t="s">
        <v>239</v>
      </c>
      <c r="CT658" s="2" t="s">
        <v>237</v>
      </c>
      <c r="CU658" s="2" t="s">
        <v>1062</v>
      </c>
      <c r="CV658" s="2" t="s">
        <v>4562</v>
      </c>
      <c r="CW658" s="2" t="s">
        <v>238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239</v>
      </c>
      <c r="DF658" s="2" t="s">
        <v>237</v>
      </c>
      <c r="DG658" s="2" t="s">
        <v>1096</v>
      </c>
      <c r="DH658" s="2" t="s">
        <v>1818</v>
      </c>
      <c r="DI658" s="2" t="s">
        <v>238</v>
      </c>
      <c r="DJ658" s="2" t="s">
        <v>226</v>
      </c>
      <c r="DK658" s="4"/>
      <c r="DL658" s="8"/>
      <c r="DM658" s="4"/>
      <c r="DN658" s="8"/>
      <c r="DO658" s="7"/>
      <c r="DP658" s="7"/>
      <c r="DQ658" s="2" t="s">
        <v>239</v>
      </c>
      <c r="DR658" s="2" t="s">
        <v>237</v>
      </c>
      <c r="DS658" s="2" t="s">
        <v>1237</v>
      </c>
      <c r="DT658" s="2" t="s">
        <v>1021</v>
      </c>
      <c r="DU658" s="2" t="s">
        <v>238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239</v>
      </c>
      <c r="ED658" s="2" t="s">
        <v>237</v>
      </c>
      <c r="EE658" s="2" t="s">
        <v>1040</v>
      </c>
      <c r="EF658" s="2" t="s">
        <v>1438</v>
      </c>
      <c r="EG658" s="2" t="s">
        <v>238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239</v>
      </c>
      <c r="EP658" s="2" t="s">
        <v>237</v>
      </c>
      <c r="EQ658" s="2" t="s">
        <v>4371</v>
      </c>
      <c r="ER658" s="2" t="s">
        <v>986</v>
      </c>
      <c r="ES658" s="2" t="s">
        <v>238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239</v>
      </c>
      <c r="FB658" s="2" t="s">
        <v>237</v>
      </c>
      <c r="FC658" s="2" t="s">
        <v>1380</v>
      </c>
      <c r="FD658" s="2" t="s">
        <v>226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237</v>
      </c>
      <c r="FO658" s="2" t="s">
        <v>2560</v>
      </c>
      <c r="FP658" s="2" t="s">
        <v>1009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226</v>
      </c>
      <c r="FZ658" s="2" t="s">
        <v>226</v>
      </c>
      <c r="GA658" s="2" t="s">
        <v>226</v>
      </c>
      <c r="GB658" s="2" t="s">
        <v>226</v>
      </c>
      <c r="GC658" s="2" t="s">
        <v>226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252</v>
      </c>
      <c r="GL658" s="2" t="s">
        <v>237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252</v>
      </c>
      <c r="GX658" s="2" t="s">
        <v>237</v>
      </c>
      <c r="GY658" s="2" t="s">
        <v>226</v>
      </c>
      <c r="GZ658" s="2" t="s">
        <v>226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226</v>
      </c>
      <c r="HJ658" s="2" t="s">
        <v>226</v>
      </c>
      <c r="HK658" s="2" t="s">
        <v>226</v>
      </c>
      <c r="HL658" s="2" t="s">
        <v>226</v>
      </c>
      <c r="HM658" s="2" t="s">
        <v>226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239</v>
      </c>
      <c r="HV658" s="2" t="s">
        <v>237</v>
      </c>
      <c r="HW658" s="2" t="s">
        <v>997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237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226</v>
      </c>
      <c r="IT658" s="2" t="s">
        <v>226</v>
      </c>
      <c r="IU658" s="2" t="s">
        <v>226</v>
      </c>
      <c r="IV658" s="2" t="s">
        <v>226</v>
      </c>
      <c r="IW658" s="2" t="s">
        <v>226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252</v>
      </c>
      <c r="JF658" s="2" t="s">
        <v>237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226</v>
      </c>
      <c r="JR658" s="2" t="s">
        <v>226</v>
      </c>
      <c r="JS658" s="2" t="s">
        <v>226</v>
      </c>
      <c r="JT658" s="2" t="s">
        <v>226</v>
      </c>
      <c r="JU658" s="2" t="s">
        <v>226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252</v>
      </c>
      <c r="KD658" s="2" t="s">
        <v>237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226</v>
      </c>
      <c r="KQ658" s="2" t="s">
        <v>226</v>
      </c>
      <c r="KR658" s="2" t="s">
        <v>226</v>
      </c>
      <c r="KS658" s="2" t="s">
        <v>226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252</v>
      </c>
      <c r="LB658" s="2" t="s">
        <v>237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226</v>
      </c>
      <c r="LO658" s="2" t="s">
        <v>226</v>
      </c>
      <c r="LP658" s="2" t="s">
        <v>226</v>
      </c>
      <c r="LQ658" s="2" t="s">
        <v>226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252</v>
      </c>
      <c r="MX658" s="2" t="s">
        <v>223</v>
      </c>
      <c r="MY658" s="2" t="s">
        <v>226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239</v>
      </c>
      <c r="NJ658" s="2" t="s">
        <v>237</v>
      </c>
      <c r="NK658" s="2" t="s">
        <v>1055</v>
      </c>
      <c r="NL658" s="2" t="s">
        <v>1004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239</v>
      </c>
      <c r="NV658" s="2" t="s">
        <v>237</v>
      </c>
      <c r="NW658" s="2" t="s">
        <v>3384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252</v>
      </c>
      <c r="OH658" s="2" t="s">
        <v>237</v>
      </c>
      <c r="OI658" s="2" t="s">
        <v>226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252</v>
      </c>
      <c r="OT658" s="2" t="s">
        <v>237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252</v>
      </c>
      <c r="QP658" s="2" t="s">
        <v>237</v>
      </c>
      <c r="QQ658" s="2" t="s">
        <v>226</v>
      </c>
      <c r="QR658" s="2" t="s">
        <v>226</v>
      </c>
      <c r="QS658" s="2" t="s">
        <v>238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266</v>
      </c>
      <c r="RB658" s="2" t="s">
        <v>237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226</v>
      </c>
      <c r="RN658" s="2" t="s">
        <v>226</v>
      </c>
      <c r="RO658" s="2" t="s">
        <v>226</v>
      </c>
      <c r="RP658" s="2" t="s">
        <v>226</v>
      </c>
      <c r="RQ658" s="2" t="s">
        <v>226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252</v>
      </c>
      <c r="RZ658" s="2" t="s">
        <v>237</v>
      </c>
      <c r="SA658" s="2" t="s">
        <v>226</v>
      </c>
      <c r="SB658" s="2" t="s">
        <v>226</v>
      </c>
      <c r="SC658" s="2" t="s">
        <v>238</v>
      </c>
      <c r="SD658" s="2" t="s">
        <v>226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</row>
    <row r="659">
      <c r="A659" s="2" t="s">
        <v>4563</v>
      </c>
      <c r="B659" s="2" t="s">
        <v>577</v>
      </c>
      <c r="C659" s="2" t="s">
        <v>4255</v>
      </c>
      <c r="D659" s="2" t="s">
        <v>3985</v>
      </c>
      <c r="E659" s="2" t="s">
        <v>3986</v>
      </c>
      <c r="F659" s="2" t="s">
        <v>4469</v>
      </c>
      <c r="G659" s="2" t="s">
        <v>4470</v>
      </c>
      <c r="H659" s="2" t="s">
        <v>4471</v>
      </c>
      <c r="I659" s="2" t="s">
        <v>4556</v>
      </c>
      <c r="J659" s="2" t="s">
        <v>437</v>
      </c>
      <c r="K659" s="2" t="s">
        <v>4472</v>
      </c>
      <c r="L659" s="3">
        <v>38.4</v>
      </c>
      <c r="M659" s="3">
        <v>40.32</v>
      </c>
      <c r="N659" s="3">
        <v>79.99</v>
      </c>
      <c r="O659" s="2" t="s">
        <v>283</v>
      </c>
      <c r="P659" s="2" t="s">
        <v>284</v>
      </c>
      <c r="Q659" s="2" t="s">
        <v>225</v>
      </c>
      <c r="R659" s="2" t="s">
        <v>226</v>
      </c>
      <c r="S659" s="2" t="s">
        <v>4473</v>
      </c>
      <c r="T659" s="2" t="s">
        <v>228</v>
      </c>
      <c r="U659" s="2" t="s">
        <v>371</v>
      </c>
      <c r="V659" s="2" t="s">
        <v>2079</v>
      </c>
      <c r="W659" s="2" t="s">
        <v>231</v>
      </c>
      <c r="X659" s="2" t="s">
        <v>226</v>
      </c>
      <c r="Y659" s="2" t="s">
        <v>1836</v>
      </c>
      <c r="Z659" s="4"/>
      <c r="AA659" s="4">
        <f>=ROUNDDOWN({0},0)</f>
      </c>
      <c r="AB659" s="5">
        <v>0.7</v>
      </c>
      <c r="AC659" s="2" t="s">
        <v>226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/>
      <c r="AQ659" s="8"/>
      <c r="AR659" s="4">
        <v>88</v>
      </c>
      <c r="AS659" s="8">
        <v>2870.1</v>
      </c>
      <c r="AT659" s="7">
        <v>-1</v>
      </c>
      <c r="AU659" s="7">
        <v>-1</v>
      </c>
      <c r="AV659" s="4" t="s">
        <v>226</v>
      </c>
      <c r="AW659" s="8" t="s">
        <v>226</v>
      </c>
      <c r="AX659" s="4">
        <v>134</v>
      </c>
      <c r="AY659" s="8">
        <v>4719.87</v>
      </c>
      <c r="AZ659" s="7" t="s">
        <v>226</v>
      </c>
      <c r="BA659" s="7" t="s">
        <v>226</v>
      </c>
      <c r="BB659" s="7"/>
      <c r="BC659" s="4" t="s">
        <v>226</v>
      </c>
      <c r="BD659" s="8" t="s">
        <v>226</v>
      </c>
      <c r="BE659" s="4">
        <v>134</v>
      </c>
      <c r="BF659" s="8">
        <v>4719.87</v>
      </c>
      <c r="BG659" s="7" t="s">
        <v>226</v>
      </c>
      <c r="BH659" s="7" t="s">
        <v>226</v>
      </c>
      <c r="BI659" s="7"/>
      <c r="BJ659" s="4"/>
      <c r="BK659" s="8"/>
      <c r="BL659" s="2" t="s">
        <v>4564</v>
      </c>
      <c r="BM659" s="7"/>
      <c r="BN659" s="7"/>
      <c r="BO659" s="4"/>
      <c r="BP659" s="8"/>
      <c r="BQ659" s="4">
        <v>3</v>
      </c>
      <c r="BR659" s="8">
        <v>129.81</v>
      </c>
      <c r="BS659" s="7">
        <v>-1</v>
      </c>
      <c r="BT659" s="7">
        <v>-1</v>
      </c>
      <c r="BU659" s="2" t="s">
        <v>239</v>
      </c>
      <c r="BV659" s="2" t="s">
        <v>237</v>
      </c>
      <c r="BW659" s="2" t="s">
        <v>226</v>
      </c>
      <c r="BX659" s="2" t="s">
        <v>1869</v>
      </c>
      <c r="BY659" s="2" t="s">
        <v>238</v>
      </c>
      <c r="BZ659" s="2" t="s">
        <v>226</v>
      </c>
      <c r="CA659" s="4"/>
      <c r="CB659" s="8"/>
      <c r="CC659" s="4">
        <v>34</v>
      </c>
      <c r="CD659" s="8">
        <v>1347.76</v>
      </c>
      <c r="CE659" s="7">
        <v>-1</v>
      </c>
      <c r="CF659" s="7">
        <v>-1</v>
      </c>
      <c r="CG659" s="2" t="s">
        <v>239</v>
      </c>
      <c r="CH659" s="2" t="s">
        <v>237</v>
      </c>
      <c r="CI659" s="2" t="s">
        <v>1257</v>
      </c>
      <c r="CJ659" s="2" t="s">
        <v>2467</v>
      </c>
      <c r="CK659" s="2" t="s">
        <v>238</v>
      </c>
      <c r="CL659" s="2" t="s">
        <v>226</v>
      </c>
      <c r="CM659" s="4"/>
      <c r="CN659" s="8"/>
      <c r="CO659" s="4">
        <v>3</v>
      </c>
      <c r="CP659" s="8">
        <v>52.26</v>
      </c>
      <c r="CQ659" s="7">
        <v>-1</v>
      </c>
      <c r="CR659" s="7">
        <v>-1</v>
      </c>
      <c r="CS659" s="2" t="s">
        <v>239</v>
      </c>
      <c r="CT659" s="2" t="s">
        <v>237</v>
      </c>
      <c r="CU659" s="2" t="s">
        <v>3271</v>
      </c>
      <c r="CV659" s="2" t="s">
        <v>1264</v>
      </c>
      <c r="CW659" s="2" t="s">
        <v>238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239</v>
      </c>
      <c r="DF659" s="2" t="s">
        <v>237</v>
      </c>
      <c r="DG659" s="2" t="s">
        <v>1180</v>
      </c>
      <c r="DH659" s="2" t="s">
        <v>1170</v>
      </c>
      <c r="DI659" s="2" t="s">
        <v>291</v>
      </c>
      <c r="DJ659" s="2" t="s">
        <v>226</v>
      </c>
      <c r="DK659" s="4"/>
      <c r="DL659" s="8"/>
      <c r="DM659" s="4">
        <v>21</v>
      </c>
      <c r="DN659" s="8">
        <v>364.22</v>
      </c>
      <c r="DO659" s="7">
        <v>-1</v>
      </c>
      <c r="DP659" s="7">
        <v>-1</v>
      </c>
      <c r="DQ659" s="2" t="s">
        <v>239</v>
      </c>
      <c r="DR659" s="2" t="s">
        <v>237</v>
      </c>
      <c r="DS659" s="2" t="s">
        <v>4271</v>
      </c>
      <c r="DT659" s="2" t="s">
        <v>1785</v>
      </c>
      <c r="DU659" s="2" t="s">
        <v>291</v>
      </c>
      <c r="DV659" s="2" t="s">
        <v>226</v>
      </c>
      <c r="DW659" s="4"/>
      <c r="DX659" s="8"/>
      <c r="DY659" s="4">
        <v>3</v>
      </c>
      <c r="DZ659" s="8">
        <v>48.63</v>
      </c>
      <c r="EA659" s="7">
        <v>-1</v>
      </c>
      <c r="EB659" s="7">
        <v>-1</v>
      </c>
      <c r="EC659" s="2" t="s">
        <v>239</v>
      </c>
      <c r="ED659" s="2" t="s">
        <v>237</v>
      </c>
      <c r="EE659" s="2" t="s">
        <v>1801</v>
      </c>
      <c r="EF659" s="2" t="s">
        <v>857</v>
      </c>
      <c r="EG659" s="2" t="s">
        <v>238</v>
      </c>
      <c r="EH659" s="2" t="s">
        <v>226</v>
      </c>
      <c r="EI659" s="4"/>
      <c r="EJ659" s="8"/>
      <c r="EK659" s="4">
        <v>2</v>
      </c>
      <c r="EL659" s="8">
        <v>79.74</v>
      </c>
      <c r="EM659" s="7">
        <v>-1</v>
      </c>
      <c r="EN659" s="7">
        <v>-1</v>
      </c>
      <c r="EO659" s="2" t="s">
        <v>239</v>
      </c>
      <c r="EP659" s="2" t="s">
        <v>237</v>
      </c>
      <c r="EQ659" s="2" t="s">
        <v>749</v>
      </c>
      <c r="ER659" s="2" t="s">
        <v>1173</v>
      </c>
      <c r="ES659" s="2" t="s">
        <v>238</v>
      </c>
      <c r="ET659" s="2" t="s">
        <v>226</v>
      </c>
      <c r="EU659" s="4"/>
      <c r="EV659" s="8"/>
      <c r="EW659" s="4">
        <v>16</v>
      </c>
      <c r="EX659" s="8">
        <v>644.96</v>
      </c>
      <c r="EY659" s="7">
        <v>-1</v>
      </c>
      <c r="EZ659" s="7">
        <v>-1</v>
      </c>
      <c r="FA659" s="2" t="s">
        <v>239</v>
      </c>
      <c r="FB659" s="2" t="s">
        <v>237</v>
      </c>
      <c r="FC659" s="2" t="s">
        <v>4476</v>
      </c>
      <c r="FD659" s="2" t="s">
        <v>1174</v>
      </c>
      <c r="FE659" s="2" t="s">
        <v>238</v>
      </c>
      <c r="FF659" s="2" t="s">
        <v>226</v>
      </c>
      <c r="FG659" s="4"/>
      <c r="FH659" s="8"/>
      <c r="FI659" s="4">
        <v>1</v>
      </c>
      <c r="FJ659" s="8">
        <v>18.97</v>
      </c>
      <c r="FK659" s="7">
        <v>-1</v>
      </c>
      <c r="FL659" s="7">
        <v>-1</v>
      </c>
      <c r="FM659" s="2" t="s">
        <v>239</v>
      </c>
      <c r="FN659" s="2" t="s">
        <v>237</v>
      </c>
      <c r="FO659" s="2" t="s">
        <v>1836</v>
      </c>
      <c r="FP659" s="2" t="s">
        <v>1735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226</v>
      </c>
      <c r="FZ659" s="2" t="s">
        <v>226</v>
      </c>
      <c r="GA659" s="2" t="s">
        <v>226</v>
      </c>
      <c r="GB659" s="2" t="s">
        <v>226</v>
      </c>
      <c r="GC659" s="2" t="s">
        <v>226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252</v>
      </c>
      <c r="GL659" s="2" t="s">
        <v>237</v>
      </c>
      <c r="GM659" s="2" t="s">
        <v>226</v>
      </c>
      <c r="GN659" s="2" t="s">
        <v>226</v>
      </c>
      <c r="GO659" s="2" t="s">
        <v>238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239</v>
      </c>
      <c r="GX659" s="2" t="s">
        <v>237</v>
      </c>
      <c r="GY659" s="2" t="s">
        <v>1942</v>
      </c>
      <c r="GZ659" s="2" t="s">
        <v>891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252</v>
      </c>
      <c r="HJ659" s="2" t="s">
        <v>237</v>
      </c>
      <c r="HK659" s="2" t="s">
        <v>226</v>
      </c>
      <c r="HL659" s="2" t="s">
        <v>226</v>
      </c>
      <c r="HM659" s="2" t="s">
        <v>238</v>
      </c>
      <c r="HN659" s="2" t="s">
        <v>226</v>
      </c>
      <c r="HO659" s="4"/>
      <c r="HP659" s="8"/>
      <c r="HQ659" s="4">
        <v>5</v>
      </c>
      <c r="HR659" s="8">
        <v>183.75</v>
      </c>
      <c r="HS659" s="7">
        <v>-1</v>
      </c>
      <c r="HT659" s="7">
        <v>-1</v>
      </c>
      <c r="HU659" s="2" t="s">
        <v>239</v>
      </c>
      <c r="HV659" s="2" t="s">
        <v>237</v>
      </c>
      <c r="HW659" s="2" t="s">
        <v>1171</v>
      </c>
      <c r="HX659" s="2" t="s">
        <v>1742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252</v>
      </c>
      <c r="IH659" s="2" t="s">
        <v>237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226</v>
      </c>
      <c r="IT659" s="2" t="s">
        <v>226</v>
      </c>
      <c r="IU659" s="2" t="s">
        <v>226</v>
      </c>
      <c r="IV659" s="2" t="s">
        <v>226</v>
      </c>
      <c r="IW659" s="2" t="s">
        <v>226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252</v>
      </c>
      <c r="JF659" s="2" t="s">
        <v>237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237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237</v>
      </c>
      <c r="KE659" s="2" t="s">
        <v>226</v>
      </c>
      <c r="KF659" s="2" t="s">
        <v>226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236</v>
      </c>
      <c r="KP659" s="2" t="s">
        <v>237</v>
      </c>
      <c r="KQ659" s="2" t="s">
        <v>226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252</v>
      </c>
      <c r="LB659" s="2" t="s">
        <v>237</v>
      </c>
      <c r="LC659" s="2" t="s">
        <v>226</v>
      </c>
      <c r="LD659" s="2" t="s">
        <v>226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239</v>
      </c>
      <c r="LN659" s="2" t="s">
        <v>237</v>
      </c>
      <c r="LO659" s="2" t="s">
        <v>321</v>
      </c>
      <c r="LP659" s="2" t="s">
        <v>3368</v>
      </c>
      <c r="LQ659" s="2" t="s">
        <v>238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239</v>
      </c>
      <c r="MX659" s="2" t="s">
        <v>237</v>
      </c>
      <c r="MY659" s="2" t="s">
        <v>697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239</v>
      </c>
      <c r="NJ659" s="2" t="s">
        <v>237</v>
      </c>
      <c r="NK659" s="2" t="s">
        <v>1738</v>
      </c>
      <c r="NL659" s="2" t="s">
        <v>4565</v>
      </c>
      <c r="NM659" s="2" t="s">
        <v>291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239</v>
      </c>
      <c r="NV659" s="2" t="s">
        <v>237</v>
      </c>
      <c r="NW659" s="2" t="s">
        <v>1260</v>
      </c>
      <c r="NX659" s="2" t="s">
        <v>780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252</v>
      </c>
      <c r="OH659" s="2" t="s">
        <v>237</v>
      </c>
      <c r="OI659" s="2" t="s">
        <v>226</v>
      </c>
      <c r="OJ659" s="2" t="s">
        <v>226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252</v>
      </c>
      <c r="OT659" s="2" t="s">
        <v>237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266</v>
      </c>
      <c r="QD659" s="2" t="s">
        <v>237</v>
      </c>
      <c r="QE659" s="2" t="s">
        <v>226</v>
      </c>
      <c r="QF659" s="2" t="s">
        <v>226</v>
      </c>
      <c r="QG659" s="2" t="s">
        <v>238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236</v>
      </c>
      <c r="QP659" s="2" t="s">
        <v>237</v>
      </c>
      <c r="QQ659" s="2" t="s">
        <v>226</v>
      </c>
      <c r="QR659" s="2" t="s">
        <v>226</v>
      </c>
      <c r="QS659" s="2" t="s">
        <v>238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266</v>
      </c>
      <c r="RB659" s="2" t="s">
        <v>237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226</v>
      </c>
      <c r="RN659" s="2" t="s">
        <v>226</v>
      </c>
      <c r="RO659" s="2" t="s">
        <v>226</v>
      </c>
      <c r="RP659" s="2" t="s">
        <v>226</v>
      </c>
      <c r="RQ659" s="2" t="s">
        <v>226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236</v>
      </c>
      <c r="RZ659" s="2" t="s">
        <v>237</v>
      </c>
      <c r="SA659" s="2" t="s">
        <v>226</v>
      </c>
      <c r="SB659" s="2" t="s">
        <v>226</v>
      </c>
      <c r="SC659" s="2" t="s">
        <v>238</v>
      </c>
      <c r="SD659" s="2" t="s">
        <v>226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</row>
    <row r="660">
      <c r="A660" s="2" t="s">
        <v>4566</v>
      </c>
      <c r="B660" s="2" t="s">
        <v>577</v>
      </c>
      <c r="C660" s="2" t="s">
        <v>4255</v>
      </c>
      <c r="D660" s="2" t="s">
        <v>3985</v>
      </c>
      <c r="E660" s="2" t="s">
        <v>3986</v>
      </c>
      <c r="F660" s="2" t="s">
        <v>4469</v>
      </c>
      <c r="G660" s="2" t="s">
        <v>4470</v>
      </c>
      <c r="H660" s="2" t="s">
        <v>4471</v>
      </c>
      <c r="I660" s="2" t="s">
        <v>4556</v>
      </c>
      <c r="J660" s="2" t="s">
        <v>221</v>
      </c>
      <c r="K660" s="2" t="s">
        <v>4472</v>
      </c>
      <c r="L660" s="3">
        <v>49</v>
      </c>
      <c r="M660" s="3">
        <v>51.45</v>
      </c>
      <c r="N660" s="3">
        <v>99.99</v>
      </c>
      <c r="O660" s="2" t="s">
        <v>302</v>
      </c>
      <c r="P660" s="2" t="s">
        <v>284</v>
      </c>
      <c r="Q660" s="2" t="s">
        <v>225</v>
      </c>
      <c r="R660" s="2" t="s">
        <v>226</v>
      </c>
      <c r="S660" s="2" t="s">
        <v>4473</v>
      </c>
      <c r="T660" s="2" t="s">
        <v>228</v>
      </c>
      <c r="U660" s="2" t="s">
        <v>229</v>
      </c>
      <c r="V660" s="2" t="s">
        <v>2079</v>
      </c>
      <c r="W660" s="2" t="s">
        <v>231</v>
      </c>
      <c r="X660" s="2" t="s">
        <v>226</v>
      </c>
      <c r="Y660" s="2" t="s">
        <v>1836</v>
      </c>
      <c r="Z660" s="4"/>
      <c r="AA660" s="4">
        <f>=ROUNDDOWN({0},0)</f>
      </c>
      <c r="AB660" s="5">
        <v>1</v>
      </c>
      <c r="AC660" s="2" t="s">
        <v>226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/>
      <c r="AQ660" s="8"/>
      <c r="AR660" s="4">
        <v>46</v>
      </c>
      <c r="AS660" s="8">
        <v>1849.77</v>
      </c>
      <c r="AT660" s="7">
        <v>-1</v>
      </c>
      <c r="AU660" s="7">
        <v>-1</v>
      </c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/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/>
      <c r="BJ660" s="4"/>
      <c r="BK660" s="8"/>
      <c r="BL660" s="2" t="s">
        <v>4567</v>
      </c>
      <c r="BM660" s="7"/>
      <c r="BN660" s="7"/>
      <c r="BO660" s="4"/>
      <c r="BP660" s="8"/>
      <c r="BQ660" s="4">
        <v>11</v>
      </c>
      <c r="BR660" s="8">
        <v>545.17</v>
      </c>
      <c r="BS660" s="7">
        <v>-1</v>
      </c>
      <c r="BT660" s="7">
        <v>-1</v>
      </c>
      <c r="BU660" s="2" t="s">
        <v>239</v>
      </c>
      <c r="BV660" s="2" t="s">
        <v>237</v>
      </c>
      <c r="BW660" s="2" t="s">
        <v>226</v>
      </c>
      <c r="BX660" s="2" t="s">
        <v>1869</v>
      </c>
      <c r="BY660" s="2" t="s">
        <v>238</v>
      </c>
      <c r="BZ660" s="2" t="s">
        <v>226</v>
      </c>
      <c r="CA660" s="4"/>
      <c r="CB660" s="8"/>
      <c r="CC660" s="4">
        <v>15</v>
      </c>
      <c r="CD660" s="8">
        <v>776.1</v>
      </c>
      <c r="CE660" s="7">
        <v>-1</v>
      </c>
      <c r="CF660" s="7">
        <v>-1</v>
      </c>
      <c r="CG660" s="2" t="s">
        <v>239</v>
      </c>
      <c r="CH660" s="2" t="s">
        <v>237</v>
      </c>
      <c r="CI660" s="2" t="s">
        <v>1257</v>
      </c>
      <c r="CJ660" s="2" t="s">
        <v>1939</v>
      </c>
      <c r="CK660" s="2" t="s">
        <v>238</v>
      </c>
      <c r="CL660" s="2" t="s">
        <v>226</v>
      </c>
      <c r="CM660" s="4"/>
      <c r="CN660" s="8"/>
      <c r="CO660" s="4">
        <v>4</v>
      </c>
      <c r="CP660" s="8">
        <v>88.92</v>
      </c>
      <c r="CQ660" s="7">
        <v>-1</v>
      </c>
      <c r="CR660" s="7">
        <v>-1</v>
      </c>
      <c r="CS660" s="2" t="s">
        <v>239</v>
      </c>
      <c r="CT660" s="2" t="s">
        <v>237</v>
      </c>
      <c r="CU660" s="2" t="s">
        <v>3271</v>
      </c>
      <c r="CV660" s="2" t="s">
        <v>636</v>
      </c>
      <c r="CW660" s="2" t="s">
        <v>238</v>
      </c>
      <c r="CX660" s="2" t="s">
        <v>226</v>
      </c>
      <c r="CY660" s="4"/>
      <c r="CZ660" s="8"/>
      <c r="DA660" s="4"/>
      <c r="DB660" s="8"/>
      <c r="DC660" s="7"/>
      <c r="DD660" s="7"/>
      <c r="DE660" s="2" t="s">
        <v>239</v>
      </c>
      <c r="DF660" s="2" t="s">
        <v>237</v>
      </c>
      <c r="DG660" s="2" t="s">
        <v>1180</v>
      </c>
      <c r="DH660" s="2" t="s">
        <v>1174</v>
      </c>
      <c r="DI660" s="2" t="s">
        <v>291</v>
      </c>
      <c r="DJ660" s="2" t="s">
        <v>226</v>
      </c>
      <c r="DK660" s="4"/>
      <c r="DL660" s="8"/>
      <c r="DM660" s="4">
        <v>11</v>
      </c>
      <c r="DN660" s="8">
        <v>241.96</v>
      </c>
      <c r="DO660" s="7">
        <v>-1</v>
      </c>
      <c r="DP660" s="7">
        <v>-1</v>
      </c>
      <c r="DQ660" s="2" t="s">
        <v>239</v>
      </c>
      <c r="DR660" s="2" t="s">
        <v>237</v>
      </c>
      <c r="DS660" s="2" t="s">
        <v>4271</v>
      </c>
      <c r="DT660" s="2" t="s">
        <v>1251</v>
      </c>
      <c r="DU660" s="2" t="s">
        <v>291</v>
      </c>
      <c r="DV660" s="2" t="s">
        <v>226</v>
      </c>
      <c r="DW660" s="4"/>
      <c r="DX660" s="8"/>
      <c r="DY660" s="4">
        <v>1</v>
      </c>
      <c r="DZ660" s="8">
        <v>20.84</v>
      </c>
      <c r="EA660" s="7">
        <v>-1</v>
      </c>
      <c r="EB660" s="7">
        <v>-1</v>
      </c>
      <c r="EC660" s="2" t="s">
        <v>239</v>
      </c>
      <c r="ED660" s="2" t="s">
        <v>237</v>
      </c>
      <c r="EE660" s="2" t="s">
        <v>1801</v>
      </c>
      <c r="EF660" s="2" t="s">
        <v>1288</v>
      </c>
      <c r="EG660" s="2" t="s">
        <v>238</v>
      </c>
      <c r="EH660" s="2" t="s">
        <v>226</v>
      </c>
      <c r="EI660" s="4"/>
      <c r="EJ660" s="8"/>
      <c r="EK660" s="4">
        <v>3</v>
      </c>
      <c r="EL660" s="8">
        <v>153.81</v>
      </c>
      <c r="EM660" s="7">
        <v>-1</v>
      </c>
      <c r="EN660" s="7">
        <v>-1</v>
      </c>
      <c r="EO660" s="2" t="s">
        <v>239</v>
      </c>
      <c r="EP660" s="2" t="s">
        <v>237</v>
      </c>
      <c r="EQ660" s="2" t="s">
        <v>749</v>
      </c>
      <c r="ER660" s="2" t="s">
        <v>753</v>
      </c>
      <c r="ES660" s="2" t="s">
        <v>238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239</v>
      </c>
      <c r="FB660" s="2" t="s">
        <v>237</v>
      </c>
      <c r="FC660" s="2" t="s">
        <v>4476</v>
      </c>
      <c r="FD660" s="2" t="s">
        <v>4568</v>
      </c>
      <c r="FE660" s="2" t="s">
        <v>238</v>
      </c>
      <c r="FF660" s="2" t="s">
        <v>226</v>
      </c>
      <c r="FG660" s="4"/>
      <c r="FH660" s="8"/>
      <c r="FI660" s="4">
        <v>1</v>
      </c>
      <c r="FJ660" s="8">
        <v>22.97</v>
      </c>
      <c r="FK660" s="7">
        <v>-1</v>
      </c>
      <c r="FL660" s="7">
        <v>-1</v>
      </c>
      <c r="FM660" s="2" t="s">
        <v>239</v>
      </c>
      <c r="FN660" s="2" t="s">
        <v>237</v>
      </c>
      <c r="FO660" s="2" t="s">
        <v>1836</v>
      </c>
      <c r="FP660" s="2" t="s">
        <v>3250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226</v>
      </c>
      <c r="FZ660" s="2" t="s">
        <v>226</v>
      </c>
      <c r="GA660" s="2" t="s">
        <v>226</v>
      </c>
      <c r="GB660" s="2" t="s">
        <v>226</v>
      </c>
      <c r="GC660" s="2" t="s">
        <v>226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252</v>
      </c>
      <c r="GL660" s="2" t="s">
        <v>237</v>
      </c>
      <c r="GM660" s="2" t="s">
        <v>226</v>
      </c>
      <c r="GN660" s="2" t="s">
        <v>226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239</v>
      </c>
      <c r="GX660" s="2" t="s">
        <v>237</v>
      </c>
      <c r="GY660" s="2" t="s">
        <v>1942</v>
      </c>
      <c r="GZ660" s="2" t="s">
        <v>2467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252</v>
      </c>
      <c r="HJ660" s="2" t="s">
        <v>237</v>
      </c>
      <c r="HK660" s="2" t="s">
        <v>226</v>
      </c>
      <c r="HL660" s="2" t="s">
        <v>226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239</v>
      </c>
      <c r="HV660" s="2" t="s">
        <v>237</v>
      </c>
      <c r="HW660" s="2" t="s">
        <v>1171</v>
      </c>
      <c r="HX660" s="2" t="s">
        <v>226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252</v>
      </c>
      <c r="IH660" s="2" t="s">
        <v>237</v>
      </c>
      <c r="II660" s="2" t="s">
        <v>226</v>
      </c>
      <c r="IJ660" s="2" t="s">
        <v>226</v>
      </c>
      <c r="IK660" s="2" t="s">
        <v>238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226</v>
      </c>
      <c r="IT660" s="2" t="s">
        <v>226</v>
      </c>
      <c r="IU660" s="2" t="s">
        <v>226</v>
      </c>
      <c r="IV660" s="2" t="s">
        <v>226</v>
      </c>
      <c r="IW660" s="2" t="s">
        <v>226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252</v>
      </c>
      <c r="JF660" s="2" t="s">
        <v>237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237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237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237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252</v>
      </c>
      <c r="LB660" s="2" t="s">
        <v>237</v>
      </c>
      <c r="LC660" s="2" t="s">
        <v>226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239</v>
      </c>
      <c r="LN660" s="2" t="s">
        <v>237</v>
      </c>
      <c r="LO660" s="2" t="s">
        <v>321</v>
      </c>
      <c r="LP660" s="2" t="s">
        <v>226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237</v>
      </c>
      <c r="MY660" s="2" t="s">
        <v>355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239</v>
      </c>
      <c r="NJ660" s="2" t="s">
        <v>237</v>
      </c>
      <c r="NK660" s="2" t="s">
        <v>1084</v>
      </c>
      <c r="NL660" s="2" t="s">
        <v>1860</v>
      </c>
      <c r="NM660" s="2" t="s">
        <v>291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239</v>
      </c>
      <c r="NV660" s="2" t="s">
        <v>237</v>
      </c>
      <c r="NW660" s="2" t="s">
        <v>1260</v>
      </c>
      <c r="NX660" s="2" t="s">
        <v>2367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252</v>
      </c>
      <c r="OH660" s="2" t="s">
        <v>237</v>
      </c>
      <c r="OI660" s="2" t="s">
        <v>226</v>
      </c>
      <c r="OJ660" s="2" t="s">
        <v>226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252</v>
      </c>
      <c r="OT660" s="2" t="s">
        <v>237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266</v>
      </c>
      <c r="QD660" s="2" t="s">
        <v>237</v>
      </c>
      <c r="QE660" s="2" t="s">
        <v>226</v>
      </c>
      <c r="QF660" s="2" t="s">
        <v>226</v>
      </c>
      <c r="QG660" s="2" t="s">
        <v>238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236</v>
      </c>
      <c r="QP660" s="2" t="s">
        <v>237</v>
      </c>
      <c r="QQ660" s="2" t="s">
        <v>226</v>
      </c>
      <c r="QR660" s="2" t="s">
        <v>226</v>
      </c>
      <c r="QS660" s="2" t="s">
        <v>238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266</v>
      </c>
      <c r="RB660" s="2" t="s">
        <v>237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226</v>
      </c>
      <c r="RO660" s="2" t="s">
        <v>226</v>
      </c>
      <c r="RP660" s="2" t="s">
        <v>226</v>
      </c>
      <c r="RQ660" s="2" t="s">
        <v>226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236</v>
      </c>
      <c r="RZ660" s="2" t="s">
        <v>237</v>
      </c>
      <c r="SA660" s="2" t="s">
        <v>226</v>
      </c>
      <c r="SB660" s="2" t="s">
        <v>226</v>
      </c>
      <c r="SC660" s="2" t="s">
        <v>238</v>
      </c>
      <c r="SD660" s="2" t="s">
        <v>226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</row>
    <row r="661">
      <c r="A661" s="2" t="s">
        <v>4569</v>
      </c>
      <c r="B661" s="2" t="s">
        <v>577</v>
      </c>
      <c r="C661" s="2" t="s">
        <v>4255</v>
      </c>
      <c r="D661" s="2" t="s">
        <v>3985</v>
      </c>
      <c r="E661" s="2" t="s">
        <v>3986</v>
      </c>
      <c r="F661" s="2" t="s">
        <v>4479</v>
      </c>
      <c r="G661" s="2" t="s">
        <v>4480</v>
      </c>
      <c r="H661" s="2" t="s">
        <v>4481</v>
      </c>
      <c r="I661" s="2" t="s">
        <v>4556</v>
      </c>
      <c r="J661" s="2" t="s">
        <v>437</v>
      </c>
      <c r="K661" s="2" t="s">
        <v>405</v>
      </c>
      <c r="L661" s="3">
        <v>38.4</v>
      </c>
      <c r="M661" s="3">
        <v>40.32</v>
      </c>
      <c r="N661" s="3">
        <v>79.99</v>
      </c>
      <c r="O661" s="2" t="s">
        <v>302</v>
      </c>
      <c r="P661" s="2" t="s">
        <v>284</v>
      </c>
      <c r="Q661" s="2" t="s">
        <v>225</v>
      </c>
      <c r="R661" s="2" t="s">
        <v>226</v>
      </c>
      <c r="S661" s="2" t="s">
        <v>4482</v>
      </c>
      <c r="T661" s="2" t="s">
        <v>228</v>
      </c>
      <c r="U661" s="2" t="s">
        <v>371</v>
      </c>
      <c r="V661" s="2" t="s">
        <v>2079</v>
      </c>
      <c r="W661" s="2" t="s">
        <v>231</v>
      </c>
      <c r="X661" s="2" t="s">
        <v>226</v>
      </c>
      <c r="Y661" s="2" t="s">
        <v>1122</v>
      </c>
      <c r="Z661" s="4"/>
      <c r="AA661" s="4">
        <f>=ROUNDDOWN({0},0)</f>
      </c>
      <c r="AB661" s="5">
        <v>4</v>
      </c>
      <c r="AC661" s="2" t="s">
        <v>226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>
        <v>110</v>
      </c>
      <c r="AS661" s="8">
        <v>3769.55</v>
      </c>
      <c r="AT661" s="7">
        <v>-1</v>
      </c>
      <c r="AU661" s="7">
        <v>-1</v>
      </c>
      <c r="AV661" s="4"/>
      <c r="AW661" s="8"/>
      <c r="AX661" s="4">
        <v>110</v>
      </c>
      <c r="AY661" s="8">
        <v>3769.55</v>
      </c>
      <c r="AZ661" s="7">
        <v>-1</v>
      </c>
      <c r="BA661" s="7">
        <v>-1</v>
      </c>
      <c r="BB661" s="7"/>
      <c r="BC661" s="4"/>
      <c r="BD661" s="8"/>
      <c r="BE661" s="4">
        <v>110</v>
      </c>
      <c r="BF661" s="8">
        <v>3769.55</v>
      </c>
      <c r="BG661" s="7">
        <v>-1</v>
      </c>
      <c r="BH661" s="7">
        <v>-1</v>
      </c>
      <c r="BI661" s="7"/>
      <c r="BJ661" s="4"/>
      <c r="BK661" s="8"/>
      <c r="BL661" s="2" t="s">
        <v>4570</v>
      </c>
      <c r="BM661" s="7"/>
      <c r="BN661" s="7"/>
      <c r="BO661" s="4"/>
      <c r="BP661" s="8"/>
      <c r="BQ661" s="4">
        <v>30</v>
      </c>
      <c r="BR661" s="8">
        <v>1240.82</v>
      </c>
      <c r="BS661" s="7">
        <v>-1</v>
      </c>
      <c r="BT661" s="7">
        <v>-1</v>
      </c>
      <c r="BU661" s="2" t="s">
        <v>239</v>
      </c>
      <c r="BV661" s="2" t="s">
        <v>237</v>
      </c>
      <c r="BW661" s="2" t="s">
        <v>226</v>
      </c>
      <c r="BX661" s="2" t="s">
        <v>1680</v>
      </c>
      <c r="BY661" s="2" t="s">
        <v>238</v>
      </c>
      <c r="BZ661" s="2" t="s">
        <v>226</v>
      </c>
      <c r="CA661" s="4"/>
      <c r="CB661" s="8"/>
      <c r="CC661" s="4">
        <v>2</v>
      </c>
      <c r="CD661" s="8">
        <v>87.42</v>
      </c>
      <c r="CE661" s="7">
        <v>-1</v>
      </c>
      <c r="CF661" s="7">
        <v>-1</v>
      </c>
      <c r="CG661" s="2" t="s">
        <v>239</v>
      </c>
      <c r="CH661" s="2" t="s">
        <v>237</v>
      </c>
      <c r="CI661" s="2" t="s">
        <v>860</v>
      </c>
      <c r="CJ661" s="2" t="s">
        <v>1840</v>
      </c>
      <c r="CK661" s="2" t="s">
        <v>238</v>
      </c>
      <c r="CL661" s="2" t="s">
        <v>226</v>
      </c>
      <c r="CM661" s="4"/>
      <c r="CN661" s="8"/>
      <c r="CO661" s="4">
        <v>32</v>
      </c>
      <c r="CP661" s="8">
        <v>836.16</v>
      </c>
      <c r="CQ661" s="7">
        <v>-1</v>
      </c>
      <c r="CR661" s="7">
        <v>-1</v>
      </c>
      <c r="CS661" s="2" t="s">
        <v>239</v>
      </c>
      <c r="CT661" s="2" t="s">
        <v>237</v>
      </c>
      <c r="CU661" s="2" t="s">
        <v>1122</v>
      </c>
      <c r="CV661" s="2" t="s">
        <v>3688</v>
      </c>
      <c r="CW661" s="2" t="s">
        <v>238</v>
      </c>
      <c r="CX661" s="2" t="s">
        <v>226</v>
      </c>
      <c r="CY661" s="4"/>
      <c r="CZ661" s="8"/>
      <c r="DA661" s="4">
        <v>2</v>
      </c>
      <c r="DB661" s="8">
        <v>62.1</v>
      </c>
      <c r="DC661" s="7">
        <v>-1</v>
      </c>
      <c r="DD661" s="7">
        <v>-1</v>
      </c>
      <c r="DE661" s="2" t="s">
        <v>239</v>
      </c>
      <c r="DF661" s="2" t="s">
        <v>237</v>
      </c>
      <c r="DG661" s="2" t="s">
        <v>491</v>
      </c>
      <c r="DH661" s="2" t="s">
        <v>1177</v>
      </c>
      <c r="DI661" s="2" t="s">
        <v>291</v>
      </c>
      <c r="DJ661" s="2" t="s">
        <v>226</v>
      </c>
      <c r="DK661" s="4"/>
      <c r="DL661" s="8"/>
      <c r="DM661" s="4">
        <v>12</v>
      </c>
      <c r="DN661" s="8">
        <v>325.3</v>
      </c>
      <c r="DO661" s="7">
        <v>-1</v>
      </c>
      <c r="DP661" s="7">
        <v>-1</v>
      </c>
      <c r="DQ661" s="2" t="s">
        <v>239</v>
      </c>
      <c r="DR661" s="2" t="s">
        <v>237</v>
      </c>
      <c r="DS661" s="2" t="s">
        <v>2363</v>
      </c>
      <c r="DT661" s="2" t="s">
        <v>833</v>
      </c>
      <c r="DU661" s="2" t="s">
        <v>291</v>
      </c>
      <c r="DV661" s="2" t="s">
        <v>226</v>
      </c>
      <c r="DW661" s="4"/>
      <c r="DX661" s="8"/>
      <c r="DY661" s="4">
        <v>11</v>
      </c>
      <c r="DZ661" s="8">
        <v>448.25</v>
      </c>
      <c r="EA661" s="7">
        <v>-1</v>
      </c>
      <c r="EB661" s="7">
        <v>-1</v>
      </c>
      <c r="EC661" s="2" t="s">
        <v>239</v>
      </c>
      <c r="ED661" s="2" t="s">
        <v>237</v>
      </c>
      <c r="EE661" s="2" t="s">
        <v>1801</v>
      </c>
      <c r="EF661" s="2" t="s">
        <v>4223</v>
      </c>
      <c r="EG661" s="2" t="s">
        <v>238</v>
      </c>
      <c r="EH661" s="2" t="s">
        <v>226</v>
      </c>
      <c r="EI661" s="4"/>
      <c r="EJ661" s="8"/>
      <c r="EK661" s="4">
        <v>8</v>
      </c>
      <c r="EL661" s="8">
        <v>336.08</v>
      </c>
      <c r="EM661" s="7">
        <v>-1</v>
      </c>
      <c r="EN661" s="7">
        <v>-1</v>
      </c>
      <c r="EO661" s="2" t="s">
        <v>239</v>
      </c>
      <c r="EP661" s="2" t="s">
        <v>237</v>
      </c>
      <c r="EQ661" s="2" t="s">
        <v>1122</v>
      </c>
      <c r="ER661" s="2" t="s">
        <v>1793</v>
      </c>
      <c r="ES661" s="2" t="s">
        <v>238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239</v>
      </c>
      <c r="FB661" s="2" t="s">
        <v>237</v>
      </c>
      <c r="FC661" s="2" t="s">
        <v>4312</v>
      </c>
      <c r="FD661" s="2" t="s">
        <v>703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237</v>
      </c>
      <c r="FO661" s="2" t="s">
        <v>1122</v>
      </c>
      <c r="FP661" s="2" t="s">
        <v>226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226</v>
      </c>
      <c r="FZ661" s="2" t="s">
        <v>226</v>
      </c>
      <c r="GA661" s="2" t="s">
        <v>226</v>
      </c>
      <c r="GB661" s="2" t="s">
        <v>226</v>
      </c>
      <c r="GC661" s="2" t="s">
        <v>226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252</v>
      </c>
      <c r="GL661" s="2" t="s">
        <v>237</v>
      </c>
      <c r="GM661" s="2" t="s">
        <v>226</v>
      </c>
      <c r="GN661" s="2" t="s">
        <v>226</v>
      </c>
      <c r="GO661" s="2" t="s">
        <v>238</v>
      </c>
      <c r="GP661" s="2" t="s">
        <v>226</v>
      </c>
      <c r="GQ661" s="4"/>
      <c r="GR661" s="8"/>
      <c r="GS661" s="4">
        <v>2</v>
      </c>
      <c r="GT661" s="8">
        <v>84.68</v>
      </c>
      <c r="GU661" s="7">
        <v>-1</v>
      </c>
      <c r="GV661" s="7">
        <v>-1</v>
      </c>
      <c r="GW661" s="2" t="s">
        <v>239</v>
      </c>
      <c r="GX661" s="2" t="s">
        <v>237</v>
      </c>
      <c r="GY661" s="2" t="s">
        <v>663</v>
      </c>
      <c r="GZ661" s="2" t="s">
        <v>458</v>
      </c>
      <c r="HA661" s="2" t="s">
        <v>238</v>
      </c>
      <c r="HB661" s="2" t="s">
        <v>226</v>
      </c>
      <c r="HC661" s="4"/>
      <c r="HD661" s="8"/>
      <c r="HE661" s="4">
        <v>1</v>
      </c>
      <c r="HF661" s="8">
        <v>42.34</v>
      </c>
      <c r="HG661" s="7">
        <v>-1</v>
      </c>
      <c r="HH661" s="7">
        <v>-1</v>
      </c>
      <c r="HI661" s="2" t="s">
        <v>239</v>
      </c>
      <c r="HJ661" s="2" t="s">
        <v>237</v>
      </c>
      <c r="HK661" s="2" t="s">
        <v>3591</v>
      </c>
      <c r="HL661" s="2" t="s">
        <v>930</v>
      </c>
      <c r="HM661" s="2" t="s">
        <v>238</v>
      </c>
      <c r="HN661" s="2" t="s">
        <v>226</v>
      </c>
      <c r="HO661" s="4"/>
      <c r="HP661" s="8"/>
      <c r="HQ661" s="4">
        <v>2</v>
      </c>
      <c r="HR661" s="8">
        <v>80.64</v>
      </c>
      <c r="HS661" s="7">
        <v>-1</v>
      </c>
      <c r="HT661" s="7">
        <v>-1</v>
      </c>
      <c r="HU661" s="2" t="s">
        <v>1002</v>
      </c>
      <c r="HV661" s="2" t="s">
        <v>237</v>
      </c>
      <c r="HW661" s="2" t="s">
        <v>666</v>
      </c>
      <c r="HX661" s="2" t="s">
        <v>703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252</v>
      </c>
      <c r="IH661" s="2" t="s">
        <v>237</v>
      </c>
      <c r="II661" s="2" t="s">
        <v>226</v>
      </c>
      <c r="IJ661" s="2" t="s">
        <v>226</v>
      </c>
      <c r="IK661" s="2" t="s">
        <v>238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252</v>
      </c>
      <c r="JF661" s="2" t="s">
        <v>237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252</v>
      </c>
      <c r="JR661" s="2" t="s">
        <v>237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237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237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252</v>
      </c>
      <c r="LB661" s="2" t="s">
        <v>237</v>
      </c>
      <c r="LC661" s="2" t="s">
        <v>226</v>
      </c>
      <c r="LD661" s="2" t="s">
        <v>226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237</v>
      </c>
      <c r="LO661" s="2" t="s">
        <v>1755</v>
      </c>
      <c r="LP661" s="2" t="s">
        <v>535</v>
      </c>
      <c r="LQ661" s="2" t="s">
        <v>238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237</v>
      </c>
      <c r="MY661" s="2" t="s">
        <v>2759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239</v>
      </c>
      <c r="NJ661" s="2" t="s">
        <v>237</v>
      </c>
      <c r="NK661" s="2" t="s">
        <v>3688</v>
      </c>
      <c r="NL661" s="2" t="s">
        <v>662</v>
      </c>
      <c r="NM661" s="2" t="s">
        <v>291</v>
      </c>
      <c r="NN661" s="2" t="s">
        <v>226</v>
      </c>
      <c r="NO661" s="4"/>
      <c r="NP661" s="8"/>
      <c r="NQ661" s="4">
        <v>8</v>
      </c>
      <c r="NR661" s="8">
        <v>225.76</v>
      </c>
      <c r="NS661" s="7">
        <v>-1</v>
      </c>
      <c r="NT661" s="7">
        <v>-1</v>
      </c>
      <c r="NU661" s="2" t="s">
        <v>239</v>
      </c>
      <c r="NV661" s="2" t="s">
        <v>237</v>
      </c>
      <c r="NW661" s="2" t="s">
        <v>1801</v>
      </c>
      <c r="NX661" s="2" t="s">
        <v>2570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252</v>
      </c>
      <c r="OH661" s="2" t="s">
        <v>237</v>
      </c>
      <c r="OI661" s="2" t="s">
        <v>226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252</v>
      </c>
      <c r="OT661" s="2" t="s">
        <v>237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266</v>
      </c>
      <c r="QD661" s="2" t="s">
        <v>237</v>
      </c>
      <c r="QE661" s="2" t="s">
        <v>226</v>
      </c>
      <c r="QF661" s="2" t="s">
        <v>226</v>
      </c>
      <c r="QG661" s="2" t="s">
        <v>238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236</v>
      </c>
      <c r="QP661" s="2" t="s">
        <v>237</v>
      </c>
      <c r="QQ661" s="2" t="s">
        <v>226</v>
      </c>
      <c r="QR661" s="2" t="s">
        <v>226</v>
      </c>
      <c r="QS661" s="2" t="s">
        <v>238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266</v>
      </c>
      <c r="RB661" s="2" t="s">
        <v>237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226</v>
      </c>
      <c r="RO661" s="2" t="s">
        <v>226</v>
      </c>
      <c r="RP661" s="2" t="s">
        <v>226</v>
      </c>
      <c r="RQ661" s="2" t="s">
        <v>226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236</v>
      </c>
      <c r="RZ661" s="2" t="s">
        <v>237</v>
      </c>
      <c r="SA661" s="2" t="s">
        <v>226</v>
      </c>
      <c r="SB661" s="2" t="s">
        <v>226</v>
      </c>
      <c r="SC661" s="2" t="s">
        <v>238</v>
      </c>
      <c r="SD661" s="2" t="s">
        <v>226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</row>
    <row r="662">
      <c r="A662" s="2" t="s">
        <v>4571</v>
      </c>
      <c r="B662" s="2" t="s">
        <v>577</v>
      </c>
      <c r="C662" s="2" t="s">
        <v>4255</v>
      </c>
      <c r="D662" s="2" t="s">
        <v>3985</v>
      </c>
      <c r="E662" s="2" t="s">
        <v>4118</v>
      </c>
      <c r="F662" s="2" t="s">
        <v>4485</v>
      </c>
      <c r="G662" s="2" t="s">
        <v>4085</v>
      </c>
      <c r="H662" s="2" t="s">
        <v>2159</v>
      </c>
      <c r="I662" s="2" t="s">
        <v>4572</v>
      </c>
      <c r="J662" s="2" t="s">
        <v>437</v>
      </c>
      <c r="K662" s="2" t="s">
        <v>1414</v>
      </c>
      <c r="L662" s="3">
        <v>37</v>
      </c>
      <c r="M662" s="3">
        <v>38.85</v>
      </c>
      <c r="N662" s="3">
        <v>72.99</v>
      </c>
      <c r="O662" s="2" t="s">
        <v>223</v>
      </c>
      <c r="P662" s="2" t="s">
        <v>284</v>
      </c>
      <c r="Q662" s="2" t="s">
        <v>225</v>
      </c>
      <c r="R662" s="2" t="s">
        <v>226</v>
      </c>
      <c r="S662" s="2" t="s">
        <v>4494</v>
      </c>
      <c r="T662" s="2" t="s">
        <v>228</v>
      </c>
      <c r="U662" s="2" t="s">
        <v>2756</v>
      </c>
      <c r="V662" s="2" t="s">
        <v>320</v>
      </c>
      <c r="W662" s="2" t="s">
        <v>231</v>
      </c>
      <c r="X662" s="2" t="s">
        <v>226</v>
      </c>
      <c r="Y662" s="2" t="s">
        <v>384</v>
      </c>
      <c r="Z662" s="4">
        <v>84</v>
      </c>
      <c r="AA662" s="4">
        <f>=ROUNDDOWN(33.6,0)</f>
      </c>
      <c r="AB662" s="5">
        <v>2.5</v>
      </c>
      <c r="AC662" s="2" t="s">
        <v>226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27</v>
      </c>
      <c r="AQ662" s="8">
        <v>916.9</v>
      </c>
      <c r="AR662" s="4">
        <v>1</v>
      </c>
      <c r="AS662" s="8">
        <v>38.85</v>
      </c>
      <c r="AT662" s="7">
        <v>26</v>
      </c>
      <c r="AU662" s="7">
        <v>22.601</v>
      </c>
      <c r="AV662" s="4">
        <v>51</v>
      </c>
      <c r="AW662" s="8">
        <v>1832.24</v>
      </c>
      <c r="AX662" s="4">
        <v>6</v>
      </c>
      <c r="AY662" s="8">
        <v>310.25</v>
      </c>
      <c r="AZ662" s="7">
        <v>7.5</v>
      </c>
      <c r="BA662" s="7">
        <v>4.9057</v>
      </c>
      <c r="BB662" s="7">
        <v>0.5004</v>
      </c>
      <c r="BC662" s="4">
        <v>92</v>
      </c>
      <c r="BD662" s="8">
        <v>3614.56</v>
      </c>
      <c r="BE662" s="4">
        <v>20</v>
      </c>
      <c r="BF662" s="8">
        <v>895.1</v>
      </c>
      <c r="BG662" s="7">
        <v>3.6</v>
      </c>
      <c r="BH662" s="7">
        <v>3.0382</v>
      </c>
      <c r="BI662" s="7">
        <v>0.5069</v>
      </c>
      <c r="BJ662" s="4">
        <v>27</v>
      </c>
      <c r="BK662" s="8">
        <v>916.9</v>
      </c>
      <c r="BL662" s="2" t="s">
        <v>4573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266</v>
      </c>
      <c r="BV662" s="2" t="s">
        <v>223</v>
      </c>
      <c r="BW662" s="2" t="s">
        <v>226</v>
      </c>
      <c r="BX662" s="2" t="s">
        <v>226</v>
      </c>
      <c r="BY662" s="2" t="s">
        <v>238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337</v>
      </c>
      <c r="CH662" s="2" t="s">
        <v>223</v>
      </c>
      <c r="CI662" s="2" t="s">
        <v>226</v>
      </c>
      <c r="CJ662" s="2" t="s">
        <v>226</v>
      </c>
      <c r="CK662" s="2" t="s">
        <v>238</v>
      </c>
      <c r="CL662" s="2" t="s">
        <v>226</v>
      </c>
      <c r="CM662" s="4">
        <v>3</v>
      </c>
      <c r="CN662" s="8">
        <v>125.88</v>
      </c>
      <c r="CO662" s="4"/>
      <c r="CP662" s="8"/>
      <c r="CQ662" s="7"/>
      <c r="CR662" s="7"/>
      <c r="CS662" s="2" t="s">
        <v>239</v>
      </c>
      <c r="CT662" s="2" t="s">
        <v>223</v>
      </c>
      <c r="CU662" s="2" t="s">
        <v>916</v>
      </c>
      <c r="CV662" s="2" t="s">
        <v>2857</v>
      </c>
      <c r="CW662" s="2" t="s">
        <v>238</v>
      </c>
      <c r="CX662" s="2" t="s">
        <v>226</v>
      </c>
      <c r="CY662" s="4">
        <v>2</v>
      </c>
      <c r="CZ662" s="8">
        <v>103.22</v>
      </c>
      <c r="DA662" s="4"/>
      <c r="DB662" s="8"/>
      <c r="DC662" s="7"/>
      <c r="DD662" s="7"/>
      <c r="DE662" s="2" t="s">
        <v>239</v>
      </c>
      <c r="DF662" s="2" t="s">
        <v>223</v>
      </c>
      <c r="DG662" s="2" t="s">
        <v>914</v>
      </c>
      <c r="DH662" s="2" t="s">
        <v>635</v>
      </c>
      <c r="DI662" s="2" t="s">
        <v>238</v>
      </c>
      <c r="DJ662" s="2" t="s">
        <v>226</v>
      </c>
      <c r="DK662" s="4">
        <v>6</v>
      </c>
      <c r="DL662" s="8">
        <v>139.86</v>
      </c>
      <c r="DM662" s="4"/>
      <c r="DN662" s="8"/>
      <c r="DO662" s="7"/>
      <c r="DP662" s="7"/>
      <c r="DQ662" s="2" t="s">
        <v>239</v>
      </c>
      <c r="DR662" s="2" t="s">
        <v>223</v>
      </c>
      <c r="DS662" s="2" t="s">
        <v>2084</v>
      </c>
      <c r="DT662" s="2" t="s">
        <v>915</v>
      </c>
      <c r="DU662" s="2" t="s">
        <v>291</v>
      </c>
      <c r="DV662" s="2" t="s">
        <v>226</v>
      </c>
      <c r="DW662" s="4">
        <v>1</v>
      </c>
      <c r="DX662" s="8">
        <v>40.79</v>
      </c>
      <c r="DY662" s="4"/>
      <c r="DZ662" s="8"/>
      <c r="EA662" s="7"/>
      <c r="EB662" s="7"/>
      <c r="EC662" s="2" t="s">
        <v>239</v>
      </c>
      <c r="ED662" s="2" t="s">
        <v>223</v>
      </c>
      <c r="EE662" s="2" t="s">
        <v>4574</v>
      </c>
      <c r="EF662" s="2" t="s">
        <v>929</v>
      </c>
      <c r="EG662" s="2" t="s">
        <v>238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448</v>
      </c>
      <c r="EP662" s="2" t="s">
        <v>223</v>
      </c>
      <c r="EQ662" s="2" t="s">
        <v>226</v>
      </c>
      <c r="ER662" s="2" t="s">
        <v>226</v>
      </c>
      <c r="ES662" s="2" t="s">
        <v>238</v>
      </c>
      <c r="ET662" s="2" t="s">
        <v>226</v>
      </c>
      <c r="EU662" s="4">
        <v>12</v>
      </c>
      <c r="EV662" s="8">
        <v>382.83</v>
      </c>
      <c r="EW662" s="4">
        <v>1</v>
      </c>
      <c r="EX662" s="8">
        <v>38.85</v>
      </c>
      <c r="EY662" s="7">
        <v>11</v>
      </c>
      <c r="EZ662" s="7">
        <v>8.8541</v>
      </c>
      <c r="FA662" s="2" t="s">
        <v>239</v>
      </c>
      <c r="FB662" s="2" t="s">
        <v>223</v>
      </c>
      <c r="FC662" s="2" t="s">
        <v>3054</v>
      </c>
      <c r="FD662" s="2" t="s">
        <v>1664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223</v>
      </c>
      <c r="FO662" s="2" t="s">
        <v>4574</v>
      </c>
      <c r="FP662" s="2" t="s">
        <v>876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239</v>
      </c>
      <c r="FZ662" s="2" t="s">
        <v>223</v>
      </c>
      <c r="GA662" s="2" t="s">
        <v>661</v>
      </c>
      <c r="GB662" s="2" t="s">
        <v>226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252</v>
      </c>
      <c r="GL662" s="2" t="s">
        <v>223</v>
      </c>
      <c r="GM662" s="2" t="s">
        <v>226</v>
      </c>
      <c r="GN662" s="2" t="s">
        <v>226</v>
      </c>
      <c r="GO662" s="2" t="s">
        <v>238</v>
      </c>
      <c r="GP662" s="2" t="s">
        <v>226</v>
      </c>
      <c r="GQ662" s="4">
        <v>2</v>
      </c>
      <c r="GR662" s="8">
        <v>81.58</v>
      </c>
      <c r="GS662" s="4"/>
      <c r="GT662" s="8"/>
      <c r="GU662" s="7"/>
      <c r="GV662" s="7"/>
      <c r="GW662" s="2" t="s">
        <v>239</v>
      </c>
      <c r="GX662" s="2" t="s">
        <v>223</v>
      </c>
      <c r="GY662" s="2" t="s">
        <v>921</v>
      </c>
      <c r="GZ662" s="2" t="s">
        <v>1328</v>
      </c>
      <c r="HA662" s="2" t="s">
        <v>238</v>
      </c>
      <c r="HB662" s="2" t="s">
        <v>226</v>
      </c>
      <c r="HC662" s="4">
        <v>1</v>
      </c>
      <c r="HD662" s="8">
        <v>42.74</v>
      </c>
      <c r="HE662" s="4"/>
      <c r="HF662" s="8"/>
      <c r="HG662" s="7"/>
      <c r="HH662" s="7"/>
      <c r="HI662" s="2" t="s">
        <v>239</v>
      </c>
      <c r="HJ662" s="2" t="s">
        <v>223</v>
      </c>
      <c r="HK662" s="2" t="s">
        <v>937</v>
      </c>
      <c r="HL662" s="2" t="s">
        <v>2804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236</v>
      </c>
      <c r="HV662" s="2" t="s">
        <v>223</v>
      </c>
      <c r="HW662" s="2" t="s">
        <v>226</v>
      </c>
      <c r="HX662" s="2" t="s">
        <v>226</v>
      </c>
      <c r="HY662" s="2" t="s">
        <v>238</v>
      </c>
      <c r="HZ662" s="2" t="s">
        <v>291</v>
      </c>
      <c r="IA662" s="4"/>
      <c r="IB662" s="8"/>
      <c r="IC662" s="4"/>
      <c r="ID662" s="8"/>
      <c r="IE662" s="7"/>
      <c r="IF662" s="7"/>
      <c r="IG662" s="2" t="s">
        <v>252</v>
      </c>
      <c r="IH662" s="2" t="s">
        <v>223</v>
      </c>
      <c r="II662" s="2" t="s">
        <v>226</v>
      </c>
      <c r="IJ662" s="2" t="s">
        <v>226</v>
      </c>
      <c r="IK662" s="2" t="s">
        <v>238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252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252</v>
      </c>
      <c r="JR662" s="2" t="s">
        <v>223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226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252</v>
      </c>
      <c r="KP662" s="2" t="s">
        <v>223</v>
      </c>
      <c r="KQ662" s="2" t="s">
        <v>226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252</v>
      </c>
      <c r="LB662" s="2" t="s">
        <v>223</v>
      </c>
      <c r="LC662" s="2" t="s">
        <v>226</v>
      </c>
      <c r="LD662" s="2" t="s">
        <v>226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252</v>
      </c>
      <c r="LN662" s="2" t="s">
        <v>223</v>
      </c>
      <c r="LO662" s="2" t="s">
        <v>226</v>
      </c>
      <c r="LP662" s="2" t="s">
        <v>226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223</v>
      </c>
      <c r="MY662" s="2" t="s">
        <v>3076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239</v>
      </c>
      <c r="NJ662" s="2" t="s">
        <v>261</v>
      </c>
      <c r="NK662" s="2" t="s">
        <v>497</v>
      </c>
      <c r="NL662" s="2" t="s">
        <v>226</v>
      </c>
      <c r="NM662" s="2" t="s">
        <v>238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239</v>
      </c>
      <c r="NV662" s="2" t="s">
        <v>237</v>
      </c>
      <c r="NW662" s="2" t="s">
        <v>2967</v>
      </c>
      <c r="NX662" s="2" t="s">
        <v>534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252</v>
      </c>
      <c r="OH662" s="2" t="s">
        <v>223</v>
      </c>
      <c r="OI662" s="2" t="s">
        <v>226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252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236</v>
      </c>
      <c r="PF662" s="2" t="s">
        <v>223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266</v>
      </c>
      <c r="QD662" s="2" t="s">
        <v>223</v>
      </c>
      <c r="QE662" s="2" t="s">
        <v>226</v>
      </c>
      <c r="QF662" s="2" t="s">
        <v>226</v>
      </c>
      <c r="QG662" s="2" t="s">
        <v>238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226</v>
      </c>
      <c r="QQ662" s="2" t="s">
        <v>226</v>
      </c>
      <c r="QR662" s="2" t="s">
        <v>226</v>
      </c>
      <c r="QS662" s="2" t="s">
        <v>226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266</v>
      </c>
      <c r="RB662" s="2" t="s">
        <v>223</v>
      </c>
      <c r="RC662" s="2" t="s">
        <v>226</v>
      </c>
      <c r="RD662" s="2" t="s">
        <v>226</v>
      </c>
      <c r="RE662" s="2" t="s">
        <v>238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252</v>
      </c>
      <c r="RN662" s="2" t="s">
        <v>223</v>
      </c>
      <c r="RO662" s="2" t="s">
        <v>226</v>
      </c>
      <c r="RP662" s="2" t="s">
        <v>226</v>
      </c>
      <c r="RQ662" s="2" t="s">
        <v>238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226</v>
      </c>
      <c r="RZ662" s="2" t="s">
        <v>226</v>
      </c>
      <c r="SA662" s="2" t="s">
        <v>226</v>
      </c>
      <c r="SB662" s="2" t="s">
        <v>226</v>
      </c>
      <c r="SC662" s="2" t="s">
        <v>226</v>
      </c>
      <c r="SD662" s="2" t="s">
        <v>226</v>
      </c>
      <c r="SE662" s="4">
        <v>84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</row>
    <row r="663">
      <c r="A663" s="2" t="s">
        <v>4575</v>
      </c>
      <c r="B663" s="2" t="s">
        <v>577</v>
      </c>
      <c r="C663" s="2" t="s">
        <v>4255</v>
      </c>
      <c r="D663" s="2" t="s">
        <v>3985</v>
      </c>
      <c r="E663" s="2" t="s">
        <v>4118</v>
      </c>
      <c r="F663" s="2" t="s">
        <v>4485</v>
      </c>
      <c r="G663" s="2" t="s">
        <v>4085</v>
      </c>
      <c r="H663" s="2" t="s">
        <v>2159</v>
      </c>
      <c r="I663" s="2" t="s">
        <v>4572</v>
      </c>
      <c r="J663" s="2" t="s">
        <v>221</v>
      </c>
      <c r="K663" s="2" t="s">
        <v>1414</v>
      </c>
      <c r="L663" s="3">
        <v>47</v>
      </c>
      <c r="M663" s="3">
        <v>49.35</v>
      </c>
      <c r="N663" s="3">
        <v>92.99</v>
      </c>
      <c r="O663" s="2" t="s">
        <v>223</v>
      </c>
      <c r="P663" s="2" t="s">
        <v>284</v>
      </c>
      <c r="Q663" s="2" t="s">
        <v>225</v>
      </c>
      <c r="R663" s="2" t="s">
        <v>226</v>
      </c>
      <c r="S663" s="2" t="s">
        <v>4494</v>
      </c>
      <c r="T663" s="2" t="s">
        <v>228</v>
      </c>
      <c r="U663" s="2" t="s">
        <v>489</v>
      </c>
      <c r="V663" s="2" t="s">
        <v>320</v>
      </c>
      <c r="W663" s="2" t="s">
        <v>231</v>
      </c>
      <c r="X663" s="2" t="s">
        <v>226</v>
      </c>
      <c r="Y663" s="2" t="s">
        <v>384</v>
      </c>
      <c r="Z663" s="4">
        <v>59</v>
      </c>
      <c r="AA663" s="4">
        <f>=ROUNDDOWN(23.6,0)</f>
      </c>
      <c r="AB663" s="5">
        <v>2.5</v>
      </c>
      <c r="AC663" s="2" t="s">
        <v>226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24</v>
      </c>
      <c r="AQ663" s="8">
        <v>915.34</v>
      </c>
      <c r="AR663" s="4">
        <v>5</v>
      </c>
      <c r="AS663" s="8">
        <v>271.4</v>
      </c>
      <c r="AT663" s="7">
        <v>3.8</v>
      </c>
      <c r="AU663" s="7">
        <v>2.3727</v>
      </c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>
        <v>0.4996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 t="s">
        <v>226</v>
      </c>
      <c r="BJ663" s="4">
        <v>24</v>
      </c>
      <c r="BK663" s="8">
        <v>915.34</v>
      </c>
      <c r="BL663" s="2" t="s">
        <v>4576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266</v>
      </c>
      <c r="BV663" s="2" t="s">
        <v>223</v>
      </c>
      <c r="BW663" s="2" t="s">
        <v>226</v>
      </c>
      <c r="BX663" s="2" t="s">
        <v>226</v>
      </c>
      <c r="BY663" s="2" t="s">
        <v>238</v>
      </c>
      <c r="BZ663" s="2" t="s">
        <v>226</v>
      </c>
      <c r="CA663" s="4"/>
      <c r="CB663" s="8"/>
      <c r="CC663" s="4"/>
      <c r="CD663" s="8"/>
      <c r="CE663" s="7"/>
      <c r="CF663" s="7"/>
      <c r="CG663" s="2" t="s">
        <v>337</v>
      </c>
      <c r="CH663" s="2" t="s">
        <v>223</v>
      </c>
      <c r="CI663" s="2" t="s">
        <v>226</v>
      </c>
      <c r="CJ663" s="2" t="s">
        <v>226</v>
      </c>
      <c r="CK663" s="2" t="s">
        <v>238</v>
      </c>
      <c r="CL663" s="2" t="s">
        <v>226</v>
      </c>
      <c r="CM663" s="4">
        <v>2</v>
      </c>
      <c r="CN663" s="8">
        <v>106.6</v>
      </c>
      <c r="CO663" s="4"/>
      <c r="CP663" s="8"/>
      <c r="CQ663" s="7"/>
      <c r="CR663" s="7"/>
      <c r="CS663" s="2" t="s">
        <v>239</v>
      </c>
      <c r="CT663" s="2" t="s">
        <v>223</v>
      </c>
      <c r="CU663" s="2" t="s">
        <v>916</v>
      </c>
      <c r="CV663" s="2" t="s">
        <v>1633</v>
      </c>
      <c r="CW663" s="2" t="s">
        <v>238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239</v>
      </c>
      <c r="DF663" s="2" t="s">
        <v>223</v>
      </c>
      <c r="DG663" s="2" t="s">
        <v>914</v>
      </c>
      <c r="DH663" s="2" t="s">
        <v>1436</v>
      </c>
      <c r="DI663" s="2" t="s">
        <v>238</v>
      </c>
      <c r="DJ663" s="2" t="s">
        <v>226</v>
      </c>
      <c r="DK663" s="4">
        <v>7</v>
      </c>
      <c r="DL663" s="8">
        <v>207.27</v>
      </c>
      <c r="DM663" s="4">
        <v>1</v>
      </c>
      <c r="DN663" s="8">
        <v>49.35</v>
      </c>
      <c r="DO663" s="7">
        <v>6</v>
      </c>
      <c r="DP663" s="7">
        <v>3.2</v>
      </c>
      <c r="DQ663" s="2" t="s">
        <v>239</v>
      </c>
      <c r="DR663" s="2" t="s">
        <v>223</v>
      </c>
      <c r="DS663" s="2" t="s">
        <v>2084</v>
      </c>
      <c r="DT663" s="2" t="s">
        <v>2570</v>
      </c>
      <c r="DU663" s="2" t="s">
        <v>291</v>
      </c>
      <c r="DV663" s="2" t="s">
        <v>226</v>
      </c>
      <c r="DW663" s="4">
        <v>1</v>
      </c>
      <c r="DX663" s="8">
        <v>51.82</v>
      </c>
      <c r="DY663" s="4">
        <v>1</v>
      </c>
      <c r="DZ663" s="8">
        <v>51.82</v>
      </c>
      <c r="EA663" s="7"/>
      <c r="EB663" s="7"/>
      <c r="EC663" s="2" t="s">
        <v>239</v>
      </c>
      <c r="ED663" s="2" t="s">
        <v>223</v>
      </c>
      <c r="EE663" s="2" t="s">
        <v>4574</v>
      </c>
      <c r="EF663" s="2" t="s">
        <v>505</v>
      </c>
      <c r="EG663" s="2" t="s">
        <v>238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448</v>
      </c>
      <c r="EP663" s="2" t="s">
        <v>223</v>
      </c>
      <c r="EQ663" s="2" t="s">
        <v>226</v>
      </c>
      <c r="ER663" s="2" t="s">
        <v>226</v>
      </c>
      <c r="ES663" s="2" t="s">
        <v>238</v>
      </c>
      <c r="ET663" s="2" t="s">
        <v>226</v>
      </c>
      <c r="EU663" s="4">
        <v>12</v>
      </c>
      <c r="EV663" s="8">
        <v>450.12</v>
      </c>
      <c r="EW663" s="4">
        <v>2</v>
      </c>
      <c r="EX663" s="8">
        <v>117.43</v>
      </c>
      <c r="EY663" s="7">
        <v>5</v>
      </c>
      <c r="EZ663" s="7">
        <v>2.8331</v>
      </c>
      <c r="FA663" s="2" t="s">
        <v>239</v>
      </c>
      <c r="FB663" s="2" t="s">
        <v>223</v>
      </c>
      <c r="FC663" s="2" t="s">
        <v>3054</v>
      </c>
      <c r="FD663" s="2" t="s">
        <v>2798</v>
      </c>
      <c r="FE663" s="2" t="s">
        <v>238</v>
      </c>
      <c r="FF663" s="2" t="s">
        <v>226</v>
      </c>
      <c r="FG663" s="4">
        <v>1</v>
      </c>
      <c r="FH663" s="8">
        <v>79.99</v>
      </c>
      <c r="FI663" s="4"/>
      <c r="FJ663" s="8"/>
      <c r="FK663" s="7"/>
      <c r="FL663" s="7"/>
      <c r="FM663" s="2" t="s">
        <v>239</v>
      </c>
      <c r="FN663" s="2" t="s">
        <v>223</v>
      </c>
      <c r="FO663" s="2" t="s">
        <v>4574</v>
      </c>
      <c r="FP663" s="2" t="s">
        <v>2999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239</v>
      </c>
      <c r="FZ663" s="2" t="s">
        <v>223</v>
      </c>
      <c r="GA663" s="2" t="s">
        <v>661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252</v>
      </c>
      <c r="GL663" s="2" t="s">
        <v>223</v>
      </c>
      <c r="GM663" s="2" t="s">
        <v>226</v>
      </c>
      <c r="GN663" s="2" t="s">
        <v>226</v>
      </c>
      <c r="GO663" s="2" t="s">
        <v>238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239</v>
      </c>
      <c r="GX663" s="2" t="s">
        <v>223</v>
      </c>
      <c r="GY663" s="2" t="s">
        <v>921</v>
      </c>
      <c r="GZ663" s="2" t="s">
        <v>839</v>
      </c>
      <c r="HA663" s="2" t="s">
        <v>238</v>
      </c>
      <c r="HB663" s="2" t="s">
        <v>226</v>
      </c>
      <c r="HC663" s="4">
        <v>1</v>
      </c>
      <c r="HD663" s="8">
        <v>19.54</v>
      </c>
      <c r="HE663" s="4"/>
      <c r="HF663" s="8"/>
      <c r="HG663" s="7"/>
      <c r="HH663" s="7"/>
      <c r="HI663" s="2" t="s">
        <v>239</v>
      </c>
      <c r="HJ663" s="2" t="s">
        <v>223</v>
      </c>
      <c r="HK663" s="2" t="s">
        <v>937</v>
      </c>
      <c r="HL663" s="2" t="s">
        <v>3087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236</v>
      </c>
      <c r="HV663" s="2" t="s">
        <v>223</v>
      </c>
      <c r="HW663" s="2" t="s">
        <v>226</v>
      </c>
      <c r="HX663" s="2" t="s">
        <v>226</v>
      </c>
      <c r="HY663" s="2" t="s">
        <v>238</v>
      </c>
      <c r="HZ663" s="2" t="s">
        <v>291</v>
      </c>
      <c r="IA663" s="4"/>
      <c r="IB663" s="8"/>
      <c r="IC663" s="4"/>
      <c r="ID663" s="8"/>
      <c r="IE663" s="7"/>
      <c r="IF663" s="7"/>
      <c r="IG663" s="2" t="s">
        <v>252</v>
      </c>
      <c r="IH663" s="2" t="s">
        <v>223</v>
      </c>
      <c r="II663" s="2" t="s">
        <v>226</v>
      </c>
      <c r="IJ663" s="2" t="s">
        <v>226</v>
      </c>
      <c r="IK663" s="2" t="s">
        <v>238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252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252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226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252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252</v>
      </c>
      <c r="LB663" s="2" t="s">
        <v>223</v>
      </c>
      <c r="LC663" s="2" t="s">
        <v>226</v>
      </c>
      <c r="LD663" s="2" t="s">
        <v>226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252</v>
      </c>
      <c r="LN663" s="2" t="s">
        <v>223</v>
      </c>
      <c r="LO663" s="2" t="s">
        <v>226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223</v>
      </c>
      <c r="MY663" s="2" t="s">
        <v>3076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>
        <v>1</v>
      </c>
      <c r="NF663" s="8">
        <v>52.8</v>
      </c>
      <c r="NG663" s="7">
        <v>-1</v>
      </c>
      <c r="NH663" s="7">
        <v>-1</v>
      </c>
      <c r="NI663" s="2" t="s">
        <v>239</v>
      </c>
      <c r="NJ663" s="2" t="s">
        <v>261</v>
      </c>
      <c r="NK663" s="2" t="s">
        <v>497</v>
      </c>
      <c r="NL663" s="2" t="s">
        <v>1946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239</v>
      </c>
      <c r="NV663" s="2" t="s">
        <v>237</v>
      </c>
      <c r="NW663" s="2" t="s">
        <v>2967</v>
      </c>
      <c r="NX663" s="2" t="s">
        <v>226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252</v>
      </c>
      <c r="OH663" s="2" t="s">
        <v>223</v>
      </c>
      <c r="OI663" s="2" t="s">
        <v>226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252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266</v>
      </c>
      <c r="QD663" s="2" t="s">
        <v>223</v>
      </c>
      <c r="QE663" s="2" t="s">
        <v>226</v>
      </c>
      <c r="QF663" s="2" t="s">
        <v>226</v>
      </c>
      <c r="QG663" s="2" t="s">
        <v>238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226</v>
      </c>
      <c r="QQ663" s="2" t="s">
        <v>226</v>
      </c>
      <c r="QR663" s="2" t="s">
        <v>226</v>
      </c>
      <c r="QS663" s="2" t="s">
        <v>226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266</v>
      </c>
      <c r="RB663" s="2" t="s">
        <v>223</v>
      </c>
      <c r="RC663" s="2" t="s">
        <v>226</v>
      </c>
      <c r="RD663" s="2" t="s">
        <v>226</v>
      </c>
      <c r="RE663" s="2" t="s">
        <v>238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252</v>
      </c>
      <c r="RN663" s="2" t="s">
        <v>223</v>
      </c>
      <c r="RO663" s="2" t="s">
        <v>226</v>
      </c>
      <c r="RP663" s="2" t="s">
        <v>226</v>
      </c>
      <c r="RQ663" s="2" t="s">
        <v>238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226</v>
      </c>
      <c r="RZ663" s="2" t="s">
        <v>226</v>
      </c>
      <c r="SA663" s="2" t="s">
        <v>226</v>
      </c>
      <c r="SB663" s="2" t="s">
        <v>226</v>
      </c>
      <c r="SC663" s="2" t="s">
        <v>226</v>
      </c>
      <c r="SD663" s="2" t="s">
        <v>226</v>
      </c>
      <c r="SE663" s="4">
        <v>59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</row>
    <row r="664">
      <c r="A664" s="2" t="s">
        <v>4577</v>
      </c>
      <c r="B664" s="2" t="s">
        <v>577</v>
      </c>
      <c r="C664" s="2" t="s">
        <v>4255</v>
      </c>
      <c r="D664" s="2" t="s">
        <v>3985</v>
      </c>
      <c r="E664" s="2" t="s">
        <v>4118</v>
      </c>
      <c r="F664" s="2" t="s">
        <v>4485</v>
      </c>
      <c r="G664" s="2" t="s">
        <v>4085</v>
      </c>
      <c r="H664" s="2" t="s">
        <v>2159</v>
      </c>
      <c r="I664" s="2" t="s">
        <v>4578</v>
      </c>
      <c r="J664" s="2" t="s">
        <v>437</v>
      </c>
      <c r="K664" s="2" t="s">
        <v>795</v>
      </c>
      <c r="L664" s="3">
        <v>37</v>
      </c>
      <c r="M664" s="3">
        <v>38.85</v>
      </c>
      <c r="N664" s="3">
        <v>72.99</v>
      </c>
      <c r="O664" s="2" t="s">
        <v>223</v>
      </c>
      <c r="P664" s="2" t="s">
        <v>369</v>
      </c>
      <c r="Q664" s="2" t="s">
        <v>225</v>
      </c>
      <c r="R664" s="2" t="s">
        <v>226</v>
      </c>
      <c r="S664" s="2" t="s">
        <v>4487</v>
      </c>
      <c r="T664" s="2" t="s">
        <v>228</v>
      </c>
      <c r="U664" s="2" t="s">
        <v>2756</v>
      </c>
      <c r="V664" s="2" t="s">
        <v>320</v>
      </c>
      <c r="W664" s="2" t="s">
        <v>231</v>
      </c>
      <c r="X664" s="2" t="s">
        <v>226</v>
      </c>
      <c r="Y664" s="2" t="s">
        <v>384</v>
      </c>
      <c r="Z664" s="4">
        <v>10</v>
      </c>
      <c r="AA664" s="4">
        <f>=ROUNDDOWN(4.16666666666667,0)</f>
      </c>
      <c r="AB664" s="5">
        <v>2.4</v>
      </c>
      <c r="AC664" s="2" t="s">
        <v>226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27</v>
      </c>
      <c r="AQ664" s="8">
        <v>1123.52</v>
      </c>
      <c r="AR664" s="4">
        <v>9</v>
      </c>
      <c r="AS664" s="8">
        <v>331.52</v>
      </c>
      <c r="AT664" s="7">
        <v>2</v>
      </c>
      <c r="AU664" s="7">
        <v>2.389</v>
      </c>
      <c r="AV664" s="4">
        <v>41</v>
      </c>
      <c r="AW664" s="8">
        <v>1782.32</v>
      </c>
      <c r="AX664" s="4">
        <v>14</v>
      </c>
      <c r="AY664" s="8">
        <v>584.85</v>
      </c>
      <c r="AZ664" s="7">
        <v>1.9286</v>
      </c>
      <c r="BA664" s="7">
        <v>2.0475</v>
      </c>
      <c r="BB664" s="7">
        <v>0.6304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>
        <v>0.4931</v>
      </c>
      <c r="BJ664" s="4">
        <v>27</v>
      </c>
      <c r="BK664" s="8">
        <v>1123.52</v>
      </c>
      <c r="BL664" s="2" t="s">
        <v>4579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266</v>
      </c>
      <c r="BV664" s="2" t="s">
        <v>223</v>
      </c>
      <c r="BW664" s="2" t="s">
        <v>226</v>
      </c>
      <c r="BX664" s="2" t="s">
        <v>226</v>
      </c>
      <c r="BY664" s="2" t="s">
        <v>238</v>
      </c>
      <c r="BZ664" s="2" t="s">
        <v>226</v>
      </c>
      <c r="CA664" s="4"/>
      <c r="CB664" s="8"/>
      <c r="CC664" s="4"/>
      <c r="CD664" s="8"/>
      <c r="CE664" s="7"/>
      <c r="CF664" s="7"/>
      <c r="CG664" s="2" t="s">
        <v>337</v>
      </c>
      <c r="CH664" s="2" t="s">
        <v>223</v>
      </c>
      <c r="CI664" s="2" t="s">
        <v>226</v>
      </c>
      <c r="CJ664" s="2" t="s">
        <v>226</v>
      </c>
      <c r="CK664" s="2" t="s">
        <v>238</v>
      </c>
      <c r="CL664" s="2" t="s">
        <v>226</v>
      </c>
      <c r="CM664" s="4"/>
      <c r="CN664" s="8"/>
      <c r="CO664" s="4"/>
      <c r="CP664" s="8"/>
      <c r="CQ664" s="7"/>
      <c r="CR664" s="7"/>
      <c r="CS664" s="2" t="s">
        <v>239</v>
      </c>
      <c r="CT664" s="2" t="s">
        <v>223</v>
      </c>
      <c r="CU664" s="2" t="s">
        <v>916</v>
      </c>
      <c r="CV664" s="2" t="s">
        <v>1633</v>
      </c>
      <c r="CW664" s="2" t="s">
        <v>238</v>
      </c>
      <c r="CX664" s="2" t="s">
        <v>226</v>
      </c>
      <c r="CY664" s="4">
        <v>2</v>
      </c>
      <c r="CZ664" s="8">
        <v>103.22</v>
      </c>
      <c r="DA664" s="4"/>
      <c r="DB664" s="8"/>
      <c r="DC664" s="7"/>
      <c r="DD664" s="7"/>
      <c r="DE664" s="2" t="s">
        <v>239</v>
      </c>
      <c r="DF664" s="2" t="s">
        <v>223</v>
      </c>
      <c r="DG664" s="2" t="s">
        <v>914</v>
      </c>
      <c r="DH664" s="2" t="s">
        <v>2760</v>
      </c>
      <c r="DI664" s="2" t="s">
        <v>238</v>
      </c>
      <c r="DJ664" s="2" t="s">
        <v>226</v>
      </c>
      <c r="DK664" s="4">
        <v>7</v>
      </c>
      <c r="DL664" s="8">
        <v>227.36</v>
      </c>
      <c r="DM664" s="4">
        <v>6</v>
      </c>
      <c r="DN664" s="8">
        <v>198.14</v>
      </c>
      <c r="DO664" s="7">
        <v>0.1667</v>
      </c>
      <c r="DP664" s="7">
        <v>0.1475</v>
      </c>
      <c r="DQ664" s="2" t="s">
        <v>239</v>
      </c>
      <c r="DR664" s="2" t="s">
        <v>223</v>
      </c>
      <c r="DS664" s="2" t="s">
        <v>2084</v>
      </c>
      <c r="DT664" s="2" t="s">
        <v>2759</v>
      </c>
      <c r="DU664" s="2" t="s">
        <v>238</v>
      </c>
      <c r="DV664" s="2" t="s">
        <v>226</v>
      </c>
      <c r="DW664" s="4">
        <v>1</v>
      </c>
      <c r="DX664" s="8">
        <v>40.79</v>
      </c>
      <c r="DY664" s="4">
        <v>2</v>
      </c>
      <c r="DZ664" s="8">
        <v>81.58</v>
      </c>
      <c r="EA664" s="7">
        <v>-0.5</v>
      </c>
      <c r="EB664" s="7">
        <v>-0.5</v>
      </c>
      <c r="EC664" s="2" t="s">
        <v>239</v>
      </c>
      <c r="ED664" s="2" t="s">
        <v>223</v>
      </c>
      <c r="EE664" s="2" t="s">
        <v>384</v>
      </c>
      <c r="EF664" s="2" t="s">
        <v>492</v>
      </c>
      <c r="EG664" s="2" t="s">
        <v>238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448</v>
      </c>
      <c r="EP664" s="2" t="s">
        <v>223</v>
      </c>
      <c r="EQ664" s="2" t="s">
        <v>226</v>
      </c>
      <c r="ER664" s="2" t="s">
        <v>226</v>
      </c>
      <c r="ES664" s="2" t="s">
        <v>238</v>
      </c>
      <c r="ET664" s="2" t="s">
        <v>226</v>
      </c>
      <c r="EU664" s="4">
        <v>13</v>
      </c>
      <c r="EV664" s="8">
        <v>523.19</v>
      </c>
      <c r="EW664" s="4">
        <v>1</v>
      </c>
      <c r="EX664" s="8">
        <v>51.8</v>
      </c>
      <c r="EY664" s="7">
        <v>12</v>
      </c>
      <c r="EZ664" s="7">
        <v>9.1002</v>
      </c>
      <c r="FA664" s="2" t="s">
        <v>239</v>
      </c>
      <c r="FB664" s="2" t="s">
        <v>223</v>
      </c>
      <c r="FC664" s="2" t="s">
        <v>3054</v>
      </c>
      <c r="FD664" s="2" t="s">
        <v>3777</v>
      </c>
      <c r="FE664" s="2" t="s">
        <v>238</v>
      </c>
      <c r="FF664" s="2" t="s">
        <v>226</v>
      </c>
      <c r="FG664" s="4">
        <v>3</v>
      </c>
      <c r="FH664" s="8">
        <v>155.97</v>
      </c>
      <c r="FI664" s="4"/>
      <c r="FJ664" s="8"/>
      <c r="FK664" s="7"/>
      <c r="FL664" s="7"/>
      <c r="FM664" s="2" t="s">
        <v>239</v>
      </c>
      <c r="FN664" s="2" t="s">
        <v>223</v>
      </c>
      <c r="FO664" s="2" t="s">
        <v>384</v>
      </c>
      <c r="FP664" s="2" t="s">
        <v>876</v>
      </c>
      <c r="FQ664" s="2" t="s">
        <v>238</v>
      </c>
      <c r="FR664" s="2" t="s">
        <v>226</v>
      </c>
      <c r="FS664" s="4">
        <v>1</v>
      </c>
      <c r="FT664" s="8">
        <v>72.99</v>
      </c>
      <c r="FU664" s="4"/>
      <c r="FV664" s="8"/>
      <c r="FW664" s="7"/>
      <c r="FX664" s="7"/>
      <c r="FY664" s="2" t="s">
        <v>239</v>
      </c>
      <c r="FZ664" s="2" t="s">
        <v>223</v>
      </c>
      <c r="GA664" s="2" t="s">
        <v>2229</v>
      </c>
      <c r="GB664" s="2" t="s">
        <v>1178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252</v>
      </c>
      <c r="GL664" s="2" t="s">
        <v>223</v>
      </c>
      <c r="GM664" s="2" t="s">
        <v>226</v>
      </c>
      <c r="GN664" s="2" t="s">
        <v>226</v>
      </c>
      <c r="GO664" s="2" t="s">
        <v>238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223</v>
      </c>
      <c r="GY664" s="2" t="s">
        <v>226</v>
      </c>
      <c r="GZ664" s="2" t="s">
        <v>226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239</v>
      </c>
      <c r="HJ664" s="2" t="s">
        <v>223</v>
      </c>
      <c r="HK664" s="2" t="s">
        <v>937</v>
      </c>
      <c r="HL664" s="2" t="s">
        <v>226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223</v>
      </c>
      <c r="HW664" s="2" t="s">
        <v>226</v>
      </c>
      <c r="HX664" s="2" t="s">
        <v>226</v>
      </c>
      <c r="HY664" s="2" t="s">
        <v>238</v>
      </c>
      <c r="HZ664" s="2" t="s">
        <v>291</v>
      </c>
      <c r="IA664" s="4"/>
      <c r="IB664" s="8"/>
      <c r="IC664" s="4"/>
      <c r="ID664" s="8"/>
      <c r="IE664" s="7"/>
      <c r="IF664" s="7"/>
      <c r="IG664" s="2" t="s">
        <v>252</v>
      </c>
      <c r="IH664" s="2" t="s">
        <v>223</v>
      </c>
      <c r="II664" s="2" t="s">
        <v>226</v>
      </c>
      <c r="IJ664" s="2" t="s">
        <v>226</v>
      </c>
      <c r="IK664" s="2" t="s">
        <v>238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252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252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252</v>
      </c>
      <c r="LB664" s="2" t="s">
        <v>223</v>
      </c>
      <c r="LC664" s="2" t="s">
        <v>226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252</v>
      </c>
      <c r="LN664" s="2" t="s">
        <v>223</v>
      </c>
      <c r="LO664" s="2" t="s">
        <v>226</v>
      </c>
      <c r="LP664" s="2" t="s">
        <v>226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239</v>
      </c>
      <c r="MX664" s="2" t="s">
        <v>223</v>
      </c>
      <c r="MY664" s="2" t="s">
        <v>3076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239</v>
      </c>
      <c r="NJ664" s="2" t="s">
        <v>261</v>
      </c>
      <c r="NK664" s="2" t="s">
        <v>497</v>
      </c>
      <c r="NL664" s="2" t="s">
        <v>226</v>
      </c>
      <c r="NM664" s="2" t="s">
        <v>238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239</v>
      </c>
      <c r="NV664" s="2" t="s">
        <v>237</v>
      </c>
      <c r="NW664" s="2" t="s">
        <v>2967</v>
      </c>
      <c r="NX664" s="2" t="s">
        <v>915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252</v>
      </c>
      <c r="OH664" s="2" t="s">
        <v>223</v>
      </c>
      <c r="OI664" s="2" t="s">
        <v>226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252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252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266</v>
      </c>
      <c r="QD664" s="2" t="s">
        <v>223</v>
      </c>
      <c r="QE664" s="2" t="s">
        <v>226</v>
      </c>
      <c r="QF664" s="2" t="s">
        <v>226</v>
      </c>
      <c r="QG664" s="2" t="s">
        <v>238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226</v>
      </c>
      <c r="QP664" s="2" t="s">
        <v>226</v>
      </c>
      <c r="QQ664" s="2" t="s">
        <v>226</v>
      </c>
      <c r="QR664" s="2" t="s">
        <v>226</v>
      </c>
      <c r="QS664" s="2" t="s">
        <v>226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266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252</v>
      </c>
      <c r="RN664" s="2" t="s">
        <v>223</v>
      </c>
      <c r="RO664" s="2" t="s">
        <v>226</v>
      </c>
      <c r="RP664" s="2" t="s">
        <v>226</v>
      </c>
      <c r="RQ664" s="2" t="s">
        <v>238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226</v>
      </c>
      <c r="RZ664" s="2" t="s">
        <v>226</v>
      </c>
      <c r="SA664" s="2" t="s">
        <v>226</v>
      </c>
      <c r="SB664" s="2" t="s">
        <v>226</v>
      </c>
      <c r="SC664" s="2" t="s">
        <v>226</v>
      </c>
      <c r="SD664" s="2" t="s">
        <v>226</v>
      </c>
      <c r="SE664" s="4">
        <v>10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</row>
    <row r="665">
      <c r="A665" s="2" t="s">
        <v>4580</v>
      </c>
      <c r="B665" s="2" t="s">
        <v>577</v>
      </c>
      <c r="C665" s="2" t="s">
        <v>4255</v>
      </c>
      <c r="D665" s="2" t="s">
        <v>3985</v>
      </c>
      <c r="E665" s="2" t="s">
        <v>4118</v>
      </c>
      <c r="F665" s="2" t="s">
        <v>4485</v>
      </c>
      <c r="G665" s="2" t="s">
        <v>4085</v>
      </c>
      <c r="H665" s="2" t="s">
        <v>2159</v>
      </c>
      <c r="I665" s="2" t="s">
        <v>4578</v>
      </c>
      <c r="J665" s="2" t="s">
        <v>221</v>
      </c>
      <c r="K665" s="2" t="s">
        <v>795</v>
      </c>
      <c r="L665" s="3">
        <v>47</v>
      </c>
      <c r="M665" s="3">
        <v>49.35</v>
      </c>
      <c r="N665" s="3">
        <v>92.99</v>
      </c>
      <c r="O665" s="2" t="s">
        <v>223</v>
      </c>
      <c r="P665" s="2" t="s">
        <v>369</v>
      </c>
      <c r="Q665" s="2" t="s">
        <v>225</v>
      </c>
      <c r="R665" s="2" t="s">
        <v>226</v>
      </c>
      <c r="S665" s="2" t="s">
        <v>4487</v>
      </c>
      <c r="T665" s="2" t="s">
        <v>228</v>
      </c>
      <c r="U665" s="2" t="s">
        <v>489</v>
      </c>
      <c r="V665" s="2" t="s">
        <v>320</v>
      </c>
      <c r="W665" s="2" t="s">
        <v>231</v>
      </c>
      <c r="X665" s="2" t="s">
        <v>226</v>
      </c>
      <c r="Y665" s="2" t="s">
        <v>384</v>
      </c>
      <c r="Z665" s="4">
        <v>52</v>
      </c>
      <c r="AA665" s="4">
        <f>=ROUNDDOWN(34.6666666666667,0)</f>
      </c>
      <c r="AB665" s="5">
        <v>1.5</v>
      </c>
      <c r="AC665" s="2" t="s">
        <v>226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14</v>
      </c>
      <c r="AQ665" s="8">
        <v>658.8</v>
      </c>
      <c r="AR665" s="4">
        <v>5</v>
      </c>
      <c r="AS665" s="8">
        <v>253.33</v>
      </c>
      <c r="AT665" s="7">
        <v>1.8</v>
      </c>
      <c r="AU665" s="7">
        <v>1.6006</v>
      </c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0.3696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>
        <v>14</v>
      </c>
      <c r="BK665" s="8">
        <v>658.8</v>
      </c>
      <c r="BL665" s="2" t="s">
        <v>4581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266</v>
      </c>
      <c r="BV665" s="2" t="s">
        <v>223</v>
      </c>
      <c r="BW665" s="2" t="s">
        <v>226</v>
      </c>
      <c r="BX665" s="2" t="s">
        <v>226</v>
      </c>
      <c r="BY665" s="2" t="s">
        <v>238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337</v>
      </c>
      <c r="CH665" s="2" t="s">
        <v>223</v>
      </c>
      <c r="CI665" s="2" t="s">
        <v>226</v>
      </c>
      <c r="CJ665" s="2" t="s">
        <v>226</v>
      </c>
      <c r="CK665" s="2" t="s">
        <v>238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239</v>
      </c>
      <c r="CT665" s="2" t="s">
        <v>223</v>
      </c>
      <c r="CU665" s="2" t="s">
        <v>916</v>
      </c>
      <c r="CV665" s="2" t="s">
        <v>2861</v>
      </c>
      <c r="CW665" s="2" t="s">
        <v>238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239</v>
      </c>
      <c r="DF665" s="2" t="s">
        <v>223</v>
      </c>
      <c r="DG665" s="2" t="s">
        <v>914</v>
      </c>
      <c r="DH665" s="2" t="s">
        <v>1294</v>
      </c>
      <c r="DI665" s="2" t="s">
        <v>238</v>
      </c>
      <c r="DJ665" s="2" t="s">
        <v>226</v>
      </c>
      <c r="DK665" s="4">
        <v>1</v>
      </c>
      <c r="DL665" s="8">
        <v>44.42</v>
      </c>
      <c r="DM665" s="4">
        <v>4</v>
      </c>
      <c r="DN665" s="8">
        <v>187.53</v>
      </c>
      <c r="DO665" s="7">
        <v>-0.75</v>
      </c>
      <c r="DP665" s="7">
        <v>-0.7631</v>
      </c>
      <c r="DQ665" s="2" t="s">
        <v>239</v>
      </c>
      <c r="DR665" s="2" t="s">
        <v>223</v>
      </c>
      <c r="DS665" s="2" t="s">
        <v>2084</v>
      </c>
      <c r="DT665" s="2" t="s">
        <v>3869</v>
      </c>
      <c r="DU665" s="2" t="s">
        <v>238</v>
      </c>
      <c r="DV665" s="2" t="s">
        <v>226</v>
      </c>
      <c r="DW665" s="4">
        <v>1</v>
      </c>
      <c r="DX665" s="8">
        <v>51.82</v>
      </c>
      <c r="DY665" s="4"/>
      <c r="DZ665" s="8"/>
      <c r="EA665" s="7"/>
      <c r="EB665" s="7"/>
      <c r="EC665" s="2" t="s">
        <v>239</v>
      </c>
      <c r="ED665" s="2" t="s">
        <v>223</v>
      </c>
      <c r="EE665" s="2" t="s">
        <v>4574</v>
      </c>
      <c r="EF665" s="2" t="s">
        <v>360</v>
      </c>
      <c r="EG665" s="2" t="s">
        <v>238</v>
      </c>
      <c r="EH665" s="2" t="s">
        <v>226</v>
      </c>
      <c r="EI665" s="4"/>
      <c r="EJ665" s="8"/>
      <c r="EK665" s="4"/>
      <c r="EL665" s="8"/>
      <c r="EM665" s="7"/>
      <c r="EN665" s="7"/>
      <c r="EO665" s="2" t="s">
        <v>448</v>
      </c>
      <c r="EP665" s="2" t="s">
        <v>223</v>
      </c>
      <c r="EQ665" s="2" t="s">
        <v>226</v>
      </c>
      <c r="ER665" s="2" t="s">
        <v>226</v>
      </c>
      <c r="ES665" s="2" t="s">
        <v>238</v>
      </c>
      <c r="ET665" s="2" t="s">
        <v>226</v>
      </c>
      <c r="EU665" s="4">
        <v>12</v>
      </c>
      <c r="EV665" s="8">
        <v>562.56</v>
      </c>
      <c r="EW665" s="4">
        <v>1</v>
      </c>
      <c r="EX665" s="8">
        <v>65.8</v>
      </c>
      <c r="EY665" s="7">
        <v>11</v>
      </c>
      <c r="EZ665" s="7">
        <v>7.5495</v>
      </c>
      <c r="FA665" s="2" t="s">
        <v>239</v>
      </c>
      <c r="FB665" s="2" t="s">
        <v>223</v>
      </c>
      <c r="FC665" s="2" t="s">
        <v>3054</v>
      </c>
      <c r="FD665" s="2" t="s">
        <v>3777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223</v>
      </c>
      <c r="FO665" s="2" t="s">
        <v>4574</v>
      </c>
      <c r="FP665" s="2" t="s">
        <v>3077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223</v>
      </c>
      <c r="GA665" s="2" t="s">
        <v>2229</v>
      </c>
      <c r="GB665" s="2" t="s">
        <v>226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252</v>
      </c>
      <c r="GL665" s="2" t="s">
        <v>223</v>
      </c>
      <c r="GM665" s="2" t="s">
        <v>226</v>
      </c>
      <c r="GN665" s="2" t="s">
        <v>226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226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239</v>
      </c>
      <c r="HJ665" s="2" t="s">
        <v>223</v>
      </c>
      <c r="HK665" s="2" t="s">
        <v>937</v>
      </c>
      <c r="HL665" s="2" t="s">
        <v>226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223</v>
      </c>
      <c r="HW665" s="2" t="s">
        <v>226</v>
      </c>
      <c r="HX665" s="2" t="s">
        <v>226</v>
      </c>
      <c r="HY665" s="2" t="s">
        <v>238</v>
      </c>
      <c r="HZ665" s="2" t="s">
        <v>291</v>
      </c>
      <c r="IA665" s="4"/>
      <c r="IB665" s="8"/>
      <c r="IC665" s="4"/>
      <c r="ID665" s="8"/>
      <c r="IE665" s="7"/>
      <c r="IF665" s="7"/>
      <c r="IG665" s="2" t="s">
        <v>252</v>
      </c>
      <c r="IH665" s="2" t="s">
        <v>223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223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223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252</v>
      </c>
      <c r="KP665" s="2" t="s">
        <v>223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252</v>
      </c>
      <c r="LB665" s="2" t="s">
        <v>223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252</v>
      </c>
      <c r="LN665" s="2" t="s">
        <v>223</v>
      </c>
      <c r="LO665" s="2" t="s">
        <v>226</v>
      </c>
      <c r="LP665" s="2" t="s">
        <v>226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239</v>
      </c>
      <c r="MX665" s="2" t="s">
        <v>223</v>
      </c>
      <c r="MY665" s="2" t="s">
        <v>3076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239</v>
      </c>
      <c r="NJ665" s="2" t="s">
        <v>261</v>
      </c>
      <c r="NK665" s="2" t="s">
        <v>497</v>
      </c>
      <c r="NL665" s="2" t="s">
        <v>226</v>
      </c>
      <c r="NM665" s="2" t="s">
        <v>238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239</v>
      </c>
      <c r="NV665" s="2" t="s">
        <v>237</v>
      </c>
      <c r="NW665" s="2" t="s">
        <v>2967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252</v>
      </c>
      <c r="OH665" s="2" t="s">
        <v>223</v>
      </c>
      <c r="OI665" s="2" t="s">
        <v>226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252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252</v>
      </c>
      <c r="PF665" s="2" t="s">
        <v>223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266</v>
      </c>
      <c r="QD665" s="2" t="s">
        <v>223</v>
      </c>
      <c r="QE665" s="2" t="s">
        <v>226</v>
      </c>
      <c r="QF665" s="2" t="s">
        <v>226</v>
      </c>
      <c r="QG665" s="2" t="s">
        <v>238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226</v>
      </c>
      <c r="QP665" s="2" t="s">
        <v>226</v>
      </c>
      <c r="QQ665" s="2" t="s">
        <v>226</v>
      </c>
      <c r="QR665" s="2" t="s">
        <v>226</v>
      </c>
      <c r="QS665" s="2" t="s">
        <v>226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266</v>
      </c>
      <c r="RB665" s="2" t="s">
        <v>223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252</v>
      </c>
      <c r="RN665" s="2" t="s">
        <v>223</v>
      </c>
      <c r="RO665" s="2" t="s">
        <v>226</v>
      </c>
      <c r="RP665" s="2" t="s">
        <v>226</v>
      </c>
      <c r="RQ665" s="2" t="s">
        <v>238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226</v>
      </c>
      <c r="RZ665" s="2" t="s">
        <v>226</v>
      </c>
      <c r="SA665" s="2" t="s">
        <v>226</v>
      </c>
      <c r="SB665" s="2" t="s">
        <v>226</v>
      </c>
      <c r="SC665" s="2" t="s">
        <v>226</v>
      </c>
      <c r="SD665" s="2" t="s">
        <v>226</v>
      </c>
      <c r="SE665" s="4">
        <v>52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</row>
    <row r="666">
      <c r="A666" s="2" t="s">
        <v>4582</v>
      </c>
      <c r="B666" s="2" t="s">
        <v>577</v>
      </c>
      <c r="C666" s="2" t="s">
        <v>4255</v>
      </c>
      <c r="D666" s="2" t="s">
        <v>3985</v>
      </c>
      <c r="E666" s="2" t="s">
        <v>4118</v>
      </c>
      <c r="F666" s="2" t="s">
        <v>4305</v>
      </c>
      <c r="G666" s="2" t="s">
        <v>2499</v>
      </c>
      <c r="H666" s="2" t="s">
        <v>4306</v>
      </c>
      <c r="I666" s="2" t="s">
        <v>4583</v>
      </c>
      <c r="J666" s="2" t="s">
        <v>437</v>
      </c>
      <c r="K666" s="2" t="s">
        <v>2130</v>
      </c>
      <c r="L666" s="3">
        <v>33.33</v>
      </c>
      <c r="M666" s="3">
        <v>35</v>
      </c>
      <c r="N666" s="3">
        <v>69.99</v>
      </c>
      <c r="O666" s="2" t="s">
        <v>223</v>
      </c>
      <c r="P666" s="2" t="s">
        <v>224</v>
      </c>
      <c r="Q666" s="2" t="s">
        <v>225</v>
      </c>
      <c r="R666" s="2" t="s">
        <v>226</v>
      </c>
      <c r="S666" s="2" t="s">
        <v>4308</v>
      </c>
      <c r="T666" s="2" t="s">
        <v>228</v>
      </c>
      <c r="U666" s="2" t="s">
        <v>2756</v>
      </c>
      <c r="V666" s="2" t="s">
        <v>320</v>
      </c>
      <c r="W666" s="2" t="s">
        <v>231</v>
      </c>
      <c r="X666" s="2" t="s">
        <v>971</v>
      </c>
      <c r="Y666" s="2" t="s">
        <v>4584</v>
      </c>
      <c r="Z666" s="4">
        <v>121</v>
      </c>
      <c r="AA666" s="4">
        <f>=ROUNDDOWN(40.3333333333333,0)</f>
      </c>
      <c r="AB666" s="5">
        <v>3</v>
      </c>
      <c r="AC666" s="2" t="s">
        <v>1354</v>
      </c>
      <c r="AD666" s="4">
        <v>48</v>
      </c>
      <c r="AE666" s="4">
        <v>78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>
        <v>37</v>
      </c>
      <c r="AQ666" s="8">
        <v>1386.46</v>
      </c>
      <c r="AR666" s="4"/>
      <c r="AS666" s="8"/>
      <c r="AT666" s="7"/>
      <c r="AU666" s="7"/>
      <c r="AV666" s="4">
        <v>57</v>
      </c>
      <c r="AW666" s="8">
        <v>2344.25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>
        <v>0.5914</v>
      </c>
      <c r="BC666" s="4">
        <v>57</v>
      </c>
      <c r="BD666" s="8">
        <v>2344.25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>
        <v>1</v>
      </c>
      <c r="BJ666" s="4">
        <v>37</v>
      </c>
      <c r="BK666" s="8">
        <v>1386.46</v>
      </c>
      <c r="BL666" s="2" t="s">
        <v>4585</v>
      </c>
      <c r="BM666" s="7">
        <v>1</v>
      </c>
      <c r="BN666" s="7">
        <v>1</v>
      </c>
      <c r="BO666" s="4">
        <v>12</v>
      </c>
      <c r="BP666" s="8">
        <v>459.96</v>
      </c>
      <c r="BQ666" s="4"/>
      <c r="BR666" s="8"/>
      <c r="BS666" s="7"/>
      <c r="BT666" s="7"/>
      <c r="BU666" s="2" t="s">
        <v>239</v>
      </c>
      <c r="BV666" s="2" t="s">
        <v>223</v>
      </c>
      <c r="BW666" s="2" t="s">
        <v>226</v>
      </c>
      <c r="BX666" s="2" t="s">
        <v>3989</v>
      </c>
      <c r="BY666" s="2" t="s">
        <v>238</v>
      </c>
      <c r="BZ666" s="2" t="s">
        <v>226</v>
      </c>
      <c r="CA666" s="4">
        <v>5</v>
      </c>
      <c r="CB666" s="8">
        <v>177.15</v>
      </c>
      <c r="CC666" s="4"/>
      <c r="CD666" s="8"/>
      <c r="CE666" s="7"/>
      <c r="CF666" s="7"/>
      <c r="CG666" s="2" t="s">
        <v>239</v>
      </c>
      <c r="CH666" s="2" t="s">
        <v>223</v>
      </c>
      <c r="CI666" s="2" t="s">
        <v>3557</v>
      </c>
      <c r="CJ666" s="2" t="s">
        <v>2881</v>
      </c>
      <c r="CK666" s="2" t="s">
        <v>238</v>
      </c>
      <c r="CL666" s="2" t="s">
        <v>226</v>
      </c>
      <c r="CM666" s="4">
        <v>10</v>
      </c>
      <c r="CN666" s="8">
        <v>378</v>
      </c>
      <c r="CO666" s="4"/>
      <c r="CP666" s="8"/>
      <c r="CQ666" s="7"/>
      <c r="CR666" s="7"/>
      <c r="CS666" s="2" t="s">
        <v>239</v>
      </c>
      <c r="CT666" s="2" t="s">
        <v>223</v>
      </c>
      <c r="CU666" s="2" t="s">
        <v>3557</v>
      </c>
      <c r="CV666" s="2" t="s">
        <v>3115</v>
      </c>
      <c r="CW666" s="2" t="s">
        <v>238</v>
      </c>
      <c r="CX666" s="2" t="s">
        <v>226</v>
      </c>
      <c r="CY666" s="4">
        <v>1</v>
      </c>
      <c r="CZ666" s="8">
        <v>37.8</v>
      </c>
      <c r="DA666" s="4"/>
      <c r="DB666" s="8"/>
      <c r="DC666" s="7"/>
      <c r="DD666" s="7"/>
      <c r="DE666" s="2" t="s">
        <v>239</v>
      </c>
      <c r="DF666" s="2" t="s">
        <v>223</v>
      </c>
      <c r="DG666" s="2" t="s">
        <v>1618</v>
      </c>
      <c r="DH666" s="2" t="s">
        <v>2811</v>
      </c>
      <c r="DI666" s="2" t="s">
        <v>238</v>
      </c>
      <c r="DJ666" s="2" t="s">
        <v>226</v>
      </c>
      <c r="DK666" s="4">
        <v>2</v>
      </c>
      <c r="DL666" s="8">
        <v>70</v>
      </c>
      <c r="DM666" s="4"/>
      <c r="DN666" s="8"/>
      <c r="DO666" s="7"/>
      <c r="DP666" s="7"/>
      <c r="DQ666" s="2" t="s">
        <v>239</v>
      </c>
      <c r="DR666" s="2" t="s">
        <v>223</v>
      </c>
      <c r="DS666" s="2" t="s">
        <v>3557</v>
      </c>
      <c r="DT666" s="2" t="s">
        <v>1312</v>
      </c>
      <c r="DU666" s="2" t="s">
        <v>238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239</v>
      </c>
      <c r="ED666" s="2" t="s">
        <v>223</v>
      </c>
      <c r="EE666" s="2" t="s">
        <v>1189</v>
      </c>
      <c r="EF666" s="2" t="s">
        <v>3527</v>
      </c>
      <c r="EG666" s="2" t="s">
        <v>238</v>
      </c>
      <c r="EH666" s="2" t="s">
        <v>226</v>
      </c>
      <c r="EI666" s="4">
        <v>6</v>
      </c>
      <c r="EJ666" s="8">
        <v>226.8</v>
      </c>
      <c r="EK666" s="4"/>
      <c r="EL666" s="8"/>
      <c r="EM666" s="7"/>
      <c r="EN666" s="7"/>
      <c r="EO666" s="2" t="s">
        <v>239</v>
      </c>
      <c r="EP666" s="2" t="s">
        <v>223</v>
      </c>
      <c r="EQ666" s="2" t="s">
        <v>3557</v>
      </c>
      <c r="ER666" s="2" t="s">
        <v>3048</v>
      </c>
      <c r="ES666" s="2" t="s">
        <v>238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223</v>
      </c>
      <c r="FC666" s="2" t="s">
        <v>2520</v>
      </c>
      <c r="FD666" s="2" t="s">
        <v>4586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223</v>
      </c>
      <c r="FO666" s="2" t="s">
        <v>3557</v>
      </c>
      <c r="FP666" s="2" t="s">
        <v>226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223</v>
      </c>
      <c r="GA666" s="2" t="s">
        <v>661</v>
      </c>
      <c r="GB666" s="2" t="s">
        <v>226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252</v>
      </c>
      <c r="GL666" s="2" t="s">
        <v>223</v>
      </c>
      <c r="GM666" s="2" t="s">
        <v>226</v>
      </c>
      <c r="GN666" s="2" t="s">
        <v>226</v>
      </c>
      <c r="GO666" s="2" t="s">
        <v>238</v>
      </c>
      <c r="GP666" s="2" t="s">
        <v>226</v>
      </c>
      <c r="GQ666" s="4">
        <v>1</v>
      </c>
      <c r="GR666" s="8">
        <v>36.75</v>
      </c>
      <c r="GS666" s="4"/>
      <c r="GT666" s="8"/>
      <c r="GU666" s="7"/>
      <c r="GV666" s="7"/>
      <c r="GW666" s="2" t="s">
        <v>239</v>
      </c>
      <c r="GX666" s="2" t="s">
        <v>223</v>
      </c>
      <c r="GY666" s="2" t="s">
        <v>921</v>
      </c>
      <c r="GZ666" s="2" t="s">
        <v>888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239</v>
      </c>
      <c r="HJ666" s="2" t="s">
        <v>223</v>
      </c>
      <c r="HK666" s="2" t="s">
        <v>1316</v>
      </c>
      <c r="HL666" s="2" t="s">
        <v>226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223</v>
      </c>
      <c r="HW666" s="2" t="s">
        <v>226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223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223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223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223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223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252</v>
      </c>
      <c r="KP666" s="2" t="s">
        <v>223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252</v>
      </c>
      <c r="LB666" s="2" t="s">
        <v>223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252</v>
      </c>
      <c r="LN666" s="2" t="s">
        <v>223</v>
      </c>
      <c r="LO666" s="2" t="s">
        <v>226</v>
      </c>
      <c r="LP666" s="2" t="s">
        <v>226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239</v>
      </c>
      <c r="MX666" s="2" t="s">
        <v>223</v>
      </c>
      <c r="MY666" s="2" t="s">
        <v>3076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223</v>
      </c>
      <c r="NK666" s="2" t="s">
        <v>226</v>
      </c>
      <c r="NL666" s="2" t="s">
        <v>226</v>
      </c>
      <c r="NM666" s="2" t="s">
        <v>238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252</v>
      </c>
      <c r="NV666" s="2" t="s">
        <v>223</v>
      </c>
      <c r="NW666" s="2" t="s">
        <v>226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252</v>
      </c>
      <c r="OH666" s="2" t="s">
        <v>223</v>
      </c>
      <c r="OI666" s="2" t="s">
        <v>226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252</v>
      </c>
      <c r="OT666" s="2" t="s">
        <v>223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252</v>
      </c>
      <c r="PF666" s="2" t="s">
        <v>223</v>
      </c>
      <c r="PG666" s="2" t="s">
        <v>226</v>
      </c>
      <c r="PH666" s="2" t="s">
        <v>226</v>
      </c>
      <c r="PI666" s="2" t="s">
        <v>238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226</v>
      </c>
      <c r="QP666" s="2" t="s">
        <v>226</v>
      </c>
      <c r="QQ666" s="2" t="s">
        <v>226</v>
      </c>
      <c r="QR666" s="2" t="s">
        <v>226</v>
      </c>
      <c r="QS666" s="2" t="s">
        <v>226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266</v>
      </c>
      <c r="RB666" s="2" t="s">
        <v>223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252</v>
      </c>
      <c r="RN666" s="2" t="s">
        <v>223</v>
      </c>
      <c r="RO666" s="2" t="s">
        <v>226</v>
      </c>
      <c r="RP666" s="2" t="s">
        <v>226</v>
      </c>
      <c r="RQ666" s="2" t="s">
        <v>238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226</v>
      </c>
      <c r="RZ666" s="2" t="s">
        <v>226</v>
      </c>
      <c r="SA666" s="2" t="s">
        <v>226</v>
      </c>
      <c r="SB666" s="2" t="s">
        <v>226</v>
      </c>
      <c r="SC666" s="2" t="s">
        <v>226</v>
      </c>
      <c r="SD666" s="2" t="s">
        <v>226</v>
      </c>
      <c r="SE666" s="4">
        <v>121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>
        <v>48</v>
      </c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>
        <v>30</v>
      </c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</row>
    <row r="667">
      <c r="A667" s="2" t="s">
        <v>4587</v>
      </c>
      <c r="B667" s="2" t="s">
        <v>577</v>
      </c>
      <c r="C667" s="2" t="s">
        <v>4255</v>
      </c>
      <c r="D667" s="2" t="s">
        <v>3985</v>
      </c>
      <c r="E667" s="2" t="s">
        <v>4118</v>
      </c>
      <c r="F667" s="2" t="s">
        <v>4305</v>
      </c>
      <c r="G667" s="2" t="s">
        <v>2499</v>
      </c>
      <c r="H667" s="2" t="s">
        <v>4306</v>
      </c>
      <c r="I667" s="2" t="s">
        <v>4583</v>
      </c>
      <c r="J667" s="2" t="s">
        <v>221</v>
      </c>
      <c r="K667" s="2" t="s">
        <v>2130</v>
      </c>
      <c r="L667" s="3">
        <v>42.85</v>
      </c>
      <c r="M667" s="3">
        <v>44.99</v>
      </c>
      <c r="N667" s="3">
        <v>89.99</v>
      </c>
      <c r="O667" s="2" t="s">
        <v>223</v>
      </c>
      <c r="P667" s="2" t="s">
        <v>224</v>
      </c>
      <c r="Q667" s="2" t="s">
        <v>225</v>
      </c>
      <c r="R667" s="2" t="s">
        <v>226</v>
      </c>
      <c r="S667" s="2" t="s">
        <v>4308</v>
      </c>
      <c r="T667" s="2" t="s">
        <v>228</v>
      </c>
      <c r="U667" s="2" t="s">
        <v>489</v>
      </c>
      <c r="V667" s="2" t="s">
        <v>320</v>
      </c>
      <c r="W667" s="2" t="s">
        <v>231</v>
      </c>
      <c r="X667" s="2" t="s">
        <v>971</v>
      </c>
      <c r="Y667" s="2" t="s">
        <v>4584</v>
      </c>
      <c r="Z667" s="4">
        <v>152</v>
      </c>
      <c r="AA667" s="4">
        <f>=ROUNDDOWN(38,0)</f>
      </c>
      <c r="AB667" s="5">
        <v>4</v>
      </c>
      <c r="AC667" s="2" t="s">
        <v>1354</v>
      </c>
      <c r="AD667" s="4">
        <v>50</v>
      </c>
      <c r="AE667" s="4">
        <v>110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20</v>
      </c>
      <c r="AQ667" s="8">
        <v>957.79</v>
      </c>
      <c r="AR667" s="4"/>
      <c r="AS667" s="8"/>
      <c r="AT667" s="7"/>
      <c r="AU667" s="7"/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>
        <v>0.4086</v>
      </c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>
        <v>20</v>
      </c>
      <c r="BK667" s="8">
        <v>957.79</v>
      </c>
      <c r="BL667" s="2" t="s">
        <v>4588</v>
      </c>
      <c r="BM667" s="7">
        <v>1</v>
      </c>
      <c r="BN667" s="7">
        <v>1</v>
      </c>
      <c r="BO667" s="4">
        <v>9</v>
      </c>
      <c r="BP667" s="8">
        <v>443.52</v>
      </c>
      <c r="BQ667" s="4"/>
      <c r="BR667" s="8"/>
      <c r="BS667" s="7"/>
      <c r="BT667" s="7"/>
      <c r="BU667" s="2" t="s">
        <v>239</v>
      </c>
      <c r="BV667" s="2" t="s">
        <v>223</v>
      </c>
      <c r="BW667" s="2" t="s">
        <v>226</v>
      </c>
      <c r="BX667" s="2" t="s">
        <v>635</v>
      </c>
      <c r="BY667" s="2" t="s">
        <v>238</v>
      </c>
      <c r="BZ667" s="2" t="s">
        <v>226</v>
      </c>
      <c r="CA667" s="4">
        <v>3</v>
      </c>
      <c r="CB667" s="8">
        <v>140.85</v>
      </c>
      <c r="CC667" s="4"/>
      <c r="CD667" s="8"/>
      <c r="CE667" s="7"/>
      <c r="CF667" s="7"/>
      <c r="CG667" s="2" t="s">
        <v>239</v>
      </c>
      <c r="CH667" s="2" t="s">
        <v>223</v>
      </c>
      <c r="CI667" s="2" t="s">
        <v>3557</v>
      </c>
      <c r="CJ667" s="2" t="s">
        <v>3633</v>
      </c>
      <c r="CK667" s="2" t="s">
        <v>238</v>
      </c>
      <c r="CL667" s="2" t="s">
        <v>226</v>
      </c>
      <c r="CM667" s="4">
        <v>3</v>
      </c>
      <c r="CN667" s="8">
        <v>145.77</v>
      </c>
      <c r="CO667" s="4"/>
      <c r="CP667" s="8"/>
      <c r="CQ667" s="7"/>
      <c r="CR667" s="7"/>
      <c r="CS667" s="2" t="s">
        <v>239</v>
      </c>
      <c r="CT667" s="2" t="s">
        <v>223</v>
      </c>
      <c r="CU667" s="2" t="s">
        <v>3557</v>
      </c>
      <c r="CV667" s="2" t="s">
        <v>3115</v>
      </c>
      <c r="CW667" s="2" t="s">
        <v>238</v>
      </c>
      <c r="CX667" s="2" t="s">
        <v>226</v>
      </c>
      <c r="CY667" s="4">
        <v>1</v>
      </c>
      <c r="CZ667" s="8">
        <v>48.59</v>
      </c>
      <c r="DA667" s="4"/>
      <c r="DB667" s="8"/>
      <c r="DC667" s="7"/>
      <c r="DD667" s="7"/>
      <c r="DE667" s="2" t="s">
        <v>239</v>
      </c>
      <c r="DF667" s="2" t="s">
        <v>223</v>
      </c>
      <c r="DG667" s="2" t="s">
        <v>1618</v>
      </c>
      <c r="DH667" s="2" t="s">
        <v>2791</v>
      </c>
      <c r="DI667" s="2" t="s">
        <v>238</v>
      </c>
      <c r="DJ667" s="2" t="s">
        <v>226</v>
      </c>
      <c r="DK667" s="4">
        <v>1</v>
      </c>
      <c r="DL667" s="8">
        <v>35.99</v>
      </c>
      <c r="DM667" s="4"/>
      <c r="DN667" s="8"/>
      <c r="DO667" s="7"/>
      <c r="DP667" s="7"/>
      <c r="DQ667" s="2" t="s">
        <v>239</v>
      </c>
      <c r="DR667" s="2" t="s">
        <v>223</v>
      </c>
      <c r="DS667" s="2" t="s">
        <v>3557</v>
      </c>
      <c r="DT667" s="2" t="s">
        <v>1325</v>
      </c>
      <c r="DU667" s="2" t="s">
        <v>238</v>
      </c>
      <c r="DV667" s="2" t="s">
        <v>226</v>
      </c>
      <c r="DW667" s="4">
        <v>1</v>
      </c>
      <c r="DX667" s="8">
        <v>47.24</v>
      </c>
      <c r="DY667" s="4"/>
      <c r="DZ667" s="8"/>
      <c r="EA667" s="7"/>
      <c r="EB667" s="7"/>
      <c r="EC667" s="2" t="s">
        <v>239</v>
      </c>
      <c r="ED667" s="2" t="s">
        <v>223</v>
      </c>
      <c r="EE667" s="2" t="s">
        <v>1189</v>
      </c>
      <c r="EF667" s="2" t="s">
        <v>1322</v>
      </c>
      <c r="EG667" s="2" t="s">
        <v>238</v>
      </c>
      <c r="EH667" s="2" t="s">
        <v>226</v>
      </c>
      <c r="EI667" s="4">
        <v>1</v>
      </c>
      <c r="EJ667" s="8">
        <v>48.59</v>
      </c>
      <c r="EK667" s="4"/>
      <c r="EL667" s="8"/>
      <c r="EM667" s="7"/>
      <c r="EN667" s="7"/>
      <c r="EO667" s="2" t="s">
        <v>239</v>
      </c>
      <c r="EP667" s="2" t="s">
        <v>223</v>
      </c>
      <c r="EQ667" s="2" t="s">
        <v>3557</v>
      </c>
      <c r="ER667" s="2" t="s">
        <v>2791</v>
      </c>
      <c r="ES667" s="2" t="s">
        <v>238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223</v>
      </c>
      <c r="FC667" s="2" t="s">
        <v>2520</v>
      </c>
      <c r="FD667" s="2" t="s">
        <v>837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223</v>
      </c>
      <c r="FO667" s="2" t="s">
        <v>3557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239</v>
      </c>
      <c r="FZ667" s="2" t="s">
        <v>223</v>
      </c>
      <c r="GA667" s="2" t="s">
        <v>661</v>
      </c>
      <c r="GB667" s="2" t="s">
        <v>226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252</v>
      </c>
      <c r="GL667" s="2" t="s">
        <v>223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>
        <v>1</v>
      </c>
      <c r="GR667" s="8">
        <v>47.24</v>
      </c>
      <c r="GS667" s="4"/>
      <c r="GT667" s="8"/>
      <c r="GU667" s="7"/>
      <c r="GV667" s="7"/>
      <c r="GW667" s="2" t="s">
        <v>239</v>
      </c>
      <c r="GX667" s="2" t="s">
        <v>223</v>
      </c>
      <c r="GY667" s="2" t="s">
        <v>921</v>
      </c>
      <c r="GZ667" s="2" t="s">
        <v>876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239</v>
      </c>
      <c r="HJ667" s="2" t="s">
        <v>223</v>
      </c>
      <c r="HK667" s="2" t="s">
        <v>1316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223</v>
      </c>
      <c r="HW667" s="2" t="s">
        <v>226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252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223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252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252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252</v>
      </c>
      <c r="LN667" s="2" t="s">
        <v>223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239</v>
      </c>
      <c r="MX667" s="2" t="s">
        <v>223</v>
      </c>
      <c r="MY667" s="2" t="s">
        <v>3076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223</v>
      </c>
      <c r="NK667" s="2" t="s">
        <v>226</v>
      </c>
      <c r="NL667" s="2" t="s">
        <v>226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252</v>
      </c>
      <c r="NV667" s="2" t="s">
        <v>223</v>
      </c>
      <c r="NW667" s="2" t="s">
        <v>226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252</v>
      </c>
      <c r="OH667" s="2" t="s">
        <v>223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252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252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226</v>
      </c>
      <c r="QP667" s="2" t="s">
        <v>226</v>
      </c>
      <c r="QQ667" s="2" t="s">
        <v>226</v>
      </c>
      <c r="QR667" s="2" t="s">
        <v>226</v>
      </c>
      <c r="QS667" s="2" t="s">
        <v>226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266</v>
      </c>
      <c r="RB667" s="2" t="s">
        <v>223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252</v>
      </c>
      <c r="RN667" s="2" t="s">
        <v>223</v>
      </c>
      <c r="RO667" s="2" t="s">
        <v>226</v>
      </c>
      <c r="RP667" s="2" t="s">
        <v>226</v>
      </c>
      <c r="RQ667" s="2" t="s">
        <v>238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226</v>
      </c>
      <c r="RZ667" s="2" t="s">
        <v>226</v>
      </c>
      <c r="SA667" s="2" t="s">
        <v>226</v>
      </c>
      <c r="SB667" s="2" t="s">
        <v>226</v>
      </c>
      <c r="SC667" s="2" t="s">
        <v>226</v>
      </c>
      <c r="SD667" s="2" t="s">
        <v>226</v>
      </c>
      <c r="SE667" s="4">
        <v>152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>
        <v>50</v>
      </c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>
        <v>60</v>
      </c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</row>
    <row r="668">
      <c r="A668" s="2" t="s">
        <v>4589</v>
      </c>
      <c r="B668" s="2" t="s">
        <v>577</v>
      </c>
      <c r="C668" s="2" t="s">
        <v>4255</v>
      </c>
      <c r="D668" s="2" t="s">
        <v>3985</v>
      </c>
      <c r="E668" s="2" t="s">
        <v>4118</v>
      </c>
      <c r="F668" s="2" t="s">
        <v>4392</v>
      </c>
      <c r="G668" s="2" t="s">
        <v>4393</v>
      </c>
      <c r="H668" s="2" t="s">
        <v>2337</v>
      </c>
      <c r="I668" s="2" t="s">
        <v>4590</v>
      </c>
      <c r="J668" s="2" t="s">
        <v>437</v>
      </c>
      <c r="K668" s="2" t="s">
        <v>583</v>
      </c>
      <c r="L668" s="3">
        <v>33.33</v>
      </c>
      <c r="M668" s="3">
        <v>35</v>
      </c>
      <c r="N668" s="3">
        <v>69.99</v>
      </c>
      <c r="O668" s="2" t="s">
        <v>223</v>
      </c>
      <c r="P668" s="2" t="s">
        <v>224</v>
      </c>
      <c r="Q668" s="2" t="s">
        <v>225</v>
      </c>
      <c r="R668" s="2" t="s">
        <v>226</v>
      </c>
      <c r="S668" s="2" t="s">
        <v>4395</v>
      </c>
      <c r="T668" s="2" t="s">
        <v>228</v>
      </c>
      <c r="U668" s="2" t="s">
        <v>2756</v>
      </c>
      <c r="V668" s="2" t="s">
        <v>2079</v>
      </c>
      <c r="W668" s="2" t="s">
        <v>231</v>
      </c>
      <c r="X668" s="2" t="s">
        <v>1352</v>
      </c>
      <c r="Y668" s="2" t="s">
        <v>2800</v>
      </c>
      <c r="Z668" s="4">
        <v>139</v>
      </c>
      <c r="AA668" s="4">
        <f>=ROUNDDOWN(34.75,0)</f>
      </c>
      <c r="AB668" s="5">
        <v>4</v>
      </c>
      <c r="AC668" s="2" t="s">
        <v>1354</v>
      </c>
      <c r="AD668" s="4">
        <v>100</v>
      </c>
      <c r="AE668" s="4">
        <v>180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36</v>
      </c>
      <c r="AQ668" s="8">
        <v>1335.11</v>
      </c>
      <c r="AR668" s="4"/>
      <c r="AS668" s="8"/>
      <c r="AT668" s="7"/>
      <c r="AU668" s="7"/>
      <c r="AV668" s="4">
        <v>53</v>
      </c>
      <c r="AW668" s="8">
        <v>2141.85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0.6233</v>
      </c>
      <c r="BC668" s="4">
        <v>53</v>
      </c>
      <c r="BD668" s="8">
        <v>2141.85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>
        <v>1</v>
      </c>
      <c r="BJ668" s="4">
        <v>36</v>
      </c>
      <c r="BK668" s="8">
        <v>1335.11</v>
      </c>
      <c r="BL668" s="2" t="s">
        <v>4591</v>
      </c>
      <c r="BM668" s="7">
        <v>1</v>
      </c>
      <c r="BN668" s="7">
        <v>1</v>
      </c>
      <c r="BO668" s="4">
        <v>9</v>
      </c>
      <c r="BP668" s="8">
        <v>344.97</v>
      </c>
      <c r="BQ668" s="4"/>
      <c r="BR668" s="8"/>
      <c r="BS668" s="7"/>
      <c r="BT668" s="7"/>
      <c r="BU668" s="2" t="s">
        <v>239</v>
      </c>
      <c r="BV668" s="2" t="s">
        <v>223</v>
      </c>
      <c r="BW668" s="2" t="s">
        <v>226</v>
      </c>
      <c r="BX668" s="2" t="s">
        <v>1322</v>
      </c>
      <c r="BY668" s="2" t="s">
        <v>238</v>
      </c>
      <c r="BZ668" s="2" t="s">
        <v>226</v>
      </c>
      <c r="CA668" s="4">
        <v>13</v>
      </c>
      <c r="CB668" s="8">
        <v>460.59</v>
      </c>
      <c r="CC668" s="4"/>
      <c r="CD668" s="8"/>
      <c r="CE668" s="7"/>
      <c r="CF668" s="7"/>
      <c r="CG668" s="2" t="s">
        <v>239</v>
      </c>
      <c r="CH668" s="2" t="s">
        <v>223</v>
      </c>
      <c r="CI668" s="2" t="s">
        <v>3060</v>
      </c>
      <c r="CJ668" s="2" t="s">
        <v>2857</v>
      </c>
      <c r="CK668" s="2" t="s">
        <v>238</v>
      </c>
      <c r="CL668" s="2" t="s">
        <v>226</v>
      </c>
      <c r="CM668" s="4">
        <v>10</v>
      </c>
      <c r="CN668" s="8">
        <v>378</v>
      </c>
      <c r="CO668" s="4"/>
      <c r="CP668" s="8"/>
      <c r="CQ668" s="7"/>
      <c r="CR668" s="7"/>
      <c r="CS668" s="2" t="s">
        <v>239</v>
      </c>
      <c r="CT668" s="2" t="s">
        <v>223</v>
      </c>
      <c r="CU668" s="2" t="s">
        <v>3921</v>
      </c>
      <c r="CV668" s="2" t="s">
        <v>4592</v>
      </c>
      <c r="CW668" s="2" t="s">
        <v>238</v>
      </c>
      <c r="CX668" s="2" t="s">
        <v>226</v>
      </c>
      <c r="CY668" s="4">
        <v>1</v>
      </c>
      <c r="CZ668" s="8">
        <v>37.8</v>
      </c>
      <c r="DA668" s="4"/>
      <c r="DB668" s="8"/>
      <c r="DC668" s="7"/>
      <c r="DD668" s="7"/>
      <c r="DE668" s="2" t="s">
        <v>239</v>
      </c>
      <c r="DF668" s="2" t="s">
        <v>223</v>
      </c>
      <c r="DG668" s="2" t="s">
        <v>1618</v>
      </c>
      <c r="DH668" s="2" t="s">
        <v>2791</v>
      </c>
      <c r="DI668" s="2" t="s">
        <v>238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239</v>
      </c>
      <c r="DR668" s="2" t="s">
        <v>223</v>
      </c>
      <c r="DS668" s="2" t="s">
        <v>4593</v>
      </c>
      <c r="DT668" s="2" t="s">
        <v>729</v>
      </c>
      <c r="DU668" s="2" t="s">
        <v>238</v>
      </c>
      <c r="DV668" s="2" t="s">
        <v>226</v>
      </c>
      <c r="DW668" s="4">
        <v>1</v>
      </c>
      <c r="DX668" s="8">
        <v>36.75</v>
      </c>
      <c r="DY668" s="4"/>
      <c r="DZ668" s="8"/>
      <c r="EA668" s="7"/>
      <c r="EB668" s="7"/>
      <c r="EC668" s="2" t="s">
        <v>239</v>
      </c>
      <c r="ED668" s="2" t="s">
        <v>223</v>
      </c>
      <c r="EE668" s="2" t="s">
        <v>1189</v>
      </c>
      <c r="EF668" s="2" t="s">
        <v>906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239</v>
      </c>
      <c r="EP668" s="2" t="s">
        <v>223</v>
      </c>
      <c r="EQ668" s="2" t="s">
        <v>2760</v>
      </c>
      <c r="ER668" s="2" t="s">
        <v>3633</v>
      </c>
      <c r="ES668" s="2" t="s">
        <v>238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223</v>
      </c>
      <c r="FC668" s="2" t="s">
        <v>2520</v>
      </c>
      <c r="FD668" s="2" t="s">
        <v>226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223</v>
      </c>
      <c r="FO668" s="2" t="s">
        <v>2760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239</v>
      </c>
      <c r="FZ668" s="2" t="s">
        <v>223</v>
      </c>
      <c r="GA668" s="2" t="s">
        <v>661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252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239</v>
      </c>
      <c r="GX668" s="2" t="s">
        <v>223</v>
      </c>
      <c r="GY668" s="2" t="s">
        <v>921</v>
      </c>
      <c r="GZ668" s="2" t="s">
        <v>2791</v>
      </c>
      <c r="HA668" s="2" t="s">
        <v>238</v>
      </c>
      <c r="HB668" s="2" t="s">
        <v>226</v>
      </c>
      <c r="HC668" s="4">
        <v>2</v>
      </c>
      <c r="HD668" s="8">
        <v>77</v>
      </c>
      <c r="HE668" s="4"/>
      <c r="HF668" s="8"/>
      <c r="HG668" s="7"/>
      <c r="HH668" s="7"/>
      <c r="HI668" s="2" t="s">
        <v>239</v>
      </c>
      <c r="HJ668" s="2" t="s">
        <v>223</v>
      </c>
      <c r="HK668" s="2" t="s">
        <v>2085</v>
      </c>
      <c r="HL668" s="2" t="s">
        <v>1313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223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448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252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252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252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239</v>
      </c>
      <c r="ML668" s="2" t="s">
        <v>223</v>
      </c>
      <c r="MM668" s="2" t="s">
        <v>920</v>
      </c>
      <c r="MN668" s="2" t="s">
        <v>226</v>
      </c>
      <c r="MO668" s="2" t="s">
        <v>238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239</v>
      </c>
      <c r="MX668" s="2" t="s">
        <v>223</v>
      </c>
      <c r="MY668" s="2" t="s">
        <v>3076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223</v>
      </c>
      <c r="NK668" s="2" t="s">
        <v>226</v>
      </c>
      <c r="NL668" s="2" t="s">
        <v>226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239</v>
      </c>
      <c r="NV668" s="2" t="s">
        <v>237</v>
      </c>
      <c r="NW668" s="2" t="s">
        <v>714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223</v>
      </c>
      <c r="OI668" s="2" t="s">
        <v>226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252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252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226</v>
      </c>
      <c r="QQ668" s="2" t="s">
        <v>226</v>
      </c>
      <c r="QR668" s="2" t="s">
        <v>226</v>
      </c>
      <c r="QS668" s="2" t="s">
        <v>226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266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252</v>
      </c>
      <c r="RN668" s="2" t="s">
        <v>223</v>
      </c>
      <c r="RO668" s="2" t="s">
        <v>226</v>
      </c>
      <c r="RP668" s="2" t="s">
        <v>226</v>
      </c>
      <c r="RQ668" s="2" t="s">
        <v>238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226</v>
      </c>
      <c r="RZ668" s="2" t="s">
        <v>226</v>
      </c>
      <c r="SA668" s="2" t="s">
        <v>226</v>
      </c>
      <c r="SB668" s="2" t="s">
        <v>226</v>
      </c>
      <c r="SC668" s="2" t="s">
        <v>226</v>
      </c>
      <c r="SD668" s="2" t="s">
        <v>226</v>
      </c>
      <c r="SE668" s="4">
        <v>139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>
        <v>100</v>
      </c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>
        <v>80</v>
      </c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</row>
    <row r="669">
      <c r="A669" s="2" t="s">
        <v>4594</v>
      </c>
      <c r="B669" s="2" t="s">
        <v>577</v>
      </c>
      <c r="C669" s="2" t="s">
        <v>4255</v>
      </c>
      <c r="D669" s="2" t="s">
        <v>3985</v>
      </c>
      <c r="E669" s="2" t="s">
        <v>4118</v>
      </c>
      <c r="F669" s="2" t="s">
        <v>4392</v>
      </c>
      <c r="G669" s="2" t="s">
        <v>4393</v>
      </c>
      <c r="H669" s="2" t="s">
        <v>2337</v>
      </c>
      <c r="I669" s="2" t="s">
        <v>4590</v>
      </c>
      <c r="J669" s="2" t="s">
        <v>221</v>
      </c>
      <c r="K669" s="2" t="s">
        <v>583</v>
      </c>
      <c r="L669" s="3">
        <v>42.85</v>
      </c>
      <c r="M669" s="3">
        <v>44.99</v>
      </c>
      <c r="N669" s="3">
        <v>89.99</v>
      </c>
      <c r="O669" s="2" t="s">
        <v>223</v>
      </c>
      <c r="P669" s="2" t="s">
        <v>224</v>
      </c>
      <c r="Q669" s="2" t="s">
        <v>225</v>
      </c>
      <c r="R669" s="2" t="s">
        <v>226</v>
      </c>
      <c r="S669" s="2" t="s">
        <v>4395</v>
      </c>
      <c r="T669" s="2" t="s">
        <v>228</v>
      </c>
      <c r="U669" s="2" t="s">
        <v>489</v>
      </c>
      <c r="V669" s="2" t="s">
        <v>2079</v>
      </c>
      <c r="W669" s="2" t="s">
        <v>231</v>
      </c>
      <c r="X669" s="2" t="s">
        <v>1352</v>
      </c>
      <c r="Y669" s="2" t="s">
        <v>2800</v>
      </c>
      <c r="Z669" s="4">
        <v>198</v>
      </c>
      <c r="AA669" s="4">
        <f>=ROUNDDOWN(66,0)</f>
      </c>
      <c r="AB669" s="5">
        <v>3</v>
      </c>
      <c r="AC669" s="2" t="s">
        <v>1354</v>
      </c>
      <c r="AD669" s="4">
        <v>100</v>
      </c>
      <c r="AE669" s="4">
        <v>100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17</v>
      </c>
      <c r="AQ669" s="8">
        <v>806.74</v>
      </c>
      <c r="AR669" s="4"/>
      <c r="AS669" s="8"/>
      <c r="AT669" s="7"/>
      <c r="AU669" s="7"/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>
        <v>0.3767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>
        <v>17</v>
      </c>
      <c r="BK669" s="8">
        <v>806.74</v>
      </c>
      <c r="BL669" s="2" t="s">
        <v>4595</v>
      </c>
      <c r="BM669" s="7">
        <v>1</v>
      </c>
      <c r="BN669" s="7">
        <v>1</v>
      </c>
      <c r="BO669" s="4">
        <v>2</v>
      </c>
      <c r="BP669" s="8">
        <v>98.56</v>
      </c>
      <c r="BQ669" s="4"/>
      <c r="BR669" s="8"/>
      <c r="BS669" s="7"/>
      <c r="BT669" s="7"/>
      <c r="BU669" s="2" t="s">
        <v>239</v>
      </c>
      <c r="BV669" s="2" t="s">
        <v>223</v>
      </c>
      <c r="BW669" s="2" t="s">
        <v>226</v>
      </c>
      <c r="BX669" s="2" t="s">
        <v>1322</v>
      </c>
      <c r="BY669" s="2" t="s">
        <v>238</v>
      </c>
      <c r="BZ669" s="2" t="s">
        <v>226</v>
      </c>
      <c r="CA669" s="4">
        <v>3</v>
      </c>
      <c r="CB669" s="8">
        <v>140.85</v>
      </c>
      <c r="CC669" s="4"/>
      <c r="CD669" s="8"/>
      <c r="CE669" s="7"/>
      <c r="CF669" s="7"/>
      <c r="CG669" s="2" t="s">
        <v>239</v>
      </c>
      <c r="CH669" s="2" t="s">
        <v>223</v>
      </c>
      <c r="CI669" s="2" t="s">
        <v>3060</v>
      </c>
      <c r="CJ669" s="2" t="s">
        <v>2894</v>
      </c>
      <c r="CK669" s="2" t="s">
        <v>238</v>
      </c>
      <c r="CL669" s="2" t="s">
        <v>226</v>
      </c>
      <c r="CM669" s="4">
        <v>6</v>
      </c>
      <c r="CN669" s="8">
        <v>291.54</v>
      </c>
      <c r="CO669" s="4"/>
      <c r="CP669" s="8"/>
      <c r="CQ669" s="7"/>
      <c r="CR669" s="7"/>
      <c r="CS669" s="2" t="s">
        <v>239</v>
      </c>
      <c r="CT669" s="2" t="s">
        <v>223</v>
      </c>
      <c r="CU669" s="2" t="s">
        <v>3921</v>
      </c>
      <c r="CV669" s="2" t="s">
        <v>1635</v>
      </c>
      <c r="CW669" s="2" t="s">
        <v>238</v>
      </c>
      <c r="CX669" s="2" t="s">
        <v>226</v>
      </c>
      <c r="CY669" s="4">
        <v>1</v>
      </c>
      <c r="CZ669" s="8">
        <v>48.59</v>
      </c>
      <c r="DA669" s="4"/>
      <c r="DB669" s="8"/>
      <c r="DC669" s="7"/>
      <c r="DD669" s="7"/>
      <c r="DE669" s="2" t="s">
        <v>239</v>
      </c>
      <c r="DF669" s="2" t="s">
        <v>223</v>
      </c>
      <c r="DG669" s="2" t="s">
        <v>1618</v>
      </c>
      <c r="DH669" s="2" t="s">
        <v>668</v>
      </c>
      <c r="DI669" s="2" t="s">
        <v>238</v>
      </c>
      <c r="DJ669" s="2" t="s">
        <v>226</v>
      </c>
      <c r="DK669" s="4">
        <v>2</v>
      </c>
      <c r="DL669" s="8">
        <v>80.98</v>
      </c>
      <c r="DM669" s="4"/>
      <c r="DN669" s="8"/>
      <c r="DO669" s="7"/>
      <c r="DP669" s="7"/>
      <c r="DQ669" s="2" t="s">
        <v>239</v>
      </c>
      <c r="DR669" s="2" t="s">
        <v>223</v>
      </c>
      <c r="DS669" s="2" t="s">
        <v>4593</v>
      </c>
      <c r="DT669" s="2" t="s">
        <v>1325</v>
      </c>
      <c r="DU669" s="2" t="s">
        <v>238</v>
      </c>
      <c r="DV669" s="2" t="s">
        <v>226</v>
      </c>
      <c r="DW669" s="4">
        <v>1</v>
      </c>
      <c r="DX669" s="8">
        <v>47.24</v>
      </c>
      <c r="DY669" s="4"/>
      <c r="DZ669" s="8"/>
      <c r="EA669" s="7"/>
      <c r="EB669" s="7"/>
      <c r="EC669" s="2" t="s">
        <v>239</v>
      </c>
      <c r="ED669" s="2" t="s">
        <v>223</v>
      </c>
      <c r="EE669" s="2" t="s">
        <v>1189</v>
      </c>
      <c r="EF669" s="2" t="s">
        <v>386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239</v>
      </c>
      <c r="EP669" s="2" t="s">
        <v>223</v>
      </c>
      <c r="EQ669" s="2" t="s">
        <v>2760</v>
      </c>
      <c r="ER669" s="2" t="s">
        <v>3633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223</v>
      </c>
      <c r="FC669" s="2" t="s">
        <v>2520</v>
      </c>
      <c r="FD669" s="2" t="s">
        <v>3527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223</v>
      </c>
      <c r="FO669" s="2" t="s">
        <v>2760</v>
      </c>
      <c r="FP669" s="2" t="s">
        <v>226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239</v>
      </c>
      <c r="FZ669" s="2" t="s">
        <v>223</v>
      </c>
      <c r="GA669" s="2" t="s">
        <v>661</v>
      </c>
      <c r="GB669" s="2" t="s">
        <v>226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252</v>
      </c>
      <c r="GL669" s="2" t="s">
        <v>223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239</v>
      </c>
      <c r="GX669" s="2" t="s">
        <v>223</v>
      </c>
      <c r="GY669" s="2" t="s">
        <v>921</v>
      </c>
      <c r="GZ669" s="2" t="s">
        <v>934</v>
      </c>
      <c r="HA669" s="2" t="s">
        <v>238</v>
      </c>
      <c r="HB669" s="2" t="s">
        <v>226</v>
      </c>
      <c r="HC669" s="4">
        <v>2</v>
      </c>
      <c r="HD669" s="8">
        <v>98.98</v>
      </c>
      <c r="HE669" s="4"/>
      <c r="HF669" s="8"/>
      <c r="HG669" s="7"/>
      <c r="HH669" s="7"/>
      <c r="HI669" s="2" t="s">
        <v>239</v>
      </c>
      <c r="HJ669" s="2" t="s">
        <v>223</v>
      </c>
      <c r="HK669" s="2" t="s">
        <v>2085</v>
      </c>
      <c r="HL669" s="2" t="s">
        <v>2857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223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252</v>
      </c>
      <c r="IH669" s="2" t="s">
        <v>223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223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448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252</v>
      </c>
      <c r="JR669" s="2" t="s">
        <v>223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223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252</v>
      </c>
      <c r="KP669" s="2" t="s">
        <v>223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252</v>
      </c>
      <c r="LB669" s="2" t="s">
        <v>223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223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239</v>
      </c>
      <c r="ML669" s="2" t="s">
        <v>223</v>
      </c>
      <c r="MM669" s="2" t="s">
        <v>920</v>
      </c>
      <c r="MN669" s="2" t="s">
        <v>226</v>
      </c>
      <c r="MO669" s="2" t="s">
        <v>238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239</v>
      </c>
      <c r="MX669" s="2" t="s">
        <v>223</v>
      </c>
      <c r="MY669" s="2" t="s">
        <v>3076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223</v>
      </c>
      <c r="NK669" s="2" t="s">
        <v>226</v>
      </c>
      <c r="NL669" s="2" t="s">
        <v>226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239</v>
      </c>
      <c r="NV669" s="2" t="s">
        <v>237</v>
      </c>
      <c r="NW669" s="2" t="s">
        <v>714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223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252</v>
      </c>
      <c r="OT669" s="2" t="s">
        <v>223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252</v>
      </c>
      <c r="PF669" s="2" t="s">
        <v>223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226</v>
      </c>
      <c r="QQ669" s="2" t="s">
        <v>226</v>
      </c>
      <c r="QR669" s="2" t="s">
        <v>226</v>
      </c>
      <c r="QS669" s="2" t="s">
        <v>226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266</v>
      </c>
      <c r="RB669" s="2" t="s">
        <v>223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252</v>
      </c>
      <c r="RN669" s="2" t="s">
        <v>223</v>
      </c>
      <c r="RO669" s="2" t="s">
        <v>226</v>
      </c>
      <c r="RP669" s="2" t="s">
        <v>226</v>
      </c>
      <c r="RQ669" s="2" t="s">
        <v>238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226</v>
      </c>
      <c r="RZ669" s="2" t="s">
        <v>226</v>
      </c>
      <c r="SA669" s="2" t="s">
        <v>226</v>
      </c>
      <c r="SB669" s="2" t="s">
        <v>226</v>
      </c>
      <c r="SC669" s="2" t="s">
        <v>226</v>
      </c>
      <c r="SD669" s="2" t="s">
        <v>226</v>
      </c>
      <c r="SE669" s="4">
        <v>198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>
        <v>100</v>
      </c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</row>
    <row r="670">
      <c r="A670" s="2" t="s">
        <v>4596</v>
      </c>
      <c r="B670" s="2" t="s">
        <v>577</v>
      </c>
      <c r="C670" s="2" t="s">
        <v>4255</v>
      </c>
      <c r="D670" s="2" t="s">
        <v>3985</v>
      </c>
      <c r="E670" s="2" t="s">
        <v>4225</v>
      </c>
      <c r="F670" s="2" t="s">
        <v>4363</v>
      </c>
      <c r="G670" s="2" t="s">
        <v>4364</v>
      </c>
      <c r="H670" s="2" t="s">
        <v>4365</v>
      </c>
      <c r="I670" s="2" t="s">
        <v>4597</v>
      </c>
      <c r="J670" s="2" t="s">
        <v>4227</v>
      </c>
      <c r="K670" s="2" t="s">
        <v>405</v>
      </c>
      <c r="L670" s="3">
        <v>50</v>
      </c>
      <c r="M670" s="3">
        <v>52.5</v>
      </c>
      <c r="N670" s="3">
        <v>99.99</v>
      </c>
      <c r="O670" s="2" t="s">
        <v>223</v>
      </c>
      <c r="P670" s="2" t="s">
        <v>4598</v>
      </c>
      <c r="Q670" s="2" t="s">
        <v>225</v>
      </c>
      <c r="R670" s="2" t="s">
        <v>226</v>
      </c>
      <c r="S670" s="2" t="s">
        <v>4367</v>
      </c>
      <c r="T670" s="2" t="s">
        <v>228</v>
      </c>
      <c r="U670" s="2" t="s">
        <v>3296</v>
      </c>
      <c r="V670" s="2" t="s">
        <v>2079</v>
      </c>
      <c r="W670" s="2" t="s">
        <v>231</v>
      </c>
      <c r="X670" s="2" t="s">
        <v>226</v>
      </c>
      <c r="Y670" s="2" t="s">
        <v>2370</v>
      </c>
      <c r="Z670" s="4">
        <v>84</v>
      </c>
      <c r="AA670" s="4">
        <f>=ROUNDDOWN(14,0)</f>
      </c>
      <c r="AB670" s="5">
        <v>6</v>
      </c>
      <c r="AC670" s="2" t="s">
        <v>4368</v>
      </c>
      <c r="AD670" s="4">
        <v>130</v>
      </c>
      <c r="AE670" s="4">
        <v>170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56</v>
      </c>
      <c r="AQ670" s="8">
        <v>3086.66</v>
      </c>
      <c r="AR670" s="4">
        <v>80</v>
      </c>
      <c r="AS670" s="8">
        <v>4447.76</v>
      </c>
      <c r="AT670" s="7">
        <v>-0.3</v>
      </c>
      <c r="AU670" s="7">
        <v>-0.306</v>
      </c>
      <c r="AV670" s="4">
        <v>56</v>
      </c>
      <c r="AW670" s="8">
        <v>3086.66</v>
      </c>
      <c r="AX670" s="4">
        <v>80</v>
      </c>
      <c r="AY670" s="8">
        <v>4447.76</v>
      </c>
      <c r="AZ670" s="7">
        <v>-0.3</v>
      </c>
      <c r="BA670" s="7">
        <v>-0.306</v>
      </c>
      <c r="BB670" s="7">
        <v>1</v>
      </c>
      <c r="BC670" s="4">
        <v>56</v>
      </c>
      <c r="BD670" s="8">
        <v>3086.66</v>
      </c>
      <c r="BE670" s="4">
        <v>80</v>
      </c>
      <c r="BF670" s="8">
        <v>4447.76</v>
      </c>
      <c r="BG670" s="7">
        <v>-0.3</v>
      </c>
      <c r="BH670" s="7">
        <v>-0.306</v>
      </c>
      <c r="BI670" s="7">
        <v>1</v>
      </c>
      <c r="BJ670" s="4">
        <v>56</v>
      </c>
      <c r="BK670" s="8">
        <v>3086.66</v>
      </c>
      <c r="BL670" s="2" t="s">
        <v>4599</v>
      </c>
      <c r="BM670" s="7">
        <v>1</v>
      </c>
      <c r="BN670" s="7">
        <v>1</v>
      </c>
      <c r="BO670" s="4">
        <v>42</v>
      </c>
      <c r="BP670" s="8">
        <v>2336.46</v>
      </c>
      <c r="BQ670" s="4">
        <v>55</v>
      </c>
      <c r="BR670" s="8">
        <v>3059.65</v>
      </c>
      <c r="BS670" s="7">
        <v>-0.2364</v>
      </c>
      <c r="BT670" s="7">
        <v>-0.2364</v>
      </c>
      <c r="BU670" s="2" t="s">
        <v>239</v>
      </c>
      <c r="BV670" s="2" t="s">
        <v>223</v>
      </c>
      <c r="BW670" s="2" t="s">
        <v>226</v>
      </c>
      <c r="BX670" s="2" t="s">
        <v>1733</v>
      </c>
      <c r="BY670" s="2" t="s">
        <v>291</v>
      </c>
      <c r="BZ670" s="2" t="s">
        <v>226</v>
      </c>
      <c r="CA670" s="4">
        <v>4</v>
      </c>
      <c r="CB670" s="8">
        <v>223.52</v>
      </c>
      <c r="CC670" s="4">
        <v>3</v>
      </c>
      <c r="CD670" s="8">
        <v>167.64</v>
      </c>
      <c r="CE670" s="7">
        <v>0.3333</v>
      </c>
      <c r="CF670" s="7">
        <v>0.3333</v>
      </c>
      <c r="CG670" s="2" t="s">
        <v>239</v>
      </c>
      <c r="CH670" s="2" t="s">
        <v>223</v>
      </c>
      <c r="CI670" s="2" t="s">
        <v>1539</v>
      </c>
      <c r="CJ670" s="2" t="s">
        <v>4270</v>
      </c>
      <c r="CK670" s="2" t="s">
        <v>238</v>
      </c>
      <c r="CL670" s="2" t="s">
        <v>226</v>
      </c>
      <c r="CM670" s="4">
        <v>3</v>
      </c>
      <c r="CN670" s="8">
        <v>162.96</v>
      </c>
      <c r="CO670" s="4">
        <v>3</v>
      </c>
      <c r="CP670" s="8">
        <v>162.96</v>
      </c>
      <c r="CQ670" s="7"/>
      <c r="CR670" s="7"/>
      <c r="CS670" s="2" t="s">
        <v>239</v>
      </c>
      <c r="CT670" s="2" t="s">
        <v>223</v>
      </c>
      <c r="CU670" s="2" t="s">
        <v>1044</v>
      </c>
      <c r="CV670" s="2" t="s">
        <v>3332</v>
      </c>
      <c r="CW670" s="2" t="s">
        <v>238</v>
      </c>
      <c r="CX670" s="2" t="s">
        <v>226</v>
      </c>
      <c r="CY670" s="4">
        <v>1</v>
      </c>
      <c r="CZ670" s="8">
        <v>51.99</v>
      </c>
      <c r="DA670" s="4"/>
      <c r="DB670" s="8"/>
      <c r="DC670" s="7"/>
      <c r="DD670" s="7"/>
      <c r="DE670" s="2" t="s">
        <v>239</v>
      </c>
      <c r="DF670" s="2" t="s">
        <v>223</v>
      </c>
      <c r="DG670" s="2" t="s">
        <v>2706</v>
      </c>
      <c r="DH670" s="2" t="s">
        <v>4600</v>
      </c>
      <c r="DI670" s="2" t="s">
        <v>238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239</v>
      </c>
      <c r="DR670" s="2" t="s">
        <v>223</v>
      </c>
      <c r="DS670" s="2" t="s">
        <v>1147</v>
      </c>
      <c r="DT670" s="2" t="s">
        <v>1598</v>
      </c>
      <c r="DU670" s="2" t="s">
        <v>238</v>
      </c>
      <c r="DV670" s="2" t="s">
        <v>226</v>
      </c>
      <c r="DW670" s="4"/>
      <c r="DX670" s="8"/>
      <c r="DY670" s="4">
        <v>5</v>
      </c>
      <c r="DZ670" s="8">
        <v>275.6</v>
      </c>
      <c r="EA670" s="7">
        <v>-1</v>
      </c>
      <c r="EB670" s="7">
        <v>-1</v>
      </c>
      <c r="EC670" s="2" t="s">
        <v>239</v>
      </c>
      <c r="ED670" s="2" t="s">
        <v>223</v>
      </c>
      <c r="EE670" s="2" t="s">
        <v>2370</v>
      </c>
      <c r="EF670" s="2" t="s">
        <v>2358</v>
      </c>
      <c r="EG670" s="2" t="s">
        <v>238</v>
      </c>
      <c r="EH670" s="2" t="s">
        <v>226</v>
      </c>
      <c r="EI670" s="4"/>
      <c r="EJ670" s="8"/>
      <c r="EK670" s="4">
        <v>3</v>
      </c>
      <c r="EL670" s="8">
        <v>153.81</v>
      </c>
      <c r="EM670" s="7">
        <v>-1</v>
      </c>
      <c r="EN670" s="7">
        <v>-1</v>
      </c>
      <c r="EO670" s="2" t="s">
        <v>239</v>
      </c>
      <c r="EP670" s="2" t="s">
        <v>223</v>
      </c>
      <c r="EQ670" s="2" t="s">
        <v>4236</v>
      </c>
      <c r="ER670" s="2" t="s">
        <v>3410</v>
      </c>
      <c r="ES670" s="2" t="s">
        <v>238</v>
      </c>
      <c r="ET670" s="2" t="s">
        <v>226</v>
      </c>
      <c r="EU670" s="4">
        <v>1</v>
      </c>
      <c r="EV670" s="8">
        <v>52.49</v>
      </c>
      <c r="EW670" s="4">
        <v>3</v>
      </c>
      <c r="EX670" s="8">
        <v>182.84</v>
      </c>
      <c r="EY670" s="7">
        <v>-0.6667</v>
      </c>
      <c r="EZ670" s="7">
        <v>-0.7129</v>
      </c>
      <c r="FA670" s="2" t="s">
        <v>239</v>
      </c>
      <c r="FB670" s="2" t="s">
        <v>223</v>
      </c>
      <c r="FC670" s="2" t="s">
        <v>1115</v>
      </c>
      <c r="FD670" s="2" t="s">
        <v>1091</v>
      </c>
      <c r="FE670" s="2" t="s">
        <v>238</v>
      </c>
      <c r="FF670" s="2" t="s">
        <v>226</v>
      </c>
      <c r="FG670" s="4"/>
      <c r="FH670" s="8"/>
      <c r="FI670" s="4">
        <v>1</v>
      </c>
      <c r="FJ670" s="8">
        <v>94.99</v>
      </c>
      <c r="FK670" s="7">
        <v>-1</v>
      </c>
      <c r="FL670" s="7">
        <v>-1</v>
      </c>
      <c r="FM670" s="2" t="s">
        <v>239</v>
      </c>
      <c r="FN670" s="2" t="s">
        <v>223</v>
      </c>
      <c r="FO670" s="2" t="s">
        <v>1117</v>
      </c>
      <c r="FP670" s="2" t="s">
        <v>2056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239</v>
      </c>
      <c r="FZ670" s="2" t="s">
        <v>223</v>
      </c>
      <c r="GA670" s="2" t="s">
        <v>661</v>
      </c>
      <c r="GB670" s="2" t="s">
        <v>226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252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239</v>
      </c>
      <c r="GX670" s="2" t="s">
        <v>223</v>
      </c>
      <c r="GY670" s="2" t="s">
        <v>1942</v>
      </c>
      <c r="GZ670" s="2" t="s">
        <v>1265</v>
      </c>
      <c r="HA670" s="2" t="s">
        <v>238</v>
      </c>
      <c r="HB670" s="2" t="s">
        <v>226</v>
      </c>
      <c r="HC670" s="4">
        <v>1</v>
      </c>
      <c r="HD670" s="8">
        <v>55.12</v>
      </c>
      <c r="HE670" s="4">
        <v>1</v>
      </c>
      <c r="HF670" s="8">
        <v>44.09</v>
      </c>
      <c r="HG670" s="7"/>
      <c r="HH670" s="7">
        <v>0.2502</v>
      </c>
      <c r="HI670" s="2" t="s">
        <v>239</v>
      </c>
      <c r="HJ670" s="2" t="s">
        <v>223</v>
      </c>
      <c r="HK670" s="2" t="s">
        <v>2602</v>
      </c>
      <c r="HL670" s="2" t="s">
        <v>2785</v>
      </c>
      <c r="HM670" s="2" t="s">
        <v>238</v>
      </c>
      <c r="HN670" s="2" t="s">
        <v>226</v>
      </c>
      <c r="HO670" s="4">
        <v>4</v>
      </c>
      <c r="HP670" s="8">
        <v>204.12</v>
      </c>
      <c r="HQ670" s="4">
        <v>6</v>
      </c>
      <c r="HR670" s="8">
        <v>306.18</v>
      </c>
      <c r="HS670" s="7">
        <v>-0.3333</v>
      </c>
      <c r="HT670" s="7">
        <v>-0.3333</v>
      </c>
      <c r="HU670" s="2" t="s">
        <v>239</v>
      </c>
      <c r="HV670" s="2" t="s">
        <v>223</v>
      </c>
      <c r="HW670" s="2" t="s">
        <v>3371</v>
      </c>
      <c r="HX670" s="2" t="s">
        <v>2275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252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226</v>
      </c>
      <c r="IT670" s="2" t="s">
        <v>226</v>
      </c>
      <c r="IU670" s="2" t="s">
        <v>226</v>
      </c>
      <c r="IV670" s="2" t="s">
        <v>226</v>
      </c>
      <c r="IW670" s="2" t="s">
        <v>226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252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252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239</v>
      </c>
      <c r="LB670" s="2" t="s">
        <v>223</v>
      </c>
      <c r="LC670" s="2" t="s">
        <v>614</v>
      </c>
      <c r="LD670" s="2" t="s">
        <v>3718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239</v>
      </c>
      <c r="LN670" s="2" t="s">
        <v>223</v>
      </c>
      <c r="LO670" s="2" t="s">
        <v>321</v>
      </c>
      <c r="LP670" s="2" t="s">
        <v>1633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239</v>
      </c>
      <c r="MX670" s="2" t="s">
        <v>223</v>
      </c>
      <c r="MY670" s="2" t="s">
        <v>2166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239</v>
      </c>
      <c r="NJ670" s="2" t="s">
        <v>261</v>
      </c>
      <c r="NK670" s="2" t="s">
        <v>1976</v>
      </c>
      <c r="NL670" s="2" t="s">
        <v>3422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239</v>
      </c>
      <c r="NV670" s="2" t="s">
        <v>237</v>
      </c>
      <c r="NW670" s="2" t="s">
        <v>1740</v>
      </c>
      <c r="NX670" s="2" t="s">
        <v>995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239</v>
      </c>
      <c r="OH670" s="2" t="s">
        <v>237</v>
      </c>
      <c r="OI670" s="2" t="s">
        <v>4601</v>
      </c>
      <c r="OJ670" s="2" t="s">
        <v>810</v>
      </c>
      <c r="OK670" s="2" t="s">
        <v>238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252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236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237</v>
      </c>
      <c r="QQ670" s="2" t="s">
        <v>226</v>
      </c>
      <c r="QR670" s="2" t="s">
        <v>226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266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239</v>
      </c>
      <c r="RZ670" s="2" t="s">
        <v>237</v>
      </c>
      <c r="SA670" s="2" t="s">
        <v>621</v>
      </c>
      <c r="SB670" s="2" t="s">
        <v>1425</v>
      </c>
      <c r="SC670" s="2" t="s">
        <v>238</v>
      </c>
      <c r="SD670" s="2" t="s">
        <v>226</v>
      </c>
      <c r="SE670" s="4">
        <v>84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>
        <v>130</v>
      </c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>
        <v>40</v>
      </c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</row>
    <row r="671">
      <c r="A671" s="2" t="s">
        <v>4602</v>
      </c>
      <c r="B671" s="2" t="s">
        <v>577</v>
      </c>
      <c r="C671" s="2" t="s">
        <v>4255</v>
      </c>
      <c r="D671" s="2" t="s">
        <v>486</v>
      </c>
      <c r="E671" s="2" t="s">
        <v>3495</v>
      </c>
      <c r="F671" s="2" t="s">
        <v>1891</v>
      </c>
      <c r="G671" s="2" t="s">
        <v>4256</v>
      </c>
      <c r="H671" s="2" t="s">
        <v>4257</v>
      </c>
      <c r="I671" s="2" t="s">
        <v>4603</v>
      </c>
      <c r="J671" s="2" t="s">
        <v>582</v>
      </c>
      <c r="K671" s="2" t="s">
        <v>2130</v>
      </c>
      <c r="L671" s="3">
        <v>43.34</v>
      </c>
      <c r="M671" s="3">
        <v>45.51</v>
      </c>
      <c r="N671" s="3">
        <v>84.99</v>
      </c>
      <c r="O671" s="2" t="s">
        <v>223</v>
      </c>
      <c r="P671" s="2" t="s">
        <v>675</v>
      </c>
      <c r="Q671" s="2" t="s">
        <v>225</v>
      </c>
      <c r="R671" s="2" t="s">
        <v>226</v>
      </c>
      <c r="S671" s="2" t="s">
        <v>4604</v>
      </c>
      <c r="T671" s="2" t="s">
        <v>228</v>
      </c>
      <c r="U671" s="2" t="s">
        <v>371</v>
      </c>
      <c r="V671" s="2" t="s">
        <v>2429</v>
      </c>
      <c r="W671" s="2" t="s">
        <v>4124</v>
      </c>
      <c r="X671" s="2" t="s">
        <v>3963</v>
      </c>
      <c r="Y671" s="2" t="s">
        <v>637</v>
      </c>
      <c r="Z671" s="4">
        <v>126</v>
      </c>
      <c r="AA671" s="4">
        <f>=ROUNDDOWN(12.6,0)</f>
      </c>
      <c r="AB671" s="5">
        <v>10</v>
      </c>
      <c r="AC671" s="2" t="s">
        <v>4368</v>
      </c>
      <c r="AD671" s="4">
        <v>160</v>
      </c>
      <c r="AE671" s="4">
        <v>320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145</v>
      </c>
      <c r="AQ671" s="8">
        <v>7016.37</v>
      </c>
      <c r="AR671" s="4">
        <v>123</v>
      </c>
      <c r="AS671" s="8">
        <v>5729.11</v>
      </c>
      <c r="AT671" s="7">
        <v>0.1789</v>
      </c>
      <c r="AU671" s="7">
        <v>0.2247</v>
      </c>
      <c r="AV671" s="4">
        <v>275</v>
      </c>
      <c r="AW671" s="8">
        <v>14780.16</v>
      </c>
      <c r="AX671" s="4">
        <v>248</v>
      </c>
      <c r="AY671" s="8">
        <v>13091.42</v>
      </c>
      <c r="AZ671" s="7">
        <v>0.1089</v>
      </c>
      <c r="BA671" s="7">
        <v>0.129</v>
      </c>
      <c r="BB671" s="7">
        <v>0.4747</v>
      </c>
      <c r="BC671" s="4">
        <v>275</v>
      </c>
      <c r="BD671" s="8">
        <v>14780.16</v>
      </c>
      <c r="BE671" s="4">
        <v>248</v>
      </c>
      <c r="BF671" s="8">
        <v>13091.42</v>
      </c>
      <c r="BG671" s="7">
        <v>0.1089</v>
      </c>
      <c r="BH671" s="7">
        <v>0.129</v>
      </c>
      <c r="BI671" s="7">
        <v>1</v>
      </c>
      <c r="BJ671" s="4">
        <v>145</v>
      </c>
      <c r="BK671" s="8">
        <v>7016.37</v>
      </c>
      <c r="BL671" s="2" t="s">
        <v>4605</v>
      </c>
      <c r="BM671" s="7">
        <v>1</v>
      </c>
      <c r="BN671" s="7">
        <v>1</v>
      </c>
      <c r="BO671" s="4">
        <v>61</v>
      </c>
      <c r="BP671" s="8">
        <v>3040.24</v>
      </c>
      <c r="BQ671" s="4">
        <v>21</v>
      </c>
      <c r="BR671" s="8">
        <v>1046.64</v>
      </c>
      <c r="BS671" s="7">
        <v>1.9048</v>
      </c>
      <c r="BT671" s="7">
        <v>1.9048</v>
      </c>
      <c r="BU671" s="2" t="s">
        <v>239</v>
      </c>
      <c r="BV671" s="2" t="s">
        <v>223</v>
      </c>
      <c r="BW671" s="2" t="s">
        <v>226</v>
      </c>
      <c r="BX671" s="2" t="s">
        <v>3690</v>
      </c>
      <c r="BY671" s="2" t="s">
        <v>238</v>
      </c>
      <c r="BZ671" s="2" t="s">
        <v>226</v>
      </c>
      <c r="CA671" s="4">
        <v>27</v>
      </c>
      <c r="CB671" s="8">
        <v>1219.05</v>
      </c>
      <c r="CC671" s="4">
        <v>56</v>
      </c>
      <c r="CD671" s="8">
        <v>2528.4</v>
      </c>
      <c r="CE671" s="7">
        <v>-0.5179</v>
      </c>
      <c r="CF671" s="7">
        <v>-0.5179</v>
      </c>
      <c r="CG671" s="2" t="s">
        <v>239</v>
      </c>
      <c r="CH671" s="2" t="s">
        <v>223</v>
      </c>
      <c r="CI671" s="2" t="s">
        <v>1728</v>
      </c>
      <c r="CJ671" s="2" t="s">
        <v>4606</v>
      </c>
      <c r="CK671" s="2" t="s">
        <v>238</v>
      </c>
      <c r="CL671" s="2" t="s">
        <v>226</v>
      </c>
      <c r="CM671" s="4">
        <v>48</v>
      </c>
      <c r="CN671" s="8">
        <v>2340.48</v>
      </c>
      <c r="CO671" s="4">
        <v>12</v>
      </c>
      <c r="CP671" s="8">
        <v>585.12</v>
      </c>
      <c r="CQ671" s="7">
        <v>3</v>
      </c>
      <c r="CR671" s="7">
        <v>3</v>
      </c>
      <c r="CS671" s="2" t="s">
        <v>239</v>
      </c>
      <c r="CT671" s="2" t="s">
        <v>223</v>
      </c>
      <c r="CU671" s="2" t="s">
        <v>637</v>
      </c>
      <c r="CV671" s="2" t="s">
        <v>1254</v>
      </c>
      <c r="CW671" s="2" t="s">
        <v>238</v>
      </c>
      <c r="CX671" s="2" t="s">
        <v>226</v>
      </c>
      <c r="CY671" s="4">
        <v>2</v>
      </c>
      <c r="CZ671" s="8">
        <v>93.48</v>
      </c>
      <c r="DA671" s="4">
        <v>10</v>
      </c>
      <c r="DB671" s="8">
        <v>467.4</v>
      </c>
      <c r="DC671" s="7">
        <v>-0.8</v>
      </c>
      <c r="DD671" s="7">
        <v>-0.8</v>
      </c>
      <c r="DE671" s="2" t="s">
        <v>239</v>
      </c>
      <c r="DF671" s="2" t="s">
        <v>223</v>
      </c>
      <c r="DG671" s="2" t="s">
        <v>813</v>
      </c>
      <c r="DH671" s="2" t="s">
        <v>690</v>
      </c>
      <c r="DI671" s="2" t="s">
        <v>238</v>
      </c>
      <c r="DJ671" s="2" t="s">
        <v>226</v>
      </c>
      <c r="DK671" s="4">
        <v>6</v>
      </c>
      <c r="DL671" s="8">
        <v>275.34</v>
      </c>
      <c r="DM671" s="4">
        <v>4</v>
      </c>
      <c r="DN671" s="8">
        <v>178.97</v>
      </c>
      <c r="DO671" s="7">
        <v>0.5</v>
      </c>
      <c r="DP671" s="7">
        <v>0.5385</v>
      </c>
      <c r="DQ671" s="2" t="s">
        <v>239</v>
      </c>
      <c r="DR671" s="2" t="s">
        <v>223</v>
      </c>
      <c r="DS671" s="2" t="s">
        <v>637</v>
      </c>
      <c r="DT671" s="2" t="s">
        <v>3356</v>
      </c>
      <c r="DU671" s="2" t="s">
        <v>238</v>
      </c>
      <c r="DV671" s="2" t="s">
        <v>226</v>
      </c>
      <c r="DW671" s="4">
        <v>1</v>
      </c>
      <c r="DX671" s="8">
        <v>47.78</v>
      </c>
      <c r="DY671" s="4">
        <v>4</v>
      </c>
      <c r="DZ671" s="8">
        <v>191.12</v>
      </c>
      <c r="EA671" s="7">
        <v>-0.75</v>
      </c>
      <c r="EB671" s="7">
        <v>-0.75</v>
      </c>
      <c r="EC671" s="2" t="s">
        <v>239</v>
      </c>
      <c r="ED671" s="2" t="s">
        <v>223</v>
      </c>
      <c r="EE671" s="2" t="s">
        <v>494</v>
      </c>
      <c r="EF671" s="2" t="s">
        <v>523</v>
      </c>
      <c r="EG671" s="2" t="s">
        <v>238</v>
      </c>
      <c r="EH671" s="2" t="s">
        <v>226</v>
      </c>
      <c r="EI671" s="4"/>
      <c r="EJ671" s="8"/>
      <c r="EK671" s="4">
        <v>3</v>
      </c>
      <c r="EL671" s="8">
        <v>140.58</v>
      </c>
      <c r="EM671" s="7">
        <v>-1</v>
      </c>
      <c r="EN671" s="7">
        <v>-1</v>
      </c>
      <c r="EO671" s="2" t="s">
        <v>239</v>
      </c>
      <c r="EP671" s="2" t="s">
        <v>223</v>
      </c>
      <c r="EQ671" s="2" t="s">
        <v>2276</v>
      </c>
      <c r="ER671" s="2" t="s">
        <v>640</v>
      </c>
      <c r="ES671" s="2" t="s">
        <v>238</v>
      </c>
      <c r="ET671" s="2" t="s">
        <v>226</v>
      </c>
      <c r="EU671" s="4"/>
      <c r="EV671" s="8"/>
      <c r="EW671" s="4">
        <v>8</v>
      </c>
      <c r="EX671" s="8">
        <v>364.08</v>
      </c>
      <c r="EY671" s="7">
        <v>-1</v>
      </c>
      <c r="EZ671" s="7">
        <v>-1</v>
      </c>
      <c r="FA671" s="2" t="s">
        <v>239</v>
      </c>
      <c r="FB671" s="2" t="s">
        <v>223</v>
      </c>
      <c r="FC671" s="2" t="s">
        <v>1938</v>
      </c>
      <c r="FD671" s="2" t="s">
        <v>3362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637</v>
      </c>
      <c r="FP671" s="2" t="s">
        <v>1254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239</v>
      </c>
      <c r="FZ671" s="2" t="s">
        <v>223</v>
      </c>
      <c r="GA671" s="2" t="s">
        <v>661</v>
      </c>
      <c r="GB671" s="2" t="s">
        <v>226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1002</v>
      </c>
      <c r="GL671" s="2" t="s">
        <v>237</v>
      </c>
      <c r="GM671" s="2" t="s">
        <v>1777</v>
      </c>
      <c r="GN671" s="2" t="s">
        <v>440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239</v>
      </c>
      <c r="GX671" s="2" t="s">
        <v>223</v>
      </c>
      <c r="GY671" s="2" t="s">
        <v>1942</v>
      </c>
      <c r="GZ671" s="2" t="s">
        <v>1202</v>
      </c>
      <c r="HA671" s="2" t="s">
        <v>238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239</v>
      </c>
      <c r="HJ671" s="2" t="s">
        <v>223</v>
      </c>
      <c r="HK671" s="2" t="s">
        <v>1292</v>
      </c>
      <c r="HL671" s="2" t="s">
        <v>939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266</v>
      </c>
      <c r="HV671" s="2" t="s">
        <v>223</v>
      </c>
      <c r="HW671" s="2" t="s">
        <v>226</v>
      </c>
      <c r="HX671" s="2" t="s">
        <v>226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252</v>
      </c>
      <c r="IH671" s="2" t="s">
        <v>223</v>
      </c>
      <c r="II671" s="2" t="s">
        <v>226</v>
      </c>
      <c r="IJ671" s="2" t="s">
        <v>226</v>
      </c>
      <c r="IK671" s="2" t="s">
        <v>238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226</v>
      </c>
      <c r="IT671" s="2" t="s">
        <v>226</v>
      </c>
      <c r="IU671" s="2" t="s">
        <v>226</v>
      </c>
      <c r="IV671" s="2" t="s">
        <v>226</v>
      </c>
      <c r="IW671" s="2" t="s">
        <v>226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252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252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252</v>
      </c>
      <c r="LB671" s="2" t="s">
        <v>223</v>
      </c>
      <c r="LC671" s="2" t="s">
        <v>226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239</v>
      </c>
      <c r="LN671" s="2" t="s">
        <v>223</v>
      </c>
      <c r="LO671" s="2" t="s">
        <v>321</v>
      </c>
      <c r="LP671" s="2" t="s">
        <v>1597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239</v>
      </c>
      <c r="MX671" s="2" t="s">
        <v>223</v>
      </c>
      <c r="MY671" s="2" t="s">
        <v>643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>
        <v>3</v>
      </c>
      <c r="NF671" s="8">
        <v>135.78</v>
      </c>
      <c r="NG671" s="7">
        <v>-1</v>
      </c>
      <c r="NH671" s="7">
        <v>-1</v>
      </c>
      <c r="NI671" s="2" t="s">
        <v>239</v>
      </c>
      <c r="NJ671" s="2" t="s">
        <v>261</v>
      </c>
      <c r="NK671" s="2" t="s">
        <v>2282</v>
      </c>
      <c r="NL671" s="2" t="s">
        <v>1174</v>
      </c>
      <c r="NM671" s="2" t="s">
        <v>238</v>
      </c>
      <c r="NN671" s="2" t="s">
        <v>226</v>
      </c>
      <c r="NO671" s="4"/>
      <c r="NP671" s="8"/>
      <c r="NQ671" s="4">
        <v>2</v>
      </c>
      <c r="NR671" s="8">
        <v>91.02</v>
      </c>
      <c r="NS671" s="7">
        <v>-1</v>
      </c>
      <c r="NT671" s="7">
        <v>-1</v>
      </c>
      <c r="NU671" s="2" t="s">
        <v>239</v>
      </c>
      <c r="NV671" s="2" t="s">
        <v>237</v>
      </c>
      <c r="NW671" s="2" t="s">
        <v>682</v>
      </c>
      <c r="NX671" s="2" t="s">
        <v>1197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239</v>
      </c>
      <c r="OH671" s="2" t="s">
        <v>237</v>
      </c>
      <c r="OI671" s="2" t="s">
        <v>4145</v>
      </c>
      <c r="OJ671" s="2" t="s">
        <v>226</v>
      </c>
      <c r="OK671" s="2" t="s">
        <v>238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252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236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266</v>
      </c>
      <c r="QD671" s="2" t="s">
        <v>223</v>
      </c>
      <c r="QE671" s="2" t="s">
        <v>226</v>
      </c>
      <c r="QF671" s="2" t="s">
        <v>226</v>
      </c>
      <c r="QG671" s="2" t="s">
        <v>238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236</v>
      </c>
      <c r="QP671" s="2" t="s">
        <v>237</v>
      </c>
      <c r="QQ671" s="2" t="s">
        <v>226</v>
      </c>
      <c r="QR671" s="2" t="s">
        <v>226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266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236</v>
      </c>
      <c r="RZ671" s="2" t="s">
        <v>237</v>
      </c>
      <c r="SA671" s="2" t="s">
        <v>226</v>
      </c>
      <c r="SB671" s="2" t="s">
        <v>226</v>
      </c>
      <c r="SC671" s="2" t="s">
        <v>238</v>
      </c>
      <c r="SD671" s="2" t="s">
        <v>226</v>
      </c>
      <c r="SE671" s="4">
        <v>126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>
        <v>160</v>
      </c>
      <c r="TE671" s="4"/>
      <c r="TF671" s="4"/>
      <c r="TG671" s="4"/>
      <c r="TH671" s="4"/>
      <c r="TI671" s="4"/>
      <c r="TJ671" s="4">
        <v>50</v>
      </c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>
        <v>110</v>
      </c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</row>
    <row r="672">
      <c r="A672" s="2" t="s">
        <v>4607</v>
      </c>
      <c r="B672" s="2" t="s">
        <v>577</v>
      </c>
      <c r="C672" s="2" t="s">
        <v>4255</v>
      </c>
      <c r="D672" s="2" t="s">
        <v>486</v>
      </c>
      <c r="E672" s="2" t="s">
        <v>3495</v>
      </c>
      <c r="F672" s="2" t="s">
        <v>1891</v>
      </c>
      <c r="G672" s="2" t="s">
        <v>4256</v>
      </c>
      <c r="H672" s="2" t="s">
        <v>4257</v>
      </c>
      <c r="I672" s="2" t="s">
        <v>4603</v>
      </c>
      <c r="J672" s="2" t="s">
        <v>221</v>
      </c>
      <c r="K672" s="2" t="s">
        <v>2130</v>
      </c>
      <c r="L672" s="3">
        <v>53.54</v>
      </c>
      <c r="M672" s="3">
        <v>56.22</v>
      </c>
      <c r="N672" s="3">
        <v>104.99</v>
      </c>
      <c r="O672" s="2" t="s">
        <v>223</v>
      </c>
      <c r="P672" s="2" t="s">
        <v>675</v>
      </c>
      <c r="Q672" s="2" t="s">
        <v>225</v>
      </c>
      <c r="R672" s="2" t="s">
        <v>226</v>
      </c>
      <c r="S672" s="2" t="s">
        <v>4604</v>
      </c>
      <c r="T672" s="2" t="s">
        <v>228</v>
      </c>
      <c r="U672" s="2" t="s">
        <v>229</v>
      </c>
      <c r="V672" s="2" t="s">
        <v>2429</v>
      </c>
      <c r="W672" s="2" t="s">
        <v>4124</v>
      </c>
      <c r="X672" s="2" t="s">
        <v>3963</v>
      </c>
      <c r="Y672" s="2" t="s">
        <v>637</v>
      </c>
      <c r="Z672" s="4">
        <v>349</v>
      </c>
      <c r="AA672" s="4">
        <f>=ROUNDDOWN(25.6617647058824,0)</f>
      </c>
      <c r="AB672" s="5">
        <v>13.6</v>
      </c>
      <c r="AC672" s="2" t="s">
        <v>2816</v>
      </c>
      <c r="AD672" s="4">
        <v>100</v>
      </c>
      <c r="AE672" s="4">
        <v>270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130</v>
      </c>
      <c r="AQ672" s="8">
        <v>7763.79</v>
      </c>
      <c r="AR672" s="4">
        <v>125</v>
      </c>
      <c r="AS672" s="8">
        <v>7362.31</v>
      </c>
      <c r="AT672" s="7">
        <v>0.04</v>
      </c>
      <c r="AU672" s="7">
        <v>0.0545</v>
      </c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>
        <v>0.5253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>
        <v>130</v>
      </c>
      <c r="BK672" s="8">
        <v>7763.79</v>
      </c>
      <c r="BL672" s="2" t="s">
        <v>4608</v>
      </c>
      <c r="BM672" s="7">
        <v>1</v>
      </c>
      <c r="BN672" s="7">
        <v>1</v>
      </c>
      <c r="BO672" s="4">
        <v>34</v>
      </c>
      <c r="BP672" s="8">
        <v>2093.38</v>
      </c>
      <c r="BQ672" s="4">
        <v>30</v>
      </c>
      <c r="BR672" s="8">
        <v>1847.1</v>
      </c>
      <c r="BS672" s="7">
        <v>0.1333</v>
      </c>
      <c r="BT672" s="7">
        <v>0.1333</v>
      </c>
      <c r="BU672" s="2" t="s">
        <v>239</v>
      </c>
      <c r="BV672" s="2" t="s">
        <v>223</v>
      </c>
      <c r="BW672" s="2" t="s">
        <v>226</v>
      </c>
      <c r="BX672" s="2" t="s">
        <v>444</v>
      </c>
      <c r="BY672" s="2" t="s">
        <v>238</v>
      </c>
      <c r="BZ672" s="2" t="s">
        <v>226</v>
      </c>
      <c r="CA672" s="4">
        <v>32</v>
      </c>
      <c r="CB672" s="8">
        <v>1837.12</v>
      </c>
      <c r="CC672" s="4">
        <v>51</v>
      </c>
      <c r="CD672" s="8">
        <v>2927.91</v>
      </c>
      <c r="CE672" s="7">
        <v>-0.3725</v>
      </c>
      <c r="CF672" s="7">
        <v>-0.3725</v>
      </c>
      <c r="CG672" s="2" t="s">
        <v>239</v>
      </c>
      <c r="CH672" s="2" t="s">
        <v>223</v>
      </c>
      <c r="CI672" s="2" t="s">
        <v>1728</v>
      </c>
      <c r="CJ672" s="2" t="s">
        <v>1830</v>
      </c>
      <c r="CK672" s="2" t="s">
        <v>238</v>
      </c>
      <c r="CL672" s="2" t="s">
        <v>226</v>
      </c>
      <c r="CM672" s="4">
        <v>52</v>
      </c>
      <c r="CN672" s="8">
        <v>3169.4</v>
      </c>
      <c r="CO672" s="4">
        <v>16</v>
      </c>
      <c r="CP672" s="8">
        <v>975.2</v>
      </c>
      <c r="CQ672" s="7">
        <v>2.25</v>
      </c>
      <c r="CR672" s="7">
        <v>2.25</v>
      </c>
      <c r="CS672" s="2" t="s">
        <v>239</v>
      </c>
      <c r="CT672" s="2" t="s">
        <v>223</v>
      </c>
      <c r="CU672" s="2" t="s">
        <v>637</v>
      </c>
      <c r="CV672" s="2" t="s">
        <v>3356</v>
      </c>
      <c r="CW672" s="2" t="s">
        <v>238</v>
      </c>
      <c r="CX672" s="2" t="s">
        <v>226</v>
      </c>
      <c r="CY672" s="4">
        <v>2</v>
      </c>
      <c r="CZ672" s="8">
        <v>115.48</v>
      </c>
      <c r="DA672" s="4">
        <v>5</v>
      </c>
      <c r="DB672" s="8">
        <v>288.7</v>
      </c>
      <c r="DC672" s="7">
        <v>-0.6</v>
      </c>
      <c r="DD672" s="7">
        <v>-0.6</v>
      </c>
      <c r="DE672" s="2" t="s">
        <v>239</v>
      </c>
      <c r="DF672" s="2" t="s">
        <v>223</v>
      </c>
      <c r="DG672" s="2" t="s">
        <v>813</v>
      </c>
      <c r="DH672" s="2" t="s">
        <v>682</v>
      </c>
      <c r="DI672" s="2" t="s">
        <v>238</v>
      </c>
      <c r="DJ672" s="2" t="s">
        <v>226</v>
      </c>
      <c r="DK672" s="4">
        <v>7</v>
      </c>
      <c r="DL672" s="8">
        <v>372.75</v>
      </c>
      <c r="DM672" s="4">
        <v>6</v>
      </c>
      <c r="DN672" s="8">
        <v>324.71</v>
      </c>
      <c r="DO672" s="7">
        <v>0.1667</v>
      </c>
      <c r="DP672" s="7">
        <v>0.1479</v>
      </c>
      <c r="DQ672" s="2" t="s">
        <v>239</v>
      </c>
      <c r="DR672" s="2" t="s">
        <v>223</v>
      </c>
      <c r="DS672" s="2" t="s">
        <v>637</v>
      </c>
      <c r="DT672" s="2" t="s">
        <v>1254</v>
      </c>
      <c r="DU672" s="2" t="s">
        <v>238</v>
      </c>
      <c r="DV672" s="2" t="s">
        <v>226</v>
      </c>
      <c r="DW672" s="4">
        <v>2</v>
      </c>
      <c r="DX672" s="8">
        <v>118.06</v>
      </c>
      <c r="DY672" s="4">
        <v>5</v>
      </c>
      <c r="DZ672" s="8">
        <v>295.15</v>
      </c>
      <c r="EA672" s="7">
        <v>-0.6</v>
      </c>
      <c r="EB672" s="7">
        <v>-0.6</v>
      </c>
      <c r="EC672" s="2" t="s">
        <v>239</v>
      </c>
      <c r="ED672" s="2" t="s">
        <v>223</v>
      </c>
      <c r="EE672" s="2" t="s">
        <v>3171</v>
      </c>
      <c r="EF672" s="2" t="s">
        <v>1752</v>
      </c>
      <c r="EG672" s="2" t="s">
        <v>238</v>
      </c>
      <c r="EH672" s="2" t="s">
        <v>226</v>
      </c>
      <c r="EI672" s="4"/>
      <c r="EJ672" s="8"/>
      <c r="EK672" s="4">
        <v>1</v>
      </c>
      <c r="EL672" s="8">
        <v>58.58</v>
      </c>
      <c r="EM672" s="7">
        <v>-1</v>
      </c>
      <c r="EN672" s="7">
        <v>-1</v>
      </c>
      <c r="EO672" s="2" t="s">
        <v>239</v>
      </c>
      <c r="EP672" s="2" t="s">
        <v>223</v>
      </c>
      <c r="EQ672" s="2" t="s">
        <v>2276</v>
      </c>
      <c r="ER672" s="2" t="s">
        <v>818</v>
      </c>
      <c r="ES672" s="2" t="s">
        <v>238</v>
      </c>
      <c r="ET672" s="2" t="s">
        <v>226</v>
      </c>
      <c r="EU672" s="4"/>
      <c r="EV672" s="8"/>
      <c r="EW672" s="4">
        <v>4</v>
      </c>
      <c r="EX672" s="8">
        <v>246.21</v>
      </c>
      <c r="EY672" s="7">
        <v>-1</v>
      </c>
      <c r="EZ672" s="7">
        <v>-1</v>
      </c>
      <c r="FA672" s="2" t="s">
        <v>239</v>
      </c>
      <c r="FB672" s="2" t="s">
        <v>223</v>
      </c>
      <c r="FC672" s="2" t="s">
        <v>1938</v>
      </c>
      <c r="FD672" s="2" t="s">
        <v>883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223</v>
      </c>
      <c r="FO672" s="2" t="s">
        <v>637</v>
      </c>
      <c r="FP672" s="2" t="s">
        <v>846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239</v>
      </c>
      <c r="FZ672" s="2" t="s">
        <v>223</v>
      </c>
      <c r="GA672" s="2" t="s">
        <v>1955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1002</v>
      </c>
      <c r="GL672" s="2" t="s">
        <v>237</v>
      </c>
      <c r="GM672" s="2" t="s">
        <v>1777</v>
      </c>
      <c r="GN672" s="2" t="s">
        <v>663</v>
      </c>
      <c r="GO672" s="2" t="s">
        <v>238</v>
      </c>
      <c r="GP672" s="2" t="s">
        <v>226</v>
      </c>
      <c r="GQ672" s="4">
        <v>1</v>
      </c>
      <c r="GR672" s="8">
        <v>57.6</v>
      </c>
      <c r="GS672" s="4">
        <v>4</v>
      </c>
      <c r="GT672" s="8">
        <v>230.4</v>
      </c>
      <c r="GU672" s="7">
        <v>-0.75</v>
      </c>
      <c r="GV672" s="7">
        <v>-0.75</v>
      </c>
      <c r="GW672" s="2" t="s">
        <v>239</v>
      </c>
      <c r="GX672" s="2" t="s">
        <v>223</v>
      </c>
      <c r="GY672" s="2" t="s">
        <v>1942</v>
      </c>
      <c r="GZ672" s="2" t="s">
        <v>3760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239</v>
      </c>
      <c r="HJ672" s="2" t="s">
        <v>223</v>
      </c>
      <c r="HK672" s="2" t="s">
        <v>1292</v>
      </c>
      <c r="HL672" s="2" t="s">
        <v>913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266</v>
      </c>
      <c r="HV672" s="2" t="s">
        <v>223</v>
      </c>
      <c r="HW672" s="2" t="s">
        <v>226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252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226</v>
      </c>
      <c r="IT672" s="2" t="s">
        <v>226</v>
      </c>
      <c r="IU672" s="2" t="s">
        <v>226</v>
      </c>
      <c r="IV672" s="2" t="s">
        <v>226</v>
      </c>
      <c r="IW672" s="2" t="s">
        <v>226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252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252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252</v>
      </c>
      <c r="LB672" s="2" t="s">
        <v>223</v>
      </c>
      <c r="LC672" s="2" t="s">
        <v>226</v>
      </c>
      <c r="LD672" s="2" t="s">
        <v>226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239</v>
      </c>
      <c r="LN672" s="2" t="s">
        <v>223</v>
      </c>
      <c r="LO672" s="2" t="s">
        <v>321</v>
      </c>
      <c r="LP672" s="2" t="s">
        <v>865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239</v>
      </c>
      <c r="MX672" s="2" t="s">
        <v>223</v>
      </c>
      <c r="MY672" s="2" t="s">
        <v>643</v>
      </c>
      <c r="MZ672" s="2" t="s">
        <v>226</v>
      </c>
      <c r="NA672" s="2" t="s">
        <v>238</v>
      </c>
      <c r="NB672" s="2" t="s">
        <v>226</v>
      </c>
      <c r="NC672" s="4"/>
      <c r="ND672" s="8"/>
      <c r="NE672" s="4">
        <v>1</v>
      </c>
      <c r="NF672" s="8">
        <v>55.91</v>
      </c>
      <c r="NG672" s="7">
        <v>-1</v>
      </c>
      <c r="NH672" s="7">
        <v>-1</v>
      </c>
      <c r="NI672" s="2" t="s">
        <v>239</v>
      </c>
      <c r="NJ672" s="2" t="s">
        <v>261</v>
      </c>
      <c r="NK672" s="2" t="s">
        <v>2282</v>
      </c>
      <c r="NL672" s="2" t="s">
        <v>3840</v>
      </c>
      <c r="NM672" s="2" t="s">
        <v>238</v>
      </c>
      <c r="NN672" s="2" t="s">
        <v>226</v>
      </c>
      <c r="NO672" s="4"/>
      <c r="NP672" s="8"/>
      <c r="NQ672" s="4">
        <v>2</v>
      </c>
      <c r="NR672" s="8">
        <v>112.44</v>
      </c>
      <c r="NS672" s="7">
        <v>-1</v>
      </c>
      <c r="NT672" s="7">
        <v>-1</v>
      </c>
      <c r="NU672" s="2" t="s">
        <v>239</v>
      </c>
      <c r="NV672" s="2" t="s">
        <v>237</v>
      </c>
      <c r="NW672" s="2" t="s">
        <v>682</v>
      </c>
      <c r="NX672" s="2" t="s">
        <v>3021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239</v>
      </c>
      <c r="OH672" s="2" t="s">
        <v>237</v>
      </c>
      <c r="OI672" s="2" t="s">
        <v>4609</v>
      </c>
      <c r="OJ672" s="2" t="s">
        <v>226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252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236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266</v>
      </c>
      <c r="QD672" s="2" t="s">
        <v>223</v>
      </c>
      <c r="QE672" s="2" t="s">
        <v>226</v>
      </c>
      <c r="QF672" s="2" t="s">
        <v>226</v>
      </c>
      <c r="QG672" s="2" t="s">
        <v>238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236</v>
      </c>
      <c r="QP672" s="2" t="s">
        <v>237</v>
      </c>
      <c r="QQ672" s="2" t="s">
        <v>226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266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236</v>
      </c>
      <c r="RZ672" s="2" t="s">
        <v>237</v>
      </c>
      <c r="SA672" s="2" t="s">
        <v>226</v>
      </c>
      <c r="SB672" s="2" t="s">
        <v>226</v>
      </c>
      <c r="SC672" s="2" t="s">
        <v>238</v>
      </c>
      <c r="SD672" s="2" t="s">
        <v>226</v>
      </c>
      <c r="SE672" s="4">
        <v>349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>
        <v>100</v>
      </c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>
        <v>120</v>
      </c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>
        <v>50</v>
      </c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</row>
    <row r="673">
      <c r="A673" s="2" t="s">
        <v>4610</v>
      </c>
      <c r="B673" s="2" t="s">
        <v>577</v>
      </c>
      <c r="C673" s="2" t="s">
        <v>4255</v>
      </c>
      <c r="D673" s="2" t="s">
        <v>486</v>
      </c>
      <c r="E673" s="2" t="s">
        <v>3495</v>
      </c>
      <c r="F673" s="2" t="s">
        <v>4363</v>
      </c>
      <c r="G673" s="2" t="s">
        <v>4364</v>
      </c>
      <c r="H673" s="2" t="s">
        <v>4365</v>
      </c>
      <c r="I673" s="2" t="s">
        <v>4611</v>
      </c>
      <c r="J673" s="2" t="s">
        <v>437</v>
      </c>
      <c r="K673" s="2" t="s">
        <v>405</v>
      </c>
      <c r="L673" s="3">
        <v>35</v>
      </c>
      <c r="M673" s="3">
        <v>36.75</v>
      </c>
      <c r="N673" s="3">
        <v>69.99</v>
      </c>
      <c r="O673" s="2" t="s">
        <v>223</v>
      </c>
      <c r="P673" s="2" t="s">
        <v>224</v>
      </c>
      <c r="Q673" s="2" t="s">
        <v>225</v>
      </c>
      <c r="R673" s="2" t="s">
        <v>226</v>
      </c>
      <c r="S673" s="2" t="s">
        <v>4379</v>
      </c>
      <c r="T673" s="2" t="s">
        <v>228</v>
      </c>
      <c r="U673" s="2" t="s">
        <v>371</v>
      </c>
      <c r="V673" s="2" t="s">
        <v>2079</v>
      </c>
      <c r="W673" s="2" t="s">
        <v>231</v>
      </c>
      <c r="X673" s="2" t="s">
        <v>226</v>
      </c>
      <c r="Y673" s="2" t="s">
        <v>3266</v>
      </c>
      <c r="Z673" s="4">
        <v>32</v>
      </c>
      <c r="AA673" s="4">
        <f>=ROUNDDOWN(4.57142857142857,0)</f>
      </c>
      <c r="AB673" s="5">
        <v>7</v>
      </c>
      <c r="AC673" s="2" t="s">
        <v>4368</v>
      </c>
      <c r="AD673" s="4">
        <v>30</v>
      </c>
      <c r="AE673" s="4">
        <v>170</v>
      </c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77</v>
      </c>
      <c r="AQ673" s="8">
        <v>2752.06</v>
      </c>
      <c r="AR673" s="4">
        <v>52</v>
      </c>
      <c r="AS673" s="8">
        <v>1801.72</v>
      </c>
      <c r="AT673" s="7">
        <v>0.4808</v>
      </c>
      <c r="AU673" s="7">
        <v>0.5275</v>
      </c>
      <c r="AV673" s="4">
        <v>116</v>
      </c>
      <c r="AW673" s="8">
        <v>4624.86</v>
      </c>
      <c r="AX673" s="4">
        <v>88</v>
      </c>
      <c r="AY673" s="8">
        <v>3523.74</v>
      </c>
      <c r="AZ673" s="7">
        <v>0.3182</v>
      </c>
      <c r="BA673" s="7">
        <v>0.3125</v>
      </c>
      <c r="BB673" s="7">
        <v>0.5951</v>
      </c>
      <c r="BC673" s="4">
        <v>192</v>
      </c>
      <c r="BD673" s="8">
        <v>7759.1</v>
      </c>
      <c r="BE673" s="4">
        <v>199</v>
      </c>
      <c r="BF673" s="8">
        <v>8004.42</v>
      </c>
      <c r="BG673" s="7">
        <v>-0.0352</v>
      </c>
      <c r="BH673" s="7">
        <v>-0.0306</v>
      </c>
      <c r="BI673" s="7">
        <v>0.5961</v>
      </c>
      <c r="BJ673" s="4">
        <v>77</v>
      </c>
      <c r="BK673" s="8">
        <v>2752.06</v>
      </c>
      <c r="BL673" s="2" t="s">
        <v>4612</v>
      </c>
      <c r="BM673" s="7">
        <v>1</v>
      </c>
      <c r="BN673" s="7">
        <v>1</v>
      </c>
      <c r="BO673" s="4">
        <v>26</v>
      </c>
      <c r="BP673" s="8">
        <v>903.76</v>
      </c>
      <c r="BQ673" s="4">
        <v>21</v>
      </c>
      <c r="BR673" s="8">
        <v>729.96</v>
      </c>
      <c r="BS673" s="7">
        <v>0.2381</v>
      </c>
      <c r="BT673" s="7">
        <v>0.2381</v>
      </c>
      <c r="BU673" s="2" t="s">
        <v>239</v>
      </c>
      <c r="BV673" s="2" t="s">
        <v>223</v>
      </c>
      <c r="BW673" s="2" t="s">
        <v>226</v>
      </c>
      <c r="BX673" s="2" t="s">
        <v>1071</v>
      </c>
      <c r="BY673" s="2" t="s">
        <v>238</v>
      </c>
      <c r="BZ673" s="2" t="s">
        <v>226</v>
      </c>
      <c r="CA673" s="4">
        <v>28</v>
      </c>
      <c r="CB673" s="8">
        <v>983.08</v>
      </c>
      <c r="CC673" s="4">
        <v>10</v>
      </c>
      <c r="CD673" s="8">
        <v>351.1</v>
      </c>
      <c r="CE673" s="7">
        <v>1.8</v>
      </c>
      <c r="CF673" s="7">
        <v>1.8</v>
      </c>
      <c r="CG673" s="2" t="s">
        <v>239</v>
      </c>
      <c r="CH673" s="2" t="s">
        <v>223</v>
      </c>
      <c r="CI673" s="2" t="s">
        <v>1539</v>
      </c>
      <c r="CJ673" s="2" t="s">
        <v>628</v>
      </c>
      <c r="CK673" s="2" t="s">
        <v>238</v>
      </c>
      <c r="CL673" s="2" t="s">
        <v>226</v>
      </c>
      <c r="CM673" s="4">
        <v>16</v>
      </c>
      <c r="CN673" s="8">
        <v>617.12</v>
      </c>
      <c r="CO673" s="4">
        <v>2</v>
      </c>
      <c r="CP673" s="8">
        <v>77.14</v>
      </c>
      <c r="CQ673" s="7">
        <v>7</v>
      </c>
      <c r="CR673" s="7">
        <v>7</v>
      </c>
      <c r="CS673" s="2" t="s">
        <v>239</v>
      </c>
      <c r="CT673" s="2" t="s">
        <v>223</v>
      </c>
      <c r="CU673" s="2" t="s">
        <v>3214</v>
      </c>
      <c r="CV673" s="2" t="s">
        <v>1242</v>
      </c>
      <c r="CW673" s="2" t="s">
        <v>238</v>
      </c>
      <c r="CX673" s="2" t="s">
        <v>226</v>
      </c>
      <c r="CY673" s="4">
        <v>4</v>
      </c>
      <c r="CZ673" s="8">
        <v>137.2</v>
      </c>
      <c r="DA673" s="4">
        <v>6</v>
      </c>
      <c r="DB673" s="8">
        <v>205.8</v>
      </c>
      <c r="DC673" s="7">
        <v>-0.3333</v>
      </c>
      <c r="DD673" s="7">
        <v>-0.3333</v>
      </c>
      <c r="DE673" s="2" t="s">
        <v>239</v>
      </c>
      <c r="DF673" s="2" t="s">
        <v>223</v>
      </c>
      <c r="DG673" s="2" t="s">
        <v>1096</v>
      </c>
      <c r="DH673" s="2" t="s">
        <v>4375</v>
      </c>
      <c r="DI673" s="2" t="s">
        <v>238</v>
      </c>
      <c r="DJ673" s="2" t="s">
        <v>226</v>
      </c>
      <c r="DK673" s="4">
        <v>1</v>
      </c>
      <c r="DL673" s="8">
        <v>33.72</v>
      </c>
      <c r="DM673" s="4">
        <v>4</v>
      </c>
      <c r="DN673" s="8">
        <v>127.09</v>
      </c>
      <c r="DO673" s="7">
        <v>-0.75</v>
      </c>
      <c r="DP673" s="7">
        <v>-0.7347</v>
      </c>
      <c r="DQ673" s="2" t="s">
        <v>239</v>
      </c>
      <c r="DR673" s="2" t="s">
        <v>223</v>
      </c>
      <c r="DS673" s="2" t="s">
        <v>1045</v>
      </c>
      <c r="DT673" s="2" t="s">
        <v>1040</v>
      </c>
      <c r="DU673" s="2" t="s">
        <v>238</v>
      </c>
      <c r="DV673" s="2" t="s">
        <v>226</v>
      </c>
      <c r="DW673" s="4">
        <v>2</v>
      </c>
      <c r="DX673" s="8">
        <v>77.18</v>
      </c>
      <c r="DY673" s="4"/>
      <c r="DZ673" s="8"/>
      <c r="EA673" s="7"/>
      <c r="EB673" s="7"/>
      <c r="EC673" s="2" t="s">
        <v>239</v>
      </c>
      <c r="ED673" s="2" t="s">
        <v>223</v>
      </c>
      <c r="EE673" s="2" t="s">
        <v>1040</v>
      </c>
      <c r="EF673" s="2" t="s">
        <v>4328</v>
      </c>
      <c r="EG673" s="2" t="s">
        <v>238</v>
      </c>
      <c r="EH673" s="2" t="s">
        <v>226</v>
      </c>
      <c r="EI673" s="4"/>
      <c r="EJ673" s="8"/>
      <c r="EK673" s="4">
        <v>3</v>
      </c>
      <c r="EL673" s="8">
        <v>96.63</v>
      </c>
      <c r="EM673" s="7">
        <v>-1</v>
      </c>
      <c r="EN673" s="7">
        <v>-1</v>
      </c>
      <c r="EO673" s="2" t="s">
        <v>239</v>
      </c>
      <c r="EP673" s="2" t="s">
        <v>223</v>
      </c>
      <c r="EQ673" s="2" t="s">
        <v>4371</v>
      </c>
      <c r="ER673" s="2" t="s">
        <v>1021</v>
      </c>
      <c r="ES673" s="2" t="s">
        <v>238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239</v>
      </c>
      <c r="FB673" s="2" t="s">
        <v>223</v>
      </c>
      <c r="FC673" s="2" t="s">
        <v>4613</v>
      </c>
      <c r="FD673" s="2" t="s">
        <v>1020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239</v>
      </c>
      <c r="FN673" s="2" t="s">
        <v>223</v>
      </c>
      <c r="FO673" s="2" t="s">
        <v>2024</v>
      </c>
      <c r="FP673" s="2" t="s">
        <v>1225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239</v>
      </c>
      <c r="FZ673" s="2" t="s">
        <v>223</v>
      </c>
      <c r="GA673" s="2" t="s">
        <v>661</v>
      </c>
      <c r="GB673" s="2" t="s">
        <v>226</v>
      </c>
      <c r="GC673" s="2" t="s">
        <v>238</v>
      </c>
      <c r="GD673" s="2" t="s">
        <v>226</v>
      </c>
      <c r="GE673" s="4"/>
      <c r="GF673" s="8"/>
      <c r="GG673" s="4">
        <v>2</v>
      </c>
      <c r="GH673" s="8">
        <v>77.18</v>
      </c>
      <c r="GI673" s="7">
        <v>-1</v>
      </c>
      <c r="GJ673" s="7">
        <v>-1</v>
      </c>
      <c r="GK673" s="2" t="s">
        <v>1002</v>
      </c>
      <c r="GL673" s="2" t="s">
        <v>237</v>
      </c>
      <c r="GM673" s="2" t="s">
        <v>1777</v>
      </c>
      <c r="GN673" s="2" t="s">
        <v>1646</v>
      </c>
      <c r="GO673" s="2" t="s">
        <v>238</v>
      </c>
      <c r="GP673" s="2" t="s">
        <v>226</v>
      </c>
      <c r="GQ673" s="4"/>
      <c r="GR673" s="8"/>
      <c r="GS673" s="4">
        <v>1</v>
      </c>
      <c r="GT673" s="8">
        <v>36.49</v>
      </c>
      <c r="GU673" s="7">
        <v>-1</v>
      </c>
      <c r="GV673" s="7">
        <v>-1</v>
      </c>
      <c r="GW673" s="2" t="s">
        <v>239</v>
      </c>
      <c r="GX673" s="2" t="s">
        <v>223</v>
      </c>
      <c r="GY673" s="2" t="s">
        <v>1942</v>
      </c>
      <c r="GZ673" s="2" t="s">
        <v>3400</v>
      </c>
      <c r="HA673" s="2" t="s">
        <v>238</v>
      </c>
      <c r="HB673" s="2" t="s">
        <v>226</v>
      </c>
      <c r="HC673" s="4"/>
      <c r="HD673" s="8"/>
      <c r="HE673" s="4">
        <v>3</v>
      </c>
      <c r="HF673" s="8">
        <v>100.33</v>
      </c>
      <c r="HG673" s="7">
        <v>-1</v>
      </c>
      <c r="HH673" s="7">
        <v>-1</v>
      </c>
      <c r="HI673" s="2" t="s">
        <v>239</v>
      </c>
      <c r="HJ673" s="2" t="s">
        <v>223</v>
      </c>
      <c r="HK673" s="2" t="s">
        <v>2602</v>
      </c>
      <c r="HL673" s="2" t="s">
        <v>1925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1002</v>
      </c>
      <c r="HV673" s="2" t="s">
        <v>237</v>
      </c>
      <c r="HW673" s="2" t="s">
        <v>997</v>
      </c>
      <c r="HX673" s="2" t="s">
        <v>2742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252</v>
      </c>
      <c r="IH673" s="2" t="s">
        <v>223</v>
      </c>
      <c r="II673" s="2" t="s">
        <v>226</v>
      </c>
      <c r="IJ673" s="2" t="s">
        <v>226</v>
      </c>
      <c r="IK673" s="2" t="s">
        <v>238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226</v>
      </c>
      <c r="IT673" s="2" t="s">
        <v>226</v>
      </c>
      <c r="IU673" s="2" t="s">
        <v>226</v>
      </c>
      <c r="IV673" s="2" t="s">
        <v>226</v>
      </c>
      <c r="IW673" s="2" t="s">
        <v>226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252</v>
      </c>
      <c r="JF673" s="2" t="s">
        <v>223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223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337</v>
      </c>
      <c r="KP673" s="2" t="s">
        <v>223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223</v>
      </c>
      <c r="LC673" s="2" t="s">
        <v>1823</v>
      </c>
      <c r="LD673" s="2" t="s">
        <v>1120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223</v>
      </c>
      <c r="LO673" s="2" t="s">
        <v>321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239</v>
      </c>
      <c r="MX673" s="2" t="s">
        <v>223</v>
      </c>
      <c r="MY673" s="2" t="s">
        <v>321</v>
      </c>
      <c r="MZ673" s="2" t="s">
        <v>226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239</v>
      </c>
      <c r="NJ673" s="2" t="s">
        <v>261</v>
      </c>
      <c r="NK673" s="2" t="s">
        <v>2561</v>
      </c>
      <c r="NL673" s="2" t="s">
        <v>4614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239</v>
      </c>
      <c r="NV673" s="2" t="s">
        <v>237</v>
      </c>
      <c r="NW673" s="2" t="s">
        <v>1092</v>
      </c>
      <c r="NX673" s="2" t="s">
        <v>3240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239</v>
      </c>
      <c r="OH673" s="2" t="s">
        <v>237</v>
      </c>
      <c r="OI673" s="2" t="s">
        <v>813</v>
      </c>
      <c r="OJ673" s="2" t="s">
        <v>856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252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236</v>
      </c>
      <c r="PF673" s="2" t="s">
        <v>223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239</v>
      </c>
      <c r="QP673" s="2" t="s">
        <v>237</v>
      </c>
      <c r="QQ673" s="2" t="s">
        <v>1068</v>
      </c>
      <c r="QR673" s="2" t="s">
        <v>1505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266</v>
      </c>
      <c r="RB673" s="2" t="s">
        <v>223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237</v>
      </c>
      <c r="SA673" s="2" t="s">
        <v>621</v>
      </c>
      <c r="SB673" s="2" t="s">
        <v>800</v>
      </c>
      <c r="SC673" s="2" t="s">
        <v>238</v>
      </c>
      <c r="SD673" s="2" t="s">
        <v>226</v>
      </c>
      <c r="SE673" s="4">
        <v>5</v>
      </c>
      <c r="SF673" s="4"/>
      <c r="SG673" s="4"/>
      <c r="SH673" s="4"/>
      <c r="SI673" s="4">
        <v>27</v>
      </c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>
        <v>30</v>
      </c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>
        <v>100</v>
      </c>
      <c r="TS673" s="4"/>
      <c r="TT673" s="4"/>
      <c r="TU673" s="4"/>
      <c r="TV673" s="4"/>
      <c r="TW673" s="4"/>
      <c r="TX673" s="4">
        <v>40</v>
      </c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</row>
    <row r="674">
      <c r="A674" s="2" t="s">
        <v>4615</v>
      </c>
      <c r="B674" s="2" t="s">
        <v>577</v>
      </c>
      <c r="C674" s="2" t="s">
        <v>4255</v>
      </c>
      <c r="D674" s="2" t="s">
        <v>486</v>
      </c>
      <c r="E674" s="2" t="s">
        <v>3495</v>
      </c>
      <c r="F674" s="2" t="s">
        <v>4363</v>
      </c>
      <c r="G674" s="2" t="s">
        <v>4364</v>
      </c>
      <c r="H674" s="2" t="s">
        <v>4365</v>
      </c>
      <c r="I674" s="2" t="s">
        <v>4611</v>
      </c>
      <c r="J674" s="2" t="s">
        <v>221</v>
      </c>
      <c r="K674" s="2" t="s">
        <v>405</v>
      </c>
      <c r="L674" s="3">
        <v>45.89</v>
      </c>
      <c r="M674" s="3">
        <v>48.18</v>
      </c>
      <c r="N674" s="3">
        <v>89.99</v>
      </c>
      <c r="O674" s="2" t="s">
        <v>223</v>
      </c>
      <c r="P674" s="2" t="s">
        <v>224</v>
      </c>
      <c r="Q674" s="2" t="s">
        <v>225</v>
      </c>
      <c r="R674" s="2" t="s">
        <v>226</v>
      </c>
      <c r="S674" s="2" t="s">
        <v>4379</v>
      </c>
      <c r="T674" s="2" t="s">
        <v>228</v>
      </c>
      <c r="U674" s="2" t="s">
        <v>229</v>
      </c>
      <c r="V674" s="2" t="s">
        <v>2079</v>
      </c>
      <c r="W674" s="2" t="s">
        <v>231</v>
      </c>
      <c r="X674" s="2" t="s">
        <v>226</v>
      </c>
      <c r="Y674" s="2" t="s">
        <v>3266</v>
      </c>
      <c r="Z674" s="4">
        <v>129</v>
      </c>
      <c r="AA674" s="4">
        <f>=ROUNDDOWN(32.25,0)</f>
      </c>
      <c r="AB674" s="5">
        <v>4</v>
      </c>
      <c r="AC674" s="2" t="s">
        <v>4503</v>
      </c>
      <c r="AD674" s="4">
        <v>30</v>
      </c>
      <c r="AE674" s="4">
        <v>30</v>
      </c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39</v>
      </c>
      <c r="AQ674" s="8">
        <v>1872.8</v>
      </c>
      <c r="AR674" s="4">
        <v>36</v>
      </c>
      <c r="AS674" s="8">
        <v>1722.02</v>
      </c>
      <c r="AT674" s="7">
        <v>0.0833</v>
      </c>
      <c r="AU674" s="7">
        <v>0.0876</v>
      </c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>
        <v>0.4049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>
        <v>39</v>
      </c>
      <c r="BK674" s="8">
        <v>1872.8</v>
      </c>
      <c r="BL674" s="2" t="s">
        <v>4616</v>
      </c>
      <c r="BM674" s="7">
        <v>1</v>
      </c>
      <c r="BN674" s="7">
        <v>1</v>
      </c>
      <c r="BO674" s="4">
        <v>9</v>
      </c>
      <c r="BP674" s="8">
        <v>423.09</v>
      </c>
      <c r="BQ674" s="4">
        <v>16</v>
      </c>
      <c r="BR674" s="8">
        <v>752.16</v>
      </c>
      <c r="BS674" s="7">
        <v>-0.4375</v>
      </c>
      <c r="BT674" s="7">
        <v>-0.4375</v>
      </c>
      <c r="BU674" s="2" t="s">
        <v>239</v>
      </c>
      <c r="BV674" s="2" t="s">
        <v>223</v>
      </c>
      <c r="BW674" s="2" t="s">
        <v>226</v>
      </c>
      <c r="BX674" s="2" t="s">
        <v>1071</v>
      </c>
      <c r="BY674" s="2" t="s">
        <v>238</v>
      </c>
      <c r="BZ674" s="2" t="s">
        <v>226</v>
      </c>
      <c r="CA674" s="4">
        <v>11</v>
      </c>
      <c r="CB674" s="8">
        <v>515.02</v>
      </c>
      <c r="CC674" s="4">
        <v>8</v>
      </c>
      <c r="CD674" s="8">
        <v>374.56</v>
      </c>
      <c r="CE674" s="7">
        <v>0.375</v>
      </c>
      <c r="CF674" s="7">
        <v>0.375</v>
      </c>
      <c r="CG674" s="2" t="s">
        <v>239</v>
      </c>
      <c r="CH674" s="2" t="s">
        <v>223</v>
      </c>
      <c r="CI674" s="2" t="s">
        <v>1539</v>
      </c>
      <c r="CJ674" s="2" t="s">
        <v>4388</v>
      </c>
      <c r="CK674" s="2" t="s">
        <v>238</v>
      </c>
      <c r="CL674" s="2" t="s">
        <v>226</v>
      </c>
      <c r="CM674" s="4">
        <v>12</v>
      </c>
      <c r="CN674" s="8">
        <v>617.28</v>
      </c>
      <c r="CO674" s="4">
        <v>5</v>
      </c>
      <c r="CP674" s="8">
        <v>257.2</v>
      </c>
      <c r="CQ674" s="7">
        <v>1.4</v>
      </c>
      <c r="CR674" s="7">
        <v>1.4</v>
      </c>
      <c r="CS674" s="2" t="s">
        <v>239</v>
      </c>
      <c r="CT674" s="2" t="s">
        <v>223</v>
      </c>
      <c r="CU674" s="2" t="s">
        <v>3214</v>
      </c>
      <c r="CV674" s="2" t="s">
        <v>1045</v>
      </c>
      <c r="CW674" s="2" t="s">
        <v>238</v>
      </c>
      <c r="CX674" s="2" t="s">
        <v>226</v>
      </c>
      <c r="CY674" s="4">
        <v>4</v>
      </c>
      <c r="CZ674" s="8">
        <v>183.56</v>
      </c>
      <c r="DA674" s="4">
        <v>3</v>
      </c>
      <c r="DB674" s="8">
        <v>137.67</v>
      </c>
      <c r="DC674" s="7">
        <v>0.3333</v>
      </c>
      <c r="DD674" s="7">
        <v>0.3333</v>
      </c>
      <c r="DE674" s="2" t="s">
        <v>239</v>
      </c>
      <c r="DF674" s="2" t="s">
        <v>223</v>
      </c>
      <c r="DG674" s="2" t="s">
        <v>1096</v>
      </c>
      <c r="DH674" s="2" t="s">
        <v>3228</v>
      </c>
      <c r="DI674" s="2" t="s">
        <v>238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239</v>
      </c>
      <c r="DR674" s="2" t="s">
        <v>223</v>
      </c>
      <c r="DS674" s="2" t="s">
        <v>1045</v>
      </c>
      <c r="DT674" s="2" t="s">
        <v>987</v>
      </c>
      <c r="DU674" s="2" t="s">
        <v>238</v>
      </c>
      <c r="DV674" s="2" t="s">
        <v>226</v>
      </c>
      <c r="DW674" s="4"/>
      <c r="DX674" s="8"/>
      <c r="DY674" s="4">
        <v>1</v>
      </c>
      <c r="DZ674" s="8">
        <v>50.59</v>
      </c>
      <c r="EA674" s="7">
        <v>-1</v>
      </c>
      <c r="EB674" s="7">
        <v>-1</v>
      </c>
      <c r="EC674" s="2" t="s">
        <v>239</v>
      </c>
      <c r="ED674" s="2" t="s">
        <v>223</v>
      </c>
      <c r="EE674" s="2" t="s">
        <v>1040</v>
      </c>
      <c r="EF674" s="2" t="s">
        <v>2751</v>
      </c>
      <c r="EG674" s="2" t="s">
        <v>238</v>
      </c>
      <c r="EH674" s="2" t="s">
        <v>226</v>
      </c>
      <c r="EI674" s="4">
        <v>1</v>
      </c>
      <c r="EJ674" s="8">
        <v>42.94</v>
      </c>
      <c r="EK674" s="4"/>
      <c r="EL674" s="8"/>
      <c r="EM674" s="7"/>
      <c r="EN674" s="7"/>
      <c r="EO674" s="2" t="s">
        <v>239</v>
      </c>
      <c r="EP674" s="2" t="s">
        <v>223</v>
      </c>
      <c r="EQ674" s="2" t="s">
        <v>4371</v>
      </c>
      <c r="ER674" s="2" t="s">
        <v>986</v>
      </c>
      <c r="ES674" s="2" t="s">
        <v>238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239</v>
      </c>
      <c r="FB674" s="2" t="s">
        <v>223</v>
      </c>
      <c r="FC674" s="2" t="s">
        <v>4613</v>
      </c>
      <c r="FD674" s="2" t="s">
        <v>4617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223</v>
      </c>
      <c r="FO674" s="2" t="s">
        <v>2024</v>
      </c>
      <c r="FP674" s="2" t="s">
        <v>3277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239</v>
      </c>
      <c r="FZ674" s="2" t="s">
        <v>223</v>
      </c>
      <c r="GA674" s="2" t="s">
        <v>661</v>
      </c>
      <c r="GB674" s="2" t="s">
        <v>226</v>
      </c>
      <c r="GC674" s="2" t="s">
        <v>238</v>
      </c>
      <c r="GD674" s="2" t="s">
        <v>226</v>
      </c>
      <c r="GE674" s="4"/>
      <c r="GF674" s="8"/>
      <c r="GG674" s="4">
        <v>1</v>
      </c>
      <c r="GH674" s="8">
        <v>50.59</v>
      </c>
      <c r="GI674" s="7">
        <v>-1</v>
      </c>
      <c r="GJ674" s="7">
        <v>-1</v>
      </c>
      <c r="GK674" s="2" t="s">
        <v>1002</v>
      </c>
      <c r="GL674" s="2" t="s">
        <v>237</v>
      </c>
      <c r="GM674" s="2" t="s">
        <v>1777</v>
      </c>
      <c r="GN674" s="2" t="s">
        <v>554</v>
      </c>
      <c r="GO674" s="2" t="s">
        <v>238</v>
      </c>
      <c r="GP674" s="2" t="s">
        <v>226</v>
      </c>
      <c r="GQ674" s="4"/>
      <c r="GR674" s="8"/>
      <c r="GS674" s="4">
        <v>1</v>
      </c>
      <c r="GT674" s="8">
        <v>48.66</v>
      </c>
      <c r="GU674" s="7">
        <v>-1</v>
      </c>
      <c r="GV674" s="7">
        <v>-1</v>
      </c>
      <c r="GW674" s="2" t="s">
        <v>239</v>
      </c>
      <c r="GX674" s="2" t="s">
        <v>223</v>
      </c>
      <c r="GY674" s="2" t="s">
        <v>1569</v>
      </c>
      <c r="GZ674" s="2" t="s">
        <v>851</v>
      </c>
      <c r="HA674" s="2" t="s">
        <v>238</v>
      </c>
      <c r="HB674" s="2" t="s">
        <v>226</v>
      </c>
      <c r="HC674" s="4">
        <v>1</v>
      </c>
      <c r="HD674" s="8">
        <v>50.59</v>
      </c>
      <c r="HE674" s="4">
        <v>1</v>
      </c>
      <c r="HF674" s="8">
        <v>50.59</v>
      </c>
      <c r="HG674" s="7"/>
      <c r="HH674" s="7"/>
      <c r="HI674" s="2" t="s">
        <v>239</v>
      </c>
      <c r="HJ674" s="2" t="s">
        <v>223</v>
      </c>
      <c r="HK674" s="2" t="s">
        <v>2602</v>
      </c>
      <c r="HL674" s="2" t="s">
        <v>2015</v>
      </c>
      <c r="HM674" s="2" t="s">
        <v>238</v>
      </c>
      <c r="HN674" s="2" t="s">
        <v>226</v>
      </c>
      <c r="HO674" s="4">
        <v>1</v>
      </c>
      <c r="HP674" s="8">
        <v>40.32</v>
      </c>
      <c r="HQ674" s="4"/>
      <c r="HR674" s="8"/>
      <c r="HS674" s="7"/>
      <c r="HT674" s="7"/>
      <c r="HU674" s="2" t="s">
        <v>239</v>
      </c>
      <c r="HV674" s="2" t="s">
        <v>223</v>
      </c>
      <c r="HW674" s="2" t="s">
        <v>997</v>
      </c>
      <c r="HX674" s="2" t="s">
        <v>1818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252</v>
      </c>
      <c r="IH674" s="2" t="s">
        <v>223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226</v>
      </c>
      <c r="IT674" s="2" t="s">
        <v>226</v>
      </c>
      <c r="IU674" s="2" t="s">
        <v>226</v>
      </c>
      <c r="IV674" s="2" t="s">
        <v>226</v>
      </c>
      <c r="IW674" s="2" t="s">
        <v>226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252</v>
      </c>
      <c r="JF674" s="2" t="s">
        <v>223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223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337</v>
      </c>
      <c r="KP674" s="2" t="s">
        <v>223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239</v>
      </c>
      <c r="LB674" s="2" t="s">
        <v>223</v>
      </c>
      <c r="LC674" s="2" t="s">
        <v>1823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239</v>
      </c>
      <c r="LN674" s="2" t="s">
        <v>223</v>
      </c>
      <c r="LO674" s="2" t="s">
        <v>321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239</v>
      </c>
      <c r="MX674" s="2" t="s">
        <v>223</v>
      </c>
      <c r="MY674" s="2" t="s">
        <v>355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239</v>
      </c>
      <c r="NJ674" s="2" t="s">
        <v>261</v>
      </c>
      <c r="NK674" s="2" t="s">
        <v>2561</v>
      </c>
      <c r="NL674" s="2" t="s">
        <v>1463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239</v>
      </c>
      <c r="NV674" s="2" t="s">
        <v>237</v>
      </c>
      <c r="NW674" s="2" t="s">
        <v>1092</v>
      </c>
      <c r="NX674" s="2" t="s">
        <v>992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239</v>
      </c>
      <c r="OH674" s="2" t="s">
        <v>237</v>
      </c>
      <c r="OI674" s="2" t="s">
        <v>813</v>
      </c>
      <c r="OJ674" s="2" t="s">
        <v>374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252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236</v>
      </c>
      <c r="PF674" s="2" t="s">
        <v>223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239</v>
      </c>
      <c r="QP674" s="2" t="s">
        <v>237</v>
      </c>
      <c r="QQ674" s="2" t="s">
        <v>1068</v>
      </c>
      <c r="QR674" s="2" t="s">
        <v>1021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266</v>
      </c>
      <c r="RB674" s="2" t="s">
        <v>223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239</v>
      </c>
      <c r="RZ674" s="2" t="s">
        <v>237</v>
      </c>
      <c r="SA674" s="2" t="s">
        <v>621</v>
      </c>
      <c r="SB674" s="2" t="s">
        <v>1079</v>
      </c>
      <c r="SC674" s="2" t="s">
        <v>238</v>
      </c>
      <c r="SD674" s="2" t="s">
        <v>226</v>
      </c>
      <c r="SE674" s="4">
        <v>73</v>
      </c>
      <c r="SF674" s="4"/>
      <c r="SG674" s="4"/>
      <c r="SH674" s="4"/>
      <c r="SI674" s="4">
        <v>56</v>
      </c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>
        <v>30</v>
      </c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</row>
    <row r="675">
      <c r="A675" s="2" t="s">
        <v>4618</v>
      </c>
      <c r="B675" s="2" t="s">
        <v>577</v>
      </c>
      <c r="C675" s="2" t="s">
        <v>4255</v>
      </c>
      <c r="D675" s="2" t="s">
        <v>486</v>
      </c>
      <c r="E675" s="2" t="s">
        <v>3495</v>
      </c>
      <c r="F675" s="2" t="s">
        <v>4363</v>
      </c>
      <c r="G675" s="2" t="s">
        <v>4364</v>
      </c>
      <c r="H675" s="2" t="s">
        <v>4365</v>
      </c>
      <c r="I675" s="2" t="s">
        <v>4611</v>
      </c>
      <c r="J675" s="2" t="s">
        <v>437</v>
      </c>
      <c r="K675" s="2" t="s">
        <v>1414</v>
      </c>
      <c r="L675" s="3">
        <v>35</v>
      </c>
      <c r="M675" s="3">
        <v>36.75</v>
      </c>
      <c r="N675" s="3">
        <v>69.99</v>
      </c>
      <c r="O675" s="2" t="s">
        <v>223</v>
      </c>
      <c r="P675" s="2" t="s">
        <v>224</v>
      </c>
      <c r="Q675" s="2" t="s">
        <v>225</v>
      </c>
      <c r="R675" s="2" t="s">
        <v>226</v>
      </c>
      <c r="S675" s="2" t="s">
        <v>4367</v>
      </c>
      <c r="T675" s="2" t="s">
        <v>228</v>
      </c>
      <c r="U675" s="2" t="s">
        <v>371</v>
      </c>
      <c r="V675" s="2" t="s">
        <v>2079</v>
      </c>
      <c r="W675" s="2" t="s">
        <v>231</v>
      </c>
      <c r="X675" s="2" t="s">
        <v>226</v>
      </c>
      <c r="Y675" s="2" t="s">
        <v>564</v>
      </c>
      <c r="Z675" s="4">
        <v>185</v>
      </c>
      <c r="AA675" s="4">
        <f>=ROUNDDOWN(46.25,0)</f>
      </c>
      <c r="AB675" s="5">
        <v>4</v>
      </c>
      <c r="AC675" s="2" t="s">
        <v>4503</v>
      </c>
      <c r="AD675" s="4">
        <v>50</v>
      </c>
      <c r="AE675" s="4">
        <v>50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37</v>
      </c>
      <c r="AQ675" s="8">
        <v>1270.95</v>
      </c>
      <c r="AR675" s="4">
        <v>61</v>
      </c>
      <c r="AS675" s="8">
        <v>2135.95</v>
      </c>
      <c r="AT675" s="7">
        <v>-0.3934</v>
      </c>
      <c r="AU675" s="7">
        <v>-0.405</v>
      </c>
      <c r="AV675" s="4">
        <v>76</v>
      </c>
      <c r="AW675" s="8">
        <v>3134.24</v>
      </c>
      <c r="AX675" s="4">
        <v>111</v>
      </c>
      <c r="AY675" s="8">
        <v>4480.68</v>
      </c>
      <c r="AZ675" s="7">
        <v>-0.3153</v>
      </c>
      <c r="BA675" s="7">
        <v>-0.3005</v>
      </c>
      <c r="BB675" s="7">
        <v>0.4055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>
        <v>0.4039</v>
      </c>
      <c r="BJ675" s="4">
        <v>37</v>
      </c>
      <c r="BK675" s="8">
        <v>1270.95</v>
      </c>
      <c r="BL675" s="2" t="s">
        <v>4619</v>
      </c>
      <c r="BM675" s="7">
        <v>1</v>
      </c>
      <c r="BN675" s="7">
        <v>1</v>
      </c>
      <c r="BO675" s="4">
        <v>5</v>
      </c>
      <c r="BP675" s="8">
        <v>176.3</v>
      </c>
      <c r="BQ675" s="4">
        <v>14</v>
      </c>
      <c r="BR675" s="8">
        <v>493.64</v>
      </c>
      <c r="BS675" s="7">
        <v>-0.6429</v>
      </c>
      <c r="BT675" s="7">
        <v>-0.6429</v>
      </c>
      <c r="BU675" s="2" t="s">
        <v>239</v>
      </c>
      <c r="BV675" s="2" t="s">
        <v>223</v>
      </c>
      <c r="BW675" s="2" t="s">
        <v>226</v>
      </c>
      <c r="BX675" s="2" t="s">
        <v>1103</v>
      </c>
      <c r="BY675" s="2" t="s">
        <v>238</v>
      </c>
      <c r="BZ675" s="2" t="s">
        <v>226</v>
      </c>
      <c r="CA675" s="4">
        <v>15</v>
      </c>
      <c r="CB675" s="8">
        <v>526.65</v>
      </c>
      <c r="CC675" s="4">
        <v>8</v>
      </c>
      <c r="CD675" s="8">
        <v>280.88</v>
      </c>
      <c r="CE675" s="7">
        <v>0.875</v>
      </c>
      <c r="CF675" s="7">
        <v>0.875</v>
      </c>
      <c r="CG675" s="2" t="s">
        <v>239</v>
      </c>
      <c r="CH675" s="2" t="s">
        <v>223</v>
      </c>
      <c r="CI675" s="2" t="s">
        <v>1539</v>
      </c>
      <c r="CJ675" s="2" t="s">
        <v>3028</v>
      </c>
      <c r="CK675" s="2" t="s">
        <v>238</v>
      </c>
      <c r="CL675" s="2" t="s">
        <v>226</v>
      </c>
      <c r="CM675" s="4">
        <v>5</v>
      </c>
      <c r="CN675" s="8">
        <v>192.85</v>
      </c>
      <c r="CO675" s="4">
        <v>3</v>
      </c>
      <c r="CP675" s="8">
        <v>115.71</v>
      </c>
      <c r="CQ675" s="7">
        <v>0.6667</v>
      </c>
      <c r="CR675" s="7">
        <v>0.6667</v>
      </c>
      <c r="CS675" s="2" t="s">
        <v>239</v>
      </c>
      <c r="CT675" s="2" t="s">
        <v>223</v>
      </c>
      <c r="CU675" s="2" t="s">
        <v>1080</v>
      </c>
      <c r="CV675" s="2" t="s">
        <v>3225</v>
      </c>
      <c r="CW675" s="2" t="s">
        <v>238</v>
      </c>
      <c r="CX675" s="2" t="s">
        <v>226</v>
      </c>
      <c r="CY675" s="4">
        <v>2</v>
      </c>
      <c r="CZ675" s="8">
        <v>68.6</v>
      </c>
      <c r="DA675" s="4">
        <v>9</v>
      </c>
      <c r="DB675" s="8">
        <v>308.7</v>
      </c>
      <c r="DC675" s="7">
        <v>-0.7778</v>
      </c>
      <c r="DD675" s="7">
        <v>-0.7778</v>
      </c>
      <c r="DE675" s="2" t="s">
        <v>239</v>
      </c>
      <c r="DF675" s="2" t="s">
        <v>223</v>
      </c>
      <c r="DG675" s="2" t="s">
        <v>1096</v>
      </c>
      <c r="DH675" s="2" t="s">
        <v>2749</v>
      </c>
      <c r="DI675" s="2" t="s">
        <v>238</v>
      </c>
      <c r="DJ675" s="2" t="s">
        <v>226</v>
      </c>
      <c r="DK675" s="4">
        <v>3</v>
      </c>
      <c r="DL675" s="8">
        <v>87.68</v>
      </c>
      <c r="DM675" s="4">
        <v>5</v>
      </c>
      <c r="DN675" s="8">
        <v>174.29</v>
      </c>
      <c r="DO675" s="7">
        <v>-0.4</v>
      </c>
      <c r="DP675" s="7">
        <v>-0.4969</v>
      </c>
      <c r="DQ675" s="2" t="s">
        <v>239</v>
      </c>
      <c r="DR675" s="2" t="s">
        <v>223</v>
      </c>
      <c r="DS675" s="2" t="s">
        <v>1911</v>
      </c>
      <c r="DT675" s="2" t="s">
        <v>1977</v>
      </c>
      <c r="DU675" s="2" t="s">
        <v>238</v>
      </c>
      <c r="DV675" s="2" t="s">
        <v>226</v>
      </c>
      <c r="DW675" s="4">
        <v>1</v>
      </c>
      <c r="DX675" s="8">
        <v>38.59</v>
      </c>
      <c r="DY675" s="4">
        <v>2</v>
      </c>
      <c r="DZ675" s="8">
        <v>77.18</v>
      </c>
      <c r="EA675" s="7">
        <v>-0.5</v>
      </c>
      <c r="EB675" s="7">
        <v>-0.5</v>
      </c>
      <c r="EC675" s="2" t="s">
        <v>239</v>
      </c>
      <c r="ED675" s="2" t="s">
        <v>223</v>
      </c>
      <c r="EE675" s="2" t="s">
        <v>1402</v>
      </c>
      <c r="EF675" s="2" t="s">
        <v>1541</v>
      </c>
      <c r="EG675" s="2" t="s">
        <v>238</v>
      </c>
      <c r="EH675" s="2" t="s">
        <v>226</v>
      </c>
      <c r="EI675" s="4"/>
      <c r="EJ675" s="8"/>
      <c r="EK675" s="4">
        <v>6</v>
      </c>
      <c r="EL675" s="8">
        <v>193.26</v>
      </c>
      <c r="EM675" s="7">
        <v>-1</v>
      </c>
      <c r="EN675" s="7">
        <v>-1</v>
      </c>
      <c r="EO675" s="2" t="s">
        <v>239</v>
      </c>
      <c r="EP675" s="2" t="s">
        <v>223</v>
      </c>
      <c r="EQ675" s="2" t="s">
        <v>4370</v>
      </c>
      <c r="ER675" s="2" t="s">
        <v>1046</v>
      </c>
      <c r="ES675" s="2" t="s">
        <v>238</v>
      </c>
      <c r="ET675" s="2" t="s">
        <v>226</v>
      </c>
      <c r="EU675" s="4">
        <v>2</v>
      </c>
      <c r="EV675" s="8">
        <v>73.48</v>
      </c>
      <c r="EW675" s="4"/>
      <c r="EX675" s="8"/>
      <c r="EY675" s="7"/>
      <c r="EZ675" s="7"/>
      <c r="FA675" s="2" t="s">
        <v>239</v>
      </c>
      <c r="FB675" s="2" t="s">
        <v>223</v>
      </c>
      <c r="FC675" s="2" t="s">
        <v>1115</v>
      </c>
      <c r="FD675" s="2" t="s">
        <v>4620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223</v>
      </c>
      <c r="FO675" s="2" t="s">
        <v>4371</v>
      </c>
      <c r="FP675" s="2" t="s">
        <v>3260</v>
      </c>
      <c r="FQ675" s="2" t="s">
        <v>238</v>
      </c>
      <c r="FR675" s="2" t="s">
        <v>226</v>
      </c>
      <c r="FS675" s="4">
        <v>1</v>
      </c>
      <c r="FT675" s="8">
        <v>18.82</v>
      </c>
      <c r="FU675" s="4"/>
      <c r="FV675" s="8"/>
      <c r="FW675" s="7"/>
      <c r="FX675" s="7"/>
      <c r="FY675" s="2" t="s">
        <v>239</v>
      </c>
      <c r="FZ675" s="2" t="s">
        <v>223</v>
      </c>
      <c r="GA675" s="2" t="s">
        <v>661</v>
      </c>
      <c r="GB675" s="2" t="s">
        <v>4250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1002</v>
      </c>
      <c r="GL675" s="2" t="s">
        <v>237</v>
      </c>
      <c r="GM675" s="2" t="s">
        <v>1777</v>
      </c>
      <c r="GN675" s="2" t="s">
        <v>553</v>
      </c>
      <c r="GO675" s="2" t="s">
        <v>238</v>
      </c>
      <c r="GP675" s="2" t="s">
        <v>226</v>
      </c>
      <c r="GQ675" s="4"/>
      <c r="GR675" s="8"/>
      <c r="GS675" s="4">
        <v>2</v>
      </c>
      <c r="GT675" s="8">
        <v>72.98</v>
      </c>
      <c r="GU675" s="7">
        <v>-1</v>
      </c>
      <c r="GV675" s="7">
        <v>-1</v>
      </c>
      <c r="GW675" s="2" t="s">
        <v>239</v>
      </c>
      <c r="GX675" s="2" t="s">
        <v>223</v>
      </c>
      <c r="GY675" s="2" t="s">
        <v>1942</v>
      </c>
      <c r="GZ675" s="2" t="s">
        <v>891</v>
      </c>
      <c r="HA675" s="2" t="s">
        <v>238</v>
      </c>
      <c r="HB675" s="2" t="s">
        <v>226</v>
      </c>
      <c r="HC675" s="4">
        <v>3</v>
      </c>
      <c r="HD675" s="8">
        <v>87.98</v>
      </c>
      <c r="HE675" s="4">
        <v>4</v>
      </c>
      <c r="HF675" s="8">
        <v>131.2</v>
      </c>
      <c r="HG675" s="7">
        <v>-0.25</v>
      </c>
      <c r="HH675" s="7">
        <v>-0.3294</v>
      </c>
      <c r="HI675" s="2" t="s">
        <v>239</v>
      </c>
      <c r="HJ675" s="2" t="s">
        <v>223</v>
      </c>
      <c r="HK675" s="2" t="s">
        <v>2602</v>
      </c>
      <c r="HL675" s="2" t="s">
        <v>4621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1002</v>
      </c>
      <c r="HV675" s="2" t="s">
        <v>261</v>
      </c>
      <c r="HW675" s="2" t="s">
        <v>1239</v>
      </c>
      <c r="HX675" s="2" t="s">
        <v>4375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252</v>
      </c>
      <c r="IH675" s="2" t="s">
        <v>223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226</v>
      </c>
      <c r="IT675" s="2" t="s">
        <v>226</v>
      </c>
      <c r="IU675" s="2" t="s">
        <v>226</v>
      </c>
      <c r="IV675" s="2" t="s">
        <v>226</v>
      </c>
      <c r="IW675" s="2" t="s">
        <v>226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252</v>
      </c>
      <c r="JF675" s="2" t="s">
        <v>223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223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337</v>
      </c>
      <c r="KP675" s="2" t="s">
        <v>223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239</v>
      </c>
      <c r="LB675" s="2" t="s">
        <v>223</v>
      </c>
      <c r="LC675" s="2" t="s">
        <v>1823</v>
      </c>
      <c r="LD675" s="2" t="s">
        <v>4223</v>
      </c>
      <c r="LE675" s="2" t="s">
        <v>238</v>
      </c>
      <c r="LF675" s="2" t="s">
        <v>226</v>
      </c>
      <c r="LG675" s="4"/>
      <c r="LH675" s="8"/>
      <c r="LI675" s="4">
        <v>4</v>
      </c>
      <c r="LJ675" s="8">
        <v>147</v>
      </c>
      <c r="LK675" s="7">
        <v>-1</v>
      </c>
      <c r="LL675" s="7">
        <v>-1</v>
      </c>
      <c r="LM675" s="2" t="s">
        <v>239</v>
      </c>
      <c r="LN675" s="2" t="s">
        <v>223</v>
      </c>
      <c r="LO675" s="2" t="s">
        <v>321</v>
      </c>
      <c r="LP675" s="2" t="s">
        <v>1664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239</v>
      </c>
      <c r="MX675" s="2" t="s">
        <v>223</v>
      </c>
      <c r="MY675" s="2" t="s">
        <v>2166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>
        <v>3</v>
      </c>
      <c r="NF675" s="8">
        <v>101.43</v>
      </c>
      <c r="NG675" s="7">
        <v>-1</v>
      </c>
      <c r="NH675" s="7">
        <v>-1</v>
      </c>
      <c r="NI675" s="2" t="s">
        <v>239</v>
      </c>
      <c r="NJ675" s="2" t="s">
        <v>261</v>
      </c>
      <c r="NK675" s="2" t="s">
        <v>2749</v>
      </c>
      <c r="NL675" s="2" t="s">
        <v>2186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239</v>
      </c>
      <c r="NV675" s="2" t="s">
        <v>237</v>
      </c>
      <c r="NW675" s="2" t="s">
        <v>1092</v>
      </c>
      <c r="NX675" s="2" t="s">
        <v>1879</v>
      </c>
      <c r="NY675" s="2" t="s">
        <v>238</v>
      </c>
      <c r="NZ675" s="2" t="s">
        <v>226</v>
      </c>
      <c r="OA675" s="4"/>
      <c r="OB675" s="8"/>
      <c r="OC675" s="4">
        <v>1</v>
      </c>
      <c r="OD675" s="8">
        <v>39.68</v>
      </c>
      <c r="OE675" s="7">
        <v>-1</v>
      </c>
      <c r="OF675" s="7">
        <v>-1</v>
      </c>
      <c r="OG675" s="2" t="s">
        <v>239</v>
      </c>
      <c r="OH675" s="2" t="s">
        <v>237</v>
      </c>
      <c r="OI675" s="2" t="s">
        <v>813</v>
      </c>
      <c r="OJ675" s="2" t="s">
        <v>697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252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223</v>
      </c>
      <c r="PG675" s="2" t="s">
        <v>226</v>
      </c>
      <c r="PH675" s="2" t="s">
        <v>226</v>
      </c>
      <c r="PI675" s="2" t="s">
        <v>238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239</v>
      </c>
      <c r="QP675" s="2" t="s">
        <v>237</v>
      </c>
      <c r="QQ675" s="2" t="s">
        <v>1250</v>
      </c>
      <c r="QR675" s="2" t="s">
        <v>226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266</v>
      </c>
      <c r="RB675" s="2" t="s">
        <v>223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239</v>
      </c>
      <c r="RZ675" s="2" t="s">
        <v>237</v>
      </c>
      <c r="SA675" s="2" t="s">
        <v>1153</v>
      </c>
      <c r="SB675" s="2" t="s">
        <v>226</v>
      </c>
      <c r="SC675" s="2" t="s">
        <v>238</v>
      </c>
      <c r="SD675" s="2" t="s">
        <v>226</v>
      </c>
      <c r="SE675" s="4">
        <v>185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>
        <v>50</v>
      </c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</row>
    <row r="676">
      <c r="A676" s="2" t="s">
        <v>4622</v>
      </c>
      <c r="B676" s="2" t="s">
        <v>577</v>
      </c>
      <c r="C676" s="2" t="s">
        <v>4255</v>
      </c>
      <c r="D676" s="2" t="s">
        <v>486</v>
      </c>
      <c r="E676" s="2" t="s">
        <v>3495</v>
      </c>
      <c r="F676" s="2" t="s">
        <v>4363</v>
      </c>
      <c r="G676" s="2" t="s">
        <v>4364</v>
      </c>
      <c r="H676" s="2" t="s">
        <v>4365</v>
      </c>
      <c r="I676" s="2" t="s">
        <v>4611</v>
      </c>
      <c r="J676" s="2" t="s">
        <v>221</v>
      </c>
      <c r="K676" s="2" t="s">
        <v>1414</v>
      </c>
      <c r="L676" s="3">
        <v>45.89</v>
      </c>
      <c r="M676" s="3">
        <v>48.18</v>
      </c>
      <c r="N676" s="3">
        <v>89.99</v>
      </c>
      <c r="O676" s="2" t="s">
        <v>223</v>
      </c>
      <c r="P676" s="2" t="s">
        <v>224</v>
      </c>
      <c r="Q676" s="2" t="s">
        <v>225</v>
      </c>
      <c r="R676" s="2" t="s">
        <v>226</v>
      </c>
      <c r="S676" s="2" t="s">
        <v>4367</v>
      </c>
      <c r="T676" s="2" t="s">
        <v>228</v>
      </c>
      <c r="U676" s="2" t="s">
        <v>229</v>
      </c>
      <c r="V676" s="2" t="s">
        <v>2079</v>
      </c>
      <c r="W676" s="2" t="s">
        <v>231</v>
      </c>
      <c r="X676" s="2" t="s">
        <v>226</v>
      </c>
      <c r="Y676" s="2" t="s">
        <v>564</v>
      </c>
      <c r="Z676" s="4">
        <v>114</v>
      </c>
      <c r="AA676" s="4">
        <f>=ROUNDDOWN(22.8,0)</f>
      </c>
      <c r="AB676" s="5">
        <v>5</v>
      </c>
      <c r="AC676" s="2" t="s">
        <v>260</v>
      </c>
      <c r="AD676" s="4">
        <v>50</v>
      </c>
      <c r="AE676" s="4">
        <v>160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39</v>
      </c>
      <c r="AQ676" s="8">
        <v>1863.29</v>
      </c>
      <c r="AR676" s="4">
        <v>50</v>
      </c>
      <c r="AS676" s="8">
        <v>2344.73</v>
      </c>
      <c r="AT676" s="7">
        <v>-0.22</v>
      </c>
      <c r="AU676" s="7">
        <v>-0.2053</v>
      </c>
      <c r="AV676" s="4" t="s">
        <v>226</v>
      </c>
      <c r="AW676" s="8" t="s">
        <v>226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>
        <v>0.5945</v>
      </c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 t="s">
        <v>226</v>
      </c>
      <c r="BJ676" s="4">
        <v>39</v>
      </c>
      <c r="BK676" s="8">
        <v>1863.29</v>
      </c>
      <c r="BL676" s="2" t="s">
        <v>4623</v>
      </c>
      <c r="BM676" s="7">
        <v>1</v>
      </c>
      <c r="BN676" s="7">
        <v>1</v>
      </c>
      <c r="BO676" s="4">
        <v>7</v>
      </c>
      <c r="BP676" s="8">
        <v>329.07</v>
      </c>
      <c r="BQ676" s="4">
        <v>24</v>
      </c>
      <c r="BR676" s="8">
        <v>1128.24</v>
      </c>
      <c r="BS676" s="7">
        <v>-0.7083</v>
      </c>
      <c r="BT676" s="7">
        <v>-0.7083</v>
      </c>
      <c r="BU676" s="2" t="s">
        <v>239</v>
      </c>
      <c r="BV676" s="2" t="s">
        <v>223</v>
      </c>
      <c r="BW676" s="2" t="s">
        <v>226</v>
      </c>
      <c r="BX676" s="2" t="s">
        <v>1816</v>
      </c>
      <c r="BY676" s="2" t="s">
        <v>238</v>
      </c>
      <c r="BZ676" s="2" t="s">
        <v>226</v>
      </c>
      <c r="CA676" s="4">
        <v>15</v>
      </c>
      <c r="CB676" s="8">
        <v>702.3</v>
      </c>
      <c r="CC676" s="4">
        <v>5</v>
      </c>
      <c r="CD676" s="8">
        <v>234.1</v>
      </c>
      <c r="CE676" s="7">
        <v>2</v>
      </c>
      <c r="CF676" s="7">
        <v>2</v>
      </c>
      <c r="CG676" s="2" t="s">
        <v>239</v>
      </c>
      <c r="CH676" s="2" t="s">
        <v>223</v>
      </c>
      <c r="CI676" s="2" t="s">
        <v>1539</v>
      </c>
      <c r="CJ676" s="2" t="s">
        <v>4388</v>
      </c>
      <c r="CK676" s="2" t="s">
        <v>238</v>
      </c>
      <c r="CL676" s="2" t="s">
        <v>226</v>
      </c>
      <c r="CM676" s="4">
        <v>10</v>
      </c>
      <c r="CN676" s="8">
        <v>514.4</v>
      </c>
      <c r="CO676" s="4">
        <v>6</v>
      </c>
      <c r="CP676" s="8">
        <v>308.64</v>
      </c>
      <c r="CQ676" s="7">
        <v>0.6667</v>
      </c>
      <c r="CR676" s="7">
        <v>0.6667</v>
      </c>
      <c r="CS676" s="2" t="s">
        <v>239</v>
      </c>
      <c r="CT676" s="2" t="s">
        <v>223</v>
      </c>
      <c r="CU676" s="2" t="s">
        <v>1080</v>
      </c>
      <c r="CV676" s="2" t="s">
        <v>3202</v>
      </c>
      <c r="CW676" s="2" t="s">
        <v>238</v>
      </c>
      <c r="CX676" s="2" t="s">
        <v>226</v>
      </c>
      <c r="CY676" s="4">
        <v>4</v>
      </c>
      <c r="CZ676" s="8">
        <v>183.56</v>
      </c>
      <c r="DA676" s="4">
        <v>6</v>
      </c>
      <c r="DB676" s="8">
        <v>275.34</v>
      </c>
      <c r="DC676" s="7">
        <v>-0.3333</v>
      </c>
      <c r="DD676" s="7">
        <v>-0.3333</v>
      </c>
      <c r="DE676" s="2" t="s">
        <v>239</v>
      </c>
      <c r="DF676" s="2" t="s">
        <v>223</v>
      </c>
      <c r="DG676" s="2" t="s">
        <v>1096</v>
      </c>
      <c r="DH676" s="2" t="s">
        <v>4624</v>
      </c>
      <c r="DI676" s="2" t="s">
        <v>238</v>
      </c>
      <c r="DJ676" s="2" t="s">
        <v>226</v>
      </c>
      <c r="DK676" s="4">
        <v>1</v>
      </c>
      <c r="DL676" s="8">
        <v>45.71</v>
      </c>
      <c r="DM676" s="4">
        <v>3</v>
      </c>
      <c r="DN676" s="8">
        <v>123.42</v>
      </c>
      <c r="DO676" s="7">
        <v>-0.6667</v>
      </c>
      <c r="DP676" s="7">
        <v>-0.6296</v>
      </c>
      <c r="DQ676" s="2" t="s">
        <v>239</v>
      </c>
      <c r="DR676" s="2" t="s">
        <v>223</v>
      </c>
      <c r="DS676" s="2" t="s">
        <v>1911</v>
      </c>
      <c r="DT676" s="2" t="s">
        <v>1977</v>
      </c>
      <c r="DU676" s="2" t="s">
        <v>238</v>
      </c>
      <c r="DV676" s="2" t="s">
        <v>226</v>
      </c>
      <c r="DW676" s="4">
        <v>1</v>
      </c>
      <c r="DX676" s="8">
        <v>47.78</v>
      </c>
      <c r="DY676" s="4">
        <v>1</v>
      </c>
      <c r="DZ676" s="8">
        <v>50.59</v>
      </c>
      <c r="EA676" s="7"/>
      <c r="EB676" s="7">
        <v>-0.0555</v>
      </c>
      <c r="EC676" s="2" t="s">
        <v>239</v>
      </c>
      <c r="ED676" s="2" t="s">
        <v>223</v>
      </c>
      <c r="EE676" s="2" t="s">
        <v>1402</v>
      </c>
      <c r="EF676" s="2" t="s">
        <v>1997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223</v>
      </c>
      <c r="EQ676" s="2" t="s">
        <v>4370</v>
      </c>
      <c r="ER676" s="2" t="s">
        <v>3225</v>
      </c>
      <c r="ES676" s="2" t="s">
        <v>238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223</v>
      </c>
      <c r="FC676" s="2" t="s">
        <v>1115</v>
      </c>
      <c r="FD676" s="2" t="s">
        <v>998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223</v>
      </c>
      <c r="FO676" s="2" t="s">
        <v>4371</v>
      </c>
      <c r="FP676" s="2" t="s">
        <v>1811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239</v>
      </c>
      <c r="FZ676" s="2" t="s">
        <v>223</v>
      </c>
      <c r="GA676" s="2" t="s">
        <v>661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1002</v>
      </c>
      <c r="GL676" s="2" t="s">
        <v>237</v>
      </c>
      <c r="GM676" s="2" t="s">
        <v>1777</v>
      </c>
      <c r="GN676" s="2" t="s">
        <v>491</v>
      </c>
      <c r="GO676" s="2" t="s">
        <v>238</v>
      </c>
      <c r="GP676" s="2" t="s">
        <v>226</v>
      </c>
      <c r="GQ676" s="4"/>
      <c r="GR676" s="8"/>
      <c r="GS676" s="4">
        <v>1</v>
      </c>
      <c r="GT676" s="8">
        <v>48.66</v>
      </c>
      <c r="GU676" s="7">
        <v>-1</v>
      </c>
      <c r="GV676" s="7">
        <v>-1</v>
      </c>
      <c r="GW676" s="2" t="s">
        <v>239</v>
      </c>
      <c r="GX676" s="2" t="s">
        <v>223</v>
      </c>
      <c r="GY676" s="2" t="s">
        <v>1942</v>
      </c>
      <c r="GZ676" s="2" t="s">
        <v>4193</v>
      </c>
      <c r="HA676" s="2" t="s">
        <v>238</v>
      </c>
      <c r="HB676" s="2" t="s">
        <v>226</v>
      </c>
      <c r="HC676" s="4">
        <v>1</v>
      </c>
      <c r="HD676" s="8">
        <v>40.47</v>
      </c>
      <c r="HE676" s="4">
        <v>1</v>
      </c>
      <c r="HF676" s="8">
        <v>40.47</v>
      </c>
      <c r="HG676" s="7"/>
      <c r="HH676" s="7"/>
      <c r="HI676" s="2" t="s">
        <v>239</v>
      </c>
      <c r="HJ676" s="2" t="s">
        <v>223</v>
      </c>
      <c r="HK676" s="2" t="s">
        <v>2602</v>
      </c>
      <c r="HL676" s="2" t="s">
        <v>2608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1002</v>
      </c>
      <c r="HV676" s="2" t="s">
        <v>237</v>
      </c>
      <c r="HW676" s="2" t="s">
        <v>1239</v>
      </c>
      <c r="HX676" s="2" t="s">
        <v>3220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252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226</v>
      </c>
      <c r="IT676" s="2" t="s">
        <v>226</v>
      </c>
      <c r="IU676" s="2" t="s">
        <v>226</v>
      </c>
      <c r="IV676" s="2" t="s">
        <v>226</v>
      </c>
      <c r="IW676" s="2" t="s">
        <v>226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252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252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337</v>
      </c>
      <c r="KP676" s="2" t="s">
        <v>223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239</v>
      </c>
      <c r="LB676" s="2" t="s">
        <v>223</v>
      </c>
      <c r="LC676" s="2" t="s">
        <v>1823</v>
      </c>
      <c r="LD676" s="2" t="s">
        <v>3357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239</v>
      </c>
      <c r="LN676" s="2" t="s">
        <v>223</v>
      </c>
      <c r="LO676" s="2" t="s">
        <v>321</v>
      </c>
      <c r="LP676" s="2" t="s">
        <v>551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239</v>
      </c>
      <c r="MX676" s="2" t="s">
        <v>223</v>
      </c>
      <c r="MY676" s="2" t="s">
        <v>2166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>
        <v>3</v>
      </c>
      <c r="NF676" s="8">
        <v>135.27</v>
      </c>
      <c r="NG676" s="7">
        <v>-1</v>
      </c>
      <c r="NH676" s="7">
        <v>-1</v>
      </c>
      <c r="NI676" s="2" t="s">
        <v>239</v>
      </c>
      <c r="NJ676" s="2" t="s">
        <v>261</v>
      </c>
      <c r="NK676" s="2" t="s">
        <v>2749</v>
      </c>
      <c r="NL676" s="2" t="s">
        <v>1471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239</v>
      </c>
      <c r="NV676" s="2" t="s">
        <v>237</v>
      </c>
      <c r="NW676" s="2" t="s">
        <v>1023</v>
      </c>
      <c r="NX676" s="2" t="s">
        <v>784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239</v>
      </c>
      <c r="OH676" s="2" t="s">
        <v>237</v>
      </c>
      <c r="OI676" s="2" t="s">
        <v>813</v>
      </c>
      <c r="OJ676" s="2" t="s">
        <v>244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252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236</v>
      </c>
      <c r="PF676" s="2" t="s">
        <v>223</v>
      </c>
      <c r="PG676" s="2" t="s">
        <v>226</v>
      </c>
      <c r="PH676" s="2" t="s">
        <v>226</v>
      </c>
      <c r="PI676" s="2" t="s">
        <v>238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239</v>
      </c>
      <c r="QP676" s="2" t="s">
        <v>237</v>
      </c>
      <c r="QQ676" s="2" t="s">
        <v>1250</v>
      </c>
      <c r="QR676" s="2" t="s">
        <v>226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266</v>
      </c>
      <c r="RB676" s="2" t="s">
        <v>223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239</v>
      </c>
      <c r="RZ676" s="2" t="s">
        <v>237</v>
      </c>
      <c r="SA676" s="2" t="s">
        <v>1153</v>
      </c>
      <c r="SB676" s="2" t="s">
        <v>1025</v>
      </c>
      <c r="SC676" s="2" t="s">
        <v>238</v>
      </c>
      <c r="SD676" s="2" t="s">
        <v>226</v>
      </c>
      <c r="SE676" s="4">
        <v>64</v>
      </c>
      <c r="SF676" s="4"/>
      <c r="SG676" s="4"/>
      <c r="SH676" s="4"/>
      <c r="SI676" s="4"/>
      <c r="SJ676" s="4"/>
      <c r="SK676" s="4"/>
      <c r="SL676" s="4">
        <v>50</v>
      </c>
      <c r="SM676" s="4"/>
      <c r="SN676" s="4"/>
      <c r="SO676" s="4"/>
      <c r="SP676" s="4"/>
      <c r="SQ676" s="4"/>
      <c r="SR676" s="4"/>
      <c r="SS676" s="4"/>
      <c r="ST676" s="4"/>
      <c r="SU676" s="4"/>
      <c r="SV676" s="4">
        <v>50</v>
      </c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>
        <v>110</v>
      </c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</row>
    <row r="677">
      <c r="A677" s="2" t="s">
        <v>4625</v>
      </c>
      <c r="B677" s="2" t="s">
        <v>577</v>
      </c>
      <c r="C677" s="2" t="s">
        <v>4255</v>
      </c>
      <c r="D677" s="2" t="s">
        <v>486</v>
      </c>
      <c r="E677" s="2" t="s">
        <v>3495</v>
      </c>
      <c r="F677" s="2" t="s">
        <v>4315</v>
      </c>
      <c r="G677" s="2" t="s">
        <v>4316</v>
      </c>
      <c r="H677" s="2" t="s">
        <v>1623</v>
      </c>
      <c r="I677" s="2" t="s">
        <v>4626</v>
      </c>
      <c r="J677" s="2" t="s">
        <v>437</v>
      </c>
      <c r="K677" s="2" t="s">
        <v>1414</v>
      </c>
      <c r="L677" s="3">
        <v>35</v>
      </c>
      <c r="M677" s="3">
        <v>36.75</v>
      </c>
      <c r="N677" s="3">
        <v>69.99</v>
      </c>
      <c r="O677" s="2" t="s">
        <v>223</v>
      </c>
      <c r="P677" s="2" t="s">
        <v>224</v>
      </c>
      <c r="Q677" s="2" t="s">
        <v>225</v>
      </c>
      <c r="R677" s="2" t="s">
        <v>226</v>
      </c>
      <c r="S677" s="2" t="s">
        <v>4318</v>
      </c>
      <c r="T677" s="2" t="s">
        <v>228</v>
      </c>
      <c r="U677" s="2" t="s">
        <v>371</v>
      </c>
      <c r="V677" s="2" t="s">
        <v>2079</v>
      </c>
      <c r="W677" s="2" t="s">
        <v>231</v>
      </c>
      <c r="X677" s="2" t="s">
        <v>226</v>
      </c>
      <c r="Y677" s="2" t="s">
        <v>1821</v>
      </c>
      <c r="Z677" s="4">
        <v>30</v>
      </c>
      <c r="AA677" s="4">
        <f>=ROUNDDOWN(9.09090909090909,0)</f>
      </c>
      <c r="AB677" s="5">
        <v>3.3</v>
      </c>
      <c r="AC677" s="2" t="s">
        <v>4503</v>
      </c>
      <c r="AD677" s="4">
        <v>170</v>
      </c>
      <c r="AE677" s="4">
        <v>200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58</v>
      </c>
      <c r="AQ677" s="8">
        <v>2113.27</v>
      </c>
      <c r="AR677" s="4">
        <v>42</v>
      </c>
      <c r="AS677" s="8">
        <v>1506.52</v>
      </c>
      <c r="AT677" s="7">
        <v>0.381</v>
      </c>
      <c r="AU677" s="7">
        <v>0.4027</v>
      </c>
      <c r="AV677" s="4">
        <v>158</v>
      </c>
      <c r="AW677" s="8">
        <v>6996.51</v>
      </c>
      <c r="AX677" s="4">
        <v>107</v>
      </c>
      <c r="AY677" s="8">
        <v>4601.26</v>
      </c>
      <c r="AZ677" s="7">
        <v>0.4766</v>
      </c>
      <c r="BA677" s="7">
        <v>0.5206</v>
      </c>
      <c r="BB677" s="7">
        <v>0.302</v>
      </c>
      <c r="BC677" s="4">
        <v>158</v>
      </c>
      <c r="BD677" s="8">
        <v>6996.51</v>
      </c>
      <c r="BE677" s="4">
        <v>155</v>
      </c>
      <c r="BF677" s="8">
        <v>6518.13</v>
      </c>
      <c r="BG677" s="7">
        <v>0.0194</v>
      </c>
      <c r="BH677" s="7">
        <v>0.0734</v>
      </c>
      <c r="BI677" s="7">
        <v>1</v>
      </c>
      <c r="BJ677" s="4">
        <v>58</v>
      </c>
      <c r="BK677" s="8">
        <v>2113.27</v>
      </c>
      <c r="BL677" s="2" t="s">
        <v>4627</v>
      </c>
      <c r="BM677" s="7">
        <v>1</v>
      </c>
      <c r="BN677" s="7">
        <v>1</v>
      </c>
      <c r="BO677" s="4">
        <v>18</v>
      </c>
      <c r="BP677" s="8">
        <v>663.3</v>
      </c>
      <c r="BQ677" s="4">
        <v>25</v>
      </c>
      <c r="BR677" s="8">
        <v>921.25</v>
      </c>
      <c r="BS677" s="7">
        <v>-0.28</v>
      </c>
      <c r="BT677" s="7">
        <v>-0.28</v>
      </c>
      <c r="BU677" s="2" t="s">
        <v>239</v>
      </c>
      <c r="BV677" s="2" t="s">
        <v>223</v>
      </c>
      <c r="BW677" s="2" t="s">
        <v>226</v>
      </c>
      <c r="BX677" s="2" t="s">
        <v>1158</v>
      </c>
      <c r="BY677" s="2" t="s">
        <v>238</v>
      </c>
      <c r="BZ677" s="2" t="s">
        <v>226</v>
      </c>
      <c r="CA677" s="4">
        <v>20</v>
      </c>
      <c r="CB677" s="8">
        <v>702.2</v>
      </c>
      <c r="CC677" s="4">
        <v>6</v>
      </c>
      <c r="CD677" s="8">
        <v>210.66</v>
      </c>
      <c r="CE677" s="7">
        <v>2.3333</v>
      </c>
      <c r="CF677" s="7">
        <v>2.3333</v>
      </c>
      <c r="CG677" s="2" t="s">
        <v>239</v>
      </c>
      <c r="CH677" s="2" t="s">
        <v>223</v>
      </c>
      <c r="CI677" s="2" t="s">
        <v>1539</v>
      </c>
      <c r="CJ677" s="2" t="s">
        <v>805</v>
      </c>
      <c r="CK677" s="2" t="s">
        <v>238</v>
      </c>
      <c r="CL677" s="2" t="s">
        <v>226</v>
      </c>
      <c r="CM677" s="4">
        <v>13</v>
      </c>
      <c r="CN677" s="8">
        <v>501.41</v>
      </c>
      <c r="CO677" s="4">
        <v>1</v>
      </c>
      <c r="CP677" s="8">
        <v>38.57</v>
      </c>
      <c r="CQ677" s="7">
        <v>12</v>
      </c>
      <c r="CR677" s="7">
        <v>12</v>
      </c>
      <c r="CS677" s="2" t="s">
        <v>239</v>
      </c>
      <c r="CT677" s="2" t="s">
        <v>223</v>
      </c>
      <c r="CU677" s="2" t="s">
        <v>1474</v>
      </c>
      <c r="CV677" s="2" t="s">
        <v>1151</v>
      </c>
      <c r="CW677" s="2" t="s">
        <v>238</v>
      </c>
      <c r="CX677" s="2" t="s">
        <v>226</v>
      </c>
      <c r="CY677" s="4">
        <v>2</v>
      </c>
      <c r="CZ677" s="8">
        <v>68.6</v>
      </c>
      <c r="DA677" s="4">
        <v>1</v>
      </c>
      <c r="DB677" s="8">
        <v>34.3</v>
      </c>
      <c r="DC677" s="7">
        <v>1</v>
      </c>
      <c r="DD677" s="7">
        <v>1</v>
      </c>
      <c r="DE677" s="2" t="s">
        <v>239</v>
      </c>
      <c r="DF677" s="2" t="s">
        <v>223</v>
      </c>
      <c r="DG677" s="2" t="s">
        <v>596</v>
      </c>
      <c r="DH677" s="2" t="s">
        <v>3297</v>
      </c>
      <c r="DI677" s="2" t="s">
        <v>238</v>
      </c>
      <c r="DJ677" s="2" t="s">
        <v>226</v>
      </c>
      <c r="DK677" s="4">
        <v>2</v>
      </c>
      <c r="DL677" s="8">
        <v>55.64</v>
      </c>
      <c r="DM677" s="4"/>
      <c r="DN677" s="8"/>
      <c r="DO677" s="7"/>
      <c r="DP677" s="7"/>
      <c r="DQ677" s="2" t="s">
        <v>239</v>
      </c>
      <c r="DR677" s="2" t="s">
        <v>223</v>
      </c>
      <c r="DS677" s="2" t="s">
        <v>2123</v>
      </c>
      <c r="DT677" s="2" t="s">
        <v>3650</v>
      </c>
      <c r="DU677" s="2" t="s">
        <v>238</v>
      </c>
      <c r="DV677" s="2" t="s">
        <v>226</v>
      </c>
      <c r="DW677" s="4"/>
      <c r="DX677" s="8"/>
      <c r="DY677" s="4">
        <v>1</v>
      </c>
      <c r="DZ677" s="8">
        <v>38.59</v>
      </c>
      <c r="EA677" s="7">
        <v>-1</v>
      </c>
      <c r="EB677" s="7">
        <v>-1</v>
      </c>
      <c r="EC677" s="2" t="s">
        <v>239</v>
      </c>
      <c r="ED677" s="2" t="s">
        <v>223</v>
      </c>
      <c r="EE677" s="2" t="s">
        <v>1474</v>
      </c>
      <c r="EF677" s="2" t="s">
        <v>2362</v>
      </c>
      <c r="EG677" s="2" t="s">
        <v>238</v>
      </c>
      <c r="EH677" s="2" t="s">
        <v>226</v>
      </c>
      <c r="EI677" s="4"/>
      <c r="EJ677" s="8"/>
      <c r="EK677" s="4">
        <v>1</v>
      </c>
      <c r="EL677" s="8">
        <v>32.21</v>
      </c>
      <c r="EM677" s="7">
        <v>-1</v>
      </c>
      <c r="EN677" s="7">
        <v>-1</v>
      </c>
      <c r="EO677" s="2" t="s">
        <v>239</v>
      </c>
      <c r="EP677" s="2" t="s">
        <v>223</v>
      </c>
      <c r="EQ677" s="2" t="s">
        <v>1485</v>
      </c>
      <c r="ER677" s="2" t="s">
        <v>1647</v>
      </c>
      <c r="ES677" s="2" t="s">
        <v>238</v>
      </c>
      <c r="ET677" s="2" t="s">
        <v>226</v>
      </c>
      <c r="EU677" s="4">
        <v>1</v>
      </c>
      <c r="EV677" s="8">
        <v>54.5</v>
      </c>
      <c r="EW677" s="4">
        <v>1</v>
      </c>
      <c r="EX677" s="8">
        <v>36.74</v>
      </c>
      <c r="EY677" s="7"/>
      <c r="EZ677" s="7">
        <v>0.4834</v>
      </c>
      <c r="FA677" s="2" t="s">
        <v>239</v>
      </c>
      <c r="FB677" s="2" t="s">
        <v>223</v>
      </c>
      <c r="FC677" s="2" t="s">
        <v>1211</v>
      </c>
      <c r="FD677" s="2" t="s">
        <v>596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223</v>
      </c>
      <c r="FO677" s="2" t="s">
        <v>1474</v>
      </c>
      <c r="FP677" s="2" t="s">
        <v>1820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239</v>
      </c>
      <c r="FZ677" s="2" t="s">
        <v>223</v>
      </c>
      <c r="GA677" s="2" t="s">
        <v>661</v>
      </c>
      <c r="GB677" s="2" t="s">
        <v>226</v>
      </c>
      <c r="GC677" s="2" t="s">
        <v>238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1002</v>
      </c>
      <c r="GL677" s="2" t="s">
        <v>237</v>
      </c>
      <c r="GM677" s="2" t="s">
        <v>1777</v>
      </c>
      <c r="GN677" s="2" t="s">
        <v>1268</v>
      </c>
      <c r="GO677" s="2" t="s">
        <v>238</v>
      </c>
      <c r="GP677" s="2" t="s">
        <v>226</v>
      </c>
      <c r="GQ677" s="4"/>
      <c r="GR677" s="8"/>
      <c r="GS677" s="4">
        <v>1</v>
      </c>
      <c r="GT677" s="8">
        <v>36.49</v>
      </c>
      <c r="GU677" s="7">
        <v>-1</v>
      </c>
      <c r="GV677" s="7">
        <v>-1</v>
      </c>
      <c r="GW677" s="2" t="s">
        <v>239</v>
      </c>
      <c r="GX677" s="2" t="s">
        <v>223</v>
      </c>
      <c r="GY677" s="2" t="s">
        <v>1942</v>
      </c>
      <c r="GZ677" s="2" t="s">
        <v>619</v>
      </c>
      <c r="HA677" s="2" t="s">
        <v>238</v>
      </c>
      <c r="HB677" s="2" t="s">
        <v>226</v>
      </c>
      <c r="HC677" s="4">
        <v>1</v>
      </c>
      <c r="HD677" s="8">
        <v>30.87</v>
      </c>
      <c r="HE677" s="4"/>
      <c r="HF677" s="8"/>
      <c r="HG677" s="7"/>
      <c r="HH677" s="7"/>
      <c r="HI677" s="2" t="s">
        <v>239</v>
      </c>
      <c r="HJ677" s="2" t="s">
        <v>223</v>
      </c>
      <c r="HK677" s="2" t="s">
        <v>3591</v>
      </c>
      <c r="HL677" s="2" t="s">
        <v>2857</v>
      </c>
      <c r="HM677" s="2" t="s">
        <v>238</v>
      </c>
      <c r="HN677" s="2" t="s">
        <v>226</v>
      </c>
      <c r="HO677" s="4"/>
      <c r="HP677" s="8"/>
      <c r="HQ677" s="4">
        <v>4</v>
      </c>
      <c r="HR677" s="8">
        <v>120.96</v>
      </c>
      <c r="HS677" s="7">
        <v>-1</v>
      </c>
      <c r="HT677" s="7">
        <v>-1</v>
      </c>
      <c r="HU677" s="2" t="s">
        <v>1002</v>
      </c>
      <c r="HV677" s="2" t="s">
        <v>237</v>
      </c>
      <c r="HW677" s="2" t="s">
        <v>3371</v>
      </c>
      <c r="HX677" s="2" t="s">
        <v>1848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252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226</v>
      </c>
      <c r="IT677" s="2" t="s">
        <v>226</v>
      </c>
      <c r="IU677" s="2" t="s">
        <v>226</v>
      </c>
      <c r="IV677" s="2" t="s">
        <v>226</v>
      </c>
      <c r="IW677" s="2" t="s">
        <v>226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252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337</v>
      </c>
      <c r="KP677" s="2" t="s">
        <v>223</v>
      </c>
      <c r="KQ677" s="2" t="s">
        <v>226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239</v>
      </c>
      <c r="LB677" s="2" t="s">
        <v>223</v>
      </c>
      <c r="LC677" s="2" t="s">
        <v>614</v>
      </c>
      <c r="LD677" s="2" t="s">
        <v>1831</v>
      </c>
      <c r="LE677" s="2" t="s">
        <v>238</v>
      </c>
      <c r="LF677" s="2" t="s">
        <v>226</v>
      </c>
      <c r="LG677" s="4">
        <v>1</v>
      </c>
      <c r="LH677" s="8">
        <v>36.75</v>
      </c>
      <c r="LI677" s="4">
        <v>1</v>
      </c>
      <c r="LJ677" s="8">
        <v>36.75</v>
      </c>
      <c r="LK677" s="7"/>
      <c r="LL677" s="7"/>
      <c r="LM677" s="2" t="s">
        <v>239</v>
      </c>
      <c r="LN677" s="2" t="s">
        <v>223</v>
      </c>
      <c r="LO677" s="2" t="s">
        <v>321</v>
      </c>
      <c r="LP677" s="2" t="s">
        <v>3000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239</v>
      </c>
      <c r="MX677" s="2" t="s">
        <v>223</v>
      </c>
      <c r="MY677" s="2" t="s">
        <v>1005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239</v>
      </c>
      <c r="NJ677" s="2" t="s">
        <v>261</v>
      </c>
      <c r="NK677" s="2" t="s">
        <v>1474</v>
      </c>
      <c r="NL677" s="2" t="s">
        <v>1073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239</v>
      </c>
      <c r="NV677" s="2" t="s">
        <v>237</v>
      </c>
      <c r="NW677" s="2" t="s">
        <v>619</v>
      </c>
      <c r="NX677" s="2" t="s">
        <v>2435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239</v>
      </c>
      <c r="OH677" s="2" t="s">
        <v>237</v>
      </c>
      <c r="OI677" s="2" t="s">
        <v>813</v>
      </c>
      <c r="OJ677" s="2" t="s">
        <v>4508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252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236</v>
      </c>
      <c r="PF677" s="2" t="s">
        <v>223</v>
      </c>
      <c r="PG677" s="2" t="s">
        <v>226</v>
      </c>
      <c r="PH677" s="2" t="s">
        <v>226</v>
      </c>
      <c r="PI677" s="2" t="s">
        <v>238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239</v>
      </c>
      <c r="QP677" s="2" t="s">
        <v>237</v>
      </c>
      <c r="QQ677" s="2" t="s">
        <v>1250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266</v>
      </c>
      <c r="RB677" s="2" t="s">
        <v>223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239</v>
      </c>
      <c r="RZ677" s="2" t="s">
        <v>237</v>
      </c>
      <c r="SA677" s="2" t="s">
        <v>621</v>
      </c>
      <c r="SB677" s="2" t="s">
        <v>3299</v>
      </c>
      <c r="SC677" s="2" t="s">
        <v>238</v>
      </c>
      <c r="SD677" s="2" t="s">
        <v>226</v>
      </c>
      <c r="SE677" s="4">
        <v>30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>
        <v>170</v>
      </c>
      <c r="TS677" s="4"/>
      <c r="TT677" s="4"/>
      <c r="TU677" s="4">
        <v>30</v>
      </c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</row>
    <row r="678">
      <c r="A678" s="2" t="s">
        <v>4628</v>
      </c>
      <c r="B678" s="2" t="s">
        <v>577</v>
      </c>
      <c r="C678" s="2" t="s">
        <v>4255</v>
      </c>
      <c r="D678" s="2" t="s">
        <v>486</v>
      </c>
      <c r="E678" s="2" t="s">
        <v>3495</v>
      </c>
      <c r="F678" s="2" t="s">
        <v>4315</v>
      </c>
      <c r="G678" s="2" t="s">
        <v>4316</v>
      </c>
      <c r="H678" s="2" t="s">
        <v>1623</v>
      </c>
      <c r="I678" s="2" t="s">
        <v>4626</v>
      </c>
      <c r="J678" s="2" t="s">
        <v>221</v>
      </c>
      <c r="K678" s="2" t="s">
        <v>1414</v>
      </c>
      <c r="L678" s="3">
        <v>45.89</v>
      </c>
      <c r="M678" s="3">
        <v>48.18</v>
      </c>
      <c r="N678" s="3">
        <v>89.99</v>
      </c>
      <c r="O678" s="2" t="s">
        <v>223</v>
      </c>
      <c r="P678" s="2" t="s">
        <v>224</v>
      </c>
      <c r="Q678" s="2" t="s">
        <v>225</v>
      </c>
      <c r="R678" s="2" t="s">
        <v>226</v>
      </c>
      <c r="S678" s="2" t="s">
        <v>4318</v>
      </c>
      <c r="T678" s="2" t="s">
        <v>228</v>
      </c>
      <c r="U678" s="2" t="s">
        <v>229</v>
      </c>
      <c r="V678" s="2" t="s">
        <v>2079</v>
      </c>
      <c r="W678" s="2" t="s">
        <v>231</v>
      </c>
      <c r="X678" s="2" t="s">
        <v>226</v>
      </c>
      <c r="Y678" s="2" t="s">
        <v>1821</v>
      </c>
      <c r="Z678" s="4">
        <v>26</v>
      </c>
      <c r="AA678" s="4">
        <f>=ROUNDDOWN(4.33333333333333,0)</f>
      </c>
      <c r="AB678" s="5">
        <v>6</v>
      </c>
      <c r="AC678" s="2" t="s">
        <v>1354</v>
      </c>
      <c r="AD678" s="4">
        <v>80</v>
      </c>
      <c r="AE678" s="4">
        <v>340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100</v>
      </c>
      <c r="AQ678" s="8">
        <v>4883.24</v>
      </c>
      <c r="AR678" s="4">
        <v>65</v>
      </c>
      <c r="AS678" s="8">
        <v>3094.74</v>
      </c>
      <c r="AT678" s="7">
        <v>0.5385</v>
      </c>
      <c r="AU678" s="7">
        <v>0.5779</v>
      </c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>
        <v>0.698</v>
      </c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 t="s">
        <v>226</v>
      </c>
      <c r="BJ678" s="4">
        <v>100</v>
      </c>
      <c r="BK678" s="8">
        <v>4883.24</v>
      </c>
      <c r="BL678" s="2" t="s">
        <v>4629</v>
      </c>
      <c r="BM678" s="7">
        <v>1</v>
      </c>
      <c r="BN678" s="7">
        <v>1</v>
      </c>
      <c r="BO678" s="4">
        <v>71</v>
      </c>
      <c r="BP678" s="8">
        <v>3489.65</v>
      </c>
      <c r="BQ678" s="4">
        <v>23</v>
      </c>
      <c r="BR678" s="8">
        <v>1130.45</v>
      </c>
      <c r="BS678" s="7">
        <v>2.087</v>
      </c>
      <c r="BT678" s="7">
        <v>2.087</v>
      </c>
      <c r="BU678" s="2" t="s">
        <v>239</v>
      </c>
      <c r="BV678" s="2" t="s">
        <v>223</v>
      </c>
      <c r="BW678" s="2" t="s">
        <v>226</v>
      </c>
      <c r="BX678" s="2" t="s">
        <v>1158</v>
      </c>
      <c r="BY678" s="2" t="s">
        <v>238</v>
      </c>
      <c r="BZ678" s="2" t="s">
        <v>226</v>
      </c>
      <c r="CA678" s="4">
        <v>11</v>
      </c>
      <c r="CB678" s="8">
        <v>515.02</v>
      </c>
      <c r="CC678" s="4">
        <v>18</v>
      </c>
      <c r="CD678" s="8">
        <v>842.76</v>
      </c>
      <c r="CE678" s="7">
        <v>-0.3889</v>
      </c>
      <c r="CF678" s="7">
        <v>-0.3889</v>
      </c>
      <c r="CG678" s="2" t="s">
        <v>239</v>
      </c>
      <c r="CH678" s="2" t="s">
        <v>223</v>
      </c>
      <c r="CI678" s="2" t="s">
        <v>1539</v>
      </c>
      <c r="CJ678" s="2" t="s">
        <v>3025</v>
      </c>
      <c r="CK678" s="2" t="s">
        <v>238</v>
      </c>
      <c r="CL678" s="2" t="s">
        <v>226</v>
      </c>
      <c r="CM678" s="4">
        <v>10</v>
      </c>
      <c r="CN678" s="8">
        <v>514.4</v>
      </c>
      <c r="CO678" s="4">
        <v>6</v>
      </c>
      <c r="CP678" s="8">
        <v>308.64</v>
      </c>
      <c r="CQ678" s="7">
        <v>0.6667</v>
      </c>
      <c r="CR678" s="7">
        <v>0.6667</v>
      </c>
      <c r="CS678" s="2" t="s">
        <v>239</v>
      </c>
      <c r="CT678" s="2" t="s">
        <v>223</v>
      </c>
      <c r="CU678" s="2" t="s">
        <v>1474</v>
      </c>
      <c r="CV678" s="2" t="s">
        <v>2362</v>
      </c>
      <c r="CW678" s="2" t="s">
        <v>238</v>
      </c>
      <c r="CX678" s="2" t="s">
        <v>226</v>
      </c>
      <c r="CY678" s="4">
        <v>7</v>
      </c>
      <c r="CZ678" s="8">
        <v>321.23</v>
      </c>
      <c r="DA678" s="4">
        <v>6</v>
      </c>
      <c r="DB678" s="8">
        <v>275.34</v>
      </c>
      <c r="DC678" s="7">
        <v>0.1667</v>
      </c>
      <c r="DD678" s="7">
        <v>0.1667</v>
      </c>
      <c r="DE678" s="2" t="s">
        <v>239</v>
      </c>
      <c r="DF678" s="2" t="s">
        <v>223</v>
      </c>
      <c r="DG678" s="2" t="s">
        <v>596</v>
      </c>
      <c r="DH678" s="2" t="s">
        <v>1588</v>
      </c>
      <c r="DI678" s="2" t="s">
        <v>238</v>
      </c>
      <c r="DJ678" s="2" t="s">
        <v>226</v>
      </c>
      <c r="DK678" s="4"/>
      <c r="DL678" s="8"/>
      <c r="DM678" s="4">
        <v>1</v>
      </c>
      <c r="DN678" s="8">
        <v>38.72</v>
      </c>
      <c r="DO678" s="7">
        <v>-1</v>
      </c>
      <c r="DP678" s="7">
        <v>-1</v>
      </c>
      <c r="DQ678" s="2" t="s">
        <v>239</v>
      </c>
      <c r="DR678" s="2" t="s">
        <v>223</v>
      </c>
      <c r="DS678" s="2" t="s">
        <v>2123</v>
      </c>
      <c r="DT678" s="2" t="s">
        <v>3650</v>
      </c>
      <c r="DU678" s="2" t="s">
        <v>238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239</v>
      </c>
      <c r="ED678" s="2" t="s">
        <v>223</v>
      </c>
      <c r="EE678" s="2" t="s">
        <v>1474</v>
      </c>
      <c r="EF678" s="2" t="s">
        <v>1647</v>
      </c>
      <c r="EG678" s="2" t="s">
        <v>238</v>
      </c>
      <c r="EH678" s="2" t="s">
        <v>226</v>
      </c>
      <c r="EI678" s="4">
        <v>1</v>
      </c>
      <c r="EJ678" s="8">
        <v>42.94</v>
      </c>
      <c r="EK678" s="4">
        <v>6</v>
      </c>
      <c r="EL678" s="8">
        <v>257.64</v>
      </c>
      <c r="EM678" s="7">
        <v>-0.8333</v>
      </c>
      <c r="EN678" s="7">
        <v>-0.8333</v>
      </c>
      <c r="EO678" s="2" t="s">
        <v>239</v>
      </c>
      <c r="EP678" s="2" t="s">
        <v>223</v>
      </c>
      <c r="EQ678" s="2" t="s">
        <v>1485</v>
      </c>
      <c r="ER678" s="2" t="s">
        <v>1647</v>
      </c>
      <c r="ES678" s="2" t="s">
        <v>238</v>
      </c>
      <c r="ET678" s="2" t="s">
        <v>226</v>
      </c>
      <c r="EU678" s="4"/>
      <c r="EV678" s="8"/>
      <c r="EW678" s="4">
        <v>1</v>
      </c>
      <c r="EX678" s="8">
        <v>48.19</v>
      </c>
      <c r="EY678" s="7">
        <v>-1</v>
      </c>
      <c r="EZ678" s="7">
        <v>-1</v>
      </c>
      <c r="FA678" s="2" t="s">
        <v>239</v>
      </c>
      <c r="FB678" s="2" t="s">
        <v>223</v>
      </c>
      <c r="FC678" s="2" t="s">
        <v>1211</v>
      </c>
      <c r="FD678" s="2" t="s">
        <v>4388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223</v>
      </c>
      <c r="FO678" s="2" t="s">
        <v>1474</v>
      </c>
      <c r="FP678" s="2" t="s">
        <v>1485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239</v>
      </c>
      <c r="FZ678" s="2" t="s">
        <v>223</v>
      </c>
      <c r="GA678" s="2" t="s">
        <v>1224</v>
      </c>
      <c r="GB678" s="2" t="s">
        <v>226</v>
      </c>
      <c r="GC678" s="2" t="s">
        <v>238</v>
      </c>
      <c r="GD678" s="2" t="s">
        <v>226</v>
      </c>
      <c r="GE678" s="4"/>
      <c r="GF678" s="8"/>
      <c r="GG678" s="4">
        <v>1</v>
      </c>
      <c r="GH678" s="8">
        <v>50.59</v>
      </c>
      <c r="GI678" s="7">
        <v>-1</v>
      </c>
      <c r="GJ678" s="7">
        <v>-1</v>
      </c>
      <c r="GK678" s="2" t="s">
        <v>1002</v>
      </c>
      <c r="GL678" s="2" t="s">
        <v>237</v>
      </c>
      <c r="GM678" s="2" t="s">
        <v>1777</v>
      </c>
      <c r="GN678" s="2" t="s">
        <v>1645</v>
      </c>
      <c r="GO678" s="2" t="s">
        <v>238</v>
      </c>
      <c r="GP678" s="2" t="s">
        <v>226</v>
      </c>
      <c r="GQ678" s="4"/>
      <c r="GR678" s="8"/>
      <c r="GS678" s="4">
        <v>2</v>
      </c>
      <c r="GT678" s="8">
        <v>97.32</v>
      </c>
      <c r="GU678" s="7">
        <v>-1</v>
      </c>
      <c r="GV678" s="7">
        <v>-1</v>
      </c>
      <c r="GW678" s="2" t="s">
        <v>239</v>
      </c>
      <c r="GX678" s="2" t="s">
        <v>223</v>
      </c>
      <c r="GY678" s="2" t="s">
        <v>1942</v>
      </c>
      <c r="GZ678" s="2" t="s">
        <v>4132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223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1002</v>
      </c>
      <c r="HV678" s="2" t="s">
        <v>237</v>
      </c>
      <c r="HW678" s="2" t="s">
        <v>3371</v>
      </c>
      <c r="HX678" s="2" t="s">
        <v>3278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252</v>
      </c>
      <c r="IH678" s="2" t="s">
        <v>223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226</v>
      </c>
      <c r="IT678" s="2" t="s">
        <v>226</v>
      </c>
      <c r="IU678" s="2" t="s">
        <v>226</v>
      </c>
      <c r="IV678" s="2" t="s">
        <v>226</v>
      </c>
      <c r="IW678" s="2" t="s">
        <v>226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252</v>
      </c>
      <c r="JF678" s="2" t="s">
        <v>223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223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337</v>
      </c>
      <c r="KP678" s="2" t="s">
        <v>223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239</v>
      </c>
      <c r="LB678" s="2" t="s">
        <v>223</v>
      </c>
      <c r="LC678" s="2" t="s">
        <v>614</v>
      </c>
      <c r="LD678" s="2" t="s">
        <v>1099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239</v>
      </c>
      <c r="LN678" s="2" t="s">
        <v>223</v>
      </c>
      <c r="LO678" s="2" t="s">
        <v>321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226</v>
      </c>
      <c r="LZ678" s="2" t="s">
        <v>226</v>
      </c>
      <c r="MA678" s="2" t="s">
        <v>226</v>
      </c>
      <c r="MB678" s="2" t="s">
        <v>226</v>
      </c>
      <c r="MC678" s="2" t="s">
        <v>226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226</v>
      </c>
      <c r="MM678" s="2" t="s">
        <v>226</v>
      </c>
      <c r="MN678" s="2" t="s">
        <v>226</v>
      </c>
      <c r="MO678" s="2" t="s">
        <v>226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239</v>
      </c>
      <c r="MX678" s="2" t="s">
        <v>223</v>
      </c>
      <c r="MY678" s="2" t="s">
        <v>1005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>
        <v>1</v>
      </c>
      <c r="NF678" s="8">
        <v>45.09</v>
      </c>
      <c r="NG678" s="7">
        <v>-1</v>
      </c>
      <c r="NH678" s="7">
        <v>-1</v>
      </c>
      <c r="NI678" s="2" t="s">
        <v>239</v>
      </c>
      <c r="NJ678" s="2" t="s">
        <v>261</v>
      </c>
      <c r="NK678" s="2" t="s">
        <v>1474</v>
      </c>
      <c r="NL678" s="2" t="s">
        <v>4630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239</v>
      </c>
      <c r="NV678" s="2" t="s">
        <v>237</v>
      </c>
      <c r="NW678" s="2" t="s">
        <v>619</v>
      </c>
      <c r="NX678" s="2" t="s">
        <v>2201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239</v>
      </c>
      <c r="OH678" s="2" t="s">
        <v>237</v>
      </c>
      <c r="OI678" s="2" t="s">
        <v>813</v>
      </c>
      <c r="OJ678" s="2" t="s">
        <v>705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252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236</v>
      </c>
      <c r="PF678" s="2" t="s">
        <v>223</v>
      </c>
      <c r="PG678" s="2" t="s">
        <v>226</v>
      </c>
      <c r="PH678" s="2" t="s">
        <v>226</v>
      </c>
      <c r="PI678" s="2" t="s">
        <v>238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239</v>
      </c>
      <c r="QP678" s="2" t="s">
        <v>237</v>
      </c>
      <c r="QQ678" s="2" t="s">
        <v>1250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266</v>
      </c>
      <c r="RB678" s="2" t="s">
        <v>223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226</v>
      </c>
      <c r="RO678" s="2" t="s">
        <v>226</v>
      </c>
      <c r="RP678" s="2" t="s">
        <v>226</v>
      </c>
      <c r="RQ678" s="2" t="s">
        <v>226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239</v>
      </c>
      <c r="RZ678" s="2" t="s">
        <v>237</v>
      </c>
      <c r="SA678" s="2" t="s">
        <v>621</v>
      </c>
      <c r="SB678" s="2" t="s">
        <v>1610</v>
      </c>
      <c r="SC678" s="2" t="s">
        <v>238</v>
      </c>
      <c r="SD678" s="2" t="s">
        <v>226</v>
      </c>
      <c r="SE678" s="4">
        <v>26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>
        <v>80</v>
      </c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>
        <v>180</v>
      </c>
      <c r="TS678" s="4"/>
      <c r="TT678" s="4"/>
      <c r="TU678" s="4">
        <v>80</v>
      </c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</row>
    <row r="679">
      <c r="A679" s="2" t="s">
        <v>4631</v>
      </c>
      <c r="B679" s="2" t="s">
        <v>577</v>
      </c>
      <c r="C679" s="2" t="s">
        <v>4255</v>
      </c>
      <c r="D679" s="2" t="s">
        <v>486</v>
      </c>
      <c r="E679" s="2" t="s">
        <v>3495</v>
      </c>
      <c r="F679" s="2" t="s">
        <v>4315</v>
      </c>
      <c r="G679" s="2" t="s">
        <v>4316</v>
      </c>
      <c r="H679" s="2" t="s">
        <v>1623</v>
      </c>
      <c r="I679" s="2" t="s">
        <v>4626</v>
      </c>
      <c r="J679" s="2" t="s">
        <v>437</v>
      </c>
      <c r="K679" s="2" t="s">
        <v>841</v>
      </c>
      <c r="L679" s="3">
        <v>35</v>
      </c>
      <c r="M679" s="3">
        <v>36.75</v>
      </c>
      <c r="N679" s="3">
        <v>69.99</v>
      </c>
      <c r="O679" s="2" t="s">
        <v>283</v>
      </c>
      <c r="P679" s="2" t="s">
        <v>284</v>
      </c>
      <c r="Q679" s="2" t="s">
        <v>225</v>
      </c>
      <c r="R679" s="2" t="s">
        <v>226</v>
      </c>
      <c r="S679" s="2" t="s">
        <v>4325</v>
      </c>
      <c r="T679" s="2" t="s">
        <v>228</v>
      </c>
      <c r="U679" s="2" t="s">
        <v>371</v>
      </c>
      <c r="V679" s="2" t="s">
        <v>2079</v>
      </c>
      <c r="W679" s="2" t="s">
        <v>231</v>
      </c>
      <c r="X679" s="2" t="s">
        <v>226</v>
      </c>
      <c r="Y679" s="2" t="s">
        <v>985</v>
      </c>
      <c r="Z679" s="4">
        <v>4</v>
      </c>
      <c r="AA679" s="4">
        <f>=ROUNDDOWN(2,0)</f>
      </c>
      <c r="AB679" s="5">
        <v>2</v>
      </c>
      <c r="AC679" s="2" t="s">
        <v>226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>
        <v>24</v>
      </c>
      <c r="AS679" s="8">
        <v>812.59</v>
      </c>
      <c r="AT679" s="7">
        <v>-1</v>
      </c>
      <c r="AU679" s="7">
        <v>-1</v>
      </c>
      <c r="AV679" s="4" t="s">
        <v>226</v>
      </c>
      <c r="AW679" s="8" t="s">
        <v>226</v>
      </c>
      <c r="AX679" s="4">
        <v>48</v>
      </c>
      <c r="AY679" s="8">
        <v>1916.87</v>
      </c>
      <c r="AZ679" s="7" t="s">
        <v>226</v>
      </c>
      <c r="BA679" s="7" t="s">
        <v>226</v>
      </c>
      <c r="BB679" s="7"/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/>
      <c r="BK679" s="8"/>
      <c r="BL679" s="2" t="s">
        <v>4632</v>
      </c>
      <c r="BM679" s="7"/>
      <c r="BN679" s="7"/>
      <c r="BO679" s="4"/>
      <c r="BP679" s="8"/>
      <c r="BQ679" s="4">
        <v>7</v>
      </c>
      <c r="BR679" s="8">
        <v>246.82</v>
      </c>
      <c r="BS679" s="7">
        <v>-1</v>
      </c>
      <c r="BT679" s="7">
        <v>-1</v>
      </c>
      <c r="BU679" s="2" t="s">
        <v>239</v>
      </c>
      <c r="BV679" s="2" t="s">
        <v>237</v>
      </c>
      <c r="BW679" s="2" t="s">
        <v>226</v>
      </c>
      <c r="BX679" s="2" t="s">
        <v>1974</v>
      </c>
      <c r="BY679" s="2" t="s">
        <v>238</v>
      </c>
      <c r="BZ679" s="2" t="s">
        <v>226</v>
      </c>
      <c r="CA679" s="4"/>
      <c r="CB679" s="8"/>
      <c r="CC679" s="4">
        <v>7</v>
      </c>
      <c r="CD679" s="8">
        <v>227.57</v>
      </c>
      <c r="CE679" s="7">
        <v>-1</v>
      </c>
      <c r="CF679" s="7">
        <v>-1</v>
      </c>
      <c r="CG679" s="2" t="s">
        <v>239</v>
      </c>
      <c r="CH679" s="2" t="s">
        <v>237</v>
      </c>
      <c r="CI679" s="2" t="s">
        <v>1208</v>
      </c>
      <c r="CJ679" s="2" t="s">
        <v>3249</v>
      </c>
      <c r="CK679" s="2" t="s">
        <v>238</v>
      </c>
      <c r="CL679" s="2" t="s">
        <v>226</v>
      </c>
      <c r="CM679" s="4"/>
      <c r="CN679" s="8"/>
      <c r="CO679" s="4">
        <v>1</v>
      </c>
      <c r="CP679" s="8">
        <v>38.57</v>
      </c>
      <c r="CQ679" s="7">
        <v>-1</v>
      </c>
      <c r="CR679" s="7">
        <v>-1</v>
      </c>
      <c r="CS679" s="2" t="s">
        <v>239</v>
      </c>
      <c r="CT679" s="2" t="s">
        <v>237</v>
      </c>
      <c r="CU679" s="2" t="s">
        <v>983</v>
      </c>
      <c r="CV679" s="2" t="s">
        <v>1058</v>
      </c>
      <c r="CW679" s="2" t="s">
        <v>238</v>
      </c>
      <c r="CX679" s="2" t="s">
        <v>226</v>
      </c>
      <c r="CY679" s="4"/>
      <c r="CZ679" s="8"/>
      <c r="DA679" s="4">
        <v>5</v>
      </c>
      <c r="DB679" s="8">
        <v>161.21</v>
      </c>
      <c r="DC679" s="7">
        <v>-1</v>
      </c>
      <c r="DD679" s="7">
        <v>-1</v>
      </c>
      <c r="DE679" s="2" t="s">
        <v>239</v>
      </c>
      <c r="DF679" s="2" t="s">
        <v>237</v>
      </c>
      <c r="DG679" s="2" t="s">
        <v>1096</v>
      </c>
      <c r="DH679" s="2" t="s">
        <v>1032</v>
      </c>
      <c r="DI679" s="2" t="s">
        <v>291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239</v>
      </c>
      <c r="DR679" s="2" t="s">
        <v>237</v>
      </c>
      <c r="DS679" s="2" t="s">
        <v>1237</v>
      </c>
      <c r="DT679" s="2" t="s">
        <v>2344</v>
      </c>
      <c r="DU679" s="2" t="s">
        <v>291</v>
      </c>
      <c r="DV679" s="2" t="s">
        <v>226</v>
      </c>
      <c r="DW679" s="4"/>
      <c r="DX679" s="8"/>
      <c r="DY679" s="4">
        <v>1</v>
      </c>
      <c r="DZ679" s="8">
        <v>38.59</v>
      </c>
      <c r="EA679" s="7">
        <v>-1</v>
      </c>
      <c r="EB679" s="7">
        <v>-1</v>
      </c>
      <c r="EC679" s="2" t="s">
        <v>239</v>
      </c>
      <c r="ED679" s="2" t="s">
        <v>237</v>
      </c>
      <c r="EE679" s="2" t="s">
        <v>1040</v>
      </c>
      <c r="EF679" s="2" t="s">
        <v>1481</v>
      </c>
      <c r="EG679" s="2" t="s">
        <v>238</v>
      </c>
      <c r="EH679" s="2" t="s">
        <v>226</v>
      </c>
      <c r="EI679" s="4"/>
      <c r="EJ679" s="8"/>
      <c r="EK679" s="4">
        <v>1</v>
      </c>
      <c r="EL679" s="8">
        <v>32.21</v>
      </c>
      <c r="EM679" s="7">
        <v>-1</v>
      </c>
      <c r="EN679" s="7">
        <v>-1</v>
      </c>
      <c r="EO679" s="2" t="s">
        <v>239</v>
      </c>
      <c r="EP679" s="2" t="s">
        <v>237</v>
      </c>
      <c r="EQ679" s="2" t="s">
        <v>985</v>
      </c>
      <c r="ER679" s="2" t="s">
        <v>1360</v>
      </c>
      <c r="ES679" s="2" t="s">
        <v>238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239</v>
      </c>
      <c r="FB679" s="2" t="s">
        <v>237</v>
      </c>
      <c r="FC679" s="2" t="s">
        <v>4328</v>
      </c>
      <c r="FD679" s="2" t="s">
        <v>977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237</v>
      </c>
      <c r="FO679" s="2" t="s">
        <v>2560</v>
      </c>
      <c r="FP679" s="2" t="s">
        <v>1021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226</v>
      </c>
      <c r="FZ679" s="2" t="s">
        <v>226</v>
      </c>
      <c r="GA679" s="2" t="s">
        <v>226</v>
      </c>
      <c r="GB679" s="2" t="s">
        <v>226</v>
      </c>
      <c r="GC679" s="2" t="s">
        <v>226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1002</v>
      </c>
      <c r="GL679" s="2" t="s">
        <v>237</v>
      </c>
      <c r="GM679" s="2" t="s">
        <v>1777</v>
      </c>
      <c r="GN679" s="2" t="s">
        <v>2211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239</v>
      </c>
      <c r="GX679" s="2" t="s">
        <v>237</v>
      </c>
      <c r="GY679" s="2" t="s">
        <v>1942</v>
      </c>
      <c r="GZ679" s="2" t="s">
        <v>855</v>
      </c>
      <c r="HA679" s="2" t="s">
        <v>238</v>
      </c>
      <c r="HB679" s="2" t="s">
        <v>226</v>
      </c>
      <c r="HC679" s="4"/>
      <c r="HD679" s="8"/>
      <c r="HE679" s="4">
        <v>1</v>
      </c>
      <c r="HF679" s="8">
        <v>30.87</v>
      </c>
      <c r="HG679" s="7">
        <v>-1</v>
      </c>
      <c r="HH679" s="7">
        <v>-1</v>
      </c>
      <c r="HI679" s="2" t="s">
        <v>239</v>
      </c>
      <c r="HJ679" s="2" t="s">
        <v>237</v>
      </c>
      <c r="HK679" s="2" t="s">
        <v>3591</v>
      </c>
      <c r="HL679" s="2" t="s">
        <v>4574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239</v>
      </c>
      <c r="HV679" s="2" t="s">
        <v>237</v>
      </c>
      <c r="HW679" s="2" t="s">
        <v>997</v>
      </c>
      <c r="HX679" s="2" t="s">
        <v>4633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252</v>
      </c>
      <c r="IH679" s="2" t="s">
        <v>237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226</v>
      </c>
      <c r="IT679" s="2" t="s">
        <v>226</v>
      </c>
      <c r="IU679" s="2" t="s">
        <v>226</v>
      </c>
      <c r="IV679" s="2" t="s">
        <v>226</v>
      </c>
      <c r="IW679" s="2" t="s">
        <v>226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252</v>
      </c>
      <c r="JF679" s="2" t="s">
        <v>237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252</v>
      </c>
      <c r="JR679" s="2" t="s">
        <v>237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237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237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239</v>
      </c>
      <c r="LB679" s="2" t="s">
        <v>237</v>
      </c>
      <c r="LC679" s="2" t="s">
        <v>1004</v>
      </c>
      <c r="LD679" s="2" t="s">
        <v>1608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239</v>
      </c>
      <c r="LN679" s="2" t="s">
        <v>237</v>
      </c>
      <c r="LO679" s="2" t="s">
        <v>321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226</v>
      </c>
      <c r="LZ679" s="2" t="s">
        <v>226</v>
      </c>
      <c r="MA679" s="2" t="s">
        <v>226</v>
      </c>
      <c r="MB679" s="2" t="s">
        <v>226</v>
      </c>
      <c r="MC679" s="2" t="s">
        <v>226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226</v>
      </c>
      <c r="MM679" s="2" t="s">
        <v>226</v>
      </c>
      <c r="MN679" s="2" t="s">
        <v>226</v>
      </c>
      <c r="MO679" s="2" t="s">
        <v>226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237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239</v>
      </c>
      <c r="NJ679" s="2" t="s">
        <v>237</v>
      </c>
      <c r="NK679" s="2" t="s">
        <v>1055</v>
      </c>
      <c r="NL679" s="2" t="s">
        <v>4517</v>
      </c>
      <c r="NM679" s="2" t="s">
        <v>238</v>
      </c>
      <c r="NN679" s="2" t="s">
        <v>226</v>
      </c>
      <c r="NO679" s="4"/>
      <c r="NP679" s="8"/>
      <c r="NQ679" s="4">
        <v>1</v>
      </c>
      <c r="NR679" s="8">
        <v>36.75</v>
      </c>
      <c r="NS679" s="7">
        <v>-1</v>
      </c>
      <c r="NT679" s="7">
        <v>-1</v>
      </c>
      <c r="NU679" s="2" t="s">
        <v>239</v>
      </c>
      <c r="NV679" s="2" t="s">
        <v>237</v>
      </c>
      <c r="NW679" s="2" t="s">
        <v>4130</v>
      </c>
      <c r="NX679" s="2" t="s">
        <v>338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252</v>
      </c>
      <c r="OH679" s="2" t="s">
        <v>237</v>
      </c>
      <c r="OI679" s="2" t="s">
        <v>226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252</v>
      </c>
      <c r="OT679" s="2" t="s">
        <v>237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252</v>
      </c>
      <c r="PF679" s="2" t="s">
        <v>237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239</v>
      </c>
      <c r="QP679" s="2" t="s">
        <v>237</v>
      </c>
      <c r="QQ679" s="2" t="s">
        <v>1012</v>
      </c>
      <c r="QR679" s="2" t="s">
        <v>980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266</v>
      </c>
      <c r="RB679" s="2" t="s">
        <v>237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226</v>
      </c>
      <c r="RN679" s="2" t="s">
        <v>226</v>
      </c>
      <c r="RO679" s="2" t="s">
        <v>226</v>
      </c>
      <c r="RP679" s="2" t="s">
        <v>226</v>
      </c>
      <c r="RQ679" s="2" t="s">
        <v>226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239</v>
      </c>
      <c r="RZ679" s="2" t="s">
        <v>237</v>
      </c>
      <c r="SA679" s="2" t="s">
        <v>621</v>
      </c>
      <c r="SB679" s="2" t="s">
        <v>810</v>
      </c>
      <c r="SC679" s="2" t="s">
        <v>238</v>
      </c>
      <c r="SD679" s="2" t="s">
        <v>226</v>
      </c>
      <c r="SE679" s="4">
        <v>4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</row>
    <row r="680">
      <c r="A680" s="2" t="s">
        <v>4634</v>
      </c>
      <c r="B680" s="2" t="s">
        <v>577</v>
      </c>
      <c r="C680" s="2" t="s">
        <v>4255</v>
      </c>
      <c r="D680" s="2" t="s">
        <v>486</v>
      </c>
      <c r="E680" s="2" t="s">
        <v>3495</v>
      </c>
      <c r="F680" s="2" t="s">
        <v>4315</v>
      </c>
      <c r="G680" s="2" t="s">
        <v>4316</v>
      </c>
      <c r="H680" s="2" t="s">
        <v>1623</v>
      </c>
      <c r="I680" s="2" t="s">
        <v>4626</v>
      </c>
      <c r="J680" s="2" t="s">
        <v>221</v>
      </c>
      <c r="K680" s="2" t="s">
        <v>841</v>
      </c>
      <c r="L680" s="3">
        <v>45.89</v>
      </c>
      <c r="M680" s="3">
        <v>48.18</v>
      </c>
      <c r="N680" s="3">
        <v>89.99</v>
      </c>
      <c r="O680" s="2" t="s">
        <v>283</v>
      </c>
      <c r="P680" s="2" t="s">
        <v>284</v>
      </c>
      <c r="Q680" s="2" t="s">
        <v>225</v>
      </c>
      <c r="R680" s="2" t="s">
        <v>226</v>
      </c>
      <c r="S680" s="2" t="s">
        <v>4325</v>
      </c>
      <c r="T680" s="2" t="s">
        <v>228</v>
      </c>
      <c r="U680" s="2" t="s">
        <v>229</v>
      </c>
      <c r="V680" s="2" t="s">
        <v>2079</v>
      </c>
      <c r="W680" s="2" t="s">
        <v>231</v>
      </c>
      <c r="X680" s="2" t="s">
        <v>226</v>
      </c>
      <c r="Y680" s="2" t="s">
        <v>985</v>
      </c>
      <c r="Z680" s="4"/>
      <c r="AA680" s="4">
        <f>=ROUNDDOWN({0},0)</f>
      </c>
      <c r="AB680" s="5">
        <v>4</v>
      </c>
      <c r="AC680" s="2" t="s">
        <v>226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/>
      <c r="AQ680" s="8"/>
      <c r="AR680" s="4">
        <v>24</v>
      </c>
      <c r="AS680" s="8">
        <v>1104.28</v>
      </c>
      <c r="AT680" s="7">
        <v>-1</v>
      </c>
      <c r="AU680" s="7">
        <v>-1</v>
      </c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/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 t="s">
        <v>226</v>
      </c>
      <c r="BJ680" s="4"/>
      <c r="BK680" s="8"/>
      <c r="BL680" s="2" t="s">
        <v>4635</v>
      </c>
      <c r="BM680" s="7"/>
      <c r="BN680" s="7"/>
      <c r="BO680" s="4"/>
      <c r="BP680" s="8"/>
      <c r="BQ680" s="4">
        <v>10</v>
      </c>
      <c r="BR680" s="8">
        <v>470.1</v>
      </c>
      <c r="BS680" s="7">
        <v>-1</v>
      </c>
      <c r="BT680" s="7">
        <v>-1</v>
      </c>
      <c r="BU680" s="2" t="s">
        <v>239</v>
      </c>
      <c r="BV680" s="2" t="s">
        <v>237</v>
      </c>
      <c r="BW680" s="2" t="s">
        <v>226</v>
      </c>
      <c r="BX680" s="2" t="s">
        <v>1974</v>
      </c>
      <c r="BY680" s="2" t="s">
        <v>238</v>
      </c>
      <c r="BZ680" s="2" t="s">
        <v>226</v>
      </c>
      <c r="CA680" s="4"/>
      <c r="CB680" s="8"/>
      <c r="CC680" s="4">
        <v>4</v>
      </c>
      <c r="CD680" s="8">
        <v>173.36</v>
      </c>
      <c r="CE680" s="7">
        <v>-1</v>
      </c>
      <c r="CF680" s="7">
        <v>-1</v>
      </c>
      <c r="CG680" s="2" t="s">
        <v>239</v>
      </c>
      <c r="CH680" s="2" t="s">
        <v>237</v>
      </c>
      <c r="CI680" s="2" t="s">
        <v>1208</v>
      </c>
      <c r="CJ680" s="2" t="s">
        <v>1071</v>
      </c>
      <c r="CK680" s="2" t="s">
        <v>238</v>
      </c>
      <c r="CL680" s="2" t="s">
        <v>226</v>
      </c>
      <c r="CM680" s="4"/>
      <c r="CN680" s="8"/>
      <c r="CO680" s="4">
        <v>2</v>
      </c>
      <c r="CP680" s="8">
        <v>102.88</v>
      </c>
      <c r="CQ680" s="7">
        <v>-1</v>
      </c>
      <c r="CR680" s="7">
        <v>-1</v>
      </c>
      <c r="CS680" s="2" t="s">
        <v>239</v>
      </c>
      <c r="CT680" s="2" t="s">
        <v>237</v>
      </c>
      <c r="CU680" s="2" t="s">
        <v>983</v>
      </c>
      <c r="CV680" s="2" t="s">
        <v>1438</v>
      </c>
      <c r="CW680" s="2" t="s">
        <v>238</v>
      </c>
      <c r="CX680" s="2" t="s">
        <v>226</v>
      </c>
      <c r="CY680" s="4"/>
      <c r="CZ680" s="8"/>
      <c r="DA680" s="4">
        <v>6</v>
      </c>
      <c r="DB680" s="8">
        <v>261.57</v>
      </c>
      <c r="DC680" s="7">
        <v>-1</v>
      </c>
      <c r="DD680" s="7">
        <v>-1</v>
      </c>
      <c r="DE680" s="2" t="s">
        <v>239</v>
      </c>
      <c r="DF680" s="2" t="s">
        <v>237</v>
      </c>
      <c r="DG680" s="2" t="s">
        <v>1096</v>
      </c>
      <c r="DH680" s="2" t="s">
        <v>4613</v>
      </c>
      <c r="DI680" s="2" t="s">
        <v>291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239</v>
      </c>
      <c r="DR680" s="2" t="s">
        <v>237</v>
      </c>
      <c r="DS680" s="2" t="s">
        <v>1237</v>
      </c>
      <c r="DT680" s="2" t="s">
        <v>2106</v>
      </c>
      <c r="DU680" s="2" t="s">
        <v>291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239</v>
      </c>
      <c r="ED680" s="2" t="s">
        <v>237</v>
      </c>
      <c r="EE680" s="2" t="s">
        <v>1040</v>
      </c>
      <c r="EF680" s="2" t="s">
        <v>1058</v>
      </c>
      <c r="EG680" s="2" t="s">
        <v>238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239</v>
      </c>
      <c r="EP680" s="2" t="s">
        <v>237</v>
      </c>
      <c r="EQ680" s="2" t="s">
        <v>985</v>
      </c>
      <c r="ER680" s="2" t="s">
        <v>4419</v>
      </c>
      <c r="ES680" s="2" t="s">
        <v>238</v>
      </c>
      <c r="ET680" s="2" t="s">
        <v>226</v>
      </c>
      <c r="EU680" s="4"/>
      <c r="EV680" s="8"/>
      <c r="EW680" s="4">
        <v>1</v>
      </c>
      <c r="EX680" s="8">
        <v>48.19</v>
      </c>
      <c r="EY680" s="7">
        <v>-1</v>
      </c>
      <c r="EZ680" s="7">
        <v>-1</v>
      </c>
      <c r="FA680" s="2" t="s">
        <v>239</v>
      </c>
      <c r="FB680" s="2" t="s">
        <v>237</v>
      </c>
      <c r="FC680" s="2" t="s">
        <v>4328</v>
      </c>
      <c r="FD680" s="2" t="s">
        <v>1811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237</v>
      </c>
      <c r="FO680" s="2" t="s">
        <v>2560</v>
      </c>
      <c r="FP680" s="2" t="s">
        <v>1055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226</v>
      </c>
      <c r="FZ680" s="2" t="s">
        <v>226</v>
      </c>
      <c r="GA680" s="2" t="s">
        <v>226</v>
      </c>
      <c r="GB680" s="2" t="s">
        <v>226</v>
      </c>
      <c r="GC680" s="2" t="s">
        <v>226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1002</v>
      </c>
      <c r="GL680" s="2" t="s">
        <v>237</v>
      </c>
      <c r="GM680" s="2" t="s">
        <v>1777</v>
      </c>
      <c r="GN680" s="2" t="s">
        <v>725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239</v>
      </c>
      <c r="GX680" s="2" t="s">
        <v>237</v>
      </c>
      <c r="GY680" s="2" t="s">
        <v>1942</v>
      </c>
      <c r="GZ680" s="2" t="s">
        <v>864</v>
      </c>
      <c r="HA680" s="2" t="s">
        <v>238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239</v>
      </c>
      <c r="HJ680" s="2" t="s">
        <v>237</v>
      </c>
      <c r="HK680" s="2" t="s">
        <v>3591</v>
      </c>
      <c r="HL680" s="2" t="s">
        <v>4574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239</v>
      </c>
      <c r="HV680" s="2" t="s">
        <v>237</v>
      </c>
      <c r="HW680" s="2" t="s">
        <v>997</v>
      </c>
      <c r="HX680" s="2" t="s">
        <v>4327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252</v>
      </c>
      <c r="IH680" s="2" t="s">
        <v>237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226</v>
      </c>
      <c r="IT680" s="2" t="s">
        <v>226</v>
      </c>
      <c r="IU680" s="2" t="s">
        <v>226</v>
      </c>
      <c r="IV680" s="2" t="s">
        <v>226</v>
      </c>
      <c r="IW680" s="2" t="s">
        <v>226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252</v>
      </c>
      <c r="JF680" s="2" t="s">
        <v>237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252</v>
      </c>
      <c r="JR680" s="2" t="s">
        <v>237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237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236</v>
      </c>
      <c r="KP680" s="2" t="s">
        <v>237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239</v>
      </c>
      <c r="LB680" s="2" t="s">
        <v>237</v>
      </c>
      <c r="LC680" s="2" t="s">
        <v>1004</v>
      </c>
      <c r="LD680" s="2" t="s">
        <v>4636</v>
      </c>
      <c r="LE680" s="2" t="s">
        <v>238</v>
      </c>
      <c r="LF680" s="2" t="s">
        <v>226</v>
      </c>
      <c r="LG680" s="4"/>
      <c r="LH680" s="8"/>
      <c r="LI680" s="4">
        <v>1</v>
      </c>
      <c r="LJ680" s="8">
        <v>48.18</v>
      </c>
      <c r="LK680" s="7">
        <v>-1</v>
      </c>
      <c r="LL680" s="7">
        <v>-1</v>
      </c>
      <c r="LM680" s="2" t="s">
        <v>239</v>
      </c>
      <c r="LN680" s="2" t="s">
        <v>237</v>
      </c>
      <c r="LO680" s="2" t="s">
        <v>321</v>
      </c>
      <c r="LP680" s="2" t="s">
        <v>1371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226</v>
      </c>
      <c r="MA680" s="2" t="s">
        <v>226</v>
      </c>
      <c r="MB680" s="2" t="s">
        <v>226</v>
      </c>
      <c r="MC680" s="2" t="s">
        <v>226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226</v>
      </c>
      <c r="MM680" s="2" t="s">
        <v>226</v>
      </c>
      <c r="MN680" s="2" t="s">
        <v>226</v>
      </c>
      <c r="MO680" s="2" t="s">
        <v>226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237</v>
      </c>
      <c r="MY680" s="2" t="s">
        <v>226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239</v>
      </c>
      <c r="NJ680" s="2" t="s">
        <v>261</v>
      </c>
      <c r="NK680" s="2" t="s">
        <v>1055</v>
      </c>
      <c r="NL680" s="2" t="s">
        <v>4517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239</v>
      </c>
      <c r="NV680" s="2" t="s">
        <v>237</v>
      </c>
      <c r="NW680" s="2" t="s">
        <v>3232</v>
      </c>
      <c r="NX680" s="2" t="s">
        <v>391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252</v>
      </c>
      <c r="OH680" s="2" t="s">
        <v>237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252</v>
      </c>
      <c r="OT680" s="2" t="s">
        <v>237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252</v>
      </c>
      <c r="PF680" s="2" t="s">
        <v>237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239</v>
      </c>
      <c r="QP680" s="2" t="s">
        <v>237</v>
      </c>
      <c r="QQ680" s="2" t="s">
        <v>1012</v>
      </c>
      <c r="QR680" s="2" t="s">
        <v>1106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266</v>
      </c>
      <c r="RB680" s="2" t="s">
        <v>237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226</v>
      </c>
      <c r="RO680" s="2" t="s">
        <v>226</v>
      </c>
      <c r="RP680" s="2" t="s">
        <v>226</v>
      </c>
      <c r="RQ680" s="2" t="s">
        <v>226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239</v>
      </c>
      <c r="RZ680" s="2" t="s">
        <v>237</v>
      </c>
      <c r="SA680" s="2" t="s">
        <v>621</v>
      </c>
      <c r="SB680" s="2" t="s">
        <v>3418</v>
      </c>
      <c r="SC680" s="2" t="s">
        <v>238</v>
      </c>
      <c r="SD680" s="2" t="s">
        <v>226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</row>
    <row r="681">
      <c r="A681" s="2" t="s">
        <v>4637</v>
      </c>
      <c r="B681" s="2" t="s">
        <v>577</v>
      </c>
      <c r="C681" s="2" t="s">
        <v>4255</v>
      </c>
      <c r="D681" s="2" t="s">
        <v>486</v>
      </c>
      <c r="E681" s="2" t="s">
        <v>3495</v>
      </c>
      <c r="F681" s="2" t="s">
        <v>4346</v>
      </c>
      <c r="G681" s="2" t="s">
        <v>4347</v>
      </c>
      <c r="H681" s="2" t="s">
        <v>3487</v>
      </c>
      <c r="I681" s="2" t="s">
        <v>4638</v>
      </c>
      <c r="J681" s="2" t="s">
        <v>437</v>
      </c>
      <c r="K681" s="2" t="s">
        <v>1414</v>
      </c>
      <c r="L681" s="3">
        <v>43.13</v>
      </c>
      <c r="M681" s="3">
        <v>45.29</v>
      </c>
      <c r="N681" s="3">
        <v>84.99</v>
      </c>
      <c r="O681" s="2" t="s">
        <v>223</v>
      </c>
      <c r="P681" s="2" t="s">
        <v>224</v>
      </c>
      <c r="Q681" s="2" t="s">
        <v>225</v>
      </c>
      <c r="R681" s="2" t="s">
        <v>226</v>
      </c>
      <c r="S681" s="2" t="s">
        <v>4349</v>
      </c>
      <c r="T681" s="2" t="s">
        <v>228</v>
      </c>
      <c r="U681" s="2" t="s">
        <v>371</v>
      </c>
      <c r="V681" s="2" t="s">
        <v>320</v>
      </c>
      <c r="W681" s="2" t="s">
        <v>971</v>
      </c>
      <c r="X681" s="2" t="s">
        <v>4350</v>
      </c>
      <c r="Y681" s="2" t="s">
        <v>838</v>
      </c>
      <c r="Z681" s="4">
        <v>3</v>
      </c>
      <c r="AA681" s="4">
        <f>=ROUNDDOWN(0.75,0)</f>
      </c>
      <c r="AB681" s="5">
        <v>4</v>
      </c>
      <c r="AC681" s="2" t="s">
        <v>4351</v>
      </c>
      <c r="AD681" s="4">
        <v>70</v>
      </c>
      <c r="AE681" s="4">
        <v>70</v>
      </c>
      <c r="AF681" s="6">
        <v>65</v>
      </c>
      <c r="AG681" s="6"/>
      <c r="AH681" s="7">
        <v>0.8929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56</v>
      </c>
      <c r="AQ681" s="8">
        <v>2659.85</v>
      </c>
      <c r="AR681" s="4">
        <v>37</v>
      </c>
      <c r="AS681" s="8">
        <v>1720.33</v>
      </c>
      <c r="AT681" s="7">
        <v>0.5135</v>
      </c>
      <c r="AU681" s="7">
        <v>0.5461</v>
      </c>
      <c r="AV681" s="4">
        <v>103</v>
      </c>
      <c r="AW681" s="8">
        <v>5516.76</v>
      </c>
      <c r="AX681" s="4">
        <v>73</v>
      </c>
      <c r="AY681" s="8">
        <v>3837.86</v>
      </c>
      <c r="AZ681" s="7">
        <v>0.411</v>
      </c>
      <c r="BA681" s="7">
        <v>0.4375</v>
      </c>
      <c r="BB681" s="7">
        <v>0.4821</v>
      </c>
      <c r="BC681" s="4">
        <v>127</v>
      </c>
      <c r="BD681" s="8">
        <v>6727.54</v>
      </c>
      <c r="BE681" s="4">
        <v>104</v>
      </c>
      <c r="BF681" s="8">
        <v>5490.32</v>
      </c>
      <c r="BG681" s="7">
        <v>0.2212</v>
      </c>
      <c r="BH681" s="7">
        <v>0.2253</v>
      </c>
      <c r="BI681" s="7">
        <v>0.82</v>
      </c>
      <c r="BJ681" s="4">
        <v>56</v>
      </c>
      <c r="BK681" s="8">
        <v>2659.85</v>
      </c>
      <c r="BL681" s="2" t="s">
        <v>4639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236</v>
      </c>
      <c r="BV681" s="2" t="s">
        <v>237</v>
      </c>
      <c r="BW681" s="2" t="s">
        <v>226</v>
      </c>
      <c r="BX681" s="2" t="s">
        <v>226</v>
      </c>
      <c r="BY681" s="2" t="s">
        <v>238</v>
      </c>
      <c r="BZ681" s="2" t="s">
        <v>226</v>
      </c>
      <c r="CA681" s="4">
        <v>13</v>
      </c>
      <c r="CB681" s="8">
        <v>635.83</v>
      </c>
      <c r="CC681" s="4">
        <v>8</v>
      </c>
      <c r="CD681" s="8">
        <v>391.28</v>
      </c>
      <c r="CE681" s="7">
        <v>0.625</v>
      </c>
      <c r="CF681" s="7">
        <v>0.625</v>
      </c>
      <c r="CG681" s="2" t="s">
        <v>239</v>
      </c>
      <c r="CH681" s="2" t="s">
        <v>223</v>
      </c>
      <c r="CI681" s="2" t="s">
        <v>3476</v>
      </c>
      <c r="CJ681" s="2" t="s">
        <v>307</v>
      </c>
      <c r="CK681" s="2" t="s">
        <v>238</v>
      </c>
      <c r="CL681" s="2" t="s">
        <v>226</v>
      </c>
      <c r="CM681" s="4">
        <v>20</v>
      </c>
      <c r="CN681" s="8">
        <v>978.2</v>
      </c>
      <c r="CO681" s="4">
        <v>5</v>
      </c>
      <c r="CP681" s="8">
        <v>244.55</v>
      </c>
      <c r="CQ681" s="7">
        <v>3</v>
      </c>
      <c r="CR681" s="7">
        <v>3</v>
      </c>
      <c r="CS681" s="2" t="s">
        <v>239</v>
      </c>
      <c r="CT681" s="2" t="s">
        <v>223</v>
      </c>
      <c r="CU681" s="2" t="s">
        <v>3827</v>
      </c>
      <c r="CV681" s="2" t="s">
        <v>4640</v>
      </c>
      <c r="CW681" s="2" t="s">
        <v>238</v>
      </c>
      <c r="CX681" s="2" t="s">
        <v>226</v>
      </c>
      <c r="CY681" s="4">
        <v>7</v>
      </c>
      <c r="CZ681" s="8">
        <v>348.74</v>
      </c>
      <c r="DA681" s="4">
        <v>8</v>
      </c>
      <c r="DB681" s="8">
        <v>398.56</v>
      </c>
      <c r="DC681" s="7">
        <v>-0.125</v>
      </c>
      <c r="DD681" s="7">
        <v>-0.125</v>
      </c>
      <c r="DE681" s="2" t="s">
        <v>239</v>
      </c>
      <c r="DF681" s="2" t="s">
        <v>223</v>
      </c>
      <c r="DG681" s="2" t="s">
        <v>491</v>
      </c>
      <c r="DH681" s="2" t="s">
        <v>2089</v>
      </c>
      <c r="DI681" s="2" t="s">
        <v>238</v>
      </c>
      <c r="DJ681" s="2" t="s">
        <v>226</v>
      </c>
      <c r="DK681" s="4">
        <v>7</v>
      </c>
      <c r="DL681" s="8">
        <v>316.21</v>
      </c>
      <c r="DM681" s="4"/>
      <c r="DN681" s="8"/>
      <c r="DO681" s="7"/>
      <c r="DP681" s="7"/>
      <c r="DQ681" s="2" t="s">
        <v>239</v>
      </c>
      <c r="DR681" s="2" t="s">
        <v>223</v>
      </c>
      <c r="DS681" s="2" t="s">
        <v>1300</v>
      </c>
      <c r="DT681" s="2" t="s">
        <v>403</v>
      </c>
      <c r="DU681" s="2" t="s">
        <v>238</v>
      </c>
      <c r="DV681" s="2" t="s">
        <v>226</v>
      </c>
      <c r="DW681" s="4">
        <v>1</v>
      </c>
      <c r="DX681" s="8">
        <v>47.55</v>
      </c>
      <c r="DY681" s="4">
        <v>2</v>
      </c>
      <c r="DZ681" s="8">
        <v>95.1</v>
      </c>
      <c r="EA681" s="7">
        <v>-0.5</v>
      </c>
      <c r="EB681" s="7">
        <v>-0.5</v>
      </c>
      <c r="EC681" s="2" t="s">
        <v>239</v>
      </c>
      <c r="ED681" s="2" t="s">
        <v>223</v>
      </c>
      <c r="EE681" s="2" t="s">
        <v>494</v>
      </c>
      <c r="EF681" s="2" t="s">
        <v>473</v>
      </c>
      <c r="EG681" s="2" t="s">
        <v>238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239</v>
      </c>
      <c r="EP681" s="2" t="s">
        <v>223</v>
      </c>
      <c r="EQ681" s="2" t="s">
        <v>3827</v>
      </c>
      <c r="ER681" s="2" t="s">
        <v>4641</v>
      </c>
      <c r="ES681" s="2" t="s">
        <v>238</v>
      </c>
      <c r="ET681" s="2" t="s">
        <v>226</v>
      </c>
      <c r="EU681" s="4">
        <v>4</v>
      </c>
      <c r="EV681" s="8">
        <v>181.16</v>
      </c>
      <c r="EW681" s="4">
        <v>2</v>
      </c>
      <c r="EX681" s="8">
        <v>134.36</v>
      </c>
      <c r="EY681" s="7">
        <v>1</v>
      </c>
      <c r="EZ681" s="7">
        <v>0.3483</v>
      </c>
      <c r="FA681" s="2" t="s">
        <v>239</v>
      </c>
      <c r="FB681" s="2" t="s">
        <v>223</v>
      </c>
      <c r="FC681" s="2" t="s">
        <v>720</v>
      </c>
      <c r="FD681" s="2" t="s">
        <v>1289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223</v>
      </c>
      <c r="FO681" s="2" t="s">
        <v>3827</v>
      </c>
      <c r="FP681" s="2" t="s">
        <v>226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239</v>
      </c>
      <c r="FZ681" s="2" t="s">
        <v>223</v>
      </c>
      <c r="GA681" s="2" t="s">
        <v>3889</v>
      </c>
      <c r="GB681" s="2" t="s">
        <v>226</v>
      </c>
      <c r="GC681" s="2" t="s">
        <v>238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252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239</v>
      </c>
      <c r="GX681" s="2" t="s">
        <v>223</v>
      </c>
      <c r="GY681" s="2" t="s">
        <v>921</v>
      </c>
      <c r="GZ681" s="2" t="s">
        <v>2946</v>
      </c>
      <c r="HA681" s="2" t="s">
        <v>238</v>
      </c>
      <c r="HB681" s="2" t="s">
        <v>226</v>
      </c>
      <c r="HC681" s="4">
        <v>4</v>
      </c>
      <c r="HD681" s="8">
        <v>152.16</v>
      </c>
      <c r="HE681" s="4">
        <v>12</v>
      </c>
      <c r="HF681" s="8">
        <v>456.48</v>
      </c>
      <c r="HG681" s="7">
        <v>-0.6667</v>
      </c>
      <c r="HH681" s="7">
        <v>-0.6667</v>
      </c>
      <c r="HI681" s="2" t="s">
        <v>239</v>
      </c>
      <c r="HJ681" s="2" t="s">
        <v>223</v>
      </c>
      <c r="HK681" s="2" t="s">
        <v>416</v>
      </c>
      <c r="HL681" s="2" t="s">
        <v>3543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266</v>
      </c>
      <c r="HV681" s="2" t="s">
        <v>223</v>
      </c>
      <c r="HW681" s="2" t="s">
        <v>226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252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252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252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252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448</v>
      </c>
      <c r="LN681" s="2" t="s">
        <v>223</v>
      </c>
      <c r="LO681" s="2" t="s">
        <v>226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226</v>
      </c>
      <c r="MA681" s="2" t="s">
        <v>226</v>
      </c>
      <c r="MB681" s="2" t="s">
        <v>226</v>
      </c>
      <c r="MC681" s="2" t="s">
        <v>226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226</v>
      </c>
      <c r="MM681" s="2" t="s">
        <v>226</v>
      </c>
      <c r="MN681" s="2" t="s">
        <v>226</v>
      </c>
      <c r="MO681" s="2" t="s">
        <v>226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239</v>
      </c>
      <c r="MX681" s="2" t="s">
        <v>223</v>
      </c>
      <c r="MY681" s="2" t="s">
        <v>355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239</v>
      </c>
      <c r="NJ681" s="2" t="s">
        <v>261</v>
      </c>
      <c r="NK681" s="2" t="s">
        <v>3827</v>
      </c>
      <c r="NL681" s="2" t="s">
        <v>325</v>
      </c>
      <c r="NM681" s="2" t="s">
        <v>238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239</v>
      </c>
      <c r="NV681" s="2" t="s">
        <v>237</v>
      </c>
      <c r="NW681" s="2" t="s">
        <v>4107</v>
      </c>
      <c r="NX681" s="2" t="s">
        <v>3526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239</v>
      </c>
      <c r="OH681" s="2" t="s">
        <v>237</v>
      </c>
      <c r="OI681" s="2" t="s">
        <v>671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252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236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266</v>
      </c>
      <c r="QD681" s="2" t="s">
        <v>223</v>
      </c>
      <c r="QE681" s="2" t="s">
        <v>226</v>
      </c>
      <c r="QF681" s="2" t="s">
        <v>226</v>
      </c>
      <c r="QG681" s="2" t="s">
        <v>238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236</v>
      </c>
      <c r="QP681" s="2" t="s">
        <v>237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266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226</v>
      </c>
      <c r="RO681" s="2" t="s">
        <v>226</v>
      </c>
      <c r="RP681" s="2" t="s">
        <v>226</v>
      </c>
      <c r="RQ681" s="2" t="s">
        <v>226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236</v>
      </c>
      <c r="RZ681" s="2" t="s">
        <v>237</v>
      </c>
      <c r="SA681" s="2" t="s">
        <v>226</v>
      </c>
      <c r="SB681" s="2" t="s">
        <v>226</v>
      </c>
      <c r="SC681" s="2" t="s">
        <v>238</v>
      </c>
      <c r="SD681" s="2" t="s">
        <v>226</v>
      </c>
      <c r="SE681" s="4">
        <v>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>
        <v>70</v>
      </c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</row>
    <row r="682">
      <c r="A682" s="2" t="s">
        <v>4642</v>
      </c>
      <c r="B682" s="2" t="s">
        <v>577</v>
      </c>
      <c r="C682" s="2" t="s">
        <v>4255</v>
      </c>
      <c r="D682" s="2" t="s">
        <v>486</v>
      </c>
      <c r="E682" s="2" t="s">
        <v>3495</v>
      </c>
      <c r="F682" s="2" t="s">
        <v>4346</v>
      </c>
      <c r="G682" s="2" t="s">
        <v>4347</v>
      </c>
      <c r="H682" s="2" t="s">
        <v>3487</v>
      </c>
      <c r="I682" s="2" t="s">
        <v>4638</v>
      </c>
      <c r="J682" s="2" t="s">
        <v>221</v>
      </c>
      <c r="K682" s="2" t="s">
        <v>1414</v>
      </c>
      <c r="L682" s="3">
        <v>53.78</v>
      </c>
      <c r="M682" s="3">
        <v>56.47</v>
      </c>
      <c r="N682" s="3">
        <v>104.99</v>
      </c>
      <c r="O682" s="2" t="s">
        <v>223</v>
      </c>
      <c r="P682" s="2" t="s">
        <v>224</v>
      </c>
      <c r="Q682" s="2" t="s">
        <v>225</v>
      </c>
      <c r="R682" s="2" t="s">
        <v>226</v>
      </c>
      <c r="S682" s="2" t="s">
        <v>4349</v>
      </c>
      <c r="T682" s="2" t="s">
        <v>228</v>
      </c>
      <c r="U682" s="2" t="s">
        <v>229</v>
      </c>
      <c r="V682" s="2" t="s">
        <v>320</v>
      </c>
      <c r="W682" s="2" t="s">
        <v>971</v>
      </c>
      <c r="X682" s="2" t="s">
        <v>4350</v>
      </c>
      <c r="Y682" s="2" t="s">
        <v>838</v>
      </c>
      <c r="Z682" s="4">
        <v>64</v>
      </c>
      <c r="AA682" s="4">
        <f>=ROUNDDOWN(12.8,0)</f>
      </c>
      <c r="AB682" s="5">
        <v>5</v>
      </c>
      <c r="AC682" s="2" t="s">
        <v>4351</v>
      </c>
      <c r="AD682" s="4">
        <v>110</v>
      </c>
      <c r="AE682" s="4">
        <v>110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47</v>
      </c>
      <c r="AQ682" s="8">
        <v>2856.91</v>
      </c>
      <c r="AR682" s="4">
        <v>36</v>
      </c>
      <c r="AS682" s="8">
        <v>2117.53</v>
      </c>
      <c r="AT682" s="7">
        <v>0.3056</v>
      </c>
      <c r="AU682" s="7">
        <v>0.3492</v>
      </c>
      <c r="AV682" s="4" t="s">
        <v>226</v>
      </c>
      <c r="AW682" s="8" t="s">
        <v>226</v>
      </c>
      <c r="AX682" s="4" t="s">
        <v>226</v>
      </c>
      <c r="AY682" s="8" t="s">
        <v>226</v>
      </c>
      <c r="AZ682" s="7" t="s">
        <v>226</v>
      </c>
      <c r="BA682" s="7" t="s">
        <v>226</v>
      </c>
      <c r="BB682" s="7">
        <v>0.5179</v>
      </c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 t="s">
        <v>226</v>
      </c>
      <c r="BJ682" s="4">
        <v>47</v>
      </c>
      <c r="BK682" s="8">
        <v>2856.91</v>
      </c>
      <c r="BL682" s="2" t="s">
        <v>4643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236</v>
      </c>
      <c r="BV682" s="2" t="s">
        <v>237</v>
      </c>
      <c r="BW682" s="2" t="s">
        <v>226</v>
      </c>
      <c r="BX682" s="2" t="s">
        <v>226</v>
      </c>
      <c r="BY682" s="2" t="s">
        <v>238</v>
      </c>
      <c r="BZ682" s="2" t="s">
        <v>226</v>
      </c>
      <c r="CA682" s="4">
        <v>17</v>
      </c>
      <c r="CB682" s="8">
        <v>1036.83</v>
      </c>
      <c r="CC682" s="4">
        <v>9</v>
      </c>
      <c r="CD682" s="8">
        <v>548.91</v>
      </c>
      <c r="CE682" s="7">
        <v>0.8889</v>
      </c>
      <c r="CF682" s="7">
        <v>0.8889</v>
      </c>
      <c r="CG682" s="2" t="s">
        <v>239</v>
      </c>
      <c r="CH682" s="2" t="s">
        <v>223</v>
      </c>
      <c r="CI682" s="2" t="s">
        <v>3476</v>
      </c>
      <c r="CJ682" s="2" t="s">
        <v>298</v>
      </c>
      <c r="CK682" s="2" t="s">
        <v>238</v>
      </c>
      <c r="CL682" s="2" t="s">
        <v>226</v>
      </c>
      <c r="CM682" s="4">
        <v>13</v>
      </c>
      <c r="CN682" s="8">
        <v>792.87</v>
      </c>
      <c r="CO682" s="4">
        <v>8</v>
      </c>
      <c r="CP682" s="8">
        <v>487.92</v>
      </c>
      <c r="CQ682" s="7">
        <v>0.625</v>
      </c>
      <c r="CR682" s="7">
        <v>0.625</v>
      </c>
      <c r="CS682" s="2" t="s">
        <v>239</v>
      </c>
      <c r="CT682" s="2" t="s">
        <v>223</v>
      </c>
      <c r="CU682" s="2" t="s">
        <v>3827</v>
      </c>
      <c r="CV682" s="2" t="s">
        <v>3702</v>
      </c>
      <c r="CW682" s="2" t="s">
        <v>238</v>
      </c>
      <c r="CX682" s="2" t="s">
        <v>226</v>
      </c>
      <c r="CY682" s="4">
        <v>12</v>
      </c>
      <c r="CZ682" s="8">
        <v>745.44</v>
      </c>
      <c r="DA682" s="4">
        <v>10</v>
      </c>
      <c r="DB682" s="8">
        <v>621.2</v>
      </c>
      <c r="DC682" s="7">
        <v>0.2</v>
      </c>
      <c r="DD682" s="7">
        <v>0.2</v>
      </c>
      <c r="DE682" s="2" t="s">
        <v>239</v>
      </c>
      <c r="DF682" s="2" t="s">
        <v>223</v>
      </c>
      <c r="DG682" s="2" t="s">
        <v>491</v>
      </c>
      <c r="DH682" s="2" t="s">
        <v>514</v>
      </c>
      <c r="DI682" s="2" t="s">
        <v>238</v>
      </c>
      <c r="DJ682" s="2" t="s">
        <v>226</v>
      </c>
      <c r="DK682" s="4">
        <v>1</v>
      </c>
      <c r="DL682" s="8">
        <v>59.29</v>
      </c>
      <c r="DM682" s="4"/>
      <c r="DN682" s="8"/>
      <c r="DO682" s="7"/>
      <c r="DP682" s="7"/>
      <c r="DQ682" s="2" t="s">
        <v>239</v>
      </c>
      <c r="DR682" s="2" t="s">
        <v>223</v>
      </c>
      <c r="DS682" s="2" t="s">
        <v>1300</v>
      </c>
      <c r="DT682" s="2" t="s">
        <v>1802</v>
      </c>
      <c r="DU682" s="2" t="s">
        <v>238</v>
      </c>
      <c r="DV682" s="2" t="s">
        <v>226</v>
      </c>
      <c r="DW682" s="4">
        <v>1</v>
      </c>
      <c r="DX682" s="8">
        <v>59.29</v>
      </c>
      <c r="DY682" s="4">
        <v>1</v>
      </c>
      <c r="DZ682" s="8">
        <v>59.29</v>
      </c>
      <c r="EA682" s="7"/>
      <c r="EB682" s="7"/>
      <c r="EC682" s="2" t="s">
        <v>239</v>
      </c>
      <c r="ED682" s="2" t="s">
        <v>223</v>
      </c>
      <c r="EE682" s="2" t="s">
        <v>494</v>
      </c>
      <c r="EF682" s="2" t="s">
        <v>257</v>
      </c>
      <c r="EG682" s="2" t="s">
        <v>238</v>
      </c>
      <c r="EH682" s="2" t="s">
        <v>226</v>
      </c>
      <c r="EI682" s="4"/>
      <c r="EJ682" s="8"/>
      <c r="EK682" s="4">
        <v>1</v>
      </c>
      <c r="EL682" s="8">
        <v>59.16</v>
      </c>
      <c r="EM682" s="7">
        <v>-1</v>
      </c>
      <c r="EN682" s="7">
        <v>-1</v>
      </c>
      <c r="EO682" s="2" t="s">
        <v>239</v>
      </c>
      <c r="EP682" s="2" t="s">
        <v>223</v>
      </c>
      <c r="EQ682" s="2" t="s">
        <v>3827</v>
      </c>
      <c r="ER682" s="2" t="s">
        <v>4641</v>
      </c>
      <c r="ES682" s="2" t="s">
        <v>238</v>
      </c>
      <c r="ET682" s="2" t="s">
        <v>226</v>
      </c>
      <c r="EU682" s="4">
        <v>1</v>
      </c>
      <c r="EV682" s="8">
        <v>56.47</v>
      </c>
      <c r="EW682" s="4"/>
      <c r="EX682" s="8"/>
      <c r="EY682" s="7"/>
      <c r="EZ682" s="7"/>
      <c r="FA682" s="2" t="s">
        <v>239</v>
      </c>
      <c r="FB682" s="2" t="s">
        <v>223</v>
      </c>
      <c r="FC682" s="2" t="s">
        <v>720</v>
      </c>
      <c r="FD682" s="2" t="s">
        <v>3740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239</v>
      </c>
      <c r="FN682" s="2" t="s">
        <v>223</v>
      </c>
      <c r="FO682" s="2" t="s">
        <v>3827</v>
      </c>
      <c r="FP682" s="2" t="s">
        <v>226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239</v>
      </c>
      <c r="FZ682" s="2" t="s">
        <v>223</v>
      </c>
      <c r="GA682" s="2" t="s">
        <v>3889</v>
      </c>
      <c r="GB682" s="2" t="s">
        <v>226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252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239</v>
      </c>
      <c r="GX682" s="2" t="s">
        <v>223</v>
      </c>
      <c r="GY682" s="2" t="s">
        <v>921</v>
      </c>
      <c r="GZ682" s="2" t="s">
        <v>2809</v>
      </c>
      <c r="HA682" s="2" t="s">
        <v>238</v>
      </c>
      <c r="HB682" s="2" t="s">
        <v>226</v>
      </c>
      <c r="HC682" s="4">
        <v>2</v>
      </c>
      <c r="HD682" s="8">
        <v>106.72</v>
      </c>
      <c r="HE682" s="4">
        <v>6</v>
      </c>
      <c r="HF682" s="8">
        <v>284.58</v>
      </c>
      <c r="HG682" s="7">
        <v>-0.6667</v>
      </c>
      <c r="HH682" s="7">
        <v>-0.625</v>
      </c>
      <c r="HI682" s="2" t="s">
        <v>239</v>
      </c>
      <c r="HJ682" s="2" t="s">
        <v>223</v>
      </c>
      <c r="HK682" s="2" t="s">
        <v>416</v>
      </c>
      <c r="HL682" s="2" t="s">
        <v>476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266</v>
      </c>
      <c r="HV682" s="2" t="s">
        <v>223</v>
      </c>
      <c r="HW682" s="2" t="s">
        <v>226</v>
      </c>
      <c r="HX682" s="2" t="s">
        <v>226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252</v>
      </c>
      <c r="IH682" s="2" t="s">
        <v>223</v>
      </c>
      <c r="II682" s="2" t="s">
        <v>226</v>
      </c>
      <c r="IJ682" s="2" t="s">
        <v>226</v>
      </c>
      <c r="IK682" s="2" t="s">
        <v>238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252</v>
      </c>
      <c r="JF682" s="2" t="s">
        <v>223</v>
      </c>
      <c r="JG682" s="2" t="s">
        <v>226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252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252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252</v>
      </c>
      <c r="LB682" s="2" t="s">
        <v>223</v>
      </c>
      <c r="LC682" s="2" t="s">
        <v>226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448</v>
      </c>
      <c r="LN682" s="2" t="s">
        <v>223</v>
      </c>
      <c r="LO682" s="2" t="s">
        <v>226</v>
      </c>
      <c r="LP682" s="2" t="s">
        <v>226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226</v>
      </c>
      <c r="LZ682" s="2" t="s">
        <v>226</v>
      </c>
      <c r="MA682" s="2" t="s">
        <v>226</v>
      </c>
      <c r="MB682" s="2" t="s">
        <v>226</v>
      </c>
      <c r="MC682" s="2" t="s">
        <v>226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226</v>
      </c>
      <c r="MM682" s="2" t="s">
        <v>226</v>
      </c>
      <c r="MN682" s="2" t="s">
        <v>226</v>
      </c>
      <c r="MO682" s="2" t="s">
        <v>226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239</v>
      </c>
      <c r="MX682" s="2" t="s">
        <v>223</v>
      </c>
      <c r="MY682" s="2" t="s">
        <v>697</v>
      </c>
      <c r="MZ682" s="2" t="s">
        <v>226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239</v>
      </c>
      <c r="NJ682" s="2" t="s">
        <v>261</v>
      </c>
      <c r="NK682" s="2" t="s">
        <v>3827</v>
      </c>
      <c r="NL682" s="2" t="s">
        <v>290</v>
      </c>
      <c r="NM682" s="2" t="s">
        <v>238</v>
      </c>
      <c r="NN682" s="2" t="s">
        <v>226</v>
      </c>
      <c r="NO682" s="4"/>
      <c r="NP682" s="8"/>
      <c r="NQ682" s="4">
        <v>1</v>
      </c>
      <c r="NR682" s="8">
        <v>56.47</v>
      </c>
      <c r="NS682" s="7">
        <v>-1</v>
      </c>
      <c r="NT682" s="7">
        <v>-1</v>
      </c>
      <c r="NU682" s="2" t="s">
        <v>239</v>
      </c>
      <c r="NV682" s="2" t="s">
        <v>237</v>
      </c>
      <c r="NW682" s="2" t="s">
        <v>4107</v>
      </c>
      <c r="NX682" s="2" t="s">
        <v>1736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239</v>
      </c>
      <c r="OH682" s="2" t="s">
        <v>237</v>
      </c>
      <c r="OI682" s="2" t="s">
        <v>671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252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266</v>
      </c>
      <c r="QD682" s="2" t="s">
        <v>223</v>
      </c>
      <c r="QE682" s="2" t="s">
        <v>226</v>
      </c>
      <c r="QF682" s="2" t="s">
        <v>226</v>
      </c>
      <c r="QG682" s="2" t="s">
        <v>238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236</v>
      </c>
      <c r="QP682" s="2" t="s">
        <v>237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266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236</v>
      </c>
      <c r="RZ682" s="2" t="s">
        <v>237</v>
      </c>
      <c r="SA682" s="2" t="s">
        <v>226</v>
      </c>
      <c r="SB682" s="2" t="s">
        <v>226</v>
      </c>
      <c r="SC682" s="2" t="s">
        <v>238</v>
      </c>
      <c r="SD682" s="2" t="s">
        <v>226</v>
      </c>
      <c r="SE682" s="4">
        <v>64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>
        <v>110</v>
      </c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</row>
    <row r="683">
      <c r="A683" s="2" t="s">
        <v>4644</v>
      </c>
      <c r="B683" s="2" t="s">
        <v>577</v>
      </c>
      <c r="C683" s="2" t="s">
        <v>4255</v>
      </c>
      <c r="D683" s="2" t="s">
        <v>486</v>
      </c>
      <c r="E683" s="2" t="s">
        <v>3495</v>
      </c>
      <c r="F683" s="2" t="s">
        <v>4346</v>
      </c>
      <c r="G683" s="2" t="s">
        <v>4347</v>
      </c>
      <c r="H683" s="2" t="s">
        <v>3487</v>
      </c>
      <c r="I683" s="2" t="s">
        <v>4638</v>
      </c>
      <c r="J683" s="2" t="s">
        <v>437</v>
      </c>
      <c r="K683" s="2" t="s">
        <v>405</v>
      </c>
      <c r="L683" s="3">
        <v>43.13</v>
      </c>
      <c r="M683" s="3">
        <v>45.29</v>
      </c>
      <c r="N683" s="3">
        <v>84.99</v>
      </c>
      <c r="O683" s="2" t="s">
        <v>283</v>
      </c>
      <c r="P683" s="2" t="s">
        <v>284</v>
      </c>
      <c r="Q683" s="2" t="s">
        <v>225</v>
      </c>
      <c r="R683" s="2" t="s">
        <v>226</v>
      </c>
      <c r="S683" s="2" t="s">
        <v>4358</v>
      </c>
      <c r="T683" s="2" t="s">
        <v>228</v>
      </c>
      <c r="U683" s="2" t="s">
        <v>371</v>
      </c>
      <c r="V683" s="2" t="s">
        <v>320</v>
      </c>
      <c r="W683" s="2" t="s">
        <v>971</v>
      </c>
      <c r="X683" s="2" t="s">
        <v>4350</v>
      </c>
      <c r="Y683" s="2" t="s">
        <v>322</v>
      </c>
      <c r="Z683" s="4"/>
      <c r="AA683" s="4">
        <f>=ROUNDDOWN({0},0)</f>
      </c>
      <c r="AB683" s="5"/>
      <c r="AC683" s="2" t="s">
        <v>226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/>
      <c r="AQ683" s="8"/>
      <c r="AR683" s="4">
        <v>16</v>
      </c>
      <c r="AS683" s="8">
        <v>753.58</v>
      </c>
      <c r="AT683" s="7">
        <v>-1</v>
      </c>
      <c r="AU683" s="7">
        <v>-1</v>
      </c>
      <c r="AV683" s="4">
        <v>24</v>
      </c>
      <c r="AW683" s="8">
        <v>1210.78</v>
      </c>
      <c r="AX683" s="4">
        <v>31</v>
      </c>
      <c r="AY683" s="8">
        <v>1652.46</v>
      </c>
      <c r="AZ683" s="7">
        <v>-0.2258</v>
      </c>
      <c r="BA683" s="7">
        <v>-0.2673</v>
      </c>
      <c r="BB683" s="7"/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>
        <v>0.18</v>
      </c>
      <c r="BJ683" s="4"/>
      <c r="BK683" s="8"/>
      <c r="BL683" s="2" t="s">
        <v>4161</v>
      </c>
      <c r="BM683" s="7"/>
      <c r="BN683" s="7"/>
      <c r="BO683" s="4"/>
      <c r="BP683" s="8"/>
      <c r="BQ683" s="4"/>
      <c r="BR683" s="8"/>
      <c r="BS683" s="7"/>
      <c r="BT683" s="7"/>
      <c r="BU683" s="2" t="s">
        <v>287</v>
      </c>
      <c r="BV683" s="2" t="s">
        <v>237</v>
      </c>
      <c r="BW683" s="2" t="s">
        <v>226</v>
      </c>
      <c r="BX683" s="2" t="s">
        <v>226</v>
      </c>
      <c r="BY683" s="2" t="s">
        <v>238</v>
      </c>
      <c r="BZ683" s="2" t="s">
        <v>226</v>
      </c>
      <c r="CA683" s="4"/>
      <c r="CB683" s="8"/>
      <c r="CC683" s="4">
        <v>4</v>
      </c>
      <c r="CD683" s="8">
        <v>195.64</v>
      </c>
      <c r="CE683" s="7">
        <v>-1</v>
      </c>
      <c r="CF683" s="7">
        <v>-1</v>
      </c>
      <c r="CG683" s="2" t="s">
        <v>239</v>
      </c>
      <c r="CH683" s="2" t="s">
        <v>237</v>
      </c>
      <c r="CI683" s="2" t="s">
        <v>3476</v>
      </c>
      <c r="CJ683" s="2" t="s">
        <v>307</v>
      </c>
      <c r="CK683" s="2" t="s">
        <v>238</v>
      </c>
      <c r="CL683" s="2" t="s">
        <v>226</v>
      </c>
      <c r="CM683" s="4"/>
      <c r="CN683" s="8"/>
      <c r="CO683" s="4">
        <v>3</v>
      </c>
      <c r="CP683" s="8">
        <v>146.73</v>
      </c>
      <c r="CQ683" s="7">
        <v>-1</v>
      </c>
      <c r="CR683" s="7">
        <v>-1</v>
      </c>
      <c r="CS683" s="2" t="s">
        <v>239</v>
      </c>
      <c r="CT683" s="2" t="s">
        <v>237</v>
      </c>
      <c r="CU683" s="2" t="s">
        <v>4353</v>
      </c>
      <c r="CV683" s="2" t="s">
        <v>4645</v>
      </c>
      <c r="CW683" s="2" t="s">
        <v>238</v>
      </c>
      <c r="CX683" s="2" t="s">
        <v>226</v>
      </c>
      <c r="CY683" s="4"/>
      <c r="CZ683" s="8"/>
      <c r="DA683" s="4">
        <v>2</v>
      </c>
      <c r="DB683" s="8">
        <v>99.64</v>
      </c>
      <c r="DC683" s="7">
        <v>-1</v>
      </c>
      <c r="DD683" s="7">
        <v>-1</v>
      </c>
      <c r="DE683" s="2" t="s">
        <v>239</v>
      </c>
      <c r="DF683" s="2" t="s">
        <v>237</v>
      </c>
      <c r="DG683" s="2" t="s">
        <v>491</v>
      </c>
      <c r="DH683" s="2" t="s">
        <v>2089</v>
      </c>
      <c r="DI683" s="2" t="s">
        <v>238</v>
      </c>
      <c r="DJ683" s="2" t="s">
        <v>226</v>
      </c>
      <c r="DK683" s="4"/>
      <c r="DL683" s="8"/>
      <c r="DM683" s="4">
        <v>2</v>
      </c>
      <c r="DN683" s="8">
        <v>76.08</v>
      </c>
      <c r="DO683" s="7">
        <v>-1</v>
      </c>
      <c r="DP683" s="7">
        <v>-1</v>
      </c>
      <c r="DQ683" s="2" t="s">
        <v>239</v>
      </c>
      <c r="DR683" s="2" t="s">
        <v>237</v>
      </c>
      <c r="DS683" s="2" t="s">
        <v>1300</v>
      </c>
      <c r="DT683" s="2" t="s">
        <v>289</v>
      </c>
      <c r="DU683" s="2" t="s">
        <v>291</v>
      </c>
      <c r="DV683" s="2" t="s">
        <v>226</v>
      </c>
      <c r="DW683" s="4"/>
      <c r="DX683" s="8"/>
      <c r="DY683" s="4">
        <v>4</v>
      </c>
      <c r="DZ683" s="8">
        <v>190.2</v>
      </c>
      <c r="EA683" s="7">
        <v>-1</v>
      </c>
      <c r="EB683" s="7">
        <v>-1</v>
      </c>
      <c r="EC683" s="2" t="s">
        <v>239</v>
      </c>
      <c r="ED683" s="2" t="s">
        <v>237</v>
      </c>
      <c r="EE683" s="2" t="s">
        <v>494</v>
      </c>
      <c r="EF683" s="2" t="s">
        <v>1752</v>
      </c>
      <c r="EG683" s="2" t="s">
        <v>238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239</v>
      </c>
      <c r="EP683" s="2" t="s">
        <v>237</v>
      </c>
      <c r="EQ683" s="2" t="s">
        <v>4353</v>
      </c>
      <c r="ER683" s="2" t="s">
        <v>274</v>
      </c>
      <c r="ES683" s="2" t="s">
        <v>238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239</v>
      </c>
      <c r="FB683" s="2" t="s">
        <v>237</v>
      </c>
      <c r="FC683" s="2" t="s">
        <v>3454</v>
      </c>
      <c r="FD683" s="2" t="s">
        <v>1289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237</v>
      </c>
      <c r="FO683" s="2" t="s">
        <v>4353</v>
      </c>
      <c r="FP683" s="2" t="s">
        <v>1963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226</v>
      </c>
      <c r="FZ683" s="2" t="s">
        <v>226</v>
      </c>
      <c r="GA683" s="2" t="s">
        <v>226</v>
      </c>
      <c r="GB683" s="2" t="s">
        <v>226</v>
      </c>
      <c r="GC683" s="2" t="s">
        <v>226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252</v>
      </c>
      <c r="GL683" s="2" t="s">
        <v>237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237</v>
      </c>
      <c r="GY683" s="2" t="s">
        <v>226</v>
      </c>
      <c r="GZ683" s="2" t="s">
        <v>226</v>
      </c>
      <c r="HA683" s="2" t="s">
        <v>238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252</v>
      </c>
      <c r="HJ683" s="2" t="s">
        <v>237</v>
      </c>
      <c r="HK683" s="2" t="s">
        <v>226</v>
      </c>
      <c r="HL683" s="2" t="s">
        <v>226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266</v>
      </c>
      <c r="HV683" s="2" t="s">
        <v>237</v>
      </c>
      <c r="HW683" s="2" t="s">
        <v>226</v>
      </c>
      <c r="HX683" s="2" t="s">
        <v>226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252</v>
      </c>
      <c r="IH683" s="2" t="s">
        <v>237</v>
      </c>
      <c r="II683" s="2" t="s">
        <v>226</v>
      </c>
      <c r="IJ683" s="2" t="s">
        <v>226</v>
      </c>
      <c r="IK683" s="2" t="s">
        <v>238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237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252</v>
      </c>
      <c r="JF683" s="2" t="s">
        <v>237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252</v>
      </c>
      <c r="JR683" s="2" t="s">
        <v>237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237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252</v>
      </c>
      <c r="KP683" s="2" t="s">
        <v>237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252</v>
      </c>
      <c r="LB683" s="2" t="s">
        <v>237</v>
      </c>
      <c r="LC683" s="2" t="s">
        <v>226</v>
      </c>
      <c r="LD683" s="2" t="s">
        <v>226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252</v>
      </c>
      <c r="LN683" s="2" t="s">
        <v>237</v>
      </c>
      <c r="LO683" s="2" t="s">
        <v>226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226</v>
      </c>
      <c r="MA683" s="2" t="s">
        <v>226</v>
      </c>
      <c r="MB683" s="2" t="s">
        <v>226</v>
      </c>
      <c r="MC683" s="2" t="s">
        <v>226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226</v>
      </c>
      <c r="MM683" s="2" t="s">
        <v>226</v>
      </c>
      <c r="MN683" s="2" t="s">
        <v>226</v>
      </c>
      <c r="MO683" s="2" t="s">
        <v>226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239</v>
      </c>
      <c r="MX683" s="2" t="s">
        <v>237</v>
      </c>
      <c r="MY683" s="2" t="s">
        <v>355</v>
      </c>
      <c r="MZ683" s="2" t="s">
        <v>226</v>
      </c>
      <c r="NA683" s="2" t="s">
        <v>238</v>
      </c>
      <c r="NB683" s="2" t="s">
        <v>226</v>
      </c>
      <c r="NC683" s="4"/>
      <c r="ND683" s="8"/>
      <c r="NE683" s="4">
        <v>1</v>
      </c>
      <c r="NF683" s="8">
        <v>45.29</v>
      </c>
      <c r="NG683" s="7">
        <v>-1</v>
      </c>
      <c r="NH683" s="7">
        <v>-1</v>
      </c>
      <c r="NI683" s="2" t="s">
        <v>239</v>
      </c>
      <c r="NJ683" s="2" t="s">
        <v>237</v>
      </c>
      <c r="NK683" s="2" t="s">
        <v>4353</v>
      </c>
      <c r="NL683" s="2" t="s">
        <v>703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239</v>
      </c>
      <c r="NV683" s="2" t="s">
        <v>237</v>
      </c>
      <c r="NW683" s="2" t="s">
        <v>720</v>
      </c>
      <c r="NX683" s="2" t="s">
        <v>718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252</v>
      </c>
      <c r="OH683" s="2" t="s">
        <v>237</v>
      </c>
      <c r="OI683" s="2" t="s">
        <v>226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252</v>
      </c>
      <c r="OT683" s="2" t="s">
        <v>237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252</v>
      </c>
      <c r="PF683" s="2" t="s">
        <v>237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266</v>
      </c>
      <c r="QD683" s="2" t="s">
        <v>237</v>
      </c>
      <c r="QE683" s="2" t="s">
        <v>226</v>
      </c>
      <c r="QF683" s="2" t="s">
        <v>226</v>
      </c>
      <c r="QG683" s="2" t="s">
        <v>238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252</v>
      </c>
      <c r="QP683" s="2" t="s">
        <v>237</v>
      </c>
      <c r="QQ683" s="2" t="s">
        <v>226</v>
      </c>
      <c r="QR683" s="2" t="s">
        <v>226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266</v>
      </c>
      <c r="RB683" s="2" t="s">
        <v>237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252</v>
      </c>
      <c r="RZ683" s="2" t="s">
        <v>237</v>
      </c>
      <c r="SA683" s="2" t="s">
        <v>226</v>
      </c>
      <c r="SB683" s="2" t="s">
        <v>226</v>
      </c>
      <c r="SC683" s="2" t="s">
        <v>238</v>
      </c>
      <c r="SD683" s="2" t="s">
        <v>226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</row>
    <row r="684">
      <c r="A684" s="2" t="s">
        <v>4646</v>
      </c>
      <c r="B684" s="2" t="s">
        <v>577</v>
      </c>
      <c r="C684" s="2" t="s">
        <v>4255</v>
      </c>
      <c r="D684" s="2" t="s">
        <v>486</v>
      </c>
      <c r="E684" s="2" t="s">
        <v>3495</v>
      </c>
      <c r="F684" s="2" t="s">
        <v>4346</v>
      </c>
      <c r="G684" s="2" t="s">
        <v>4347</v>
      </c>
      <c r="H684" s="2" t="s">
        <v>3487</v>
      </c>
      <c r="I684" s="2" t="s">
        <v>4638</v>
      </c>
      <c r="J684" s="2" t="s">
        <v>221</v>
      </c>
      <c r="K684" s="2" t="s">
        <v>405</v>
      </c>
      <c r="L684" s="3">
        <v>53.78</v>
      </c>
      <c r="M684" s="3">
        <v>56.47</v>
      </c>
      <c r="N684" s="3">
        <v>104.99</v>
      </c>
      <c r="O684" s="2" t="s">
        <v>283</v>
      </c>
      <c r="P684" s="2" t="s">
        <v>284</v>
      </c>
      <c r="Q684" s="2" t="s">
        <v>225</v>
      </c>
      <c r="R684" s="2" t="s">
        <v>226</v>
      </c>
      <c r="S684" s="2" t="s">
        <v>4358</v>
      </c>
      <c r="T684" s="2" t="s">
        <v>228</v>
      </c>
      <c r="U684" s="2" t="s">
        <v>229</v>
      </c>
      <c r="V684" s="2" t="s">
        <v>320</v>
      </c>
      <c r="W684" s="2" t="s">
        <v>971</v>
      </c>
      <c r="X684" s="2" t="s">
        <v>4350</v>
      </c>
      <c r="Y684" s="2" t="s">
        <v>322</v>
      </c>
      <c r="Z684" s="4">
        <v>34</v>
      </c>
      <c r="AA684" s="4">
        <f>=ROUNDDOWN(17,0)</f>
      </c>
      <c r="AB684" s="5">
        <v>2</v>
      </c>
      <c r="AC684" s="2" t="s">
        <v>226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24</v>
      </c>
      <c r="AQ684" s="8">
        <v>1210.78</v>
      </c>
      <c r="AR684" s="4">
        <v>15</v>
      </c>
      <c r="AS684" s="8">
        <v>898.88</v>
      </c>
      <c r="AT684" s="7">
        <v>0.6</v>
      </c>
      <c r="AU684" s="7">
        <v>0.347</v>
      </c>
      <c r="AV684" s="4" t="s">
        <v>226</v>
      </c>
      <c r="AW684" s="8" t="s">
        <v>226</v>
      </c>
      <c r="AX684" s="4" t="s">
        <v>226</v>
      </c>
      <c r="AY684" s="8" t="s">
        <v>226</v>
      </c>
      <c r="AZ684" s="7" t="s">
        <v>226</v>
      </c>
      <c r="BA684" s="7" t="s">
        <v>226</v>
      </c>
      <c r="BB684" s="7">
        <v>1</v>
      </c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 t="s">
        <v>226</v>
      </c>
      <c r="BJ684" s="4">
        <v>24</v>
      </c>
      <c r="BK684" s="8">
        <v>1210.78</v>
      </c>
      <c r="BL684" s="2" t="s">
        <v>4647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287</v>
      </c>
      <c r="BV684" s="2" t="s">
        <v>237</v>
      </c>
      <c r="BW684" s="2" t="s">
        <v>226</v>
      </c>
      <c r="BX684" s="2" t="s">
        <v>226</v>
      </c>
      <c r="BY684" s="2" t="s">
        <v>238</v>
      </c>
      <c r="BZ684" s="2" t="s">
        <v>226</v>
      </c>
      <c r="CA684" s="4">
        <v>2</v>
      </c>
      <c r="CB684" s="8">
        <v>121.98</v>
      </c>
      <c r="CC684" s="4">
        <v>8</v>
      </c>
      <c r="CD684" s="8">
        <v>487.92</v>
      </c>
      <c r="CE684" s="7">
        <v>-0.75</v>
      </c>
      <c r="CF684" s="7">
        <v>-0.75</v>
      </c>
      <c r="CG684" s="2" t="s">
        <v>239</v>
      </c>
      <c r="CH684" s="2" t="s">
        <v>223</v>
      </c>
      <c r="CI684" s="2" t="s">
        <v>3476</v>
      </c>
      <c r="CJ684" s="2" t="s">
        <v>521</v>
      </c>
      <c r="CK684" s="2" t="s">
        <v>238</v>
      </c>
      <c r="CL684" s="2" t="s">
        <v>226</v>
      </c>
      <c r="CM684" s="4">
        <v>3</v>
      </c>
      <c r="CN684" s="8">
        <v>146.37</v>
      </c>
      <c r="CO684" s="4">
        <v>1</v>
      </c>
      <c r="CP684" s="8">
        <v>60.99</v>
      </c>
      <c r="CQ684" s="7">
        <v>2</v>
      </c>
      <c r="CR684" s="7">
        <v>1.3999</v>
      </c>
      <c r="CS684" s="2" t="s">
        <v>239</v>
      </c>
      <c r="CT684" s="2" t="s">
        <v>223</v>
      </c>
      <c r="CU684" s="2" t="s">
        <v>4353</v>
      </c>
      <c r="CV684" s="2" t="s">
        <v>4552</v>
      </c>
      <c r="CW684" s="2" t="s">
        <v>238</v>
      </c>
      <c r="CX684" s="2" t="s">
        <v>226</v>
      </c>
      <c r="CY684" s="4">
        <v>4</v>
      </c>
      <c r="CZ684" s="8">
        <v>248.48</v>
      </c>
      <c r="DA684" s="4"/>
      <c r="DB684" s="8"/>
      <c r="DC684" s="7"/>
      <c r="DD684" s="7"/>
      <c r="DE684" s="2" t="s">
        <v>239</v>
      </c>
      <c r="DF684" s="2" t="s">
        <v>223</v>
      </c>
      <c r="DG684" s="2" t="s">
        <v>491</v>
      </c>
      <c r="DH684" s="2" t="s">
        <v>412</v>
      </c>
      <c r="DI684" s="2" t="s">
        <v>238</v>
      </c>
      <c r="DJ684" s="2" t="s">
        <v>226</v>
      </c>
      <c r="DK684" s="4">
        <v>8</v>
      </c>
      <c r="DL684" s="8">
        <v>284.56</v>
      </c>
      <c r="DM684" s="4"/>
      <c r="DN684" s="8"/>
      <c r="DO684" s="7"/>
      <c r="DP684" s="7"/>
      <c r="DQ684" s="2" t="s">
        <v>239</v>
      </c>
      <c r="DR684" s="2" t="s">
        <v>223</v>
      </c>
      <c r="DS684" s="2" t="s">
        <v>1300</v>
      </c>
      <c r="DT684" s="2" t="s">
        <v>289</v>
      </c>
      <c r="DU684" s="2" t="s">
        <v>291</v>
      </c>
      <c r="DV684" s="2" t="s">
        <v>226</v>
      </c>
      <c r="DW684" s="4">
        <v>5</v>
      </c>
      <c r="DX684" s="8">
        <v>296.45</v>
      </c>
      <c r="DY684" s="4">
        <v>3</v>
      </c>
      <c r="DZ684" s="8">
        <v>177.87</v>
      </c>
      <c r="EA684" s="7">
        <v>0.6667</v>
      </c>
      <c r="EB684" s="7">
        <v>0.6667</v>
      </c>
      <c r="EC684" s="2" t="s">
        <v>239</v>
      </c>
      <c r="ED684" s="2" t="s">
        <v>223</v>
      </c>
      <c r="EE684" s="2" t="s">
        <v>494</v>
      </c>
      <c r="EF684" s="2" t="s">
        <v>3177</v>
      </c>
      <c r="EG684" s="2" t="s">
        <v>238</v>
      </c>
      <c r="EH684" s="2" t="s">
        <v>226</v>
      </c>
      <c r="EI684" s="4"/>
      <c r="EJ684" s="8"/>
      <c r="EK684" s="4">
        <v>1</v>
      </c>
      <c r="EL684" s="8">
        <v>59.16</v>
      </c>
      <c r="EM684" s="7">
        <v>-1</v>
      </c>
      <c r="EN684" s="7">
        <v>-1</v>
      </c>
      <c r="EO684" s="2" t="s">
        <v>239</v>
      </c>
      <c r="EP684" s="2" t="s">
        <v>223</v>
      </c>
      <c r="EQ684" s="2" t="s">
        <v>4353</v>
      </c>
      <c r="ER684" s="2" t="s">
        <v>519</v>
      </c>
      <c r="ES684" s="2" t="s">
        <v>238</v>
      </c>
      <c r="ET684" s="2" t="s">
        <v>226</v>
      </c>
      <c r="EU684" s="4">
        <v>2</v>
      </c>
      <c r="EV684" s="8">
        <v>112.94</v>
      </c>
      <c r="EW684" s="4"/>
      <c r="EX684" s="8"/>
      <c r="EY684" s="7"/>
      <c r="EZ684" s="7"/>
      <c r="FA684" s="2" t="s">
        <v>239</v>
      </c>
      <c r="FB684" s="2" t="s">
        <v>223</v>
      </c>
      <c r="FC684" s="2" t="s">
        <v>3454</v>
      </c>
      <c r="FD684" s="2" t="s">
        <v>542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239</v>
      </c>
      <c r="FN684" s="2" t="s">
        <v>223</v>
      </c>
      <c r="FO684" s="2" t="s">
        <v>4353</v>
      </c>
      <c r="FP684" s="2" t="s">
        <v>1289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226</v>
      </c>
      <c r="FZ684" s="2" t="s">
        <v>226</v>
      </c>
      <c r="GA684" s="2" t="s">
        <v>226</v>
      </c>
      <c r="GB684" s="2" t="s">
        <v>226</v>
      </c>
      <c r="GC684" s="2" t="s">
        <v>226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252</v>
      </c>
      <c r="GL684" s="2" t="s">
        <v>223</v>
      </c>
      <c r="GM684" s="2" t="s">
        <v>226</v>
      </c>
      <c r="GN684" s="2" t="s">
        <v>226</v>
      </c>
      <c r="GO684" s="2" t="s">
        <v>238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223</v>
      </c>
      <c r="GY684" s="2" t="s">
        <v>226</v>
      </c>
      <c r="GZ684" s="2" t="s">
        <v>226</v>
      </c>
      <c r="HA684" s="2" t="s">
        <v>238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252</v>
      </c>
      <c r="HJ684" s="2" t="s">
        <v>223</v>
      </c>
      <c r="HK684" s="2" t="s">
        <v>226</v>
      </c>
      <c r="HL684" s="2" t="s">
        <v>226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266</v>
      </c>
      <c r="HV684" s="2" t="s">
        <v>223</v>
      </c>
      <c r="HW684" s="2" t="s">
        <v>226</v>
      </c>
      <c r="HX684" s="2" t="s">
        <v>226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252</v>
      </c>
      <c r="IH684" s="2" t="s">
        <v>223</v>
      </c>
      <c r="II684" s="2" t="s">
        <v>226</v>
      </c>
      <c r="IJ684" s="2" t="s">
        <v>226</v>
      </c>
      <c r="IK684" s="2" t="s">
        <v>238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223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252</v>
      </c>
      <c r="JF684" s="2" t="s">
        <v>223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252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252</v>
      </c>
      <c r="KP684" s="2" t="s">
        <v>223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252</v>
      </c>
      <c r="LB684" s="2" t="s">
        <v>223</v>
      </c>
      <c r="LC684" s="2" t="s">
        <v>226</v>
      </c>
      <c r="LD684" s="2" t="s">
        <v>226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252</v>
      </c>
      <c r="LN684" s="2" t="s">
        <v>223</v>
      </c>
      <c r="LO684" s="2" t="s">
        <v>226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239</v>
      </c>
      <c r="MX684" s="2" t="s">
        <v>223</v>
      </c>
      <c r="MY684" s="2" t="s">
        <v>697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>
        <v>2</v>
      </c>
      <c r="NF684" s="8">
        <v>112.94</v>
      </c>
      <c r="NG684" s="7">
        <v>-1</v>
      </c>
      <c r="NH684" s="7">
        <v>-1</v>
      </c>
      <c r="NI684" s="2" t="s">
        <v>239</v>
      </c>
      <c r="NJ684" s="2" t="s">
        <v>261</v>
      </c>
      <c r="NK684" s="2" t="s">
        <v>4353</v>
      </c>
      <c r="NL684" s="2" t="s">
        <v>838</v>
      </c>
      <c r="NM684" s="2" t="s">
        <v>238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239</v>
      </c>
      <c r="NV684" s="2" t="s">
        <v>237</v>
      </c>
      <c r="NW684" s="2" t="s">
        <v>720</v>
      </c>
      <c r="NX684" s="2" t="s">
        <v>721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252</v>
      </c>
      <c r="OH684" s="2" t="s">
        <v>223</v>
      </c>
      <c r="OI684" s="2" t="s">
        <v>226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252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252</v>
      </c>
      <c r="PF684" s="2" t="s">
        <v>223</v>
      </c>
      <c r="PG684" s="2" t="s">
        <v>226</v>
      </c>
      <c r="PH684" s="2" t="s">
        <v>226</v>
      </c>
      <c r="PI684" s="2" t="s">
        <v>238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266</v>
      </c>
      <c r="QD684" s="2" t="s">
        <v>223</v>
      </c>
      <c r="QE684" s="2" t="s">
        <v>226</v>
      </c>
      <c r="QF684" s="2" t="s">
        <v>226</v>
      </c>
      <c r="QG684" s="2" t="s">
        <v>238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252</v>
      </c>
      <c r="QP684" s="2" t="s">
        <v>237</v>
      </c>
      <c r="QQ684" s="2" t="s">
        <v>226</v>
      </c>
      <c r="QR684" s="2" t="s">
        <v>226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266</v>
      </c>
      <c r="RB684" s="2" t="s">
        <v>223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252</v>
      </c>
      <c r="RZ684" s="2" t="s">
        <v>237</v>
      </c>
      <c r="SA684" s="2" t="s">
        <v>226</v>
      </c>
      <c r="SB684" s="2" t="s">
        <v>226</v>
      </c>
      <c r="SC684" s="2" t="s">
        <v>238</v>
      </c>
      <c r="SD684" s="2" t="s">
        <v>226</v>
      </c>
      <c r="SE684" s="4">
        <v>34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</row>
    <row r="685">
      <c r="A685" s="2" t="s">
        <v>4648</v>
      </c>
      <c r="B685" s="2" t="s">
        <v>577</v>
      </c>
      <c r="C685" s="2" t="s">
        <v>4255</v>
      </c>
      <c r="D685" s="2" t="s">
        <v>486</v>
      </c>
      <c r="E685" s="2" t="s">
        <v>3495</v>
      </c>
      <c r="F685" s="2" t="s">
        <v>4412</v>
      </c>
      <c r="G685" s="2" t="s">
        <v>4413</v>
      </c>
      <c r="H685" s="2" t="s">
        <v>4414</v>
      </c>
      <c r="I685" s="2" t="s">
        <v>4649</v>
      </c>
      <c r="J685" s="2" t="s">
        <v>437</v>
      </c>
      <c r="K685" s="2" t="s">
        <v>4280</v>
      </c>
      <c r="L685" s="3">
        <v>35</v>
      </c>
      <c r="M685" s="3">
        <v>36.75</v>
      </c>
      <c r="N685" s="3">
        <v>69.99</v>
      </c>
      <c r="O685" s="2" t="s">
        <v>223</v>
      </c>
      <c r="P685" s="2" t="s">
        <v>224</v>
      </c>
      <c r="Q685" s="2" t="s">
        <v>225</v>
      </c>
      <c r="R685" s="2" t="s">
        <v>226</v>
      </c>
      <c r="S685" s="2" t="s">
        <v>4416</v>
      </c>
      <c r="T685" s="2" t="s">
        <v>228</v>
      </c>
      <c r="U685" s="2" t="s">
        <v>371</v>
      </c>
      <c r="V685" s="2" t="s">
        <v>2079</v>
      </c>
      <c r="W685" s="2" t="s">
        <v>231</v>
      </c>
      <c r="X685" s="2" t="s">
        <v>226</v>
      </c>
      <c r="Y685" s="2" t="s">
        <v>985</v>
      </c>
      <c r="Z685" s="4">
        <v>116</v>
      </c>
      <c r="AA685" s="4">
        <f>=ROUNDDOWN(96.6666666666667,0)</f>
      </c>
      <c r="AB685" s="5">
        <v>1.2</v>
      </c>
      <c r="AC685" s="2" t="s">
        <v>260</v>
      </c>
      <c r="AD685" s="4">
        <v>60</v>
      </c>
      <c r="AE685" s="4">
        <v>120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24</v>
      </c>
      <c r="AQ685" s="8">
        <v>796.48</v>
      </c>
      <c r="AR685" s="4">
        <v>47</v>
      </c>
      <c r="AS685" s="8">
        <v>1623.36</v>
      </c>
      <c r="AT685" s="7">
        <v>-0.4894</v>
      </c>
      <c r="AU685" s="7">
        <v>-0.5094</v>
      </c>
      <c r="AV685" s="4">
        <v>54</v>
      </c>
      <c r="AW685" s="8">
        <v>2199.18</v>
      </c>
      <c r="AX685" s="4">
        <v>85</v>
      </c>
      <c r="AY685" s="8">
        <v>3363.82</v>
      </c>
      <c r="AZ685" s="7">
        <v>-0.3647</v>
      </c>
      <c r="BA685" s="7">
        <v>-0.3462</v>
      </c>
      <c r="BB685" s="7">
        <v>0.3622</v>
      </c>
      <c r="BC685" s="4">
        <v>54</v>
      </c>
      <c r="BD685" s="8">
        <v>2199.18</v>
      </c>
      <c r="BE685" s="4">
        <v>85</v>
      </c>
      <c r="BF685" s="8">
        <v>3363.82</v>
      </c>
      <c r="BG685" s="7">
        <v>-0.3647</v>
      </c>
      <c r="BH685" s="7">
        <v>-0.3462</v>
      </c>
      <c r="BI685" s="7">
        <v>1</v>
      </c>
      <c r="BJ685" s="4">
        <v>24</v>
      </c>
      <c r="BK685" s="8">
        <v>796.48</v>
      </c>
      <c r="BL685" s="2" t="s">
        <v>4650</v>
      </c>
      <c r="BM685" s="7">
        <v>1</v>
      </c>
      <c r="BN685" s="7">
        <v>1</v>
      </c>
      <c r="BO685" s="4">
        <v>1</v>
      </c>
      <c r="BP685" s="8">
        <v>35.26</v>
      </c>
      <c r="BQ685" s="4">
        <v>19</v>
      </c>
      <c r="BR685" s="8">
        <v>669.94</v>
      </c>
      <c r="BS685" s="7">
        <v>-0.9474</v>
      </c>
      <c r="BT685" s="7">
        <v>-0.9474</v>
      </c>
      <c r="BU685" s="2" t="s">
        <v>239</v>
      </c>
      <c r="BV685" s="2" t="s">
        <v>223</v>
      </c>
      <c r="BW685" s="2" t="s">
        <v>226</v>
      </c>
      <c r="BX685" s="2" t="s">
        <v>3274</v>
      </c>
      <c r="BY685" s="2" t="s">
        <v>238</v>
      </c>
      <c r="BZ685" s="2" t="s">
        <v>226</v>
      </c>
      <c r="CA685" s="4">
        <v>11</v>
      </c>
      <c r="CB685" s="8">
        <v>357.61</v>
      </c>
      <c r="CC685" s="4">
        <v>5</v>
      </c>
      <c r="CD685" s="8">
        <v>162.55</v>
      </c>
      <c r="CE685" s="7">
        <v>1.2</v>
      </c>
      <c r="CF685" s="7">
        <v>1.2</v>
      </c>
      <c r="CG685" s="2" t="s">
        <v>239</v>
      </c>
      <c r="CH685" s="2" t="s">
        <v>223</v>
      </c>
      <c r="CI685" s="2" t="s">
        <v>1208</v>
      </c>
      <c r="CJ685" s="2" t="s">
        <v>1071</v>
      </c>
      <c r="CK685" s="2" t="s">
        <v>238</v>
      </c>
      <c r="CL685" s="2" t="s">
        <v>226</v>
      </c>
      <c r="CM685" s="4">
        <v>3</v>
      </c>
      <c r="CN685" s="8">
        <v>115.71</v>
      </c>
      <c r="CO685" s="4">
        <v>3</v>
      </c>
      <c r="CP685" s="8">
        <v>115.71</v>
      </c>
      <c r="CQ685" s="7"/>
      <c r="CR685" s="7"/>
      <c r="CS685" s="2" t="s">
        <v>239</v>
      </c>
      <c r="CT685" s="2" t="s">
        <v>223</v>
      </c>
      <c r="CU685" s="2" t="s">
        <v>983</v>
      </c>
      <c r="CV685" s="2" t="s">
        <v>4517</v>
      </c>
      <c r="CW685" s="2" t="s">
        <v>238</v>
      </c>
      <c r="CX685" s="2" t="s">
        <v>226</v>
      </c>
      <c r="CY685" s="4">
        <v>3</v>
      </c>
      <c r="CZ685" s="8">
        <v>102.9</v>
      </c>
      <c r="DA685" s="4">
        <v>9</v>
      </c>
      <c r="DB685" s="8">
        <v>308.7</v>
      </c>
      <c r="DC685" s="7">
        <v>-0.6667</v>
      </c>
      <c r="DD685" s="7">
        <v>-0.6667</v>
      </c>
      <c r="DE685" s="2" t="s">
        <v>239</v>
      </c>
      <c r="DF685" s="2" t="s">
        <v>223</v>
      </c>
      <c r="DG685" s="2" t="s">
        <v>1096</v>
      </c>
      <c r="DH685" s="2" t="s">
        <v>1080</v>
      </c>
      <c r="DI685" s="2" t="s">
        <v>238</v>
      </c>
      <c r="DJ685" s="2" t="s">
        <v>226</v>
      </c>
      <c r="DK685" s="4">
        <v>2</v>
      </c>
      <c r="DL685" s="8">
        <v>61.72</v>
      </c>
      <c r="DM685" s="4"/>
      <c r="DN685" s="8"/>
      <c r="DO685" s="7"/>
      <c r="DP685" s="7"/>
      <c r="DQ685" s="2" t="s">
        <v>239</v>
      </c>
      <c r="DR685" s="2" t="s">
        <v>223</v>
      </c>
      <c r="DS685" s="2" t="s">
        <v>1237</v>
      </c>
      <c r="DT685" s="2" t="s">
        <v>1021</v>
      </c>
      <c r="DU685" s="2" t="s">
        <v>238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239</v>
      </c>
      <c r="ED685" s="2" t="s">
        <v>223</v>
      </c>
      <c r="EE685" s="2" t="s">
        <v>1040</v>
      </c>
      <c r="EF685" s="2" t="s">
        <v>1225</v>
      </c>
      <c r="EG685" s="2" t="s">
        <v>238</v>
      </c>
      <c r="EH685" s="2" t="s">
        <v>226</v>
      </c>
      <c r="EI685" s="4">
        <v>1</v>
      </c>
      <c r="EJ685" s="8">
        <v>32.21</v>
      </c>
      <c r="EK685" s="4">
        <v>2</v>
      </c>
      <c r="EL685" s="8">
        <v>64.42</v>
      </c>
      <c r="EM685" s="7">
        <v>-0.5</v>
      </c>
      <c r="EN685" s="7">
        <v>-0.5</v>
      </c>
      <c r="EO685" s="2" t="s">
        <v>239</v>
      </c>
      <c r="EP685" s="2" t="s">
        <v>223</v>
      </c>
      <c r="EQ685" s="2" t="s">
        <v>985</v>
      </c>
      <c r="ER685" s="2" t="s">
        <v>986</v>
      </c>
      <c r="ES685" s="2" t="s">
        <v>238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239</v>
      </c>
      <c r="FB685" s="2" t="s">
        <v>223</v>
      </c>
      <c r="FC685" s="2" t="s">
        <v>4385</v>
      </c>
      <c r="FD685" s="2" t="s">
        <v>4329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223</v>
      </c>
      <c r="FO685" s="2" t="s">
        <v>2560</v>
      </c>
      <c r="FP685" s="2" t="s">
        <v>1209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239</v>
      </c>
      <c r="FZ685" s="2" t="s">
        <v>223</v>
      </c>
      <c r="GA685" s="2" t="s">
        <v>661</v>
      </c>
      <c r="GB685" s="2" t="s">
        <v>226</v>
      </c>
      <c r="GC685" s="2" t="s">
        <v>238</v>
      </c>
      <c r="GD685" s="2" t="s">
        <v>226</v>
      </c>
      <c r="GE685" s="4"/>
      <c r="GF685" s="8"/>
      <c r="GG685" s="4">
        <v>1</v>
      </c>
      <c r="GH685" s="8">
        <v>38.59</v>
      </c>
      <c r="GI685" s="7">
        <v>-1</v>
      </c>
      <c r="GJ685" s="7">
        <v>-1</v>
      </c>
      <c r="GK685" s="2" t="s">
        <v>1002</v>
      </c>
      <c r="GL685" s="2" t="s">
        <v>237</v>
      </c>
      <c r="GM685" s="2" t="s">
        <v>1777</v>
      </c>
      <c r="GN685" s="2" t="s">
        <v>361</v>
      </c>
      <c r="GO685" s="2" t="s">
        <v>238</v>
      </c>
      <c r="GP685" s="2" t="s">
        <v>226</v>
      </c>
      <c r="GQ685" s="4"/>
      <c r="GR685" s="8"/>
      <c r="GS685" s="4">
        <v>2</v>
      </c>
      <c r="GT685" s="8">
        <v>72.98</v>
      </c>
      <c r="GU685" s="7">
        <v>-1</v>
      </c>
      <c r="GV685" s="7">
        <v>-1</v>
      </c>
      <c r="GW685" s="2" t="s">
        <v>239</v>
      </c>
      <c r="GX685" s="2" t="s">
        <v>223</v>
      </c>
      <c r="GY685" s="2" t="s">
        <v>1942</v>
      </c>
      <c r="GZ685" s="2" t="s">
        <v>1642</v>
      </c>
      <c r="HA685" s="2" t="s">
        <v>238</v>
      </c>
      <c r="HB685" s="2" t="s">
        <v>226</v>
      </c>
      <c r="HC685" s="4">
        <v>3</v>
      </c>
      <c r="HD685" s="8">
        <v>91.07</v>
      </c>
      <c r="HE685" s="4">
        <v>3</v>
      </c>
      <c r="HF685" s="8">
        <v>92.61</v>
      </c>
      <c r="HG685" s="7"/>
      <c r="HH685" s="7">
        <v>-0.0166</v>
      </c>
      <c r="HI685" s="2" t="s">
        <v>239</v>
      </c>
      <c r="HJ685" s="2" t="s">
        <v>223</v>
      </c>
      <c r="HK685" s="2" t="s">
        <v>416</v>
      </c>
      <c r="HL685" s="2" t="s">
        <v>3543</v>
      </c>
      <c r="HM685" s="2" t="s">
        <v>238</v>
      </c>
      <c r="HN685" s="2" t="s">
        <v>226</v>
      </c>
      <c r="HO685" s="4"/>
      <c r="HP685" s="8"/>
      <c r="HQ685" s="4">
        <v>1</v>
      </c>
      <c r="HR685" s="8">
        <v>30.24</v>
      </c>
      <c r="HS685" s="7">
        <v>-1</v>
      </c>
      <c r="HT685" s="7">
        <v>-1</v>
      </c>
      <c r="HU685" s="2" t="s">
        <v>1002</v>
      </c>
      <c r="HV685" s="2" t="s">
        <v>237</v>
      </c>
      <c r="HW685" s="2" t="s">
        <v>997</v>
      </c>
      <c r="HX685" s="2" t="s">
        <v>1733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252</v>
      </c>
      <c r="IH685" s="2" t="s">
        <v>223</v>
      </c>
      <c r="II685" s="2" t="s">
        <v>226</v>
      </c>
      <c r="IJ685" s="2" t="s">
        <v>226</v>
      </c>
      <c r="IK685" s="2" t="s">
        <v>238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226</v>
      </c>
      <c r="IT685" s="2" t="s">
        <v>226</v>
      </c>
      <c r="IU685" s="2" t="s">
        <v>226</v>
      </c>
      <c r="IV685" s="2" t="s">
        <v>226</v>
      </c>
      <c r="IW685" s="2" t="s">
        <v>226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252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223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223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252</v>
      </c>
      <c r="LB685" s="2" t="s">
        <v>223</v>
      </c>
      <c r="LC685" s="2" t="s">
        <v>1222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239</v>
      </c>
      <c r="LN685" s="2" t="s">
        <v>223</v>
      </c>
      <c r="LO685" s="2" t="s">
        <v>1789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226</v>
      </c>
      <c r="MA685" s="2" t="s">
        <v>226</v>
      </c>
      <c r="MB685" s="2" t="s">
        <v>226</v>
      </c>
      <c r="MC685" s="2" t="s">
        <v>226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239</v>
      </c>
      <c r="MX685" s="2" t="s">
        <v>223</v>
      </c>
      <c r="MY685" s="2" t="s">
        <v>1005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>
        <v>2</v>
      </c>
      <c r="NF685" s="8">
        <v>67.62</v>
      </c>
      <c r="NG685" s="7">
        <v>-1</v>
      </c>
      <c r="NH685" s="7">
        <v>-1</v>
      </c>
      <c r="NI685" s="2" t="s">
        <v>239</v>
      </c>
      <c r="NJ685" s="2" t="s">
        <v>261</v>
      </c>
      <c r="NK685" s="2" t="s">
        <v>1055</v>
      </c>
      <c r="NL685" s="2" t="s">
        <v>1043</v>
      </c>
      <c r="NM685" s="2" t="s">
        <v>238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239</v>
      </c>
      <c r="NV685" s="2" t="s">
        <v>237</v>
      </c>
      <c r="NW685" s="2" t="s">
        <v>1856</v>
      </c>
      <c r="NX685" s="2" t="s">
        <v>1879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239</v>
      </c>
      <c r="OH685" s="2" t="s">
        <v>237</v>
      </c>
      <c r="OI685" s="2" t="s">
        <v>671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252</v>
      </c>
      <c r="OT685" s="2" t="s">
        <v>223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236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239</v>
      </c>
      <c r="QP685" s="2" t="s">
        <v>237</v>
      </c>
      <c r="QQ685" s="2" t="s">
        <v>1012</v>
      </c>
      <c r="QR685" s="2" t="s">
        <v>1112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266</v>
      </c>
      <c r="RB685" s="2" t="s">
        <v>223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237</v>
      </c>
      <c r="SA685" s="2" t="s">
        <v>4453</v>
      </c>
      <c r="SB685" s="2" t="s">
        <v>4388</v>
      </c>
      <c r="SC685" s="2" t="s">
        <v>238</v>
      </c>
      <c r="SD685" s="2" t="s">
        <v>226</v>
      </c>
      <c r="SE685" s="4">
        <v>116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>
        <v>60</v>
      </c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>
        <v>60</v>
      </c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</row>
    <row r="686">
      <c r="A686" s="2" t="s">
        <v>4651</v>
      </c>
      <c r="B686" s="2" t="s">
        <v>577</v>
      </c>
      <c r="C686" s="2" t="s">
        <v>4255</v>
      </c>
      <c r="D686" s="2" t="s">
        <v>486</v>
      </c>
      <c r="E686" s="2" t="s">
        <v>3495</v>
      </c>
      <c r="F686" s="2" t="s">
        <v>4412</v>
      </c>
      <c r="G686" s="2" t="s">
        <v>4413</v>
      </c>
      <c r="H686" s="2" t="s">
        <v>4414</v>
      </c>
      <c r="I686" s="2" t="s">
        <v>4649</v>
      </c>
      <c r="J686" s="2" t="s">
        <v>221</v>
      </c>
      <c r="K686" s="2" t="s">
        <v>4280</v>
      </c>
      <c r="L686" s="3">
        <v>45.89</v>
      </c>
      <c r="M686" s="3">
        <v>48.18</v>
      </c>
      <c r="N686" s="3">
        <v>89.99</v>
      </c>
      <c r="O686" s="2" t="s">
        <v>223</v>
      </c>
      <c r="P686" s="2" t="s">
        <v>224</v>
      </c>
      <c r="Q686" s="2" t="s">
        <v>225</v>
      </c>
      <c r="R686" s="2" t="s">
        <v>226</v>
      </c>
      <c r="S686" s="2" t="s">
        <v>4416</v>
      </c>
      <c r="T686" s="2" t="s">
        <v>228</v>
      </c>
      <c r="U686" s="2" t="s">
        <v>229</v>
      </c>
      <c r="V686" s="2" t="s">
        <v>2079</v>
      </c>
      <c r="W686" s="2" t="s">
        <v>231</v>
      </c>
      <c r="X686" s="2" t="s">
        <v>226</v>
      </c>
      <c r="Y686" s="2" t="s">
        <v>985</v>
      </c>
      <c r="Z686" s="4">
        <v>124</v>
      </c>
      <c r="AA686" s="4">
        <f>=ROUNDDOWN(41.3333333333333,0)</f>
      </c>
      <c r="AB686" s="5">
        <v>3</v>
      </c>
      <c r="AC686" s="2" t="s">
        <v>260</v>
      </c>
      <c r="AD686" s="4">
        <v>50</v>
      </c>
      <c r="AE686" s="4">
        <v>100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30</v>
      </c>
      <c r="AQ686" s="8">
        <v>1402.7</v>
      </c>
      <c r="AR686" s="4">
        <v>38</v>
      </c>
      <c r="AS686" s="8">
        <v>1740.46</v>
      </c>
      <c r="AT686" s="7">
        <v>-0.2105</v>
      </c>
      <c r="AU686" s="7">
        <v>-0.1941</v>
      </c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>
        <v>0.6378</v>
      </c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 t="s">
        <v>226</v>
      </c>
      <c r="BJ686" s="4">
        <v>30</v>
      </c>
      <c r="BK686" s="8">
        <v>1402.7</v>
      </c>
      <c r="BL686" s="2" t="s">
        <v>4652</v>
      </c>
      <c r="BM686" s="7">
        <v>1</v>
      </c>
      <c r="BN686" s="7">
        <v>1</v>
      </c>
      <c r="BO686" s="4">
        <v>8</v>
      </c>
      <c r="BP686" s="8">
        <v>370.8</v>
      </c>
      <c r="BQ686" s="4">
        <v>12</v>
      </c>
      <c r="BR686" s="8">
        <v>556.2</v>
      </c>
      <c r="BS686" s="7">
        <v>-0.3333</v>
      </c>
      <c r="BT686" s="7">
        <v>-0.3333</v>
      </c>
      <c r="BU686" s="2" t="s">
        <v>239</v>
      </c>
      <c r="BV686" s="2" t="s">
        <v>223</v>
      </c>
      <c r="BW686" s="2" t="s">
        <v>226</v>
      </c>
      <c r="BX686" s="2" t="s">
        <v>3249</v>
      </c>
      <c r="BY686" s="2" t="s">
        <v>238</v>
      </c>
      <c r="BZ686" s="2" t="s">
        <v>226</v>
      </c>
      <c r="CA686" s="4">
        <v>8</v>
      </c>
      <c r="CB686" s="8">
        <v>346.72</v>
      </c>
      <c r="CC686" s="4">
        <v>4</v>
      </c>
      <c r="CD686" s="8">
        <v>173.36</v>
      </c>
      <c r="CE686" s="7">
        <v>1</v>
      </c>
      <c r="CF686" s="7">
        <v>1</v>
      </c>
      <c r="CG686" s="2" t="s">
        <v>239</v>
      </c>
      <c r="CH686" s="2" t="s">
        <v>223</v>
      </c>
      <c r="CI686" s="2" t="s">
        <v>1208</v>
      </c>
      <c r="CJ686" s="2" t="s">
        <v>1071</v>
      </c>
      <c r="CK686" s="2" t="s">
        <v>238</v>
      </c>
      <c r="CL686" s="2" t="s">
        <v>226</v>
      </c>
      <c r="CM686" s="4">
        <v>7</v>
      </c>
      <c r="CN686" s="8">
        <v>360.08</v>
      </c>
      <c r="CO686" s="4">
        <v>3</v>
      </c>
      <c r="CP686" s="8">
        <v>154.32</v>
      </c>
      <c r="CQ686" s="7">
        <v>1.3333</v>
      </c>
      <c r="CR686" s="7">
        <v>1.3333</v>
      </c>
      <c r="CS686" s="2" t="s">
        <v>239</v>
      </c>
      <c r="CT686" s="2" t="s">
        <v>223</v>
      </c>
      <c r="CU686" s="2" t="s">
        <v>983</v>
      </c>
      <c r="CV686" s="2" t="s">
        <v>4333</v>
      </c>
      <c r="CW686" s="2" t="s">
        <v>238</v>
      </c>
      <c r="CX686" s="2" t="s">
        <v>226</v>
      </c>
      <c r="CY686" s="4">
        <v>2</v>
      </c>
      <c r="CZ686" s="8">
        <v>91.78</v>
      </c>
      <c r="DA686" s="4">
        <v>8</v>
      </c>
      <c r="DB686" s="8">
        <v>367.12</v>
      </c>
      <c r="DC686" s="7">
        <v>-0.75</v>
      </c>
      <c r="DD686" s="7">
        <v>-0.75</v>
      </c>
      <c r="DE686" s="2" t="s">
        <v>239</v>
      </c>
      <c r="DF686" s="2" t="s">
        <v>223</v>
      </c>
      <c r="DG686" s="2" t="s">
        <v>1096</v>
      </c>
      <c r="DH686" s="2" t="s">
        <v>1080</v>
      </c>
      <c r="DI686" s="2" t="s">
        <v>238</v>
      </c>
      <c r="DJ686" s="2" t="s">
        <v>226</v>
      </c>
      <c r="DK686" s="4"/>
      <c r="DL686" s="8"/>
      <c r="DM686" s="4">
        <v>1</v>
      </c>
      <c r="DN686" s="8">
        <v>36.3</v>
      </c>
      <c r="DO686" s="7">
        <v>-1</v>
      </c>
      <c r="DP686" s="7">
        <v>-1</v>
      </c>
      <c r="DQ686" s="2" t="s">
        <v>239</v>
      </c>
      <c r="DR686" s="2" t="s">
        <v>223</v>
      </c>
      <c r="DS686" s="2" t="s">
        <v>1237</v>
      </c>
      <c r="DT686" s="2" t="s">
        <v>1056</v>
      </c>
      <c r="DU686" s="2" t="s">
        <v>238</v>
      </c>
      <c r="DV686" s="2" t="s">
        <v>226</v>
      </c>
      <c r="DW686" s="4"/>
      <c r="DX686" s="8"/>
      <c r="DY686" s="4">
        <v>1</v>
      </c>
      <c r="DZ686" s="8">
        <v>50.59</v>
      </c>
      <c r="EA686" s="7">
        <v>-1</v>
      </c>
      <c r="EB686" s="7">
        <v>-1</v>
      </c>
      <c r="EC686" s="2" t="s">
        <v>239</v>
      </c>
      <c r="ED686" s="2" t="s">
        <v>223</v>
      </c>
      <c r="EE686" s="2" t="s">
        <v>1040</v>
      </c>
      <c r="EF686" s="2" t="s">
        <v>4423</v>
      </c>
      <c r="EG686" s="2" t="s">
        <v>238</v>
      </c>
      <c r="EH686" s="2" t="s">
        <v>226</v>
      </c>
      <c r="EI686" s="4">
        <v>2</v>
      </c>
      <c r="EJ686" s="8">
        <v>85.88</v>
      </c>
      <c r="EK686" s="4">
        <v>4</v>
      </c>
      <c r="EL686" s="8">
        <v>171.76</v>
      </c>
      <c r="EM686" s="7">
        <v>-0.5</v>
      </c>
      <c r="EN686" s="7">
        <v>-0.5</v>
      </c>
      <c r="EO686" s="2" t="s">
        <v>239</v>
      </c>
      <c r="EP686" s="2" t="s">
        <v>223</v>
      </c>
      <c r="EQ686" s="2" t="s">
        <v>985</v>
      </c>
      <c r="ER686" s="2" t="s">
        <v>2559</v>
      </c>
      <c r="ES686" s="2" t="s">
        <v>238</v>
      </c>
      <c r="ET686" s="2" t="s">
        <v>226</v>
      </c>
      <c r="EU686" s="4">
        <v>1</v>
      </c>
      <c r="EV686" s="8">
        <v>48.19</v>
      </c>
      <c r="EW686" s="4">
        <v>3</v>
      </c>
      <c r="EX686" s="8">
        <v>142.16</v>
      </c>
      <c r="EY686" s="7">
        <v>-0.6667</v>
      </c>
      <c r="EZ686" s="7">
        <v>-0.661</v>
      </c>
      <c r="FA686" s="2" t="s">
        <v>239</v>
      </c>
      <c r="FB686" s="2" t="s">
        <v>223</v>
      </c>
      <c r="FC686" s="2" t="s">
        <v>4385</v>
      </c>
      <c r="FD686" s="2" t="s">
        <v>4334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223</v>
      </c>
      <c r="FO686" s="2" t="s">
        <v>2560</v>
      </c>
      <c r="FP686" s="2" t="s">
        <v>1545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239</v>
      </c>
      <c r="FZ686" s="2" t="s">
        <v>223</v>
      </c>
      <c r="GA686" s="2" t="s">
        <v>661</v>
      </c>
      <c r="GB686" s="2" t="s">
        <v>226</v>
      </c>
      <c r="GC686" s="2" t="s">
        <v>238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1002</v>
      </c>
      <c r="GL686" s="2" t="s">
        <v>237</v>
      </c>
      <c r="GM686" s="2" t="s">
        <v>1777</v>
      </c>
      <c r="GN686" s="2" t="s">
        <v>763</v>
      </c>
      <c r="GO686" s="2" t="s">
        <v>238</v>
      </c>
      <c r="GP686" s="2" t="s">
        <v>226</v>
      </c>
      <c r="GQ686" s="4">
        <v>1</v>
      </c>
      <c r="GR686" s="8">
        <v>48.66</v>
      </c>
      <c r="GS686" s="4"/>
      <c r="GT686" s="8"/>
      <c r="GU686" s="7"/>
      <c r="GV686" s="7"/>
      <c r="GW686" s="2" t="s">
        <v>239</v>
      </c>
      <c r="GX686" s="2" t="s">
        <v>223</v>
      </c>
      <c r="GY686" s="2" t="s">
        <v>1942</v>
      </c>
      <c r="GZ686" s="2" t="s">
        <v>855</v>
      </c>
      <c r="HA686" s="2" t="s">
        <v>238</v>
      </c>
      <c r="HB686" s="2" t="s">
        <v>226</v>
      </c>
      <c r="HC686" s="4">
        <v>1</v>
      </c>
      <c r="HD686" s="8">
        <v>50.59</v>
      </c>
      <c r="HE686" s="4">
        <v>1</v>
      </c>
      <c r="HF686" s="8">
        <v>40.47</v>
      </c>
      <c r="HG686" s="7"/>
      <c r="HH686" s="7">
        <v>0.2501</v>
      </c>
      <c r="HI686" s="2" t="s">
        <v>239</v>
      </c>
      <c r="HJ686" s="2" t="s">
        <v>223</v>
      </c>
      <c r="HK686" s="2" t="s">
        <v>416</v>
      </c>
      <c r="HL686" s="2" t="s">
        <v>2062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1002</v>
      </c>
      <c r="HV686" s="2" t="s">
        <v>261</v>
      </c>
      <c r="HW686" s="2" t="s">
        <v>997</v>
      </c>
      <c r="HX686" s="2" t="s">
        <v>1885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252</v>
      </c>
      <c r="IH686" s="2" t="s">
        <v>223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226</v>
      </c>
      <c r="IT686" s="2" t="s">
        <v>226</v>
      </c>
      <c r="IU686" s="2" t="s">
        <v>226</v>
      </c>
      <c r="IV686" s="2" t="s">
        <v>226</v>
      </c>
      <c r="IW686" s="2" t="s">
        <v>226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252</v>
      </c>
      <c r="JF686" s="2" t="s">
        <v>223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223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223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236</v>
      </c>
      <c r="KP686" s="2" t="s">
        <v>223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252</v>
      </c>
      <c r="LB686" s="2" t="s">
        <v>223</v>
      </c>
      <c r="LC686" s="2" t="s">
        <v>1222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239</v>
      </c>
      <c r="LN686" s="2" t="s">
        <v>223</v>
      </c>
      <c r="LO686" s="2" t="s">
        <v>321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239</v>
      </c>
      <c r="MX686" s="2" t="s">
        <v>223</v>
      </c>
      <c r="MY686" s="2" t="s">
        <v>1005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239</v>
      </c>
      <c r="NJ686" s="2" t="s">
        <v>261</v>
      </c>
      <c r="NK686" s="2" t="s">
        <v>1055</v>
      </c>
      <c r="NL686" s="2" t="s">
        <v>1395</v>
      </c>
      <c r="NM686" s="2" t="s">
        <v>238</v>
      </c>
      <c r="NN686" s="2" t="s">
        <v>226</v>
      </c>
      <c r="NO686" s="4"/>
      <c r="NP686" s="8"/>
      <c r="NQ686" s="4">
        <v>1</v>
      </c>
      <c r="NR686" s="8">
        <v>48.18</v>
      </c>
      <c r="NS686" s="7">
        <v>-1</v>
      </c>
      <c r="NT686" s="7">
        <v>-1</v>
      </c>
      <c r="NU686" s="2" t="s">
        <v>239</v>
      </c>
      <c r="NV686" s="2" t="s">
        <v>237</v>
      </c>
      <c r="NW686" s="2" t="s">
        <v>1856</v>
      </c>
      <c r="NX686" s="2" t="s">
        <v>1034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239</v>
      </c>
      <c r="OH686" s="2" t="s">
        <v>237</v>
      </c>
      <c r="OI686" s="2" t="s">
        <v>671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252</v>
      </c>
      <c r="OT686" s="2" t="s">
        <v>223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236</v>
      </c>
      <c r="PF686" s="2" t="s">
        <v>223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226</v>
      </c>
      <c r="QD686" s="2" t="s">
        <v>226</v>
      </c>
      <c r="QE686" s="2" t="s">
        <v>226</v>
      </c>
      <c r="QF686" s="2" t="s">
        <v>226</v>
      </c>
      <c r="QG686" s="2" t="s">
        <v>226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239</v>
      </c>
      <c r="QP686" s="2" t="s">
        <v>237</v>
      </c>
      <c r="QQ686" s="2" t="s">
        <v>1012</v>
      </c>
      <c r="QR686" s="2" t="s">
        <v>1557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266</v>
      </c>
      <c r="RB686" s="2" t="s">
        <v>223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239</v>
      </c>
      <c r="RZ686" s="2" t="s">
        <v>237</v>
      </c>
      <c r="SA686" s="2" t="s">
        <v>621</v>
      </c>
      <c r="SB686" s="2" t="s">
        <v>1594</v>
      </c>
      <c r="SC686" s="2" t="s">
        <v>238</v>
      </c>
      <c r="SD686" s="2" t="s">
        <v>226</v>
      </c>
      <c r="SE686" s="4">
        <v>124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>
        <v>50</v>
      </c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>
        <v>50</v>
      </c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</row>
    <row r="687">
      <c r="A687" s="2" t="s">
        <v>4653</v>
      </c>
      <c r="B687" s="2" t="s">
        <v>577</v>
      </c>
      <c r="C687" s="2" t="s">
        <v>4255</v>
      </c>
      <c r="D687" s="2" t="s">
        <v>486</v>
      </c>
      <c r="E687" s="2" t="s">
        <v>3495</v>
      </c>
      <c r="F687" s="2" t="s">
        <v>4434</v>
      </c>
      <c r="G687" s="2" t="s">
        <v>4435</v>
      </c>
      <c r="H687" s="2" t="s">
        <v>4436</v>
      </c>
      <c r="I687" s="2" t="s">
        <v>4654</v>
      </c>
      <c r="J687" s="2" t="s">
        <v>221</v>
      </c>
      <c r="K687" s="2" t="s">
        <v>583</v>
      </c>
      <c r="L687" s="3">
        <v>43.34</v>
      </c>
      <c r="M687" s="3">
        <v>45.51</v>
      </c>
      <c r="N687" s="3">
        <v>84.99</v>
      </c>
      <c r="O687" s="2" t="s">
        <v>302</v>
      </c>
      <c r="P687" s="2" t="s">
        <v>284</v>
      </c>
      <c r="Q687" s="2" t="s">
        <v>225</v>
      </c>
      <c r="R687" s="2" t="s">
        <v>226</v>
      </c>
      <c r="S687" s="2" t="s">
        <v>4438</v>
      </c>
      <c r="T687" s="2" t="s">
        <v>228</v>
      </c>
      <c r="U687" s="2" t="s">
        <v>229</v>
      </c>
      <c r="V687" s="2" t="s">
        <v>230</v>
      </c>
      <c r="W687" s="2" t="s">
        <v>587</v>
      </c>
      <c r="X687" s="2" t="s">
        <v>1352</v>
      </c>
      <c r="Y687" s="2" t="s">
        <v>1809</v>
      </c>
      <c r="Z687" s="4"/>
      <c r="AA687" s="4">
        <f>=ROUNDDOWN({0},0)</f>
      </c>
      <c r="AB687" s="5"/>
      <c r="AC687" s="2" t="s">
        <v>226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>
        <v>1</v>
      </c>
      <c r="AS687" s="8">
        <v>27.02</v>
      </c>
      <c r="AT687" s="7">
        <v>-1</v>
      </c>
      <c r="AU687" s="7">
        <v>-1</v>
      </c>
      <c r="AV687" s="4"/>
      <c r="AW687" s="8"/>
      <c r="AX687" s="4">
        <v>1</v>
      </c>
      <c r="AY687" s="8">
        <v>27.02</v>
      </c>
      <c r="AZ687" s="7">
        <v>-1</v>
      </c>
      <c r="BA687" s="7">
        <v>-1</v>
      </c>
      <c r="BB687" s="7"/>
      <c r="BC687" s="4"/>
      <c r="BD687" s="8"/>
      <c r="BE687" s="4">
        <v>1</v>
      </c>
      <c r="BF687" s="8">
        <v>27.02</v>
      </c>
      <c r="BG687" s="7">
        <v>-1</v>
      </c>
      <c r="BH687" s="7">
        <v>-1</v>
      </c>
      <c r="BI687" s="7"/>
      <c r="BJ687" s="4"/>
      <c r="BK687" s="8"/>
      <c r="BL687" s="2" t="s">
        <v>19</v>
      </c>
      <c r="BM687" s="7"/>
      <c r="BN687" s="7"/>
      <c r="BO687" s="4"/>
      <c r="BP687" s="8"/>
      <c r="BQ687" s="4"/>
      <c r="BR687" s="8"/>
      <c r="BS687" s="7"/>
      <c r="BT687" s="7"/>
      <c r="BU687" s="2" t="s">
        <v>287</v>
      </c>
      <c r="BV687" s="2" t="s">
        <v>237</v>
      </c>
      <c r="BW687" s="2" t="s">
        <v>226</v>
      </c>
      <c r="BX687" s="2" t="s">
        <v>3656</v>
      </c>
      <c r="BY687" s="2" t="s">
        <v>238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239</v>
      </c>
      <c r="CH687" s="2" t="s">
        <v>237</v>
      </c>
      <c r="CI687" s="2" t="s">
        <v>4440</v>
      </c>
      <c r="CJ687" s="2" t="s">
        <v>772</v>
      </c>
      <c r="CK687" s="2" t="s">
        <v>238</v>
      </c>
      <c r="CL687" s="2" t="s">
        <v>226</v>
      </c>
      <c r="CM687" s="4"/>
      <c r="CN687" s="8"/>
      <c r="CO687" s="4"/>
      <c r="CP687" s="8"/>
      <c r="CQ687" s="7"/>
      <c r="CR687" s="7"/>
      <c r="CS687" s="2" t="s">
        <v>239</v>
      </c>
      <c r="CT687" s="2" t="s">
        <v>237</v>
      </c>
      <c r="CU687" s="2" t="s">
        <v>1032</v>
      </c>
      <c r="CV687" s="2" t="s">
        <v>3234</v>
      </c>
      <c r="CW687" s="2" t="s">
        <v>238</v>
      </c>
      <c r="CX687" s="2" t="s">
        <v>226</v>
      </c>
      <c r="CY687" s="4"/>
      <c r="CZ687" s="8"/>
      <c r="DA687" s="4">
        <v>1</v>
      </c>
      <c r="DB687" s="8">
        <v>27.02</v>
      </c>
      <c r="DC687" s="7">
        <v>-1</v>
      </c>
      <c r="DD687" s="7">
        <v>-1</v>
      </c>
      <c r="DE687" s="2" t="s">
        <v>239</v>
      </c>
      <c r="DF687" s="2" t="s">
        <v>237</v>
      </c>
      <c r="DG687" s="2" t="s">
        <v>1112</v>
      </c>
      <c r="DH687" s="2" t="s">
        <v>2313</v>
      </c>
      <c r="DI687" s="2" t="s">
        <v>291</v>
      </c>
      <c r="DJ687" s="2" t="s">
        <v>226</v>
      </c>
      <c r="DK687" s="4"/>
      <c r="DL687" s="8"/>
      <c r="DM687" s="4"/>
      <c r="DN687" s="8"/>
      <c r="DO687" s="7"/>
      <c r="DP687" s="7"/>
      <c r="DQ687" s="2" t="s">
        <v>239</v>
      </c>
      <c r="DR687" s="2" t="s">
        <v>237</v>
      </c>
      <c r="DS687" s="2" t="s">
        <v>2701</v>
      </c>
      <c r="DT687" s="2" t="s">
        <v>3017</v>
      </c>
      <c r="DU687" s="2" t="s">
        <v>291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239</v>
      </c>
      <c r="ED687" s="2" t="s">
        <v>237</v>
      </c>
      <c r="EE687" s="2" t="s">
        <v>1233</v>
      </c>
      <c r="EF687" s="2" t="s">
        <v>3485</v>
      </c>
      <c r="EG687" s="2" t="s">
        <v>238</v>
      </c>
      <c r="EH687" s="2" t="s">
        <v>226</v>
      </c>
      <c r="EI687" s="4"/>
      <c r="EJ687" s="8"/>
      <c r="EK687" s="4"/>
      <c r="EL687" s="8"/>
      <c r="EM687" s="7"/>
      <c r="EN687" s="7"/>
      <c r="EO687" s="2" t="s">
        <v>239</v>
      </c>
      <c r="EP687" s="2" t="s">
        <v>237</v>
      </c>
      <c r="EQ687" s="2" t="s">
        <v>1815</v>
      </c>
      <c r="ER687" s="2" t="s">
        <v>3318</v>
      </c>
      <c r="ES687" s="2" t="s">
        <v>238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239</v>
      </c>
      <c r="FB687" s="2" t="s">
        <v>237</v>
      </c>
      <c r="FC687" s="2" t="s">
        <v>1115</v>
      </c>
      <c r="FD687" s="2" t="s">
        <v>602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239</v>
      </c>
      <c r="FN687" s="2" t="s">
        <v>237</v>
      </c>
      <c r="FO687" s="2" t="s">
        <v>1694</v>
      </c>
      <c r="FP687" s="2" t="s">
        <v>1131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226</v>
      </c>
      <c r="GA687" s="2" t="s">
        <v>226</v>
      </c>
      <c r="GB687" s="2" t="s">
        <v>226</v>
      </c>
      <c r="GC687" s="2" t="s">
        <v>226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252</v>
      </c>
      <c r="GL687" s="2" t="s">
        <v>237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239</v>
      </c>
      <c r="GX687" s="2" t="s">
        <v>237</v>
      </c>
      <c r="GY687" s="2" t="s">
        <v>1942</v>
      </c>
      <c r="GZ687" s="2" t="s">
        <v>3841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239</v>
      </c>
      <c r="HJ687" s="2" t="s">
        <v>237</v>
      </c>
      <c r="HK687" s="2" t="s">
        <v>1292</v>
      </c>
      <c r="HL687" s="2" t="s">
        <v>226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237</v>
      </c>
      <c r="HW687" s="2" t="s">
        <v>998</v>
      </c>
      <c r="HX687" s="2" t="s">
        <v>1025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252</v>
      </c>
      <c r="IH687" s="2" t="s">
        <v>237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226</v>
      </c>
      <c r="IT687" s="2" t="s">
        <v>226</v>
      </c>
      <c r="IU687" s="2" t="s">
        <v>226</v>
      </c>
      <c r="IV687" s="2" t="s">
        <v>226</v>
      </c>
      <c r="IW687" s="2" t="s">
        <v>226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252</v>
      </c>
      <c r="JF687" s="2" t="s">
        <v>237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252</v>
      </c>
      <c r="JR687" s="2" t="s">
        <v>237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237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252</v>
      </c>
      <c r="KP687" s="2" t="s">
        <v>237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239</v>
      </c>
      <c r="LB687" s="2" t="s">
        <v>237</v>
      </c>
      <c r="LC687" s="2" t="s">
        <v>614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239</v>
      </c>
      <c r="LN687" s="2" t="s">
        <v>237</v>
      </c>
      <c r="LO687" s="2" t="s">
        <v>321</v>
      </c>
      <c r="LP687" s="2" t="s">
        <v>2438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226</v>
      </c>
      <c r="MA687" s="2" t="s">
        <v>226</v>
      </c>
      <c r="MB687" s="2" t="s">
        <v>226</v>
      </c>
      <c r="MC687" s="2" t="s">
        <v>226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448</v>
      </c>
      <c r="MX687" s="2" t="s">
        <v>237</v>
      </c>
      <c r="MY687" s="2" t="s">
        <v>226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239</v>
      </c>
      <c r="NJ687" s="2" t="s">
        <v>237</v>
      </c>
      <c r="NK687" s="2" t="s">
        <v>1989</v>
      </c>
      <c r="NL687" s="2" t="s">
        <v>2706</v>
      </c>
      <c r="NM687" s="2" t="s">
        <v>291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239</v>
      </c>
      <c r="NV687" s="2" t="s">
        <v>237</v>
      </c>
      <c r="NW687" s="2" t="s">
        <v>1092</v>
      </c>
      <c r="NX687" s="2" t="s">
        <v>856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252</v>
      </c>
      <c r="OH687" s="2" t="s">
        <v>237</v>
      </c>
      <c r="OI687" s="2" t="s">
        <v>226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252</v>
      </c>
      <c r="OT687" s="2" t="s">
        <v>237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226</v>
      </c>
      <c r="PF687" s="2" t="s">
        <v>226</v>
      </c>
      <c r="PG687" s="2" t="s">
        <v>226</v>
      </c>
      <c r="PH687" s="2" t="s">
        <v>226</v>
      </c>
      <c r="PI687" s="2" t="s">
        <v>226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226</v>
      </c>
      <c r="QD687" s="2" t="s">
        <v>226</v>
      </c>
      <c r="QE687" s="2" t="s">
        <v>226</v>
      </c>
      <c r="QF687" s="2" t="s">
        <v>226</v>
      </c>
      <c r="QG687" s="2" t="s">
        <v>226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237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266</v>
      </c>
      <c r="RB687" s="2" t="s">
        <v>237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239</v>
      </c>
      <c r="RZ687" s="2" t="s">
        <v>237</v>
      </c>
      <c r="SA687" s="2" t="s">
        <v>621</v>
      </c>
      <c r="SB687" s="2" t="s">
        <v>1171</v>
      </c>
      <c r="SC687" s="2" t="s">
        <v>238</v>
      </c>
      <c r="SD687" s="2" t="s">
        <v>226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</row>
    <row r="688">
      <c r="A688" s="2" t="s">
        <v>4655</v>
      </c>
      <c r="B688" s="2" t="s">
        <v>577</v>
      </c>
      <c r="C688" s="2" t="s">
        <v>4255</v>
      </c>
      <c r="D688" s="2" t="s">
        <v>486</v>
      </c>
      <c r="E688" s="2" t="s">
        <v>3495</v>
      </c>
      <c r="F688" s="2" t="s">
        <v>4455</v>
      </c>
      <c r="G688" s="2" t="s">
        <v>4456</v>
      </c>
      <c r="H688" s="2" t="s">
        <v>4457</v>
      </c>
      <c r="I688" s="2" t="s">
        <v>3795</v>
      </c>
      <c r="J688" s="2" t="s">
        <v>221</v>
      </c>
      <c r="K688" s="2" t="s">
        <v>4458</v>
      </c>
      <c r="L688" s="3">
        <v>38.4</v>
      </c>
      <c r="M688" s="3">
        <v>40.32</v>
      </c>
      <c r="N688" s="3">
        <v>79.99</v>
      </c>
      <c r="O688" s="2" t="s">
        <v>2393</v>
      </c>
      <c r="P688" s="2" t="s">
        <v>4561</v>
      </c>
      <c r="Q688" s="2" t="s">
        <v>225</v>
      </c>
      <c r="R688" s="2" t="s">
        <v>226</v>
      </c>
      <c r="S688" s="2" t="s">
        <v>4459</v>
      </c>
      <c r="T688" s="2" t="s">
        <v>226</v>
      </c>
      <c r="U688" s="2" t="s">
        <v>229</v>
      </c>
      <c r="V688" s="2" t="s">
        <v>4460</v>
      </c>
      <c r="W688" s="2" t="s">
        <v>231</v>
      </c>
      <c r="X688" s="2" t="s">
        <v>226</v>
      </c>
      <c r="Y688" s="2" t="s">
        <v>985</v>
      </c>
      <c r="Z688" s="4"/>
      <c r="AA688" s="4">
        <f>=ROUNDDOWN({0},0)</f>
      </c>
      <c r="AB688" s="5"/>
      <c r="AC688" s="2" t="s">
        <v>226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226</v>
      </c>
      <c r="BM688" s="7"/>
      <c r="BN688" s="7"/>
      <c r="BO688" s="4"/>
      <c r="BP688" s="8"/>
      <c r="BQ688" s="4"/>
      <c r="BR688" s="8"/>
      <c r="BS688" s="7"/>
      <c r="BT688" s="7"/>
      <c r="BU688" s="2" t="s">
        <v>239</v>
      </c>
      <c r="BV688" s="2" t="s">
        <v>237</v>
      </c>
      <c r="BW688" s="2" t="s">
        <v>226</v>
      </c>
      <c r="BX688" s="2" t="s">
        <v>1071</v>
      </c>
      <c r="BY688" s="2" t="s">
        <v>238</v>
      </c>
      <c r="BZ688" s="2" t="s">
        <v>226</v>
      </c>
      <c r="CA688" s="4"/>
      <c r="CB688" s="8"/>
      <c r="CC688" s="4"/>
      <c r="CD688" s="8"/>
      <c r="CE688" s="7"/>
      <c r="CF688" s="7"/>
      <c r="CG688" s="2" t="s">
        <v>266</v>
      </c>
      <c r="CH688" s="2" t="s">
        <v>237</v>
      </c>
      <c r="CI688" s="2" t="s">
        <v>226</v>
      </c>
      <c r="CJ688" s="2" t="s">
        <v>226</v>
      </c>
      <c r="CK688" s="2" t="s">
        <v>238</v>
      </c>
      <c r="CL688" s="2" t="s">
        <v>226</v>
      </c>
      <c r="CM688" s="4"/>
      <c r="CN688" s="8"/>
      <c r="CO688" s="4"/>
      <c r="CP688" s="8"/>
      <c r="CQ688" s="7"/>
      <c r="CR688" s="7"/>
      <c r="CS688" s="2" t="s">
        <v>239</v>
      </c>
      <c r="CT688" s="2" t="s">
        <v>237</v>
      </c>
      <c r="CU688" s="2" t="s">
        <v>1062</v>
      </c>
      <c r="CV688" s="2" t="s">
        <v>1058</v>
      </c>
      <c r="CW688" s="2" t="s">
        <v>238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239</v>
      </c>
      <c r="DF688" s="2" t="s">
        <v>237</v>
      </c>
      <c r="DG688" s="2" t="s">
        <v>1096</v>
      </c>
      <c r="DH688" s="2" t="s">
        <v>4656</v>
      </c>
      <c r="DI688" s="2" t="s">
        <v>238</v>
      </c>
      <c r="DJ688" s="2" t="s">
        <v>226</v>
      </c>
      <c r="DK688" s="4"/>
      <c r="DL688" s="8"/>
      <c r="DM688" s="4"/>
      <c r="DN688" s="8"/>
      <c r="DO688" s="7"/>
      <c r="DP688" s="7"/>
      <c r="DQ688" s="2" t="s">
        <v>239</v>
      </c>
      <c r="DR688" s="2" t="s">
        <v>237</v>
      </c>
      <c r="DS688" s="2" t="s">
        <v>1237</v>
      </c>
      <c r="DT688" s="2" t="s">
        <v>1043</v>
      </c>
      <c r="DU688" s="2" t="s">
        <v>238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239</v>
      </c>
      <c r="ED688" s="2" t="s">
        <v>237</v>
      </c>
      <c r="EE688" s="2" t="s">
        <v>1040</v>
      </c>
      <c r="EF688" s="2" t="s">
        <v>2751</v>
      </c>
      <c r="EG688" s="2" t="s">
        <v>238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239</v>
      </c>
      <c r="EP688" s="2" t="s">
        <v>237</v>
      </c>
      <c r="EQ688" s="2" t="s">
        <v>985</v>
      </c>
      <c r="ER688" s="2" t="s">
        <v>1627</v>
      </c>
      <c r="ES688" s="2" t="s">
        <v>238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239</v>
      </c>
      <c r="FB688" s="2" t="s">
        <v>237</v>
      </c>
      <c r="FC688" s="2" t="s">
        <v>1380</v>
      </c>
      <c r="FD688" s="2" t="s">
        <v>226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237</v>
      </c>
      <c r="FO688" s="2" t="s">
        <v>2560</v>
      </c>
      <c r="FP688" s="2" t="s">
        <v>1481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226</v>
      </c>
      <c r="GA688" s="2" t="s">
        <v>226</v>
      </c>
      <c r="GB688" s="2" t="s">
        <v>226</v>
      </c>
      <c r="GC688" s="2" t="s">
        <v>226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252</v>
      </c>
      <c r="GL688" s="2" t="s">
        <v>237</v>
      </c>
      <c r="GM688" s="2" t="s">
        <v>226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252</v>
      </c>
      <c r="GX688" s="2" t="s">
        <v>237</v>
      </c>
      <c r="GY688" s="2" t="s">
        <v>226</v>
      </c>
      <c r="GZ688" s="2" t="s">
        <v>226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226</v>
      </c>
      <c r="HJ688" s="2" t="s">
        <v>226</v>
      </c>
      <c r="HK688" s="2" t="s">
        <v>226</v>
      </c>
      <c r="HL688" s="2" t="s">
        <v>226</v>
      </c>
      <c r="HM688" s="2" t="s">
        <v>226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237</v>
      </c>
      <c r="HW688" s="2" t="s">
        <v>997</v>
      </c>
      <c r="HX688" s="2" t="s">
        <v>1997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266</v>
      </c>
      <c r="IH688" s="2" t="s">
        <v>237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226</v>
      </c>
      <c r="IT688" s="2" t="s">
        <v>226</v>
      </c>
      <c r="IU688" s="2" t="s">
        <v>226</v>
      </c>
      <c r="IV688" s="2" t="s">
        <v>226</v>
      </c>
      <c r="IW688" s="2" t="s">
        <v>226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252</v>
      </c>
      <c r="JF688" s="2" t="s">
        <v>237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226</v>
      </c>
      <c r="JR688" s="2" t="s">
        <v>226</v>
      </c>
      <c r="JS688" s="2" t="s">
        <v>226</v>
      </c>
      <c r="JT688" s="2" t="s">
        <v>226</v>
      </c>
      <c r="JU688" s="2" t="s">
        <v>226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252</v>
      </c>
      <c r="KD688" s="2" t="s">
        <v>237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226</v>
      </c>
      <c r="KP688" s="2" t="s">
        <v>226</v>
      </c>
      <c r="KQ688" s="2" t="s">
        <v>226</v>
      </c>
      <c r="KR688" s="2" t="s">
        <v>226</v>
      </c>
      <c r="KS688" s="2" t="s">
        <v>226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252</v>
      </c>
      <c r="LB688" s="2" t="s">
        <v>237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226</v>
      </c>
      <c r="LN688" s="2" t="s">
        <v>226</v>
      </c>
      <c r="LO688" s="2" t="s">
        <v>226</v>
      </c>
      <c r="LP688" s="2" t="s">
        <v>226</v>
      </c>
      <c r="LQ688" s="2" t="s">
        <v>226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226</v>
      </c>
      <c r="LZ688" s="2" t="s">
        <v>226</v>
      </c>
      <c r="MA688" s="2" t="s">
        <v>226</v>
      </c>
      <c r="MB688" s="2" t="s">
        <v>226</v>
      </c>
      <c r="MC688" s="2" t="s">
        <v>226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226</v>
      </c>
      <c r="MM688" s="2" t="s">
        <v>226</v>
      </c>
      <c r="MN688" s="2" t="s">
        <v>226</v>
      </c>
      <c r="MO688" s="2" t="s">
        <v>226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252</v>
      </c>
      <c r="MX688" s="2" t="s">
        <v>223</v>
      </c>
      <c r="MY688" s="2" t="s">
        <v>226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239</v>
      </c>
      <c r="NJ688" s="2" t="s">
        <v>237</v>
      </c>
      <c r="NK688" s="2" t="s">
        <v>1055</v>
      </c>
      <c r="NL688" s="2" t="s">
        <v>1096</v>
      </c>
      <c r="NM688" s="2" t="s">
        <v>238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239</v>
      </c>
      <c r="NV688" s="2" t="s">
        <v>237</v>
      </c>
      <c r="NW688" s="2" t="s">
        <v>3384</v>
      </c>
      <c r="NX688" s="2" t="s">
        <v>226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252</v>
      </c>
      <c r="OH688" s="2" t="s">
        <v>237</v>
      </c>
      <c r="OI688" s="2" t="s">
        <v>226</v>
      </c>
      <c r="OJ688" s="2" t="s">
        <v>226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252</v>
      </c>
      <c r="OT688" s="2" t="s">
        <v>237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226</v>
      </c>
      <c r="QD688" s="2" t="s">
        <v>226</v>
      </c>
      <c r="QE688" s="2" t="s">
        <v>226</v>
      </c>
      <c r="QF688" s="2" t="s">
        <v>226</v>
      </c>
      <c r="QG688" s="2" t="s">
        <v>226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252</v>
      </c>
      <c r="QP688" s="2" t="s">
        <v>237</v>
      </c>
      <c r="QQ688" s="2" t="s">
        <v>226</v>
      </c>
      <c r="QR688" s="2" t="s">
        <v>226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266</v>
      </c>
      <c r="RB688" s="2" t="s">
        <v>237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252</v>
      </c>
      <c r="RZ688" s="2" t="s">
        <v>237</v>
      </c>
      <c r="SA688" s="2" t="s">
        <v>226</v>
      </c>
      <c r="SB688" s="2" t="s">
        <v>226</v>
      </c>
      <c r="SC688" s="2" t="s">
        <v>238</v>
      </c>
      <c r="SD688" s="2" t="s">
        <v>226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</row>
    <row r="689">
      <c r="A689" s="2" t="s">
        <v>4657</v>
      </c>
      <c r="B689" s="2" t="s">
        <v>577</v>
      </c>
      <c r="C689" s="2" t="s">
        <v>4255</v>
      </c>
      <c r="D689" s="2" t="s">
        <v>486</v>
      </c>
      <c r="E689" s="2" t="s">
        <v>3495</v>
      </c>
      <c r="F689" s="2" t="s">
        <v>4462</v>
      </c>
      <c r="G689" s="2" t="s">
        <v>3040</v>
      </c>
      <c r="H689" s="2" t="s">
        <v>4463</v>
      </c>
      <c r="I689" s="2" t="s">
        <v>4658</v>
      </c>
      <c r="J689" s="2" t="s">
        <v>437</v>
      </c>
      <c r="K689" s="2" t="s">
        <v>841</v>
      </c>
      <c r="L689" s="3">
        <v>28.57</v>
      </c>
      <c r="M689" s="3">
        <v>30</v>
      </c>
      <c r="N689" s="3">
        <v>59.99</v>
      </c>
      <c r="O689" s="2" t="s">
        <v>223</v>
      </c>
      <c r="P689" s="2" t="s">
        <v>2226</v>
      </c>
      <c r="Q689" s="2" t="s">
        <v>225</v>
      </c>
      <c r="R689" s="2" t="s">
        <v>226</v>
      </c>
      <c r="S689" s="2" t="s">
        <v>4465</v>
      </c>
      <c r="T689" s="2" t="s">
        <v>228</v>
      </c>
      <c r="U689" s="2" t="s">
        <v>489</v>
      </c>
      <c r="V689" s="2" t="s">
        <v>563</v>
      </c>
      <c r="W689" s="2" t="s">
        <v>231</v>
      </c>
      <c r="X689" s="2" t="s">
        <v>226</v>
      </c>
      <c r="Y689" s="2" t="s">
        <v>4467</v>
      </c>
      <c r="Z689" s="4">
        <v>90</v>
      </c>
      <c r="AA689" s="4">
        <f>=ROUNDDOWN({0},0)</f>
      </c>
      <c r="AB689" s="5"/>
      <c r="AC689" s="2" t="s">
        <v>2230</v>
      </c>
      <c r="AD689" s="4">
        <v>90</v>
      </c>
      <c r="AE689" s="4">
        <v>180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/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/>
      <c r="BJ689" s="4"/>
      <c r="BK689" s="8"/>
      <c r="BL689" s="2" t="s">
        <v>226</v>
      </c>
      <c r="BM689" s="7"/>
      <c r="BN689" s="7"/>
      <c r="BO689" s="4"/>
      <c r="BP689" s="8"/>
      <c r="BQ689" s="4"/>
      <c r="BR689" s="8"/>
      <c r="BS689" s="7"/>
      <c r="BT689" s="7"/>
      <c r="BU689" s="2" t="s">
        <v>949</v>
      </c>
      <c r="BV689" s="2" t="s">
        <v>223</v>
      </c>
      <c r="BW689" s="2" t="s">
        <v>226</v>
      </c>
      <c r="BX689" s="2" t="s">
        <v>226</v>
      </c>
      <c r="BY689" s="2" t="s">
        <v>238</v>
      </c>
      <c r="BZ689" s="2" t="s">
        <v>226</v>
      </c>
      <c r="CA689" s="4"/>
      <c r="CB689" s="8"/>
      <c r="CC689" s="4"/>
      <c r="CD689" s="8"/>
      <c r="CE689" s="7"/>
      <c r="CF689" s="7"/>
      <c r="CG689" s="2" t="s">
        <v>448</v>
      </c>
      <c r="CH689" s="2" t="s">
        <v>223</v>
      </c>
      <c r="CI689" s="2" t="s">
        <v>226</v>
      </c>
      <c r="CJ689" s="2" t="s">
        <v>226</v>
      </c>
      <c r="CK689" s="2" t="s">
        <v>238</v>
      </c>
      <c r="CL689" s="2" t="s">
        <v>226</v>
      </c>
      <c r="CM689" s="4"/>
      <c r="CN689" s="8"/>
      <c r="CO689" s="4"/>
      <c r="CP689" s="8"/>
      <c r="CQ689" s="7"/>
      <c r="CR689" s="7"/>
      <c r="CS689" s="2" t="s">
        <v>236</v>
      </c>
      <c r="CT689" s="2" t="s">
        <v>223</v>
      </c>
      <c r="CU689" s="2" t="s">
        <v>226</v>
      </c>
      <c r="CV689" s="2" t="s">
        <v>226</v>
      </c>
      <c r="CW689" s="2" t="s">
        <v>238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236</v>
      </c>
      <c r="DF689" s="2" t="s">
        <v>223</v>
      </c>
      <c r="DG689" s="2" t="s">
        <v>226</v>
      </c>
      <c r="DH689" s="2" t="s">
        <v>226</v>
      </c>
      <c r="DI689" s="2" t="s">
        <v>238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239</v>
      </c>
      <c r="DR689" s="2" t="s">
        <v>223</v>
      </c>
      <c r="DS689" s="2" t="s">
        <v>853</v>
      </c>
      <c r="DT689" s="2" t="s">
        <v>226</v>
      </c>
      <c r="DU689" s="2" t="s">
        <v>238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667</v>
      </c>
      <c r="ED689" s="2" t="s">
        <v>223</v>
      </c>
      <c r="EE689" s="2" t="s">
        <v>226</v>
      </c>
      <c r="EF689" s="2" t="s">
        <v>226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239</v>
      </c>
      <c r="EP689" s="2" t="s">
        <v>223</v>
      </c>
      <c r="EQ689" s="2" t="s">
        <v>853</v>
      </c>
      <c r="ER689" s="2" t="s">
        <v>226</v>
      </c>
      <c r="ES689" s="2" t="s">
        <v>238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239</v>
      </c>
      <c r="FB689" s="2" t="s">
        <v>223</v>
      </c>
      <c r="FC689" s="2" t="s">
        <v>853</v>
      </c>
      <c r="FD689" s="2" t="s">
        <v>226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239</v>
      </c>
      <c r="FN689" s="2" t="s">
        <v>223</v>
      </c>
      <c r="FO689" s="2" t="s">
        <v>853</v>
      </c>
      <c r="FP689" s="2" t="s">
        <v>226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239</v>
      </c>
      <c r="FZ689" s="2" t="s">
        <v>223</v>
      </c>
      <c r="GA689" s="2" t="s">
        <v>853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252</v>
      </c>
      <c r="GL689" s="2" t="s">
        <v>223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223</v>
      </c>
      <c r="GY689" s="2" t="s">
        <v>226</v>
      </c>
      <c r="GZ689" s="2" t="s">
        <v>226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236</v>
      </c>
      <c r="HJ689" s="2" t="s">
        <v>223</v>
      </c>
      <c r="HK689" s="2" t="s">
        <v>226</v>
      </c>
      <c r="HL689" s="2" t="s">
        <v>226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223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252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949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252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252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252</v>
      </c>
      <c r="LN689" s="2" t="s">
        <v>223</v>
      </c>
      <c r="LO689" s="2" t="s">
        <v>226</v>
      </c>
      <c r="LP689" s="2" t="s">
        <v>226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252</v>
      </c>
      <c r="LZ689" s="2" t="s">
        <v>223</v>
      </c>
      <c r="MA689" s="2" t="s">
        <v>226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252</v>
      </c>
      <c r="ML689" s="2" t="s">
        <v>223</v>
      </c>
      <c r="MM689" s="2" t="s">
        <v>226</v>
      </c>
      <c r="MN689" s="2" t="s">
        <v>226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223</v>
      </c>
      <c r="MY689" s="2" t="s">
        <v>226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226</v>
      </c>
      <c r="NJ689" s="2" t="s">
        <v>226</v>
      </c>
      <c r="NK689" s="2" t="s">
        <v>226</v>
      </c>
      <c r="NL689" s="2" t="s">
        <v>226</v>
      </c>
      <c r="NM689" s="2" t="s">
        <v>226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949</v>
      </c>
      <c r="NV689" s="2" t="s">
        <v>223</v>
      </c>
      <c r="NW689" s="2" t="s">
        <v>226</v>
      </c>
      <c r="NX689" s="2" t="s">
        <v>226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252</v>
      </c>
      <c r="OH689" s="2" t="s">
        <v>223</v>
      </c>
      <c r="OI689" s="2" t="s">
        <v>226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252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252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226</v>
      </c>
      <c r="QD689" s="2" t="s">
        <v>226</v>
      </c>
      <c r="QE689" s="2" t="s">
        <v>226</v>
      </c>
      <c r="QF689" s="2" t="s">
        <v>226</v>
      </c>
      <c r="QG689" s="2" t="s">
        <v>226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252</v>
      </c>
      <c r="QP689" s="2" t="s">
        <v>223</v>
      </c>
      <c r="QQ689" s="2" t="s">
        <v>226</v>
      </c>
      <c r="QR689" s="2" t="s">
        <v>226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266</v>
      </c>
      <c r="RB689" s="2" t="s">
        <v>223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252</v>
      </c>
      <c r="RN689" s="2" t="s">
        <v>223</v>
      </c>
      <c r="RO689" s="2" t="s">
        <v>226</v>
      </c>
      <c r="RP689" s="2" t="s">
        <v>226</v>
      </c>
      <c r="RQ689" s="2" t="s">
        <v>238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226</v>
      </c>
      <c r="RZ689" s="2" t="s">
        <v>226</v>
      </c>
      <c r="SA689" s="2" t="s">
        <v>226</v>
      </c>
      <c r="SB689" s="2" t="s">
        <v>226</v>
      </c>
      <c r="SC689" s="2" t="s">
        <v>226</v>
      </c>
      <c r="SD689" s="2" t="s">
        <v>226</v>
      </c>
      <c r="SE689" s="4">
        <v>90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>
        <v>90</v>
      </c>
      <c r="TB689" s="4"/>
      <c r="TC689" s="4"/>
      <c r="TD689" s="4">
        <v>90</v>
      </c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</row>
    <row r="690">
      <c r="A690" s="2" t="s">
        <v>4659</v>
      </c>
      <c r="B690" s="2" t="s">
        <v>577</v>
      </c>
      <c r="C690" s="2" t="s">
        <v>4255</v>
      </c>
      <c r="D690" s="2" t="s">
        <v>486</v>
      </c>
      <c r="E690" s="2" t="s">
        <v>3495</v>
      </c>
      <c r="F690" s="2" t="s">
        <v>4462</v>
      </c>
      <c r="G690" s="2" t="s">
        <v>3040</v>
      </c>
      <c r="H690" s="2" t="s">
        <v>4463</v>
      </c>
      <c r="I690" s="2" t="s">
        <v>4658</v>
      </c>
      <c r="J690" s="2" t="s">
        <v>221</v>
      </c>
      <c r="K690" s="2" t="s">
        <v>841</v>
      </c>
      <c r="L690" s="3">
        <v>33.33</v>
      </c>
      <c r="M690" s="3">
        <v>35</v>
      </c>
      <c r="N690" s="3">
        <v>69.99</v>
      </c>
      <c r="O690" s="2" t="s">
        <v>223</v>
      </c>
      <c r="P690" s="2" t="s">
        <v>2226</v>
      </c>
      <c r="Q690" s="2" t="s">
        <v>225</v>
      </c>
      <c r="R690" s="2" t="s">
        <v>226</v>
      </c>
      <c r="S690" s="2" t="s">
        <v>4465</v>
      </c>
      <c r="T690" s="2" t="s">
        <v>228</v>
      </c>
      <c r="U690" s="2" t="s">
        <v>371</v>
      </c>
      <c r="V690" s="2" t="s">
        <v>563</v>
      </c>
      <c r="W690" s="2" t="s">
        <v>231</v>
      </c>
      <c r="X690" s="2" t="s">
        <v>226</v>
      </c>
      <c r="Y690" s="2" t="s">
        <v>853</v>
      </c>
      <c r="Z690" s="4">
        <v>90</v>
      </c>
      <c r="AA690" s="4">
        <f>=ROUNDDOWN({0},0)</f>
      </c>
      <c r="AB690" s="5"/>
      <c r="AC690" s="2" t="s">
        <v>2230</v>
      </c>
      <c r="AD690" s="4">
        <v>90</v>
      </c>
      <c r="AE690" s="4">
        <v>180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226</v>
      </c>
      <c r="AW690" s="8" t="s">
        <v>226</v>
      </c>
      <c r="AX690" s="4" t="s">
        <v>226</v>
      </c>
      <c r="AY690" s="8" t="s">
        <v>226</v>
      </c>
      <c r="AZ690" s="7" t="s">
        <v>226</v>
      </c>
      <c r="BA690" s="7" t="s">
        <v>226</v>
      </c>
      <c r="BB690" s="7"/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/>
      <c r="BJ690" s="4"/>
      <c r="BK690" s="8"/>
      <c r="BL690" s="2" t="s">
        <v>226</v>
      </c>
      <c r="BM690" s="7"/>
      <c r="BN690" s="7"/>
      <c r="BO690" s="4"/>
      <c r="BP690" s="8"/>
      <c r="BQ690" s="4"/>
      <c r="BR690" s="8"/>
      <c r="BS690" s="7"/>
      <c r="BT690" s="7"/>
      <c r="BU690" s="2" t="s">
        <v>949</v>
      </c>
      <c r="BV690" s="2" t="s">
        <v>223</v>
      </c>
      <c r="BW690" s="2" t="s">
        <v>226</v>
      </c>
      <c r="BX690" s="2" t="s">
        <v>226</v>
      </c>
      <c r="BY690" s="2" t="s">
        <v>238</v>
      </c>
      <c r="BZ690" s="2" t="s">
        <v>226</v>
      </c>
      <c r="CA690" s="4"/>
      <c r="CB690" s="8"/>
      <c r="CC690" s="4"/>
      <c r="CD690" s="8"/>
      <c r="CE690" s="7"/>
      <c r="CF690" s="7"/>
      <c r="CG690" s="2" t="s">
        <v>448</v>
      </c>
      <c r="CH690" s="2" t="s">
        <v>223</v>
      </c>
      <c r="CI690" s="2" t="s">
        <v>226</v>
      </c>
      <c r="CJ690" s="2" t="s">
        <v>226</v>
      </c>
      <c r="CK690" s="2" t="s">
        <v>238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236</v>
      </c>
      <c r="CT690" s="2" t="s">
        <v>223</v>
      </c>
      <c r="CU690" s="2" t="s">
        <v>226</v>
      </c>
      <c r="CV690" s="2" t="s">
        <v>226</v>
      </c>
      <c r="CW690" s="2" t="s">
        <v>238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236</v>
      </c>
      <c r="DF690" s="2" t="s">
        <v>223</v>
      </c>
      <c r="DG690" s="2" t="s">
        <v>226</v>
      </c>
      <c r="DH690" s="2" t="s">
        <v>226</v>
      </c>
      <c r="DI690" s="2" t="s">
        <v>238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239</v>
      </c>
      <c r="DR690" s="2" t="s">
        <v>223</v>
      </c>
      <c r="DS690" s="2" t="s">
        <v>853</v>
      </c>
      <c r="DT690" s="2" t="s">
        <v>226</v>
      </c>
      <c r="DU690" s="2" t="s">
        <v>238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667</v>
      </c>
      <c r="ED690" s="2" t="s">
        <v>223</v>
      </c>
      <c r="EE690" s="2" t="s">
        <v>226</v>
      </c>
      <c r="EF690" s="2" t="s">
        <v>226</v>
      </c>
      <c r="EG690" s="2" t="s">
        <v>238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239</v>
      </c>
      <c r="EP690" s="2" t="s">
        <v>223</v>
      </c>
      <c r="EQ690" s="2" t="s">
        <v>853</v>
      </c>
      <c r="ER690" s="2" t="s">
        <v>226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239</v>
      </c>
      <c r="FB690" s="2" t="s">
        <v>223</v>
      </c>
      <c r="FC690" s="2" t="s">
        <v>2816</v>
      </c>
      <c r="FD690" s="2" t="s">
        <v>226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223</v>
      </c>
      <c r="FO690" s="2" t="s">
        <v>853</v>
      </c>
      <c r="FP690" s="2" t="s">
        <v>226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239</v>
      </c>
      <c r="FZ690" s="2" t="s">
        <v>223</v>
      </c>
      <c r="GA690" s="2" t="s">
        <v>853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252</v>
      </c>
      <c r="GL690" s="2" t="s">
        <v>223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223</v>
      </c>
      <c r="GY690" s="2" t="s">
        <v>226</v>
      </c>
      <c r="GZ690" s="2" t="s">
        <v>226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236</v>
      </c>
      <c r="HJ690" s="2" t="s">
        <v>223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223</v>
      </c>
      <c r="HW690" s="2" t="s">
        <v>226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252</v>
      </c>
      <c r="IH690" s="2" t="s">
        <v>223</v>
      </c>
      <c r="II690" s="2" t="s">
        <v>226</v>
      </c>
      <c r="IJ690" s="2" t="s">
        <v>226</v>
      </c>
      <c r="IK690" s="2" t="s">
        <v>238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223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949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252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223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252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252</v>
      </c>
      <c r="LB690" s="2" t="s">
        <v>223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252</v>
      </c>
      <c r="LN690" s="2" t="s">
        <v>223</v>
      </c>
      <c r="LO690" s="2" t="s">
        <v>226</v>
      </c>
      <c r="LP690" s="2" t="s">
        <v>226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252</v>
      </c>
      <c r="LZ690" s="2" t="s">
        <v>223</v>
      </c>
      <c r="MA690" s="2" t="s">
        <v>226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252</v>
      </c>
      <c r="ML690" s="2" t="s">
        <v>223</v>
      </c>
      <c r="MM690" s="2" t="s">
        <v>226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223</v>
      </c>
      <c r="MY690" s="2" t="s">
        <v>226</v>
      </c>
      <c r="MZ690" s="2" t="s">
        <v>226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226</v>
      </c>
      <c r="NJ690" s="2" t="s">
        <v>226</v>
      </c>
      <c r="NK690" s="2" t="s">
        <v>226</v>
      </c>
      <c r="NL690" s="2" t="s">
        <v>226</v>
      </c>
      <c r="NM690" s="2" t="s">
        <v>226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949</v>
      </c>
      <c r="NV690" s="2" t="s">
        <v>223</v>
      </c>
      <c r="NW690" s="2" t="s">
        <v>226</v>
      </c>
      <c r="NX690" s="2" t="s">
        <v>226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252</v>
      </c>
      <c r="OH690" s="2" t="s">
        <v>223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252</v>
      </c>
      <c r="OT690" s="2" t="s">
        <v>223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252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252</v>
      </c>
      <c r="QP690" s="2" t="s">
        <v>223</v>
      </c>
      <c r="QQ690" s="2" t="s">
        <v>226</v>
      </c>
      <c r="QR690" s="2" t="s">
        <v>226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266</v>
      </c>
      <c r="RB690" s="2" t="s">
        <v>223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252</v>
      </c>
      <c r="RN690" s="2" t="s">
        <v>223</v>
      </c>
      <c r="RO690" s="2" t="s">
        <v>226</v>
      </c>
      <c r="RP690" s="2" t="s">
        <v>226</v>
      </c>
      <c r="RQ690" s="2" t="s">
        <v>238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226</v>
      </c>
      <c r="RZ690" s="2" t="s">
        <v>226</v>
      </c>
      <c r="SA690" s="2" t="s">
        <v>226</v>
      </c>
      <c r="SB690" s="2" t="s">
        <v>226</v>
      </c>
      <c r="SC690" s="2" t="s">
        <v>226</v>
      </c>
      <c r="SD690" s="2" t="s">
        <v>226</v>
      </c>
      <c r="SE690" s="4">
        <v>90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>
        <v>90</v>
      </c>
      <c r="TB690" s="4"/>
      <c r="TC690" s="4"/>
      <c r="TD690" s="4"/>
      <c r="TE690" s="4"/>
      <c r="TF690" s="4"/>
      <c r="TG690" s="4">
        <v>90</v>
      </c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</row>
    <row r="691">
      <c r="A691" s="2" t="s">
        <v>4660</v>
      </c>
      <c r="B691" s="2" t="s">
        <v>577</v>
      </c>
      <c r="C691" s="2" t="s">
        <v>4255</v>
      </c>
      <c r="D691" s="2" t="s">
        <v>486</v>
      </c>
      <c r="E691" s="2" t="s">
        <v>487</v>
      </c>
      <c r="F691" s="2" t="s">
        <v>2632</v>
      </c>
      <c r="G691" s="2" t="s">
        <v>4336</v>
      </c>
      <c r="H691" s="2" t="s">
        <v>4337</v>
      </c>
      <c r="I691" s="2" t="s">
        <v>4661</v>
      </c>
      <c r="J691" s="2" t="s">
        <v>437</v>
      </c>
      <c r="K691" s="2" t="s">
        <v>4339</v>
      </c>
      <c r="L691" s="3">
        <v>30.95</v>
      </c>
      <c r="M691" s="3">
        <v>32.5</v>
      </c>
      <c r="N691" s="3">
        <v>64.99</v>
      </c>
      <c r="O691" s="2" t="s">
        <v>223</v>
      </c>
      <c r="P691" s="2" t="s">
        <v>224</v>
      </c>
      <c r="Q691" s="2" t="s">
        <v>225</v>
      </c>
      <c r="R691" s="2" t="s">
        <v>226</v>
      </c>
      <c r="S691" s="2" t="s">
        <v>4340</v>
      </c>
      <c r="T691" s="2" t="s">
        <v>2721</v>
      </c>
      <c r="U691" s="2" t="s">
        <v>2756</v>
      </c>
      <c r="V691" s="2" t="s">
        <v>563</v>
      </c>
      <c r="W691" s="2" t="s">
        <v>231</v>
      </c>
      <c r="X691" s="2" t="s">
        <v>226</v>
      </c>
      <c r="Y691" s="2" t="s">
        <v>942</v>
      </c>
      <c r="Z691" s="4"/>
      <c r="AA691" s="4">
        <f>=ROUNDDOWN({0},0)</f>
      </c>
      <c r="AB691" s="5">
        <v>20</v>
      </c>
      <c r="AC691" s="2" t="s">
        <v>3988</v>
      </c>
      <c r="AD691" s="4">
        <v>40</v>
      </c>
      <c r="AE691" s="4">
        <v>800</v>
      </c>
      <c r="AF691" s="6">
        <v>65</v>
      </c>
      <c r="AG691" s="6"/>
      <c r="AH691" s="7">
        <v>0.3333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129</v>
      </c>
      <c r="AQ691" s="8">
        <v>4572</v>
      </c>
      <c r="AR691" s="4"/>
      <c r="AS691" s="8"/>
      <c r="AT691" s="7"/>
      <c r="AU691" s="7"/>
      <c r="AV691" s="4">
        <v>258</v>
      </c>
      <c r="AW691" s="8">
        <v>9802.42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>
        <v>0.4664</v>
      </c>
      <c r="BC691" s="4">
        <v>258</v>
      </c>
      <c r="BD691" s="8">
        <v>9802.42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>
        <v>1</v>
      </c>
      <c r="BJ691" s="4">
        <v>129</v>
      </c>
      <c r="BK691" s="8">
        <v>4572</v>
      </c>
      <c r="BL691" s="2" t="s">
        <v>4662</v>
      </c>
      <c r="BM691" s="7">
        <v>1</v>
      </c>
      <c r="BN691" s="7">
        <v>1</v>
      </c>
      <c r="BO691" s="4">
        <v>94</v>
      </c>
      <c r="BP691" s="8">
        <v>3345.46</v>
      </c>
      <c r="BQ691" s="4"/>
      <c r="BR691" s="8"/>
      <c r="BS691" s="7"/>
      <c r="BT691" s="7"/>
      <c r="BU691" s="2" t="s">
        <v>239</v>
      </c>
      <c r="BV691" s="2" t="s">
        <v>223</v>
      </c>
      <c r="BW691" s="2" t="s">
        <v>226</v>
      </c>
      <c r="BX691" s="2" t="s">
        <v>708</v>
      </c>
      <c r="BY691" s="2" t="s">
        <v>238</v>
      </c>
      <c r="BZ691" s="2" t="s">
        <v>226</v>
      </c>
      <c r="CA691" s="4">
        <v>16</v>
      </c>
      <c r="CB691" s="8">
        <v>561.6</v>
      </c>
      <c r="CC691" s="4"/>
      <c r="CD691" s="8"/>
      <c r="CE691" s="7"/>
      <c r="CF691" s="7"/>
      <c r="CG691" s="2" t="s">
        <v>239</v>
      </c>
      <c r="CH691" s="2" t="s">
        <v>223</v>
      </c>
      <c r="CI691" s="2" t="s">
        <v>942</v>
      </c>
      <c r="CJ691" s="2" t="s">
        <v>1337</v>
      </c>
      <c r="CK691" s="2" t="s">
        <v>238</v>
      </c>
      <c r="CL691" s="2" t="s">
        <v>226</v>
      </c>
      <c r="CM691" s="4">
        <v>17</v>
      </c>
      <c r="CN691" s="8">
        <v>596.7</v>
      </c>
      <c r="CO691" s="4"/>
      <c r="CP691" s="8"/>
      <c r="CQ691" s="7"/>
      <c r="CR691" s="7"/>
      <c r="CS691" s="2" t="s">
        <v>239</v>
      </c>
      <c r="CT691" s="2" t="s">
        <v>223</v>
      </c>
      <c r="CU691" s="2" t="s">
        <v>2779</v>
      </c>
      <c r="CV691" s="2" t="s">
        <v>668</v>
      </c>
      <c r="CW691" s="2" t="s">
        <v>238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667</v>
      </c>
      <c r="DF691" s="2" t="s">
        <v>223</v>
      </c>
      <c r="DG691" s="2" t="s">
        <v>226</v>
      </c>
      <c r="DH691" s="2" t="s">
        <v>226</v>
      </c>
      <c r="DI691" s="2" t="s">
        <v>238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239</v>
      </c>
      <c r="DR691" s="2" t="s">
        <v>223</v>
      </c>
      <c r="DS691" s="2" t="s">
        <v>4342</v>
      </c>
      <c r="DT691" s="2" t="s">
        <v>226</v>
      </c>
      <c r="DU691" s="2" t="s">
        <v>238</v>
      </c>
      <c r="DV691" s="2" t="s">
        <v>226</v>
      </c>
      <c r="DW691" s="4">
        <v>1</v>
      </c>
      <c r="DX691" s="8">
        <v>34.12</v>
      </c>
      <c r="DY691" s="4"/>
      <c r="DZ691" s="8"/>
      <c r="EA691" s="7"/>
      <c r="EB691" s="7"/>
      <c r="EC691" s="2" t="s">
        <v>239</v>
      </c>
      <c r="ED691" s="2" t="s">
        <v>223</v>
      </c>
      <c r="EE691" s="2" t="s">
        <v>942</v>
      </c>
      <c r="EF691" s="2" t="s">
        <v>1955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239</v>
      </c>
      <c r="EP691" s="2" t="s">
        <v>223</v>
      </c>
      <c r="EQ691" s="2" t="s">
        <v>942</v>
      </c>
      <c r="ER691" s="2" t="s">
        <v>386</v>
      </c>
      <c r="ES691" s="2" t="s">
        <v>238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239</v>
      </c>
      <c r="FB691" s="2" t="s">
        <v>223</v>
      </c>
      <c r="FC691" s="2" t="s">
        <v>934</v>
      </c>
      <c r="FD691" s="2" t="s">
        <v>2802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223</v>
      </c>
      <c r="FO691" s="2" t="s">
        <v>942</v>
      </c>
      <c r="FP691" s="2" t="s">
        <v>226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239</v>
      </c>
      <c r="FZ691" s="2" t="s">
        <v>223</v>
      </c>
      <c r="GA691" s="2" t="s">
        <v>661</v>
      </c>
      <c r="GB691" s="2" t="s">
        <v>226</v>
      </c>
      <c r="GC691" s="2" t="s">
        <v>238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252</v>
      </c>
      <c r="GL691" s="2" t="s">
        <v>223</v>
      </c>
      <c r="GM691" s="2" t="s">
        <v>226</v>
      </c>
      <c r="GN691" s="2" t="s">
        <v>226</v>
      </c>
      <c r="GO691" s="2" t="s">
        <v>238</v>
      </c>
      <c r="GP691" s="2" t="s">
        <v>226</v>
      </c>
      <c r="GQ691" s="4">
        <v>1</v>
      </c>
      <c r="GR691" s="8">
        <v>34.12</v>
      </c>
      <c r="GS691" s="4"/>
      <c r="GT691" s="8"/>
      <c r="GU691" s="7"/>
      <c r="GV691" s="7"/>
      <c r="GW691" s="2" t="s">
        <v>239</v>
      </c>
      <c r="GX691" s="2" t="s">
        <v>223</v>
      </c>
      <c r="GY691" s="2" t="s">
        <v>942</v>
      </c>
      <c r="GZ691" s="2" t="s">
        <v>835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236</v>
      </c>
      <c r="HJ691" s="2" t="s">
        <v>223</v>
      </c>
      <c r="HK691" s="2" t="s">
        <v>226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223</v>
      </c>
      <c r="HW691" s="2" t="s">
        <v>226</v>
      </c>
      <c r="HX691" s="2" t="s">
        <v>226</v>
      </c>
      <c r="HY691" s="2" t="s">
        <v>238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252</v>
      </c>
      <c r="IH691" s="2" t="s">
        <v>223</v>
      </c>
      <c r="II691" s="2" t="s">
        <v>226</v>
      </c>
      <c r="IJ691" s="2" t="s">
        <v>226</v>
      </c>
      <c r="IK691" s="2" t="s">
        <v>238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252</v>
      </c>
      <c r="IT691" s="2" t="s">
        <v>223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949</v>
      </c>
      <c r="JF691" s="2" t="s">
        <v>223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252</v>
      </c>
      <c r="JR691" s="2" t="s">
        <v>223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223</v>
      </c>
      <c r="KE691" s="2" t="s">
        <v>226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252</v>
      </c>
      <c r="KP691" s="2" t="s">
        <v>223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252</v>
      </c>
      <c r="LB691" s="2" t="s">
        <v>223</v>
      </c>
      <c r="LC691" s="2" t="s">
        <v>226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252</v>
      </c>
      <c r="LN691" s="2" t="s">
        <v>223</v>
      </c>
      <c r="LO691" s="2" t="s">
        <v>226</v>
      </c>
      <c r="LP691" s="2" t="s">
        <v>226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226</v>
      </c>
      <c r="MA691" s="2" t="s">
        <v>226</v>
      </c>
      <c r="MB691" s="2" t="s">
        <v>226</v>
      </c>
      <c r="MC691" s="2" t="s">
        <v>226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226</v>
      </c>
      <c r="MM691" s="2" t="s">
        <v>226</v>
      </c>
      <c r="MN691" s="2" t="s">
        <v>226</v>
      </c>
      <c r="MO691" s="2" t="s">
        <v>226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223</v>
      </c>
      <c r="MY691" s="2" t="s">
        <v>226</v>
      </c>
      <c r="MZ691" s="2" t="s">
        <v>226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223</v>
      </c>
      <c r="NK691" s="2" t="s">
        <v>226</v>
      </c>
      <c r="NL691" s="2" t="s">
        <v>226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252</v>
      </c>
      <c r="NV691" s="2" t="s">
        <v>223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252</v>
      </c>
      <c r="OH691" s="2" t="s">
        <v>223</v>
      </c>
      <c r="OI691" s="2" t="s">
        <v>226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252</v>
      </c>
      <c r="OT691" s="2" t="s">
        <v>223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252</v>
      </c>
      <c r="PF691" s="2" t="s">
        <v>223</v>
      </c>
      <c r="PG691" s="2" t="s">
        <v>226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226</v>
      </c>
      <c r="QQ691" s="2" t="s">
        <v>226</v>
      </c>
      <c r="QR691" s="2" t="s">
        <v>226</v>
      </c>
      <c r="QS691" s="2" t="s">
        <v>226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266</v>
      </c>
      <c r="RB691" s="2" t="s">
        <v>223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252</v>
      </c>
      <c r="RN691" s="2" t="s">
        <v>223</v>
      </c>
      <c r="RO691" s="2" t="s">
        <v>226</v>
      </c>
      <c r="RP691" s="2" t="s">
        <v>226</v>
      </c>
      <c r="RQ691" s="2" t="s">
        <v>238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226</v>
      </c>
      <c r="RZ691" s="2" t="s">
        <v>226</v>
      </c>
      <c r="SA691" s="2" t="s">
        <v>226</v>
      </c>
      <c r="SB691" s="2" t="s">
        <v>226</v>
      </c>
      <c r="SC691" s="2" t="s">
        <v>226</v>
      </c>
      <c r="SD691" s="2" t="s">
        <v>226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>
        <v>40</v>
      </c>
      <c r="UI691" s="4"/>
      <c r="UJ691" s="4"/>
      <c r="UK691" s="4"/>
      <c r="UL691" s="4">
        <v>50</v>
      </c>
      <c r="UM691" s="4"/>
      <c r="UN691" s="4"/>
      <c r="UO691" s="4"/>
      <c r="UP691" s="4">
        <v>210</v>
      </c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>
        <v>300</v>
      </c>
      <c r="VG691" s="4"/>
      <c r="VH691" s="4"/>
      <c r="VI691" s="4"/>
      <c r="VJ691" s="4"/>
      <c r="VK691" s="4"/>
      <c r="VL691" s="4"/>
      <c r="VM691" s="4"/>
      <c r="VN691" s="4"/>
      <c r="VO691" s="4"/>
      <c r="VP691" s="4">
        <v>200</v>
      </c>
      <c r="VQ691" s="4"/>
    </row>
    <row r="692">
      <c r="A692" s="2" t="s">
        <v>4663</v>
      </c>
      <c r="B692" s="2" t="s">
        <v>577</v>
      </c>
      <c r="C692" s="2" t="s">
        <v>4255</v>
      </c>
      <c r="D692" s="2" t="s">
        <v>486</v>
      </c>
      <c r="E692" s="2" t="s">
        <v>487</v>
      </c>
      <c r="F692" s="2" t="s">
        <v>2632</v>
      </c>
      <c r="G692" s="2" t="s">
        <v>4336</v>
      </c>
      <c r="H692" s="2" t="s">
        <v>4337</v>
      </c>
      <c r="I692" s="2" t="s">
        <v>4661</v>
      </c>
      <c r="J692" s="2" t="s">
        <v>221</v>
      </c>
      <c r="K692" s="2" t="s">
        <v>4339</v>
      </c>
      <c r="L692" s="3">
        <v>35.71</v>
      </c>
      <c r="M692" s="3">
        <v>37.5</v>
      </c>
      <c r="N692" s="3">
        <v>74.99</v>
      </c>
      <c r="O692" s="2" t="s">
        <v>223</v>
      </c>
      <c r="P692" s="2" t="s">
        <v>224</v>
      </c>
      <c r="Q692" s="2" t="s">
        <v>225</v>
      </c>
      <c r="R692" s="2" t="s">
        <v>226</v>
      </c>
      <c r="S692" s="2" t="s">
        <v>4340</v>
      </c>
      <c r="T692" s="2" t="s">
        <v>2721</v>
      </c>
      <c r="U692" s="2" t="s">
        <v>489</v>
      </c>
      <c r="V692" s="2" t="s">
        <v>563</v>
      </c>
      <c r="W692" s="2" t="s">
        <v>231</v>
      </c>
      <c r="X692" s="2" t="s">
        <v>226</v>
      </c>
      <c r="Y692" s="2" t="s">
        <v>942</v>
      </c>
      <c r="Z692" s="4"/>
      <c r="AA692" s="4">
        <f>=ROUNDDOWN({0},0)</f>
      </c>
      <c r="AB692" s="5">
        <v>21</v>
      </c>
      <c r="AC692" s="2" t="s">
        <v>3988</v>
      </c>
      <c r="AD692" s="4">
        <v>100</v>
      </c>
      <c r="AE692" s="4">
        <v>790</v>
      </c>
      <c r="AF692" s="6">
        <v>65</v>
      </c>
      <c r="AG692" s="6"/>
      <c r="AH692" s="7">
        <v>0.4167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129</v>
      </c>
      <c r="AQ692" s="8">
        <v>5230.42</v>
      </c>
      <c r="AR692" s="4"/>
      <c r="AS692" s="8"/>
      <c r="AT692" s="7"/>
      <c r="AU692" s="7"/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>
        <v>0.5336</v>
      </c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>
        <v>129</v>
      </c>
      <c r="BK692" s="8">
        <v>5230.42</v>
      </c>
      <c r="BL692" s="2" t="s">
        <v>4664</v>
      </c>
      <c r="BM692" s="7">
        <v>1</v>
      </c>
      <c r="BN692" s="7">
        <v>1</v>
      </c>
      <c r="BO692" s="4">
        <v>98</v>
      </c>
      <c r="BP692" s="8">
        <v>4024.86</v>
      </c>
      <c r="BQ692" s="4"/>
      <c r="BR692" s="8"/>
      <c r="BS692" s="7"/>
      <c r="BT692" s="7"/>
      <c r="BU692" s="2" t="s">
        <v>239</v>
      </c>
      <c r="BV692" s="2" t="s">
        <v>223</v>
      </c>
      <c r="BW692" s="2" t="s">
        <v>226</v>
      </c>
      <c r="BX692" s="2" t="s">
        <v>708</v>
      </c>
      <c r="BY692" s="2" t="s">
        <v>238</v>
      </c>
      <c r="BZ692" s="2" t="s">
        <v>226</v>
      </c>
      <c r="CA692" s="4">
        <v>14</v>
      </c>
      <c r="CB692" s="8">
        <v>567</v>
      </c>
      <c r="CC692" s="4"/>
      <c r="CD692" s="8"/>
      <c r="CE692" s="7"/>
      <c r="CF692" s="7"/>
      <c r="CG692" s="2" t="s">
        <v>239</v>
      </c>
      <c r="CH692" s="2" t="s">
        <v>223</v>
      </c>
      <c r="CI692" s="2" t="s">
        <v>942</v>
      </c>
      <c r="CJ692" s="2" t="s">
        <v>2809</v>
      </c>
      <c r="CK692" s="2" t="s">
        <v>238</v>
      </c>
      <c r="CL692" s="2" t="s">
        <v>226</v>
      </c>
      <c r="CM692" s="4">
        <v>9</v>
      </c>
      <c r="CN692" s="8">
        <v>364.5</v>
      </c>
      <c r="CO692" s="4"/>
      <c r="CP692" s="8"/>
      <c r="CQ692" s="7"/>
      <c r="CR692" s="7"/>
      <c r="CS692" s="2" t="s">
        <v>239</v>
      </c>
      <c r="CT692" s="2" t="s">
        <v>223</v>
      </c>
      <c r="CU692" s="2" t="s">
        <v>2779</v>
      </c>
      <c r="CV692" s="2" t="s">
        <v>1337</v>
      </c>
      <c r="CW692" s="2" t="s">
        <v>238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667</v>
      </c>
      <c r="DF692" s="2" t="s">
        <v>223</v>
      </c>
      <c r="DG692" s="2" t="s">
        <v>226</v>
      </c>
      <c r="DH692" s="2" t="s">
        <v>226</v>
      </c>
      <c r="DI692" s="2" t="s">
        <v>238</v>
      </c>
      <c r="DJ692" s="2" t="s">
        <v>226</v>
      </c>
      <c r="DK692" s="4">
        <v>4</v>
      </c>
      <c r="DL692" s="8">
        <v>136.88</v>
      </c>
      <c r="DM692" s="4"/>
      <c r="DN692" s="8"/>
      <c r="DO692" s="7"/>
      <c r="DP692" s="7"/>
      <c r="DQ692" s="2" t="s">
        <v>239</v>
      </c>
      <c r="DR692" s="2" t="s">
        <v>223</v>
      </c>
      <c r="DS692" s="2" t="s">
        <v>4342</v>
      </c>
      <c r="DT692" s="2" t="s">
        <v>661</v>
      </c>
      <c r="DU692" s="2" t="s">
        <v>238</v>
      </c>
      <c r="DV692" s="2" t="s">
        <v>226</v>
      </c>
      <c r="DW692" s="4">
        <v>3</v>
      </c>
      <c r="DX692" s="8">
        <v>118.11</v>
      </c>
      <c r="DY692" s="4"/>
      <c r="DZ692" s="8"/>
      <c r="EA692" s="7"/>
      <c r="EB692" s="7"/>
      <c r="EC692" s="2" t="s">
        <v>239</v>
      </c>
      <c r="ED692" s="2" t="s">
        <v>223</v>
      </c>
      <c r="EE692" s="2" t="s">
        <v>942</v>
      </c>
      <c r="EF692" s="2" t="s">
        <v>1322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239</v>
      </c>
      <c r="EP692" s="2" t="s">
        <v>223</v>
      </c>
      <c r="EQ692" s="2" t="s">
        <v>942</v>
      </c>
      <c r="ER692" s="2" t="s">
        <v>3063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239</v>
      </c>
      <c r="FB692" s="2" t="s">
        <v>223</v>
      </c>
      <c r="FC692" s="2" t="s">
        <v>934</v>
      </c>
      <c r="FD692" s="2" t="s">
        <v>226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239</v>
      </c>
      <c r="FN692" s="2" t="s">
        <v>223</v>
      </c>
      <c r="FO692" s="2" t="s">
        <v>942</v>
      </c>
      <c r="FP692" s="2" t="s">
        <v>226</v>
      </c>
      <c r="FQ692" s="2" t="s">
        <v>238</v>
      </c>
      <c r="FR692" s="2" t="s">
        <v>226</v>
      </c>
      <c r="FS692" s="4">
        <v>1</v>
      </c>
      <c r="FT692" s="8">
        <v>19.07</v>
      </c>
      <c r="FU692" s="4"/>
      <c r="FV692" s="8"/>
      <c r="FW692" s="7"/>
      <c r="FX692" s="7"/>
      <c r="FY692" s="2" t="s">
        <v>239</v>
      </c>
      <c r="FZ692" s="2" t="s">
        <v>223</v>
      </c>
      <c r="GA692" s="2" t="s">
        <v>661</v>
      </c>
      <c r="GB692" s="2" t="s">
        <v>888</v>
      </c>
      <c r="GC692" s="2" t="s">
        <v>238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252</v>
      </c>
      <c r="GL692" s="2" t="s">
        <v>223</v>
      </c>
      <c r="GM692" s="2" t="s">
        <v>226</v>
      </c>
      <c r="GN692" s="2" t="s">
        <v>226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239</v>
      </c>
      <c r="GX692" s="2" t="s">
        <v>223</v>
      </c>
      <c r="GY692" s="2" t="s">
        <v>942</v>
      </c>
      <c r="GZ692" s="2" t="s">
        <v>711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223</v>
      </c>
      <c r="HK692" s="2" t="s">
        <v>226</v>
      </c>
      <c r="HL692" s="2" t="s">
        <v>226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236</v>
      </c>
      <c r="HV692" s="2" t="s">
        <v>223</v>
      </c>
      <c r="HW692" s="2" t="s">
        <v>226</v>
      </c>
      <c r="HX692" s="2" t="s">
        <v>226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252</v>
      </c>
      <c r="IH692" s="2" t="s">
        <v>223</v>
      </c>
      <c r="II692" s="2" t="s">
        <v>226</v>
      </c>
      <c r="IJ692" s="2" t="s">
        <v>226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252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949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252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223</v>
      </c>
      <c r="KE692" s="2" t="s">
        <v>226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252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252</v>
      </c>
      <c r="LB692" s="2" t="s">
        <v>223</v>
      </c>
      <c r="LC692" s="2" t="s">
        <v>226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252</v>
      </c>
      <c r="LN692" s="2" t="s">
        <v>223</v>
      </c>
      <c r="LO692" s="2" t="s">
        <v>226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226</v>
      </c>
      <c r="MA692" s="2" t="s">
        <v>226</v>
      </c>
      <c r="MB692" s="2" t="s">
        <v>226</v>
      </c>
      <c r="MC692" s="2" t="s">
        <v>226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236</v>
      </c>
      <c r="MX692" s="2" t="s">
        <v>223</v>
      </c>
      <c r="MY692" s="2" t="s">
        <v>226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223</v>
      </c>
      <c r="NK692" s="2" t="s">
        <v>226</v>
      </c>
      <c r="NL692" s="2" t="s">
        <v>226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252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252</v>
      </c>
      <c r="OH692" s="2" t="s">
        <v>223</v>
      </c>
      <c r="OI692" s="2" t="s">
        <v>226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252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252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226</v>
      </c>
      <c r="QP692" s="2" t="s">
        <v>226</v>
      </c>
      <c r="QQ692" s="2" t="s">
        <v>226</v>
      </c>
      <c r="QR692" s="2" t="s">
        <v>226</v>
      </c>
      <c r="QS692" s="2" t="s">
        <v>226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266</v>
      </c>
      <c r="RB692" s="2" t="s">
        <v>223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252</v>
      </c>
      <c r="RN692" s="2" t="s">
        <v>223</v>
      </c>
      <c r="RO692" s="2" t="s">
        <v>226</v>
      </c>
      <c r="RP692" s="2" t="s">
        <v>226</v>
      </c>
      <c r="RQ692" s="2" t="s">
        <v>238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226</v>
      </c>
      <c r="RZ692" s="2" t="s">
        <v>226</v>
      </c>
      <c r="SA692" s="2" t="s">
        <v>226</v>
      </c>
      <c r="SB692" s="2" t="s">
        <v>226</v>
      </c>
      <c r="SC692" s="2" t="s">
        <v>226</v>
      </c>
      <c r="SD692" s="2" t="s">
        <v>226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>
        <v>100</v>
      </c>
      <c r="UI692" s="4"/>
      <c r="UJ692" s="4"/>
      <c r="UK692" s="4"/>
      <c r="UL692" s="4">
        <v>70</v>
      </c>
      <c r="UM692" s="4"/>
      <c r="UN692" s="4"/>
      <c r="UO692" s="4"/>
      <c r="UP692" s="4">
        <v>260</v>
      </c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>
        <v>160</v>
      </c>
      <c r="VG692" s="4"/>
      <c r="VH692" s="4"/>
      <c r="VI692" s="4"/>
      <c r="VJ692" s="4"/>
      <c r="VK692" s="4"/>
      <c r="VL692" s="4"/>
      <c r="VM692" s="4"/>
      <c r="VN692" s="4"/>
      <c r="VO692" s="4"/>
      <c r="VP692" s="4">
        <v>200</v>
      </c>
      <c r="VQ692" s="4"/>
    </row>
    <row r="693">
      <c r="A693" s="2" t="s">
        <v>4665</v>
      </c>
      <c r="B693" s="2" t="s">
        <v>577</v>
      </c>
      <c r="C693" s="2" t="s">
        <v>4666</v>
      </c>
      <c r="D693" s="2" t="s">
        <v>215</v>
      </c>
      <c r="E693" s="2" t="s">
        <v>216</v>
      </c>
      <c r="F693" s="2" t="s">
        <v>4667</v>
      </c>
      <c r="G693" s="2" t="s">
        <v>4668</v>
      </c>
      <c r="H693" s="2" t="s">
        <v>4084</v>
      </c>
      <c r="I693" s="2" t="s">
        <v>4669</v>
      </c>
      <c r="J693" s="2" t="s">
        <v>582</v>
      </c>
      <c r="K693" s="2" t="s">
        <v>4670</v>
      </c>
      <c r="L693" s="3">
        <v>33.33</v>
      </c>
      <c r="M693" s="3">
        <v>35</v>
      </c>
      <c r="N693" s="3">
        <v>69.99</v>
      </c>
      <c r="O693" s="2" t="s">
        <v>223</v>
      </c>
      <c r="P693" s="2" t="s">
        <v>675</v>
      </c>
      <c r="Q693" s="2" t="s">
        <v>225</v>
      </c>
      <c r="R693" s="2" t="s">
        <v>226</v>
      </c>
      <c r="S693" s="2" t="s">
        <v>4671</v>
      </c>
      <c r="T693" s="2" t="s">
        <v>4672</v>
      </c>
      <c r="U693" s="2" t="s">
        <v>489</v>
      </c>
      <c r="V693" s="2" t="s">
        <v>4460</v>
      </c>
      <c r="W693" s="2" t="s">
        <v>231</v>
      </c>
      <c r="X693" s="2" t="s">
        <v>1352</v>
      </c>
      <c r="Y693" s="2" t="s">
        <v>2690</v>
      </c>
      <c r="Z693" s="4">
        <v>295</v>
      </c>
      <c r="AA693" s="4">
        <f>=ROUNDDOWN(8.67647058823529,0)</f>
      </c>
      <c r="AB693" s="5">
        <v>34</v>
      </c>
      <c r="AC693" s="2" t="s">
        <v>4673</v>
      </c>
      <c r="AD693" s="4">
        <v>140</v>
      </c>
      <c r="AE693" s="4">
        <v>700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319</v>
      </c>
      <c r="AQ693" s="8">
        <v>12630.1</v>
      </c>
      <c r="AR693" s="4">
        <v>309</v>
      </c>
      <c r="AS693" s="8">
        <v>12424.15</v>
      </c>
      <c r="AT693" s="7">
        <v>0.0324</v>
      </c>
      <c r="AU693" s="7">
        <v>0.0166</v>
      </c>
      <c r="AV693" s="4">
        <v>1144</v>
      </c>
      <c r="AW693" s="8">
        <v>50460.43</v>
      </c>
      <c r="AX693" s="4">
        <v>762</v>
      </c>
      <c r="AY693" s="8">
        <v>33464.56</v>
      </c>
      <c r="AZ693" s="7">
        <v>0.5013</v>
      </c>
      <c r="BA693" s="7">
        <v>0.5079</v>
      </c>
      <c r="BB693" s="7">
        <v>0.2503</v>
      </c>
      <c r="BC693" s="4">
        <v>2153</v>
      </c>
      <c r="BD693" s="8">
        <v>94093.77</v>
      </c>
      <c r="BE693" s="4">
        <v>1593</v>
      </c>
      <c r="BF693" s="8">
        <v>70102.09</v>
      </c>
      <c r="BG693" s="7">
        <v>0.3515</v>
      </c>
      <c r="BH693" s="7">
        <v>0.3422</v>
      </c>
      <c r="BI693" s="7">
        <v>0.5363</v>
      </c>
      <c r="BJ693" s="4">
        <v>319</v>
      </c>
      <c r="BK693" s="8">
        <v>12630.1</v>
      </c>
      <c r="BL693" s="2" t="s">
        <v>4674</v>
      </c>
      <c r="BM693" s="7">
        <v>1</v>
      </c>
      <c r="BN693" s="7">
        <v>1</v>
      </c>
      <c r="BO693" s="4">
        <v>159</v>
      </c>
      <c r="BP693" s="8">
        <v>6604.86</v>
      </c>
      <c r="BQ693" s="4">
        <v>143</v>
      </c>
      <c r="BR693" s="8">
        <v>5940.22</v>
      </c>
      <c r="BS693" s="7">
        <v>0.1119</v>
      </c>
      <c r="BT693" s="7">
        <v>0.1119</v>
      </c>
      <c r="BU693" s="2" t="s">
        <v>239</v>
      </c>
      <c r="BV693" s="2" t="s">
        <v>223</v>
      </c>
      <c r="BW693" s="2" t="s">
        <v>226</v>
      </c>
      <c r="BX693" s="2" t="s">
        <v>3656</v>
      </c>
      <c r="BY693" s="2" t="s">
        <v>238</v>
      </c>
      <c r="BZ693" s="2" t="s">
        <v>226</v>
      </c>
      <c r="CA693" s="4">
        <v>25</v>
      </c>
      <c r="CB693" s="8">
        <v>1014</v>
      </c>
      <c r="CC693" s="4">
        <v>48</v>
      </c>
      <c r="CD693" s="8">
        <v>1946.88</v>
      </c>
      <c r="CE693" s="7">
        <v>-0.4792</v>
      </c>
      <c r="CF693" s="7">
        <v>-0.4792</v>
      </c>
      <c r="CG693" s="2" t="s">
        <v>239</v>
      </c>
      <c r="CH693" s="2" t="s">
        <v>223</v>
      </c>
      <c r="CI693" s="2" t="s">
        <v>4260</v>
      </c>
      <c r="CJ693" s="2" t="s">
        <v>1579</v>
      </c>
      <c r="CK693" s="2" t="s">
        <v>238</v>
      </c>
      <c r="CL693" s="2" t="s">
        <v>226</v>
      </c>
      <c r="CM693" s="4">
        <v>55</v>
      </c>
      <c r="CN693" s="8">
        <v>2079</v>
      </c>
      <c r="CO693" s="4">
        <v>11</v>
      </c>
      <c r="CP693" s="8">
        <v>446.16</v>
      </c>
      <c r="CQ693" s="7">
        <v>4</v>
      </c>
      <c r="CR693" s="7">
        <v>3.6598</v>
      </c>
      <c r="CS693" s="2" t="s">
        <v>239</v>
      </c>
      <c r="CT693" s="2" t="s">
        <v>223</v>
      </c>
      <c r="CU693" s="2" t="s">
        <v>4260</v>
      </c>
      <c r="CV693" s="2" t="s">
        <v>1603</v>
      </c>
      <c r="CW693" s="2" t="s">
        <v>238</v>
      </c>
      <c r="CX693" s="2" t="s">
        <v>226</v>
      </c>
      <c r="CY693" s="4">
        <v>9</v>
      </c>
      <c r="CZ693" s="8">
        <v>345.6</v>
      </c>
      <c r="DA693" s="4">
        <v>10</v>
      </c>
      <c r="DB693" s="8">
        <v>384</v>
      </c>
      <c r="DC693" s="7">
        <v>-0.1</v>
      </c>
      <c r="DD693" s="7">
        <v>-0.1</v>
      </c>
      <c r="DE693" s="2" t="s">
        <v>239</v>
      </c>
      <c r="DF693" s="2" t="s">
        <v>223</v>
      </c>
      <c r="DG693" s="2" t="s">
        <v>4260</v>
      </c>
      <c r="DH693" s="2" t="s">
        <v>1741</v>
      </c>
      <c r="DI693" s="2" t="s">
        <v>238</v>
      </c>
      <c r="DJ693" s="2" t="s">
        <v>226</v>
      </c>
      <c r="DK693" s="4">
        <v>30</v>
      </c>
      <c r="DL693" s="8">
        <v>1015</v>
      </c>
      <c r="DM693" s="4">
        <v>14</v>
      </c>
      <c r="DN693" s="8">
        <v>488.68</v>
      </c>
      <c r="DO693" s="7">
        <v>1.1429</v>
      </c>
      <c r="DP693" s="7">
        <v>1.077</v>
      </c>
      <c r="DQ693" s="2" t="s">
        <v>239</v>
      </c>
      <c r="DR693" s="2" t="s">
        <v>223</v>
      </c>
      <c r="DS693" s="2" t="s">
        <v>2740</v>
      </c>
      <c r="DT693" s="2" t="s">
        <v>1665</v>
      </c>
      <c r="DU693" s="2" t="s">
        <v>238</v>
      </c>
      <c r="DV693" s="2" t="s">
        <v>226</v>
      </c>
      <c r="DW693" s="4">
        <v>9</v>
      </c>
      <c r="DX693" s="8">
        <v>334.57</v>
      </c>
      <c r="DY693" s="4">
        <v>9</v>
      </c>
      <c r="DZ693" s="8">
        <v>365.13</v>
      </c>
      <c r="EA693" s="7"/>
      <c r="EB693" s="7">
        <v>-0.0837</v>
      </c>
      <c r="EC693" s="2" t="s">
        <v>239</v>
      </c>
      <c r="ED693" s="2" t="s">
        <v>223</v>
      </c>
      <c r="EE693" s="2" t="s">
        <v>594</v>
      </c>
      <c r="EF693" s="2" t="s">
        <v>3647</v>
      </c>
      <c r="EG693" s="2" t="s">
        <v>238</v>
      </c>
      <c r="EH693" s="2" t="s">
        <v>226</v>
      </c>
      <c r="EI693" s="4">
        <v>17</v>
      </c>
      <c r="EJ693" s="8">
        <v>643.9</v>
      </c>
      <c r="EK693" s="4">
        <v>37</v>
      </c>
      <c r="EL693" s="8">
        <v>1416.36</v>
      </c>
      <c r="EM693" s="7">
        <v>-0.5405</v>
      </c>
      <c r="EN693" s="7">
        <v>-0.5454</v>
      </c>
      <c r="EO693" s="2" t="s">
        <v>239</v>
      </c>
      <c r="EP693" s="2" t="s">
        <v>223</v>
      </c>
      <c r="EQ693" s="2" t="s">
        <v>1105</v>
      </c>
      <c r="ER693" s="2" t="s">
        <v>1582</v>
      </c>
      <c r="ES693" s="2" t="s">
        <v>238</v>
      </c>
      <c r="ET693" s="2" t="s">
        <v>226</v>
      </c>
      <c r="EU693" s="4">
        <v>13</v>
      </c>
      <c r="EV693" s="8">
        <v>502.19</v>
      </c>
      <c r="EW693" s="4">
        <v>34</v>
      </c>
      <c r="EX693" s="8">
        <v>1318.45</v>
      </c>
      <c r="EY693" s="7">
        <v>-0.6176</v>
      </c>
      <c r="EZ693" s="7">
        <v>-0.6191</v>
      </c>
      <c r="FA693" s="2" t="s">
        <v>239</v>
      </c>
      <c r="FB693" s="2" t="s">
        <v>223</v>
      </c>
      <c r="FC693" s="2" t="s">
        <v>4532</v>
      </c>
      <c r="FD693" s="2" t="s">
        <v>1406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239</v>
      </c>
      <c r="FN693" s="2" t="s">
        <v>223</v>
      </c>
      <c r="FO693" s="2" t="s">
        <v>3638</v>
      </c>
      <c r="FP693" s="2" t="s">
        <v>1603</v>
      </c>
      <c r="FQ693" s="2" t="s">
        <v>238</v>
      </c>
      <c r="FR693" s="2" t="s">
        <v>226</v>
      </c>
      <c r="FS693" s="4">
        <v>2</v>
      </c>
      <c r="FT693" s="8">
        <v>90.98</v>
      </c>
      <c r="FU693" s="4"/>
      <c r="FV693" s="8"/>
      <c r="FW693" s="7"/>
      <c r="FX693" s="7"/>
      <c r="FY693" s="2" t="s">
        <v>239</v>
      </c>
      <c r="FZ693" s="2" t="s">
        <v>223</v>
      </c>
      <c r="GA693" s="2" t="s">
        <v>661</v>
      </c>
      <c r="GB693" s="2" t="s">
        <v>2240</v>
      </c>
      <c r="GC693" s="2" t="s">
        <v>238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448</v>
      </c>
      <c r="GL693" s="2" t="s">
        <v>223</v>
      </c>
      <c r="GM693" s="2" t="s">
        <v>226</v>
      </c>
      <c r="GN693" s="2" t="s">
        <v>226</v>
      </c>
      <c r="GO693" s="2" t="s">
        <v>238</v>
      </c>
      <c r="GP693" s="2" t="s">
        <v>226</v>
      </c>
      <c r="GQ693" s="4"/>
      <c r="GR693" s="8"/>
      <c r="GS693" s="4">
        <v>1</v>
      </c>
      <c r="GT693" s="8">
        <v>39.45</v>
      </c>
      <c r="GU693" s="7">
        <v>-1</v>
      </c>
      <c r="GV693" s="7">
        <v>-1</v>
      </c>
      <c r="GW693" s="2" t="s">
        <v>239</v>
      </c>
      <c r="GX693" s="2" t="s">
        <v>223</v>
      </c>
      <c r="GY693" s="2" t="s">
        <v>644</v>
      </c>
      <c r="GZ693" s="2" t="s">
        <v>640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239</v>
      </c>
      <c r="HJ693" s="2" t="s">
        <v>223</v>
      </c>
      <c r="HK693" s="2" t="s">
        <v>1778</v>
      </c>
      <c r="HL693" s="2" t="s">
        <v>226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239</v>
      </c>
      <c r="HV693" s="2" t="s">
        <v>237</v>
      </c>
      <c r="HW693" s="2" t="s">
        <v>3371</v>
      </c>
      <c r="HX693" s="2" t="s">
        <v>1594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252</v>
      </c>
      <c r="IH693" s="2" t="s">
        <v>223</v>
      </c>
      <c r="II693" s="2" t="s">
        <v>226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226</v>
      </c>
      <c r="IT693" s="2" t="s">
        <v>226</v>
      </c>
      <c r="IU693" s="2" t="s">
        <v>226</v>
      </c>
      <c r="IV693" s="2" t="s">
        <v>226</v>
      </c>
      <c r="IW693" s="2" t="s">
        <v>226</v>
      </c>
      <c r="IX693" s="2" t="s">
        <v>226</v>
      </c>
      <c r="IY693" s="4"/>
      <c r="IZ693" s="8"/>
      <c r="JA693" s="4">
        <v>1</v>
      </c>
      <c r="JB693" s="8">
        <v>38.64</v>
      </c>
      <c r="JC693" s="7">
        <v>-1</v>
      </c>
      <c r="JD693" s="7">
        <v>-1</v>
      </c>
      <c r="JE693" s="2" t="s">
        <v>239</v>
      </c>
      <c r="JF693" s="2" t="s">
        <v>223</v>
      </c>
      <c r="JG693" s="2" t="s">
        <v>1257</v>
      </c>
      <c r="JH693" s="2" t="s">
        <v>654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252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223</v>
      </c>
      <c r="KE693" s="2" t="s">
        <v>226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239</v>
      </c>
      <c r="LB693" s="2" t="s">
        <v>223</v>
      </c>
      <c r="LC693" s="2" t="s">
        <v>1823</v>
      </c>
      <c r="LD693" s="2" t="s">
        <v>618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239</v>
      </c>
      <c r="LN693" s="2" t="s">
        <v>223</v>
      </c>
      <c r="LO693" s="2" t="s">
        <v>321</v>
      </c>
      <c r="LP693" s="2" t="s">
        <v>1138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239</v>
      </c>
      <c r="LZ693" s="2" t="s">
        <v>223</v>
      </c>
      <c r="MA693" s="2" t="s">
        <v>756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226</v>
      </c>
      <c r="MM693" s="2" t="s">
        <v>226</v>
      </c>
      <c r="MN693" s="2" t="s">
        <v>226</v>
      </c>
      <c r="MO693" s="2" t="s">
        <v>226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223</v>
      </c>
      <c r="MY693" s="2" t="s">
        <v>1005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>
        <v>1</v>
      </c>
      <c r="NF693" s="8">
        <v>40.18</v>
      </c>
      <c r="NG693" s="7">
        <v>-1</v>
      </c>
      <c r="NH693" s="7">
        <v>-1</v>
      </c>
      <c r="NI693" s="2" t="s">
        <v>239</v>
      </c>
      <c r="NJ693" s="2" t="s">
        <v>261</v>
      </c>
      <c r="NK693" s="2" t="s">
        <v>1598</v>
      </c>
      <c r="NL693" s="2" t="s">
        <v>4113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239</v>
      </c>
      <c r="NV693" s="2" t="s">
        <v>237</v>
      </c>
      <c r="NW693" s="2" t="s">
        <v>1740</v>
      </c>
      <c r="NX693" s="2" t="s">
        <v>619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239</v>
      </c>
      <c r="OH693" s="2" t="s">
        <v>237</v>
      </c>
      <c r="OI693" s="2" t="s">
        <v>671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252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236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236</v>
      </c>
      <c r="QP693" s="2" t="s">
        <v>237</v>
      </c>
      <c r="QQ693" s="2" t="s">
        <v>226</v>
      </c>
      <c r="QR693" s="2" t="s">
        <v>226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266</v>
      </c>
      <c r="RB693" s="2" t="s">
        <v>223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226</v>
      </c>
      <c r="RO693" s="2" t="s">
        <v>226</v>
      </c>
      <c r="RP693" s="2" t="s">
        <v>226</v>
      </c>
      <c r="RQ693" s="2" t="s">
        <v>226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239</v>
      </c>
      <c r="RZ693" s="2" t="s">
        <v>237</v>
      </c>
      <c r="SA693" s="2" t="s">
        <v>621</v>
      </c>
      <c r="SB693" s="2" t="s">
        <v>3719</v>
      </c>
      <c r="SC693" s="2" t="s">
        <v>238</v>
      </c>
      <c r="SD693" s="2" t="s">
        <v>226</v>
      </c>
      <c r="SE693" s="4">
        <v>226</v>
      </c>
      <c r="SF693" s="4"/>
      <c r="SG693" s="4"/>
      <c r="SH693" s="4"/>
      <c r="SI693" s="4">
        <v>69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>
        <v>140</v>
      </c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>
        <v>160</v>
      </c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>
        <v>200</v>
      </c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>
        <v>100</v>
      </c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>
        <v>100</v>
      </c>
      <c r="VO693" s="4"/>
      <c r="VP693" s="4"/>
      <c r="VQ693" s="4"/>
    </row>
    <row r="694">
      <c r="A694" s="2" t="s">
        <v>4675</v>
      </c>
      <c r="B694" s="2" t="s">
        <v>577</v>
      </c>
      <c r="C694" s="2" t="s">
        <v>4666</v>
      </c>
      <c r="D694" s="2" t="s">
        <v>215</v>
      </c>
      <c r="E694" s="2" t="s">
        <v>216</v>
      </c>
      <c r="F694" s="2" t="s">
        <v>4667</v>
      </c>
      <c r="G694" s="2" t="s">
        <v>4668</v>
      </c>
      <c r="H694" s="2" t="s">
        <v>4084</v>
      </c>
      <c r="I694" s="2" t="s">
        <v>4669</v>
      </c>
      <c r="J694" s="2" t="s">
        <v>221</v>
      </c>
      <c r="K694" s="2" t="s">
        <v>4670</v>
      </c>
      <c r="L694" s="3">
        <v>38.09</v>
      </c>
      <c r="M694" s="3">
        <v>39.99</v>
      </c>
      <c r="N694" s="3">
        <v>79.99</v>
      </c>
      <c r="O694" s="2" t="s">
        <v>223</v>
      </c>
      <c r="P694" s="2" t="s">
        <v>675</v>
      </c>
      <c r="Q694" s="2" t="s">
        <v>225</v>
      </c>
      <c r="R694" s="2" t="s">
        <v>226</v>
      </c>
      <c r="S694" s="2" t="s">
        <v>4671</v>
      </c>
      <c r="T694" s="2" t="s">
        <v>4672</v>
      </c>
      <c r="U694" s="2" t="s">
        <v>371</v>
      </c>
      <c r="V694" s="2" t="s">
        <v>4460</v>
      </c>
      <c r="W694" s="2" t="s">
        <v>231</v>
      </c>
      <c r="X694" s="2" t="s">
        <v>1352</v>
      </c>
      <c r="Y694" s="2" t="s">
        <v>2690</v>
      </c>
      <c r="Z694" s="4"/>
      <c r="AA694" s="4">
        <f>=ROUNDDOWN({0},0)</f>
      </c>
      <c r="AB694" s="5">
        <v>60</v>
      </c>
      <c r="AC694" s="2" t="s">
        <v>4673</v>
      </c>
      <c r="AD694" s="4">
        <v>140</v>
      </c>
      <c r="AE694" s="4">
        <v>1460</v>
      </c>
      <c r="AF694" s="6">
        <v>65</v>
      </c>
      <c r="AG694" s="6">
        <v>48</v>
      </c>
      <c r="AH694" s="7">
        <v>0.7857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825</v>
      </c>
      <c r="AQ694" s="8">
        <v>37830.33</v>
      </c>
      <c r="AR694" s="4">
        <v>453</v>
      </c>
      <c r="AS694" s="8">
        <v>21040.41</v>
      </c>
      <c r="AT694" s="7">
        <v>0.8212</v>
      </c>
      <c r="AU694" s="7">
        <v>0.798</v>
      </c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>
        <v>0.7497</v>
      </c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 t="s">
        <v>226</v>
      </c>
      <c r="BJ694" s="4">
        <v>825</v>
      </c>
      <c r="BK694" s="8">
        <v>37830.33</v>
      </c>
      <c r="BL694" s="2" t="s">
        <v>4676</v>
      </c>
      <c r="BM694" s="7">
        <v>1</v>
      </c>
      <c r="BN694" s="7">
        <v>1</v>
      </c>
      <c r="BO694" s="4">
        <v>559</v>
      </c>
      <c r="BP694" s="8">
        <v>26535.73</v>
      </c>
      <c r="BQ694" s="4">
        <v>257</v>
      </c>
      <c r="BR694" s="8">
        <v>12199.79</v>
      </c>
      <c r="BS694" s="7">
        <v>1.1751</v>
      </c>
      <c r="BT694" s="7">
        <v>1.1751</v>
      </c>
      <c r="BU694" s="2" t="s">
        <v>239</v>
      </c>
      <c r="BV694" s="2" t="s">
        <v>223</v>
      </c>
      <c r="BW694" s="2" t="s">
        <v>226</v>
      </c>
      <c r="BX694" s="2" t="s">
        <v>3656</v>
      </c>
      <c r="BY694" s="2" t="s">
        <v>238</v>
      </c>
      <c r="BZ694" s="2" t="s">
        <v>226</v>
      </c>
      <c r="CA694" s="4">
        <v>27</v>
      </c>
      <c r="CB694" s="8">
        <v>1251.72</v>
      </c>
      <c r="CC694" s="4">
        <v>56</v>
      </c>
      <c r="CD694" s="8">
        <v>2596.16</v>
      </c>
      <c r="CE694" s="7">
        <v>-0.5179</v>
      </c>
      <c r="CF694" s="7">
        <v>-0.5179</v>
      </c>
      <c r="CG694" s="2" t="s">
        <v>239</v>
      </c>
      <c r="CH694" s="2" t="s">
        <v>223</v>
      </c>
      <c r="CI694" s="2" t="s">
        <v>4260</v>
      </c>
      <c r="CJ694" s="2" t="s">
        <v>4677</v>
      </c>
      <c r="CK694" s="2" t="s">
        <v>238</v>
      </c>
      <c r="CL694" s="2" t="s">
        <v>226</v>
      </c>
      <c r="CM694" s="4">
        <v>106</v>
      </c>
      <c r="CN694" s="8">
        <v>4578.14</v>
      </c>
      <c r="CO694" s="4">
        <v>23</v>
      </c>
      <c r="CP694" s="8">
        <v>1066.28</v>
      </c>
      <c r="CQ694" s="7">
        <v>3.6087</v>
      </c>
      <c r="CR694" s="7">
        <v>3.2936</v>
      </c>
      <c r="CS694" s="2" t="s">
        <v>239</v>
      </c>
      <c r="CT694" s="2" t="s">
        <v>223</v>
      </c>
      <c r="CU694" s="2" t="s">
        <v>4260</v>
      </c>
      <c r="CV694" s="2" t="s">
        <v>1665</v>
      </c>
      <c r="CW694" s="2" t="s">
        <v>238</v>
      </c>
      <c r="CX694" s="2" t="s">
        <v>226</v>
      </c>
      <c r="CY694" s="4">
        <v>40</v>
      </c>
      <c r="CZ694" s="8">
        <v>1764</v>
      </c>
      <c r="DA694" s="4">
        <v>19</v>
      </c>
      <c r="DB694" s="8">
        <v>837.9</v>
      </c>
      <c r="DC694" s="7">
        <v>1.1053</v>
      </c>
      <c r="DD694" s="7">
        <v>1.1053</v>
      </c>
      <c r="DE694" s="2" t="s">
        <v>239</v>
      </c>
      <c r="DF694" s="2" t="s">
        <v>223</v>
      </c>
      <c r="DG694" s="2" t="s">
        <v>4260</v>
      </c>
      <c r="DH694" s="2" t="s">
        <v>611</v>
      </c>
      <c r="DI694" s="2" t="s">
        <v>238</v>
      </c>
      <c r="DJ694" s="2" t="s">
        <v>226</v>
      </c>
      <c r="DK694" s="4">
        <v>48</v>
      </c>
      <c r="DL694" s="8">
        <v>1799.04</v>
      </c>
      <c r="DM694" s="4">
        <v>15</v>
      </c>
      <c r="DN694" s="8">
        <v>630.59</v>
      </c>
      <c r="DO694" s="7">
        <v>2.2</v>
      </c>
      <c r="DP694" s="7">
        <v>1.8529</v>
      </c>
      <c r="DQ694" s="2" t="s">
        <v>239</v>
      </c>
      <c r="DR694" s="2" t="s">
        <v>223</v>
      </c>
      <c r="DS694" s="2" t="s">
        <v>2740</v>
      </c>
      <c r="DT694" s="2" t="s">
        <v>1865</v>
      </c>
      <c r="DU694" s="2" t="s">
        <v>238</v>
      </c>
      <c r="DV694" s="2" t="s">
        <v>226</v>
      </c>
      <c r="DW694" s="4">
        <v>17</v>
      </c>
      <c r="DX694" s="8">
        <v>714</v>
      </c>
      <c r="DY694" s="4">
        <v>16</v>
      </c>
      <c r="DZ694" s="8">
        <v>746.24</v>
      </c>
      <c r="EA694" s="7">
        <v>0.0625</v>
      </c>
      <c r="EB694" s="7">
        <v>-0.0432</v>
      </c>
      <c r="EC694" s="2" t="s">
        <v>239</v>
      </c>
      <c r="ED694" s="2" t="s">
        <v>223</v>
      </c>
      <c r="EE694" s="2" t="s">
        <v>594</v>
      </c>
      <c r="EF694" s="2" t="s">
        <v>634</v>
      </c>
      <c r="EG694" s="2" t="s">
        <v>238</v>
      </c>
      <c r="EH694" s="2" t="s">
        <v>226</v>
      </c>
      <c r="EI694" s="4">
        <v>23</v>
      </c>
      <c r="EJ694" s="8">
        <v>1001.77</v>
      </c>
      <c r="EK694" s="4">
        <v>29</v>
      </c>
      <c r="EL694" s="8">
        <v>1268.75</v>
      </c>
      <c r="EM694" s="7">
        <v>-0.2069</v>
      </c>
      <c r="EN694" s="7">
        <v>-0.2104</v>
      </c>
      <c r="EO694" s="2" t="s">
        <v>239</v>
      </c>
      <c r="EP694" s="2" t="s">
        <v>223</v>
      </c>
      <c r="EQ694" s="2" t="s">
        <v>1105</v>
      </c>
      <c r="ER694" s="2" t="s">
        <v>3029</v>
      </c>
      <c r="ES694" s="2" t="s">
        <v>238</v>
      </c>
      <c r="ET694" s="2" t="s">
        <v>226</v>
      </c>
      <c r="EU694" s="4"/>
      <c r="EV694" s="8"/>
      <c r="EW694" s="4">
        <v>24</v>
      </c>
      <c r="EX694" s="8">
        <v>1063.62</v>
      </c>
      <c r="EY694" s="7">
        <v>-1</v>
      </c>
      <c r="EZ694" s="7">
        <v>-1</v>
      </c>
      <c r="FA694" s="2" t="s">
        <v>239</v>
      </c>
      <c r="FB694" s="2" t="s">
        <v>223</v>
      </c>
      <c r="FC694" s="2" t="s">
        <v>4532</v>
      </c>
      <c r="FD694" s="2" t="s">
        <v>631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239</v>
      </c>
      <c r="FN694" s="2" t="s">
        <v>223</v>
      </c>
      <c r="FO694" s="2" t="s">
        <v>3638</v>
      </c>
      <c r="FP694" s="2" t="s">
        <v>3410</v>
      </c>
      <c r="FQ694" s="2" t="s">
        <v>238</v>
      </c>
      <c r="FR694" s="2" t="s">
        <v>226</v>
      </c>
      <c r="FS694" s="4">
        <v>3</v>
      </c>
      <c r="FT694" s="8">
        <v>101.93</v>
      </c>
      <c r="FU694" s="4"/>
      <c r="FV694" s="8"/>
      <c r="FW694" s="7"/>
      <c r="FX694" s="7"/>
      <c r="FY694" s="2" t="s">
        <v>239</v>
      </c>
      <c r="FZ694" s="2" t="s">
        <v>223</v>
      </c>
      <c r="GA694" s="2" t="s">
        <v>661</v>
      </c>
      <c r="GB694" s="2" t="s">
        <v>2780</v>
      </c>
      <c r="GC694" s="2" t="s">
        <v>238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448</v>
      </c>
      <c r="GL694" s="2" t="s">
        <v>223</v>
      </c>
      <c r="GM694" s="2" t="s">
        <v>226</v>
      </c>
      <c r="GN694" s="2" t="s">
        <v>226</v>
      </c>
      <c r="GO694" s="2" t="s">
        <v>238</v>
      </c>
      <c r="GP694" s="2" t="s">
        <v>226</v>
      </c>
      <c r="GQ694" s="4">
        <v>2</v>
      </c>
      <c r="GR694" s="8">
        <v>84</v>
      </c>
      <c r="GS694" s="4">
        <v>7</v>
      </c>
      <c r="GT694" s="8">
        <v>315.63</v>
      </c>
      <c r="GU694" s="7">
        <v>-0.7143</v>
      </c>
      <c r="GV694" s="7">
        <v>-0.7339</v>
      </c>
      <c r="GW694" s="2" t="s">
        <v>239</v>
      </c>
      <c r="GX694" s="2" t="s">
        <v>223</v>
      </c>
      <c r="GY694" s="2" t="s">
        <v>644</v>
      </c>
      <c r="GZ694" s="2" t="s">
        <v>3754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239</v>
      </c>
      <c r="HJ694" s="2" t="s">
        <v>223</v>
      </c>
      <c r="HK694" s="2" t="s">
        <v>1778</v>
      </c>
      <c r="HL694" s="2" t="s">
        <v>226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239</v>
      </c>
      <c r="HV694" s="2" t="s">
        <v>237</v>
      </c>
      <c r="HW694" s="2" t="s">
        <v>3371</v>
      </c>
      <c r="HX694" s="2" t="s">
        <v>4388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252</v>
      </c>
      <c r="IH694" s="2" t="s">
        <v>223</v>
      </c>
      <c r="II694" s="2" t="s">
        <v>226</v>
      </c>
      <c r="IJ694" s="2" t="s">
        <v>226</v>
      </c>
      <c r="IK694" s="2" t="s">
        <v>238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226</v>
      </c>
      <c r="IT694" s="2" t="s">
        <v>226</v>
      </c>
      <c r="IU694" s="2" t="s">
        <v>226</v>
      </c>
      <c r="IV694" s="2" t="s">
        <v>226</v>
      </c>
      <c r="IW694" s="2" t="s">
        <v>226</v>
      </c>
      <c r="IX694" s="2" t="s">
        <v>226</v>
      </c>
      <c r="IY694" s="4"/>
      <c r="IZ694" s="8"/>
      <c r="JA694" s="4">
        <v>2</v>
      </c>
      <c r="JB694" s="8">
        <v>88.82</v>
      </c>
      <c r="JC694" s="7">
        <v>-1</v>
      </c>
      <c r="JD694" s="7">
        <v>-1</v>
      </c>
      <c r="JE694" s="2" t="s">
        <v>239</v>
      </c>
      <c r="JF694" s="2" t="s">
        <v>223</v>
      </c>
      <c r="JG694" s="2" t="s">
        <v>1779</v>
      </c>
      <c r="JH694" s="2" t="s">
        <v>4678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252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223</v>
      </c>
      <c r="KE694" s="2" t="s">
        <v>226</v>
      </c>
      <c r="KF694" s="2" t="s">
        <v>226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223</v>
      </c>
      <c r="LC694" s="2" t="s">
        <v>1823</v>
      </c>
      <c r="LD694" s="2" t="s">
        <v>599</v>
      </c>
      <c r="LE694" s="2" t="s">
        <v>238</v>
      </c>
      <c r="LF694" s="2" t="s">
        <v>226</v>
      </c>
      <c r="LG694" s="4"/>
      <c r="LH694" s="8"/>
      <c r="LI694" s="4">
        <v>2</v>
      </c>
      <c r="LJ694" s="8">
        <v>88.84</v>
      </c>
      <c r="LK694" s="7">
        <v>-1</v>
      </c>
      <c r="LL694" s="7">
        <v>-1</v>
      </c>
      <c r="LM694" s="2" t="s">
        <v>239</v>
      </c>
      <c r="LN694" s="2" t="s">
        <v>223</v>
      </c>
      <c r="LO694" s="2" t="s">
        <v>321</v>
      </c>
      <c r="LP694" s="2" t="s">
        <v>483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223</v>
      </c>
      <c r="MA694" s="2" t="s">
        <v>711</v>
      </c>
      <c r="MB694" s="2" t="s">
        <v>226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223</v>
      </c>
      <c r="MY694" s="2" t="s">
        <v>1005</v>
      </c>
      <c r="MZ694" s="2" t="s">
        <v>226</v>
      </c>
      <c r="NA694" s="2" t="s">
        <v>238</v>
      </c>
      <c r="NB694" s="2" t="s">
        <v>226</v>
      </c>
      <c r="NC694" s="4"/>
      <c r="ND694" s="8"/>
      <c r="NE694" s="4">
        <v>3</v>
      </c>
      <c r="NF694" s="8">
        <v>137.79</v>
      </c>
      <c r="NG694" s="7">
        <v>-1</v>
      </c>
      <c r="NH694" s="7">
        <v>-1</v>
      </c>
      <c r="NI694" s="2" t="s">
        <v>239</v>
      </c>
      <c r="NJ694" s="2" t="s">
        <v>261</v>
      </c>
      <c r="NK694" s="2" t="s">
        <v>1598</v>
      </c>
      <c r="NL694" s="2" t="s">
        <v>2072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239</v>
      </c>
      <c r="NV694" s="2" t="s">
        <v>237</v>
      </c>
      <c r="NW694" s="2" t="s">
        <v>1740</v>
      </c>
      <c r="NX694" s="2" t="s">
        <v>629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239</v>
      </c>
      <c r="OH694" s="2" t="s">
        <v>237</v>
      </c>
      <c r="OI694" s="2" t="s">
        <v>671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252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223</v>
      </c>
      <c r="PG694" s="2" t="s">
        <v>226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236</v>
      </c>
      <c r="QP694" s="2" t="s">
        <v>237</v>
      </c>
      <c r="QQ694" s="2" t="s">
        <v>226</v>
      </c>
      <c r="QR694" s="2" t="s">
        <v>226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266</v>
      </c>
      <c r="RB694" s="2" t="s">
        <v>223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237</v>
      </c>
      <c r="SA694" s="2" t="s">
        <v>621</v>
      </c>
      <c r="SB694" s="2" t="s">
        <v>1254</v>
      </c>
      <c r="SC694" s="2" t="s">
        <v>238</v>
      </c>
      <c r="SD694" s="2" t="s">
        <v>226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>
        <v>140</v>
      </c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>
        <v>200</v>
      </c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>
        <v>320</v>
      </c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>
        <v>630</v>
      </c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>
        <v>170</v>
      </c>
      <c r="VO694" s="4"/>
      <c r="VP694" s="4"/>
      <c r="VQ694" s="4"/>
    </row>
    <row r="695">
      <c r="A695" s="2" t="s">
        <v>4679</v>
      </c>
      <c r="B695" s="2" t="s">
        <v>577</v>
      </c>
      <c r="C695" s="2" t="s">
        <v>4666</v>
      </c>
      <c r="D695" s="2" t="s">
        <v>215</v>
      </c>
      <c r="E695" s="2" t="s">
        <v>216</v>
      </c>
      <c r="F695" s="2" t="s">
        <v>4667</v>
      </c>
      <c r="G695" s="2" t="s">
        <v>4668</v>
      </c>
      <c r="H695" s="2" t="s">
        <v>4084</v>
      </c>
      <c r="I695" s="2" t="s">
        <v>4669</v>
      </c>
      <c r="J695" s="2" t="s">
        <v>582</v>
      </c>
      <c r="K695" s="2" t="s">
        <v>1873</v>
      </c>
      <c r="L695" s="3">
        <v>33.33</v>
      </c>
      <c r="M695" s="3">
        <v>35</v>
      </c>
      <c r="N695" s="3">
        <v>69.99</v>
      </c>
      <c r="O695" s="2" t="s">
        <v>223</v>
      </c>
      <c r="P695" s="2" t="s">
        <v>675</v>
      </c>
      <c r="Q695" s="2" t="s">
        <v>225</v>
      </c>
      <c r="R695" s="2" t="s">
        <v>226</v>
      </c>
      <c r="S695" s="2" t="s">
        <v>4680</v>
      </c>
      <c r="T695" s="2" t="s">
        <v>4672</v>
      </c>
      <c r="U695" s="2" t="s">
        <v>489</v>
      </c>
      <c r="V695" s="2" t="s">
        <v>4460</v>
      </c>
      <c r="W695" s="2" t="s">
        <v>231</v>
      </c>
      <c r="X695" s="2" t="s">
        <v>1352</v>
      </c>
      <c r="Y695" s="2" t="s">
        <v>2690</v>
      </c>
      <c r="Z695" s="4">
        <v>170</v>
      </c>
      <c r="AA695" s="4">
        <f>=ROUNDDOWN(3.95348837209302,0)</f>
      </c>
      <c r="AB695" s="5">
        <v>43</v>
      </c>
      <c r="AC695" s="2" t="s">
        <v>4673</v>
      </c>
      <c r="AD695" s="4">
        <v>40</v>
      </c>
      <c r="AE695" s="4">
        <v>750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420</v>
      </c>
      <c r="AQ695" s="8">
        <v>17184.84</v>
      </c>
      <c r="AR695" s="4">
        <v>266</v>
      </c>
      <c r="AS695" s="8">
        <v>10879.99</v>
      </c>
      <c r="AT695" s="7">
        <v>0.5789</v>
      </c>
      <c r="AU695" s="7">
        <v>0.5795</v>
      </c>
      <c r="AV695" s="4">
        <v>945</v>
      </c>
      <c r="AW695" s="8">
        <v>41238.66</v>
      </c>
      <c r="AX695" s="4">
        <v>578</v>
      </c>
      <c r="AY695" s="8">
        <v>25382.44</v>
      </c>
      <c r="AZ695" s="7">
        <v>0.6349</v>
      </c>
      <c r="BA695" s="7">
        <v>0.6247</v>
      </c>
      <c r="BB695" s="7">
        <v>0.4167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>
        <v>0.4383</v>
      </c>
      <c r="BJ695" s="4">
        <v>420</v>
      </c>
      <c r="BK695" s="8">
        <v>17184.84</v>
      </c>
      <c r="BL695" s="2" t="s">
        <v>4681</v>
      </c>
      <c r="BM695" s="7">
        <v>1</v>
      </c>
      <c r="BN695" s="7">
        <v>1</v>
      </c>
      <c r="BO695" s="4">
        <v>289</v>
      </c>
      <c r="BP695" s="8">
        <v>12172.68</v>
      </c>
      <c r="BQ695" s="4">
        <v>154</v>
      </c>
      <c r="BR695" s="8">
        <v>6486.48</v>
      </c>
      <c r="BS695" s="7">
        <v>0.8766</v>
      </c>
      <c r="BT695" s="7">
        <v>0.8766</v>
      </c>
      <c r="BU695" s="2" t="s">
        <v>239</v>
      </c>
      <c r="BV695" s="2" t="s">
        <v>223</v>
      </c>
      <c r="BW695" s="2" t="s">
        <v>226</v>
      </c>
      <c r="BX695" s="2" t="s">
        <v>1588</v>
      </c>
      <c r="BY695" s="2" t="s">
        <v>238</v>
      </c>
      <c r="BZ695" s="2" t="s">
        <v>226</v>
      </c>
      <c r="CA695" s="4">
        <v>28</v>
      </c>
      <c r="CB695" s="8">
        <v>1135.68</v>
      </c>
      <c r="CC695" s="4">
        <v>23</v>
      </c>
      <c r="CD695" s="8">
        <v>932.88</v>
      </c>
      <c r="CE695" s="7">
        <v>0.2174</v>
      </c>
      <c r="CF695" s="7">
        <v>0.2174</v>
      </c>
      <c r="CG695" s="2" t="s">
        <v>239</v>
      </c>
      <c r="CH695" s="2" t="s">
        <v>223</v>
      </c>
      <c r="CI695" s="2" t="s">
        <v>4260</v>
      </c>
      <c r="CJ695" s="2" t="s">
        <v>2072</v>
      </c>
      <c r="CK695" s="2" t="s">
        <v>238</v>
      </c>
      <c r="CL695" s="2" t="s">
        <v>226</v>
      </c>
      <c r="CM695" s="4">
        <v>31</v>
      </c>
      <c r="CN695" s="8">
        <v>1171.8</v>
      </c>
      <c r="CO695" s="4">
        <v>5</v>
      </c>
      <c r="CP695" s="8">
        <v>202.8</v>
      </c>
      <c r="CQ695" s="7">
        <v>5.2</v>
      </c>
      <c r="CR695" s="7">
        <v>4.7781</v>
      </c>
      <c r="CS695" s="2" t="s">
        <v>239</v>
      </c>
      <c r="CT695" s="2" t="s">
        <v>223</v>
      </c>
      <c r="CU695" s="2" t="s">
        <v>4260</v>
      </c>
      <c r="CV695" s="2" t="s">
        <v>1829</v>
      </c>
      <c r="CW695" s="2" t="s">
        <v>238</v>
      </c>
      <c r="CX695" s="2" t="s">
        <v>226</v>
      </c>
      <c r="CY695" s="4">
        <v>12</v>
      </c>
      <c r="CZ695" s="8">
        <v>460.8</v>
      </c>
      <c r="DA695" s="4">
        <v>12</v>
      </c>
      <c r="DB695" s="8">
        <v>460.8</v>
      </c>
      <c r="DC695" s="7"/>
      <c r="DD695" s="7"/>
      <c r="DE695" s="2" t="s">
        <v>239</v>
      </c>
      <c r="DF695" s="2" t="s">
        <v>223</v>
      </c>
      <c r="DG695" s="2" t="s">
        <v>4260</v>
      </c>
      <c r="DH695" s="2" t="s">
        <v>611</v>
      </c>
      <c r="DI695" s="2" t="s">
        <v>238</v>
      </c>
      <c r="DJ695" s="2" t="s">
        <v>226</v>
      </c>
      <c r="DK695" s="4">
        <v>17</v>
      </c>
      <c r="DL695" s="8">
        <v>574.14</v>
      </c>
      <c r="DM695" s="4">
        <v>2</v>
      </c>
      <c r="DN695" s="8">
        <v>73.69</v>
      </c>
      <c r="DO695" s="7">
        <v>7.5</v>
      </c>
      <c r="DP695" s="7">
        <v>6.7913</v>
      </c>
      <c r="DQ695" s="2" t="s">
        <v>239</v>
      </c>
      <c r="DR695" s="2" t="s">
        <v>223</v>
      </c>
      <c r="DS695" s="2" t="s">
        <v>2740</v>
      </c>
      <c r="DT695" s="2" t="s">
        <v>1603</v>
      </c>
      <c r="DU695" s="2" t="s">
        <v>238</v>
      </c>
      <c r="DV695" s="2" t="s">
        <v>226</v>
      </c>
      <c r="DW695" s="4">
        <v>15</v>
      </c>
      <c r="DX695" s="8">
        <v>555.07</v>
      </c>
      <c r="DY695" s="4">
        <v>9</v>
      </c>
      <c r="DZ695" s="8">
        <v>365.13</v>
      </c>
      <c r="EA695" s="7">
        <v>0.6667</v>
      </c>
      <c r="EB695" s="7">
        <v>0.5202</v>
      </c>
      <c r="EC695" s="2" t="s">
        <v>239</v>
      </c>
      <c r="ED695" s="2" t="s">
        <v>223</v>
      </c>
      <c r="EE695" s="2" t="s">
        <v>820</v>
      </c>
      <c r="EF695" s="2" t="s">
        <v>1732</v>
      </c>
      <c r="EG695" s="2" t="s">
        <v>238</v>
      </c>
      <c r="EH695" s="2" t="s">
        <v>226</v>
      </c>
      <c r="EI695" s="4">
        <v>14</v>
      </c>
      <c r="EJ695" s="8">
        <v>532.49</v>
      </c>
      <c r="EK695" s="4">
        <v>25</v>
      </c>
      <c r="EL695" s="8">
        <v>957</v>
      </c>
      <c r="EM695" s="7">
        <v>-0.44</v>
      </c>
      <c r="EN695" s="7">
        <v>-0.4436</v>
      </c>
      <c r="EO695" s="2" t="s">
        <v>239</v>
      </c>
      <c r="EP695" s="2" t="s">
        <v>223</v>
      </c>
      <c r="EQ695" s="2" t="s">
        <v>1105</v>
      </c>
      <c r="ER695" s="2" t="s">
        <v>1857</v>
      </c>
      <c r="ES695" s="2" t="s">
        <v>238</v>
      </c>
      <c r="ET695" s="2" t="s">
        <v>226</v>
      </c>
      <c r="EU695" s="4">
        <v>9</v>
      </c>
      <c r="EV695" s="8">
        <v>347.67</v>
      </c>
      <c r="EW695" s="4">
        <v>29</v>
      </c>
      <c r="EX695" s="8">
        <v>1125.3</v>
      </c>
      <c r="EY695" s="7">
        <v>-0.6897</v>
      </c>
      <c r="EZ695" s="7">
        <v>-0.691</v>
      </c>
      <c r="FA695" s="2" t="s">
        <v>239</v>
      </c>
      <c r="FB695" s="2" t="s">
        <v>223</v>
      </c>
      <c r="FC695" s="2" t="s">
        <v>1855</v>
      </c>
      <c r="FD695" s="2" t="s">
        <v>1152</v>
      </c>
      <c r="FE695" s="2" t="s">
        <v>238</v>
      </c>
      <c r="FF695" s="2" t="s">
        <v>226</v>
      </c>
      <c r="FG695" s="4">
        <v>1</v>
      </c>
      <c r="FH695" s="8">
        <v>73.59</v>
      </c>
      <c r="FI695" s="4"/>
      <c r="FJ695" s="8"/>
      <c r="FK695" s="7"/>
      <c r="FL695" s="7"/>
      <c r="FM695" s="2" t="s">
        <v>239</v>
      </c>
      <c r="FN695" s="2" t="s">
        <v>223</v>
      </c>
      <c r="FO695" s="2" t="s">
        <v>3638</v>
      </c>
      <c r="FP695" s="2" t="s">
        <v>1854</v>
      </c>
      <c r="FQ695" s="2" t="s">
        <v>238</v>
      </c>
      <c r="FR695" s="2" t="s">
        <v>226</v>
      </c>
      <c r="FS695" s="4">
        <v>4</v>
      </c>
      <c r="FT695" s="8">
        <v>160.92</v>
      </c>
      <c r="FU695" s="4"/>
      <c r="FV695" s="8"/>
      <c r="FW695" s="7"/>
      <c r="FX695" s="7"/>
      <c r="FY695" s="2" t="s">
        <v>239</v>
      </c>
      <c r="FZ695" s="2" t="s">
        <v>223</v>
      </c>
      <c r="GA695" s="2" t="s">
        <v>661</v>
      </c>
      <c r="GB695" s="2" t="s">
        <v>837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448</v>
      </c>
      <c r="GL695" s="2" t="s">
        <v>223</v>
      </c>
      <c r="GM695" s="2" t="s">
        <v>226</v>
      </c>
      <c r="GN695" s="2" t="s">
        <v>226</v>
      </c>
      <c r="GO695" s="2" t="s">
        <v>238</v>
      </c>
      <c r="GP695" s="2" t="s">
        <v>226</v>
      </c>
      <c r="GQ695" s="4"/>
      <c r="GR695" s="8"/>
      <c r="GS695" s="4">
        <v>1</v>
      </c>
      <c r="GT695" s="8">
        <v>39.45</v>
      </c>
      <c r="GU695" s="7">
        <v>-1</v>
      </c>
      <c r="GV695" s="7">
        <v>-1</v>
      </c>
      <c r="GW695" s="2" t="s">
        <v>239</v>
      </c>
      <c r="GX695" s="2" t="s">
        <v>223</v>
      </c>
      <c r="GY695" s="2" t="s">
        <v>1266</v>
      </c>
      <c r="GZ695" s="2" t="s">
        <v>4221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239</v>
      </c>
      <c r="HJ695" s="2" t="s">
        <v>223</v>
      </c>
      <c r="HK695" s="2" t="s">
        <v>1778</v>
      </c>
      <c r="HL695" s="2" t="s">
        <v>226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239</v>
      </c>
      <c r="HV695" s="2" t="s">
        <v>237</v>
      </c>
      <c r="HW695" s="2" t="s">
        <v>3371</v>
      </c>
      <c r="HX695" s="2" t="s">
        <v>802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252</v>
      </c>
      <c r="IH695" s="2" t="s">
        <v>223</v>
      </c>
      <c r="II695" s="2" t="s">
        <v>226</v>
      </c>
      <c r="IJ695" s="2" t="s">
        <v>226</v>
      </c>
      <c r="IK695" s="2" t="s">
        <v>238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226</v>
      </c>
      <c r="IT695" s="2" t="s">
        <v>226</v>
      </c>
      <c r="IU695" s="2" t="s">
        <v>226</v>
      </c>
      <c r="IV695" s="2" t="s">
        <v>226</v>
      </c>
      <c r="IW695" s="2" t="s">
        <v>226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239</v>
      </c>
      <c r="JF695" s="2" t="s">
        <v>223</v>
      </c>
      <c r="JG695" s="2" t="s">
        <v>1257</v>
      </c>
      <c r="JH695" s="2" t="s">
        <v>3827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252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226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223</v>
      </c>
      <c r="LC695" s="2" t="s">
        <v>1823</v>
      </c>
      <c r="LD695" s="2" t="s">
        <v>745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223</v>
      </c>
      <c r="LO695" s="2" t="s">
        <v>321</v>
      </c>
      <c r="LP695" s="2" t="s">
        <v>3601</v>
      </c>
      <c r="LQ695" s="2" t="s">
        <v>238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223</v>
      </c>
      <c r="MA695" s="2" t="s">
        <v>668</v>
      </c>
      <c r="MB695" s="2" t="s">
        <v>226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223</v>
      </c>
      <c r="MY695" s="2" t="s">
        <v>1005</v>
      </c>
      <c r="MZ695" s="2" t="s">
        <v>226</v>
      </c>
      <c r="NA695" s="2" t="s">
        <v>238</v>
      </c>
      <c r="NB695" s="2" t="s">
        <v>226</v>
      </c>
      <c r="NC695" s="4"/>
      <c r="ND695" s="8"/>
      <c r="NE695" s="4">
        <v>3</v>
      </c>
      <c r="NF695" s="8">
        <v>120.54</v>
      </c>
      <c r="NG695" s="7">
        <v>-1</v>
      </c>
      <c r="NH695" s="7">
        <v>-1</v>
      </c>
      <c r="NI695" s="2" t="s">
        <v>239</v>
      </c>
      <c r="NJ695" s="2" t="s">
        <v>261</v>
      </c>
      <c r="NK695" s="2" t="s">
        <v>1598</v>
      </c>
      <c r="NL695" s="2" t="s">
        <v>1132</v>
      </c>
      <c r="NM695" s="2" t="s">
        <v>238</v>
      </c>
      <c r="NN695" s="2" t="s">
        <v>226</v>
      </c>
      <c r="NO695" s="4"/>
      <c r="NP695" s="8"/>
      <c r="NQ695" s="4">
        <v>3</v>
      </c>
      <c r="NR695" s="8">
        <v>115.92</v>
      </c>
      <c r="NS695" s="7">
        <v>-1</v>
      </c>
      <c r="NT695" s="7">
        <v>-1</v>
      </c>
      <c r="NU695" s="2" t="s">
        <v>239</v>
      </c>
      <c r="NV695" s="2" t="s">
        <v>237</v>
      </c>
      <c r="NW695" s="2" t="s">
        <v>619</v>
      </c>
      <c r="NX695" s="2" t="s">
        <v>1780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239</v>
      </c>
      <c r="OH695" s="2" t="s">
        <v>237</v>
      </c>
      <c r="OI695" s="2" t="s">
        <v>671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252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223</v>
      </c>
      <c r="PG695" s="2" t="s">
        <v>226</v>
      </c>
      <c r="PH695" s="2" t="s">
        <v>226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237</v>
      </c>
      <c r="QQ695" s="2" t="s">
        <v>226</v>
      </c>
      <c r="QR695" s="2" t="s">
        <v>226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266</v>
      </c>
      <c r="RB695" s="2" t="s">
        <v>223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237</v>
      </c>
      <c r="SA695" s="2" t="s">
        <v>621</v>
      </c>
      <c r="SB695" s="2" t="s">
        <v>995</v>
      </c>
      <c r="SC695" s="2" t="s">
        <v>238</v>
      </c>
      <c r="SD695" s="2" t="s">
        <v>226</v>
      </c>
      <c r="SE695" s="4">
        <v>113</v>
      </c>
      <c r="SF695" s="4"/>
      <c r="SG695" s="4"/>
      <c r="SH695" s="4"/>
      <c r="SI695" s="4">
        <v>57</v>
      </c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>
        <v>40</v>
      </c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>
        <v>160</v>
      </c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>
        <v>280</v>
      </c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>
        <v>270</v>
      </c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</row>
    <row r="696">
      <c r="A696" s="2" t="s">
        <v>4682</v>
      </c>
      <c r="B696" s="2" t="s">
        <v>577</v>
      </c>
      <c r="C696" s="2" t="s">
        <v>4666</v>
      </c>
      <c r="D696" s="2" t="s">
        <v>215</v>
      </c>
      <c r="E696" s="2" t="s">
        <v>216</v>
      </c>
      <c r="F696" s="2" t="s">
        <v>4667</v>
      </c>
      <c r="G696" s="2" t="s">
        <v>4668</v>
      </c>
      <c r="H696" s="2" t="s">
        <v>4084</v>
      </c>
      <c r="I696" s="2" t="s">
        <v>4669</v>
      </c>
      <c r="J696" s="2" t="s">
        <v>221</v>
      </c>
      <c r="K696" s="2" t="s">
        <v>1873</v>
      </c>
      <c r="L696" s="3">
        <v>38.09</v>
      </c>
      <c r="M696" s="3">
        <v>39.99</v>
      </c>
      <c r="N696" s="3">
        <v>79.99</v>
      </c>
      <c r="O696" s="2" t="s">
        <v>223</v>
      </c>
      <c r="P696" s="2" t="s">
        <v>675</v>
      </c>
      <c r="Q696" s="2" t="s">
        <v>225</v>
      </c>
      <c r="R696" s="2" t="s">
        <v>226</v>
      </c>
      <c r="S696" s="2" t="s">
        <v>4680</v>
      </c>
      <c r="T696" s="2" t="s">
        <v>4672</v>
      </c>
      <c r="U696" s="2" t="s">
        <v>371</v>
      </c>
      <c r="V696" s="2" t="s">
        <v>4460</v>
      </c>
      <c r="W696" s="2" t="s">
        <v>231</v>
      </c>
      <c r="X696" s="2" t="s">
        <v>1352</v>
      </c>
      <c r="Y696" s="2" t="s">
        <v>2690</v>
      </c>
      <c r="Z696" s="4">
        <v>310</v>
      </c>
      <c r="AA696" s="4">
        <f>=ROUNDDOWN(7.38095238095238,0)</f>
      </c>
      <c r="AB696" s="5">
        <v>42</v>
      </c>
      <c r="AC696" s="2" t="s">
        <v>4673</v>
      </c>
      <c r="AD696" s="4">
        <v>160</v>
      </c>
      <c r="AE696" s="4">
        <v>920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525</v>
      </c>
      <c r="AQ696" s="8">
        <v>24053.82</v>
      </c>
      <c r="AR696" s="4">
        <v>312</v>
      </c>
      <c r="AS696" s="8">
        <v>14502.45</v>
      </c>
      <c r="AT696" s="7">
        <v>0.6827</v>
      </c>
      <c r="AU696" s="7">
        <v>0.6586</v>
      </c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>
        <v>0.5833</v>
      </c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 t="s">
        <v>226</v>
      </c>
      <c r="BJ696" s="4">
        <v>525</v>
      </c>
      <c r="BK696" s="8">
        <v>24053.82</v>
      </c>
      <c r="BL696" s="2" t="s">
        <v>4683</v>
      </c>
      <c r="BM696" s="7">
        <v>1</v>
      </c>
      <c r="BN696" s="7">
        <v>1</v>
      </c>
      <c r="BO696" s="4">
        <v>287</v>
      </c>
      <c r="BP696" s="8">
        <v>13813.31</v>
      </c>
      <c r="BQ696" s="4">
        <v>143</v>
      </c>
      <c r="BR696" s="8">
        <v>6882.59</v>
      </c>
      <c r="BS696" s="7">
        <v>1.007</v>
      </c>
      <c r="BT696" s="7">
        <v>1.007</v>
      </c>
      <c r="BU696" s="2" t="s">
        <v>239</v>
      </c>
      <c r="BV696" s="2" t="s">
        <v>223</v>
      </c>
      <c r="BW696" s="2" t="s">
        <v>226</v>
      </c>
      <c r="BX696" s="2" t="s">
        <v>4684</v>
      </c>
      <c r="BY696" s="2" t="s">
        <v>238</v>
      </c>
      <c r="BZ696" s="2" t="s">
        <v>226</v>
      </c>
      <c r="CA696" s="4">
        <v>30</v>
      </c>
      <c r="CB696" s="8">
        <v>1390.8</v>
      </c>
      <c r="CC696" s="4">
        <v>27</v>
      </c>
      <c r="CD696" s="8">
        <v>1251.72</v>
      </c>
      <c r="CE696" s="7">
        <v>0.1111</v>
      </c>
      <c r="CF696" s="7">
        <v>0.1111</v>
      </c>
      <c r="CG696" s="2" t="s">
        <v>239</v>
      </c>
      <c r="CH696" s="2" t="s">
        <v>223</v>
      </c>
      <c r="CI696" s="2" t="s">
        <v>4260</v>
      </c>
      <c r="CJ696" s="2" t="s">
        <v>2072</v>
      </c>
      <c r="CK696" s="2" t="s">
        <v>238</v>
      </c>
      <c r="CL696" s="2" t="s">
        <v>226</v>
      </c>
      <c r="CM696" s="4">
        <v>58</v>
      </c>
      <c r="CN696" s="8">
        <v>2505.02</v>
      </c>
      <c r="CO696" s="4">
        <v>22</v>
      </c>
      <c r="CP696" s="8">
        <v>1019.92</v>
      </c>
      <c r="CQ696" s="7">
        <v>1.6364</v>
      </c>
      <c r="CR696" s="7">
        <v>1.4561</v>
      </c>
      <c r="CS696" s="2" t="s">
        <v>239</v>
      </c>
      <c r="CT696" s="2" t="s">
        <v>223</v>
      </c>
      <c r="CU696" s="2" t="s">
        <v>4260</v>
      </c>
      <c r="CV696" s="2" t="s">
        <v>1603</v>
      </c>
      <c r="CW696" s="2" t="s">
        <v>238</v>
      </c>
      <c r="CX696" s="2" t="s">
        <v>226</v>
      </c>
      <c r="CY696" s="4">
        <v>47</v>
      </c>
      <c r="CZ696" s="8">
        <v>2072.7</v>
      </c>
      <c r="DA696" s="4">
        <v>35</v>
      </c>
      <c r="DB696" s="8">
        <v>1543.5</v>
      </c>
      <c r="DC696" s="7">
        <v>0.3429</v>
      </c>
      <c r="DD696" s="7">
        <v>0.3429</v>
      </c>
      <c r="DE696" s="2" t="s">
        <v>239</v>
      </c>
      <c r="DF696" s="2" t="s">
        <v>223</v>
      </c>
      <c r="DG696" s="2" t="s">
        <v>4260</v>
      </c>
      <c r="DH696" s="2" t="s">
        <v>611</v>
      </c>
      <c r="DI696" s="2" t="s">
        <v>238</v>
      </c>
      <c r="DJ696" s="2" t="s">
        <v>226</v>
      </c>
      <c r="DK696" s="4">
        <v>40</v>
      </c>
      <c r="DL696" s="8">
        <v>1504.56</v>
      </c>
      <c r="DM696" s="4">
        <v>6</v>
      </c>
      <c r="DN696" s="8">
        <v>253.12</v>
      </c>
      <c r="DO696" s="7">
        <v>5.6667</v>
      </c>
      <c r="DP696" s="7">
        <v>4.9441</v>
      </c>
      <c r="DQ696" s="2" t="s">
        <v>239</v>
      </c>
      <c r="DR696" s="2" t="s">
        <v>223</v>
      </c>
      <c r="DS696" s="2" t="s">
        <v>2740</v>
      </c>
      <c r="DT696" s="2" t="s">
        <v>2731</v>
      </c>
      <c r="DU696" s="2" t="s">
        <v>238</v>
      </c>
      <c r="DV696" s="2" t="s">
        <v>226</v>
      </c>
      <c r="DW696" s="4">
        <v>26</v>
      </c>
      <c r="DX696" s="8">
        <v>1101.28</v>
      </c>
      <c r="DY696" s="4">
        <v>21</v>
      </c>
      <c r="DZ696" s="8">
        <v>979.44</v>
      </c>
      <c r="EA696" s="7">
        <v>0.2381</v>
      </c>
      <c r="EB696" s="7">
        <v>0.1244</v>
      </c>
      <c r="EC696" s="2" t="s">
        <v>239</v>
      </c>
      <c r="ED696" s="2" t="s">
        <v>223</v>
      </c>
      <c r="EE696" s="2" t="s">
        <v>820</v>
      </c>
      <c r="EF696" s="2" t="s">
        <v>3371</v>
      </c>
      <c r="EG696" s="2" t="s">
        <v>238</v>
      </c>
      <c r="EH696" s="2" t="s">
        <v>226</v>
      </c>
      <c r="EI696" s="4">
        <v>20</v>
      </c>
      <c r="EJ696" s="8">
        <v>870.52</v>
      </c>
      <c r="EK696" s="4">
        <v>23</v>
      </c>
      <c r="EL696" s="8">
        <v>1006.25</v>
      </c>
      <c r="EM696" s="7">
        <v>-0.1304</v>
      </c>
      <c r="EN696" s="7">
        <v>-0.1349</v>
      </c>
      <c r="EO696" s="2" t="s">
        <v>239</v>
      </c>
      <c r="EP696" s="2" t="s">
        <v>223</v>
      </c>
      <c r="EQ696" s="2" t="s">
        <v>1105</v>
      </c>
      <c r="ER696" s="2" t="s">
        <v>1579</v>
      </c>
      <c r="ES696" s="2" t="s">
        <v>238</v>
      </c>
      <c r="ET696" s="2" t="s">
        <v>226</v>
      </c>
      <c r="EU696" s="4">
        <v>9</v>
      </c>
      <c r="EV696" s="8">
        <v>399.69</v>
      </c>
      <c r="EW696" s="4">
        <v>18</v>
      </c>
      <c r="EX696" s="8">
        <v>799.38</v>
      </c>
      <c r="EY696" s="7">
        <v>-0.5</v>
      </c>
      <c r="EZ696" s="7">
        <v>-0.5</v>
      </c>
      <c r="FA696" s="2" t="s">
        <v>239</v>
      </c>
      <c r="FB696" s="2" t="s">
        <v>223</v>
      </c>
      <c r="FC696" s="2" t="s">
        <v>1855</v>
      </c>
      <c r="FD696" s="2" t="s">
        <v>1821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223</v>
      </c>
      <c r="FO696" s="2" t="s">
        <v>3638</v>
      </c>
      <c r="FP696" s="2" t="s">
        <v>1467</v>
      </c>
      <c r="FQ696" s="2" t="s">
        <v>238</v>
      </c>
      <c r="FR696" s="2" t="s">
        <v>226</v>
      </c>
      <c r="FS696" s="4">
        <v>4</v>
      </c>
      <c r="FT696" s="8">
        <v>227.94</v>
      </c>
      <c r="FU696" s="4"/>
      <c r="FV696" s="8"/>
      <c r="FW696" s="7"/>
      <c r="FX696" s="7"/>
      <c r="FY696" s="2" t="s">
        <v>239</v>
      </c>
      <c r="FZ696" s="2" t="s">
        <v>223</v>
      </c>
      <c r="GA696" s="2" t="s">
        <v>661</v>
      </c>
      <c r="GB696" s="2" t="s">
        <v>669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448</v>
      </c>
      <c r="GL696" s="2" t="s">
        <v>223</v>
      </c>
      <c r="GM696" s="2" t="s">
        <v>226</v>
      </c>
      <c r="GN696" s="2" t="s">
        <v>226</v>
      </c>
      <c r="GO696" s="2" t="s">
        <v>238</v>
      </c>
      <c r="GP696" s="2" t="s">
        <v>226</v>
      </c>
      <c r="GQ696" s="4">
        <v>4</v>
      </c>
      <c r="GR696" s="8">
        <v>168</v>
      </c>
      <c r="GS696" s="4">
        <v>8</v>
      </c>
      <c r="GT696" s="8">
        <v>360.72</v>
      </c>
      <c r="GU696" s="7">
        <v>-0.5</v>
      </c>
      <c r="GV696" s="7">
        <v>-0.5343</v>
      </c>
      <c r="GW696" s="2" t="s">
        <v>239</v>
      </c>
      <c r="GX696" s="2" t="s">
        <v>223</v>
      </c>
      <c r="GY696" s="2" t="s">
        <v>1275</v>
      </c>
      <c r="GZ696" s="2" t="s">
        <v>4685</v>
      </c>
      <c r="HA696" s="2" t="s">
        <v>238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239</v>
      </c>
      <c r="HJ696" s="2" t="s">
        <v>223</v>
      </c>
      <c r="HK696" s="2" t="s">
        <v>1778</v>
      </c>
      <c r="HL696" s="2" t="s">
        <v>226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239</v>
      </c>
      <c r="HV696" s="2" t="s">
        <v>237</v>
      </c>
      <c r="HW696" s="2" t="s">
        <v>3371</v>
      </c>
      <c r="HX696" s="2" t="s">
        <v>1862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252</v>
      </c>
      <c r="IH696" s="2" t="s">
        <v>223</v>
      </c>
      <c r="II696" s="2" t="s">
        <v>226</v>
      </c>
      <c r="IJ696" s="2" t="s">
        <v>226</v>
      </c>
      <c r="IK696" s="2" t="s">
        <v>238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226</v>
      </c>
      <c r="IT696" s="2" t="s">
        <v>226</v>
      </c>
      <c r="IU696" s="2" t="s">
        <v>226</v>
      </c>
      <c r="IV696" s="2" t="s">
        <v>226</v>
      </c>
      <c r="IW696" s="2" t="s">
        <v>226</v>
      </c>
      <c r="IX696" s="2" t="s">
        <v>226</v>
      </c>
      <c r="IY696" s="4"/>
      <c r="IZ696" s="8"/>
      <c r="JA696" s="4">
        <v>1</v>
      </c>
      <c r="JB696" s="8">
        <v>44.41</v>
      </c>
      <c r="JC696" s="7">
        <v>-1</v>
      </c>
      <c r="JD696" s="7">
        <v>-1</v>
      </c>
      <c r="JE696" s="2" t="s">
        <v>239</v>
      </c>
      <c r="JF696" s="2" t="s">
        <v>223</v>
      </c>
      <c r="JG696" s="2" t="s">
        <v>1257</v>
      </c>
      <c r="JH696" s="2" t="s">
        <v>2436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252</v>
      </c>
      <c r="JR696" s="2" t="s">
        <v>223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223</v>
      </c>
      <c r="KE696" s="2" t="s">
        <v>226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239</v>
      </c>
      <c r="LB696" s="2" t="s">
        <v>223</v>
      </c>
      <c r="LC696" s="2" t="s">
        <v>1823</v>
      </c>
      <c r="LD696" s="2" t="s">
        <v>464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223</v>
      </c>
      <c r="LO696" s="2" t="s">
        <v>321</v>
      </c>
      <c r="LP696" s="2" t="s">
        <v>1293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223</v>
      </c>
      <c r="MA696" s="2" t="s">
        <v>711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223</v>
      </c>
      <c r="MY696" s="2" t="s">
        <v>1005</v>
      </c>
      <c r="MZ696" s="2" t="s">
        <v>226</v>
      </c>
      <c r="NA696" s="2" t="s">
        <v>238</v>
      </c>
      <c r="NB696" s="2" t="s">
        <v>226</v>
      </c>
      <c r="NC696" s="4"/>
      <c r="ND696" s="8"/>
      <c r="NE696" s="4">
        <v>4</v>
      </c>
      <c r="NF696" s="8">
        <v>183.72</v>
      </c>
      <c r="NG696" s="7">
        <v>-1</v>
      </c>
      <c r="NH696" s="7">
        <v>-1</v>
      </c>
      <c r="NI696" s="2" t="s">
        <v>239</v>
      </c>
      <c r="NJ696" s="2" t="s">
        <v>261</v>
      </c>
      <c r="NK696" s="2" t="s">
        <v>1598</v>
      </c>
      <c r="NL696" s="2" t="s">
        <v>1579</v>
      </c>
      <c r="NM696" s="2" t="s">
        <v>238</v>
      </c>
      <c r="NN696" s="2" t="s">
        <v>226</v>
      </c>
      <c r="NO696" s="4"/>
      <c r="NP696" s="8"/>
      <c r="NQ696" s="4">
        <v>4</v>
      </c>
      <c r="NR696" s="8">
        <v>177.68</v>
      </c>
      <c r="NS696" s="7">
        <v>-1</v>
      </c>
      <c r="NT696" s="7">
        <v>-1</v>
      </c>
      <c r="NU696" s="2" t="s">
        <v>239</v>
      </c>
      <c r="NV696" s="2" t="s">
        <v>237</v>
      </c>
      <c r="NW696" s="2" t="s">
        <v>619</v>
      </c>
      <c r="NX696" s="2" t="s">
        <v>1742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239</v>
      </c>
      <c r="OH696" s="2" t="s">
        <v>237</v>
      </c>
      <c r="OI696" s="2" t="s">
        <v>671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252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223</v>
      </c>
      <c r="PG696" s="2" t="s">
        <v>226</v>
      </c>
      <c r="PH696" s="2" t="s">
        <v>226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237</v>
      </c>
      <c r="QQ696" s="2" t="s">
        <v>226</v>
      </c>
      <c r="QR696" s="2" t="s">
        <v>226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266</v>
      </c>
      <c r="RB696" s="2" t="s">
        <v>223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237</v>
      </c>
      <c r="SA696" s="2" t="s">
        <v>621</v>
      </c>
      <c r="SB696" s="2" t="s">
        <v>995</v>
      </c>
      <c r="SC696" s="2" t="s">
        <v>238</v>
      </c>
      <c r="SD696" s="2" t="s">
        <v>226</v>
      </c>
      <c r="SE696" s="4">
        <v>294</v>
      </c>
      <c r="SF696" s="4"/>
      <c r="SG696" s="4"/>
      <c r="SH696" s="4"/>
      <c r="SI696" s="4">
        <v>16</v>
      </c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>
        <v>160</v>
      </c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>
        <v>140</v>
      </c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>
        <v>320</v>
      </c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>
        <v>300</v>
      </c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</row>
    <row r="697">
      <c r="A697" s="2" t="s">
        <v>4686</v>
      </c>
      <c r="B697" s="2" t="s">
        <v>577</v>
      </c>
      <c r="C697" s="2" t="s">
        <v>4666</v>
      </c>
      <c r="D697" s="2" t="s">
        <v>215</v>
      </c>
      <c r="E697" s="2" t="s">
        <v>216</v>
      </c>
      <c r="F697" s="2" t="s">
        <v>4667</v>
      </c>
      <c r="G697" s="2" t="s">
        <v>4668</v>
      </c>
      <c r="H697" s="2" t="s">
        <v>4084</v>
      </c>
      <c r="I697" s="2" t="s">
        <v>4669</v>
      </c>
      <c r="J697" s="2" t="s">
        <v>582</v>
      </c>
      <c r="K697" s="2" t="s">
        <v>1204</v>
      </c>
      <c r="L697" s="3">
        <v>33.33</v>
      </c>
      <c r="M697" s="3">
        <v>35</v>
      </c>
      <c r="N697" s="3">
        <v>69.99</v>
      </c>
      <c r="O697" s="2" t="s">
        <v>302</v>
      </c>
      <c r="P697" s="2" t="s">
        <v>369</v>
      </c>
      <c r="Q697" s="2" t="s">
        <v>225</v>
      </c>
      <c r="R697" s="2" t="s">
        <v>226</v>
      </c>
      <c r="S697" s="2" t="s">
        <v>4687</v>
      </c>
      <c r="T697" s="2" t="s">
        <v>4672</v>
      </c>
      <c r="U697" s="2" t="s">
        <v>489</v>
      </c>
      <c r="V697" s="2" t="s">
        <v>4460</v>
      </c>
      <c r="W697" s="2" t="s">
        <v>231</v>
      </c>
      <c r="X697" s="2" t="s">
        <v>1352</v>
      </c>
      <c r="Y697" s="2" t="s">
        <v>716</v>
      </c>
      <c r="Z697" s="4"/>
      <c r="AA697" s="4">
        <f>=ROUNDDOWN({0},0)</f>
      </c>
      <c r="AB697" s="5">
        <v>7</v>
      </c>
      <c r="AC697" s="2" t="s">
        <v>226</v>
      </c>
      <c r="AD697" s="4"/>
      <c r="AE697" s="4"/>
      <c r="AF697" s="6">
        <v>65</v>
      </c>
      <c r="AG697" s="6"/>
      <c r="AH697" s="7">
        <v>0.8571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64</v>
      </c>
      <c r="AQ697" s="8">
        <v>2394.68</v>
      </c>
      <c r="AR697" s="4">
        <v>109</v>
      </c>
      <c r="AS697" s="8">
        <v>4488.91</v>
      </c>
      <c r="AT697" s="7">
        <v>-0.4128</v>
      </c>
      <c r="AU697" s="7">
        <v>-0.4665</v>
      </c>
      <c r="AV697" s="4">
        <v>64</v>
      </c>
      <c r="AW697" s="8">
        <v>2394.68</v>
      </c>
      <c r="AX697" s="4">
        <v>253</v>
      </c>
      <c r="AY697" s="8">
        <v>11255.09</v>
      </c>
      <c r="AZ697" s="7">
        <v>-0.747</v>
      </c>
      <c r="BA697" s="7">
        <v>-0.7872</v>
      </c>
      <c r="BB697" s="7">
        <v>1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>
        <v>0.0254</v>
      </c>
      <c r="BJ697" s="4">
        <v>64</v>
      </c>
      <c r="BK697" s="8">
        <v>2394.68</v>
      </c>
      <c r="BL697" s="2" t="s">
        <v>4688</v>
      </c>
      <c r="BM697" s="7">
        <v>1</v>
      </c>
      <c r="BN697" s="7">
        <v>1</v>
      </c>
      <c r="BO697" s="4">
        <v>16</v>
      </c>
      <c r="BP697" s="8">
        <v>677.12</v>
      </c>
      <c r="BQ697" s="4">
        <v>58</v>
      </c>
      <c r="BR697" s="8">
        <v>2454.56</v>
      </c>
      <c r="BS697" s="7">
        <v>-0.7241</v>
      </c>
      <c r="BT697" s="7">
        <v>-0.7241</v>
      </c>
      <c r="BU697" s="2" t="s">
        <v>239</v>
      </c>
      <c r="BV697" s="2" t="s">
        <v>237</v>
      </c>
      <c r="BW697" s="2" t="s">
        <v>226</v>
      </c>
      <c r="BX697" s="2" t="s">
        <v>3171</v>
      </c>
      <c r="BY697" s="2" t="s">
        <v>238</v>
      </c>
      <c r="BZ697" s="2" t="s">
        <v>226</v>
      </c>
      <c r="CA697" s="4">
        <v>1</v>
      </c>
      <c r="CB697" s="8">
        <v>41.73</v>
      </c>
      <c r="CC697" s="4">
        <v>17</v>
      </c>
      <c r="CD697" s="8">
        <v>709.41</v>
      </c>
      <c r="CE697" s="7">
        <v>-0.9412</v>
      </c>
      <c r="CF697" s="7">
        <v>-0.9412</v>
      </c>
      <c r="CG697" s="2" t="s">
        <v>239</v>
      </c>
      <c r="CH697" s="2" t="s">
        <v>237</v>
      </c>
      <c r="CI697" s="2" t="s">
        <v>718</v>
      </c>
      <c r="CJ697" s="2" t="s">
        <v>1645</v>
      </c>
      <c r="CK697" s="2" t="s">
        <v>238</v>
      </c>
      <c r="CL697" s="2" t="s">
        <v>226</v>
      </c>
      <c r="CM697" s="4">
        <v>21</v>
      </c>
      <c r="CN697" s="8">
        <v>793.8</v>
      </c>
      <c r="CO697" s="4">
        <v>9</v>
      </c>
      <c r="CP697" s="8">
        <v>365.04</v>
      </c>
      <c r="CQ697" s="7">
        <v>1.3333</v>
      </c>
      <c r="CR697" s="7">
        <v>1.1746</v>
      </c>
      <c r="CS697" s="2" t="s">
        <v>239</v>
      </c>
      <c r="CT697" s="2" t="s">
        <v>237</v>
      </c>
      <c r="CU697" s="2" t="s">
        <v>722</v>
      </c>
      <c r="CV697" s="2" t="s">
        <v>721</v>
      </c>
      <c r="CW697" s="2" t="s">
        <v>238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239</v>
      </c>
      <c r="DF697" s="2" t="s">
        <v>237</v>
      </c>
      <c r="DG697" s="2" t="s">
        <v>665</v>
      </c>
      <c r="DH697" s="2" t="s">
        <v>226</v>
      </c>
      <c r="DI697" s="2" t="s">
        <v>238</v>
      </c>
      <c r="DJ697" s="2" t="s">
        <v>226</v>
      </c>
      <c r="DK697" s="4">
        <v>10</v>
      </c>
      <c r="DL697" s="8">
        <v>323.22</v>
      </c>
      <c r="DM697" s="4">
        <v>5</v>
      </c>
      <c r="DN697" s="8">
        <v>183.26</v>
      </c>
      <c r="DO697" s="7">
        <v>1</v>
      </c>
      <c r="DP697" s="7">
        <v>0.7637</v>
      </c>
      <c r="DQ697" s="2" t="s">
        <v>239</v>
      </c>
      <c r="DR697" s="2" t="s">
        <v>237</v>
      </c>
      <c r="DS697" s="2" t="s">
        <v>722</v>
      </c>
      <c r="DT697" s="2" t="s">
        <v>1645</v>
      </c>
      <c r="DU697" s="2" t="s">
        <v>238</v>
      </c>
      <c r="DV697" s="2" t="s">
        <v>226</v>
      </c>
      <c r="DW697" s="4">
        <v>2</v>
      </c>
      <c r="DX697" s="8">
        <v>73.5</v>
      </c>
      <c r="DY697" s="4">
        <v>4</v>
      </c>
      <c r="DZ697" s="8">
        <v>162.28</v>
      </c>
      <c r="EA697" s="7">
        <v>-0.5</v>
      </c>
      <c r="EB697" s="7">
        <v>-0.5471</v>
      </c>
      <c r="EC697" s="2" t="s">
        <v>239</v>
      </c>
      <c r="ED697" s="2" t="s">
        <v>237</v>
      </c>
      <c r="EE697" s="2" t="s">
        <v>724</v>
      </c>
      <c r="EF697" s="2" t="s">
        <v>1799</v>
      </c>
      <c r="EG697" s="2" t="s">
        <v>238</v>
      </c>
      <c r="EH697" s="2" t="s">
        <v>226</v>
      </c>
      <c r="EI697" s="4">
        <v>12</v>
      </c>
      <c r="EJ697" s="8">
        <v>454.95</v>
      </c>
      <c r="EK697" s="4">
        <v>13</v>
      </c>
      <c r="EL697" s="8">
        <v>497.64</v>
      </c>
      <c r="EM697" s="7">
        <v>-0.0769</v>
      </c>
      <c r="EN697" s="7">
        <v>-0.0858</v>
      </c>
      <c r="EO697" s="2" t="s">
        <v>239</v>
      </c>
      <c r="EP697" s="2" t="s">
        <v>237</v>
      </c>
      <c r="EQ697" s="2" t="s">
        <v>716</v>
      </c>
      <c r="ER697" s="2" t="s">
        <v>726</v>
      </c>
      <c r="ES697" s="2" t="s">
        <v>238</v>
      </c>
      <c r="ET697" s="2" t="s">
        <v>226</v>
      </c>
      <c r="EU697" s="4"/>
      <c r="EV697" s="8"/>
      <c r="EW697" s="4">
        <v>1</v>
      </c>
      <c r="EX697" s="8">
        <v>38.63</v>
      </c>
      <c r="EY697" s="7">
        <v>-1</v>
      </c>
      <c r="EZ697" s="7">
        <v>-1</v>
      </c>
      <c r="FA697" s="2" t="s">
        <v>239</v>
      </c>
      <c r="FB697" s="2" t="s">
        <v>237</v>
      </c>
      <c r="FC697" s="2" t="s">
        <v>464</v>
      </c>
      <c r="FD697" s="2" t="s">
        <v>494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237</v>
      </c>
      <c r="FO697" s="2" t="s">
        <v>716</v>
      </c>
      <c r="FP697" s="2" t="s">
        <v>226</v>
      </c>
      <c r="FQ697" s="2" t="s">
        <v>238</v>
      </c>
      <c r="FR697" s="2" t="s">
        <v>226</v>
      </c>
      <c r="FS697" s="4">
        <v>2</v>
      </c>
      <c r="FT697" s="8">
        <v>30.36</v>
      </c>
      <c r="FU697" s="4"/>
      <c r="FV697" s="8"/>
      <c r="FW697" s="7"/>
      <c r="FX697" s="7"/>
      <c r="FY697" s="2" t="s">
        <v>239</v>
      </c>
      <c r="FZ697" s="2" t="s">
        <v>237</v>
      </c>
      <c r="GA697" s="2" t="s">
        <v>661</v>
      </c>
      <c r="GB697" s="2" t="s">
        <v>3989</v>
      </c>
      <c r="GC697" s="2" t="s">
        <v>238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252</v>
      </c>
      <c r="GL697" s="2" t="s">
        <v>237</v>
      </c>
      <c r="GM697" s="2" t="s">
        <v>226</v>
      </c>
      <c r="GN697" s="2" t="s">
        <v>226</v>
      </c>
      <c r="GO697" s="2" t="s">
        <v>238</v>
      </c>
      <c r="GP697" s="2" t="s">
        <v>226</v>
      </c>
      <c r="GQ697" s="4"/>
      <c r="GR697" s="8"/>
      <c r="GS697" s="4">
        <v>1</v>
      </c>
      <c r="GT697" s="8">
        <v>39.45</v>
      </c>
      <c r="GU697" s="7">
        <v>-1</v>
      </c>
      <c r="GV697" s="7">
        <v>-1</v>
      </c>
      <c r="GW697" s="2" t="s">
        <v>239</v>
      </c>
      <c r="GX697" s="2" t="s">
        <v>237</v>
      </c>
      <c r="GY697" s="2" t="s">
        <v>514</v>
      </c>
      <c r="GZ697" s="2" t="s">
        <v>1739</v>
      </c>
      <c r="HA697" s="2" t="s">
        <v>238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239</v>
      </c>
      <c r="HJ697" s="2" t="s">
        <v>237</v>
      </c>
      <c r="HK697" s="2" t="s">
        <v>1778</v>
      </c>
      <c r="HL697" s="2" t="s">
        <v>226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237</v>
      </c>
      <c r="HW697" s="2" t="s">
        <v>226</v>
      </c>
      <c r="HX697" s="2" t="s">
        <v>226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252</v>
      </c>
      <c r="IH697" s="2" t="s">
        <v>237</v>
      </c>
      <c r="II697" s="2" t="s">
        <v>226</v>
      </c>
      <c r="IJ697" s="2" t="s">
        <v>226</v>
      </c>
      <c r="IK697" s="2" t="s">
        <v>238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252</v>
      </c>
      <c r="IT697" s="2" t="s">
        <v>237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252</v>
      </c>
      <c r="JF697" s="2" t="s">
        <v>237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252</v>
      </c>
      <c r="JR697" s="2" t="s">
        <v>237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237</v>
      </c>
      <c r="KE697" s="2" t="s">
        <v>226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252</v>
      </c>
      <c r="KP697" s="2" t="s">
        <v>237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252</v>
      </c>
      <c r="LB697" s="2" t="s">
        <v>237</v>
      </c>
      <c r="LC697" s="2" t="s">
        <v>226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448</v>
      </c>
      <c r="LN697" s="2" t="s">
        <v>237</v>
      </c>
      <c r="LO697" s="2" t="s">
        <v>226</v>
      </c>
      <c r="LP697" s="2" t="s">
        <v>226</v>
      </c>
      <c r="LQ697" s="2" t="s">
        <v>238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226</v>
      </c>
      <c r="MA697" s="2" t="s">
        <v>226</v>
      </c>
      <c r="MB697" s="2" t="s">
        <v>226</v>
      </c>
      <c r="MC697" s="2" t="s">
        <v>226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237</v>
      </c>
      <c r="MY697" s="2" t="s">
        <v>2166</v>
      </c>
      <c r="MZ697" s="2" t="s">
        <v>226</v>
      </c>
      <c r="NA697" s="2" t="s">
        <v>238</v>
      </c>
      <c r="NB697" s="2" t="s">
        <v>226</v>
      </c>
      <c r="NC697" s="4"/>
      <c r="ND697" s="8"/>
      <c r="NE697" s="4">
        <v>1</v>
      </c>
      <c r="NF697" s="8">
        <v>38.64</v>
      </c>
      <c r="NG697" s="7">
        <v>-1</v>
      </c>
      <c r="NH697" s="7">
        <v>-1</v>
      </c>
      <c r="NI697" s="2" t="s">
        <v>239</v>
      </c>
      <c r="NJ697" s="2" t="s">
        <v>237</v>
      </c>
      <c r="NK697" s="2" t="s">
        <v>4689</v>
      </c>
      <c r="NL697" s="2" t="s">
        <v>327</v>
      </c>
      <c r="NM697" s="2" t="s">
        <v>238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239</v>
      </c>
      <c r="NV697" s="2" t="s">
        <v>237</v>
      </c>
      <c r="NW697" s="2" t="s">
        <v>4689</v>
      </c>
      <c r="NX697" s="2" t="s">
        <v>391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239</v>
      </c>
      <c r="OH697" s="2" t="s">
        <v>237</v>
      </c>
      <c r="OI697" s="2" t="s">
        <v>671</v>
      </c>
      <c r="OJ697" s="2" t="s">
        <v>226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252</v>
      </c>
      <c r="OT697" s="2" t="s">
        <v>237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237</v>
      </c>
      <c r="PG697" s="2" t="s">
        <v>226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266</v>
      </c>
      <c r="QD697" s="2" t="s">
        <v>237</v>
      </c>
      <c r="QE697" s="2" t="s">
        <v>226</v>
      </c>
      <c r="QF697" s="2" t="s">
        <v>226</v>
      </c>
      <c r="QG697" s="2" t="s">
        <v>238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236</v>
      </c>
      <c r="QP697" s="2" t="s">
        <v>237</v>
      </c>
      <c r="QQ697" s="2" t="s">
        <v>226</v>
      </c>
      <c r="QR697" s="2" t="s">
        <v>226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266</v>
      </c>
      <c r="RB697" s="2" t="s">
        <v>237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236</v>
      </c>
      <c r="RZ697" s="2" t="s">
        <v>237</v>
      </c>
      <c r="SA697" s="2" t="s">
        <v>226</v>
      </c>
      <c r="SB697" s="2" t="s">
        <v>226</v>
      </c>
      <c r="SC697" s="2" t="s">
        <v>238</v>
      </c>
      <c r="SD697" s="2" t="s">
        <v>226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</row>
    <row r="698">
      <c r="A698" s="2" t="s">
        <v>4690</v>
      </c>
      <c r="B698" s="2" t="s">
        <v>577</v>
      </c>
      <c r="C698" s="2" t="s">
        <v>4666</v>
      </c>
      <c r="D698" s="2" t="s">
        <v>215</v>
      </c>
      <c r="E698" s="2" t="s">
        <v>216</v>
      </c>
      <c r="F698" s="2" t="s">
        <v>4667</v>
      </c>
      <c r="G698" s="2" t="s">
        <v>4668</v>
      </c>
      <c r="H698" s="2" t="s">
        <v>4084</v>
      </c>
      <c r="I698" s="2" t="s">
        <v>4669</v>
      </c>
      <c r="J698" s="2" t="s">
        <v>221</v>
      </c>
      <c r="K698" s="2" t="s">
        <v>1204</v>
      </c>
      <c r="L698" s="3">
        <v>38.09</v>
      </c>
      <c r="M698" s="3">
        <v>39.99</v>
      </c>
      <c r="N698" s="3">
        <v>79.99</v>
      </c>
      <c r="O698" s="2" t="s">
        <v>302</v>
      </c>
      <c r="P698" s="2" t="s">
        <v>284</v>
      </c>
      <c r="Q698" s="2" t="s">
        <v>225</v>
      </c>
      <c r="R698" s="2" t="s">
        <v>226</v>
      </c>
      <c r="S698" s="2" t="s">
        <v>4687</v>
      </c>
      <c r="T698" s="2" t="s">
        <v>4672</v>
      </c>
      <c r="U698" s="2" t="s">
        <v>371</v>
      </c>
      <c r="V698" s="2" t="s">
        <v>4460</v>
      </c>
      <c r="W698" s="2" t="s">
        <v>231</v>
      </c>
      <c r="X698" s="2" t="s">
        <v>1352</v>
      </c>
      <c r="Y698" s="2" t="s">
        <v>716</v>
      </c>
      <c r="Z698" s="4"/>
      <c r="AA698" s="4">
        <f>=ROUNDDOWN({0},0)</f>
      </c>
      <c r="AB698" s="5">
        <v>10</v>
      </c>
      <c r="AC698" s="2" t="s">
        <v>226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>
        <v>144</v>
      </c>
      <c r="AS698" s="8">
        <v>6766.18</v>
      </c>
      <c r="AT698" s="7">
        <v>-1</v>
      </c>
      <c r="AU698" s="7">
        <v>-1</v>
      </c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/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 t="s">
        <v>226</v>
      </c>
      <c r="BJ698" s="4"/>
      <c r="BK698" s="8"/>
      <c r="BL698" s="2" t="s">
        <v>4691</v>
      </c>
      <c r="BM698" s="7"/>
      <c r="BN698" s="7"/>
      <c r="BO698" s="4"/>
      <c r="BP698" s="8"/>
      <c r="BQ698" s="4">
        <v>70</v>
      </c>
      <c r="BR698" s="8">
        <v>3405.5</v>
      </c>
      <c r="BS698" s="7">
        <v>-1</v>
      </c>
      <c r="BT698" s="7">
        <v>-1</v>
      </c>
      <c r="BU698" s="2" t="s">
        <v>239</v>
      </c>
      <c r="BV698" s="2" t="s">
        <v>237</v>
      </c>
      <c r="BW698" s="2" t="s">
        <v>226</v>
      </c>
      <c r="BX698" s="2" t="s">
        <v>3171</v>
      </c>
      <c r="BY698" s="2" t="s">
        <v>238</v>
      </c>
      <c r="BZ698" s="2" t="s">
        <v>226</v>
      </c>
      <c r="CA698" s="4"/>
      <c r="CB698" s="8"/>
      <c r="CC698" s="4">
        <v>23</v>
      </c>
      <c r="CD698" s="8">
        <v>1103.31</v>
      </c>
      <c r="CE698" s="7">
        <v>-1</v>
      </c>
      <c r="CF698" s="7">
        <v>-1</v>
      </c>
      <c r="CG698" s="2" t="s">
        <v>239</v>
      </c>
      <c r="CH698" s="2" t="s">
        <v>237</v>
      </c>
      <c r="CI698" s="2" t="s">
        <v>718</v>
      </c>
      <c r="CJ698" s="2" t="s">
        <v>3659</v>
      </c>
      <c r="CK698" s="2" t="s">
        <v>238</v>
      </c>
      <c r="CL698" s="2" t="s">
        <v>226</v>
      </c>
      <c r="CM698" s="4"/>
      <c r="CN698" s="8"/>
      <c r="CO698" s="4">
        <v>5</v>
      </c>
      <c r="CP698" s="8">
        <v>231.8</v>
      </c>
      <c r="CQ698" s="7">
        <v>-1</v>
      </c>
      <c r="CR698" s="7">
        <v>-1</v>
      </c>
      <c r="CS698" s="2" t="s">
        <v>239</v>
      </c>
      <c r="CT698" s="2" t="s">
        <v>237</v>
      </c>
      <c r="CU698" s="2" t="s">
        <v>722</v>
      </c>
      <c r="CV698" s="2" t="s">
        <v>1838</v>
      </c>
      <c r="CW698" s="2" t="s">
        <v>238</v>
      </c>
      <c r="CX698" s="2" t="s">
        <v>226</v>
      </c>
      <c r="CY698" s="4"/>
      <c r="CZ698" s="8"/>
      <c r="DA698" s="4"/>
      <c r="DB698" s="8"/>
      <c r="DC698" s="7"/>
      <c r="DD698" s="7"/>
      <c r="DE698" s="2" t="s">
        <v>239</v>
      </c>
      <c r="DF698" s="2" t="s">
        <v>237</v>
      </c>
      <c r="DG698" s="2" t="s">
        <v>665</v>
      </c>
      <c r="DH698" s="2" t="s">
        <v>226</v>
      </c>
      <c r="DI698" s="2" t="s">
        <v>238</v>
      </c>
      <c r="DJ698" s="2" t="s">
        <v>226</v>
      </c>
      <c r="DK698" s="4"/>
      <c r="DL698" s="8"/>
      <c r="DM698" s="4">
        <v>6</v>
      </c>
      <c r="DN698" s="8">
        <v>253.11</v>
      </c>
      <c r="DO698" s="7">
        <v>-1</v>
      </c>
      <c r="DP698" s="7">
        <v>-1</v>
      </c>
      <c r="DQ698" s="2" t="s">
        <v>239</v>
      </c>
      <c r="DR698" s="2" t="s">
        <v>237</v>
      </c>
      <c r="DS698" s="2" t="s">
        <v>722</v>
      </c>
      <c r="DT698" s="2" t="s">
        <v>721</v>
      </c>
      <c r="DU698" s="2" t="s">
        <v>238</v>
      </c>
      <c r="DV698" s="2" t="s">
        <v>226</v>
      </c>
      <c r="DW698" s="4"/>
      <c r="DX698" s="8"/>
      <c r="DY698" s="4">
        <v>5</v>
      </c>
      <c r="DZ698" s="8">
        <v>233.2</v>
      </c>
      <c r="EA698" s="7">
        <v>-1</v>
      </c>
      <c r="EB698" s="7">
        <v>-1</v>
      </c>
      <c r="EC698" s="2" t="s">
        <v>239</v>
      </c>
      <c r="ED698" s="2" t="s">
        <v>237</v>
      </c>
      <c r="EE698" s="2" t="s">
        <v>724</v>
      </c>
      <c r="EF698" s="2" t="s">
        <v>2601</v>
      </c>
      <c r="EG698" s="2" t="s">
        <v>238</v>
      </c>
      <c r="EH698" s="2" t="s">
        <v>226</v>
      </c>
      <c r="EI698" s="4"/>
      <c r="EJ698" s="8"/>
      <c r="EK698" s="4">
        <v>24</v>
      </c>
      <c r="EL698" s="8">
        <v>1050</v>
      </c>
      <c r="EM698" s="7">
        <v>-1</v>
      </c>
      <c r="EN698" s="7">
        <v>-1</v>
      </c>
      <c r="EO698" s="2" t="s">
        <v>239</v>
      </c>
      <c r="EP698" s="2" t="s">
        <v>237</v>
      </c>
      <c r="EQ698" s="2" t="s">
        <v>716</v>
      </c>
      <c r="ER698" s="2" t="s">
        <v>721</v>
      </c>
      <c r="ES698" s="2" t="s">
        <v>238</v>
      </c>
      <c r="ET698" s="2" t="s">
        <v>226</v>
      </c>
      <c r="EU698" s="4"/>
      <c r="EV698" s="8"/>
      <c r="EW698" s="4">
        <v>3</v>
      </c>
      <c r="EX698" s="8">
        <v>133.23</v>
      </c>
      <c r="EY698" s="7">
        <v>-1</v>
      </c>
      <c r="EZ698" s="7">
        <v>-1</v>
      </c>
      <c r="FA698" s="2" t="s">
        <v>239</v>
      </c>
      <c r="FB698" s="2" t="s">
        <v>237</v>
      </c>
      <c r="FC698" s="2" t="s">
        <v>464</v>
      </c>
      <c r="FD698" s="2" t="s">
        <v>4692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237</v>
      </c>
      <c r="FO698" s="2" t="s">
        <v>716</v>
      </c>
      <c r="FP698" s="2" t="s">
        <v>226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239</v>
      </c>
      <c r="FZ698" s="2" t="s">
        <v>237</v>
      </c>
      <c r="GA698" s="2" t="s">
        <v>226</v>
      </c>
      <c r="GB698" s="2" t="s">
        <v>226</v>
      </c>
      <c r="GC698" s="2" t="s">
        <v>238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252</v>
      </c>
      <c r="GL698" s="2" t="s">
        <v>237</v>
      </c>
      <c r="GM698" s="2" t="s">
        <v>226</v>
      </c>
      <c r="GN698" s="2" t="s">
        <v>226</v>
      </c>
      <c r="GO698" s="2" t="s">
        <v>238</v>
      </c>
      <c r="GP698" s="2" t="s">
        <v>226</v>
      </c>
      <c r="GQ698" s="4"/>
      <c r="GR698" s="8"/>
      <c r="GS698" s="4">
        <v>1</v>
      </c>
      <c r="GT698" s="8">
        <v>45.09</v>
      </c>
      <c r="GU698" s="7">
        <v>-1</v>
      </c>
      <c r="GV698" s="7">
        <v>-1</v>
      </c>
      <c r="GW698" s="2" t="s">
        <v>239</v>
      </c>
      <c r="GX698" s="2" t="s">
        <v>237</v>
      </c>
      <c r="GY698" s="2" t="s">
        <v>514</v>
      </c>
      <c r="GZ698" s="2" t="s">
        <v>257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239</v>
      </c>
      <c r="HJ698" s="2" t="s">
        <v>237</v>
      </c>
      <c r="HK698" s="2" t="s">
        <v>1778</v>
      </c>
      <c r="HL698" s="2" t="s">
        <v>226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237</v>
      </c>
      <c r="HW698" s="2" t="s">
        <v>226</v>
      </c>
      <c r="HX698" s="2" t="s">
        <v>226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252</v>
      </c>
      <c r="IH698" s="2" t="s">
        <v>237</v>
      </c>
      <c r="II698" s="2" t="s">
        <v>226</v>
      </c>
      <c r="IJ698" s="2" t="s">
        <v>226</v>
      </c>
      <c r="IK698" s="2" t="s">
        <v>238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252</v>
      </c>
      <c r="IT698" s="2" t="s">
        <v>237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252</v>
      </c>
      <c r="JF698" s="2" t="s">
        <v>237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252</v>
      </c>
      <c r="JR698" s="2" t="s">
        <v>237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237</v>
      </c>
      <c r="KE698" s="2" t="s">
        <v>226</v>
      </c>
      <c r="KF698" s="2" t="s">
        <v>226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252</v>
      </c>
      <c r="KP698" s="2" t="s">
        <v>237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252</v>
      </c>
      <c r="LB698" s="2" t="s">
        <v>237</v>
      </c>
      <c r="LC698" s="2" t="s">
        <v>226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448</v>
      </c>
      <c r="LN698" s="2" t="s">
        <v>237</v>
      </c>
      <c r="LO698" s="2" t="s">
        <v>226</v>
      </c>
      <c r="LP698" s="2" t="s">
        <v>226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239</v>
      </c>
      <c r="MX698" s="2" t="s">
        <v>237</v>
      </c>
      <c r="MY698" s="2" t="s">
        <v>2166</v>
      </c>
      <c r="MZ698" s="2" t="s">
        <v>226</v>
      </c>
      <c r="NA698" s="2" t="s">
        <v>238</v>
      </c>
      <c r="NB698" s="2" t="s">
        <v>226</v>
      </c>
      <c r="NC698" s="4"/>
      <c r="ND698" s="8"/>
      <c r="NE698" s="4">
        <v>1</v>
      </c>
      <c r="NF698" s="8">
        <v>44.42</v>
      </c>
      <c r="NG698" s="7">
        <v>-1</v>
      </c>
      <c r="NH698" s="7">
        <v>-1</v>
      </c>
      <c r="NI698" s="2" t="s">
        <v>239</v>
      </c>
      <c r="NJ698" s="2" t="s">
        <v>237</v>
      </c>
      <c r="NK698" s="2" t="s">
        <v>4689</v>
      </c>
      <c r="NL698" s="2" t="s">
        <v>402</v>
      </c>
      <c r="NM698" s="2" t="s">
        <v>238</v>
      </c>
      <c r="NN698" s="2" t="s">
        <v>226</v>
      </c>
      <c r="NO698" s="4"/>
      <c r="NP698" s="8"/>
      <c r="NQ698" s="4">
        <v>6</v>
      </c>
      <c r="NR698" s="8">
        <v>266.52</v>
      </c>
      <c r="NS698" s="7">
        <v>-1</v>
      </c>
      <c r="NT698" s="7">
        <v>-1</v>
      </c>
      <c r="NU698" s="2" t="s">
        <v>239</v>
      </c>
      <c r="NV698" s="2" t="s">
        <v>237</v>
      </c>
      <c r="NW698" s="2" t="s">
        <v>4689</v>
      </c>
      <c r="NX698" s="2" t="s">
        <v>1646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239</v>
      </c>
      <c r="OH698" s="2" t="s">
        <v>237</v>
      </c>
      <c r="OI698" s="2" t="s">
        <v>671</v>
      </c>
      <c r="OJ698" s="2" t="s">
        <v>226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252</v>
      </c>
      <c r="OT698" s="2" t="s">
        <v>237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236</v>
      </c>
      <c r="PF698" s="2" t="s">
        <v>237</v>
      </c>
      <c r="PG698" s="2" t="s">
        <v>226</v>
      </c>
      <c r="PH698" s="2" t="s">
        <v>226</v>
      </c>
      <c r="PI698" s="2" t="s">
        <v>238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266</v>
      </c>
      <c r="QD698" s="2" t="s">
        <v>237</v>
      </c>
      <c r="QE698" s="2" t="s">
        <v>226</v>
      </c>
      <c r="QF698" s="2" t="s">
        <v>226</v>
      </c>
      <c r="QG698" s="2" t="s">
        <v>238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236</v>
      </c>
      <c r="QP698" s="2" t="s">
        <v>237</v>
      </c>
      <c r="QQ698" s="2" t="s">
        <v>226</v>
      </c>
      <c r="QR698" s="2" t="s">
        <v>226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266</v>
      </c>
      <c r="RB698" s="2" t="s">
        <v>237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236</v>
      </c>
      <c r="RZ698" s="2" t="s">
        <v>237</v>
      </c>
      <c r="SA698" s="2" t="s">
        <v>226</v>
      </c>
      <c r="SB698" s="2" t="s">
        <v>226</v>
      </c>
      <c r="SC698" s="2" t="s">
        <v>238</v>
      </c>
      <c r="SD698" s="2" t="s">
        <v>226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</row>
    <row r="699">
      <c r="A699" s="2" t="s">
        <v>4693</v>
      </c>
      <c r="B699" s="2" t="s">
        <v>577</v>
      </c>
      <c r="C699" s="2" t="s">
        <v>4666</v>
      </c>
      <c r="D699" s="2" t="s">
        <v>215</v>
      </c>
      <c r="E699" s="2" t="s">
        <v>216</v>
      </c>
      <c r="F699" s="2" t="s">
        <v>4667</v>
      </c>
      <c r="G699" s="2" t="s">
        <v>4668</v>
      </c>
      <c r="H699" s="2" t="s">
        <v>4084</v>
      </c>
      <c r="I699" s="2" t="s">
        <v>4669</v>
      </c>
      <c r="J699" s="2" t="s">
        <v>582</v>
      </c>
      <c r="K699" s="2" t="s">
        <v>4694</v>
      </c>
      <c r="L699" s="3">
        <v>33.33</v>
      </c>
      <c r="M699" s="3">
        <v>35</v>
      </c>
      <c r="N699" s="3">
        <v>69.99</v>
      </c>
      <c r="O699" s="2" t="s">
        <v>223</v>
      </c>
      <c r="P699" s="2" t="s">
        <v>224</v>
      </c>
      <c r="Q699" s="2" t="s">
        <v>225</v>
      </c>
      <c r="R699" s="2" t="s">
        <v>226</v>
      </c>
      <c r="S699" s="2" t="s">
        <v>4695</v>
      </c>
      <c r="T699" s="2" t="s">
        <v>4672</v>
      </c>
      <c r="U699" s="2" t="s">
        <v>489</v>
      </c>
      <c r="V699" s="2" t="s">
        <v>230</v>
      </c>
      <c r="W699" s="2" t="s">
        <v>231</v>
      </c>
      <c r="X699" s="2" t="s">
        <v>1352</v>
      </c>
      <c r="Y699" s="2" t="s">
        <v>226</v>
      </c>
      <c r="Z699" s="4"/>
      <c r="AA699" s="4">
        <f>=ROUNDDOWN({0},0)</f>
      </c>
      <c r="AB699" s="5"/>
      <c r="AC699" s="2" t="s">
        <v>2936</v>
      </c>
      <c r="AD699" s="4">
        <v>200</v>
      </c>
      <c r="AE699" s="4">
        <v>420</v>
      </c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226</v>
      </c>
      <c r="AW699" s="8" t="s">
        <v>226</v>
      </c>
      <c r="AX699" s="4" t="s">
        <v>226</v>
      </c>
      <c r="AY699" s="8" t="s">
        <v>226</v>
      </c>
      <c r="AZ699" s="7" t="s">
        <v>226</v>
      </c>
      <c r="BA699" s="7" t="s">
        <v>226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 t="s">
        <v>226</v>
      </c>
      <c r="BJ699" s="4"/>
      <c r="BK699" s="8"/>
      <c r="BL699" s="2" t="s">
        <v>226</v>
      </c>
      <c r="BM699" s="7"/>
      <c r="BN699" s="7"/>
      <c r="BO699" s="4"/>
      <c r="BP699" s="8"/>
      <c r="BQ699" s="4"/>
      <c r="BR699" s="8"/>
      <c r="BS699" s="7"/>
      <c r="BT699" s="7"/>
      <c r="BU699" s="2" t="s">
        <v>252</v>
      </c>
      <c r="BV699" s="2" t="s">
        <v>223</v>
      </c>
      <c r="BW699" s="2" t="s">
        <v>226</v>
      </c>
      <c r="BX699" s="2" t="s">
        <v>226</v>
      </c>
      <c r="BY699" s="2" t="s">
        <v>238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448</v>
      </c>
      <c r="CH699" s="2" t="s">
        <v>223</v>
      </c>
      <c r="CI699" s="2" t="s">
        <v>226</v>
      </c>
      <c r="CJ699" s="2" t="s">
        <v>226</v>
      </c>
      <c r="CK699" s="2" t="s">
        <v>238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252</v>
      </c>
      <c r="CT699" s="2" t="s">
        <v>223</v>
      </c>
      <c r="CU699" s="2" t="s">
        <v>226</v>
      </c>
      <c r="CV699" s="2" t="s">
        <v>226</v>
      </c>
      <c r="CW699" s="2" t="s">
        <v>238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252</v>
      </c>
      <c r="DF699" s="2" t="s">
        <v>223</v>
      </c>
      <c r="DG699" s="2" t="s">
        <v>226</v>
      </c>
      <c r="DH699" s="2" t="s">
        <v>226</v>
      </c>
      <c r="DI699" s="2" t="s">
        <v>238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252</v>
      </c>
      <c r="DR699" s="2" t="s">
        <v>223</v>
      </c>
      <c r="DS699" s="2" t="s">
        <v>226</v>
      </c>
      <c r="DT699" s="2" t="s">
        <v>226</v>
      </c>
      <c r="DU699" s="2" t="s">
        <v>238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252</v>
      </c>
      <c r="ED699" s="2" t="s">
        <v>223</v>
      </c>
      <c r="EE699" s="2" t="s">
        <v>226</v>
      </c>
      <c r="EF699" s="2" t="s">
        <v>226</v>
      </c>
      <c r="EG699" s="2" t="s">
        <v>238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252</v>
      </c>
      <c r="EP699" s="2" t="s">
        <v>223</v>
      </c>
      <c r="EQ699" s="2" t="s">
        <v>226</v>
      </c>
      <c r="ER699" s="2" t="s">
        <v>226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223</v>
      </c>
      <c r="FC699" s="2" t="s">
        <v>226</v>
      </c>
      <c r="FD699" s="2" t="s">
        <v>226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223</v>
      </c>
      <c r="FO699" s="2" t="s">
        <v>226</v>
      </c>
      <c r="FP699" s="2" t="s">
        <v>226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239</v>
      </c>
      <c r="FZ699" s="2" t="s">
        <v>223</v>
      </c>
      <c r="GA699" s="2" t="s">
        <v>226</v>
      </c>
      <c r="GB699" s="2" t="s">
        <v>226</v>
      </c>
      <c r="GC699" s="2" t="s">
        <v>238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252</v>
      </c>
      <c r="GL699" s="2" t="s">
        <v>223</v>
      </c>
      <c r="GM699" s="2" t="s">
        <v>226</v>
      </c>
      <c r="GN699" s="2" t="s">
        <v>226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252</v>
      </c>
      <c r="GX699" s="2" t="s">
        <v>223</v>
      </c>
      <c r="GY699" s="2" t="s">
        <v>226</v>
      </c>
      <c r="GZ699" s="2" t="s">
        <v>226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252</v>
      </c>
      <c r="HJ699" s="2" t="s">
        <v>223</v>
      </c>
      <c r="HK699" s="2" t="s">
        <v>226</v>
      </c>
      <c r="HL699" s="2" t="s">
        <v>226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252</v>
      </c>
      <c r="HV699" s="2" t="s">
        <v>223</v>
      </c>
      <c r="HW699" s="2" t="s">
        <v>226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252</v>
      </c>
      <c r="IH699" s="2" t="s">
        <v>223</v>
      </c>
      <c r="II699" s="2" t="s">
        <v>226</v>
      </c>
      <c r="IJ699" s="2" t="s">
        <v>226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252</v>
      </c>
      <c r="IT699" s="2" t="s">
        <v>223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949</v>
      </c>
      <c r="JF699" s="2" t="s">
        <v>223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252</v>
      </c>
      <c r="JR699" s="2" t="s">
        <v>223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252</v>
      </c>
      <c r="KD699" s="2" t="s">
        <v>223</v>
      </c>
      <c r="KE699" s="2" t="s">
        <v>226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252</v>
      </c>
      <c r="KP699" s="2" t="s">
        <v>223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252</v>
      </c>
      <c r="LB699" s="2" t="s">
        <v>223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252</v>
      </c>
      <c r="LN699" s="2" t="s">
        <v>223</v>
      </c>
      <c r="LO699" s="2" t="s">
        <v>226</v>
      </c>
      <c r="LP699" s="2" t="s">
        <v>226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252</v>
      </c>
      <c r="LZ699" s="2" t="s">
        <v>223</v>
      </c>
      <c r="MA699" s="2" t="s">
        <v>226</v>
      </c>
      <c r="MB699" s="2" t="s">
        <v>226</v>
      </c>
      <c r="MC699" s="2" t="s">
        <v>238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252</v>
      </c>
      <c r="ML699" s="2" t="s">
        <v>223</v>
      </c>
      <c r="MM699" s="2" t="s">
        <v>226</v>
      </c>
      <c r="MN699" s="2" t="s">
        <v>226</v>
      </c>
      <c r="MO699" s="2" t="s">
        <v>238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252</v>
      </c>
      <c r="MX699" s="2" t="s">
        <v>223</v>
      </c>
      <c r="MY699" s="2" t="s">
        <v>226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226</v>
      </c>
      <c r="NJ699" s="2" t="s">
        <v>226</v>
      </c>
      <c r="NK699" s="2" t="s">
        <v>226</v>
      </c>
      <c r="NL699" s="2" t="s">
        <v>226</v>
      </c>
      <c r="NM699" s="2" t="s">
        <v>226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949</v>
      </c>
      <c r="NV699" s="2" t="s">
        <v>223</v>
      </c>
      <c r="NW699" s="2" t="s">
        <v>226</v>
      </c>
      <c r="NX699" s="2" t="s">
        <v>226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252</v>
      </c>
      <c r="OH699" s="2" t="s">
        <v>223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252</v>
      </c>
      <c r="OT699" s="2" t="s">
        <v>223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252</v>
      </c>
      <c r="PF699" s="2" t="s">
        <v>223</v>
      </c>
      <c r="PG699" s="2" t="s">
        <v>226</v>
      </c>
      <c r="PH699" s="2" t="s">
        <v>226</v>
      </c>
      <c r="PI699" s="2" t="s">
        <v>238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252</v>
      </c>
      <c r="QP699" s="2" t="s">
        <v>223</v>
      </c>
      <c r="QQ699" s="2" t="s">
        <v>226</v>
      </c>
      <c r="QR699" s="2" t="s">
        <v>226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266</v>
      </c>
      <c r="RB699" s="2" t="s">
        <v>223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252</v>
      </c>
      <c r="RN699" s="2" t="s">
        <v>223</v>
      </c>
      <c r="RO699" s="2" t="s">
        <v>226</v>
      </c>
      <c r="RP699" s="2" t="s">
        <v>226</v>
      </c>
      <c r="RQ699" s="2" t="s">
        <v>238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226</v>
      </c>
      <c r="RZ699" s="2" t="s">
        <v>226</v>
      </c>
      <c r="SA699" s="2" t="s">
        <v>226</v>
      </c>
      <c r="SB699" s="2" t="s">
        <v>226</v>
      </c>
      <c r="SC699" s="2" t="s">
        <v>226</v>
      </c>
      <c r="SD699" s="2" t="s">
        <v>226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>
        <v>200</v>
      </c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>
        <v>220</v>
      </c>
      <c r="VL699" s="4"/>
      <c r="VM699" s="4"/>
      <c r="VN699" s="4"/>
      <c r="VO699" s="4"/>
      <c r="VP699" s="4"/>
      <c r="VQ699" s="4"/>
    </row>
    <row r="700">
      <c r="A700" s="2" t="s">
        <v>4696</v>
      </c>
      <c r="B700" s="2" t="s">
        <v>577</v>
      </c>
      <c r="C700" s="2" t="s">
        <v>4666</v>
      </c>
      <c r="D700" s="2" t="s">
        <v>215</v>
      </c>
      <c r="E700" s="2" t="s">
        <v>216</v>
      </c>
      <c r="F700" s="2" t="s">
        <v>4667</v>
      </c>
      <c r="G700" s="2" t="s">
        <v>4668</v>
      </c>
      <c r="H700" s="2" t="s">
        <v>4084</v>
      </c>
      <c r="I700" s="2" t="s">
        <v>4669</v>
      </c>
      <c r="J700" s="2" t="s">
        <v>221</v>
      </c>
      <c r="K700" s="2" t="s">
        <v>4694</v>
      </c>
      <c r="L700" s="3">
        <v>38.09</v>
      </c>
      <c r="M700" s="3">
        <v>39.99</v>
      </c>
      <c r="N700" s="3">
        <v>79.99</v>
      </c>
      <c r="O700" s="2" t="s">
        <v>223</v>
      </c>
      <c r="P700" s="2" t="s">
        <v>224</v>
      </c>
      <c r="Q700" s="2" t="s">
        <v>225</v>
      </c>
      <c r="R700" s="2" t="s">
        <v>226</v>
      </c>
      <c r="S700" s="2" t="s">
        <v>4695</v>
      </c>
      <c r="T700" s="2" t="s">
        <v>4672</v>
      </c>
      <c r="U700" s="2" t="s">
        <v>371</v>
      </c>
      <c r="V700" s="2" t="s">
        <v>230</v>
      </c>
      <c r="W700" s="2" t="s">
        <v>231</v>
      </c>
      <c r="X700" s="2" t="s">
        <v>1352</v>
      </c>
      <c r="Y700" s="2" t="s">
        <v>226</v>
      </c>
      <c r="Z700" s="4"/>
      <c r="AA700" s="4">
        <f>=ROUNDDOWN({0},0)</f>
      </c>
      <c r="AB700" s="5"/>
      <c r="AC700" s="2" t="s">
        <v>2936</v>
      </c>
      <c r="AD700" s="4">
        <v>280</v>
      </c>
      <c r="AE700" s="4">
        <v>580</v>
      </c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/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 t="s">
        <v>226</v>
      </c>
      <c r="BJ700" s="4"/>
      <c r="BK700" s="8"/>
      <c r="BL700" s="2" t="s">
        <v>226</v>
      </c>
      <c r="BM700" s="7"/>
      <c r="BN700" s="7"/>
      <c r="BO700" s="4"/>
      <c r="BP700" s="8"/>
      <c r="BQ700" s="4"/>
      <c r="BR700" s="8"/>
      <c r="BS700" s="7"/>
      <c r="BT700" s="7"/>
      <c r="BU700" s="2" t="s">
        <v>252</v>
      </c>
      <c r="BV700" s="2" t="s">
        <v>223</v>
      </c>
      <c r="BW700" s="2" t="s">
        <v>226</v>
      </c>
      <c r="BX700" s="2" t="s">
        <v>226</v>
      </c>
      <c r="BY700" s="2" t="s">
        <v>238</v>
      </c>
      <c r="BZ700" s="2" t="s">
        <v>226</v>
      </c>
      <c r="CA700" s="4"/>
      <c r="CB700" s="8"/>
      <c r="CC700" s="4"/>
      <c r="CD700" s="8"/>
      <c r="CE700" s="7"/>
      <c r="CF700" s="7"/>
      <c r="CG700" s="2" t="s">
        <v>448</v>
      </c>
      <c r="CH700" s="2" t="s">
        <v>223</v>
      </c>
      <c r="CI700" s="2" t="s">
        <v>226</v>
      </c>
      <c r="CJ700" s="2" t="s">
        <v>226</v>
      </c>
      <c r="CK700" s="2" t="s">
        <v>238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252</v>
      </c>
      <c r="CT700" s="2" t="s">
        <v>223</v>
      </c>
      <c r="CU700" s="2" t="s">
        <v>226</v>
      </c>
      <c r="CV700" s="2" t="s">
        <v>226</v>
      </c>
      <c r="CW700" s="2" t="s">
        <v>238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252</v>
      </c>
      <c r="DF700" s="2" t="s">
        <v>223</v>
      </c>
      <c r="DG700" s="2" t="s">
        <v>226</v>
      </c>
      <c r="DH700" s="2" t="s">
        <v>226</v>
      </c>
      <c r="DI700" s="2" t="s">
        <v>238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252</v>
      </c>
      <c r="DR700" s="2" t="s">
        <v>223</v>
      </c>
      <c r="DS700" s="2" t="s">
        <v>226</v>
      </c>
      <c r="DT700" s="2" t="s">
        <v>226</v>
      </c>
      <c r="DU700" s="2" t="s">
        <v>238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252</v>
      </c>
      <c r="ED700" s="2" t="s">
        <v>223</v>
      </c>
      <c r="EE700" s="2" t="s">
        <v>226</v>
      </c>
      <c r="EF700" s="2" t="s">
        <v>226</v>
      </c>
      <c r="EG700" s="2" t="s">
        <v>238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252</v>
      </c>
      <c r="EP700" s="2" t="s">
        <v>223</v>
      </c>
      <c r="EQ700" s="2" t="s">
        <v>226</v>
      </c>
      <c r="ER700" s="2" t="s">
        <v>226</v>
      </c>
      <c r="ES700" s="2" t="s">
        <v>238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239</v>
      </c>
      <c r="FB700" s="2" t="s">
        <v>223</v>
      </c>
      <c r="FC700" s="2" t="s">
        <v>226</v>
      </c>
      <c r="FD700" s="2" t="s">
        <v>226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223</v>
      </c>
      <c r="FO700" s="2" t="s">
        <v>226</v>
      </c>
      <c r="FP700" s="2" t="s">
        <v>226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239</v>
      </c>
      <c r="FZ700" s="2" t="s">
        <v>223</v>
      </c>
      <c r="GA700" s="2" t="s">
        <v>226</v>
      </c>
      <c r="GB700" s="2" t="s">
        <v>226</v>
      </c>
      <c r="GC700" s="2" t="s">
        <v>238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252</v>
      </c>
      <c r="GL700" s="2" t="s">
        <v>223</v>
      </c>
      <c r="GM700" s="2" t="s">
        <v>226</v>
      </c>
      <c r="GN700" s="2" t="s">
        <v>226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252</v>
      </c>
      <c r="GX700" s="2" t="s">
        <v>223</v>
      </c>
      <c r="GY700" s="2" t="s">
        <v>226</v>
      </c>
      <c r="GZ700" s="2" t="s">
        <v>226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252</v>
      </c>
      <c r="HJ700" s="2" t="s">
        <v>223</v>
      </c>
      <c r="HK700" s="2" t="s">
        <v>226</v>
      </c>
      <c r="HL700" s="2" t="s">
        <v>226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252</v>
      </c>
      <c r="HV700" s="2" t="s">
        <v>223</v>
      </c>
      <c r="HW700" s="2" t="s">
        <v>226</v>
      </c>
      <c r="HX700" s="2" t="s">
        <v>226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252</v>
      </c>
      <c r="IH700" s="2" t="s">
        <v>223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252</v>
      </c>
      <c r="IT700" s="2" t="s">
        <v>223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949</v>
      </c>
      <c r="JF700" s="2" t="s">
        <v>223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252</v>
      </c>
      <c r="JR700" s="2" t="s">
        <v>223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252</v>
      </c>
      <c r="KD700" s="2" t="s">
        <v>223</v>
      </c>
      <c r="KE700" s="2" t="s">
        <v>226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252</v>
      </c>
      <c r="KP700" s="2" t="s">
        <v>223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252</v>
      </c>
      <c r="LB700" s="2" t="s">
        <v>223</v>
      </c>
      <c r="LC700" s="2" t="s">
        <v>226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252</v>
      </c>
      <c r="LN700" s="2" t="s">
        <v>223</v>
      </c>
      <c r="LO700" s="2" t="s">
        <v>226</v>
      </c>
      <c r="LP700" s="2" t="s">
        <v>226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252</v>
      </c>
      <c r="LZ700" s="2" t="s">
        <v>223</v>
      </c>
      <c r="MA700" s="2" t="s">
        <v>226</v>
      </c>
      <c r="MB700" s="2" t="s">
        <v>226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252</v>
      </c>
      <c r="ML700" s="2" t="s">
        <v>223</v>
      </c>
      <c r="MM700" s="2" t="s">
        <v>226</v>
      </c>
      <c r="MN700" s="2" t="s">
        <v>226</v>
      </c>
      <c r="MO700" s="2" t="s">
        <v>238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252</v>
      </c>
      <c r="MX700" s="2" t="s">
        <v>223</v>
      </c>
      <c r="MY700" s="2" t="s">
        <v>226</v>
      </c>
      <c r="MZ700" s="2" t="s">
        <v>226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226</v>
      </c>
      <c r="NJ700" s="2" t="s">
        <v>226</v>
      </c>
      <c r="NK700" s="2" t="s">
        <v>226</v>
      </c>
      <c r="NL700" s="2" t="s">
        <v>226</v>
      </c>
      <c r="NM700" s="2" t="s">
        <v>226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949</v>
      </c>
      <c r="NV700" s="2" t="s">
        <v>223</v>
      </c>
      <c r="NW700" s="2" t="s">
        <v>226</v>
      </c>
      <c r="NX700" s="2" t="s">
        <v>226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252</v>
      </c>
      <c r="OH700" s="2" t="s">
        <v>223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252</v>
      </c>
      <c r="OT700" s="2" t="s">
        <v>223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252</v>
      </c>
      <c r="PF700" s="2" t="s">
        <v>223</v>
      </c>
      <c r="PG700" s="2" t="s">
        <v>226</v>
      </c>
      <c r="PH700" s="2" t="s">
        <v>226</v>
      </c>
      <c r="PI700" s="2" t="s">
        <v>238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252</v>
      </c>
      <c r="QP700" s="2" t="s">
        <v>223</v>
      </c>
      <c r="QQ700" s="2" t="s">
        <v>226</v>
      </c>
      <c r="QR700" s="2" t="s">
        <v>226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266</v>
      </c>
      <c r="RB700" s="2" t="s">
        <v>223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252</v>
      </c>
      <c r="RN700" s="2" t="s">
        <v>223</v>
      </c>
      <c r="RO700" s="2" t="s">
        <v>226</v>
      </c>
      <c r="RP700" s="2" t="s">
        <v>226</v>
      </c>
      <c r="RQ700" s="2" t="s">
        <v>238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226</v>
      </c>
      <c r="RZ700" s="2" t="s">
        <v>226</v>
      </c>
      <c r="SA700" s="2" t="s">
        <v>226</v>
      </c>
      <c r="SB700" s="2" t="s">
        <v>226</v>
      </c>
      <c r="SC700" s="2" t="s">
        <v>226</v>
      </c>
      <c r="SD700" s="2" t="s">
        <v>226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>
        <v>280</v>
      </c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>
        <v>300</v>
      </c>
      <c r="VL700" s="4"/>
      <c r="VM700" s="4"/>
      <c r="VN700" s="4"/>
      <c r="VO700" s="4"/>
      <c r="VP700" s="4"/>
      <c r="VQ700" s="4"/>
    </row>
    <row r="701">
      <c r="A701" s="2" t="s">
        <v>4697</v>
      </c>
      <c r="B701" s="2" t="s">
        <v>577</v>
      </c>
      <c r="C701" s="2" t="s">
        <v>4666</v>
      </c>
      <c r="D701" s="2" t="s">
        <v>215</v>
      </c>
      <c r="E701" s="2" t="s">
        <v>216</v>
      </c>
      <c r="F701" s="2" t="s">
        <v>4667</v>
      </c>
      <c r="G701" s="2" t="s">
        <v>4668</v>
      </c>
      <c r="H701" s="2" t="s">
        <v>4084</v>
      </c>
      <c r="I701" s="2" t="s">
        <v>4669</v>
      </c>
      <c r="J701" s="2" t="s">
        <v>582</v>
      </c>
      <c r="K701" s="2" t="s">
        <v>4698</v>
      </c>
      <c r="L701" s="3">
        <v>33.33</v>
      </c>
      <c r="M701" s="3">
        <v>35</v>
      </c>
      <c r="N701" s="3">
        <v>69.99</v>
      </c>
      <c r="O701" s="2" t="s">
        <v>223</v>
      </c>
      <c r="P701" s="2" t="s">
        <v>224</v>
      </c>
      <c r="Q701" s="2" t="s">
        <v>225</v>
      </c>
      <c r="R701" s="2" t="s">
        <v>226</v>
      </c>
      <c r="S701" s="2" t="s">
        <v>4699</v>
      </c>
      <c r="T701" s="2" t="s">
        <v>4672</v>
      </c>
      <c r="U701" s="2" t="s">
        <v>489</v>
      </c>
      <c r="V701" s="2" t="s">
        <v>1285</v>
      </c>
      <c r="W701" s="2" t="s">
        <v>231</v>
      </c>
      <c r="X701" s="2" t="s">
        <v>1352</v>
      </c>
      <c r="Y701" s="2" t="s">
        <v>226</v>
      </c>
      <c r="Z701" s="4"/>
      <c r="AA701" s="4">
        <f>=ROUNDDOWN({0},0)</f>
      </c>
      <c r="AB701" s="5"/>
      <c r="AC701" s="2" t="s">
        <v>2936</v>
      </c>
      <c r="AD701" s="4">
        <v>200</v>
      </c>
      <c r="AE701" s="4">
        <v>420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 t="s">
        <v>226</v>
      </c>
      <c r="BJ701" s="4"/>
      <c r="BK701" s="8"/>
      <c r="BL701" s="2" t="s">
        <v>226</v>
      </c>
      <c r="BM701" s="7"/>
      <c r="BN701" s="7"/>
      <c r="BO701" s="4"/>
      <c r="BP701" s="8"/>
      <c r="BQ701" s="4"/>
      <c r="BR701" s="8"/>
      <c r="BS701" s="7"/>
      <c r="BT701" s="7"/>
      <c r="BU701" s="2" t="s">
        <v>252</v>
      </c>
      <c r="BV701" s="2" t="s">
        <v>223</v>
      </c>
      <c r="BW701" s="2" t="s">
        <v>226</v>
      </c>
      <c r="BX701" s="2" t="s">
        <v>226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448</v>
      </c>
      <c r="CH701" s="2" t="s">
        <v>223</v>
      </c>
      <c r="CI701" s="2" t="s">
        <v>226</v>
      </c>
      <c r="CJ701" s="2" t="s">
        <v>226</v>
      </c>
      <c r="CK701" s="2" t="s">
        <v>238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252</v>
      </c>
      <c r="CT701" s="2" t="s">
        <v>223</v>
      </c>
      <c r="CU701" s="2" t="s">
        <v>226</v>
      </c>
      <c r="CV701" s="2" t="s">
        <v>226</v>
      </c>
      <c r="CW701" s="2" t="s">
        <v>238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252</v>
      </c>
      <c r="DF701" s="2" t="s">
        <v>223</v>
      </c>
      <c r="DG701" s="2" t="s">
        <v>226</v>
      </c>
      <c r="DH701" s="2" t="s">
        <v>226</v>
      </c>
      <c r="DI701" s="2" t="s">
        <v>238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252</v>
      </c>
      <c r="DR701" s="2" t="s">
        <v>223</v>
      </c>
      <c r="DS701" s="2" t="s">
        <v>226</v>
      </c>
      <c r="DT701" s="2" t="s">
        <v>226</v>
      </c>
      <c r="DU701" s="2" t="s">
        <v>238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252</v>
      </c>
      <c r="ED701" s="2" t="s">
        <v>223</v>
      </c>
      <c r="EE701" s="2" t="s">
        <v>226</v>
      </c>
      <c r="EF701" s="2" t="s">
        <v>226</v>
      </c>
      <c r="EG701" s="2" t="s">
        <v>238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252</v>
      </c>
      <c r="EP701" s="2" t="s">
        <v>223</v>
      </c>
      <c r="EQ701" s="2" t="s">
        <v>226</v>
      </c>
      <c r="ER701" s="2" t="s">
        <v>226</v>
      </c>
      <c r="ES701" s="2" t="s">
        <v>238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239</v>
      </c>
      <c r="FB701" s="2" t="s">
        <v>223</v>
      </c>
      <c r="FC701" s="2" t="s">
        <v>226</v>
      </c>
      <c r="FD701" s="2" t="s">
        <v>226</v>
      </c>
      <c r="FE701" s="2" t="s">
        <v>238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239</v>
      </c>
      <c r="FN701" s="2" t="s">
        <v>223</v>
      </c>
      <c r="FO701" s="2" t="s">
        <v>226</v>
      </c>
      <c r="FP701" s="2" t="s">
        <v>226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239</v>
      </c>
      <c r="FZ701" s="2" t="s">
        <v>223</v>
      </c>
      <c r="GA701" s="2" t="s">
        <v>226</v>
      </c>
      <c r="GB701" s="2" t="s">
        <v>226</v>
      </c>
      <c r="GC701" s="2" t="s">
        <v>238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252</v>
      </c>
      <c r="GL701" s="2" t="s">
        <v>223</v>
      </c>
      <c r="GM701" s="2" t="s">
        <v>226</v>
      </c>
      <c r="GN701" s="2" t="s">
        <v>226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252</v>
      </c>
      <c r="GX701" s="2" t="s">
        <v>223</v>
      </c>
      <c r="GY701" s="2" t="s">
        <v>226</v>
      </c>
      <c r="GZ701" s="2" t="s">
        <v>226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252</v>
      </c>
      <c r="HJ701" s="2" t="s">
        <v>223</v>
      </c>
      <c r="HK701" s="2" t="s">
        <v>226</v>
      </c>
      <c r="HL701" s="2" t="s">
        <v>226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252</v>
      </c>
      <c r="HV701" s="2" t="s">
        <v>223</v>
      </c>
      <c r="HW701" s="2" t="s">
        <v>226</v>
      </c>
      <c r="HX701" s="2" t="s">
        <v>226</v>
      </c>
      <c r="HY701" s="2" t="s">
        <v>238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252</v>
      </c>
      <c r="IH701" s="2" t="s">
        <v>223</v>
      </c>
      <c r="II701" s="2" t="s">
        <v>226</v>
      </c>
      <c r="IJ701" s="2" t="s">
        <v>226</v>
      </c>
      <c r="IK701" s="2" t="s">
        <v>238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252</v>
      </c>
      <c r="IT701" s="2" t="s">
        <v>223</v>
      </c>
      <c r="IU701" s="2" t="s">
        <v>226</v>
      </c>
      <c r="IV701" s="2" t="s">
        <v>226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949</v>
      </c>
      <c r="JF701" s="2" t="s">
        <v>223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252</v>
      </c>
      <c r="JR701" s="2" t="s">
        <v>223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252</v>
      </c>
      <c r="KD701" s="2" t="s">
        <v>223</v>
      </c>
      <c r="KE701" s="2" t="s">
        <v>226</v>
      </c>
      <c r="KF701" s="2" t="s">
        <v>226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252</v>
      </c>
      <c r="KP701" s="2" t="s">
        <v>223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252</v>
      </c>
      <c r="LB701" s="2" t="s">
        <v>223</v>
      </c>
      <c r="LC701" s="2" t="s">
        <v>226</v>
      </c>
      <c r="LD701" s="2" t="s">
        <v>226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252</v>
      </c>
      <c r="LN701" s="2" t="s">
        <v>223</v>
      </c>
      <c r="LO701" s="2" t="s">
        <v>226</v>
      </c>
      <c r="LP701" s="2" t="s">
        <v>226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252</v>
      </c>
      <c r="LZ701" s="2" t="s">
        <v>223</v>
      </c>
      <c r="MA701" s="2" t="s">
        <v>226</v>
      </c>
      <c r="MB701" s="2" t="s">
        <v>226</v>
      </c>
      <c r="MC701" s="2" t="s">
        <v>238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252</v>
      </c>
      <c r="ML701" s="2" t="s">
        <v>223</v>
      </c>
      <c r="MM701" s="2" t="s">
        <v>226</v>
      </c>
      <c r="MN701" s="2" t="s">
        <v>226</v>
      </c>
      <c r="MO701" s="2" t="s">
        <v>238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252</v>
      </c>
      <c r="MX701" s="2" t="s">
        <v>223</v>
      </c>
      <c r="MY701" s="2" t="s">
        <v>226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226</v>
      </c>
      <c r="NK701" s="2" t="s">
        <v>226</v>
      </c>
      <c r="NL701" s="2" t="s">
        <v>226</v>
      </c>
      <c r="NM701" s="2" t="s">
        <v>226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949</v>
      </c>
      <c r="NV701" s="2" t="s">
        <v>223</v>
      </c>
      <c r="NW701" s="2" t="s">
        <v>226</v>
      </c>
      <c r="NX701" s="2" t="s">
        <v>226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252</v>
      </c>
      <c r="OH701" s="2" t="s">
        <v>223</v>
      </c>
      <c r="OI701" s="2" t="s">
        <v>226</v>
      </c>
      <c r="OJ701" s="2" t="s">
        <v>226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252</v>
      </c>
      <c r="OT701" s="2" t="s">
        <v>223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252</v>
      </c>
      <c r="PF701" s="2" t="s">
        <v>223</v>
      </c>
      <c r="PG701" s="2" t="s">
        <v>226</v>
      </c>
      <c r="PH701" s="2" t="s">
        <v>226</v>
      </c>
      <c r="PI701" s="2" t="s">
        <v>238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252</v>
      </c>
      <c r="QP701" s="2" t="s">
        <v>223</v>
      </c>
      <c r="QQ701" s="2" t="s">
        <v>226</v>
      </c>
      <c r="QR701" s="2" t="s">
        <v>226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266</v>
      </c>
      <c r="RB701" s="2" t="s">
        <v>223</v>
      </c>
      <c r="RC701" s="2" t="s">
        <v>226</v>
      </c>
      <c r="RD701" s="2" t="s">
        <v>226</v>
      </c>
      <c r="RE701" s="2" t="s">
        <v>238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252</v>
      </c>
      <c r="RN701" s="2" t="s">
        <v>223</v>
      </c>
      <c r="RO701" s="2" t="s">
        <v>226</v>
      </c>
      <c r="RP701" s="2" t="s">
        <v>226</v>
      </c>
      <c r="RQ701" s="2" t="s">
        <v>238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226</v>
      </c>
      <c r="RZ701" s="2" t="s">
        <v>226</v>
      </c>
      <c r="SA701" s="2" t="s">
        <v>226</v>
      </c>
      <c r="SB701" s="2" t="s">
        <v>226</v>
      </c>
      <c r="SC701" s="2" t="s">
        <v>226</v>
      </c>
      <c r="SD701" s="2" t="s">
        <v>226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>
        <v>200</v>
      </c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>
        <v>220</v>
      </c>
      <c r="VL701" s="4"/>
      <c r="VM701" s="4"/>
      <c r="VN701" s="4"/>
      <c r="VO701" s="4"/>
      <c r="VP701" s="4"/>
      <c r="VQ701" s="4"/>
    </row>
    <row r="702">
      <c r="A702" s="2" t="s">
        <v>4700</v>
      </c>
      <c r="B702" s="2" t="s">
        <v>577</v>
      </c>
      <c r="C702" s="2" t="s">
        <v>4666</v>
      </c>
      <c r="D702" s="2" t="s">
        <v>215</v>
      </c>
      <c r="E702" s="2" t="s">
        <v>216</v>
      </c>
      <c r="F702" s="2" t="s">
        <v>4667</v>
      </c>
      <c r="G702" s="2" t="s">
        <v>4668</v>
      </c>
      <c r="H702" s="2" t="s">
        <v>4084</v>
      </c>
      <c r="I702" s="2" t="s">
        <v>4669</v>
      </c>
      <c r="J702" s="2" t="s">
        <v>221</v>
      </c>
      <c r="K702" s="2" t="s">
        <v>4698</v>
      </c>
      <c r="L702" s="3">
        <v>38.09</v>
      </c>
      <c r="M702" s="3">
        <v>39.99</v>
      </c>
      <c r="N702" s="3">
        <v>79.99</v>
      </c>
      <c r="O702" s="2" t="s">
        <v>223</v>
      </c>
      <c r="P702" s="2" t="s">
        <v>224</v>
      </c>
      <c r="Q702" s="2" t="s">
        <v>225</v>
      </c>
      <c r="R702" s="2" t="s">
        <v>226</v>
      </c>
      <c r="S702" s="2" t="s">
        <v>4699</v>
      </c>
      <c r="T702" s="2" t="s">
        <v>4672</v>
      </c>
      <c r="U702" s="2" t="s">
        <v>371</v>
      </c>
      <c r="V702" s="2" t="s">
        <v>1285</v>
      </c>
      <c r="W702" s="2" t="s">
        <v>231</v>
      </c>
      <c r="X702" s="2" t="s">
        <v>1352</v>
      </c>
      <c r="Y702" s="2" t="s">
        <v>226</v>
      </c>
      <c r="Z702" s="4"/>
      <c r="AA702" s="4">
        <f>=ROUNDDOWN({0},0)</f>
      </c>
      <c r="AB702" s="5"/>
      <c r="AC702" s="2" t="s">
        <v>2936</v>
      </c>
      <c r="AD702" s="4">
        <v>280</v>
      </c>
      <c r="AE702" s="4">
        <v>580</v>
      </c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/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 t="s">
        <v>226</v>
      </c>
      <c r="BJ702" s="4"/>
      <c r="BK702" s="8"/>
      <c r="BL702" s="2" t="s">
        <v>226</v>
      </c>
      <c r="BM702" s="7"/>
      <c r="BN702" s="7"/>
      <c r="BO702" s="4"/>
      <c r="BP702" s="8"/>
      <c r="BQ702" s="4"/>
      <c r="BR702" s="8"/>
      <c r="BS702" s="7"/>
      <c r="BT702" s="7"/>
      <c r="BU702" s="2" t="s">
        <v>252</v>
      </c>
      <c r="BV702" s="2" t="s">
        <v>223</v>
      </c>
      <c r="BW702" s="2" t="s">
        <v>226</v>
      </c>
      <c r="BX702" s="2" t="s">
        <v>226</v>
      </c>
      <c r="BY702" s="2" t="s">
        <v>238</v>
      </c>
      <c r="BZ702" s="2" t="s">
        <v>226</v>
      </c>
      <c r="CA702" s="4"/>
      <c r="CB702" s="8"/>
      <c r="CC702" s="4"/>
      <c r="CD702" s="8"/>
      <c r="CE702" s="7"/>
      <c r="CF702" s="7"/>
      <c r="CG702" s="2" t="s">
        <v>448</v>
      </c>
      <c r="CH702" s="2" t="s">
        <v>223</v>
      </c>
      <c r="CI702" s="2" t="s">
        <v>226</v>
      </c>
      <c r="CJ702" s="2" t="s">
        <v>226</v>
      </c>
      <c r="CK702" s="2" t="s">
        <v>238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252</v>
      </c>
      <c r="CT702" s="2" t="s">
        <v>223</v>
      </c>
      <c r="CU702" s="2" t="s">
        <v>226</v>
      </c>
      <c r="CV702" s="2" t="s">
        <v>226</v>
      </c>
      <c r="CW702" s="2" t="s">
        <v>238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252</v>
      </c>
      <c r="DF702" s="2" t="s">
        <v>223</v>
      </c>
      <c r="DG702" s="2" t="s">
        <v>226</v>
      </c>
      <c r="DH702" s="2" t="s">
        <v>226</v>
      </c>
      <c r="DI702" s="2" t="s">
        <v>238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252</v>
      </c>
      <c r="DR702" s="2" t="s">
        <v>223</v>
      </c>
      <c r="DS702" s="2" t="s">
        <v>226</v>
      </c>
      <c r="DT702" s="2" t="s">
        <v>226</v>
      </c>
      <c r="DU702" s="2" t="s">
        <v>238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252</v>
      </c>
      <c r="ED702" s="2" t="s">
        <v>223</v>
      </c>
      <c r="EE702" s="2" t="s">
        <v>226</v>
      </c>
      <c r="EF702" s="2" t="s">
        <v>226</v>
      </c>
      <c r="EG702" s="2" t="s">
        <v>238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252</v>
      </c>
      <c r="EP702" s="2" t="s">
        <v>223</v>
      </c>
      <c r="EQ702" s="2" t="s">
        <v>226</v>
      </c>
      <c r="ER702" s="2" t="s">
        <v>226</v>
      </c>
      <c r="ES702" s="2" t="s">
        <v>238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239</v>
      </c>
      <c r="FB702" s="2" t="s">
        <v>223</v>
      </c>
      <c r="FC702" s="2" t="s">
        <v>226</v>
      </c>
      <c r="FD702" s="2" t="s">
        <v>226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239</v>
      </c>
      <c r="FN702" s="2" t="s">
        <v>223</v>
      </c>
      <c r="FO702" s="2" t="s">
        <v>226</v>
      </c>
      <c r="FP702" s="2" t="s">
        <v>226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239</v>
      </c>
      <c r="FZ702" s="2" t="s">
        <v>223</v>
      </c>
      <c r="GA702" s="2" t="s">
        <v>226</v>
      </c>
      <c r="GB702" s="2" t="s">
        <v>226</v>
      </c>
      <c r="GC702" s="2" t="s">
        <v>238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252</v>
      </c>
      <c r="GL702" s="2" t="s">
        <v>223</v>
      </c>
      <c r="GM702" s="2" t="s">
        <v>226</v>
      </c>
      <c r="GN702" s="2" t="s">
        <v>226</v>
      </c>
      <c r="GO702" s="2" t="s">
        <v>238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252</v>
      </c>
      <c r="GX702" s="2" t="s">
        <v>223</v>
      </c>
      <c r="GY702" s="2" t="s">
        <v>226</v>
      </c>
      <c r="GZ702" s="2" t="s">
        <v>226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252</v>
      </c>
      <c r="HJ702" s="2" t="s">
        <v>223</v>
      </c>
      <c r="HK702" s="2" t="s">
        <v>226</v>
      </c>
      <c r="HL702" s="2" t="s">
        <v>226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252</v>
      </c>
      <c r="HV702" s="2" t="s">
        <v>223</v>
      </c>
      <c r="HW702" s="2" t="s">
        <v>226</v>
      </c>
      <c r="HX702" s="2" t="s">
        <v>226</v>
      </c>
      <c r="HY702" s="2" t="s">
        <v>238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252</v>
      </c>
      <c r="IH702" s="2" t="s">
        <v>223</v>
      </c>
      <c r="II702" s="2" t="s">
        <v>226</v>
      </c>
      <c r="IJ702" s="2" t="s">
        <v>226</v>
      </c>
      <c r="IK702" s="2" t="s">
        <v>238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252</v>
      </c>
      <c r="IT702" s="2" t="s">
        <v>223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949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252</v>
      </c>
      <c r="JR702" s="2" t="s">
        <v>223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252</v>
      </c>
      <c r="KD702" s="2" t="s">
        <v>223</v>
      </c>
      <c r="KE702" s="2" t="s">
        <v>226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252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252</v>
      </c>
      <c r="LB702" s="2" t="s">
        <v>223</v>
      </c>
      <c r="LC702" s="2" t="s">
        <v>226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252</v>
      </c>
      <c r="LN702" s="2" t="s">
        <v>223</v>
      </c>
      <c r="LO702" s="2" t="s">
        <v>226</v>
      </c>
      <c r="LP702" s="2" t="s">
        <v>226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252</v>
      </c>
      <c r="LZ702" s="2" t="s">
        <v>223</v>
      </c>
      <c r="MA702" s="2" t="s">
        <v>226</v>
      </c>
      <c r="MB702" s="2" t="s">
        <v>226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252</v>
      </c>
      <c r="ML702" s="2" t="s">
        <v>223</v>
      </c>
      <c r="MM702" s="2" t="s">
        <v>226</v>
      </c>
      <c r="MN702" s="2" t="s">
        <v>226</v>
      </c>
      <c r="MO702" s="2" t="s">
        <v>238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252</v>
      </c>
      <c r="MX702" s="2" t="s">
        <v>223</v>
      </c>
      <c r="MY702" s="2" t="s">
        <v>226</v>
      </c>
      <c r="MZ702" s="2" t="s">
        <v>226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226</v>
      </c>
      <c r="NJ702" s="2" t="s">
        <v>226</v>
      </c>
      <c r="NK702" s="2" t="s">
        <v>226</v>
      </c>
      <c r="NL702" s="2" t="s">
        <v>226</v>
      </c>
      <c r="NM702" s="2" t="s">
        <v>226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949</v>
      </c>
      <c r="NV702" s="2" t="s">
        <v>223</v>
      </c>
      <c r="NW702" s="2" t="s">
        <v>226</v>
      </c>
      <c r="NX702" s="2" t="s">
        <v>226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252</v>
      </c>
      <c r="OH702" s="2" t="s">
        <v>223</v>
      </c>
      <c r="OI702" s="2" t="s">
        <v>226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252</v>
      </c>
      <c r="OT702" s="2" t="s">
        <v>223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252</v>
      </c>
      <c r="PF702" s="2" t="s">
        <v>223</v>
      </c>
      <c r="PG702" s="2" t="s">
        <v>226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252</v>
      </c>
      <c r="QP702" s="2" t="s">
        <v>223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266</v>
      </c>
      <c r="RB702" s="2" t="s">
        <v>223</v>
      </c>
      <c r="RC702" s="2" t="s">
        <v>226</v>
      </c>
      <c r="RD702" s="2" t="s">
        <v>226</v>
      </c>
      <c r="RE702" s="2" t="s">
        <v>238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252</v>
      </c>
      <c r="RN702" s="2" t="s">
        <v>223</v>
      </c>
      <c r="RO702" s="2" t="s">
        <v>226</v>
      </c>
      <c r="RP702" s="2" t="s">
        <v>226</v>
      </c>
      <c r="RQ702" s="2" t="s">
        <v>238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226</v>
      </c>
      <c r="RZ702" s="2" t="s">
        <v>226</v>
      </c>
      <c r="SA702" s="2" t="s">
        <v>226</v>
      </c>
      <c r="SB702" s="2" t="s">
        <v>226</v>
      </c>
      <c r="SC702" s="2" t="s">
        <v>226</v>
      </c>
      <c r="SD702" s="2" t="s">
        <v>226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>
        <v>280</v>
      </c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>
        <v>300</v>
      </c>
      <c r="VL702" s="4"/>
      <c r="VM702" s="4"/>
      <c r="VN702" s="4"/>
      <c r="VO702" s="4"/>
      <c r="VP702" s="4"/>
      <c r="VQ702" s="4"/>
    </row>
    <row r="703">
      <c r="A703" s="2" t="s">
        <v>4701</v>
      </c>
      <c r="B703" s="2" t="s">
        <v>577</v>
      </c>
      <c r="C703" s="2" t="s">
        <v>4666</v>
      </c>
      <c r="D703" s="2" t="s">
        <v>215</v>
      </c>
      <c r="E703" s="2" t="s">
        <v>216</v>
      </c>
      <c r="F703" s="2" t="s">
        <v>4667</v>
      </c>
      <c r="G703" s="2" t="s">
        <v>4668</v>
      </c>
      <c r="H703" s="2" t="s">
        <v>4084</v>
      </c>
      <c r="I703" s="2" t="s">
        <v>4669</v>
      </c>
      <c r="J703" s="2" t="s">
        <v>582</v>
      </c>
      <c r="K703" s="2" t="s">
        <v>2879</v>
      </c>
      <c r="L703" s="3">
        <v>33.33</v>
      </c>
      <c r="M703" s="3">
        <v>35</v>
      </c>
      <c r="N703" s="3">
        <v>69.99</v>
      </c>
      <c r="O703" s="2" t="s">
        <v>223</v>
      </c>
      <c r="P703" s="2" t="s">
        <v>224</v>
      </c>
      <c r="Q703" s="2" t="s">
        <v>225</v>
      </c>
      <c r="R703" s="2" t="s">
        <v>226</v>
      </c>
      <c r="S703" s="2" t="s">
        <v>4702</v>
      </c>
      <c r="T703" s="2" t="s">
        <v>4672</v>
      </c>
      <c r="U703" s="2" t="s">
        <v>489</v>
      </c>
      <c r="V703" s="2" t="s">
        <v>230</v>
      </c>
      <c r="W703" s="2" t="s">
        <v>231</v>
      </c>
      <c r="X703" s="2" t="s">
        <v>1352</v>
      </c>
      <c r="Y703" s="2" t="s">
        <v>226</v>
      </c>
      <c r="Z703" s="4"/>
      <c r="AA703" s="4">
        <f>=ROUNDDOWN({0},0)</f>
      </c>
      <c r="AB703" s="5"/>
      <c r="AC703" s="2" t="s">
        <v>2936</v>
      </c>
      <c r="AD703" s="4">
        <v>230</v>
      </c>
      <c r="AE703" s="4">
        <v>460</v>
      </c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/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/>
      <c r="BK703" s="8"/>
      <c r="BL703" s="2" t="s">
        <v>226</v>
      </c>
      <c r="BM703" s="7"/>
      <c r="BN703" s="7"/>
      <c r="BO703" s="4"/>
      <c r="BP703" s="8"/>
      <c r="BQ703" s="4"/>
      <c r="BR703" s="8"/>
      <c r="BS703" s="7"/>
      <c r="BT703" s="7"/>
      <c r="BU703" s="2" t="s">
        <v>252</v>
      </c>
      <c r="BV703" s="2" t="s">
        <v>223</v>
      </c>
      <c r="BW703" s="2" t="s">
        <v>226</v>
      </c>
      <c r="BX703" s="2" t="s">
        <v>226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448</v>
      </c>
      <c r="CH703" s="2" t="s">
        <v>223</v>
      </c>
      <c r="CI703" s="2" t="s">
        <v>226</v>
      </c>
      <c r="CJ703" s="2" t="s">
        <v>226</v>
      </c>
      <c r="CK703" s="2" t="s">
        <v>238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252</v>
      </c>
      <c r="CT703" s="2" t="s">
        <v>223</v>
      </c>
      <c r="CU703" s="2" t="s">
        <v>226</v>
      </c>
      <c r="CV703" s="2" t="s">
        <v>226</v>
      </c>
      <c r="CW703" s="2" t="s">
        <v>238</v>
      </c>
      <c r="CX703" s="2" t="s">
        <v>226</v>
      </c>
      <c r="CY703" s="4"/>
      <c r="CZ703" s="8"/>
      <c r="DA703" s="4"/>
      <c r="DB703" s="8"/>
      <c r="DC703" s="7"/>
      <c r="DD703" s="7"/>
      <c r="DE703" s="2" t="s">
        <v>252</v>
      </c>
      <c r="DF703" s="2" t="s">
        <v>223</v>
      </c>
      <c r="DG703" s="2" t="s">
        <v>226</v>
      </c>
      <c r="DH703" s="2" t="s">
        <v>226</v>
      </c>
      <c r="DI703" s="2" t="s">
        <v>238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252</v>
      </c>
      <c r="DR703" s="2" t="s">
        <v>223</v>
      </c>
      <c r="DS703" s="2" t="s">
        <v>226</v>
      </c>
      <c r="DT703" s="2" t="s">
        <v>226</v>
      </c>
      <c r="DU703" s="2" t="s">
        <v>238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252</v>
      </c>
      <c r="ED703" s="2" t="s">
        <v>223</v>
      </c>
      <c r="EE703" s="2" t="s">
        <v>226</v>
      </c>
      <c r="EF703" s="2" t="s">
        <v>226</v>
      </c>
      <c r="EG703" s="2" t="s">
        <v>238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252</v>
      </c>
      <c r="EP703" s="2" t="s">
        <v>223</v>
      </c>
      <c r="EQ703" s="2" t="s">
        <v>226</v>
      </c>
      <c r="ER703" s="2" t="s">
        <v>226</v>
      </c>
      <c r="ES703" s="2" t="s">
        <v>238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239</v>
      </c>
      <c r="FB703" s="2" t="s">
        <v>223</v>
      </c>
      <c r="FC703" s="2" t="s">
        <v>226</v>
      </c>
      <c r="FD703" s="2" t="s">
        <v>226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239</v>
      </c>
      <c r="FN703" s="2" t="s">
        <v>223</v>
      </c>
      <c r="FO703" s="2" t="s">
        <v>226</v>
      </c>
      <c r="FP703" s="2" t="s">
        <v>226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239</v>
      </c>
      <c r="FZ703" s="2" t="s">
        <v>223</v>
      </c>
      <c r="GA703" s="2" t="s">
        <v>226</v>
      </c>
      <c r="GB703" s="2" t="s">
        <v>226</v>
      </c>
      <c r="GC703" s="2" t="s">
        <v>238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252</v>
      </c>
      <c r="GL703" s="2" t="s">
        <v>223</v>
      </c>
      <c r="GM703" s="2" t="s">
        <v>226</v>
      </c>
      <c r="GN703" s="2" t="s">
        <v>226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252</v>
      </c>
      <c r="GX703" s="2" t="s">
        <v>223</v>
      </c>
      <c r="GY703" s="2" t="s">
        <v>226</v>
      </c>
      <c r="GZ703" s="2" t="s">
        <v>226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252</v>
      </c>
      <c r="HJ703" s="2" t="s">
        <v>223</v>
      </c>
      <c r="HK703" s="2" t="s">
        <v>226</v>
      </c>
      <c r="HL703" s="2" t="s">
        <v>226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252</v>
      </c>
      <c r="HV703" s="2" t="s">
        <v>223</v>
      </c>
      <c r="HW703" s="2" t="s">
        <v>226</v>
      </c>
      <c r="HX703" s="2" t="s">
        <v>226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252</v>
      </c>
      <c r="IH703" s="2" t="s">
        <v>223</v>
      </c>
      <c r="II703" s="2" t="s">
        <v>226</v>
      </c>
      <c r="IJ703" s="2" t="s">
        <v>226</v>
      </c>
      <c r="IK703" s="2" t="s">
        <v>238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252</v>
      </c>
      <c r="IT703" s="2" t="s">
        <v>223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949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252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252</v>
      </c>
      <c r="KD703" s="2" t="s">
        <v>223</v>
      </c>
      <c r="KE703" s="2" t="s">
        <v>226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252</v>
      </c>
      <c r="KP703" s="2" t="s">
        <v>223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252</v>
      </c>
      <c r="LB703" s="2" t="s">
        <v>223</v>
      </c>
      <c r="LC703" s="2" t="s">
        <v>226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252</v>
      </c>
      <c r="LN703" s="2" t="s">
        <v>223</v>
      </c>
      <c r="LO703" s="2" t="s">
        <v>226</v>
      </c>
      <c r="LP703" s="2" t="s">
        <v>226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252</v>
      </c>
      <c r="LZ703" s="2" t="s">
        <v>223</v>
      </c>
      <c r="MA703" s="2" t="s">
        <v>226</v>
      </c>
      <c r="MB703" s="2" t="s">
        <v>226</v>
      </c>
      <c r="MC703" s="2" t="s">
        <v>238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252</v>
      </c>
      <c r="ML703" s="2" t="s">
        <v>223</v>
      </c>
      <c r="MM703" s="2" t="s">
        <v>226</v>
      </c>
      <c r="MN703" s="2" t="s">
        <v>226</v>
      </c>
      <c r="MO703" s="2" t="s">
        <v>238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252</v>
      </c>
      <c r="MX703" s="2" t="s">
        <v>223</v>
      </c>
      <c r="MY703" s="2" t="s">
        <v>226</v>
      </c>
      <c r="MZ703" s="2" t="s">
        <v>226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226</v>
      </c>
      <c r="NJ703" s="2" t="s">
        <v>226</v>
      </c>
      <c r="NK703" s="2" t="s">
        <v>226</v>
      </c>
      <c r="NL703" s="2" t="s">
        <v>226</v>
      </c>
      <c r="NM703" s="2" t="s">
        <v>226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949</v>
      </c>
      <c r="NV703" s="2" t="s">
        <v>223</v>
      </c>
      <c r="NW703" s="2" t="s">
        <v>226</v>
      </c>
      <c r="NX703" s="2" t="s">
        <v>226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252</v>
      </c>
      <c r="OH703" s="2" t="s">
        <v>223</v>
      </c>
      <c r="OI703" s="2" t="s">
        <v>226</v>
      </c>
      <c r="OJ703" s="2" t="s">
        <v>226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252</v>
      </c>
      <c r="OT703" s="2" t="s">
        <v>223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252</v>
      </c>
      <c r="PF703" s="2" t="s">
        <v>223</v>
      </c>
      <c r="PG703" s="2" t="s">
        <v>226</v>
      </c>
      <c r="PH703" s="2" t="s">
        <v>226</v>
      </c>
      <c r="PI703" s="2" t="s">
        <v>238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252</v>
      </c>
      <c r="QP703" s="2" t="s">
        <v>223</v>
      </c>
      <c r="QQ703" s="2" t="s">
        <v>226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266</v>
      </c>
      <c r="RB703" s="2" t="s">
        <v>223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252</v>
      </c>
      <c r="RN703" s="2" t="s">
        <v>223</v>
      </c>
      <c r="RO703" s="2" t="s">
        <v>226</v>
      </c>
      <c r="RP703" s="2" t="s">
        <v>226</v>
      </c>
      <c r="RQ703" s="2" t="s">
        <v>238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226</v>
      </c>
      <c r="RZ703" s="2" t="s">
        <v>226</v>
      </c>
      <c r="SA703" s="2" t="s">
        <v>226</v>
      </c>
      <c r="SB703" s="2" t="s">
        <v>226</v>
      </c>
      <c r="SC703" s="2" t="s">
        <v>226</v>
      </c>
      <c r="SD703" s="2" t="s">
        <v>226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>
        <v>230</v>
      </c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>
        <v>230</v>
      </c>
      <c r="VL703" s="4"/>
      <c r="VM703" s="4"/>
      <c r="VN703" s="4"/>
      <c r="VO703" s="4"/>
      <c r="VP703" s="4"/>
      <c r="VQ703" s="4"/>
    </row>
    <row r="704">
      <c r="A704" s="2" t="s">
        <v>4703</v>
      </c>
      <c r="B704" s="2" t="s">
        <v>577</v>
      </c>
      <c r="C704" s="2" t="s">
        <v>4666</v>
      </c>
      <c r="D704" s="2" t="s">
        <v>215</v>
      </c>
      <c r="E704" s="2" t="s">
        <v>216</v>
      </c>
      <c r="F704" s="2" t="s">
        <v>4667</v>
      </c>
      <c r="G704" s="2" t="s">
        <v>4668</v>
      </c>
      <c r="H704" s="2" t="s">
        <v>4084</v>
      </c>
      <c r="I704" s="2" t="s">
        <v>4669</v>
      </c>
      <c r="J704" s="2" t="s">
        <v>221</v>
      </c>
      <c r="K704" s="2" t="s">
        <v>2879</v>
      </c>
      <c r="L704" s="3">
        <v>38.09</v>
      </c>
      <c r="M704" s="3">
        <v>39.99</v>
      </c>
      <c r="N704" s="3">
        <v>79.99</v>
      </c>
      <c r="O704" s="2" t="s">
        <v>223</v>
      </c>
      <c r="P704" s="2" t="s">
        <v>224</v>
      </c>
      <c r="Q704" s="2" t="s">
        <v>225</v>
      </c>
      <c r="R704" s="2" t="s">
        <v>226</v>
      </c>
      <c r="S704" s="2" t="s">
        <v>4702</v>
      </c>
      <c r="T704" s="2" t="s">
        <v>4672</v>
      </c>
      <c r="U704" s="2" t="s">
        <v>371</v>
      </c>
      <c r="V704" s="2" t="s">
        <v>230</v>
      </c>
      <c r="W704" s="2" t="s">
        <v>231</v>
      </c>
      <c r="X704" s="2" t="s">
        <v>1352</v>
      </c>
      <c r="Y704" s="2" t="s">
        <v>226</v>
      </c>
      <c r="Z704" s="4"/>
      <c r="AA704" s="4">
        <f>=ROUNDDOWN({0},0)</f>
      </c>
      <c r="AB704" s="5"/>
      <c r="AC704" s="2" t="s">
        <v>2936</v>
      </c>
      <c r="AD704" s="4">
        <v>300</v>
      </c>
      <c r="AE704" s="4">
        <v>640</v>
      </c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/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 t="s">
        <v>226</v>
      </c>
      <c r="BJ704" s="4"/>
      <c r="BK704" s="8"/>
      <c r="BL704" s="2" t="s">
        <v>226</v>
      </c>
      <c r="BM704" s="7"/>
      <c r="BN704" s="7"/>
      <c r="BO704" s="4"/>
      <c r="BP704" s="8"/>
      <c r="BQ704" s="4"/>
      <c r="BR704" s="8"/>
      <c r="BS704" s="7"/>
      <c r="BT704" s="7"/>
      <c r="BU704" s="2" t="s">
        <v>252</v>
      </c>
      <c r="BV704" s="2" t="s">
        <v>223</v>
      </c>
      <c r="BW704" s="2" t="s">
        <v>226</v>
      </c>
      <c r="BX704" s="2" t="s">
        <v>226</v>
      </c>
      <c r="BY704" s="2" t="s">
        <v>238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448</v>
      </c>
      <c r="CH704" s="2" t="s">
        <v>223</v>
      </c>
      <c r="CI704" s="2" t="s">
        <v>226</v>
      </c>
      <c r="CJ704" s="2" t="s">
        <v>226</v>
      </c>
      <c r="CK704" s="2" t="s">
        <v>238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252</v>
      </c>
      <c r="CT704" s="2" t="s">
        <v>223</v>
      </c>
      <c r="CU704" s="2" t="s">
        <v>226</v>
      </c>
      <c r="CV704" s="2" t="s">
        <v>226</v>
      </c>
      <c r="CW704" s="2" t="s">
        <v>238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252</v>
      </c>
      <c r="DF704" s="2" t="s">
        <v>223</v>
      </c>
      <c r="DG704" s="2" t="s">
        <v>226</v>
      </c>
      <c r="DH704" s="2" t="s">
        <v>226</v>
      </c>
      <c r="DI704" s="2" t="s">
        <v>238</v>
      </c>
      <c r="DJ704" s="2" t="s">
        <v>226</v>
      </c>
      <c r="DK704" s="4"/>
      <c r="DL704" s="8"/>
      <c r="DM704" s="4"/>
      <c r="DN704" s="8"/>
      <c r="DO704" s="7"/>
      <c r="DP704" s="7"/>
      <c r="DQ704" s="2" t="s">
        <v>252</v>
      </c>
      <c r="DR704" s="2" t="s">
        <v>223</v>
      </c>
      <c r="DS704" s="2" t="s">
        <v>226</v>
      </c>
      <c r="DT704" s="2" t="s">
        <v>226</v>
      </c>
      <c r="DU704" s="2" t="s">
        <v>238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252</v>
      </c>
      <c r="ED704" s="2" t="s">
        <v>223</v>
      </c>
      <c r="EE704" s="2" t="s">
        <v>226</v>
      </c>
      <c r="EF704" s="2" t="s">
        <v>226</v>
      </c>
      <c r="EG704" s="2" t="s">
        <v>238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252</v>
      </c>
      <c r="EP704" s="2" t="s">
        <v>223</v>
      </c>
      <c r="EQ704" s="2" t="s">
        <v>226</v>
      </c>
      <c r="ER704" s="2" t="s">
        <v>226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239</v>
      </c>
      <c r="FB704" s="2" t="s">
        <v>223</v>
      </c>
      <c r="FC704" s="2" t="s">
        <v>226</v>
      </c>
      <c r="FD704" s="2" t="s">
        <v>226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239</v>
      </c>
      <c r="FN704" s="2" t="s">
        <v>223</v>
      </c>
      <c r="FO704" s="2" t="s">
        <v>226</v>
      </c>
      <c r="FP704" s="2" t="s">
        <v>226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239</v>
      </c>
      <c r="FZ704" s="2" t="s">
        <v>223</v>
      </c>
      <c r="GA704" s="2" t="s">
        <v>226</v>
      </c>
      <c r="GB704" s="2" t="s">
        <v>226</v>
      </c>
      <c r="GC704" s="2" t="s">
        <v>238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252</v>
      </c>
      <c r="GL704" s="2" t="s">
        <v>223</v>
      </c>
      <c r="GM704" s="2" t="s">
        <v>226</v>
      </c>
      <c r="GN704" s="2" t="s">
        <v>226</v>
      </c>
      <c r="GO704" s="2" t="s">
        <v>238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252</v>
      </c>
      <c r="GX704" s="2" t="s">
        <v>223</v>
      </c>
      <c r="GY704" s="2" t="s">
        <v>226</v>
      </c>
      <c r="GZ704" s="2" t="s">
        <v>226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252</v>
      </c>
      <c r="HJ704" s="2" t="s">
        <v>223</v>
      </c>
      <c r="HK704" s="2" t="s">
        <v>226</v>
      </c>
      <c r="HL704" s="2" t="s">
        <v>226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252</v>
      </c>
      <c r="HV704" s="2" t="s">
        <v>223</v>
      </c>
      <c r="HW704" s="2" t="s">
        <v>226</v>
      </c>
      <c r="HX704" s="2" t="s">
        <v>226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252</v>
      </c>
      <c r="IH704" s="2" t="s">
        <v>223</v>
      </c>
      <c r="II704" s="2" t="s">
        <v>226</v>
      </c>
      <c r="IJ704" s="2" t="s">
        <v>226</v>
      </c>
      <c r="IK704" s="2" t="s">
        <v>238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252</v>
      </c>
      <c r="IT704" s="2" t="s">
        <v>223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949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252</v>
      </c>
      <c r="KD704" s="2" t="s">
        <v>223</v>
      </c>
      <c r="KE704" s="2" t="s">
        <v>226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252</v>
      </c>
      <c r="KP704" s="2" t="s">
        <v>223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252</v>
      </c>
      <c r="LB704" s="2" t="s">
        <v>223</v>
      </c>
      <c r="LC704" s="2" t="s">
        <v>226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252</v>
      </c>
      <c r="LN704" s="2" t="s">
        <v>223</v>
      </c>
      <c r="LO704" s="2" t="s">
        <v>226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252</v>
      </c>
      <c r="LZ704" s="2" t="s">
        <v>223</v>
      </c>
      <c r="MA704" s="2" t="s">
        <v>226</v>
      </c>
      <c r="MB704" s="2" t="s">
        <v>226</v>
      </c>
      <c r="MC704" s="2" t="s">
        <v>238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252</v>
      </c>
      <c r="ML704" s="2" t="s">
        <v>223</v>
      </c>
      <c r="MM704" s="2" t="s">
        <v>226</v>
      </c>
      <c r="MN704" s="2" t="s">
        <v>226</v>
      </c>
      <c r="MO704" s="2" t="s">
        <v>238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252</v>
      </c>
      <c r="MX704" s="2" t="s">
        <v>223</v>
      </c>
      <c r="MY704" s="2" t="s">
        <v>226</v>
      </c>
      <c r="MZ704" s="2" t="s">
        <v>226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226</v>
      </c>
      <c r="NJ704" s="2" t="s">
        <v>226</v>
      </c>
      <c r="NK704" s="2" t="s">
        <v>226</v>
      </c>
      <c r="NL704" s="2" t="s">
        <v>226</v>
      </c>
      <c r="NM704" s="2" t="s">
        <v>226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949</v>
      </c>
      <c r="NV704" s="2" t="s">
        <v>223</v>
      </c>
      <c r="NW704" s="2" t="s">
        <v>226</v>
      </c>
      <c r="NX704" s="2" t="s">
        <v>226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252</v>
      </c>
      <c r="OH704" s="2" t="s">
        <v>223</v>
      </c>
      <c r="OI704" s="2" t="s">
        <v>226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252</v>
      </c>
      <c r="OT704" s="2" t="s">
        <v>223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252</v>
      </c>
      <c r="PF704" s="2" t="s">
        <v>223</v>
      </c>
      <c r="PG704" s="2" t="s">
        <v>226</v>
      </c>
      <c r="PH704" s="2" t="s">
        <v>226</v>
      </c>
      <c r="PI704" s="2" t="s">
        <v>238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226</v>
      </c>
      <c r="QD704" s="2" t="s">
        <v>226</v>
      </c>
      <c r="QE704" s="2" t="s">
        <v>226</v>
      </c>
      <c r="QF704" s="2" t="s">
        <v>226</v>
      </c>
      <c r="QG704" s="2" t="s">
        <v>226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252</v>
      </c>
      <c r="QP704" s="2" t="s">
        <v>223</v>
      </c>
      <c r="QQ704" s="2" t="s">
        <v>226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266</v>
      </c>
      <c r="RB704" s="2" t="s">
        <v>223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252</v>
      </c>
      <c r="RN704" s="2" t="s">
        <v>223</v>
      </c>
      <c r="RO704" s="2" t="s">
        <v>226</v>
      </c>
      <c r="RP704" s="2" t="s">
        <v>226</v>
      </c>
      <c r="RQ704" s="2" t="s">
        <v>238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226</v>
      </c>
      <c r="RZ704" s="2" t="s">
        <v>226</v>
      </c>
      <c r="SA704" s="2" t="s">
        <v>226</v>
      </c>
      <c r="SB704" s="2" t="s">
        <v>226</v>
      </c>
      <c r="SC704" s="2" t="s">
        <v>226</v>
      </c>
      <c r="SD704" s="2" t="s">
        <v>226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>
        <v>300</v>
      </c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>
        <v>340</v>
      </c>
      <c r="VL704" s="4"/>
      <c r="VM704" s="4"/>
      <c r="VN704" s="4"/>
      <c r="VO704" s="4"/>
      <c r="VP704" s="4"/>
      <c r="VQ704" s="4"/>
    </row>
    <row r="705">
      <c r="A705" s="2" t="s">
        <v>4704</v>
      </c>
      <c r="B705" s="2" t="s">
        <v>577</v>
      </c>
      <c r="C705" s="2" t="s">
        <v>4666</v>
      </c>
      <c r="D705" s="2" t="s">
        <v>215</v>
      </c>
      <c r="E705" s="2" t="s">
        <v>216</v>
      </c>
      <c r="F705" s="2" t="s">
        <v>4705</v>
      </c>
      <c r="G705" s="2" t="s">
        <v>2207</v>
      </c>
      <c r="H705" s="2" t="s">
        <v>2399</v>
      </c>
      <c r="I705" s="2" t="s">
        <v>560</v>
      </c>
      <c r="J705" s="2" t="s">
        <v>582</v>
      </c>
      <c r="K705" s="2" t="s">
        <v>880</v>
      </c>
      <c r="L705" s="3">
        <v>29.16</v>
      </c>
      <c r="M705" s="3">
        <v>30.62</v>
      </c>
      <c r="N705" s="3">
        <v>69.99</v>
      </c>
      <c r="O705" s="2" t="s">
        <v>223</v>
      </c>
      <c r="P705" s="2" t="s">
        <v>224</v>
      </c>
      <c r="Q705" s="2" t="s">
        <v>225</v>
      </c>
      <c r="R705" s="2" t="s">
        <v>226</v>
      </c>
      <c r="S705" s="2" t="s">
        <v>4706</v>
      </c>
      <c r="T705" s="2" t="s">
        <v>969</v>
      </c>
      <c r="U705" s="2" t="s">
        <v>489</v>
      </c>
      <c r="V705" s="2" t="s">
        <v>1934</v>
      </c>
      <c r="W705" s="2" t="s">
        <v>971</v>
      </c>
      <c r="X705" s="2" t="s">
        <v>231</v>
      </c>
      <c r="Y705" s="2" t="s">
        <v>1353</v>
      </c>
      <c r="Z705" s="4">
        <v>284</v>
      </c>
      <c r="AA705" s="4">
        <f>=ROUNDDOWN(31.5555555555556,0)</f>
      </c>
      <c r="AB705" s="5">
        <v>9</v>
      </c>
      <c r="AC705" s="2" t="s">
        <v>234</v>
      </c>
      <c r="AD705" s="4">
        <v>50</v>
      </c>
      <c r="AE705" s="4">
        <v>110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39</v>
      </c>
      <c r="AQ705" s="8">
        <v>1141.14</v>
      </c>
      <c r="AR705" s="4">
        <v>95</v>
      </c>
      <c r="AS705" s="8">
        <v>2976.52</v>
      </c>
      <c r="AT705" s="7">
        <v>-0.5895</v>
      </c>
      <c r="AU705" s="7">
        <v>-0.6166</v>
      </c>
      <c r="AV705" s="4">
        <v>445</v>
      </c>
      <c r="AW705" s="8">
        <v>18426.67</v>
      </c>
      <c r="AX705" s="4">
        <v>468</v>
      </c>
      <c r="AY705" s="8">
        <v>18104.61</v>
      </c>
      <c r="AZ705" s="7">
        <v>-0.0491</v>
      </c>
      <c r="BA705" s="7">
        <v>0.0178</v>
      </c>
      <c r="BB705" s="7">
        <v>0.0619</v>
      </c>
      <c r="BC705" s="4">
        <v>445</v>
      </c>
      <c r="BD705" s="8">
        <v>18426.67</v>
      </c>
      <c r="BE705" s="4">
        <v>468</v>
      </c>
      <c r="BF705" s="8">
        <v>18104.61</v>
      </c>
      <c r="BG705" s="7">
        <v>-0.0491</v>
      </c>
      <c r="BH705" s="7">
        <v>0.0178</v>
      </c>
      <c r="BI705" s="7">
        <v>1</v>
      </c>
      <c r="BJ705" s="4">
        <v>39</v>
      </c>
      <c r="BK705" s="8">
        <v>1141.14</v>
      </c>
      <c r="BL705" s="2" t="s">
        <v>4707</v>
      </c>
      <c r="BM705" s="7">
        <v>1</v>
      </c>
      <c r="BN705" s="7">
        <v>1</v>
      </c>
      <c r="BO705" s="4">
        <v>1</v>
      </c>
      <c r="BP705" s="8">
        <v>33.56</v>
      </c>
      <c r="BQ705" s="4">
        <v>17</v>
      </c>
      <c r="BR705" s="8">
        <v>570.52</v>
      </c>
      <c r="BS705" s="7">
        <v>-0.9412</v>
      </c>
      <c r="BT705" s="7">
        <v>-0.9412</v>
      </c>
      <c r="BU705" s="2" t="s">
        <v>239</v>
      </c>
      <c r="BV705" s="2" t="s">
        <v>223</v>
      </c>
      <c r="BW705" s="2" t="s">
        <v>226</v>
      </c>
      <c r="BX705" s="2" t="s">
        <v>3808</v>
      </c>
      <c r="BY705" s="2" t="s">
        <v>238</v>
      </c>
      <c r="BZ705" s="2" t="s">
        <v>226</v>
      </c>
      <c r="CA705" s="4">
        <v>5</v>
      </c>
      <c r="CB705" s="8">
        <v>165.2</v>
      </c>
      <c r="CC705" s="4">
        <v>4</v>
      </c>
      <c r="CD705" s="8">
        <v>132.16</v>
      </c>
      <c r="CE705" s="7">
        <v>0.25</v>
      </c>
      <c r="CF705" s="7">
        <v>0.25</v>
      </c>
      <c r="CG705" s="2" t="s">
        <v>239</v>
      </c>
      <c r="CH705" s="2" t="s">
        <v>223</v>
      </c>
      <c r="CI705" s="2" t="s">
        <v>1357</v>
      </c>
      <c r="CJ705" s="2" t="s">
        <v>2099</v>
      </c>
      <c r="CK705" s="2" t="s">
        <v>238</v>
      </c>
      <c r="CL705" s="2" t="s">
        <v>226</v>
      </c>
      <c r="CM705" s="4">
        <v>5</v>
      </c>
      <c r="CN705" s="8">
        <v>141.75</v>
      </c>
      <c r="CO705" s="4">
        <v>10</v>
      </c>
      <c r="CP705" s="8">
        <v>330.7</v>
      </c>
      <c r="CQ705" s="7">
        <v>-0.5</v>
      </c>
      <c r="CR705" s="7">
        <v>-0.5714</v>
      </c>
      <c r="CS705" s="2" t="s">
        <v>239</v>
      </c>
      <c r="CT705" s="2" t="s">
        <v>223</v>
      </c>
      <c r="CU705" s="2" t="s">
        <v>1357</v>
      </c>
      <c r="CV705" s="2" t="s">
        <v>1363</v>
      </c>
      <c r="CW705" s="2" t="s">
        <v>238</v>
      </c>
      <c r="CX705" s="2" t="s">
        <v>226</v>
      </c>
      <c r="CY705" s="4">
        <v>1</v>
      </c>
      <c r="CZ705" s="8">
        <v>30.1</v>
      </c>
      <c r="DA705" s="4">
        <v>2</v>
      </c>
      <c r="DB705" s="8">
        <v>60.2</v>
      </c>
      <c r="DC705" s="7">
        <v>-0.5</v>
      </c>
      <c r="DD705" s="7">
        <v>-0.5</v>
      </c>
      <c r="DE705" s="2" t="s">
        <v>239</v>
      </c>
      <c r="DF705" s="2" t="s">
        <v>223</v>
      </c>
      <c r="DG705" s="2" t="s">
        <v>1360</v>
      </c>
      <c r="DH705" s="2" t="s">
        <v>4708</v>
      </c>
      <c r="DI705" s="2" t="s">
        <v>238</v>
      </c>
      <c r="DJ705" s="2" t="s">
        <v>226</v>
      </c>
      <c r="DK705" s="4">
        <v>2</v>
      </c>
      <c r="DL705" s="8">
        <v>44.05</v>
      </c>
      <c r="DM705" s="4">
        <v>2</v>
      </c>
      <c r="DN705" s="8">
        <v>53.03</v>
      </c>
      <c r="DO705" s="7"/>
      <c r="DP705" s="7">
        <v>-0.1693</v>
      </c>
      <c r="DQ705" s="2" t="s">
        <v>239</v>
      </c>
      <c r="DR705" s="2" t="s">
        <v>223</v>
      </c>
      <c r="DS705" s="2" t="s">
        <v>1357</v>
      </c>
      <c r="DT705" s="2" t="s">
        <v>1386</v>
      </c>
      <c r="DU705" s="2" t="s">
        <v>238</v>
      </c>
      <c r="DV705" s="2" t="s">
        <v>226</v>
      </c>
      <c r="DW705" s="4">
        <v>7</v>
      </c>
      <c r="DX705" s="8">
        <v>176.82</v>
      </c>
      <c r="DY705" s="4">
        <v>3</v>
      </c>
      <c r="DZ705" s="8">
        <v>96.45</v>
      </c>
      <c r="EA705" s="7">
        <v>1.3333</v>
      </c>
      <c r="EB705" s="7">
        <v>0.8333</v>
      </c>
      <c r="EC705" s="2" t="s">
        <v>239</v>
      </c>
      <c r="ED705" s="2" t="s">
        <v>223</v>
      </c>
      <c r="EE705" s="2" t="s">
        <v>1357</v>
      </c>
      <c r="EF705" s="2" t="s">
        <v>4709</v>
      </c>
      <c r="EG705" s="2" t="s">
        <v>238</v>
      </c>
      <c r="EH705" s="2" t="s">
        <v>226</v>
      </c>
      <c r="EI705" s="4">
        <v>2</v>
      </c>
      <c r="EJ705" s="8">
        <v>58.6</v>
      </c>
      <c r="EK705" s="4">
        <v>18</v>
      </c>
      <c r="EL705" s="8">
        <v>527.4</v>
      </c>
      <c r="EM705" s="7">
        <v>-0.8889</v>
      </c>
      <c r="EN705" s="7">
        <v>-0.8889</v>
      </c>
      <c r="EO705" s="2" t="s">
        <v>239</v>
      </c>
      <c r="EP705" s="2" t="s">
        <v>223</v>
      </c>
      <c r="EQ705" s="2" t="s">
        <v>1357</v>
      </c>
      <c r="ER705" s="2" t="s">
        <v>1363</v>
      </c>
      <c r="ES705" s="2" t="s">
        <v>238</v>
      </c>
      <c r="ET705" s="2" t="s">
        <v>226</v>
      </c>
      <c r="EU705" s="4">
        <v>1</v>
      </c>
      <c r="EV705" s="8">
        <v>30.62</v>
      </c>
      <c r="EW705" s="4">
        <v>2</v>
      </c>
      <c r="EX705" s="8">
        <v>61.24</v>
      </c>
      <c r="EY705" s="7">
        <v>-0.5</v>
      </c>
      <c r="EZ705" s="7">
        <v>-0.5</v>
      </c>
      <c r="FA705" s="2" t="s">
        <v>239</v>
      </c>
      <c r="FB705" s="2" t="s">
        <v>223</v>
      </c>
      <c r="FC705" s="2" t="s">
        <v>1357</v>
      </c>
      <c r="FD705" s="2" t="s">
        <v>1403</v>
      </c>
      <c r="FE705" s="2" t="s">
        <v>238</v>
      </c>
      <c r="FF705" s="2" t="s">
        <v>226</v>
      </c>
      <c r="FG705" s="4">
        <v>1</v>
      </c>
      <c r="FH705" s="8">
        <v>57.99</v>
      </c>
      <c r="FI705" s="4"/>
      <c r="FJ705" s="8"/>
      <c r="FK705" s="7"/>
      <c r="FL705" s="7"/>
      <c r="FM705" s="2" t="s">
        <v>239</v>
      </c>
      <c r="FN705" s="2" t="s">
        <v>223</v>
      </c>
      <c r="FO705" s="2" t="s">
        <v>1357</v>
      </c>
      <c r="FP705" s="2" t="s">
        <v>1363</v>
      </c>
      <c r="FQ705" s="2" t="s">
        <v>238</v>
      </c>
      <c r="FR705" s="2" t="s">
        <v>226</v>
      </c>
      <c r="FS705" s="4">
        <v>3</v>
      </c>
      <c r="FT705" s="8">
        <v>61.97</v>
      </c>
      <c r="FU705" s="4"/>
      <c r="FV705" s="8"/>
      <c r="FW705" s="7"/>
      <c r="FX705" s="7"/>
      <c r="FY705" s="2" t="s">
        <v>239</v>
      </c>
      <c r="FZ705" s="2" t="s">
        <v>223</v>
      </c>
      <c r="GA705" s="2" t="s">
        <v>661</v>
      </c>
      <c r="GB705" s="2" t="s">
        <v>4180</v>
      </c>
      <c r="GC705" s="2" t="s">
        <v>238</v>
      </c>
      <c r="GD705" s="2" t="s">
        <v>226</v>
      </c>
      <c r="GE705" s="4"/>
      <c r="GF705" s="8"/>
      <c r="GG705" s="4">
        <v>1</v>
      </c>
      <c r="GH705" s="8">
        <v>32.15</v>
      </c>
      <c r="GI705" s="7">
        <v>-1</v>
      </c>
      <c r="GJ705" s="7">
        <v>-1</v>
      </c>
      <c r="GK705" s="2" t="s">
        <v>1002</v>
      </c>
      <c r="GL705" s="2" t="s">
        <v>237</v>
      </c>
      <c r="GM705" s="2" t="s">
        <v>1357</v>
      </c>
      <c r="GN705" s="2" t="s">
        <v>2342</v>
      </c>
      <c r="GO705" s="2" t="s">
        <v>238</v>
      </c>
      <c r="GP705" s="2" t="s">
        <v>226</v>
      </c>
      <c r="GQ705" s="4">
        <v>2</v>
      </c>
      <c r="GR705" s="8">
        <v>64.3</v>
      </c>
      <c r="GS705" s="4">
        <v>7</v>
      </c>
      <c r="GT705" s="8">
        <v>225.05</v>
      </c>
      <c r="GU705" s="7">
        <v>-0.7143</v>
      </c>
      <c r="GV705" s="7">
        <v>-0.7143</v>
      </c>
      <c r="GW705" s="2" t="s">
        <v>239</v>
      </c>
      <c r="GX705" s="2" t="s">
        <v>223</v>
      </c>
      <c r="GY705" s="2" t="s">
        <v>1025</v>
      </c>
      <c r="GZ705" s="2" t="s">
        <v>614</v>
      </c>
      <c r="HA705" s="2" t="s">
        <v>238</v>
      </c>
      <c r="HB705" s="2" t="s">
        <v>226</v>
      </c>
      <c r="HC705" s="4">
        <v>3</v>
      </c>
      <c r="HD705" s="8">
        <v>77.16</v>
      </c>
      <c r="HE705" s="4">
        <v>14</v>
      </c>
      <c r="HF705" s="8">
        <v>398.66</v>
      </c>
      <c r="HG705" s="7">
        <v>-0.7857</v>
      </c>
      <c r="HH705" s="7">
        <v>-0.8065</v>
      </c>
      <c r="HI705" s="2" t="s">
        <v>239</v>
      </c>
      <c r="HJ705" s="2" t="s">
        <v>223</v>
      </c>
      <c r="HK705" s="2" t="s">
        <v>1114</v>
      </c>
      <c r="HL705" s="2" t="s">
        <v>1829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239</v>
      </c>
      <c r="HV705" s="2" t="s">
        <v>237</v>
      </c>
      <c r="HW705" s="2" t="s">
        <v>1357</v>
      </c>
      <c r="HX705" s="2" t="s">
        <v>1359</v>
      </c>
      <c r="HY705" s="2" t="s">
        <v>238</v>
      </c>
      <c r="HZ705" s="2" t="s">
        <v>291</v>
      </c>
      <c r="IA705" s="4"/>
      <c r="IB705" s="8"/>
      <c r="IC705" s="4"/>
      <c r="ID705" s="8"/>
      <c r="IE705" s="7"/>
      <c r="IF705" s="7"/>
      <c r="IG705" s="2" t="s">
        <v>239</v>
      </c>
      <c r="IH705" s="2" t="s">
        <v>223</v>
      </c>
      <c r="II705" s="2" t="s">
        <v>998</v>
      </c>
      <c r="IJ705" s="2" t="s">
        <v>1243</v>
      </c>
      <c r="IK705" s="2" t="s">
        <v>238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226</v>
      </c>
      <c r="IT705" s="2" t="s">
        <v>226</v>
      </c>
      <c r="IU705" s="2" t="s">
        <v>226</v>
      </c>
      <c r="IV705" s="2" t="s">
        <v>226</v>
      </c>
      <c r="IW705" s="2" t="s">
        <v>226</v>
      </c>
      <c r="IX705" s="2" t="s">
        <v>226</v>
      </c>
      <c r="IY705" s="4">
        <v>1</v>
      </c>
      <c r="IZ705" s="8">
        <v>30.62</v>
      </c>
      <c r="JA705" s="4">
        <v>3</v>
      </c>
      <c r="JB705" s="8">
        <v>91.86</v>
      </c>
      <c r="JC705" s="7">
        <v>-0.6667</v>
      </c>
      <c r="JD705" s="7">
        <v>-0.6667</v>
      </c>
      <c r="JE705" s="2" t="s">
        <v>239</v>
      </c>
      <c r="JF705" s="2" t="s">
        <v>223</v>
      </c>
      <c r="JG705" s="2" t="s">
        <v>1077</v>
      </c>
      <c r="JH705" s="2" t="s">
        <v>1860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>
        <v>5</v>
      </c>
      <c r="JX705" s="8">
        <v>168.4</v>
      </c>
      <c r="JY705" s="4">
        <v>9</v>
      </c>
      <c r="JZ705" s="8">
        <v>303.12</v>
      </c>
      <c r="KA705" s="7">
        <v>-0.4444</v>
      </c>
      <c r="KB705" s="7">
        <v>-0.4444</v>
      </c>
      <c r="KC705" s="2" t="s">
        <v>239</v>
      </c>
      <c r="KD705" s="2" t="s">
        <v>223</v>
      </c>
      <c r="KE705" s="2" t="s">
        <v>1237</v>
      </c>
      <c r="KF705" s="2" t="s">
        <v>1884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337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>
        <v>2</v>
      </c>
      <c r="KX705" s="8">
        <v>61.24</v>
      </c>
      <c r="KY705" s="7">
        <v>-1</v>
      </c>
      <c r="KZ705" s="7">
        <v>-1</v>
      </c>
      <c r="LA705" s="2" t="s">
        <v>239</v>
      </c>
      <c r="LB705" s="2" t="s">
        <v>223</v>
      </c>
      <c r="LC705" s="2" t="s">
        <v>1357</v>
      </c>
      <c r="LD705" s="2" t="s">
        <v>4710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239</v>
      </c>
      <c r="LN705" s="2" t="s">
        <v>223</v>
      </c>
      <c r="LO705" s="2" t="s">
        <v>321</v>
      </c>
      <c r="LP705" s="2" t="s">
        <v>424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223</v>
      </c>
      <c r="MA705" s="2" t="s">
        <v>668</v>
      </c>
      <c r="MB705" s="2" t="s">
        <v>226</v>
      </c>
      <c r="MC705" s="2" t="s">
        <v>238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239</v>
      </c>
      <c r="MX705" s="2" t="s">
        <v>223</v>
      </c>
      <c r="MY705" s="2" t="s">
        <v>1105</v>
      </c>
      <c r="MZ705" s="2" t="s">
        <v>2254</v>
      </c>
      <c r="NA705" s="2" t="s">
        <v>238</v>
      </c>
      <c r="NB705" s="2" t="s">
        <v>226</v>
      </c>
      <c r="NC705" s="4"/>
      <c r="ND705" s="8"/>
      <c r="NE705" s="4">
        <v>1</v>
      </c>
      <c r="NF705" s="8">
        <v>32.74</v>
      </c>
      <c r="NG705" s="7">
        <v>-1</v>
      </c>
      <c r="NH705" s="7">
        <v>-1</v>
      </c>
      <c r="NI705" s="2" t="s">
        <v>239</v>
      </c>
      <c r="NJ705" s="2" t="s">
        <v>261</v>
      </c>
      <c r="NK705" s="2" t="s">
        <v>1375</v>
      </c>
      <c r="NL705" s="2" t="s">
        <v>4711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239</v>
      </c>
      <c r="NV705" s="2" t="s">
        <v>237</v>
      </c>
      <c r="NW705" s="2" t="s">
        <v>1228</v>
      </c>
      <c r="NX705" s="2" t="s">
        <v>1826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266</v>
      </c>
      <c r="OH705" s="2" t="s">
        <v>223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236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236</v>
      </c>
      <c r="PF705" s="2" t="s">
        <v>223</v>
      </c>
      <c r="PG705" s="2" t="s">
        <v>226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239</v>
      </c>
      <c r="QP705" s="2" t="s">
        <v>237</v>
      </c>
      <c r="QQ705" s="2" t="s">
        <v>1068</v>
      </c>
      <c r="QR705" s="2" t="s">
        <v>2034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266</v>
      </c>
      <c r="RB705" s="2" t="s">
        <v>223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237</v>
      </c>
      <c r="SA705" s="2" t="s">
        <v>4019</v>
      </c>
      <c r="SB705" s="2" t="s">
        <v>3234</v>
      </c>
      <c r="SC705" s="2" t="s">
        <v>238</v>
      </c>
      <c r="SD705" s="2" t="s">
        <v>226</v>
      </c>
      <c r="SE705" s="4">
        <v>2</v>
      </c>
      <c r="SF705" s="4">
        <v>282</v>
      </c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>
        <v>50</v>
      </c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>
        <v>60</v>
      </c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</row>
    <row r="706">
      <c r="A706" s="2" t="s">
        <v>4712</v>
      </c>
      <c r="B706" s="2" t="s">
        <v>577</v>
      </c>
      <c r="C706" s="2" t="s">
        <v>4666</v>
      </c>
      <c r="D706" s="2" t="s">
        <v>215</v>
      </c>
      <c r="E706" s="2" t="s">
        <v>216</v>
      </c>
      <c r="F706" s="2" t="s">
        <v>4705</v>
      </c>
      <c r="G706" s="2" t="s">
        <v>2207</v>
      </c>
      <c r="H706" s="2" t="s">
        <v>2399</v>
      </c>
      <c r="I706" s="2" t="s">
        <v>560</v>
      </c>
      <c r="J706" s="2" t="s">
        <v>221</v>
      </c>
      <c r="K706" s="2" t="s">
        <v>880</v>
      </c>
      <c r="L706" s="3">
        <v>35.53</v>
      </c>
      <c r="M706" s="3">
        <v>37.31</v>
      </c>
      <c r="N706" s="3">
        <v>79.99</v>
      </c>
      <c r="O706" s="2" t="s">
        <v>223</v>
      </c>
      <c r="P706" s="2" t="s">
        <v>224</v>
      </c>
      <c r="Q706" s="2" t="s">
        <v>225</v>
      </c>
      <c r="R706" s="2" t="s">
        <v>226</v>
      </c>
      <c r="S706" s="2" t="s">
        <v>4706</v>
      </c>
      <c r="T706" s="2" t="s">
        <v>969</v>
      </c>
      <c r="U706" s="2" t="s">
        <v>371</v>
      </c>
      <c r="V706" s="2" t="s">
        <v>1934</v>
      </c>
      <c r="W706" s="2" t="s">
        <v>971</v>
      </c>
      <c r="X706" s="2" t="s">
        <v>231</v>
      </c>
      <c r="Y706" s="2" t="s">
        <v>1353</v>
      </c>
      <c r="Z706" s="4">
        <v>347</v>
      </c>
      <c r="AA706" s="4">
        <f>=ROUNDDOWN(17.35,0)</f>
      </c>
      <c r="AB706" s="5">
        <v>20</v>
      </c>
      <c r="AC706" s="2" t="s">
        <v>234</v>
      </c>
      <c r="AD706" s="4">
        <v>260</v>
      </c>
      <c r="AE706" s="4">
        <v>490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264</v>
      </c>
      <c r="AQ706" s="8">
        <v>10309.15</v>
      </c>
      <c r="AR706" s="4">
        <v>281</v>
      </c>
      <c r="AS706" s="8">
        <v>10928.74</v>
      </c>
      <c r="AT706" s="7">
        <v>-0.0605</v>
      </c>
      <c r="AU706" s="7">
        <v>-0.0567</v>
      </c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>
        <v>0.5595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 t="s">
        <v>226</v>
      </c>
      <c r="BJ706" s="4">
        <v>264</v>
      </c>
      <c r="BK706" s="8">
        <v>10309.15</v>
      </c>
      <c r="BL706" s="2" t="s">
        <v>4713</v>
      </c>
      <c r="BM706" s="7">
        <v>1</v>
      </c>
      <c r="BN706" s="7">
        <v>1</v>
      </c>
      <c r="BO706" s="4">
        <v>118</v>
      </c>
      <c r="BP706" s="8">
        <v>4751.86</v>
      </c>
      <c r="BQ706" s="4">
        <v>136</v>
      </c>
      <c r="BR706" s="8">
        <v>5476.72</v>
      </c>
      <c r="BS706" s="7">
        <v>-0.1324</v>
      </c>
      <c r="BT706" s="7">
        <v>-0.1324</v>
      </c>
      <c r="BU706" s="2" t="s">
        <v>239</v>
      </c>
      <c r="BV706" s="2" t="s">
        <v>223</v>
      </c>
      <c r="BW706" s="2" t="s">
        <v>226</v>
      </c>
      <c r="BX706" s="2" t="s">
        <v>3808</v>
      </c>
      <c r="BY706" s="2" t="s">
        <v>238</v>
      </c>
      <c r="BZ706" s="2" t="s">
        <v>226</v>
      </c>
      <c r="CA706" s="4">
        <v>28</v>
      </c>
      <c r="CB706" s="8">
        <v>1110.2</v>
      </c>
      <c r="CC706" s="4">
        <v>8</v>
      </c>
      <c r="CD706" s="8">
        <v>317.2</v>
      </c>
      <c r="CE706" s="7">
        <v>2.5</v>
      </c>
      <c r="CF706" s="7">
        <v>2.5</v>
      </c>
      <c r="CG706" s="2" t="s">
        <v>239</v>
      </c>
      <c r="CH706" s="2" t="s">
        <v>223</v>
      </c>
      <c r="CI706" s="2" t="s">
        <v>1357</v>
      </c>
      <c r="CJ706" s="2" t="s">
        <v>2099</v>
      </c>
      <c r="CK706" s="2" t="s">
        <v>238</v>
      </c>
      <c r="CL706" s="2" t="s">
        <v>226</v>
      </c>
      <c r="CM706" s="4">
        <v>30</v>
      </c>
      <c r="CN706" s="8">
        <v>1057.5</v>
      </c>
      <c r="CO706" s="4">
        <v>20</v>
      </c>
      <c r="CP706" s="8">
        <v>805.8</v>
      </c>
      <c r="CQ706" s="7">
        <v>0.5</v>
      </c>
      <c r="CR706" s="7">
        <v>0.3124</v>
      </c>
      <c r="CS706" s="2" t="s">
        <v>239</v>
      </c>
      <c r="CT706" s="2" t="s">
        <v>223</v>
      </c>
      <c r="CU706" s="2" t="s">
        <v>1357</v>
      </c>
      <c r="CV706" s="2" t="s">
        <v>1363</v>
      </c>
      <c r="CW706" s="2" t="s">
        <v>238</v>
      </c>
      <c r="CX706" s="2" t="s">
        <v>226</v>
      </c>
      <c r="CY706" s="4">
        <v>8</v>
      </c>
      <c r="CZ706" s="8">
        <v>288</v>
      </c>
      <c r="DA706" s="4">
        <v>8</v>
      </c>
      <c r="DB706" s="8">
        <v>288</v>
      </c>
      <c r="DC706" s="7"/>
      <c r="DD706" s="7"/>
      <c r="DE706" s="2" t="s">
        <v>239</v>
      </c>
      <c r="DF706" s="2" t="s">
        <v>223</v>
      </c>
      <c r="DG706" s="2" t="s">
        <v>1360</v>
      </c>
      <c r="DH706" s="2" t="s">
        <v>4562</v>
      </c>
      <c r="DI706" s="2" t="s">
        <v>238</v>
      </c>
      <c r="DJ706" s="2" t="s">
        <v>226</v>
      </c>
      <c r="DK706" s="4">
        <v>6</v>
      </c>
      <c r="DL706" s="8">
        <v>162.99</v>
      </c>
      <c r="DM706" s="4">
        <v>7</v>
      </c>
      <c r="DN706" s="8">
        <v>238.16</v>
      </c>
      <c r="DO706" s="7">
        <v>-0.1429</v>
      </c>
      <c r="DP706" s="7">
        <v>-0.3156</v>
      </c>
      <c r="DQ706" s="2" t="s">
        <v>239</v>
      </c>
      <c r="DR706" s="2" t="s">
        <v>223</v>
      </c>
      <c r="DS706" s="2" t="s">
        <v>1357</v>
      </c>
      <c r="DT706" s="2" t="s">
        <v>1363</v>
      </c>
      <c r="DU706" s="2" t="s">
        <v>238</v>
      </c>
      <c r="DV706" s="2" t="s">
        <v>226</v>
      </c>
      <c r="DW706" s="4">
        <v>7</v>
      </c>
      <c r="DX706" s="8">
        <v>222.74</v>
      </c>
      <c r="DY706" s="4">
        <v>9</v>
      </c>
      <c r="DZ706" s="8">
        <v>352.53</v>
      </c>
      <c r="EA706" s="7">
        <v>-0.2222</v>
      </c>
      <c r="EB706" s="7">
        <v>-0.3682</v>
      </c>
      <c r="EC706" s="2" t="s">
        <v>239</v>
      </c>
      <c r="ED706" s="2" t="s">
        <v>223</v>
      </c>
      <c r="EE706" s="2" t="s">
        <v>1357</v>
      </c>
      <c r="EF706" s="2" t="s">
        <v>2110</v>
      </c>
      <c r="EG706" s="2" t="s">
        <v>238</v>
      </c>
      <c r="EH706" s="2" t="s">
        <v>226</v>
      </c>
      <c r="EI706" s="4">
        <v>6</v>
      </c>
      <c r="EJ706" s="8">
        <v>210.9</v>
      </c>
      <c r="EK706" s="4">
        <v>18</v>
      </c>
      <c r="EL706" s="8">
        <v>632.7</v>
      </c>
      <c r="EM706" s="7">
        <v>-0.6667</v>
      </c>
      <c r="EN706" s="7">
        <v>-0.6667</v>
      </c>
      <c r="EO706" s="2" t="s">
        <v>239</v>
      </c>
      <c r="EP706" s="2" t="s">
        <v>223</v>
      </c>
      <c r="EQ706" s="2" t="s">
        <v>1357</v>
      </c>
      <c r="ER706" s="2" t="s">
        <v>1363</v>
      </c>
      <c r="ES706" s="2" t="s">
        <v>238</v>
      </c>
      <c r="ET706" s="2" t="s">
        <v>226</v>
      </c>
      <c r="EU706" s="4">
        <v>2</v>
      </c>
      <c r="EV706" s="8">
        <v>74.62</v>
      </c>
      <c r="EW706" s="4">
        <v>13</v>
      </c>
      <c r="EX706" s="8">
        <v>485.03</v>
      </c>
      <c r="EY706" s="7">
        <v>-0.8462</v>
      </c>
      <c r="EZ706" s="7">
        <v>-0.8462</v>
      </c>
      <c r="FA706" s="2" t="s">
        <v>239</v>
      </c>
      <c r="FB706" s="2" t="s">
        <v>223</v>
      </c>
      <c r="FC706" s="2" t="s">
        <v>1357</v>
      </c>
      <c r="FD706" s="2" t="s">
        <v>4714</v>
      </c>
      <c r="FE706" s="2" t="s">
        <v>238</v>
      </c>
      <c r="FF706" s="2" t="s">
        <v>226</v>
      </c>
      <c r="FG706" s="4">
        <v>8</v>
      </c>
      <c r="FH706" s="8">
        <v>519.92</v>
      </c>
      <c r="FI706" s="4"/>
      <c r="FJ706" s="8"/>
      <c r="FK706" s="7"/>
      <c r="FL706" s="7"/>
      <c r="FM706" s="2" t="s">
        <v>239</v>
      </c>
      <c r="FN706" s="2" t="s">
        <v>223</v>
      </c>
      <c r="FO706" s="2" t="s">
        <v>1357</v>
      </c>
      <c r="FP706" s="2" t="s">
        <v>1363</v>
      </c>
      <c r="FQ706" s="2" t="s">
        <v>238</v>
      </c>
      <c r="FR706" s="2" t="s">
        <v>226</v>
      </c>
      <c r="FS706" s="4">
        <v>23</v>
      </c>
      <c r="FT706" s="8">
        <v>801.67</v>
      </c>
      <c r="FU706" s="4"/>
      <c r="FV706" s="8"/>
      <c r="FW706" s="7"/>
      <c r="FX706" s="7"/>
      <c r="FY706" s="2" t="s">
        <v>239</v>
      </c>
      <c r="FZ706" s="2" t="s">
        <v>223</v>
      </c>
      <c r="GA706" s="2" t="s">
        <v>661</v>
      </c>
      <c r="GB706" s="2" t="s">
        <v>1339</v>
      </c>
      <c r="GC706" s="2" t="s">
        <v>238</v>
      </c>
      <c r="GD706" s="2" t="s">
        <v>226</v>
      </c>
      <c r="GE706" s="4">
        <v>9</v>
      </c>
      <c r="GF706" s="8">
        <v>352.53</v>
      </c>
      <c r="GG706" s="4">
        <v>15</v>
      </c>
      <c r="GH706" s="8">
        <v>587.55</v>
      </c>
      <c r="GI706" s="7">
        <v>-0.4</v>
      </c>
      <c r="GJ706" s="7">
        <v>-0.4</v>
      </c>
      <c r="GK706" s="2" t="s">
        <v>239</v>
      </c>
      <c r="GL706" s="2" t="s">
        <v>223</v>
      </c>
      <c r="GM706" s="2" t="s">
        <v>1357</v>
      </c>
      <c r="GN706" s="2" t="s">
        <v>2420</v>
      </c>
      <c r="GO706" s="2" t="s">
        <v>238</v>
      </c>
      <c r="GP706" s="2" t="s">
        <v>226</v>
      </c>
      <c r="GQ706" s="4">
        <v>5</v>
      </c>
      <c r="GR706" s="8">
        <v>195.85</v>
      </c>
      <c r="GS706" s="4">
        <v>8</v>
      </c>
      <c r="GT706" s="8">
        <v>313.36</v>
      </c>
      <c r="GU706" s="7">
        <v>-0.375</v>
      </c>
      <c r="GV706" s="7">
        <v>-0.375</v>
      </c>
      <c r="GW706" s="2" t="s">
        <v>239</v>
      </c>
      <c r="GX706" s="2" t="s">
        <v>223</v>
      </c>
      <c r="GY706" s="2" t="s">
        <v>1025</v>
      </c>
      <c r="GZ706" s="2" t="s">
        <v>1852</v>
      </c>
      <c r="HA706" s="2" t="s">
        <v>238</v>
      </c>
      <c r="HB706" s="2" t="s">
        <v>226</v>
      </c>
      <c r="HC706" s="4">
        <v>3</v>
      </c>
      <c r="HD706" s="8">
        <v>109.67</v>
      </c>
      <c r="HE706" s="4">
        <v>18</v>
      </c>
      <c r="HF706" s="8">
        <v>587.46</v>
      </c>
      <c r="HG706" s="7">
        <v>-0.8333</v>
      </c>
      <c r="HH706" s="7">
        <v>-0.8133</v>
      </c>
      <c r="HI706" s="2" t="s">
        <v>239</v>
      </c>
      <c r="HJ706" s="2" t="s">
        <v>223</v>
      </c>
      <c r="HK706" s="2" t="s">
        <v>1114</v>
      </c>
      <c r="HL706" s="2" t="s">
        <v>1672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239</v>
      </c>
      <c r="HV706" s="2" t="s">
        <v>237</v>
      </c>
      <c r="HW706" s="2" t="s">
        <v>1357</v>
      </c>
      <c r="HX706" s="2" t="s">
        <v>1449</v>
      </c>
      <c r="HY706" s="2" t="s">
        <v>238</v>
      </c>
      <c r="HZ706" s="2" t="s">
        <v>291</v>
      </c>
      <c r="IA706" s="4">
        <v>1</v>
      </c>
      <c r="IB706" s="8">
        <v>40.3</v>
      </c>
      <c r="IC706" s="4">
        <v>2</v>
      </c>
      <c r="ID706" s="8">
        <v>82.12</v>
      </c>
      <c r="IE706" s="7">
        <v>-0.5</v>
      </c>
      <c r="IF706" s="7">
        <v>-0.5093</v>
      </c>
      <c r="IG706" s="2" t="s">
        <v>239</v>
      </c>
      <c r="IH706" s="2" t="s">
        <v>223</v>
      </c>
      <c r="II706" s="2" t="s">
        <v>998</v>
      </c>
      <c r="IJ706" s="2" t="s">
        <v>2686</v>
      </c>
      <c r="IK706" s="2" t="s">
        <v>238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226</v>
      </c>
      <c r="IT706" s="2" t="s">
        <v>226</v>
      </c>
      <c r="IU706" s="2" t="s">
        <v>226</v>
      </c>
      <c r="IV706" s="2" t="s">
        <v>226</v>
      </c>
      <c r="IW706" s="2" t="s">
        <v>226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239</v>
      </c>
      <c r="JF706" s="2" t="s">
        <v>223</v>
      </c>
      <c r="JG706" s="2" t="s">
        <v>1137</v>
      </c>
      <c r="JH706" s="2" t="s">
        <v>891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337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>
        <v>10</v>
      </c>
      <c r="JX706" s="8">
        <v>410.4</v>
      </c>
      <c r="JY706" s="4">
        <v>10</v>
      </c>
      <c r="JZ706" s="8">
        <v>410.4</v>
      </c>
      <c r="KA706" s="7"/>
      <c r="KB706" s="7"/>
      <c r="KC706" s="2" t="s">
        <v>239</v>
      </c>
      <c r="KD706" s="2" t="s">
        <v>223</v>
      </c>
      <c r="KE706" s="2" t="s">
        <v>1237</v>
      </c>
      <c r="KF706" s="2" t="s">
        <v>602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337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239</v>
      </c>
      <c r="LB706" s="2" t="s">
        <v>223</v>
      </c>
      <c r="LC706" s="2" t="s">
        <v>1357</v>
      </c>
      <c r="LD706" s="2" t="s">
        <v>4715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239</v>
      </c>
      <c r="LN706" s="2" t="s">
        <v>223</v>
      </c>
      <c r="LO706" s="2" t="s">
        <v>321</v>
      </c>
      <c r="LP706" s="2" t="s">
        <v>917</v>
      </c>
      <c r="LQ706" s="2" t="s">
        <v>238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239</v>
      </c>
      <c r="LZ706" s="2" t="s">
        <v>223</v>
      </c>
      <c r="MA706" s="2" t="s">
        <v>835</v>
      </c>
      <c r="MB706" s="2" t="s">
        <v>226</v>
      </c>
      <c r="MC706" s="2" t="s">
        <v>238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223</v>
      </c>
      <c r="MY706" s="2" t="s">
        <v>1105</v>
      </c>
      <c r="MZ706" s="2" t="s">
        <v>2693</v>
      </c>
      <c r="NA706" s="2" t="s">
        <v>238</v>
      </c>
      <c r="NB706" s="2" t="s">
        <v>226</v>
      </c>
      <c r="NC706" s="4"/>
      <c r="ND706" s="8"/>
      <c r="NE706" s="4">
        <v>8</v>
      </c>
      <c r="NF706" s="8">
        <v>314.4</v>
      </c>
      <c r="NG706" s="7">
        <v>-1</v>
      </c>
      <c r="NH706" s="7">
        <v>-1</v>
      </c>
      <c r="NI706" s="2" t="s">
        <v>239</v>
      </c>
      <c r="NJ706" s="2" t="s">
        <v>261</v>
      </c>
      <c r="NK706" s="2" t="s">
        <v>1375</v>
      </c>
      <c r="NL706" s="2" t="s">
        <v>2009</v>
      </c>
      <c r="NM706" s="2" t="s">
        <v>238</v>
      </c>
      <c r="NN706" s="2" t="s">
        <v>226</v>
      </c>
      <c r="NO706" s="4"/>
      <c r="NP706" s="8"/>
      <c r="NQ706" s="4">
        <v>1</v>
      </c>
      <c r="NR706" s="8">
        <v>37.31</v>
      </c>
      <c r="NS706" s="7">
        <v>-1</v>
      </c>
      <c r="NT706" s="7">
        <v>-1</v>
      </c>
      <c r="NU706" s="2" t="s">
        <v>239</v>
      </c>
      <c r="NV706" s="2" t="s">
        <v>237</v>
      </c>
      <c r="NW706" s="2" t="s">
        <v>1228</v>
      </c>
      <c r="NX706" s="2" t="s">
        <v>2350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266</v>
      </c>
      <c r="OH706" s="2" t="s">
        <v>223</v>
      </c>
      <c r="OI706" s="2" t="s">
        <v>226</v>
      </c>
      <c r="OJ706" s="2" t="s">
        <v>226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223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236</v>
      </c>
      <c r="PF706" s="2" t="s">
        <v>223</v>
      </c>
      <c r="PG706" s="2" t="s">
        <v>226</v>
      </c>
      <c r="PH706" s="2" t="s">
        <v>226</v>
      </c>
      <c r="PI706" s="2" t="s">
        <v>238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239</v>
      </c>
      <c r="QP706" s="2" t="s">
        <v>237</v>
      </c>
      <c r="QQ706" s="2" t="s">
        <v>1068</v>
      </c>
      <c r="QR706" s="2" t="s">
        <v>4072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266</v>
      </c>
      <c r="RB706" s="2" t="s">
        <v>223</v>
      </c>
      <c r="RC706" s="2" t="s">
        <v>226</v>
      </c>
      <c r="RD706" s="2" t="s">
        <v>226</v>
      </c>
      <c r="RE706" s="2" t="s">
        <v>238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237</v>
      </c>
      <c r="SA706" s="2" t="s">
        <v>4019</v>
      </c>
      <c r="SB706" s="2" t="s">
        <v>3316</v>
      </c>
      <c r="SC706" s="2" t="s">
        <v>238</v>
      </c>
      <c r="SD706" s="2" t="s">
        <v>226</v>
      </c>
      <c r="SE706" s="4">
        <v>347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>
        <v>260</v>
      </c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>
        <v>230</v>
      </c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</row>
    <row r="707">
      <c r="A707" s="2" t="s">
        <v>4716</v>
      </c>
      <c r="B707" s="2" t="s">
        <v>577</v>
      </c>
      <c r="C707" s="2" t="s">
        <v>4666</v>
      </c>
      <c r="D707" s="2" t="s">
        <v>215</v>
      </c>
      <c r="E707" s="2" t="s">
        <v>216</v>
      </c>
      <c r="F707" s="2" t="s">
        <v>4705</v>
      </c>
      <c r="G707" s="2" t="s">
        <v>2207</v>
      </c>
      <c r="H707" s="2" t="s">
        <v>2399</v>
      </c>
      <c r="I707" s="2" t="s">
        <v>560</v>
      </c>
      <c r="J707" s="2" t="s">
        <v>268</v>
      </c>
      <c r="K707" s="2" t="s">
        <v>880</v>
      </c>
      <c r="L707" s="3">
        <v>41.48</v>
      </c>
      <c r="M707" s="3">
        <v>43.55</v>
      </c>
      <c r="N707" s="3">
        <v>89.99</v>
      </c>
      <c r="O707" s="2" t="s">
        <v>223</v>
      </c>
      <c r="P707" s="2" t="s">
        <v>224</v>
      </c>
      <c r="Q707" s="2" t="s">
        <v>225</v>
      </c>
      <c r="R707" s="2" t="s">
        <v>226</v>
      </c>
      <c r="S707" s="2" t="s">
        <v>4706</v>
      </c>
      <c r="T707" s="2" t="s">
        <v>969</v>
      </c>
      <c r="U707" s="2" t="s">
        <v>371</v>
      </c>
      <c r="V707" s="2" t="s">
        <v>1934</v>
      </c>
      <c r="W707" s="2" t="s">
        <v>971</v>
      </c>
      <c r="X707" s="2" t="s">
        <v>587</v>
      </c>
      <c r="Y707" s="2" t="s">
        <v>1353</v>
      </c>
      <c r="Z707" s="4">
        <v>214</v>
      </c>
      <c r="AA707" s="4">
        <f>=ROUNDDOWN(17.8333333333333,0)</f>
      </c>
      <c r="AB707" s="5">
        <v>12</v>
      </c>
      <c r="AC707" s="2" t="s">
        <v>234</v>
      </c>
      <c r="AD707" s="4">
        <v>100</v>
      </c>
      <c r="AE707" s="4">
        <v>200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142</v>
      </c>
      <c r="AQ707" s="8">
        <v>6976.38</v>
      </c>
      <c r="AR707" s="4">
        <v>92</v>
      </c>
      <c r="AS707" s="8">
        <v>4199.35</v>
      </c>
      <c r="AT707" s="7">
        <v>0.5435</v>
      </c>
      <c r="AU707" s="7">
        <v>0.6613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>
        <v>0.3786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>
        <v>142</v>
      </c>
      <c r="BK707" s="8">
        <v>6976.38</v>
      </c>
      <c r="BL707" s="2" t="s">
        <v>4717</v>
      </c>
      <c r="BM707" s="7">
        <v>1</v>
      </c>
      <c r="BN707" s="7">
        <v>1</v>
      </c>
      <c r="BO707" s="4">
        <v>74</v>
      </c>
      <c r="BP707" s="8">
        <v>3478</v>
      </c>
      <c r="BQ707" s="4">
        <v>24</v>
      </c>
      <c r="BR707" s="8">
        <v>1128</v>
      </c>
      <c r="BS707" s="7">
        <v>2.0833</v>
      </c>
      <c r="BT707" s="7">
        <v>2.0833</v>
      </c>
      <c r="BU707" s="2" t="s">
        <v>239</v>
      </c>
      <c r="BV707" s="2" t="s">
        <v>223</v>
      </c>
      <c r="BW707" s="2" t="s">
        <v>226</v>
      </c>
      <c r="BX707" s="2" t="s">
        <v>2667</v>
      </c>
      <c r="BY707" s="2" t="s">
        <v>238</v>
      </c>
      <c r="BZ707" s="2" t="s">
        <v>226</v>
      </c>
      <c r="CA707" s="4">
        <v>19</v>
      </c>
      <c r="CB707" s="8">
        <v>879.32</v>
      </c>
      <c r="CC707" s="4">
        <v>8</v>
      </c>
      <c r="CD707" s="8">
        <v>370.24</v>
      </c>
      <c r="CE707" s="7">
        <v>1.375</v>
      </c>
      <c r="CF707" s="7">
        <v>1.375</v>
      </c>
      <c r="CG707" s="2" t="s">
        <v>239</v>
      </c>
      <c r="CH707" s="2" t="s">
        <v>223</v>
      </c>
      <c r="CI707" s="2" t="s">
        <v>1493</v>
      </c>
      <c r="CJ707" s="2" t="s">
        <v>1675</v>
      </c>
      <c r="CK707" s="2" t="s">
        <v>238</v>
      </c>
      <c r="CL707" s="2" t="s">
        <v>226</v>
      </c>
      <c r="CM707" s="4">
        <v>6</v>
      </c>
      <c r="CN707" s="8">
        <v>250.86</v>
      </c>
      <c r="CO707" s="4">
        <v>13</v>
      </c>
      <c r="CP707" s="8">
        <v>611.52</v>
      </c>
      <c r="CQ707" s="7">
        <v>-0.5385</v>
      </c>
      <c r="CR707" s="7">
        <v>-0.5898</v>
      </c>
      <c r="CS707" s="2" t="s">
        <v>239</v>
      </c>
      <c r="CT707" s="2" t="s">
        <v>223</v>
      </c>
      <c r="CU707" s="2" t="s">
        <v>1357</v>
      </c>
      <c r="CV707" s="2" t="s">
        <v>566</v>
      </c>
      <c r="CW707" s="2" t="s">
        <v>238</v>
      </c>
      <c r="CX707" s="2" t="s">
        <v>226</v>
      </c>
      <c r="CY707" s="4"/>
      <c r="CZ707" s="8"/>
      <c r="DA707" s="4">
        <v>8</v>
      </c>
      <c r="DB707" s="8">
        <v>338.4</v>
      </c>
      <c r="DC707" s="7">
        <v>-1</v>
      </c>
      <c r="DD707" s="7">
        <v>-1</v>
      </c>
      <c r="DE707" s="2" t="s">
        <v>239</v>
      </c>
      <c r="DF707" s="2" t="s">
        <v>223</v>
      </c>
      <c r="DG707" s="2" t="s">
        <v>1360</v>
      </c>
      <c r="DH707" s="2" t="s">
        <v>1402</v>
      </c>
      <c r="DI707" s="2" t="s">
        <v>238</v>
      </c>
      <c r="DJ707" s="2" t="s">
        <v>226</v>
      </c>
      <c r="DK707" s="4">
        <v>3</v>
      </c>
      <c r="DL707" s="8">
        <v>99.01</v>
      </c>
      <c r="DM707" s="4">
        <v>1</v>
      </c>
      <c r="DN707" s="8">
        <v>42.43</v>
      </c>
      <c r="DO707" s="7">
        <v>2</v>
      </c>
      <c r="DP707" s="7">
        <v>1.3335</v>
      </c>
      <c r="DQ707" s="2" t="s">
        <v>239</v>
      </c>
      <c r="DR707" s="2" t="s">
        <v>223</v>
      </c>
      <c r="DS707" s="2" t="s">
        <v>1368</v>
      </c>
      <c r="DT707" s="2" t="s">
        <v>571</v>
      </c>
      <c r="DU707" s="2" t="s">
        <v>238</v>
      </c>
      <c r="DV707" s="2" t="s">
        <v>226</v>
      </c>
      <c r="DW707" s="4"/>
      <c r="DX707" s="8"/>
      <c r="DY707" s="4">
        <v>6</v>
      </c>
      <c r="DZ707" s="8">
        <v>274.38</v>
      </c>
      <c r="EA707" s="7">
        <v>-1</v>
      </c>
      <c r="EB707" s="7">
        <v>-1</v>
      </c>
      <c r="EC707" s="2" t="s">
        <v>239</v>
      </c>
      <c r="ED707" s="2" t="s">
        <v>223</v>
      </c>
      <c r="EE707" s="2" t="s">
        <v>1529</v>
      </c>
      <c r="EF707" s="2" t="s">
        <v>1530</v>
      </c>
      <c r="EG707" s="2" t="s">
        <v>238</v>
      </c>
      <c r="EH707" s="2" t="s">
        <v>226</v>
      </c>
      <c r="EI707" s="4">
        <v>2</v>
      </c>
      <c r="EJ707" s="8">
        <v>82.04</v>
      </c>
      <c r="EK707" s="4">
        <v>8</v>
      </c>
      <c r="EL707" s="8">
        <v>328.16</v>
      </c>
      <c r="EM707" s="7">
        <v>-0.75</v>
      </c>
      <c r="EN707" s="7">
        <v>-0.75</v>
      </c>
      <c r="EO707" s="2" t="s">
        <v>239</v>
      </c>
      <c r="EP707" s="2" t="s">
        <v>223</v>
      </c>
      <c r="EQ707" s="2" t="s">
        <v>1357</v>
      </c>
      <c r="ER707" s="2" t="s">
        <v>1504</v>
      </c>
      <c r="ES707" s="2" t="s">
        <v>238</v>
      </c>
      <c r="ET707" s="2" t="s">
        <v>226</v>
      </c>
      <c r="EU707" s="4">
        <v>1</v>
      </c>
      <c r="EV707" s="8">
        <v>43.55</v>
      </c>
      <c r="EW707" s="4"/>
      <c r="EX707" s="8"/>
      <c r="EY707" s="7"/>
      <c r="EZ707" s="7"/>
      <c r="FA707" s="2" t="s">
        <v>239</v>
      </c>
      <c r="FB707" s="2" t="s">
        <v>223</v>
      </c>
      <c r="FC707" s="2" t="s">
        <v>1357</v>
      </c>
      <c r="FD707" s="2" t="s">
        <v>4718</v>
      </c>
      <c r="FE707" s="2" t="s">
        <v>238</v>
      </c>
      <c r="FF707" s="2" t="s">
        <v>226</v>
      </c>
      <c r="FG707" s="4">
        <v>17</v>
      </c>
      <c r="FH707" s="8">
        <v>1209.33</v>
      </c>
      <c r="FI707" s="4">
        <v>2</v>
      </c>
      <c r="FJ707" s="8">
        <v>179.98</v>
      </c>
      <c r="FK707" s="7">
        <v>7.5</v>
      </c>
      <c r="FL707" s="7">
        <v>5.7192</v>
      </c>
      <c r="FM707" s="2" t="s">
        <v>239</v>
      </c>
      <c r="FN707" s="2" t="s">
        <v>223</v>
      </c>
      <c r="FO707" s="2" t="s">
        <v>1357</v>
      </c>
      <c r="FP707" s="2" t="s">
        <v>4719</v>
      </c>
      <c r="FQ707" s="2" t="s">
        <v>238</v>
      </c>
      <c r="FR707" s="2" t="s">
        <v>226</v>
      </c>
      <c r="FS707" s="4">
        <v>11</v>
      </c>
      <c r="FT707" s="8">
        <v>531.85</v>
      </c>
      <c r="FU707" s="4"/>
      <c r="FV707" s="8"/>
      <c r="FW707" s="7"/>
      <c r="FX707" s="7"/>
      <c r="FY707" s="2" t="s">
        <v>239</v>
      </c>
      <c r="FZ707" s="2" t="s">
        <v>223</v>
      </c>
      <c r="GA707" s="2" t="s">
        <v>661</v>
      </c>
      <c r="GB707" s="2" t="s">
        <v>708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1002</v>
      </c>
      <c r="GL707" s="2" t="s">
        <v>237</v>
      </c>
      <c r="GM707" s="2" t="s">
        <v>1357</v>
      </c>
      <c r="GN707" s="2" t="s">
        <v>571</v>
      </c>
      <c r="GO707" s="2" t="s">
        <v>238</v>
      </c>
      <c r="GP707" s="2" t="s">
        <v>226</v>
      </c>
      <c r="GQ707" s="4">
        <v>8</v>
      </c>
      <c r="GR707" s="8">
        <v>365.84</v>
      </c>
      <c r="GS707" s="4">
        <v>6</v>
      </c>
      <c r="GT707" s="8">
        <v>274.38</v>
      </c>
      <c r="GU707" s="7">
        <v>0.3333</v>
      </c>
      <c r="GV707" s="7">
        <v>0.3333</v>
      </c>
      <c r="GW707" s="2" t="s">
        <v>239</v>
      </c>
      <c r="GX707" s="2" t="s">
        <v>223</v>
      </c>
      <c r="GY707" s="2" t="s">
        <v>1025</v>
      </c>
      <c r="GZ707" s="2" t="s">
        <v>1212</v>
      </c>
      <c r="HA707" s="2" t="s">
        <v>238</v>
      </c>
      <c r="HB707" s="2" t="s">
        <v>226</v>
      </c>
      <c r="HC707" s="4">
        <v>1</v>
      </c>
      <c r="HD707" s="8">
        <v>36.58</v>
      </c>
      <c r="HE707" s="4">
        <v>12</v>
      </c>
      <c r="HF707" s="8">
        <v>466.41</v>
      </c>
      <c r="HG707" s="7">
        <v>-0.9167</v>
      </c>
      <c r="HH707" s="7">
        <v>-0.9216</v>
      </c>
      <c r="HI707" s="2" t="s">
        <v>239</v>
      </c>
      <c r="HJ707" s="2" t="s">
        <v>223</v>
      </c>
      <c r="HK707" s="2" t="s">
        <v>1114</v>
      </c>
      <c r="HL707" s="2" t="s">
        <v>1877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239</v>
      </c>
      <c r="HV707" s="2" t="s">
        <v>237</v>
      </c>
      <c r="HW707" s="2" t="s">
        <v>2655</v>
      </c>
      <c r="HX707" s="2" t="s">
        <v>2748</v>
      </c>
      <c r="HY707" s="2" t="s">
        <v>238</v>
      </c>
      <c r="HZ707" s="2" t="s">
        <v>291</v>
      </c>
      <c r="IA707" s="4"/>
      <c r="IB707" s="8"/>
      <c r="IC707" s="4">
        <v>1</v>
      </c>
      <c r="ID707" s="8">
        <v>47.93</v>
      </c>
      <c r="IE707" s="7">
        <v>-1</v>
      </c>
      <c r="IF707" s="7">
        <v>-1</v>
      </c>
      <c r="IG707" s="2" t="s">
        <v>239</v>
      </c>
      <c r="IH707" s="2" t="s">
        <v>223</v>
      </c>
      <c r="II707" s="2" t="s">
        <v>998</v>
      </c>
      <c r="IJ707" s="2" t="s">
        <v>1150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226</v>
      </c>
      <c r="IT707" s="2" t="s">
        <v>226</v>
      </c>
      <c r="IU707" s="2" t="s">
        <v>226</v>
      </c>
      <c r="IV707" s="2" t="s">
        <v>226</v>
      </c>
      <c r="IW707" s="2" t="s">
        <v>226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252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337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223</v>
      </c>
      <c r="KE707" s="2" t="s">
        <v>1237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337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239</v>
      </c>
      <c r="LB707" s="2" t="s">
        <v>223</v>
      </c>
      <c r="LC707" s="2" t="s">
        <v>1538</v>
      </c>
      <c r="LD707" s="2" t="s">
        <v>1173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239</v>
      </c>
      <c r="LN707" s="2" t="s">
        <v>223</v>
      </c>
      <c r="LO707" s="2" t="s">
        <v>321</v>
      </c>
      <c r="LP707" s="2" t="s">
        <v>226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239</v>
      </c>
      <c r="LZ707" s="2" t="s">
        <v>223</v>
      </c>
      <c r="MA707" s="2" t="s">
        <v>668</v>
      </c>
      <c r="MB707" s="2" t="s">
        <v>226</v>
      </c>
      <c r="MC707" s="2" t="s">
        <v>238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223</v>
      </c>
      <c r="MY707" s="2" t="s">
        <v>1105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>
        <v>3</v>
      </c>
      <c r="NF707" s="8">
        <v>137.52</v>
      </c>
      <c r="NG707" s="7">
        <v>-1</v>
      </c>
      <c r="NH707" s="7">
        <v>-1</v>
      </c>
      <c r="NI707" s="2" t="s">
        <v>239</v>
      </c>
      <c r="NJ707" s="2" t="s">
        <v>261</v>
      </c>
      <c r="NK707" s="2" t="s">
        <v>1375</v>
      </c>
      <c r="NL707" s="2" t="s">
        <v>4720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239</v>
      </c>
      <c r="NV707" s="2" t="s">
        <v>237</v>
      </c>
      <c r="NW707" s="2" t="s">
        <v>3384</v>
      </c>
      <c r="NX707" s="2" t="s">
        <v>1380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239</v>
      </c>
      <c r="OH707" s="2" t="s">
        <v>237</v>
      </c>
      <c r="OI707" s="2" t="s">
        <v>1010</v>
      </c>
      <c r="OJ707" s="2" t="s">
        <v>1048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236</v>
      </c>
      <c r="PF707" s="2" t="s">
        <v>223</v>
      </c>
      <c r="PG707" s="2" t="s">
        <v>226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226</v>
      </c>
      <c r="QD707" s="2" t="s">
        <v>226</v>
      </c>
      <c r="QE707" s="2" t="s">
        <v>226</v>
      </c>
      <c r="QF707" s="2" t="s">
        <v>226</v>
      </c>
      <c r="QG707" s="2" t="s">
        <v>226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239</v>
      </c>
      <c r="QP707" s="2" t="s">
        <v>237</v>
      </c>
      <c r="QQ707" s="2" t="s">
        <v>1068</v>
      </c>
      <c r="QR707" s="2" t="s">
        <v>4327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266</v>
      </c>
      <c r="RB707" s="2" t="s">
        <v>223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226</v>
      </c>
      <c r="RN707" s="2" t="s">
        <v>226</v>
      </c>
      <c r="RO707" s="2" t="s">
        <v>226</v>
      </c>
      <c r="RP707" s="2" t="s">
        <v>226</v>
      </c>
      <c r="RQ707" s="2" t="s">
        <v>226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237</v>
      </c>
      <c r="SA707" s="2" t="s">
        <v>4019</v>
      </c>
      <c r="SB707" s="2" t="s">
        <v>3029</v>
      </c>
      <c r="SC707" s="2" t="s">
        <v>238</v>
      </c>
      <c r="SD707" s="2" t="s">
        <v>226</v>
      </c>
      <c r="SE707" s="4">
        <v>206</v>
      </c>
      <c r="SF707" s="4">
        <v>8</v>
      </c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>
        <v>100</v>
      </c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>
        <v>100</v>
      </c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</row>
    <row r="708">
      <c r="A708" s="2" t="s">
        <v>4721</v>
      </c>
      <c r="B708" s="2" t="s">
        <v>577</v>
      </c>
      <c r="C708" s="2" t="s">
        <v>4666</v>
      </c>
      <c r="D708" s="2" t="s">
        <v>215</v>
      </c>
      <c r="E708" s="2" t="s">
        <v>216</v>
      </c>
      <c r="F708" s="2" t="s">
        <v>4722</v>
      </c>
      <c r="G708" s="2" t="s">
        <v>2922</v>
      </c>
      <c r="H708" s="2" t="s">
        <v>4723</v>
      </c>
      <c r="I708" s="2" t="s">
        <v>560</v>
      </c>
      <c r="J708" s="2" t="s">
        <v>582</v>
      </c>
      <c r="K708" s="2" t="s">
        <v>1414</v>
      </c>
      <c r="L708" s="3">
        <v>27.6</v>
      </c>
      <c r="M708" s="3">
        <v>28.98</v>
      </c>
      <c r="N708" s="3">
        <v>59.99</v>
      </c>
      <c r="O708" s="2" t="s">
        <v>223</v>
      </c>
      <c r="P708" s="2" t="s">
        <v>796</v>
      </c>
      <c r="Q708" s="2" t="s">
        <v>225</v>
      </c>
      <c r="R708" s="2" t="s">
        <v>226</v>
      </c>
      <c r="S708" s="2" t="s">
        <v>4724</v>
      </c>
      <c r="T708" s="2" t="s">
        <v>969</v>
      </c>
      <c r="U708" s="2" t="s">
        <v>489</v>
      </c>
      <c r="V708" s="2" t="s">
        <v>1934</v>
      </c>
      <c r="W708" s="2" t="s">
        <v>971</v>
      </c>
      <c r="X708" s="2" t="s">
        <v>587</v>
      </c>
      <c r="Y708" s="2" t="s">
        <v>1353</v>
      </c>
      <c r="Z708" s="4">
        <v>34</v>
      </c>
      <c r="AA708" s="4">
        <f>=ROUNDDOWN(3.09090909090909,0)</f>
      </c>
      <c r="AB708" s="5">
        <v>11</v>
      </c>
      <c r="AC708" s="2" t="s">
        <v>589</v>
      </c>
      <c r="AD708" s="4">
        <v>190</v>
      </c>
      <c r="AE708" s="4">
        <v>360</v>
      </c>
      <c r="AF708" s="6">
        <v>65</v>
      </c>
      <c r="AG708" s="6"/>
      <c r="AH708" s="7">
        <v>0.9881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137</v>
      </c>
      <c r="AQ708" s="8">
        <v>4530.04</v>
      </c>
      <c r="AR708" s="4">
        <v>4</v>
      </c>
      <c r="AS708" s="8">
        <v>119.92</v>
      </c>
      <c r="AT708" s="7">
        <v>33.25</v>
      </c>
      <c r="AU708" s="7">
        <v>36.7755</v>
      </c>
      <c r="AV708" s="4">
        <v>490</v>
      </c>
      <c r="AW708" s="8">
        <v>18406.58</v>
      </c>
      <c r="AX708" s="4">
        <v>176</v>
      </c>
      <c r="AY708" s="8">
        <v>6629.99</v>
      </c>
      <c r="AZ708" s="7">
        <v>1.7841</v>
      </c>
      <c r="BA708" s="7">
        <v>1.7763</v>
      </c>
      <c r="BB708" s="7">
        <v>0.2461</v>
      </c>
      <c r="BC708" s="4">
        <v>490</v>
      </c>
      <c r="BD708" s="8">
        <v>18406.58</v>
      </c>
      <c r="BE708" s="4">
        <v>176</v>
      </c>
      <c r="BF708" s="8">
        <v>6629.99</v>
      </c>
      <c r="BG708" s="7">
        <v>1.7841</v>
      </c>
      <c r="BH708" s="7">
        <v>1.7763</v>
      </c>
      <c r="BI708" s="7">
        <v>1</v>
      </c>
      <c r="BJ708" s="4">
        <v>137</v>
      </c>
      <c r="BK708" s="8">
        <v>4530.04</v>
      </c>
      <c r="BL708" s="2" t="s">
        <v>4725</v>
      </c>
      <c r="BM708" s="7">
        <v>1</v>
      </c>
      <c r="BN708" s="7">
        <v>1</v>
      </c>
      <c r="BO708" s="4">
        <v>76</v>
      </c>
      <c r="BP708" s="8">
        <v>2278.48</v>
      </c>
      <c r="BQ708" s="4">
        <v>4</v>
      </c>
      <c r="BR708" s="8">
        <v>119.92</v>
      </c>
      <c r="BS708" s="7">
        <v>18</v>
      </c>
      <c r="BT708" s="7">
        <v>18</v>
      </c>
      <c r="BU708" s="2" t="s">
        <v>239</v>
      </c>
      <c r="BV708" s="2" t="s">
        <v>223</v>
      </c>
      <c r="BW708" s="2" t="s">
        <v>226</v>
      </c>
      <c r="BX708" s="2" t="s">
        <v>1651</v>
      </c>
      <c r="BY708" s="2" t="s">
        <v>238</v>
      </c>
      <c r="BZ708" s="2" t="s">
        <v>226</v>
      </c>
      <c r="CA708" s="4">
        <v>6</v>
      </c>
      <c r="CB708" s="8">
        <v>172.38</v>
      </c>
      <c r="CC708" s="4"/>
      <c r="CD708" s="8"/>
      <c r="CE708" s="7"/>
      <c r="CF708" s="7"/>
      <c r="CG708" s="2" t="s">
        <v>239</v>
      </c>
      <c r="CH708" s="2" t="s">
        <v>223</v>
      </c>
      <c r="CI708" s="2" t="s">
        <v>1357</v>
      </c>
      <c r="CJ708" s="2" t="s">
        <v>1429</v>
      </c>
      <c r="CK708" s="2" t="s">
        <v>238</v>
      </c>
      <c r="CL708" s="2" t="s">
        <v>226</v>
      </c>
      <c r="CM708" s="4">
        <v>4</v>
      </c>
      <c r="CN708" s="8">
        <v>114.92</v>
      </c>
      <c r="CO708" s="4"/>
      <c r="CP708" s="8"/>
      <c r="CQ708" s="7"/>
      <c r="CR708" s="7"/>
      <c r="CS708" s="2" t="s">
        <v>239</v>
      </c>
      <c r="CT708" s="2" t="s">
        <v>223</v>
      </c>
      <c r="CU708" s="2" t="s">
        <v>1357</v>
      </c>
      <c r="CV708" s="2" t="s">
        <v>1363</v>
      </c>
      <c r="CW708" s="2" t="s">
        <v>238</v>
      </c>
      <c r="CX708" s="2" t="s">
        <v>226</v>
      </c>
      <c r="CY708" s="4"/>
      <c r="CZ708" s="8"/>
      <c r="DA708" s="4"/>
      <c r="DB708" s="8"/>
      <c r="DC708" s="7"/>
      <c r="DD708" s="7"/>
      <c r="DE708" s="2" t="s">
        <v>3007</v>
      </c>
      <c r="DF708" s="2" t="s">
        <v>237</v>
      </c>
      <c r="DG708" s="2" t="s">
        <v>980</v>
      </c>
      <c r="DH708" s="2" t="s">
        <v>1989</v>
      </c>
      <c r="DI708" s="2" t="s">
        <v>238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239</v>
      </c>
      <c r="DR708" s="2" t="s">
        <v>223</v>
      </c>
      <c r="DS708" s="2" t="s">
        <v>1357</v>
      </c>
      <c r="DT708" s="2" t="s">
        <v>1363</v>
      </c>
      <c r="DU708" s="2" t="s">
        <v>238</v>
      </c>
      <c r="DV708" s="2" t="s">
        <v>226</v>
      </c>
      <c r="DW708" s="4">
        <v>1</v>
      </c>
      <c r="DX708" s="8">
        <v>30.43</v>
      </c>
      <c r="DY708" s="4"/>
      <c r="DZ708" s="8"/>
      <c r="EA708" s="7"/>
      <c r="EB708" s="7"/>
      <c r="EC708" s="2" t="s">
        <v>239</v>
      </c>
      <c r="ED708" s="2" t="s">
        <v>223</v>
      </c>
      <c r="EE708" s="2" t="s">
        <v>565</v>
      </c>
      <c r="EF708" s="2" t="s">
        <v>4726</v>
      </c>
      <c r="EG708" s="2" t="s">
        <v>238</v>
      </c>
      <c r="EH708" s="2" t="s">
        <v>226</v>
      </c>
      <c r="EI708" s="4">
        <v>2</v>
      </c>
      <c r="EJ708" s="8">
        <v>54.26</v>
      </c>
      <c r="EK708" s="4"/>
      <c r="EL708" s="8"/>
      <c r="EM708" s="7"/>
      <c r="EN708" s="7"/>
      <c r="EO708" s="2" t="s">
        <v>239</v>
      </c>
      <c r="EP708" s="2" t="s">
        <v>223</v>
      </c>
      <c r="EQ708" s="2" t="s">
        <v>1357</v>
      </c>
      <c r="ER708" s="2" t="s">
        <v>1386</v>
      </c>
      <c r="ES708" s="2" t="s">
        <v>238</v>
      </c>
      <c r="ET708" s="2" t="s">
        <v>226</v>
      </c>
      <c r="EU708" s="4">
        <v>1</v>
      </c>
      <c r="EV708" s="8">
        <v>28.97</v>
      </c>
      <c r="EW708" s="4"/>
      <c r="EX708" s="8"/>
      <c r="EY708" s="7"/>
      <c r="EZ708" s="7"/>
      <c r="FA708" s="2" t="s">
        <v>239</v>
      </c>
      <c r="FB708" s="2" t="s">
        <v>223</v>
      </c>
      <c r="FC708" s="2" t="s">
        <v>1357</v>
      </c>
      <c r="FD708" s="2" t="s">
        <v>1403</v>
      </c>
      <c r="FE708" s="2" t="s">
        <v>238</v>
      </c>
      <c r="FF708" s="2" t="s">
        <v>226</v>
      </c>
      <c r="FG708" s="4">
        <v>20</v>
      </c>
      <c r="FH708" s="8">
        <v>980.4</v>
      </c>
      <c r="FI708" s="4"/>
      <c r="FJ708" s="8"/>
      <c r="FK708" s="7"/>
      <c r="FL708" s="7"/>
      <c r="FM708" s="2" t="s">
        <v>239</v>
      </c>
      <c r="FN708" s="2" t="s">
        <v>223</v>
      </c>
      <c r="FO708" s="2" t="s">
        <v>1357</v>
      </c>
      <c r="FP708" s="2" t="s">
        <v>1363</v>
      </c>
      <c r="FQ708" s="2" t="s">
        <v>238</v>
      </c>
      <c r="FR708" s="2" t="s">
        <v>226</v>
      </c>
      <c r="FS708" s="4">
        <v>11</v>
      </c>
      <c r="FT708" s="8">
        <v>420.78</v>
      </c>
      <c r="FU708" s="4"/>
      <c r="FV708" s="8"/>
      <c r="FW708" s="7"/>
      <c r="FX708" s="7"/>
      <c r="FY708" s="2" t="s">
        <v>239</v>
      </c>
      <c r="FZ708" s="2" t="s">
        <v>223</v>
      </c>
      <c r="GA708" s="2" t="s">
        <v>661</v>
      </c>
      <c r="GB708" s="2" t="s">
        <v>942</v>
      </c>
      <c r="GC708" s="2" t="s">
        <v>238</v>
      </c>
      <c r="GD708" s="2" t="s">
        <v>226</v>
      </c>
      <c r="GE708" s="4">
        <v>12</v>
      </c>
      <c r="GF708" s="8">
        <v>347.76</v>
      </c>
      <c r="GG708" s="4"/>
      <c r="GH708" s="8"/>
      <c r="GI708" s="7"/>
      <c r="GJ708" s="7"/>
      <c r="GK708" s="2" t="s">
        <v>239</v>
      </c>
      <c r="GL708" s="2" t="s">
        <v>223</v>
      </c>
      <c r="GM708" s="2" t="s">
        <v>2670</v>
      </c>
      <c r="GN708" s="2" t="s">
        <v>2030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239</v>
      </c>
      <c r="GX708" s="2" t="s">
        <v>223</v>
      </c>
      <c r="GY708" s="2" t="s">
        <v>1025</v>
      </c>
      <c r="GZ708" s="2" t="s">
        <v>226</v>
      </c>
      <c r="HA708" s="2" t="s">
        <v>238</v>
      </c>
      <c r="HB708" s="2" t="s">
        <v>226</v>
      </c>
      <c r="HC708" s="4">
        <v>4</v>
      </c>
      <c r="HD708" s="8">
        <v>101.66</v>
      </c>
      <c r="HE708" s="4"/>
      <c r="HF708" s="8"/>
      <c r="HG708" s="7"/>
      <c r="HH708" s="7"/>
      <c r="HI708" s="2" t="s">
        <v>239</v>
      </c>
      <c r="HJ708" s="2" t="s">
        <v>223</v>
      </c>
      <c r="HK708" s="2" t="s">
        <v>1114</v>
      </c>
      <c r="HL708" s="2" t="s">
        <v>1025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237</v>
      </c>
      <c r="HW708" s="2" t="s">
        <v>1357</v>
      </c>
      <c r="HX708" s="2" t="s">
        <v>4727</v>
      </c>
      <c r="HY708" s="2" t="s">
        <v>238</v>
      </c>
      <c r="HZ708" s="2" t="s">
        <v>291</v>
      </c>
      <c r="IA708" s="4"/>
      <c r="IB708" s="8"/>
      <c r="IC708" s="4"/>
      <c r="ID708" s="8"/>
      <c r="IE708" s="7"/>
      <c r="IF708" s="7"/>
      <c r="IG708" s="2" t="s">
        <v>252</v>
      </c>
      <c r="IH708" s="2" t="s">
        <v>223</v>
      </c>
      <c r="II708" s="2" t="s">
        <v>226</v>
      </c>
      <c r="IJ708" s="2" t="s">
        <v>226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226</v>
      </c>
      <c r="IT708" s="2" t="s">
        <v>226</v>
      </c>
      <c r="IU708" s="2" t="s">
        <v>226</v>
      </c>
      <c r="IV708" s="2" t="s">
        <v>226</v>
      </c>
      <c r="IW708" s="2" t="s">
        <v>226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448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239</v>
      </c>
      <c r="LB708" s="2" t="s">
        <v>223</v>
      </c>
      <c r="LC708" s="2" t="s">
        <v>1357</v>
      </c>
      <c r="LD708" s="2" t="s">
        <v>4728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239</v>
      </c>
      <c r="LN708" s="2" t="s">
        <v>223</v>
      </c>
      <c r="LO708" s="2" t="s">
        <v>321</v>
      </c>
      <c r="LP708" s="2" t="s">
        <v>387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239</v>
      </c>
      <c r="LZ708" s="2" t="s">
        <v>223</v>
      </c>
      <c r="MA708" s="2" t="s">
        <v>668</v>
      </c>
      <c r="MB708" s="2" t="s">
        <v>226</v>
      </c>
      <c r="MC708" s="2" t="s">
        <v>238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223</v>
      </c>
      <c r="MY708" s="2" t="s">
        <v>1105</v>
      </c>
      <c r="MZ708" s="2" t="s">
        <v>3029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239</v>
      </c>
      <c r="NJ708" s="2" t="s">
        <v>261</v>
      </c>
      <c r="NK708" s="2" t="s">
        <v>1375</v>
      </c>
      <c r="NL708" s="2" t="s">
        <v>2011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239</v>
      </c>
      <c r="NV708" s="2" t="s">
        <v>237</v>
      </c>
      <c r="NW708" s="2" t="s">
        <v>975</v>
      </c>
      <c r="NX708" s="2" t="s">
        <v>1009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239</v>
      </c>
      <c r="OH708" s="2" t="s">
        <v>237</v>
      </c>
      <c r="OI708" s="2" t="s">
        <v>671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252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236</v>
      </c>
      <c r="PF708" s="2" t="s">
        <v>223</v>
      </c>
      <c r="PG708" s="2" t="s">
        <v>226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237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266</v>
      </c>
      <c r="RB708" s="2" t="s">
        <v>223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226</v>
      </c>
      <c r="RN708" s="2" t="s">
        <v>226</v>
      </c>
      <c r="RO708" s="2" t="s">
        <v>226</v>
      </c>
      <c r="RP708" s="2" t="s">
        <v>226</v>
      </c>
      <c r="RQ708" s="2" t="s">
        <v>226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239</v>
      </c>
      <c r="RZ708" s="2" t="s">
        <v>237</v>
      </c>
      <c r="SA708" s="2" t="s">
        <v>4019</v>
      </c>
      <c r="SB708" s="2" t="s">
        <v>1852</v>
      </c>
      <c r="SC708" s="2" t="s">
        <v>238</v>
      </c>
      <c r="SD708" s="2" t="s">
        <v>226</v>
      </c>
      <c r="SE708" s="4">
        <v>34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>
        <v>190</v>
      </c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>
        <v>100</v>
      </c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>
        <v>70</v>
      </c>
      <c r="VL708" s="4"/>
      <c r="VM708" s="4"/>
      <c r="VN708" s="4"/>
      <c r="VO708" s="4"/>
      <c r="VP708" s="4"/>
      <c r="VQ708" s="4"/>
    </row>
    <row r="709">
      <c r="A709" s="2" t="s">
        <v>4729</v>
      </c>
      <c r="B709" s="2" t="s">
        <v>577</v>
      </c>
      <c r="C709" s="2" t="s">
        <v>4666</v>
      </c>
      <c r="D709" s="2" t="s">
        <v>215</v>
      </c>
      <c r="E709" s="2" t="s">
        <v>216</v>
      </c>
      <c r="F709" s="2" t="s">
        <v>4722</v>
      </c>
      <c r="G709" s="2" t="s">
        <v>2922</v>
      </c>
      <c r="H709" s="2" t="s">
        <v>4723</v>
      </c>
      <c r="I709" s="2" t="s">
        <v>560</v>
      </c>
      <c r="J709" s="2" t="s">
        <v>221</v>
      </c>
      <c r="K709" s="2" t="s">
        <v>1414</v>
      </c>
      <c r="L709" s="3">
        <v>32.9</v>
      </c>
      <c r="M709" s="3">
        <v>34.54</v>
      </c>
      <c r="N709" s="3">
        <v>69.99</v>
      </c>
      <c r="O709" s="2" t="s">
        <v>223</v>
      </c>
      <c r="P709" s="2" t="s">
        <v>796</v>
      </c>
      <c r="Q709" s="2" t="s">
        <v>225</v>
      </c>
      <c r="R709" s="2" t="s">
        <v>226</v>
      </c>
      <c r="S709" s="2" t="s">
        <v>4724</v>
      </c>
      <c r="T709" s="2" t="s">
        <v>969</v>
      </c>
      <c r="U709" s="2" t="s">
        <v>371</v>
      </c>
      <c r="V709" s="2" t="s">
        <v>1934</v>
      </c>
      <c r="W709" s="2" t="s">
        <v>971</v>
      </c>
      <c r="X709" s="2" t="s">
        <v>587</v>
      </c>
      <c r="Y709" s="2" t="s">
        <v>1353</v>
      </c>
      <c r="Z709" s="4"/>
      <c r="AA709" s="4">
        <f>=ROUNDDOWN({0},0)</f>
      </c>
      <c r="AB709" s="5">
        <v>28</v>
      </c>
      <c r="AC709" s="2" t="s">
        <v>589</v>
      </c>
      <c r="AD709" s="4">
        <v>510</v>
      </c>
      <c r="AE709" s="4">
        <v>700</v>
      </c>
      <c r="AF709" s="6">
        <v>65</v>
      </c>
      <c r="AG709" s="6"/>
      <c r="AH709" s="7">
        <v>0.631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232</v>
      </c>
      <c r="AQ709" s="8">
        <v>8755.06</v>
      </c>
      <c r="AR709" s="4">
        <v>92</v>
      </c>
      <c r="AS709" s="8">
        <v>3227.7</v>
      </c>
      <c r="AT709" s="7">
        <v>1.5217</v>
      </c>
      <c r="AU709" s="7">
        <v>1.7125</v>
      </c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0.4756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>
        <v>232</v>
      </c>
      <c r="BK709" s="8">
        <v>8755.06</v>
      </c>
      <c r="BL709" s="2" t="s">
        <v>4730</v>
      </c>
      <c r="BM709" s="7">
        <v>1</v>
      </c>
      <c r="BN709" s="7">
        <v>1</v>
      </c>
      <c r="BO709" s="4">
        <v>103</v>
      </c>
      <c r="BP709" s="8">
        <v>3654.44</v>
      </c>
      <c r="BQ709" s="4">
        <v>54</v>
      </c>
      <c r="BR709" s="8">
        <v>1915.92</v>
      </c>
      <c r="BS709" s="7">
        <v>0.9074</v>
      </c>
      <c r="BT709" s="7">
        <v>0.9074</v>
      </c>
      <c r="BU709" s="2" t="s">
        <v>239</v>
      </c>
      <c r="BV709" s="2" t="s">
        <v>223</v>
      </c>
      <c r="BW709" s="2" t="s">
        <v>226</v>
      </c>
      <c r="BX709" s="2" t="s">
        <v>1508</v>
      </c>
      <c r="BY709" s="2" t="s">
        <v>238</v>
      </c>
      <c r="BZ709" s="2" t="s">
        <v>226</v>
      </c>
      <c r="CA709" s="4">
        <v>13</v>
      </c>
      <c r="CB709" s="8">
        <v>448.24</v>
      </c>
      <c r="CC709" s="4">
        <v>7</v>
      </c>
      <c r="CD709" s="8">
        <v>241.36</v>
      </c>
      <c r="CE709" s="7">
        <v>0.8571</v>
      </c>
      <c r="CF709" s="7">
        <v>0.8571</v>
      </c>
      <c r="CG709" s="2" t="s">
        <v>239</v>
      </c>
      <c r="CH709" s="2" t="s">
        <v>223</v>
      </c>
      <c r="CI709" s="2" t="s">
        <v>1357</v>
      </c>
      <c r="CJ709" s="2" t="s">
        <v>1429</v>
      </c>
      <c r="CK709" s="2" t="s">
        <v>238</v>
      </c>
      <c r="CL709" s="2" t="s">
        <v>226</v>
      </c>
      <c r="CM709" s="4">
        <v>19</v>
      </c>
      <c r="CN709" s="8">
        <v>655.12</v>
      </c>
      <c r="CO709" s="4">
        <v>8</v>
      </c>
      <c r="CP709" s="8">
        <v>275.84</v>
      </c>
      <c r="CQ709" s="7">
        <v>1.375</v>
      </c>
      <c r="CR709" s="7">
        <v>1.375</v>
      </c>
      <c r="CS709" s="2" t="s">
        <v>239</v>
      </c>
      <c r="CT709" s="2" t="s">
        <v>223</v>
      </c>
      <c r="CU709" s="2" t="s">
        <v>1357</v>
      </c>
      <c r="CV709" s="2" t="s">
        <v>1363</v>
      </c>
      <c r="CW709" s="2" t="s">
        <v>238</v>
      </c>
      <c r="CX709" s="2" t="s">
        <v>226</v>
      </c>
      <c r="CY709" s="4"/>
      <c r="CZ709" s="8"/>
      <c r="DA709" s="4">
        <v>6</v>
      </c>
      <c r="DB709" s="8">
        <v>205.8</v>
      </c>
      <c r="DC709" s="7">
        <v>-1</v>
      </c>
      <c r="DD709" s="7">
        <v>-1</v>
      </c>
      <c r="DE709" s="2" t="s">
        <v>3007</v>
      </c>
      <c r="DF709" s="2" t="s">
        <v>237</v>
      </c>
      <c r="DG709" s="2" t="s">
        <v>980</v>
      </c>
      <c r="DH709" s="2" t="s">
        <v>1071</v>
      </c>
      <c r="DI709" s="2" t="s">
        <v>238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239</v>
      </c>
      <c r="DR709" s="2" t="s">
        <v>223</v>
      </c>
      <c r="DS709" s="2" t="s">
        <v>1357</v>
      </c>
      <c r="DT709" s="2" t="s">
        <v>1386</v>
      </c>
      <c r="DU709" s="2" t="s">
        <v>238</v>
      </c>
      <c r="DV709" s="2" t="s">
        <v>226</v>
      </c>
      <c r="DW709" s="4">
        <v>7</v>
      </c>
      <c r="DX709" s="8">
        <v>253.89</v>
      </c>
      <c r="DY709" s="4">
        <v>3</v>
      </c>
      <c r="DZ709" s="8">
        <v>108.81</v>
      </c>
      <c r="EA709" s="7">
        <v>1.3333</v>
      </c>
      <c r="EB709" s="7">
        <v>1.3333</v>
      </c>
      <c r="EC709" s="2" t="s">
        <v>239</v>
      </c>
      <c r="ED709" s="2" t="s">
        <v>223</v>
      </c>
      <c r="EE709" s="2" t="s">
        <v>565</v>
      </c>
      <c r="EF709" s="2" t="s">
        <v>724</v>
      </c>
      <c r="EG709" s="2" t="s">
        <v>238</v>
      </c>
      <c r="EH709" s="2" t="s">
        <v>226</v>
      </c>
      <c r="EI709" s="4">
        <v>5</v>
      </c>
      <c r="EJ709" s="8">
        <v>162.75</v>
      </c>
      <c r="EK709" s="4"/>
      <c r="EL709" s="8"/>
      <c r="EM709" s="7"/>
      <c r="EN709" s="7"/>
      <c r="EO709" s="2" t="s">
        <v>239</v>
      </c>
      <c r="EP709" s="2" t="s">
        <v>223</v>
      </c>
      <c r="EQ709" s="2" t="s">
        <v>1357</v>
      </c>
      <c r="ER709" s="2" t="s">
        <v>1386</v>
      </c>
      <c r="ES709" s="2" t="s">
        <v>238</v>
      </c>
      <c r="ET709" s="2" t="s">
        <v>226</v>
      </c>
      <c r="EU709" s="4">
        <v>5</v>
      </c>
      <c r="EV709" s="8">
        <v>172.7</v>
      </c>
      <c r="EW709" s="4"/>
      <c r="EX709" s="8"/>
      <c r="EY709" s="7"/>
      <c r="EZ709" s="7"/>
      <c r="FA709" s="2" t="s">
        <v>239</v>
      </c>
      <c r="FB709" s="2" t="s">
        <v>223</v>
      </c>
      <c r="FC709" s="2" t="s">
        <v>1357</v>
      </c>
      <c r="FD709" s="2" t="s">
        <v>1464</v>
      </c>
      <c r="FE709" s="2" t="s">
        <v>238</v>
      </c>
      <c r="FF709" s="2" t="s">
        <v>226</v>
      </c>
      <c r="FG709" s="4">
        <v>18</v>
      </c>
      <c r="FH709" s="8">
        <v>1051.62</v>
      </c>
      <c r="FI709" s="4"/>
      <c r="FJ709" s="8"/>
      <c r="FK709" s="7"/>
      <c r="FL709" s="7"/>
      <c r="FM709" s="2" t="s">
        <v>239</v>
      </c>
      <c r="FN709" s="2" t="s">
        <v>223</v>
      </c>
      <c r="FO709" s="2" t="s">
        <v>1357</v>
      </c>
      <c r="FP709" s="2" t="s">
        <v>1363</v>
      </c>
      <c r="FQ709" s="2" t="s">
        <v>238</v>
      </c>
      <c r="FR709" s="2" t="s">
        <v>226</v>
      </c>
      <c r="FS709" s="4">
        <v>44</v>
      </c>
      <c r="FT709" s="8">
        <v>1749.22</v>
      </c>
      <c r="FU709" s="4"/>
      <c r="FV709" s="8"/>
      <c r="FW709" s="7"/>
      <c r="FX709" s="7"/>
      <c r="FY709" s="2" t="s">
        <v>239</v>
      </c>
      <c r="FZ709" s="2" t="s">
        <v>223</v>
      </c>
      <c r="GA709" s="2" t="s">
        <v>661</v>
      </c>
      <c r="GB709" s="2" t="s">
        <v>386</v>
      </c>
      <c r="GC709" s="2" t="s">
        <v>238</v>
      </c>
      <c r="GD709" s="2" t="s">
        <v>226</v>
      </c>
      <c r="GE709" s="4">
        <v>16</v>
      </c>
      <c r="GF709" s="8">
        <v>536.64</v>
      </c>
      <c r="GG709" s="4">
        <v>9</v>
      </c>
      <c r="GH709" s="8">
        <v>301.86</v>
      </c>
      <c r="GI709" s="7">
        <v>0.7778</v>
      </c>
      <c r="GJ709" s="7">
        <v>0.7778</v>
      </c>
      <c r="GK709" s="2" t="s">
        <v>239</v>
      </c>
      <c r="GL709" s="2" t="s">
        <v>223</v>
      </c>
      <c r="GM709" s="2" t="s">
        <v>2670</v>
      </c>
      <c r="GN709" s="2" t="s">
        <v>4731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223</v>
      </c>
      <c r="GY709" s="2" t="s">
        <v>1025</v>
      </c>
      <c r="GZ709" s="2" t="s">
        <v>226</v>
      </c>
      <c r="HA709" s="2" t="s">
        <v>238</v>
      </c>
      <c r="HB709" s="2" t="s">
        <v>226</v>
      </c>
      <c r="HC709" s="4">
        <v>1</v>
      </c>
      <c r="HD709" s="8">
        <v>35.89</v>
      </c>
      <c r="HE709" s="4">
        <v>4</v>
      </c>
      <c r="HF709" s="8">
        <v>143.56</v>
      </c>
      <c r="HG709" s="7">
        <v>-0.75</v>
      </c>
      <c r="HH709" s="7">
        <v>-0.75</v>
      </c>
      <c r="HI709" s="2" t="s">
        <v>239</v>
      </c>
      <c r="HJ709" s="2" t="s">
        <v>223</v>
      </c>
      <c r="HK709" s="2" t="s">
        <v>1114</v>
      </c>
      <c r="HL709" s="2" t="s">
        <v>1878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1002</v>
      </c>
      <c r="HV709" s="2" t="s">
        <v>261</v>
      </c>
      <c r="HW709" s="2" t="s">
        <v>1357</v>
      </c>
      <c r="HX709" s="2" t="s">
        <v>4727</v>
      </c>
      <c r="HY709" s="2" t="s">
        <v>238</v>
      </c>
      <c r="HZ709" s="2" t="s">
        <v>291</v>
      </c>
      <c r="IA709" s="4"/>
      <c r="IB709" s="8"/>
      <c r="IC709" s="4"/>
      <c r="ID709" s="8"/>
      <c r="IE709" s="7"/>
      <c r="IF709" s="7"/>
      <c r="IG709" s="2" t="s">
        <v>252</v>
      </c>
      <c r="IH709" s="2" t="s">
        <v>223</v>
      </c>
      <c r="II709" s="2" t="s">
        <v>226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226</v>
      </c>
      <c r="IT709" s="2" t="s">
        <v>226</v>
      </c>
      <c r="IU709" s="2" t="s">
        <v>226</v>
      </c>
      <c r="IV709" s="2" t="s">
        <v>226</v>
      </c>
      <c r="IW709" s="2" t="s">
        <v>226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448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236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239</v>
      </c>
      <c r="LB709" s="2" t="s">
        <v>223</v>
      </c>
      <c r="LC709" s="2" t="s">
        <v>1357</v>
      </c>
      <c r="LD709" s="2" t="s">
        <v>4732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239</v>
      </c>
      <c r="LN709" s="2" t="s">
        <v>223</v>
      </c>
      <c r="LO709" s="2" t="s">
        <v>276</v>
      </c>
      <c r="LP709" s="2" t="s">
        <v>277</v>
      </c>
      <c r="LQ709" s="2" t="s">
        <v>238</v>
      </c>
      <c r="LR709" s="2" t="s">
        <v>226</v>
      </c>
      <c r="LS709" s="4">
        <v>1</v>
      </c>
      <c r="LT709" s="8">
        <v>34.55</v>
      </c>
      <c r="LU709" s="4"/>
      <c r="LV709" s="8"/>
      <c r="LW709" s="7"/>
      <c r="LX709" s="7"/>
      <c r="LY709" s="2" t="s">
        <v>239</v>
      </c>
      <c r="LZ709" s="2" t="s">
        <v>223</v>
      </c>
      <c r="MA709" s="2" t="s">
        <v>668</v>
      </c>
      <c r="MB709" s="2" t="s">
        <v>932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239</v>
      </c>
      <c r="MX709" s="2" t="s">
        <v>223</v>
      </c>
      <c r="MY709" s="2" t="s">
        <v>1105</v>
      </c>
      <c r="MZ709" s="2" t="s">
        <v>4508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239</v>
      </c>
      <c r="NJ709" s="2" t="s">
        <v>261</v>
      </c>
      <c r="NK709" s="2" t="s">
        <v>1375</v>
      </c>
      <c r="NL709" s="2" t="s">
        <v>2019</v>
      </c>
      <c r="NM709" s="2" t="s">
        <v>238</v>
      </c>
      <c r="NN709" s="2" t="s">
        <v>226</v>
      </c>
      <c r="NO709" s="4"/>
      <c r="NP709" s="8"/>
      <c r="NQ709" s="4">
        <v>1</v>
      </c>
      <c r="NR709" s="8">
        <v>34.55</v>
      </c>
      <c r="NS709" s="7">
        <v>-1</v>
      </c>
      <c r="NT709" s="7">
        <v>-1</v>
      </c>
      <c r="NU709" s="2" t="s">
        <v>239</v>
      </c>
      <c r="NV709" s="2" t="s">
        <v>237</v>
      </c>
      <c r="NW709" s="2" t="s">
        <v>975</v>
      </c>
      <c r="NX709" s="2" t="s">
        <v>1046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239</v>
      </c>
      <c r="OH709" s="2" t="s">
        <v>237</v>
      </c>
      <c r="OI709" s="2" t="s">
        <v>671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252</v>
      </c>
      <c r="OT709" s="2" t="s">
        <v>223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236</v>
      </c>
      <c r="PF709" s="2" t="s">
        <v>223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226</v>
      </c>
      <c r="QD709" s="2" t="s">
        <v>226</v>
      </c>
      <c r="QE709" s="2" t="s">
        <v>226</v>
      </c>
      <c r="QF709" s="2" t="s">
        <v>226</v>
      </c>
      <c r="QG709" s="2" t="s">
        <v>226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236</v>
      </c>
      <c r="QP709" s="2" t="s">
        <v>237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266</v>
      </c>
      <c r="RB709" s="2" t="s">
        <v>223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239</v>
      </c>
      <c r="RZ709" s="2" t="s">
        <v>237</v>
      </c>
      <c r="SA709" s="2" t="s">
        <v>4019</v>
      </c>
      <c r="SB709" s="2" t="s">
        <v>2370</v>
      </c>
      <c r="SC709" s="2" t="s">
        <v>238</v>
      </c>
      <c r="SD709" s="2" t="s">
        <v>226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>
        <v>510</v>
      </c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>
        <v>80</v>
      </c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>
        <v>110</v>
      </c>
      <c r="VL709" s="4"/>
      <c r="VM709" s="4"/>
      <c r="VN709" s="4"/>
      <c r="VO709" s="4"/>
      <c r="VP709" s="4"/>
      <c r="VQ709" s="4"/>
    </row>
    <row r="710">
      <c r="A710" s="2" t="s">
        <v>4733</v>
      </c>
      <c r="B710" s="2" t="s">
        <v>577</v>
      </c>
      <c r="C710" s="2" t="s">
        <v>4666</v>
      </c>
      <c r="D710" s="2" t="s">
        <v>215</v>
      </c>
      <c r="E710" s="2" t="s">
        <v>216</v>
      </c>
      <c r="F710" s="2" t="s">
        <v>4722</v>
      </c>
      <c r="G710" s="2" t="s">
        <v>2922</v>
      </c>
      <c r="H710" s="2" t="s">
        <v>4723</v>
      </c>
      <c r="I710" s="2" t="s">
        <v>560</v>
      </c>
      <c r="J710" s="2" t="s">
        <v>268</v>
      </c>
      <c r="K710" s="2" t="s">
        <v>1414</v>
      </c>
      <c r="L710" s="3">
        <v>38.4</v>
      </c>
      <c r="M710" s="3">
        <v>40.32</v>
      </c>
      <c r="N710" s="3">
        <v>79.99</v>
      </c>
      <c r="O710" s="2" t="s">
        <v>223</v>
      </c>
      <c r="P710" s="2" t="s">
        <v>796</v>
      </c>
      <c r="Q710" s="2" t="s">
        <v>225</v>
      </c>
      <c r="R710" s="2" t="s">
        <v>226</v>
      </c>
      <c r="S710" s="2" t="s">
        <v>4724</v>
      </c>
      <c r="T710" s="2" t="s">
        <v>969</v>
      </c>
      <c r="U710" s="2" t="s">
        <v>371</v>
      </c>
      <c r="V710" s="2" t="s">
        <v>1934</v>
      </c>
      <c r="W710" s="2" t="s">
        <v>971</v>
      </c>
      <c r="X710" s="2" t="s">
        <v>587</v>
      </c>
      <c r="Y710" s="2" t="s">
        <v>1353</v>
      </c>
      <c r="Z710" s="4">
        <v>1</v>
      </c>
      <c r="AA710" s="4">
        <f>=ROUNDDOWN(0.111111111111111,0)</f>
      </c>
      <c r="AB710" s="5">
        <v>9</v>
      </c>
      <c r="AC710" s="2" t="s">
        <v>589</v>
      </c>
      <c r="AD710" s="4">
        <v>100</v>
      </c>
      <c r="AE710" s="4">
        <v>240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121</v>
      </c>
      <c r="AQ710" s="8">
        <v>5121.48</v>
      </c>
      <c r="AR710" s="4">
        <v>80</v>
      </c>
      <c r="AS710" s="8">
        <v>3282.37</v>
      </c>
      <c r="AT710" s="7">
        <v>0.5125</v>
      </c>
      <c r="AU710" s="7">
        <v>0.5603</v>
      </c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0.2782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>
        <v>121</v>
      </c>
      <c r="BK710" s="8">
        <v>5121.48</v>
      </c>
      <c r="BL710" s="2" t="s">
        <v>4734</v>
      </c>
      <c r="BM710" s="7">
        <v>1</v>
      </c>
      <c r="BN710" s="7">
        <v>1</v>
      </c>
      <c r="BO710" s="4">
        <v>36</v>
      </c>
      <c r="BP710" s="8">
        <v>1510.92</v>
      </c>
      <c r="BQ710" s="4">
        <v>38</v>
      </c>
      <c r="BR710" s="8">
        <v>1594.86</v>
      </c>
      <c r="BS710" s="7">
        <v>-0.0526</v>
      </c>
      <c r="BT710" s="7">
        <v>-0.0526</v>
      </c>
      <c r="BU710" s="2" t="s">
        <v>239</v>
      </c>
      <c r="BV710" s="2" t="s">
        <v>223</v>
      </c>
      <c r="BW710" s="2" t="s">
        <v>226</v>
      </c>
      <c r="BX710" s="2" t="s">
        <v>2322</v>
      </c>
      <c r="BY710" s="2" t="s">
        <v>238</v>
      </c>
      <c r="BZ710" s="2" t="s">
        <v>226</v>
      </c>
      <c r="CA710" s="4">
        <v>4</v>
      </c>
      <c r="CB710" s="8">
        <v>160.96</v>
      </c>
      <c r="CC710" s="4">
        <v>8</v>
      </c>
      <c r="CD710" s="8">
        <v>321.92</v>
      </c>
      <c r="CE710" s="7">
        <v>-0.5</v>
      </c>
      <c r="CF710" s="7">
        <v>-0.5</v>
      </c>
      <c r="CG710" s="2" t="s">
        <v>239</v>
      </c>
      <c r="CH710" s="2" t="s">
        <v>223</v>
      </c>
      <c r="CI710" s="2" t="s">
        <v>1493</v>
      </c>
      <c r="CJ710" s="2" t="s">
        <v>1698</v>
      </c>
      <c r="CK710" s="2" t="s">
        <v>238</v>
      </c>
      <c r="CL710" s="2" t="s">
        <v>226</v>
      </c>
      <c r="CM710" s="4">
        <v>13</v>
      </c>
      <c r="CN710" s="8">
        <v>522.99</v>
      </c>
      <c r="CO710" s="4">
        <v>4</v>
      </c>
      <c r="CP710" s="8">
        <v>160.92</v>
      </c>
      <c r="CQ710" s="7">
        <v>2.25</v>
      </c>
      <c r="CR710" s="7">
        <v>2.25</v>
      </c>
      <c r="CS710" s="2" t="s">
        <v>239</v>
      </c>
      <c r="CT710" s="2" t="s">
        <v>223</v>
      </c>
      <c r="CU710" s="2" t="s">
        <v>1357</v>
      </c>
      <c r="CV710" s="2" t="s">
        <v>1527</v>
      </c>
      <c r="CW710" s="2" t="s">
        <v>238</v>
      </c>
      <c r="CX710" s="2" t="s">
        <v>226</v>
      </c>
      <c r="CY710" s="4">
        <v>5</v>
      </c>
      <c r="CZ710" s="8">
        <v>200</v>
      </c>
      <c r="DA710" s="4">
        <v>5</v>
      </c>
      <c r="DB710" s="8">
        <v>200</v>
      </c>
      <c r="DC710" s="7"/>
      <c r="DD710" s="7"/>
      <c r="DE710" s="2" t="s">
        <v>239</v>
      </c>
      <c r="DF710" s="2" t="s">
        <v>223</v>
      </c>
      <c r="DG710" s="2" t="s">
        <v>980</v>
      </c>
      <c r="DH710" s="2" t="s">
        <v>4735</v>
      </c>
      <c r="DI710" s="2" t="s">
        <v>238</v>
      </c>
      <c r="DJ710" s="2" t="s">
        <v>226</v>
      </c>
      <c r="DK710" s="4">
        <v>2</v>
      </c>
      <c r="DL710" s="8">
        <v>68.18</v>
      </c>
      <c r="DM710" s="4"/>
      <c r="DN710" s="8"/>
      <c r="DO710" s="7"/>
      <c r="DP710" s="7"/>
      <c r="DQ710" s="2" t="s">
        <v>239</v>
      </c>
      <c r="DR710" s="2" t="s">
        <v>223</v>
      </c>
      <c r="DS710" s="2" t="s">
        <v>1368</v>
      </c>
      <c r="DT710" s="2" t="s">
        <v>2588</v>
      </c>
      <c r="DU710" s="2" t="s">
        <v>238</v>
      </c>
      <c r="DV710" s="2" t="s">
        <v>226</v>
      </c>
      <c r="DW710" s="4">
        <v>1</v>
      </c>
      <c r="DX710" s="8">
        <v>42.34</v>
      </c>
      <c r="DY710" s="4">
        <v>5</v>
      </c>
      <c r="DZ710" s="8">
        <v>211.7</v>
      </c>
      <c r="EA710" s="7">
        <v>-0.8</v>
      </c>
      <c r="EB710" s="7">
        <v>-0.8</v>
      </c>
      <c r="EC710" s="2" t="s">
        <v>239</v>
      </c>
      <c r="ED710" s="2" t="s">
        <v>223</v>
      </c>
      <c r="EE710" s="2" t="s">
        <v>724</v>
      </c>
      <c r="EF710" s="2" t="s">
        <v>697</v>
      </c>
      <c r="EG710" s="2" t="s">
        <v>238</v>
      </c>
      <c r="EH710" s="2" t="s">
        <v>226</v>
      </c>
      <c r="EI710" s="4">
        <v>3</v>
      </c>
      <c r="EJ710" s="8">
        <v>113.94</v>
      </c>
      <c r="EK710" s="4">
        <v>7</v>
      </c>
      <c r="EL710" s="8">
        <v>265.86</v>
      </c>
      <c r="EM710" s="7">
        <v>-0.5714</v>
      </c>
      <c r="EN710" s="7">
        <v>-0.5714</v>
      </c>
      <c r="EO710" s="2" t="s">
        <v>239</v>
      </c>
      <c r="EP710" s="2" t="s">
        <v>223</v>
      </c>
      <c r="EQ710" s="2" t="s">
        <v>1357</v>
      </c>
      <c r="ER710" s="2" t="s">
        <v>2456</v>
      </c>
      <c r="ES710" s="2" t="s">
        <v>238</v>
      </c>
      <c r="ET710" s="2" t="s">
        <v>226</v>
      </c>
      <c r="EU710" s="4"/>
      <c r="EV710" s="8"/>
      <c r="EW710" s="4">
        <v>4</v>
      </c>
      <c r="EX710" s="8">
        <v>161.24</v>
      </c>
      <c r="EY710" s="7">
        <v>-1</v>
      </c>
      <c r="EZ710" s="7">
        <v>-1</v>
      </c>
      <c r="FA710" s="2" t="s">
        <v>239</v>
      </c>
      <c r="FB710" s="2" t="s">
        <v>223</v>
      </c>
      <c r="FC710" s="2" t="s">
        <v>1357</v>
      </c>
      <c r="FD710" s="2" t="s">
        <v>2505</v>
      </c>
      <c r="FE710" s="2" t="s">
        <v>238</v>
      </c>
      <c r="FF710" s="2" t="s">
        <v>226</v>
      </c>
      <c r="FG710" s="4">
        <v>6</v>
      </c>
      <c r="FH710" s="8">
        <v>415.14</v>
      </c>
      <c r="FI710" s="4"/>
      <c r="FJ710" s="8"/>
      <c r="FK710" s="7"/>
      <c r="FL710" s="7"/>
      <c r="FM710" s="2" t="s">
        <v>239</v>
      </c>
      <c r="FN710" s="2" t="s">
        <v>223</v>
      </c>
      <c r="FO710" s="2" t="s">
        <v>1357</v>
      </c>
      <c r="FP710" s="2" t="s">
        <v>2014</v>
      </c>
      <c r="FQ710" s="2" t="s">
        <v>238</v>
      </c>
      <c r="FR710" s="2" t="s">
        <v>226</v>
      </c>
      <c r="FS710" s="4">
        <v>24</v>
      </c>
      <c r="FT710" s="8">
        <v>1017.14</v>
      </c>
      <c r="FU710" s="4"/>
      <c r="FV710" s="8"/>
      <c r="FW710" s="7"/>
      <c r="FX710" s="7"/>
      <c r="FY710" s="2" t="s">
        <v>239</v>
      </c>
      <c r="FZ710" s="2" t="s">
        <v>223</v>
      </c>
      <c r="GA710" s="2" t="s">
        <v>661</v>
      </c>
      <c r="GB710" s="2" t="s">
        <v>756</v>
      </c>
      <c r="GC710" s="2" t="s">
        <v>238</v>
      </c>
      <c r="GD710" s="2" t="s">
        <v>226</v>
      </c>
      <c r="GE710" s="4">
        <v>21</v>
      </c>
      <c r="GF710" s="8">
        <v>821.73</v>
      </c>
      <c r="GG710" s="4">
        <v>4</v>
      </c>
      <c r="GH710" s="8">
        <v>156.52</v>
      </c>
      <c r="GI710" s="7">
        <v>4.25</v>
      </c>
      <c r="GJ710" s="7">
        <v>4.25</v>
      </c>
      <c r="GK710" s="2" t="s">
        <v>239</v>
      </c>
      <c r="GL710" s="2" t="s">
        <v>223</v>
      </c>
      <c r="GM710" s="2" t="s">
        <v>2670</v>
      </c>
      <c r="GN710" s="2" t="s">
        <v>4736</v>
      </c>
      <c r="GO710" s="2" t="s">
        <v>238</v>
      </c>
      <c r="GP710" s="2" t="s">
        <v>226</v>
      </c>
      <c r="GQ710" s="4">
        <v>4</v>
      </c>
      <c r="GR710" s="8">
        <v>164.4</v>
      </c>
      <c r="GS710" s="4"/>
      <c r="GT710" s="8"/>
      <c r="GU710" s="7"/>
      <c r="GV710" s="7"/>
      <c r="GW710" s="2" t="s">
        <v>239</v>
      </c>
      <c r="GX710" s="2" t="s">
        <v>223</v>
      </c>
      <c r="GY710" s="2" t="s">
        <v>1823</v>
      </c>
      <c r="GZ710" s="2" t="s">
        <v>1647</v>
      </c>
      <c r="HA710" s="2" t="s">
        <v>238</v>
      </c>
      <c r="HB710" s="2" t="s">
        <v>226</v>
      </c>
      <c r="HC710" s="4">
        <v>2</v>
      </c>
      <c r="HD710" s="8">
        <v>83.74</v>
      </c>
      <c r="HE710" s="4">
        <v>5</v>
      </c>
      <c r="HF710" s="8">
        <v>209.35</v>
      </c>
      <c r="HG710" s="7">
        <v>-0.6</v>
      </c>
      <c r="HH710" s="7">
        <v>-0.6</v>
      </c>
      <c r="HI710" s="2" t="s">
        <v>239</v>
      </c>
      <c r="HJ710" s="2" t="s">
        <v>223</v>
      </c>
      <c r="HK710" s="2" t="s">
        <v>1823</v>
      </c>
      <c r="HL710" s="2" t="s">
        <v>1839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239</v>
      </c>
      <c r="HV710" s="2" t="s">
        <v>261</v>
      </c>
      <c r="HW710" s="2" t="s">
        <v>2655</v>
      </c>
      <c r="HX710" s="2" t="s">
        <v>226</v>
      </c>
      <c r="HY710" s="2" t="s">
        <v>238</v>
      </c>
      <c r="HZ710" s="2" t="s">
        <v>291</v>
      </c>
      <c r="IA710" s="4"/>
      <c r="IB710" s="8"/>
      <c r="IC710" s="4"/>
      <c r="ID710" s="8"/>
      <c r="IE710" s="7"/>
      <c r="IF710" s="7"/>
      <c r="IG710" s="2" t="s">
        <v>252</v>
      </c>
      <c r="IH710" s="2" t="s">
        <v>223</v>
      </c>
      <c r="II710" s="2" t="s">
        <v>226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226</v>
      </c>
      <c r="IT710" s="2" t="s">
        <v>226</v>
      </c>
      <c r="IU710" s="2" t="s">
        <v>226</v>
      </c>
      <c r="IV710" s="2" t="s">
        <v>226</v>
      </c>
      <c r="IW710" s="2" t="s">
        <v>226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448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236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223</v>
      </c>
      <c r="LC710" s="2" t="s">
        <v>1004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239</v>
      </c>
      <c r="LN710" s="2" t="s">
        <v>223</v>
      </c>
      <c r="LO710" s="2" t="s">
        <v>1754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239</v>
      </c>
      <c r="LZ710" s="2" t="s">
        <v>223</v>
      </c>
      <c r="MA710" s="2" t="s">
        <v>668</v>
      </c>
      <c r="MB710" s="2" t="s">
        <v>226</v>
      </c>
      <c r="MC710" s="2" t="s">
        <v>238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239</v>
      </c>
      <c r="MX710" s="2" t="s">
        <v>223</v>
      </c>
      <c r="MY710" s="2" t="s">
        <v>1105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239</v>
      </c>
      <c r="NJ710" s="2" t="s">
        <v>261</v>
      </c>
      <c r="NK710" s="2" t="s">
        <v>1375</v>
      </c>
      <c r="NL710" s="2" t="s">
        <v>2327</v>
      </c>
      <c r="NM710" s="2" t="s">
        <v>238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239</v>
      </c>
      <c r="NV710" s="2" t="s">
        <v>237</v>
      </c>
      <c r="NW710" s="2" t="s">
        <v>975</v>
      </c>
      <c r="NX710" s="2" t="s">
        <v>1009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239</v>
      </c>
      <c r="OH710" s="2" t="s">
        <v>237</v>
      </c>
      <c r="OI710" s="2" t="s">
        <v>671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252</v>
      </c>
      <c r="OT710" s="2" t="s">
        <v>223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236</v>
      </c>
      <c r="PF710" s="2" t="s">
        <v>223</v>
      </c>
      <c r="PG710" s="2" t="s">
        <v>226</v>
      </c>
      <c r="PH710" s="2" t="s">
        <v>226</v>
      </c>
      <c r="PI710" s="2" t="s">
        <v>238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226</v>
      </c>
      <c r="QD710" s="2" t="s">
        <v>226</v>
      </c>
      <c r="QE710" s="2" t="s">
        <v>226</v>
      </c>
      <c r="QF710" s="2" t="s">
        <v>226</v>
      </c>
      <c r="QG710" s="2" t="s">
        <v>226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239</v>
      </c>
      <c r="QP710" s="2" t="s">
        <v>237</v>
      </c>
      <c r="QQ710" s="2" t="s">
        <v>1068</v>
      </c>
      <c r="QR710" s="2" t="s">
        <v>3249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266</v>
      </c>
      <c r="RB710" s="2" t="s">
        <v>223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239</v>
      </c>
      <c r="RZ710" s="2" t="s">
        <v>237</v>
      </c>
      <c r="SA710" s="2" t="s">
        <v>4019</v>
      </c>
      <c r="SB710" s="2" t="s">
        <v>1112</v>
      </c>
      <c r="SC710" s="2" t="s">
        <v>238</v>
      </c>
      <c r="SD710" s="2" t="s">
        <v>226</v>
      </c>
      <c r="SE710" s="4">
        <v>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>
        <v>100</v>
      </c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>
        <v>140</v>
      </c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</row>
    <row r="711">
      <c r="A711" s="2" t="s">
        <v>4737</v>
      </c>
      <c r="B711" s="2" t="s">
        <v>577</v>
      </c>
      <c r="C711" s="2" t="s">
        <v>4666</v>
      </c>
      <c r="D711" s="2" t="s">
        <v>215</v>
      </c>
      <c r="E711" s="2" t="s">
        <v>216</v>
      </c>
      <c r="F711" s="2" t="s">
        <v>2207</v>
      </c>
      <c r="G711" s="2" t="s">
        <v>4738</v>
      </c>
      <c r="H711" s="2" t="s">
        <v>3039</v>
      </c>
      <c r="I711" s="2" t="s">
        <v>1350</v>
      </c>
      <c r="J711" s="2" t="s">
        <v>582</v>
      </c>
      <c r="K711" s="2" t="s">
        <v>1414</v>
      </c>
      <c r="L711" s="3">
        <v>26.4</v>
      </c>
      <c r="M711" s="3">
        <v>27.72</v>
      </c>
      <c r="N711" s="3">
        <v>59.99</v>
      </c>
      <c r="O711" s="2" t="s">
        <v>223</v>
      </c>
      <c r="P711" s="2" t="s">
        <v>796</v>
      </c>
      <c r="Q711" s="2" t="s">
        <v>225</v>
      </c>
      <c r="R711" s="2" t="s">
        <v>226</v>
      </c>
      <c r="S711" s="2" t="s">
        <v>4739</v>
      </c>
      <c r="T711" s="2" t="s">
        <v>969</v>
      </c>
      <c r="U711" s="2" t="s">
        <v>489</v>
      </c>
      <c r="V711" s="2" t="s">
        <v>563</v>
      </c>
      <c r="W711" s="2" t="s">
        <v>231</v>
      </c>
      <c r="X711" s="2" t="s">
        <v>226</v>
      </c>
      <c r="Y711" s="2" t="s">
        <v>1809</v>
      </c>
      <c r="Z711" s="4">
        <v>83</v>
      </c>
      <c r="AA711" s="4">
        <f>=ROUNDDOWN(4.36842105263158,0)</f>
      </c>
      <c r="AB711" s="5">
        <v>19</v>
      </c>
      <c r="AC711" s="2" t="s">
        <v>739</v>
      </c>
      <c r="AD711" s="4">
        <v>160</v>
      </c>
      <c r="AE711" s="4">
        <v>800</v>
      </c>
      <c r="AF711" s="6">
        <v>65</v>
      </c>
      <c r="AG711" s="6"/>
      <c r="AH711" s="7">
        <v>0.9643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281</v>
      </c>
      <c r="AQ711" s="8">
        <v>8147.16</v>
      </c>
      <c r="AR711" s="4">
        <v>208</v>
      </c>
      <c r="AS711" s="8">
        <v>5962.47</v>
      </c>
      <c r="AT711" s="7">
        <v>0.351</v>
      </c>
      <c r="AU711" s="7">
        <v>0.3664</v>
      </c>
      <c r="AV711" s="4">
        <v>564</v>
      </c>
      <c r="AW711" s="8">
        <v>17954.86</v>
      </c>
      <c r="AX711" s="4">
        <v>599</v>
      </c>
      <c r="AY711" s="8">
        <v>19337.26</v>
      </c>
      <c r="AZ711" s="7">
        <v>-0.0584</v>
      </c>
      <c r="BA711" s="7">
        <v>-0.0715</v>
      </c>
      <c r="BB711" s="7">
        <v>0.4538</v>
      </c>
      <c r="BC711" s="4">
        <v>564</v>
      </c>
      <c r="BD711" s="8">
        <v>17954.86</v>
      </c>
      <c r="BE711" s="4">
        <v>599</v>
      </c>
      <c r="BF711" s="8">
        <v>19337.26</v>
      </c>
      <c r="BG711" s="7">
        <v>-0.0584</v>
      </c>
      <c r="BH711" s="7">
        <v>-0.0715</v>
      </c>
      <c r="BI711" s="7">
        <v>1</v>
      </c>
      <c r="BJ711" s="4">
        <v>281</v>
      </c>
      <c r="BK711" s="8">
        <v>8147.16</v>
      </c>
      <c r="BL711" s="2" t="s">
        <v>4740</v>
      </c>
      <c r="BM711" s="7">
        <v>1</v>
      </c>
      <c r="BN711" s="7">
        <v>1</v>
      </c>
      <c r="BO711" s="4">
        <v>125</v>
      </c>
      <c r="BP711" s="8">
        <v>3708.75</v>
      </c>
      <c r="BQ711" s="4">
        <v>116</v>
      </c>
      <c r="BR711" s="8">
        <v>3441.72</v>
      </c>
      <c r="BS711" s="7">
        <v>0.0776</v>
      </c>
      <c r="BT711" s="7">
        <v>0.0776</v>
      </c>
      <c r="BU711" s="2" t="s">
        <v>239</v>
      </c>
      <c r="BV711" s="2" t="s">
        <v>223</v>
      </c>
      <c r="BW711" s="2" t="s">
        <v>226</v>
      </c>
      <c r="BX711" s="2" t="s">
        <v>602</v>
      </c>
      <c r="BY711" s="2" t="s">
        <v>238</v>
      </c>
      <c r="BZ711" s="2" t="s">
        <v>226</v>
      </c>
      <c r="CA711" s="4">
        <v>62</v>
      </c>
      <c r="CB711" s="8">
        <v>1710.58</v>
      </c>
      <c r="CC711" s="4">
        <v>19</v>
      </c>
      <c r="CD711" s="8">
        <v>524.21</v>
      </c>
      <c r="CE711" s="7">
        <v>2.2632</v>
      </c>
      <c r="CF711" s="7">
        <v>2.2632</v>
      </c>
      <c r="CG711" s="2" t="s">
        <v>239</v>
      </c>
      <c r="CH711" s="2" t="s">
        <v>223</v>
      </c>
      <c r="CI711" s="2" t="s">
        <v>976</v>
      </c>
      <c r="CJ711" s="2" t="s">
        <v>1985</v>
      </c>
      <c r="CK711" s="2" t="s">
        <v>238</v>
      </c>
      <c r="CL711" s="2" t="s">
        <v>226</v>
      </c>
      <c r="CM711" s="4">
        <v>7</v>
      </c>
      <c r="CN711" s="8">
        <v>202.79</v>
      </c>
      <c r="CO711" s="4">
        <v>1</v>
      </c>
      <c r="CP711" s="8">
        <v>28.97</v>
      </c>
      <c r="CQ711" s="7">
        <v>6</v>
      </c>
      <c r="CR711" s="7">
        <v>6</v>
      </c>
      <c r="CS711" s="2" t="s">
        <v>239</v>
      </c>
      <c r="CT711" s="2" t="s">
        <v>223</v>
      </c>
      <c r="CU711" s="2" t="s">
        <v>1207</v>
      </c>
      <c r="CV711" s="2" t="s">
        <v>1053</v>
      </c>
      <c r="CW711" s="2" t="s">
        <v>238</v>
      </c>
      <c r="CX711" s="2" t="s">
        <v>226</v>
      </c>
      <c r="CY711" s="4">
        <v>11</v>
      </c>
      <c r="CZ711" s="8">
        <v>303.6</v>
      </c>
      <c r="DA711" s="4">
        <v>10</v>
      </c>
      <c r="DB711" s="8">
        <v>276</v>
      </c>
      <c r="DC711" s="7">
        <v>0.1</v>
      </c>
      <c r="DD711" s="7">
        <v>0.1</v>
      </c>
      <c r="DE711" s="2" t="s">
        <v>239</v>
      </c>
      <c r="DF711" s="2" t="s">
        <v>223</v>
      </c>
      <c r="DG711" s="2" t="s">
        <v>1812</v>
      </c>
      <c r="DH711" s="2" t="s">
        <v>1025</v>
      </c>
      <c r="DI711" s="2" t="s">
        <v>238</v>
      </c>
      <c r="DJ711" s="2" t="s">
        <v>226</v>
      </c>
      <c r="DK711" s="4">
        <v>3</v>
      </c>
      <c r="DL711" s="8">
        <v>81.84</v>
      </c>
      <c r="DM711" s="4">
        <v>2</v>
      </c>
      <c r="DN711" s="8">
        <v>49.1</v>
      </c>
      <c r="DO711" s="7">
        <v>0.5</v>
      </c>
      <c r="DP711" s="7">
        <v>0.6668</v>
      </c>
      <c r="DQ711" s="2" t="s">
        <v>239</v>
      </c>
      <c r="DR711" s="2" t="s">
        <v>223</v>
      </c>
      <c r="DS711" s="2" t="s">
        <v>2102</v>
      </c>
      <c r="DT711" s="2" t="s">
        <v>4613</v>
      </c>
      <c r="DU711" s="2" t="s">
        <v>238</v>
      </c>
      <c r="DV711" s="2" t="s">
        <v>226</v>
      </c>
      <c r="DW711" s="4">
        <v>10</v>
      </c>
      <c r="DX711" s="8">
        <v>291.1</v>
      </c>
      <c r="DY711" s="4">
        <v>7</v>
      </c>
      <c r="DZ711" s="8">
        <v>203.77</v>
      </c>
      <c r="EA711" s="7">
        <v>0.4286</v>
      </c>
      <c r="EB711" s="7">
        <v>0.4286</v>
      </c>
      <c r="EC711" s="2" t="s">
        <v>239</v>
      </c>
      <c r="ED711" s="2" t="s">
        <v>223</v>
      </c>
      <c r="EE711" s="2" t="s">
        <v>1233</v>
      </c>
      <c r="EF711" s="2" t="s">
        <v>1984</v>
      </c>
      <c r="EG711" s="2" t="s">
        <v>238</v>
      </c>
      <c r="EH711" s="2" t="s">
        <v>226</v>
      </c>
      <c r="EI711" s="4">
        <v>2</v>
      </c>
      <c r="EJ711" s="8">
        <v>54.68</v>
      </c>
      <c r="EK711" s="4">
        <v>10</v>
      </c>
      <c r="EL711" s="8">
        <v>273.4</v>
      </c>
      <c r="EM711" s="7">
        <v>-0.8</v>
      </c>
      <c r="EN711" s="7">
        <v>-0.8</v>
      </c>
      <c r="EO711" s="2" t="s">
        <v>239</v>
      </c>
      <c r="EP711" s="2" t="s">
        <v>223</v>
      </c>
      <c r="EQ711" s="2" t="s">
        <v>1815</v>
      </c>
      <c r="ER711" s="2" t="s">
        <v>2358</v>
      </c>
      <c r="ES711" s="2" t="s">
        <v>238</v>
      </c>
      <c r="ET711" s="2" t="s">
        <v>226</v>
      </c>
      <c r="EU711" s="4">
        <v>8</v>
      </c>
      <c r="EV711" s="8">
        <v>213.34</v>
      </c>
      <c r="EW711" s="4"/>
      <c r="EX711" s="8"/>
      <c r="EY711" s="7"/>
      <c r="EZ711" s="7"/>
      <c r="FA711" s="2" t="s">
        <v>239</v>
      </c>
      <c r="FB711" s="2" t="s">
        <v>223</v>
      </c>
      <c r="FC711" s="2" t="s">
        <v>1115</v>
      </c>
      <c r="FD711" s="2" t="s">
        <v>4617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223</v>
      </c>
      <c r="FO711" s="2" t="s">
        <v>2301</v>
      </c>
      <c r="FP711" s="2" t="s">
        <v>1243</v>
      </c>
      <c r="FQ711" s="2" t="s">
        <v>238</v>
      </c>
      <c r="FR711" s="2" t="s">
        <v>226</v>
      </c>
      <c r="FS711" s="4">
        <v>11</v>
      </c>
      <c r="FT711" s="8">
        <v>394.27</v>
      </c>
      <c r="FU711" s="4"/>
      <c r="FV711" s="8"/>
      <c r="FW711" s="7"/>
      <c r="FX711" s="7"/>
      <c r="FY711" s="2" t="s">
        <v>239</v>
      </c>
      <c r="FZ711" s="2" t="s">
        <v>223</v>
      </c>
      <c r="GA711" s="2" t="s">
        <v>661</v>
      </c>
      <c r="GB711" s="2" t="s">
        <v>1339</v>
      </c>
      <c r="GC711" s="2" t="s">
        <v>238</v>
      </c>
      <c r="GD711" s="2" t="s">
        <v>226</v>
      </c>
      <c r="GE711" s="4">
        <v>17</v>
      </c>
      <c r="GF711" s="8">
        <v>479.06</v>
      </c>
      <c r="GG711" s="4">
        <v>14</v>
      </c>
      <c r="GH711" s="8">
        <v>394.52</v>
      </c>
      <c r="GI711" s="7">
        <v>0.2143</v>
      </c>
      <c r="GJ711" s="7">
        <v>0.2143</v>
      </c>
      <c r="GK711" s="2" t="s">
        <v>239</v>
      </c>
      <c r="GL711" s="2" t="s">
        <v>223</v>
      </c>
      <c r="GM711" s="2" t="s">
        <v>991</v>
      </c>
      <c r="GN711" s="2" t="s">
        <v>1091</v>
      </c>
      <c r="GO711" s="2" t="s">
        <v>238</v>
      </c>
      <c r="GP711" s="2" t="s">
        <v>226</v>
      </c>
      <c r="GQ711" s="4">
        <v>10</v>
      </c>
      <c r="GR711" s="8">
        <v>281.8</v>
      </c>
      <c r="GS711" s="4">
        <v>4</v>
      </c>
      <c r="GT711" s="8">
        <v>112.72</v>
      </c>
      <c r="GU711" s="7">
        <v>1.5</v>
      </c>
      <c r="GV711" s="7">
        <v>1.5</v>
      </c>
      <c r="GW711" s="2" t="s">
        <v>239</v>
      </c>
      <c r="GX711" s="2" t="s">
        <v>223</v>
      </c>
      <c r="GY711" s="2" t="s">
        <v>4320</v>
      </c>
      <c r="GZ711" s="2" t="s">
        <v>4741</v>
      </c>
      <c r="HA711" s="2" t="s">
        <v>238</v>
      </c>
      <c r="HB711" s="2" t="s">
        <v>226</v>
      </c>
      <c r="HC711" s="4">
        <v>14</v>
      </c>
      <c r="HD711" s="8">
        <v>397.63</v>
      </c>
      <c r="HE711" s="4">
        <v>6</v>
      </c>
      <c r="HF711" s="8">
        <v>172.26</v>
      </c>
      <c r="HG711" s="7">
        <v>1.3333</v>
      </c>
      <c r="HH711" s="7">
        <v>1.3083</v>
      </c>
      <c r="HI711" s="2" t="s">
        <v>239</v>
      </c>
      <c r="HJ711" s="2" t="s">
        <v>223</v>
      </c>
      <c r="HK711" s="2" t="s">
        <v>1114</v>
      </c>
      <c r="HL711" s="2" t="s">
        <v>1986</v>
      </c>
      <c r="HM711" s="2" t="s">
        <v>238</v>
      </c>
      <c r="HN711" s="2" t="s">
        <v>226</v>
      </c>
      <c r="HO711" s="4"/>
      <c r="HP711" s="8"/>
      <c r="HQ711" s="4">
        <v>17</v>
      </c>
      <c r="HR711" s="8">
        <v>428.4</v>
      </c>
      <c r="HS711" s="7">
        <v>-1</v>
      </c>
      <c r="HT711" s="7">
        <v>-1</v>
      </c>
      <c r="HU711" s="2" t="s">
        <v>1002</v>
      </c>
      <c r="HV711" s="2" t="s">
        <v>237</v>
      </c>
      <c r="HW711" s="2" t="s">
        <v>980</v>
      </c>
      <c r="HX711" s="2" t="s">
        <v>2292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252</v>
      </c>
      <c r="IH711" s="2" t="s">
        <v>223</v>
      </c>
      <c r="II711" s="2" t="s">
        <v>226</v>
      </c>
      <c r="IJ711" s="2" t="s">
        <v>226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226</v>
      </c>
      <c r="IT711" s="2" t="s">
        <v>226</v>
      </c>
      <c r="IU711" s="2" t="s">
        <v>226</v>
      </c>
      <c r="IV711" s="2" t="s">
        <v>226</v>
      </c>
      <c r="IW711" s="2" t="s">
        <v>226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448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223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223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223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239</v>
      </c>
      <c r="LB711" s="2" t="s">
        <v>223</v>
      </c>
      <c r="LC711" s="2" t="s">
        <v>4320</v>
      </c>
      <c r="LD711" s="2" t="s">
        <v>3222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239</v>
      </c>
      <c r="LN711" s="2" t="s">
        <v>223</v>
      </c>
      <c r="LO711" s="2" t="s">
        <v>321</v>
      </c>
      <c r="LP711" s="2" t="s">
        <v>3159</v>
      </c>
      <c r="LQ711" s="2" t="s">
        <v>238</v>
      </c>
      <c r="LR711" s="2" t="s">
        <v>226</v>
      </c>
      <c r="LS711" s="4">
        <v>1</v>
      </c>
      <c r="LT711" s="8">
        <v>27.72</v>
      </c>
      <c r="LU711" s="4"/>
      <c r="LV711" s="8"/>
      <c r="LW711" s="7"/>
      <c r="LX711" s="7"/>
      <c r="LY711" s="2" t="s">
        <v>239</v>
      </c>
      <c r="LZ711" s="2" t="s">
        <v>223</v>
      </c>
      <c r="MA711" s="2" t="s">
        <v>668</v>
      </c>
      <c r="MB711" s="2" t="s">
        <v>3122</v>
      </c>
      <c r="MC711" s="2" t="s">
        <v>238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239</v>
      </c>
      <c r="ML711" s="2" t="s">
        <v>223</v>
      </c>
      <c r="MM711" s="2" t="s">
        <v>920</v>
      </c>
      <c r="MN711" s="2" t="s">
        <v>226</v>
      </c>
      <c r="MO711" s="2" t="s">
        <v>238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239</v>
      </c>
      <c r="MX711" s="2" t="s">
        <v>223</v>
      </c>
      <c r="MY711" s="2" t="s">
        <v>2483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>
        <v>2</v>
      </c>
      <c r="NF711" s="8">
        <v>57.4</v>
      </c>
      <c r="NG711" s="7">
        <v>-1</v>
      </c>
      <c r="NH711" s="7">
        <v>-1</v>
      </c>
      <c r="NI711" s="2" t="s">
        <v>239</v>
      </c>
      <c r="NJ711" s="2" t="s">
        <v>261</v>
      </c>
      <c r="NK711" s="2" t="s">
        <v>1451</v>
      </c>
      <c r="NL711" s="2" t="s">
        <v>4742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239</v>
      </c>
      <c r="NV711" s="2" t="s">
        <v>237</v>
      </c>
      <c r="NW711" s="2" t="s">
        <v>1132</v>
      </c>
      <c r="NX711" s="2" t="s">
        <v>1714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239</v>
      </c>
      <c r="OH711" s="2" t="s">
        <v>237</v>
      </c>
      <c r="OI711" s="2" t="s">
        <v>671</v>
      </c>
      <c r="OJ711" s="2" t="s">
        <v>1618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252</v>
      </c>
      <c r="OT711" s="2" t="s">
        <v>223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236</v>
      </c>
      <c r="PF711" s="2" t="s">
        <v>223</v>
      </c>
      <c r="PG711" s="2" t="s">
        <v>226</v>
      </c>
      <c r="PH711" s="2" t="s">
        <v>226</v>
      </c>
      <c r="PI711" s="2" t="s">
        <v>238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226</v>
      </c>
      <c r="QD711" s="2" t="s">
        <v>226</v>
      </c>
      <c r="QE711" s="2" t="s">
        <v>226</v>
      </c>
      <c r="QF711" s="2" t="s">
        <v>226</v>
      </c>
      <c r="QG711" s="2" t="s">
        <v>226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239</v>
      </c>
      <c r="QP711" s="2" t="s">
        <v>237</v>
      </c>
      <c r="QQ711" s="2" t="s">
        <v>1012</v>
      </c>
      <c r="QR711" s="2" t="s">
        <v>4742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266</v>
      </c>
      <c r="RB711" s="2" t="s">
        <v>223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239</v>
      </c>
      <c r="RZ711" s="2" t="s">
        <v>237</v>
      </c>
      <c r="SA711" s="2" t="s">
        <v>1153</v>
      </c>
      <c r="SB711" s="2" t="s">
        <v>1025</v>
      </c>
      <c r="SC711" s="2" t="s">
        <v>238</v>
      </c>
      <c r="SD711" s="2" t="s">
        <v>226</v>
      </c>
      <c r="SE711" s="4">
        <v>83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>
        <v>160</v>
      </c>
      <c r="UC711" s="4"/>
      <c r="UD711" s="4"/>
      <c r="UE711" s="4"/>
      <c r="UF711" s="4"/>
      <c r="UG711" s="4"/>
      <c r="UH711" s="4">
        <v>440</v>
      </c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>
        <v>200</v>
      </c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</row>
    <row r="712">
      <c r="A712" s="2" t="s">
        <v>4743</v>
      </c>
      <c r="B712" s="2" t="s">
        <v>577</v>
      </c>
      <c r="C712" s="2" t="s">
        <v>4666</v>
      </c>
      <c r="D712" s="2" t="s">
        <v>215</v>
      </c>
      <c r="E712" s="2" t="s">
        <v>216</v>
      </c>
      <c r="F712" s="2" t="s">
        <v>2207</v>
      </c>
      <c r="G712" s="2" t="s">
        <v>4738</v>
      </c>
      <c r="H712" s="2" t="s">
        <v>3039</v>
      </c>
      <c r="I712" s="2" t="s">
        <v>1350</v>
      </c>
      <c r="J712" s="2" t="s">
        <v>221</v>
      </c>
      <c r="K712" s="2" t="s">
        <v>1414</v>
      </c>
      <c r="L712" s="3">
        <v>31.5</v>
      </c>
      <c r="M712" s="3">
        <v>33.08</v>
      </c>
      <c r="N712" s="3">
        <v>69.99</v>
      </c>
      <c r="O712" s="2" t="s">
        <v>223</v>
      </c>
      <c r="P712" s="2" t="s">
        <v>796</v>
      </c>
      <c r="Q712" s="2" t="s">
        <v>225</v>
      </c>
      <c r="R712" s="2" t="s">
        <v>226</v>
      </c>
      <c r="S712" s="2" t="s">
        <v>4739</v>
      </c>
      <c r="T712" s="2" t="s">
        <v>969</v>
      </c>
      <c r="U712" s="2" t="s">
        <v>371</v>
      </c>
      <c r="V712" s="2" t="s">
        <v>563</v>
      </c>
      <c r="W712" s="2" t="s">
        <v>231</v>
      </c>
      <c r="X712" s="2" t="s">
        <v>226</v>
      </c>
      <c r="Y712" s="2" t="s">
        <v>1809</v>
      </c>
      <c r="Z712" s="4">
        <v>460</v>
      </c>
      <c r="AA712" s="4">
        <f>=ROUNDDOWN(18.4,0)</f>
      </c>
      <c r="AB712" s="5">
        <v>25</v>
      </c>
      <c r="AC712" s="2" t="s">
        <v>739</v>
      </c>
      <c r="AD712" s="4">
        <v>170</v>
      </c>
      <c r="AE712" s="4">
        <v>410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283</v>
      </c>
      <c r="AQ712" s="8">
        <v>9807.7</v>
      </c>
      <c r="AR712" s="4">
        <v>391</v>
      </c>
      <c r="AS712" s="8">
        <v>13374.79</v>
      </c>
      <c r="AT712" s="7">
        <v>-0.2762</v>
      </c>
      <c r="AU712" s="7">
        <v>-0.2667</v>
      </c>
      <c r="AV712" s="4" t="s">
        <v>226</v>
      </c>
      <c r="AW712" s="8" t="s">
        <v>226</v>
      </c>
      <c r="AX712" s="4" t="s">
        <v>226</v>
      </c>
      <c r="AY712" s="8" t="s">
        <v>226</v>
      </c>
      <c r="AZ712" s="7" t="s">
        <v>226</v>
      </c>
      <c r="BA712" s="7" t="s">
        <v>226</v>
      </c>
      <c r="BB712" s="7">
        <v>0.5462</v>
      </c>
      <c r="BC712" s="4" t="s">
        <v>226</v>
      </c>
      <c r="BD712" s="8" t="s">
        <v>226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 t="s">
        <v>226</v>
      </c>
      <c r="BJ712" s="4">
        <v>283</v>
      </c>
      <c r="BK712" s="8">
        <v>9807.7</v>
      </c>
      <c r="BL712" s="2" t="s">
        <v>4744</v>
      </c>
      <c r="BM712" s="7">
        <v>1</v>
      </c>
      <c r="BN712" s="7">
        <v>1</v>
      </c>
      <c r="BO712" s="4">
        <v>122</v>
      </c>
      <c r="BP712" s="8">
        <v>4404.2</v>
      </c>
      <c r="BQ712" s="4">
        <v>201</v>
      </c>
      <c r="BR712" s="8">
        <v>7256.1</v>
      </c>
      <c r="BS712" s="7">
        <v>-0.393</v>
      </c>
      <c r="BT712" s="7">
        <v>-0.393</v>
      </c>
      <c r="BU712" s="2" t="s">
        <v>239</v>
      </c>
      <c r="BV712" s="2" t="s">
        <v>223</v>
      </c>
      <c r="BW712" s="2" t="s">
        <v>226</v>
      </c>
      <c r="BX712" s="2" t="s">
        <v>1885</v>
      </c>
      <c r="BY712" s="2" t="s">
        <v>238</v>
      </c>
      <c r="BZ712" s="2" t="s">
        <v>226</v>
      </c>
      <c r="CA712" s="4">
        <v>51</v>
      </c>
      <c r="CB712" s="8">
        <v>1688.61</v>
      </c>
      <c r="CC712" s="4">
        <v>43</v>
      </c>
      <c r="CD712" s="8">
        <v>1423.73</v>
      </c>
      <c r="CE712" s="7">
        <v>0.186</v>
      </c>
      <c r="CF712" s="7">
        <v>0.186</v>
      </c>
      <c r="CG712" s="2" t="s">
        <v>239</v>
      </c>
      <c r="CH712" s="2" t="s">
        <v>223</v>
      </c>
      <c r="CI712" s="2" t="s">
        <v>976</v>
      </c>
      <c r="CJ712" s="2" t="s">
        <v>1985</v>
      </c>
      <c r="CK712" s="2" t="s">
        <v>238</v>
      </c>
      <c r="CL712" s="2" t="s">
        <v>226</v>
      </c>
      <c r="CM712" s="4">
        <v>9</v>
      </c>
      <c r="CN712" s="8">
        <v>312.93</v>
      </c>
      <c r="CO712" s="4">
        <v>1</v>
      </c>
      <c r="CP712" s="8">
        <v>34.77</v>
      </c>
      <c r="CQ712" s="7">
        <v>8</v>
      </c>
      <c r="CR712" s="7">
        <v>8</v>
      </c>
      <c r="CS712" s="2" t="s">
        <v>239</v>
      </c>
      <c r="CT712" s="2" t="s">
        <v>223</v>
      </c>
      <c r="CU712" s="2" t="s">
        <v>1207</v>
      </c>
      <c r="CV712" s="2" t="s">
        <v>1985</v>
      </c>
      <c r="CW712" s="2" t="s">
        <v>238</v>
      </c>
      <c r="CX712" s="2" t="s">
        <v>226</v>
      </c>
      <c r="CY712" s="4">
        <v>19</v>
      </c>
      <c r="CZ712" s="8">
        <v>625.1</v>
      </c>
      <c r="DA712" s="4">
        <v>21</v>
      </c>
      <c r="DB712" s="8">
        <v>690.9</v>
      </c>
      <c r="DC712" s="7">
        <v>-0.0952</v>
      </c>
      <c r="DD712" s="7">
        <v>-0.0952</v>
      </c>
      <c r="DE712" s="2" t="s">
        <v>239</v>
      </c>
      <c r="DF712" s="2" t="s">
        <v>223</v>
      </c>
      <c r="DG712" s="2" t="s">
        <v>1812</v>
      </c>
      <c r="DH712" s="2" t="s">
        <v>1025</v>
      </c>
      <c r="DI712" s="2" t="s">
        <v>238</v>
      </c>
      <c r="DJ712" s="2" t="s">
        <v>226</v>
      </c>
      <c r="DK712" s="4">
        <v>1</v>
      </c>
      <c r="DL712" s="8">
        <v>32.72</v>
      </c>
      <c r="DM712" s="4">
        <v>3</v>
      </c>
      <c r="DN712" s="8">
        <v>85.08</v>
      </c>
      <c r="DO712" s="7">
        <v>-0.6667</v>
      </c>
      <c r="DP712" s="7">
        <v>-0.6154</v>
      </c>
      <c r="DQ712" s="2" t="s">
        <v>239</v>
      </c>
      <c r="DR712" s="2" t="s">
        <v>223</v>
      </c>
      <c r="DS712" s="2" t="s">
        <v>2102</v>
      </c>
      <c r="DT712" s="2" t="s">
        <v>1061</v>
      </c>
      <c r="DU712" s="2" t="s">
        <v>238</v>
      </c>
      <c r="DV712" s="2" t="s">
        <v>226</v>
      </c>
      <c r="DW712" s="4">
        <v>23</v>
      </c>
      <c r="DX712" s="8">
        <v>798.79</v>
      </c>
      <c r="DY712" s="4">
        <v>18</v>
      </c>
      <c r="DZ712" s="8">
        <v>625.14</v>
      </c>
      <c r="EA712" s="7">
        <v>0.2778</v>
      </c>
      <c r="EB712" s="7">
        <v>0.2778</v>
      </c>
      <c r="EC712" s="2" t="s">
        <v>239</v>
      </c>
      <c r="ED712" s="2" t="s">
        <v>223</v>
      </c>
      <c r="EE712" s="2" t="s">
        <v>1233</v>
      </c>
      <c r="EF712" s="2" t="s">
        <v>980</v>
      </c>
      <c r="EG712" s="2" t="s">
        <v>238</v>
      </c>
      <c r="EH712" s="2" t="s">
        <v>226</v>
      </c>
      <c r="EI712" s="4">
        <v>14</v>
      </c>
      <c r="EJ712" s="8">
        <v>459.34</v>
      </c>
      <c r="EK712" s="4">
        <v>14</v>
      </c>
      <c r="EL712" s="8">
        <v>459.34</v>
      </c>
      <c r="EM712" s="7"/>
      <c r="EN712" s="7"/>
      <c r="EO712" s="2" t="s">
        <v>239</v>
      </c>
      <c r="EP712" s="2" t="s">
        <v>223</v>
      </c>
      <c r="EQ712" s="2" t="s">
        <v>1815</v>
      </c>
      <c r="ER712" s="2" t="s">
        <v>1827</v>
      </c>
      <c r="ES712" s="2" t="s">
        <v>238</v>
      </c>
      <c r="ET712" s="2" t="s">
        <v>226</v>
      </c>
      <c r="EU712" s="4">
        <v>9</v>
      </c>
      <c r="EV712" s="8">
        <v>303.71</v>
      </c>
      <c r="EW712" s="4"/>
      <c r="EX712" s="8"/>
      <c r="EY712" s="7"/>
      <c r="EZ712" s="7"/>
      <c r="FA712" s="2" t="s">
        <v>239</v>
      </c>
      <c r="FB712" s="2" t="s">
        <v>223</v>
      </c>
      <c r="FC712" s="2" t="s">
        <v>1115</v>
      </c>
      <c r="FD712" s="2" t="s">
        <v>4617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223</v>
      </c>
      <c r="FO712" s="2" t="s">
        <v>2301</v>
      </c>
      <c r="FP712" s="2" t="s">
        <v>4327</v>
      </c>
      <c r="FQ712" s="2" t="s">
        <v>238</v>
      </c>
      <c r="FR712" s="2" t="s">
        <v>226</v>
      </c>
      <c r="FS712" s="4">
        <v>14</v>
      </c>
      <c r="FT712" s="8">
        <v>493.01</v>
      </c>
      <c r="FU712" s="4"/>
      <c r="FV712" s="8"/>
      <c r="FW712" s="7"/>
      <c r="FX712" s="7"/>
      <c r="FY712" s="2" t="s">
        <v>239</v>
      </c>
      <c r="FZ712" s="2" t="s">
        <v>223</v>
      </c>
      <c r="GA712" s="2" t="s">
        <v>661</v>
      </c>
      <c r="GB712" s="2" t="s">
        <v>1327</v>
      </c>
      <c r="GC712" s="2" t="s">
        <v>238</v>
      </c>
      <c r="GD712" s="2" t="s">
        <v>226</v>
      </c>
      <c r="GE712" s="4"/>
      <c r="GF712" s="8"/>
      <c r="GG712" s="4">
        <v>7</v>
      </c>
      <c r="GH712" s="8">
        <v>236.67</v>
      </c>
      <c r="GI712" s="7">
        <v>-1</v>
      </c>
      <c r="GJ712" s="7">
        <v>-1</v>
      </c>
      <c r="GK712" s="2" t="s">
        <v>1002</v>
      </c>
      <c r="GL712" s="2" t="s">
        <v>237</v>
      </c>
      <c r="GM712" s="2" t="s">
        <v>991</v>
      </c>
      <c r="GN712" s="2" t="s">
        <v>588</v>
      </c>
      <c r="GO712" s="2" t="s">
        <v>238</v>
      </c>
      <c r="GP712" s="2" t="s">
        <v>226</v>
      </c>
      <c r="GQ712" s="4">
        <v>13</v>
      </c>
      <c r="GR712" s="8">
        <v>439.53</v>
      </c>
      <c r="GS712" s="4">
        <v>7</v>
      </c>
      <c r="GT712" s="8">
        <v>236.67</v>
      </c>
      <c r="GU712" s="7">
        <v>0.8571</v>
      </c>
      <c r="GV712" s="7">
        <v>0.8571</v>
      </c>
      <c r="GW712" s="2" t="s">
        <v>239</v>
      </c>
      <c r="GX712" s="2" t="s">
        <v>223</v>
      </c>
      <c r="GY712" s="2" t="s">
        <v>1025</v>
      </c>
      <c r="GZ712" s="2" t="s">
        <v>1151</v>
      </c>
      <c r="HA712" s="2" t="s">
        <v>238</v>
      </c>
      <c r="HB712" s="2" t="s">
        <v>226</v>
      </c>
      <c r="HC712" s="4">
        <v>8</v>
      </c>
      <c r="HD712" s="8">
        <v>249.76</v>
      </c>
      <c r="HE712" s="4">
        <v>37</v>
      </c>
      <c r="HF712" s="8">
        <v>1123.07</v>
      </c>
      <c r="HG712" s="7">
        <v>-0.7838</v>
      </c>
      <c r="HH712" s="7">
        <v>-0.7776</v>
      </c>
      <c r="HI712" s="2" t="s">
        <v>239</v>
      </c>
      <c r="HJ712" s="2" t="s">
        <v>223</v>
      </c>
      <c r="HK712" s="2" t="s">
        <v>1114</v>
      </c>
      <c r="HL712" s="2" t="s">
        <v>1025</v>
      </c>
      <c r="HM712" s="2" t="s">
        <v>238</v>
      </c>
      <c r="HN712" s="2" t="s">
        <v>226</v>
      </c>
      <c r="HO712" s="4"/>
      <c r="HP712" s="8"/>
      <c r="HQ712" s="4">
        <v>32</v>
      </c>
      <c r="HR712" s="8">
        <v>967.68</v>
      </c>
      <c r="HS712" s="7">
        <v>-1</v>
      </c>
      <c r="HT712" s="7">
        <v>-1</v>
      </c>
      <c r="HU712" s="2" t="s">
        <v>1002</v>
      </c>
      <c r="HV712" s="2" t="s">
        <v>237</v>
      </c>
      <c r="HW712" s="2" t="s">
        <v>980</v>
      </c>
      <c r="HX712" s="2" t="s">
        <v>1232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252</v>
      </c>
      <c r="IH712" s="2" t="s">
        <v>223</v>
      </c>
      <c r="II712" s="2" t="s">
        <v>226</v>
      </c>
      <c r="IJ712" s="2" t="s">
        <v>226</v>
      </c>
      <c r="IK712" s="2" t="s">
        <v>238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226</v>
      </c>
      <c r="IT712" s="2" t="s">
        <v>226</v>
      </c>
      <c r="IU712" s="2" t="s">
        <v>226</v>
      </c>
      <c r="IV712" s="2" t="s">
        <v>226</v>
      </c>
      <c r="IW712" s="2" t="s">
        <v>226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448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226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236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239</v>
      </c>
      <c r="LB712" s="2" t="s">
        <v>223</v>
      </c>
      <c r="LC712" s="2" t="s">
        <v>1034</v>
      </c>
      <c r="LD712" s="2" t="s">
        <v>3357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239</v>
      </c>
      <c r="LN712" s="2" t="s">
        <v>223</v>
      </c>
      <c r="LO712" s="2" t="s">
        <v>321</v>
      </c>
      <c r="LP712" s="2" t="s">
        <v>278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239</v>
      </c>
      <c r="LZ712" s="2" t="s">
        <v>223</v>
      </c>
      <c r="MA712" s="2" t="s">
        <v>3276</v>
      </c>
      <c r="MB712" s="2" t="s">
        <v>226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239</v>
      </c>
      <c r="ML712" s="2" t="s">
        <v>223</v>
      </c>
      <c r="MM712" s="2" t="s">
        <v>920</v>
      </c>
      <c r="MN712" s="2" t="s">
        <v>226</v>
      </c>
      <c r="MO712" s="2" t="s">
        <v>238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223</v>
      </c>
      <c r="MY712" s="2" t="s">
        <v>2483</v>
      </c>
      <c r="MZ712" s="2" t="s">
        <v>226</v>
      </c>
      <c r="NA712" s="2" t="s">
        <v>238</v>
      </c>
      <c r="NB712" s="2" t="s">
        <v>226</v>
      </c>
      <c r="NC712" s="4"/>
      <c r="ND712" s="8"/>
      <c r="NE712" s="4">
        <v>3</v>
      </c>
      <c r="NF712" s="8">
        <v>103.32</v>
      </c>
      <c r="NG712" s="7">
        <v>-1</v>
      </c>
      <c r="NH712" s="7">
        <v>-1</v>
      </c>
      <c r="NI712" s="2" t="s">
        <v>239</v>
      </c>
      <c r="NJ712" s="2" t="s">
        <v>261</v>
      </c>
      <c r="NK712" s="2" t="s">
        <v>1451</v>
      </c>
      <c r="NL712" s="2" t="s">
        <v>1980</v>
      </c>
      <c r="NM712" s="2" t="s">
        <v>238</v>
      </c>
      <c r="NN712" s="2" t="s">
        <v>226</v>
      </c>
      <c r="NO712" s="4"/>
      <c r="NP712" s="8"/>
      <c r="NQ712" s="4">
        <v>4</v>
      </c>
      <c r="NR712" s="8">
        <v>132.32</v>
      </c>
      <c r="NS712" s="7">
        <v>-1</v>
      </c>
      <c r="NT712" s="7">
        <v>-1</v>
      </c>
      <c r="NU712" s="2" t="s">
        <v>239</v>
      </c>
      <c r="NV712" s="2" t="s">
        <v>237</v>
      </c>
      <c r="NW712" s="2" t="s">
        <v>1132</v>
      </c>
      <c r="NX712" s="2" t="s">
        <v>4745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239</v>
      </c>
      <c r="OH712" s="2" t="s">
        <v>237</v>
      </c>
      <c r="OI712" s="2" t="s">
        <v>671</v>
      </c>
      <c r="OJ712" s="2" t="s">
        <v>226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252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239</v>
      </c>
      <c r="QP712" s="2" t="s">
        <v>237</v>
      </c>
      <c r="QQ712" s="2" t="s">
        <v>1012</v>
      </c>
      <c r="QR712" s="2" t="s">
        <v>4329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266</v>
      </c>
      <c r="RB712" s="2" t="s">
        <v>223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239</v>
      </c>
      <c r="RZ712" s="2" t="s">
        <v>237</v>
      </c>
      <c r="SA712" s="2" t="s">
        <v>1153</v>
      </c>
      <c r="SB712" s="2" t="s">
        <v>1025</v>
      </c>
      <c r="SC712" s="2" t="s">
        <v>238</v>
      </c>
      <c r="SD712" s="2" t="s">
        <v>226</v>
      </c>
      <c r="SE712" s="4">
        <v>460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>
        <v>170</v>
      </c>
      <c r="UC712" s="4"/>
      <c r="UD712" s="4"/>
      <c r="UE712" s="4"/>
      <c r="UF712" s="4"/>
      <c r="UG712" s="4"/>
      <c r="UH712" s="4">
        <v>240</v>
      </c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</row>
    <row r="713">
      <c r="A713" s="2" t="s">
        <v>4746</v>
      </c>
      <c r="B713" s="2" t="s">
        <v>577</v>
      </c>
      <c r="C713" s="2" t="s">
        <v>4666</v>
      </c>
      <c r="D713" s="2" t="s">
        <v>215</v>
      </c>
      <c r="E713" s="2" t="s">
        <v>216</v>
      </c>
      <c r="F713" s="2" t="s">
        <v>4747</v>
      </c>
      <c r="G713" s="2" t="s">
        <v>4748</v>
      </c>
      <c r="H713" s="2" t="s">
        <v>4749</v>
      </c>
      <c r="I713" s="2" t="s">
        <v>4750</v>
      </c>
      <c r="J713" s="2" t="s">
        <v>582</v>
      </c>
      <c r="K713" s="2" t="s">
        <v>1283</v>
      </c>
      <c r="L713" s="3">
        <v>31.05</v>
      </c>
      <c r="M713" s="3">
        <v>32.6</v>
      </c>
      <c r="N713" s="3">
        <v>59.99</v>
      </c>
      <c r="O713" s="2" t="s">
        <v>223</v>
      </c>
      <c r="P713" s="2" t="s">
        <v>736</v>
      </c>
      <c r="Q713" s="2" t="s">
        <v>225</v>
      </c>
      <c r="R713" s="2" t="s">
        <v>226</v>
      </c>
      <c r="S713" s="2" t="s">
        <v>4751</v>
      </c>
      <c r="T713" s="2" t="s">
        <v>969</v>
      </c>
      <c r="U713" s="2" t="s">
        <v>489</v>
      </c>
      <c r="V713" s="2" t="s">
        <v>1285</v>
      </c>
      <c r="W713" s="2" t="s">
        <v>971</v>
      </c>
      <c r="X713" s="2" t="s">
        <v>231</v>
      </c>
      <c r="Y713" s="2" t="s">
        <v>4231</v>
      </c>
      <c r="Z713" s="4">
        <v>142</v>
      </c>
      <c r="AA713" s="4">
        <f>=ROUNDDOWN(7.88888888888889,0)</f>
      </c>
      <c r="AB713" s="5">
        <v>18</v>
      </c>
      <c r="AC713" s="2" t="s">
        <v>4673</v>
      </c>
      <c r="AD713" s="4">
        <v>120</v>
      </c>
      <c r="AE713" s="4">
        <v>530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139</v>
      </c>
      <c r="AQ713" s="8">
        <v>4977.58</v>
      </c>
      <c r="AR713" s="4">
        <v>251</v>
      </c>
      <c r="AS713" s="8">
        <v>9141.23</v>
      </c>
      <c r="AT713" s="7">
        <v>-0.4462</v>
      </c>
      <c r="AU713" s="7">
        <v>-0.4555</v>
      </c>
      <c r="AV713" s="4">
        <v>388</v>
      </c>
      <c r="AW713" s="8">
        <v>15409.56</v>
      </c>
      <c r="AX713" s="4">
        <v>676</v>
      </c>
      <c r="AY713" s="8">
        <v>27236.61</v>
      </c>
      <c r="AZ713" s="7">
        <v>-0.426</v>
      </c>
      <c r="BA713" s="7">
        <v>-0.4342</v>
      </c>
      <c r="BB713" s="7">
        <v>0.323</v>
      </c>
      <c r="BC713" s="4">
        <v>388</v>
      </c>
      <c r="BD713" s="8">
        <v>15409.56</v>
      </c>
      <c r="BE713" s="4">
        <v>711</v>
      </c>
      <c r="BF713" s="8">
        <v>28063.58</v>
      </c>
      <c r="BG713" s="7">
        <v>-0.4543</v>
      </c>
      <c r="BH713" s="7">
        <v>-0.4509</v>
      </c>
      <c r="BI713" s="7">
        <v>1</v>
      </c>
      <c r="BJ713" s="4">
        <v>139</v>
      </c>
      <c r="BK713" s="8">
        <v>4977.58</v>
      </c>
      <c r="BL713" s="2" t="s">
        <v>4752</v>
      </c>
      <c r="BM713" s="7">
        <v>1</v>
      </c>
      <c r="BN713" s="7">
        <v>1</v>
      </c>
      <c r="BO713" s="4">
        <v>37</v>
      </c>
      <c r="BP713" s="8">
        <v>1468.16</v>
      </c>
      <c r="BQ713" s="4">
        <v>7</v>
      </c>
      <c r="BR713" s="8">
        <v>277.76</v>
      </c>
      <c r="BS713" s="7">
        <v>4.2857</v>
      </c>
      <c r="BT713" s="7">
        <v>4.2857</v>
      </c>
      <c r="BU713" s="2" t="s">
        <v>239</v>
      </c>
      <c r="BV713" s="2" t="s">
        <v>223</v>
      </c>
      <c r="BW713" s="2" t="s">
        <v>226</v>
      </c>
      <c r="BX713" s="2" t="s">
        <v>1749</v>
      </c>
      <c r="BY713" s="2" t="s">
        <v>238</v>
      </c>
      <c r="BZ713" s="2" t="s">
        <v>226</v>
      </c>
      <c r="CA713" s="4">
        <v>16</v>
      </c>
      <c r="CB713" s="8">
        <v>604.8</v>
      </c>
      <c r="CC713" s="4">
        <v>23</v>
      </c>
      <c r="CD713" s="8">
        <v>869.4</v>
      </c>
      <c r="CE713" s="7">
        <v>-0.3043</v>
      </c>
      <c r="CF713" s="7">
        <v>-0.3043</v>
      </c>
      <c r="CG713" s="2" t="s">
        <v>239</v>
      </c>
      <c r="CH713" s="2" t="s">
        <v>223</v>
      </c>
      <c r="CI713" s="2" t="s">
        <v>1837</v>
      </c>
      <c r="CJ713" s="2" t="s">
        <v>811</v>
      </c>
      <c r="CK713" s="2" t="s">
        <v>238</v>
      </c>
      <c r="CL713" s="2" t="s">
        <v>226</v>
      </c>
      <c r="CM713" s="4">
        <v>17</v>
      </c>
      <c r="CN713" s="8">
        <v>664.87</v>
      </c>
      <c r="CO713" s="4">
        <v>29</v>
      </c>
      <c r="CP713" s="8">
        <v>1134.19</v>
      </c>
      <c r="CQ713" s="7">
        <v>-0.4138</v>
      </c>
      <c r="CR713" s="7">
        <v>-0.4138</v>
      </c>
      <c r="CS713" s="2" t="s">
        <v>239</v>
      </c>
      <c r="CT713" s="2" t="s">
        <v>223</v>
      </c>
      <c r="CU713" s="2" t="s">
        <v>4231</v>
      </c>
      <c r="CV713" s="2" t="s">
        <v>4753</v>
      </c>
      <c r="CW713" s="2" t="s">
        <v>238</v>
      </c>
      <c r="CX713" s="2" t="s">
        <v>226</v>
      </c>
      <c r="CY713" s="4">
        <v>3</v>
      </c>
      <c r="CZ713" s="8">
        <v>116.97</v>
      </c>
      <c r="DA713" s="4">
        <v>9</v>
      </c>
      <c r="DB713" s="8">
        <v>350.91</v>
      </c>
      <c r="DC713" s="7">
        <v>-0.6667</v>
      </c>
      <c r="DD713" s="7">
        <v>-0.6667</v>
      </c>
      <c r="DE713" s="2" t="s">
        <v>239</v>
      </c>
      <c r="DF713" s="2" t="s">
        <v>223</v>
      </c>
      <c r="DG713" s="2" t="s">
        <v>1837</v>
      </c>
      <c r="DH713" s="2" t="s">
        <v>1275</v>
      </c>
      <c r="DI713" s="2" t="s">
        <v>238</v>
      </c>
      <c r="DJ713" s="2" t="s">
        <v>226</v>
      </c>
      <c r="DK713" s="4">
        <v>20</v>
      </c>
      <c r="DL713" s="8">
        <v>586.06</v>
      </c>
      <c r="DM713" s="4">
        <v>8</v>
      </c>
      <c r="DN713" s="8">
        <v>279.76</v>
      </c>
      <c r="DO713" s="7">
        <v>1.5</v>
      </c>
      <c r="DP713" s="7">
        <v>1.0949</v>
      </c>
      <c r="DQ713" s="2" t="s">
        <v>239</v>
      </c>
      <c r="DR713" s="2" t="s">
        <v>223</v>
      </c>
      <c r="DS713" s="2" t="s">
        <v>738</v>
      </c>
      <c r="DT713" s="2" t="s">
        <v>3499</v>
      </c>
      <c r="DU713" s="2" t="s">
        <v>238</v>
      </c>
      <c r="DV713" s="2" t="s">
        <v>226</v>
      </c>
      <c r="DW713" s="4">
        <v>6</v>
      </c>
      <c r="DX713" s="8">
        <v>228.24</v>
      </c>
      <c r="DY713" s="4">
        <v>11</v>
      </c>
      <c r="DZ713" s="8">
        <v>418.44</v>
      </c>
      <c r="EA713" s="7">
        <v>-0.4545</v>
      </c>
      <c r="EB713" s="7">
        <v>-0.4545</v>
      </c>
      <c r="EC713" s="2" t="s">
        <v>239</v>
      </c>
      <c r="ED713" s="2" t="s">
        <v>223</v>
      </c>
      <c r="EE713" s="2" t="s">
        <v>1719</v>
      </c>
      <c r="EF713" s="2" t="s">
        <v>725</v>
      </c>
      <c r="EG713" s="2" t="s">
        <v>238</v>
      </c>
      <c r="EH713" s="2" t="s">
        <v>226</v>
      </c>
      <c r="EI713" s="4">
        <v>30</v>
      </c>
      <c r="EJ713" s="8">
        <v>820.2</v>
      </c>
      <c r="EK713" s="4">
        <v>68</v>
      </c>
      <c r="EL713" s="8">
        <v>2324.24</v>
      </c>
      <c r="EM713" s="7">
        <v>-0.5588</v>
      </c>
      <c r="EN713" s="7">
        <v>-0.6471</v>
      </c>
      <c r="EO713" s="2" t="s">
        <v>239</v>
      </c>
      <c r="EP713" s="2" t="s">
        <v>223</v>
      </c>
      <c r="EQ713" s="2" t="s">
        <v>4231</v>
      </c>
      <c r="ER713" s="2" t="s">
        <v>3405</v>
      </c>
      <c r="ES713" s="2" t="s">
        <v>238</v>
      </c>
      <c r="ET713" s="2" t="s">
        <v>226</v>
      </c>
      <c r="EU713" s="4">
        <v>2</v>
      </c>
      <c r="EV713" s="8">
        <v>80.96</v>
      </c>
      <c r="EW713" s="4">
        <v>63</v>
      </c>
      <c r="EX713" s="8">
        <v>2267.38</v>
      </c>
      <c r="EY713" s="7">
        <v>-0.9683</v>
      </c>
      <c r="EZ713" s="7">
        <v>-0.9643</v>
      </c>
      <c r="FA713" s="2" t="s">
        <v>239</v>
      </c>
      <c r="FB713" s="2" t="s">
        <v>223</v>
      </c>
      <c r="FC713" s="2" t="s">
        <v>1768</v>
      </c>
      <c r="FD713" s="2" t="s">
        <v>1468</v>
      </c>
      <c r="FE713" s="2" t="s">
        <v>238</v>
      </c>
      <c r="FF713" s="2" t="s">
        <v>226</v>
      </c>
      <c r="FG713" s="4">
        <v>5</v>
      </c>
      <c r="FH713" s="8">
        <v>296.35</v>
      </c>
      <c r="FI713" s="4"/>
      <c r="FJ713" s="8"/>
      <c r="FK713" s="7"/>
      <c r="FL713" s="7"/>
      <c r="FM713" s="2" t="s">
        <v>239</v>
      </c>
      <c r="FN713" s="2" t="s">
        <v>223</v>
      </c>
      <c r="FO713" s="2" t="s">
        <v>4231</v>
      </c>
      <c r="FP713" s="2" t="s">
        <v>4753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239</v>
      </c>
      <c r="FZ713" s="2" t="s">
        <v>223</v>
      </c>
      <c r="GA713" s="2" t="s">
        <v>1198</v>
      </c>
      <c r="GB713" s="2" t="s">
        <v>226</v>
      </c>
      <c r="GC713" s="2" t="s">
        <v>238</v>
      </c>
      <c r="GD713" s="2" t="s">
        <v>226</v>
      </c>
      <c r="GE713" s="4">
        <v>3</v>
      </c>
      <c r="GF713" s="8">
        <v>110.97</v>
      </c>
      <c r="GG713" s="4">
        <v>29</v>
      </c>
      <c r="GH713" s="8">
        <v>1072.71</v>
      </c>
      <c r="GI713" s="7">
        <v>-0.8966</v>
      </c>
      <c r="GJ713" s="7">
        <v>-0.8966</v>
      </c>
      <c r="GK713" s="2" t="s">
        <v>239</v>
      </c>
      <c r="GL713" s="2" t="s">
        <v>223</v>
      </c>
      <c r="GM713" s="2" t="s">
        <v>1595</v>
      </c>
      <c r="GN713" s="2" t="s">
        <v>659</v>
      </c>
      <c r="GO713" s="2" t="s">
        <v>238</v>
      </c>
      <c r="GP713" s="2" t="s">
        <v>226</v>
      </c>
      <c r="GQ713" s="4"/>
      <c r="GR713" s="8"/>
      <c r="GS713" s="4">
        <v>2</v>
      </c>
      <c r="GT713" s="8">
        <v>73.98</v>
      </c>
      <c r="GU713" s="7">
        <v>-1</v>
      </c>
      <c r="GV713" s="7">
        <v>-1</v>
      </c>
      <c r="GW713" s="2" t="s">
        <v>239</v>
      </c>
      <c r="GX713" s="2" t="s">
        <v>223</v>
      </c>
      <c r="GY713" s="2" t="s">
        <v>1837</v>
      </c>
      <c r="GZ713" s="2" t="s">
        <v>4221</v>
      </c>
      <c r="HA713" s="2" t="s">
        <v>238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239</v>
      </c>
      <c r="HJ713" s="2" t="s">
        <v>223</v>
      </c>
      <c r="HK713" s="2" t="s">
        <v>1778</v>
      </c>
      <c r="HL713" s="2" t="s">
        <v>226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239</v>
      </c>
      <c r="HV713" s="2" t="s">
        <v>237</v>
      </c>
      <c r="HW713" s="2" t="s">
        <v>1837</v>
      </c>
      <c r="HX713" s="2" t="s">
        <v>1785</v>
      </c>
      <c r="HY713" s="2" t="s">
        <v>238</v>
      </c>
      <c r="HZ713" s="2" t="s">
        <v>291</v>
      </c>
      <c r="IA713" s="4"/>
      <c r="IB713" s="8"/>
      <c r="IC713" s="4"/>
      <c r="ID713" s="8"/>
      <c r="IE713" s="7"/>
      <c r="IF713" s="7"/>
      <c r="IG713" s="2" t="s">
        <v>252</v>
      </c>
      <c r="IH713" s="2" t="s">
        <v>223</v>
      </c>
      <c r="II713" s="2" t="s">
        <v>226</v>
      </c>
      <c r="IJ713" s="2" t="s">
        <v>226</v>
      </c>
      <c r="IK713" s="2" t="s">
        <v>238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226</v>
      </c>
      <c r="IT713" s="2" t="s">
        <v>226</v>
      </c>
      <c r="IU713" s="2" t="s">
        <v>226</v>
      </c>
      <c r="IV713" s="2" t="s">
        <v>226</v>
      </c>
      <c r="IW713" s="2" t="s">
        <v>226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239</v>
      </c>
      <c r="JF713" s="2" t="s">
        <v>223</v>
      </c>
      <c r="JG713" s="2" t="s">
        <v>1257</v>
      </c>
      <c r="JH713" s="2" t="s">
        <v>3523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223</v>
      </c>
      <c r="KE713" s="2" t="s">
        <v>226</v>
      </c>
      <c r="KF713" s="2" t="s">
        <v>226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337</v>
      </c>
      <c r="KP713" s="2" t="s">
        <v>223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252</v>
      </c>
      <c r="LB713" s="2" t="s">
        <v>223</v>
      </c>
      <c r="LC713" s="2" t="s">
        <v>226</v>
      </c>
      <c r="LD713" s="2" t="s">
        <v>226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223</v>
      </c>
      <c r="LO713" s="2" t="s">
        <v>321</v>
      </c>
      <c r="LP713" s="2" t="s">
        <v>2069</v>
      </c>
      <c r="LQ713" s="2" t="s">
        <v>238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239</v>
      </c>
      <c r="LZ713" s="2" t="s">
        <v>223</v>
      </c>
      <c r="MA713" s="2" t="s">
        <v>668</v>
      </c>
      <c r="MB713" s="2" t="s">
        <v>226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223</v>
      </c>
      <c r="MY713" s="2" t="s">
        <v>1005</v>
      </c>
      <c r="MZ713" s="2" t="s">
        <v>226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239</v>
      </c>
      <c r="NJ713" s="2" t="s">
        <v>261</v>
      </c>
      <c r="NK713" s="2" t="s">
        <v>1837</v>
      </c>
      <c r="NL713" s="2" t="s">
        <v>752</v>
      </c>
      <c r="NM713" s="2" t="s">
        <v>238</v>
      </c>
      <c r="NN713" s="2" t="s">
        <v>226</v>
      </c>
      <c r="NO713" s="4"/>
      <c r="NP713" s="8"/>
      <c r="NQ713" s="4">
        <v>2</v>
      </c>
      <c r="NR713" s="8">
        <v>72.46</v>
      </c>
      <c r="NS713" s="7">
        <v>-1</v>
      </c>
      <c r="NT713" s="7">
        <v>-1</v>
      </c>
      <c r="NU713" s="2" t="s">
        <v>239</v>
      </c>
      <c r="NV713" s="2" t="s">
        <v>237</v>
      </c>
      <c r="NW713" s="2" t="s">
        <v>619</v>
      </c>
      <c r="NX713" s="2" t="s">
        <v>4754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239</v>
      </c>
      <c r="OH713" s="2" t="s">
        <v>237</v>
      </c>
      <c r="OI713" s="2" t="s">
        <v>2283</v>
      </c>
      <c r="OJ713" s="2" t="s">
        <v>226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252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223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266</v>
      </c>
      <c r="QD713" s="2" t="s">
        <v>223</v>
      </c>
      <c r="QE713" s="2" t="s">
        <v>226</v>
      </c>
      <c r="QF713" s="2" t="s">
        <v>226</v>
      </c>
      <c r="QG713" s="2" t="s">
        <v>238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236</v>
      </c>
      <c r="QP713" s="2" t="s">
        <v>237</v>
      </c>
      <c r="QQ713" s="2" t="s">
        <v>226</v>
      </c>
      <c r="QR713" s="2" t="s">
        <v>226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266</v>
      </c>
      <c r="RB713" s="2" t="s">
        <v>223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236</v>
      </c>
      <c r="RZ713" s="2" t="s">
        <v>237</v>
      </c>
      <c r="SA713" s="2" t="s">
        <v>226</v>
      </c>
      <c r="SB713" s="2" t="s">
        <v>226</v>
      </c>
      <c r="SC713" s="2" t="s">
        <v>238</v>
      </c>
      <c r="SD713" s="2" t="s">
        <v>226</v>
      </c>
      <c r="SE713" s="4">
        <v>68</v>
      </c>
      <c r="SF713" s="4"/>
      <c r="SG713" s="4"/>
      <c r="SH713" s="4"/>
      <c r="SI713" s="4">
        <v>74</v>
      </c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>
        <v>120</v>
      </c>
      <c r="TF713" s="4"/>
      <c r="TG713" s="4"/>
      <c r="TH713" s="4"/>
      <c r="TI713" s="4"/>
      <c r="TJ713" s="4"/>
      <c r="TK713" s="4"/>
      <c r="TL713" s="4"/>
      <c r="TM713" s="4"/>
      <c r="TN713" s="4"/>
      <c r="TO713" s="4">
        <v>50</v>
      </c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>
        <v>70</v>
      </c>
      <c r="UC713" s="4"/>
      <c r="UD713" s="4"/>
      <c r="UE713" s="4"/>
      <c r="UF713" s="4"/>
      <c r="UG713" s="4"/>
      <c r="UH713" s="4">
        <v>40</v>
      </c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>
        <v>250</v>
      </c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</row>
    <row r="714">
      <c r="A714" s="2" t="s">
        <v>4755</v>
      </c>
      <c r="B714" s="2" t="s">
        <v>577</v>
      </c>
      <c r="C714" s="2" t="s">
        <v>4666</v>
      </c>
      <c r="D714" s="2" t="s">
        <v>215</v>
      </c>
      <c r="E714" s="2" t="s">
        <v>216</v>
      </c>
      <c r="F714" s="2" t="s">
        <v>4747</v>
      </c>
      <c r="G714" s="2" t="s">
        <v>4748</v>
      </c>
      <c r="H714" s="2" t="s">
        <v>4749</v>
      </c>
      <c r="I714" s="2" t="s">
        <v>4750</v>
      </c>
      <c r="J714" s="2" t="s">
        <v>221</v>
      </c>
      <c r="K714" s="2" t="s">
        <v>1283</v>
      </c>
      <c r="L714" s="3">
        <v>35.96</v>
      </c>
      <c r="M714" s="3">
        <v>37.76</v>
      </c>
      <c r="N714" s="3">
        <v>69.99</v>
      </c>
      <c r="O714" s="2" t="s">
        <v>223</v>
      </c>
      <c r="P714" s="2" t="s">
        <v>736</v>
      </c>
      <c r="Q714" s="2" t="s">
        <v>225</v>
      </c>
      <c r="R714" s="2" t="s">
        <v>226</v>
      </c>
      <c r="S714" s="2" t="s">
        <v>4751</v>
      </c>
      <c r="T714" s="2" t="s">
        <v>969</v>
      </c>
      <c r="U714" s="2" t="s">
        <v>371</v>
      </c>
      <c r="V714" s="2" t="s">
        <v>1285</v>
      </c>
      <c r="W714" s="2" t="s">
        <v>971</v>
      </c>
      <c r="X714" s="2" t="s">
        <v>231</v>
      </c>
      <c r="Y714" s="2" t="s">
        <v>4231</v>
      </c>
      <c r="Z714" s="4">
        <v>374</v>
      </c>
      <c r="AA714" s="4">
        <f>=ROUNDDOWN(17,0)</f>
      </c>
      <c r="AB714" s="5">
        <v>22</v>
      </c>
      <c r="AC714" s="2" t="s">
        <v>4673</v>
      </c>
      <c r="AD714" s="4">
        <v>100</v>
      </c>
      <c r="AE714" s="4">
        <v>590</v>
      </c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249</v>
      </c>
      <c r="AQ714" s="8">
        <v>10431.98</v>
      </c>
      <c r="AR714" s="4">
        <v>425</v>
      </c>
      <c r="AS714" s="8">
        <v>18095.38</v>
      </c>
      <c r="AT714" s="7">
        <v>-0.4141</v>
      </c>
      <c r="AU714" s="7">
        <v>-0.4235</v>
      </c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>
        <v>0.677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 t="s">
        <v>226</v>
      </c>
      <c r="BJ714" s="4">
        <v>249</v>
      </c>
      <c r="BK714" s="8">
        <v>10431.98</v>
      </c>
      <c r="BL714" s="2" t="s">
        <v>4756</v>
      </c>
      <c r="BM714" s="7">
        <v>1</v>
      </c>
      <c r="BN714" s="7">
        <v>1</v>
      </c>
      <c r="BO714" s="4">
        <v>49</v>
      </c>
      <c r="BP714" s="8">
        <v>2251.06</v>
      </c>
      <c r="BQ714" s="4">
        <v>13</v>
      </c>
      <c r="BR714" s="8">
        <v>597.22</v>
      </c>
      <c r="BS714" s="7">
        <v>2.7692</v>
      </c>
      <c r="BT714" s="7">
        <v>2.7692</v>
      </c>
      <c r="BU714" s="2" t="s">
        <v>239</v>
      </c>
      <c r="BV714" s="2" t="s">
        <v>223</v>
      </c>
      <c r="BW714" s="2" t="s">
        <v>226</v>
      </c>
      <c r="BX714" s="2" t="s">
        <v>1287</v>
      </c>
      <c r="BY714" s="2" t="s">
        <v>238</v>
      </c>
      <c r="BZ714" s="2" t="s">
        <v>226</v>
      </c>
      <c r="CA714" s="4">
        <v>36</v>
      </c>
      <c r="CB714" s="8">
        <v>1587.6</v>
      </c>
      <c r="CC714" s="4">
        <v>63</v>
      </c>
      <c r="CD714" s="8">
        <v>2778.3</v>
      </c>
      <c r="CE714" s="7">
        <v>-0.4286</v>
      </c>
      <c r="CF714" s="7">
        <v>-0.4286</v>
      </c>
      <c r="CG714" s="2" t="s">
        <v>239</v>
      </c>
      <c r="CH714" s="2" t="s">
        <v>223</v>
      </c>
      <c r="CI714" s="2" t="s">
        <v>1837</v>
      </c>
      <c r="CJ714" s="2" t="s">
        <v>3502</v>
      </c>
      <c r="CK714" s="2" t="s">
        <v>238</v>
      </c>
      <c r="CL714" s="2" t="s">
        <v>226</v>
      </c>
      <c r="CM714" s="4">
        <v>39</v>
      </c>
      <c r="CN714" s="8">
        <v>1779.57</v>
      </c>
      <c r="CO714" s="4">
        <v>52</v>
      </c>
      <c r="CP714" s="8">
        <v>2372.76</v>
      </c>
      <c r="CQ714" s="7">
        <v>-0.25</v>
      </c>
      <c r="CR714" s="7">
        <v>-0.25</v>
      </c>
      <c r="CS714" s="2" t="s">
        <v>239</v>
      </c>
      <c r="CT714" s="2" t="s">
        <v>223</v>
      </c>
      <c r="CU714" s="2" t="s">
        <v>4231</v>
      </c>
      <c r="CV714" s="2" t="s">
        <v>1638</v>
      </c>
      <c r="CW714" s="2" t="s">
        <v>238</v>
      </c>
      <c r="CX714" s="2" t="s">
        <v>226</v>
      </c>
      <c r="CY714" s="4">
        <v>3</v>
      </c>
      <c r="CZ714" s="8">
        <v>137.67</v>
      </c>
      <c r="DA714" s="4">
        <v>16</v>
      </c>
      <c r="DB714" s="8">
        <v>734.24</v>
      </c>
      <c r="DC714" s="7">
        <v>-0.8125</v>
      </c>
      <c r="DD714" s="7">
        <v>-0.8125</v>
      </c>
      <c r="DE714" s="2" t="s">
        <v>239</v>
      </c>
      <c r="DF714" s="2" t="s">
        <v>223</v>
      </c>
      <c r="DG714" s="2" t="s">
        <v>1837</v>
      </c>
      <c r="DH714" s="2" t="s">
        <v>1254</v>
      </c>
      <c r="DI714" s="2" t="s">
        <v>238</v>
      </c>
      <c r="DJ714" s="2" t="s">
        <v>226</v>
      </c>
      <c r="DK714" s="4">
        <v>21</v>
      </c>
      <c r="DL714" s="8">
        <v>707.58</v>
      </c>
      <c r="DM714" s="4">
        <v>15</v>
      </c>
      <c r="DN714" s="8">
        <v>608.3</v>
      </c>
      <c r="DO714" s="7">
        <v>0.4</v>
      </c>
      <c r="DP714" s="7">
        <v>0.1632</v>
      </c>
      <c r="DQ714" s="2" t="s">
        <v>239</v>
      </c>
      <c r="DR714" s="2" t="s">
        <v>223</v>
      </c>
      <c r="DS714" s="2" t="s">
        <v>1783</v>
      </c>
      <c r="DT714" s="2" t="s">
        <v>3031</v>
      </c>
      <c r="DU714" s="2" t="s">
        <v>238</v>
      </c>
      <c r="DV714" s="2" t="s">
        <v>226</v>
      </c>
      <c r="DW714" s="4">
        <v>14</v>
      </c>
      <c r="DX714" s="8">
        <v>616.56</v>
      </c>
      <c r="DY714" s="4">
        <v>13</v>
      </c>
      <c r="DZ714" s="8">
        <v>572.52</v>
      </c>
      <c r="EA714" s="7">
        <v>0.0769</v>
      </c>
      <c r="EB714" s="7">
        <v>0.0769</v>
      </c>
      <c r="EC714" s="2" t="s">
        <v>239</v>
      </c>
      <c r="ED714" s="2" t="s">
        <v>223</v>
      </c>
      <c r="EE714" s="2" t="s">
        <v>1719</v>
      </c>
      <c r="EF714" s="2" t="s">
        <v>1645</v>
      </c>
      <c r="EG714" s="2" t="s">
        <v>238</v>
      </c>
      <c r="EH714" s="2" t="s">
        <v>226</v>
      </c>
      <c r="EI714" s="4">
        <v>45</v>
      </c>
      <c r="EJ714" s="8">
        <v>1477.35</v>
      </c>
      <c r="EK714" s="4">
        <v>87</v>
      </c>
      <c r="EL714" s="8">
        <v>3468.69</v>
      </c>
      <c r="EM714" s="7">
        <v>-0.4828</v>
      </c>
      <c r="EN714" s="7">
        <v>-0.5741</v>
      </c>
      <c r="EO714" s="2" t="s">
        <v>239</v>
      </c>
      <c r="EP714" s="2" t="s">
        <v>223</v>
      </c>
      <c r="EQ714" s="2" t="s">
        <v>4231</v>
      </c>
      <c r="ER714" s="2" t="s">
        <v>3298</v>
      </c>
      <c r="ES714" s="2" t="s">
        <v>238</v>
      </c>
      <c r="ET714" s="2" t="s">
        <v>226</v>
      </c>
      <c r="EU714" s="4">
        <v>25</v>
      </c>
      <c r="EV714" s="8">
        <v>962</v>
      </c>
      <c r="EW714" s="4">
        <v>131</v>
      </c>
      <c r="EX714" s="8">
        <v>5460.54</v>
      </c>
      <c r="EY714" s="7">
        <v>-0.8092</v>
      </c>
      <c r="EZ714" s="7">
        <v>-0.8238</v>
      </c>
      <c r="FA714" s="2" t="s">
        <v>239</v>
      </c>
      <c r="FB714" s="2" t="s">
        <v>223</v>
      </c>
      <c r="FC714" s="2" t="s">
        <v>1768</v>
      </c>
      <c r="FD714" s="2" t="s">
        <v>3506</v>
      </c>
      <c r="FE714" s="2" t="s">
        <v>238</v>
      </c>
      <c r="FF714" s="2" t="s">
        <v>226</v>
      </c>
      <c r="FG714" s="4">
        <v>5</v>
      </c>
      <c r="FH714" s="8">
        <v>364.95</v>
      </c>
      <c r="FI714" s="4"/>
      <c r="FJ714" s="8"/>
      <c r="FK714" s="7"/>
      <c r="FL714" s="7"/>
      <c r="FM714" s="2" t="s">
        <v>239</v>
      </c>
      <c r="FN714" s="2" t="s">
        <v>223</v>
      </c>
      <c r="FO714" s="2" t="s">
        <v>4231</v>
      </c>
      <c r="FP714" s="2" t="s">
        <v>4753</v>
      </c>
      <c r="FQ714" s="2" t="s">
        <v>238</v>
      </c>
      <c r="FR714" s="2" t="s">
        <v>226</v>
      </c>
      <c r="FS714" s="4">
        <v>1</v>
      </c>
      <c r="FT714" s="8">
        <v>72.99</v>
      </c>
      <c r="FU714" s="4"/>
      <c r="FV714" s="8"/>
      <c r="FW714" s="7"/>
      <c r="FX714" s="7"/>
      <c r="FY714" s="2" t="s">
        <v>239</v>
      </c>
      <c r="FZ714" s="2" t="s">
        <v>223</v>
      </c>
      <c r="GA714" s="2" t="s">
        <v>1315</v>
      </c>
      <c r="GB714" s="2" t="s">
        <v>1316</v>
      </c>
      <c r="GC714" s="2" t="s">
        <v>238</v>
      </c>
      <c r="GD714" s="2" t="s">
        <v>226</v>
      </c>
      <c r="GE714" s="4">
        <v>10</v>
      </c>
      <c r="GF714" s="8">
        <v>431.5</v>
      </c>
      <c r="GG714" s="4">
        <v>25</v>
      </c>
      <c r="GH714" s="8">
        <v>1078.75</v>
      </c>
      <c r="GI714" s="7">
        <v>-0.6</v>
      </c>
      <c r="GJ714" s="7">
        <v>-0.6</v>
      </c>
      <c r="GK714" s="2" t="s">
        <v>239</v>
      </c>
      <c r="GL714" s="2" t="s">
        <v>223</v>
      </c>
      <c r="GM714" s="2" t="s">
        <v>1595</v>
      </c>
      <c r="GN714" s="2" t="s">
        <v>659</v>
      </c>
      <c r="GO714" s="2" t="s">
        <v>238</v>
      </c>
      <c r="GP714" s="2" t="s">
        <v>226</v>
      </c>
      <c r="GQ714" s="4">
        <v>1</v>
      </c>
      <c r="GR714" s="8">
        <v>43.15</v>
      </c>
      <c r="GS714" s="4">
        <v>4</v>
      </c>
      <c r="GT714" s="8">
        <v>172.6</v>
      </c>
      <c r="GU714" s="7">
        <v>-0.75</v>
      </c>
      <c r="GV714" s="7">
        <v>-0.75</v>
      </c>
      <c r="GW714" s="2" t="s">
        <v>239</v>
      </c>
      <c r="GX714" s="2" t="s">
        <v>223</v>
      </c>
      <c r="GY714" s="2" t="s">
        <v>1837</v>
      </c>
      <c r="GZ714" s="2" t="s">
        <v>1858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239</v>
      </c>
      <c r="HJ714" s="2" t="s">
        <v>223</v>
      </c>
      <c r="HK714" s="2" t="s">
        <v>1778</v>
      </c>
      <c r="HL714" s="2" t="s">
        <v>226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237</v>
      </c>
      <c r="HW714" s="2" t="s">
        <v>1837</v>
      </c>
      <c r="HX714" s="2" t="s">
        <v>1784</v>
      </c>
      <c r="HY714" s="2" t="s">
        <v>238</v>
      </c>
      <c r="HZ714" s="2" t="s">
        <v>291</v>
      </c>
      <c r="IA714" s="4"/>
      <c r="IB714" s="8"/>
      <c r="IC714" s="4"/>
      <c r="ID714" s="8"/>
      <c r="IE714" s="7"/>
      <c r="IF714" s="7"/>
      <c r="IG714" s="2" t="s">
        <v>252</v>
      </c>
      <c r="IH714" s="2" t="s">
        <v>223</v>
      </c>
      <c r="II714" s="2" t="s">
        <v>226</v>
      </c>
      <c r="IJ714" s="2" t="s">
        <v>226</v>
      </c>
      <c r="IK714" s="2" t="s">
        <v>238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226</v>
      </c>
      <c r="IT714" s="2" t="s">
        <v>226</v>
      </c>
      <c r="IU714" s="2" t="s">
        <v>226</v>
      </c>
      <c r="IV714" s="2" t="s">
        <v>226</v>
      </c>
      <c r="IW714" s="2" t="s">
        <v>226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239</v>
      </c>
      <c r="JF714" s="2" t="s">
        <v>223</v>
      </c>
      <c r="JG714" s="2" t="s">
        <v>1257</v>
      </c>
      <c r="JH714" s="2" t="s">
        <v>1988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223</v>
      </c>
      <c r="KE714" s="2" t="s">
        <v>226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337</v>
      </c>
      <c r="KP714" s="2" t="s">
        <v>223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252</v>
      </c>
      <c r="LB714" s="2" t="s">
        <v>223</v>
      </c>
      <c r="LC714" s="2" t="s">
        <v>226</v>
      </c>
      <c r="LD714" s="2" t="s">
        <v>226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239</v>
      </c>
      <c r="LN714" s="2" t="s">
        <v>223</v>
      </c>
      <c r="LO714" s="2" t="s">
        <v>321</v>
      </c>
      <c r="LP714" s="2" t="s">
        <v>3542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239</v>
      </c>
      <c r="LZ714" s="2" t="s">
        <v>223</v>
      </c>
      <c r="MA714" s="2" t="s">
        <v>668</v>
      </c>
      <c r="MB714" s="2" t="s">
        <v>2888</v>
      </c>
      <c r="MC714" s="2" t="s">
        <v>238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239</v>
      </c>
      <c r="MX714" s="2" t="s">
        <v>223</v>
      </c>
      <c r="MY714" s="2" t="s">
        <v>1005</v>
      </c>
      <c r="MZ714" s="2" t="s">
        <v>3048</v>
      </c>
      <c r="NA714" s="2" t="s">
        <v>238</v>
      </c>
      <c r="NB714" s="2" t="s">
        <v>226</v>
      </c>
      <c r="NC714" s="4"/>
      <c r="ND714" s="8"/>
      <c r="NE714" s="4">
        <v>3</v>
      </c>
      <c r="NF714" s="8">
        <v>125.61</v>
      </c>
      <c r="NG714" s="7">
        <v>-1</v>
      </c>
      <c r="NH714" s="7">
        <v>-1</v>
      </c>
      <c r="NI714" s="2" t="s">
        <v>239</v>
      </c>
      <c r="NJ714" s="2" t="s">
        <v>261</v>
      </c>
      <c r="NK714" s="2" t="s">
        <v>4757</v>
      </c>
      <c r="NL714" s="2" t="s">
        <v>3433</v>
      </c>
      <c r="NM714" s="2" t="s">
        <v>238</v>
      </c>
      <c r="NN714" s="2" t="s">
        <v>226</v>
      </c>
      <c r="NO714" s="4"/>
      <c r="NP714" s="8"/>
      <c r="NQ714" s="4">
        <v>3</v>
      </c>
      <c r="NR714" s="8">
        <v>125.85</v>
      </c>
      <c r="NS714" s="7">
        <v>-1</v>
      </c>
      <c r="NT714" s="7">
        <v>-1</v>
      </c>
      <c r="NU714" s="2" t="s">
        <v>239</v>
      </c>
      <c r="NV714" s="2" t="s">
        <v>237</v>
      </c>
      <c r="NW714" s="2" t="s">
        <v>619</v>
      </c>
      <c r="NX714" s="2" t="s">
        <v>1742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239</v>
      </c>
      <c r="OH714" s="2" t="s">
        <v>237</v>
      </c>
      <c r="OI714" s="2" t="s">
        <v>4758</v>
      </c>
      <c r="OJ714" s="2" t="s">
        <v>226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252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236</v>
      </c>
      <c r="PF714" s="2" t="s">
        <v>223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266</v>
      </c>
      <c r="QD714" s="2" t="s">
        <v>223</v>
      </c>
      <c r="QE714" s="2" t="s">
        <v>226</v>
      </c>
      <c r="QF714" s="2" t="s">
        <v>226</v>
      </c>
      <c r="QG714" s="2" t="s">
        <v>238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236</v>
      </c>
      <c r="QP714" s="2" t="s">
        <v>237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266</v>
      </c>
      <c r="RB714" s="2" t="s">
        <v>223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236</v>
      </c>
      <c r="RZ714" s="2" t="s">
        <v>237</v>
      </c>
      <c r="SA714" s="2" t="s">
        <v>226</v>
      </c>
      <c r="SB714" s="2" t="s">
        <v>226</v>
      </c>
      <c r="SC714" s="2" t="s">
        <v>238</v>
      </c>
      <c r="SD714" s="2" t="s">
        <v>226</v>
      </c>
      <c r="SE714" s="4">
        <v>365</v>
      </c>
      <c r="SF714" s="4"/>
      <c r="SG714" s="4"/>
      <c r="SH714" s="4"/>
      <c r="SI714" s="4">
        <v>9</v>
      </c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>
        <v>100</v>
      </c>
      <c r="TF714" s="4"/>
      <c r="TG714" s="4"/>
      <c r="TH714" s="4"/>
      <c r="TI714" s="4"/>
      <c r="TJ714" s="4"/>
      <c r="TK714" s="4"/>
      <c r="TL714" s="4"/>
      <c r="TM714" s="4"/>
      <c r="TN714" s="4"/>
      <c r="TO714" s="4">
        <v>150</v>
      </c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>
        <v>110</v>
      </c>
      <c r="UC714" s="4"/>
      <c r="UD714" s="4"/>
      <c r="UE714" s="4"/>
      <c r="UF714" s="4"/>
      <c r="UG714" s="4"/>
      <c r="UH714" s="4">
        <v>80</v>
      </c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>
        <v>150</v>
      </c>
    </row>
    <row r="715">
      <c r="A715" s="2" t="s">
        <v>4759</v>
      </c>
      <c r="B715" s="2" t="s">
        <v>577</v>
      </c>
      <c r="C715" s="2" t="s">
        <v>4666</v>
      </c>
      <c r="D715" s="2" t="s">
        <v>215</v>
      </c>
      <c r="E715" s="2" t="s">
        <v>216</v>
      </c>
      <c r="F715" s="2" t="s">
        <v>4747</v>
      </c>
      <c r="G715" s="2" t="s">
        <v>4748</v>
      </c>
      <c r="H715" s="2" t="s">
        <v>4749</v>
      </c>
      <c r="I715" s="2" t="s">
        <v>4750</v>
      </c>
      <c r="J715" s="2" t="s">
        <v>582</v>
      </c>
      <c r="K715" s="2" t="s">
        <v>1414</v>
      </c>
      <c r="L715" s="3">
        <v>34.5</v>
      </c>
      <c r="M715" s="3">
        <v>36.22</v>
      </c>
      <c r="N715" s="3">
        <v>74.99</v>
      </c>
      <c r="O715" s="2" t="s">
        <v>283</v>
      </c>
      <c r="P715" s="2" t="s">
        <v>284</v>
      </c>
      <c r="Q715" s="2" t="s">
        <v>225</v>
      </c>
      <c r="R715" s="2" t="s">
        <v>226</v>
      </c>
      <c r="S715" s="2" t="s">
        <v>4760</v>
      </c>
      <c r="T715" s="2" t="s">
        <v>969</v>
      </c>
      <c r="U715" s="2" t="s">
        <v>489</v>
      </c>
      <c r="V715" s="2" t="s">
        <v>1285</v>
      </c>
      <c r="W715" s="2" t="s">
        <v>971</v>
      </c>
      <c r="X715" s="2" t="s">
        <v>231</v>
      </c>
      <c r="Y715" s="2" t="s">
        <v>1830</v>
      </c>
      <c r="Z715" s="4"/>
      <c r="AA715" s="4">
        <f>=ROUNDDOWN({0},0)</f>
      </c>
      <c r="AB715" s="5"/>
      <c r="AC715" s="2" t="s">
        <v>226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/>
      <c r="AQ715" s="8"/>
      <c r="AR715" s="4">
        <v>8</v>
      </c>
      <c r="AS715" s="8">
        <v>275.28</v>
      </c>
      <c r="AT715" s="7">
        <v>-1</v>
      </c>
      <c r="AU715" s="7">
        <v>-1</v>
      </c>
      <c r="AV715" s="4" t="s">
        <v>226</v>
      </c>
      <c r="AW715" s="8" t="s">
        <v>226</v>
      </c>
      <c r="AX715" s="4">
        <v>35</v>
      </c>
      <c r="AY715" s="8">
        <v>826.97</v>
      </c>
      <c r="AZ715" s="7" t="s">
        <v>226</v>
      </c>
      <c r="BA715" s="7" t="s">
        <v>226</v>
      </c>
      <c r="BB715" s="7"/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 t="s">
        <v>226</v>
      </c>
      <c r="BJ715" s="4"/>
      <c r="BK715" s="8"/>
      <c r="BL715" s="2" t="s">
        <v>23</v>
      </c>
      <c r="BM715" s="7"/>
      <c r="BN715" s="7"/>
      <c r="BO715" s="4"/>
      <c r="BP715" s="8"/>
      <c r="BQ715" s="4"/>
      <c r="BR715" s="8"/>
      <c r="BS715" s="7"/>
      <c r="BT715" s="7"/>
      <c r="BU715" s="2" t="s">
        <v>337</v>
      </c>
      <c r="BV715" s="2" t="s">
        <v>237</v>
      </c>
      <c r="BW715" s="2" t="s">
        <v>226</v>
      </c>
      <c r="BX715" s="2" t="s">
        <v>226</v>
      </c>
      <c r="BY715" s="2" t="s">
        <v>238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239</v>
      </c>
      <c r="CH715" s="2" t="s">
        <v>237</v>
      </c>
      <c r="CI715" s="2" t="s">
        <v>681</v>
      </c>
      <c r="CJ715" s="2" t="s">
        <v>3523</v>
      </c>
      <c r="CK715" s="2" t="s">
        <v>238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239</v>
      </c>
      <c r="CT715" s="2" t="s">
        <v>237</v>
      </c>
      <c r="CU715" s="2" t="s">
        <v>1830</v>
      </c>
      <c r="CV715" s="2" t="s">
        <v>3400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239</v>
      </c>
      <c r="DF715" s="2" t="s">
        <v>237</v>
      </c>
      <c r="DG715" s="2" t="s">
        <v>654</v>
      </c>
      <c r="DH715" s="2" t="s">
        <v>323</v>
      </c>
      <c r="DI715" s="2" t="s">
        <v>291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239</v>
      </c>
      <c r="DR715" s="2" t="s">
        <v>237</v>
      </c>
      <c r="DS715" s="2" t="s">
        <v>1830</v>
      </c>
      <c r="DT715" s="2" t="s">
        <v>3270</v>
      </c>
      <c r="DU715" s="2" t="s">
        <v>291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239</v>
      </c>
      <c r="ED715" s="2" t="s">
        <v>237</v>
      </c>
      <c r="EE715" s="2" t="s">
        <v>1719</v>
      </c>
      <c r="EF715" s="2" t="s">
        <v>4761</v>
      </c>
      <c r="EG715" s="2" t="s">
        <v>238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239</v>
      </c>
      <c r="EP715" s="2" t="s">
        <v>237</v>
      </c>
      <c r="EQ715" s="2" t="s">
        <v>1830</v>
      </c>
      <c r="ER715" s="2" t="s">
        <v>3760</v>
      </c>
      <c r="ES715" s="2" t="s">
        <v>238</v>
      </c>
      <c r="ET715" s="2" t="s">
        <v>226</v>
      </c>
      <c r="EU715" s="4"/>
      <c r="EV715" s="8"/>
      <c r="EW715" s="4">
        <v>8</v>
      </c>
      <c r="EX715" s="8">
        <v>275.28</v>
      </c>
      <c r="EY715" s="7">
        <v>-1</v>
      </c>
      <c r="EZ715" s="7">
        <v>-1</v>
      </c>
      <c r="FA715" s="2" t="s">
        <v>239</v>
      </c>
      <c r="FB715" s="2" t="s">
        <v>237</v>
      </c>
      <c r="FC715" s="2" t="s">
        <v>814</v>
      </c>
      <c r="FD715" s="2" t="s">
        <v>270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237</v>
      </c>
      <c r="FO715" s="2" t="s">
        <v>1830</v>
      </c>
      <c r="FP715" s="2" t="s">
        <v>2013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226</v>
      </c>
      <c r="FZ715" s="2" t="s">
        <v>226</v>
      </c>
      <c r="GA715" s="2" t="s">
        <v>226</v>
      </c>
      <c r="GB715" s="2" t="s">
        <v>226</v>
      </c>
      <c r="GC715" s="2" t="s">
        <v>226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252</v>
      </c>
      <c r="GL715" s="2" t="s">
        <v>237</v>
      </c>
      <c r="GM715" s="2" t="s">
        <v>226</v>
      </c>
      <c r="GN715" s="2" t="s">
        <v>226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239</v>
      </c>
      <c r="GX715" s="2" t="s">
        <v>237</v>
      </c>
      <c r="GY715" s="2" t="s">
        <v>1830</v>
      </c>
      <c r="GZ715" s="2" t="s">
        <v>4762</v>
      </c>
      <c r="HA715" s="2" t="s">
        <v>238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252</v>
      </c>
      <c r="HJ715" s="2" t="s">
        <v>237</v>
      </c>
      <c r="HK715" s="2" t="s">
        <v>226</v>
      </c>
      <c r="HL715" s="2" t="s">
        <v>226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236</v>
      </c>
      <c r="HV715" s="2" t="s">
        <v>237</v>
      </c>
      <c r="HW715" s="2" t="s">
        <v>226</v>
      </c>
      <c r="HX715" s="2" t="s">
        <v>226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252</v>
      </c>
      <c r="IH715" s="2" t="s">
        <v>237</v>
      </c>
      <c r="II715" s="2" t="s">
        <v>226</v>
      </c>
      <c r="IJ715" s="2" t="s">
        <v>226</v>
      </c>
      <c r="IK715" s="2" t="s">
        <v>238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226</v>
      </c>
      <c r="IT715" s="2" t="s">
        <v>226</v>
      </c>
      <c r="IU715" s="2" t="s">
        <v>226</v>
      </c>
      <c r="IV715" s="2" t="s">
        <v>226</v>
      </c>
      <c r="IW715" s="2" t="s">
        <v>226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252</v>
      </c>
      <c r="JF715" s="2" t="s">
        <v>237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252</v>
      </c>
      <c r="JR715" s="2" t="s">
        <v>237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237</v>
      </c>
      <c r="KE715" s="2" t="s">
        <v>226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237</v>
      </c>
      <c r="KQ715" s="2" t="s">
        <v>226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252</v>
      </c>
      <c r="LB715" s="2" t="s">
        <v>237</v>
      </c>
      <c r="LC715" s="2" t="s">
        <v>226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239</v>
      </c>
      <c r="LN715" s="2" t="s">
        <v>237</v>
      </c>
      <c r="LO715" s="2" t="s">
        <v>321</v>
      </c>
      <c r="LP715" s="2" t="s">
        <v>226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237</v>
      </c>
      <c r="MY715" s="2" t="s">
        <v>355</v>
      </c>
      <c r="MZ715" s="2" t="s">
        <v>278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237</v>
      </c>
      <c r="NK715" s="2" t="s">
        <v>702</v>
      </c>
      <c r="NL715" s="2" t="s">
        <v>324</v>
      </c>
      <c r="NM715" s="2" t="s">
        <v>291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239</v>
      </c>
      <c r="NV715" s="2" t="s">
        <v>237</v>
      </c>
      <c r="NW715" s="2" t="s">
        <v>1841</v>
      </c>
      <c r="NX715" s="2" t="s">
        <v>1608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252</v>
      </c>
      <c r="OH715" s="2" t="s">
        <v>237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252</v>
      </c>
      <c r="OT715" s="2" t="s">
        <v>237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266</v>
      </c>
      <c r="QD715" s="2" t="s">
        <v>237</v>
      </c>
      <c r="QE715" s="2" t="s">
        <v>226</v>
      </c>
      <c r="QF715" s="2" t="s">
        <v>226</v>
      </c>
      <c r="QG715" s="2" t="s">
        <v>238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252</v>
      </c>
      <c r="QP715" s="2" t="s">
        <v>237</v>
      </c>
      <c r="QQ715" s="2" t="s">
        <v>226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266</v>
      </c>
      <c r="RB715" s="2" t="s">
        <v>237</v>
      </c>
      <c r="RC715" s="2" t="s">
        <v>226</v>
      </c>
      <c r="RD715" s="2" t="s">
        <v>226</v>
      </c>
      <c r="RE715" s="2" t="s">
        <v>238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252</v>
      </c>
      <c r="RZ715" s="2" t="s">
        <v>237</v>
      </c>
      <c r="SA715" s="2" t="s">
        <v>226</v>
      </c>
      <c r="SB715" s="2" t="s">
        <v>226</v>
      </c>
      <c r="SC715" s="2" t="s">
        <v>238</v>
      </c>
      <c r="SD715" s="2" t="s">
        <v>226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</row>
    <row r="716">
      <c r="A716" s="2" t="s">
        <v>4763</v>
      </c>
      <c r="B716" s="2" t="s">
        <v>577</v>
      </c>
      <c r="C716" s="2" t="s">
        <v>4666</v>
      </c>
      <c r="D716" s="2" t="s">
        <v>215</v>
      </c>
      <c r="E716" s="2" t="s">
        <v>216</v>
      </c>
      <c r="F716" s="2" t="s">
        <v>4747</v>
      </c>
      <c r="G716" s="2" t="s">
        <v>4748</v>
      </c>
      <c r="H716" s="2" t="s">
        <v>4749</v>
      </c>
      <c r="I716" s="2" t="s">
        <v>4750</v>
      </c>
      <c r="J716" s="2" t="s">
        <v>221</v>
      </c>
      <c r="K716" s="2" t="s">
        <v>1414</v>
      </c>
      <c r="L716" s="3">
        <v>39.95</v>
      </c>
      <c r="M716" s="3">
        <v>41.95</v>
      </c>
      <c r="N716" s="3">
        <v>84.99</v>
      </c>
      <c r="O716" s="2" t="s">
        <v>283</v>
      </c>
      <c r="P716" s="2" t="s">
        <v>284</v>
      </c>
      <c r="Q716" s="2" t="s">
        <v>225</v>
      </c>
      <c r="R716" s="2" t="s">
        <v>226</v>
      </c>
      <c r="S716" s="2" t="s">
        <v>4760</v>
      </c>
      <c r="T716" s="2" t="s">
        <v>969</v>
      </c>
      <c r="U716" s="2" t="s">
        <v>371</v>
      </c>
      <c r="V716" s="2" t="s">
        <v>1285</v>
      </c>
      <c r="W716" s="2" t="s">
        <v>971</v>
      </c>
      <c r="X716" s="2" t="s">
        <v>231</v>
      </c>
      <c r="Y716" s="2" t="s">
        <v>1830</v>
      </c>
      <c r="Z716" s="4"/>
      <c r="AA716" s="4">
        <f>=ROUNDDOWN({0},0)</f>
      </c>
      <c r="AB716" s="5"/>
      <c r="AC716" s="2" t="s">
        <v>226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>
        <v>27</v>
      </c>
      <c r="AS716" s="8">
        <v>551.69</v>
      </c>
      <c r="AT716" s="7">
        <v>-1</v>
      </c>
      <c r="AU716" s="7">
        <v>-1</v>
      </c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/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/>
      <c r="BK716" s="8"/>
      <c r="BL716" s="2" t="s">
        <v>4764</v>
      </c>
      <c r="BM716" s="7"/>
      <c r="BN716" s="7"/>
      <c r="BO716" s="4"/>
      <c r="BP716" s="8"/>
      <c r="BQ716" s="4"/>
      <c r="BR716" s="8"/>
      <c r="BS716" s="7"/>
      <c r="BT716" s="7"/>
      <c r="BU716" s="2" t="s">
        <v>337</v>
      </c>
      <c r="BV716" s="2" t="s">
        <v>237</v>
      </c>
      <c r="BW716" s="2" t="s">
        <v>226</v>
      </c>
      <c r="BX716" s="2" t="s">
        <v>226</v>
      </c>
      <c r="BY716" s="2" t="s">
        <v>238</v>
      </c>
      <c r="BZ716" s="2" t="s">
        <v>226</v>
      </c>
      <c r="CA716" s="4"/>
      <c r="CB716" s="8"/>
      <c r="CC716" s="4"/>
      <c r="CD716" s="8"/>
      <c r="CE716" s="7"/>
      <c r="CF716" s="7"/>
      <c r="CG716" s="2" t="s">
        <v>239</v>
      </c>
      <c r="CH716" s="2" t="s">
        <v>237</v>
      </c>
      <c r="CI716" s="2" t="s">
        <v>681</v>
      </c>
      <c r="CJ716" s="2" t="s">
        <v>3522</v>
      </c>
      <c r="CK716" s="2" t="s">
        <v>238</v>
      </c>
      <c r="CL716" s="2" t="s">
        <v>226</v>
      </c>
      <c r="CM716" s="4"/>
      <c r="CN716" s="8"/>
      <c r="CO716" s="4">
        <v>20</v>
      </c>
      <c r="CP716" s="8">
        <v>362.4</v>
      </c>
      <c r="CQ716" s="7">
        <v>-1</v>
      </c>
      <c r="CR716" s="7">
        <v>-1</v>
      </c>
      <c r="CS716" s="2" t="s">
        <v>239</v>
      </c>
      <c r="CT716" s="2" t="s">
        <v>237</v>
      </c>
      <c r="CU716" s="2" t="s">
        <v>1830</v>
      </c>
      <c r="CV716" s="2" t="s">
        <v>3400</v>
      </c>
      <c r="CW716" s="2" t="s">
        <v>238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239</v>
      </c>
      <c r="DF716" s="2" t="s">
        <v>237</v>
      </c>
      <c r="DG716" s="2" t="s">
        <v>654</v>
      </c>
      <c r="DH716" s="2" t="s">
        <v>650</v>
      </c>
      <c r="DI716" s="2" t="s">
        <v>291</v>
      </c>
      <c r="DJ716" s="2" t="s">
        <v>226</v>
      </c>
      <c r="DK716" s="4"/>
      <c r="DL716" s="8"/>
      <c r="DM716" s="4">
        <v>5</v>
      </c>
      <c r="DN716" s="8">
        <v>107.4</v>
      </c>
      <c r="DO716" s="7">
        <v>-1</v>
      </c>
      <c r="DP716" s="7">
        <v>-1</v>
      </c>
      <c r="DQ716" s="2" t="s">
        <v>239</v>
      </c>
      <c r="DR716" s="2" t="s">
        <v>237</v>
      </c>
      <c r="DS716" s="2" t="s">
        <v>1830</v>
      </c>
      <c r="DT716" s="2" t="s">
        <v>683</v>
      </c>
      <c r="DU716" s="2" t="s">
        <v>291</v>
      </c>
      <c r="DV716" s="2" t="s">
        <v>226</v>
      </c>
      <c r="DW716" s="4"/>
      <c r="DX716" s="8"/>
      <c r="DY716" s="4"/>
      <c r="DZ716" s="8"/>
      <c r="EA716" s="7"/>
      <c r="EB716" s="7"/>
      <c r="EC716" s="2" t="s">
        <v>239</v>
      </c>
      <c r="ED716" s="2" t="s">
        <v>237</v>
      </c>
      <c r="EE716" s="2" t="s">
        <v>1719</v>
      </c>
      <c r="EF716" s="2" t="s">
        <v>361</v>
      </c>
      <c r="EG716" s="2" t="s">
        <v>238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239</v>
      </c>
      <c r="EP716" s="2" t="s">
        <v>237</v>
      </c>
      <c r="EQ716" s="2" t="s">
        <v>1830</v>
      </c>
      <c r="ER716" s="2" t="s">
        <v>4606</v>
      </c>
      <c r="ES716" s="2" t="s">
        <v>238</v>
      </c>
      <c r="ET716" s="2" t="s">
        <v>226</v>
      </c>
      <c r="EU716" s="4"/>
      <c r="EV716" s="8"/>
      <c r="EW716" s="4">
        <v>1</v>
      </c>
      <c r="EX716" s="8">
        <v>41.94</v>
      </c>
      <c r="EY716" s="7">
        <v>-1</v>
      </c>
      <c r="EZ716" s="7">
        <v>-1</v>
      </c>
      <c r="FA716" s="2" t="s">
        <v>239</v>
      </c>
      <c r="FB716" s="2" t="s">
        <v>237</v>
      </c>
      <c r="FC716" s="2" t="s">
        <v>814</v>
      </c>
      <c r="FD716" s="2" t="s">
        <v>654</v>
      </c>
      <c r="FE716" s="2" t="s">
        <v>238</v>
      </c>
      <c r="FF716" s="2" t="s">
        <v>226</v>
      </c>
      <c r="FG716" s="4"/>
      <c r="FH716" s="8"/>
      <c r="FI716" s="4">
        <v>1</v>
      </c>
      <c r="FJ716" s="8">
        <v>39.95</v>
      </c>
      <c r="FK716" s="7">
        <v>-1</v>
      </c>
      <c r="FL716" s="7">
        <v>-1</v>
      </c>
      <c r="FM716" s="2" t="s">
        <v>239</v>
      </c>
      <c r="FN716" s="2" t="s">
        <v>237</v>
      </c>
      <c r="FO716" s="2" t="s">
        <v>1830</v>
      </c>
      <c r="FP716" s="2" t="s">
        <v>4765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226</v>
      </c>
      <c r="FZ716" s="2" t="s">
        <v>226</v>
      </c>
      <c r="GA716" s="2" t="s">
        <v>226</v>
      </c>
      <c r="GB716" s="2" t="s">
        <v>226</v>
      </c>
      <c r="GC716" s="2" t="s">
        <v>226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252</v>
      </c>
      <c r="GL716" s="2" t="s">
        <v>237</v>
      </c>
      <c r="GM716" s="2" t="s">
        <v>226</v>
      </c>
      <c r="GN716" s="2" t="s">
        <v>226</v>
      </c>
      <c r="GO716" s="2" t="s">
        <v>238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239</v>
      </c>
      <c r="GX716" s="2" t="s">
        <v>237</v>
      </c>
      <c r="GY716" s="2" t="s">
        <v>1830</v>
      </c>
      <c r="GZ716" s="2" t="s">
        <v>3479</v>
      </c>
      <c r="HA716" s="2" t="s">
        <v>238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252</v>
      </c>
      <c r="HJ716" s="2" t="s">
        <v>237</v>
      </c>
      <c r="HK716" s="2" t="s">
        <v>226</v>
      </c>
      <c r="HL716" s="2" t="s">
        <v>226</v>
      </c>
      <c r="HM716" s="2" t="s">
        <v>238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236</v>
      </c>
      <c r="HV716" s="2" t="s">
        <v>237</v>
      </c>
      <c r="HW716" s="2" t="s">
        <v>226</v>
      </c>
      <c r="HX716" s="2" t="s">
        <v>226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252</v>
      </c>
      <c r="IH716" s="2" t="s">
        <v>237</v>
      </c>
      <c r="II716" s="2" t="s">
        <v>226</v>
      </c>
      <c r="IJ716" s="2" t="s">
        <v>226</v>
      </c>
      <c r="IK716" s="2" t="s">
        <v>238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226</v>
      </c>
      <c r="IT716" s="2" t="s">
        <v>226</v>
      </c>
      <c r="IU716" s="2" t="s">
        <v>226</v>
      </c>
      <c r="IV716" s="2" t="s">
        <v>226</v>
      </c>
      <c r="IW716" s="2" t="s">
        <v>226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252</v>
      </c>
      <c r="JF716" s="2" t="s">
        <v>237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252</v>
      </c>
      <c r="JR716" s="2" t="s">
        <v>237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237</v>
      </c>
      <c r="KE716" s="2" t="s">
        <v>226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237</v>
      </c>
      <c r="KQ716" s="2" t="s">
        <v>226</v>
      </c>
      <c r="KR716" s="2" t="s">
        <v>226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252</v>
      </c>
      <c r="LB716" s="2" t="s">
        <v>237</v>
      </c>
      <c r="LC716" s="2" t="s">
        <v>226</v>
      </c>
      <c r="LD716" s="2" t="s">
        <v>226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237</v>
      </c>
      <c r="LO716" s="2" t="s">
        <v>321</v>
      </c>
      <c r="LP716" s="2" t="s">
        <v>279</v>
      </c>
      <c r="LQ716" s="2" t="s">
        <v>238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226</v>
      </c>
      <c r="MA716" s="2" t="s">
        <v>226</v>
      </c>
      <c r="MB716" s="2" t="s">
        <v>226</v>
      </c>
      <c r="MC716" s="2" t="s">
        <v>226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448</v>
      </c>
      <c r="MX716" s="2" t="s">
        <v>237</v>
      </c>
      <c r="MY716" s="2" t="s">
        <v>226</v>
      </c>
      <c r="MZ716" s="2" t="s">
        <v>226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239</v>
      </c>
      <c r="NJ716" s="2" t="s">
        <v>237</v>
      </c>
      <c r="NK716" s="2" t="s">
        <v>702</v>
      </c>
      <c r="NL716" s="2" t="s">
        <v>298</v>
      </c>
      <c r="NM716" s="2" t="s">
        <v>291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239</v>
      </c>
      <c r="NV716" s="2" t="s">
        <v>237</v>
      </c>
      <c r="NW716" s="2" t="s">
        <v>1841</v>
      </c>
      <c r="NX716" s="2" t="s">
        <v>4398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252</v>
      </c>
      <c r="OH716" s="2" t="s">
        <v>237</v>
      </c>
      <c r="OI716" s="2" t="s">
        <v>226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252</v>
      </c>
      <c r="OT716" s="2" t="s">
        <v>237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266</v>
      </c>
      <c r="QD716" s="2" t="s">
        <v>237</v>
      </c>
      <c r="QE716" s="2" t="s">
        <v>226</v>
      </c>
      <c r="QF716" s="2" t="s">
        <v>226</v>
      </c>
      <c r="QG716" s="2" t="s">
        <v>238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252</v>
      </c>
      <c r="QP716" s="2" t="s">
        <v>237</v>
      </c>
      <c r="QQ716" s="2" t="s">
        <v>226</v>
      </c>
      <c r="QR716" s="2" t="s">
        <v>226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266</v>
      </c>
      <c r="RB716" s="2" t="s">
        <v>237</v>
      </c>
      <c r="RC716" s="2" t="s">
        <v>226</v>
      </c>
      <c r="RD716" s="2" t="s">
        <v>226</v>
      </c>
      <c r="RE716" s="2" t="s">
        <v>238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252</v>
      </c>
      <c r="RZ716" s="2" t="s">
        <v>237</v>
      </c>
      <c r="SA716" s="2" t="s">
        <v>226</v>
      </c>
      <c r="SB716" s="2" t="s">
        <v>226</v>
      </c>
      <c r="SC716" s="2" t="s">
        <v>238</v>
      </c>
      <c r="SD716" s="2" t="s">
        <v>226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</row>
    <row r="717">
      <c r="A717" s="2" t="s">
        <v>4766</v>
      </c>
      <c r="B717" s="2" t="s">
        <v>577</v>
      </c>
      <c r="C717" s="2" t="s">
        <v>4666</v>
      </c>
      <c r="D717" s="2" t="s">
        <v>215</v>
      </c>
      <c r="E717" s="2" t="s">
        <v>216</v>
      </c>
      <c r="F717" s="2" t="s">
        <v>4767</v>
      </c>
      <c r="G717" s="2" t="s">
        <v>4347</v>
      </c>
      <c r="H717" s="2" t="s">
        <v>4768</v>
      </c>
      <c r="I717" s="2" t="s">
        <v>1350</v>
      </c>
      <c r="J717" s="2" t="s">
        <v>582</v>
      </c>
      <c r="K717" s="2" t="s">
        <v>1658</v>
      </c>
      <c r="L717" s="3">
        <v>29.16</v>
      </c>
      <c r="M717" s="3">
        <v>30.62</v>
      </c>
      <c r="N717" s="3">
        <v>69.99</v>
      </c>
      <c r="O717" s="2" t="s">
        <v>223</v>
      </c>
      <c r="P717" s="2" t="s">
        <v>224</v>
      </c>
      <c r="Q717" s="2" t="s">
        <v>225</v>
      </c>
      <c r="R717" s="2" t="s">
        <v>226</v>
      </c>
      <c r="S717" s="2" t="s">
        <v>4769</v>
      </c>
      <c r="T717" s="2" t="s">
        <v>969</v>
      </c>
      <c r="U717" s="2" t="s">
        <v>489</v>
      </c>
      <c r="V717" s="2" t="s">
        <v>563</v>
      </c>
      <c r="W717" s="2" t="s">
        <v>231</v>
      </c>
      <c r="X717" s="2" t="s">
        <v>1352</v>
      </c>
      <c r="Y717" s="2" t="s">
        <v>1353</v>
      </c>
      <c r="Z717" s="4">
        <v>339</v>
      </c>
      <c r="AA717" s="4">
        <f>=ROUNDDOWN(42.375,0)</f>
      </c>
      <c r="AB717" s="5">
        <v>8</v>
      </c>
      <c r="AC717" s="2" t="s">
        <v>226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65</v>
      </c>
      <c r="AQ717" s="8">
        <v>2125.89</v>
      </c>
      <c r="AR717" s="4">
        <v>104</v>
      </c>
      <c r="AS717" s="8">
        <v>3261.84</v>
      </c>
      <c r="AT717" s="7">
        <v>-0.375</v>
      </c>
      <c r="AU717" s="7">
        <v>-0.3483</v>
      </c>
      <c r="AV717" s="4">
        <v>375</v>
      </c>
      <c r="AW717" s="8">
        <v>15106.4</v>
      </c>
      <c r="AX717" s="4">
        <v>884</v>
      </c>
      <c r="AY717" s="8">
        <v>33355.99</v>
      </c>
      <c r="AZ717" s="7">
        <v>-0.5758</v>
      </c>
      <c r="BA717" s="7">
        <v>-0.5471</v>
      </c>
      <c r="BB717" s="7">
        <v>0.1407</v>
      </c>
      <c r="BC717" s="4">
        <v>375</v>
      </c>
      <c r="BD717" s="8">
        <v>15106.4</v>
      </c>
      <c r="BE717" s="4">
        <v>1589</v>
      </c>
      <c r="BF717" s="8">
        <v>55975.47</v>
      </c>
      <c r="BG717" s="7">
        <v>-0.764</v>
      </c>
      <c r="BH717" s="7">
        <v>-0.7301</v>
      </c>
      <c r="BI717" s="7">
        <v>1</v>
      </c>
      <c r="BJ717" s="4">
        <v>65</v>
      </c>
      <c r="BK717" s="8">
        <v>2125.89</v>
      </c>
      <c r="BL717" s="2" t="s">
        <v>4770</v>
      </c>
      <c r="BM717" s="7">
        <v>1</v>
      </c>
      <c r="BN717" s="7">
        <v>1</v>
      </c>
      <c r="BO717" s="4">
        <v>34</v>
      </c>
      <c r="BP717" s="8">
        <v>1111.46</v>
      </c>
      <c r="BQ717" s="4">
        <v>20</v>
      </c>
      <c r="BR717" s="8">
        <v>653.8</v>
      </c>
      <c r="BS717" s="7">
        <v>0.7</v>
      </c>
      <c r="BT717" s="7">
        <v>0.7</v>
      </c>
      <c r="BU717" s="2" t="s">
        <v>239</v>
      </c>
      <c r="BV717" s="2" t="s">
        <v>223</v>
      </c>
      <c r="BW717" s="2" t="s">
        <v>226</v>
      </c>
      <c r="BX717" s="2" t="s">
        <v>2677</v>
      </c>
      <c r="BY717" s="2" t="s">
        <v>238</v>
      </c>
      <c r="BZ717" s="2" t="s">
        <v>226</v>
      </c>
      <c r="CA717" s="4">
        <v>1</v>
      </c>
      <c r="CB717" s="8">
        <v>33.04</v>
      </c>
      <c r="CC717" s="4"/>
      <c r="CD717" s="8"/>
      <c r="CE717" s="7"/>
      <c r="CF717" s="7"/>
      <c r="CG717" s="2" t="s">
        <v>239</v>
      </c>
      <c r="CH717" s="2" t="s">
        <v>223</v>
      </c>
      <c r="CI717" s="2" t="s">
        <v>1357</v>
      </c>
      <c r="CJ717" s="2" t="s">
        <v>2444</v>
      </c>
      <c r="CK717" s="2" t="s">
        <v>238</v>
      </c>
      <c r="CL717" s="2" t="s">
        <v>226</v>
      </c>
      <c r="CM717" s="4">
        <v>6</v>
      </c>
      <c r="CN717" s="8">
        <v>198.42</v>
      </c>
      <c r="CO717" s="4">
        <v>8</v>
      </c>
      <c r="CP717" s="8">
        <v>264.56</v>
      </c>
      <c r="CQ717" s="7">
        <v>-0.25</v>
      </c>
      <c r="CR717" s="7">
        <v>-0.25</v>
      </c>
      <c r="CS717" s="2" t="s">
        <v>239</v>
      </c>
      <c r="CT717" s="2" t="s">
        <v>223</v>
      </c>
      <c r="CU717" s="2" t="s">
        <v>1357</v>
      </c>
      <c r="CV717" s="2" t="s">
        <v>1363</v>
      </c>
      <c r="CW717" s="2" t="s">
        <v>238</v>
      </c>
      <c r="CX717" s="2" t="s">
        <v>226</v>
      </c>
      <c r="CY717" s="4">
        <v>4</v>
      </c>
      <c r="CZ717" s="8">
        <v>116.2</v>
      </c>
      <c r="DA717" s="4">
        <v>8</v>
      </c>
      <c r="DB717" s="8">
        <v>232.4</v>
      </c>
      <c r="DC717" s="7">
        <v>-0.5</v>
      </c>
      <c r="DD717" s="7">
        <v>-0.5</v>
      </c>
      <c r="DE717" s="2" t="s">
        <v>239</v>
      </c>
      <c r="DF717" s="2" t="s">
        <v>223</v>
      </c>
      <c r="DG717" s="2" t="s">
        <v>980</v>
      </c>
      <c r="DH717" s="2" t="s">
        <v>1020</v>
      </c>
      <c r="DI717" s="2" t="s">
        <v>238</v>
      </c>
      <c r="DJ717" s="2" t="s">
        <v>226</v>
      </c>
      <c r="DK717" s="4">
        <v>2</v>
      </c>
      <c r="DL717" s="8">
        <v>57.57</v>
      </c>
      <c r="DM717" s="4">
        <v>10</v>
      </c>
      <c r="DN717" s="8">
        <v>296.94</v>
      </c>
      <c r="DO717" s="7">
        <v>-0.8</v>
      </c>
      <c r="DP717" s="7">
        <v>-0.8061</v>
      </c>
      <c r="DQ717" s="2" t="s">
        <v>239</v>
      </c>
      <c r="DR717" s="2" t="s">
        <v>223</v>
      </c>
      <c r="DS717" s="2" t="s">
        <v>1357</v>
      </c>
      <c r="DT717" s="2" t="s">
        <v>1363</v>
      </c>
      <c r="DU717" s="2" t="s">
        <v>238</v>
      </c>
      <c r="DV717" s="2" t="s">
        <v>226</v>
      </c>
      <c r="DW717" s="4">
        <v>7</v>
      </c>
      <c r="DX717" s="8">
        <v>225.05</v>
      </c>
      <c r="DY717" s="4">
        <v>44</v>
      </c>
      <c r="DZ717" s="8">
        <v>1414.6</v>
      </c>
      <c r="EA717" s="7">
        <v>-0.8409</v>
      </c>
      <c r="EB717" s="7">
        <v>-0.8409</v>
      </c>
      <c r="EC717" s="2" t="s">
        <v>239</v>
      </c>
      <c r="ED717" s="2" t="s">
        <v>223</v>
      </c>
      <c r="EE717" s="2" t="s">
        <v>1357</v>
      </c>
      <c r="EF717" s="2" t="s">
        <v>1363</v>
      </c>
      <c r="EG717" s="2" t="s">
        <v>238</v>
      </c>
      <c r="EH717" s="2" t="s">
        <v>226</v>
      </c>
      <c r="EI717" s="4">
        <v>6</v>
      </c>
      <c r="EJ717" s="8">
        <v>168.72</v>
      </c>
      <c r="EK717" s="4">
        <v>7</v>
      </c>
      <c r="EL717" s="8">
        <v>196.84</v>
      </c>
      <c r="EM717" s="7">
        <v>-0.1429</v>
      </c>
      <c r="EN717" s="7">
        <v>-0.1429</v>
      </c>
      <c r="EO717" s="2" t="s">
        <v>239</v>
      </c>
      <c r="EP717" s="2" t="s">
        <v>223</v>
      </c>
      <c r="EQ717" s="2" t="s">
        <v>1357</v>
      </c>
      <c r="ER717" s="2" t="s">
        <v>1362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239</v>
      </c>
      <c r="FB717" s="2" t="s">
        <v>223</v>
      </c>
      <c r="FC717" s="2" t="s">
        <v>1357</v>
      </c>
      <c r="FD717" s="2" t="s">
        <v>1364</v>
      </c>
      <c r="FE717" s="2" t="s">
        <v>238</v>
      </c>
      <c r="FF717" s="2" t="s">
        <v>226</v>
      </c>
      <c r="FG717" s="4">
        <v>2</v>
      </c>
      <c r="FH717" s="8">
        <v>118.98</v>
      </c>
      <c r="FI717" s="4"/>
      <c r="FJ717" s="8"/>
      <c r="FK717" s="7"/>
      <c r="FL717" s="7"/>
      <c r="FM717" s="2" t="s">
        <v>239</v>
      </c>
      <c r="FN717" s="2" t="s">
        <v>223</v>
      </c>
      <c r="FO717" s="2" t="s">
        <v>1357</v>
      </c>
      <c r="FP717" s="2" t="s">
        <v>1362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239</v>
      </c>
      <c r="FZ717" s="2" t="s">
        <v>223</v>
      </c>
      <c r="GA717" s="2" t="s">
        <v>661</v>
      </c>
      <c r="GB717" s="2" t="s">
        <v>226</v>
      </c>
      <c r="GC717" s="2" t="s">
        <v>238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448</v>
      </c>
      <c r="GL717" s="2" t="s">
        <v>223</v>
      </c>
      <c r="GM717" s="2" t="s">
        <v>226</v>
      </c>
      <c r="GN717" s="2" t="s">
        <v>226</v>
      </c>
      <c r="GO717" s="2" t="s">
        <v>238</v>
      </c>
      <c r="GP717" s="2" t="s">
        <v>226</v>
      </c>
      <c r="GQ717" s="4">
        <v>1</v>
      </c>
      <c r="GR717" s="8">
        <v>32.15</v>
      </c>
      <c r="GS717" s="4"/>
      <c r="GT717" s="8"/>
      <c r="GU717" s="7"/>
      <c r="GV717" s="7"/>
      <c r="GW717" s="2" t="s">
        <v>239</v>
      </c>
      <c r="GX717" s="2" t="s">
        <v>223</v>
      </c>
      <c r="GY717" s="2" t="s">
        <v>1025</v>
      </c>
      <c r="GZ717" s="2" t="s">
        <v>1923</v>
      </c>
      <c r="HA717" s="2" t="s">
        <v>238</v>
      </c>
      <c r="HB717" s="2" t="s">
        <v>226</v>
      </c>
      <c r="HC717" s="4">
        <v>2</v>
      </c>
      <c r="HD717" s="8">
        <v>64.3</v>
      </c>
      <c r="HE717" s="4">
        <v>5</v>
      </c>
      <c r="HF717" s="8">
        <v>141.46</v>
      </c>
      <c r="HG717" s="7">
        <v>-0.6</v>
      </c>
      <c r="HH717" s="7">
        <v>-0.5455</v>
      </c>
      <c r="HI717" s="2" t="s">
        <v>239</v>
      </c>
      <c r="HJ717" s="2" t="s">
        <v>223</v>
      </c>
      <c r="HK717" s="2" t="s">
        <v>1114</v>
      </c>
      <c r="HL717" s="2" t="s">
        <v>1583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239</v>
      </c>
      <c r="HV717" s="2" t="s">
        <v>237</v>
      </c>
      <c r="HW717" s="2" t="s">
        <v>1357</v>
      </c>
      <c r="HX717" s="2" t="s">
        <v>1366</v>
      </c>
      <c r="HY717" s="2" t="s">
        <v>238</v>
      </c>
      <c r="HZ717" s="2" t="s">
        <v>291</v>
      </c>
      <c r="IA717" s="4"/>
      <c r="IB717" s="8"/>
      <c r="IC717" s="4"/>
      <c r="ID717" s="8"/>
      <c r="IE717" s="7"/>
      <c r="IF717" s="7"/>
      <c r="IG717" s="2" t="s">
        <v>239</v>
      </c>
      <c r="IH717" s="2" t="s">
        <v>223</v>
      </c>
      <c r="II717" s="2" t="s">
        <v>612</v>
      </c>
      <c r="IJ717" s="2" t="s">
        <v>326</v>
      </c>
      <c r="IK717" s="2" t="s">
        <v>238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226</v>
      </c>
      <c r="IT717" s="2" t="s">
        <v>226</v>
      </c>
      <c r="IU717" s="2" t="s">
        <v>226</v>
      </c>
      <c r="IV717" s="2" t="s">
        <v>226</v>
      </c>
      <c r="IW717" s="2" t="s">
        <v>226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448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223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223</v>
      </c>
      <c r="KQ717" s="2" t="s">
        <v>226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252</v>
      </c>
      <c r="LB717" s="2" t="s">
        <v>223</v>
      </c>
      <c r="LC717" s="2" t="s">
        <v>1357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239</v>
      </c>
      <c r="LN717" s="2" t="s">
        <v>223</v>
      </c>
      <c r="LO717" s="2" t="s">
        <v>321</v>
      </c>
      <c r="LP717" s="2" t="s">
        <v>226</v>
      </c>
      <c r="LQ717" s="2" t="s">
        <v>238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239</v>
      </c>
      <c r="LZ717" s="2" t="s">
        <v>223</v>
      </c>
      <c r="MA717" s="2" t="s">
        <v>668</v>
      </c>
      <c r="MB717" s="2" t="s">
        <v>226</v>
      </c>
      <c r="MC717" s="2" t="s">
        <v>238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239</v>
      </c>
      <c r="ML717" s="2" t="s">
        <v>223</v>
      </c>
      <c r="MM717" s="2" t="s">
        <v>920</v>
      </c>
      <c r="MN717" s="2" t="s">
        <v>226</v>
      </c>
      <c r="MO717" s="2" t="s">
        <v>238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239</v>
      </c>
      <c r="MX717" s="2" t="s">
        <v>223</v>
      </c>
      <c r="MY717" s="2" t="s">
        <v>1105</v>
      </c>
      <c r="MZ717" s="2" t="s">
        <v>1042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239</v>
      </c>
      <c r="NJ717" s="2" t="s">
        <v>261</v>
      </c>
      <c r="NK717" s="2" t="s">
        <v>1375</v>
      </c>
      <c r="NL717" s="2" t="s">
        <v>4027</v>
      </c>
      <c r="NM717" s="2" t="s">
        <v>238</v>
      </c>
      <c r="NN717" s="2" t="s">
        <v>226</v>
      </c>
      <c r="NO717" s="4"/>
      <c r="NP717" s="8"/>
      <c r="NQ717" s="4">
        <v>2</v>
      </c>
      <c r="NR717" s="8">
        <v>61.24</v>
      </c>
      <c r="NS717" s="7">
        <v>-1</v>
      </c>
      <c r="NT717" s="7">
        <v>-1</v>
      </c>
      <c r="NU717" s="2" t="s">
        <v>239</v>
      </c>
      <c r="NV717" s="2" t="s">
        <v>237</v>
      </c>
      <c r="NW717" s="2" t="s">
        <v>1233</v>
      </c>
      <c r="NX717" s="2" t="s">
        <v>1085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239</v>
      </c>
      <c r="OH717" s="2" t="s">
        <v>237</v>
      </c>
      <c r="OI717" s="2" t="s">
        <v>4609</v>
      </c>
      <c r="OJ717" s="2" t="s">
        <v>4397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252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223</v>
      </c>
      <c r="PG717" s="2" t="s">
        <v>226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239</v>
      </c>
      <c r="QP717" s="2" t="s">
        <v>237</v>
      </c>
      <c r="QQ717" s="2" t="s">
        <v>1068</v>
      </c>
      <c r="QR717" s="2" t="s">
        <v>4333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266</v>
      </c>
      <c r="RB717" s="2" t="s">
        <v>223</v>
      </c>
      <c r="RC717" s="2" t="s">
        <v>226</v>
      </c>
      <c r="RD717" s="2" t="s">
        <v>226</v>
      </c>
      <c r="RE717" s="2" t="s">
        <v>238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237</v>
      </c>
      <c r="SA717" s="2" t="s">
        <v>4019</v>
      </c>
      <c r="SB717" s="2" t="s">
        <v>226</v>
      </c>
      <c r="SC717" s="2" t="s">
        <v>238</v>
      </c>
      <c r="SD717" s="2" t="s">
        <v>226</v>
      </c>
      <c r="SE717" s="4">
        <v>339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</row>
    <row r="718">
      <c r="A718" s="2" t="s">
        <v>4771</v>
      </c>
      <c r="B718" s="2" t="s">
        <v>577</v>
      </c>
      <c r="C718" s="2" t="s">
        <v>4666</v>
      </c>
      <c r="D718" s="2" t="s">
        <v>215</v>
      </c>
      <c r="E718" s="2" t="s">
        <v>216</v>
      </c>
      <c r="F718" s="2" t="s">
        <v>4767</v>
      </c>
      <c r="G718" s="2" t="s">
        <v>4347</v>
      </c>
      <c r="H718" s="2" t="s">
        <v>4768</v>
      </c>
      <c r="I718" s="2" t="s">
        <v>1350</v>
      </c>
      <c r="J718" s="2" t="s">
        <v>221</v>
      </c>
      <c r="K718" s="2" t="s">
        <v>1658</v>
      </c>
      <c r="L718" s="3">
        <v>35.53</v>
      </c>
      <c r="M718" s="3">
        <v>37.31</v>
      </c>
      <c r="N718" s="3">
        <v>79.99</v>
      </c>
      <c r="O718" s="2" t="s">
        <v>223</v>
      </c>
      <c r="P718" s="2" t="s">
        <v>224</v>
      </c>
      <c r="Q718" s="2" t="s">
        <v>225</v>
      </c>
      <c r="R718" s="2" t="s">
        <v>226</v>
      </c>
      <c r="S718" s="2" t="s">
        <v>4769</v>
      </c>
      <c r="T718" s="2" t="s">
        <v>969</v>
      </c>
      <c r="U718" s="2" t="s">
        <v>371</v>
      </c>
      <c r="V718" s="2" t="s">
        <v>563</v>
      </c>
      <c r="W718" s="2" t="s">
        <v>231</v>
      </c>
      <c r="X718" s="2" t="s">
        <v>1352</v>
      </c>
      <c r="Y718" s="2" t="s">
        <v>1353</v>
      </c>
      <c r="Z718" s="4">
        <v>1264</v>
      </c>
      <c r="AA718" s="4">
        <f>=ROUNDDOWN(105.333333333333,0)</f>
      </c>
      <c r="AB718" s="5">
        <v>12</v>
      </c>
      <c r="AC718" s="2" t="s">
        <v>226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174</v>
      </c>
      <c r="AQ718" s="8">
        <v>6882.71</v>
      </c>
      <c r="AR718" s="4">
        <v>626</v>
      </c>
      <c r="AS718" s="8">
        <v>23563.81</v>
      </c>
      <c r="AT718" s="7">
        <v>-0.722</v>
      </c>
      <c r="AU718" s="7">
        <v>-0.7079</v>
      </c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0.4556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 t="s">
        <v>226</v>
      </c>
      <c r="BJ718" s="4">
        <v>174</v>
      </c>
      <c r="BK718" s="8">
        <v>6882.71</v>
      </c>
      <c r="BL718" s="2" t="s">
        <v>4772</v>
      </c>
      <c r="BM718" s="7">
        <v>1</v>
      </c>
      <c r="BN718" s="7">
        <v>1</v>
      </c>
      <c r="BO718" s="4">
        <v>7</v>
      </c>
      <c r="BP718" s="8">
        <v>274.68</v>
      </c>
      <c r="BQ718" s="4">
        <v>233</v>
      </c>
      <c r="BR718" s="8">
        <v>9142.92</v>
      </c>
      <c r="BS718" s="7">
        <v>-0.97</v>
      </c>
      <c r="BT718" s="7">
        <v>-0.97</v>
      </c>
      <c r="BU718" s="2" t="s">
        <v>239</v>
      </c>
      <c r="BV718" s="2" t="s">
        <v>223</v>
      </c>
      <c r="BW718" s="2" t="s">
        <v>226</v>
      </c>
      <c r="BX718" s="2" t="s">
        <v>2677</v>
      </c>
      <c r="BY718" s="2" t="s">
        <v>238</v>
      </c>
      <c r="BZ718" s="2" t="s">
        <v>226</v>
      </c>
      <c r="CA718" s="4">
        <v>17</v>
      </c>
      <c r="CB718" s="8">
        <v>674.05</v>
      </c>
      <c r="CC718" s="4">
        <v>20</v>
      </c>
      <c r="CD718" s="8">
        <v>793</v>
      </c>
      <c r="CE718" s="7">
        <v>-0.15</v>
      </c>
      <c r="CF718" s="7">
        <v>-0.15</v>
      </c>
      <c r="CG718" s="2" t="s">
        <v>239</v>
      </c>
      <c r="CH718" s="2" t="s">
        <v>223</v>
      </c>
      <c r="CI718" s="2" t="s">
        <v>1357</v>
      </c>
      <c r="CJ718" s="2" t="s">
        <v>4773</v>
      </c>
      <c r="CK718" s="2" t="s">
        <v>238</v>
      </c>
      <c r="CL718" s="2" t="s">
        <v>226</v>
      </c>
      <c r="CM718" s="4">
        <v>78</v>
      </c>
      <c r="CN718" s="8">
        <v>3142.62</v>
      </c>
      <c r="CO718" s="4">
        <v>48</v>
      </c>
      <c r="CP718" s="8">
        <v>1933.92</v>
      </c>
      <c r="CQ718" s="7">
        <v>0.625</v>
      </c>
      <c r="CR718" s="7">
        <v>0.625</v>
      </c>
      <c r="CS718" s="2" t="s">
        <v>239</v>
      </c>
      <c r="CT718" s="2" t="s">
        <v>223</v>
      </c>
      <c r="CU718" s="2" t="s">
        <v>1357</v>
      </c>
      <c r="CV718" s="2" t="s">
        <v>1363</v>
      </c>
      <c r="CW718" s="2" t="s">
        <v>238</v>
      </c>
      <c r="CX718" s="2" t="s">
        <v>226</v>
      </c>
      <c r="CY718" s="4">
        <v>23</v>
      </c>
      <c r="CZ718" s="8">
        <v>800.4</v>
      </c>
      <c r="DA718" s="4">
        <v>80</v>
      </c>
      <c r="DB718" s="8">
        <v>2784</v>
      </c>
      <c r="DC718" s="7">
        <v>-0.7125</v>
      </c>
      <c r="DD718" s="7">
        <v>-0.7125</v>
      </c>
      <c r="DE718" s="2" t="s">
        <v>239</v>
      </c>
      <c r="DF718" s="2" t="s">
        <v>223</v>
      </c>
      <c r="DG718" s="2" t="s">
        <v>980</v>
      </c>
      <c r="DH718" s="2" t="s">
        <v>3249</v>
      </c>
      <c r="DI718" s="2" t="s">
        <v>238</v>
      </c>
      <c r="DJ718" s="2" t="s">
        <v>226</v>
      </c>
      <c r="DK718" s="4">
        <v>7</v>
      </c>
      <c r="DL718" s="8">
        <v>250.88</v>
      </c>
      <c r="DM718" s="4">
        <v>44</v>
      </c>
      <c r="DN718" s="8">
        <v>1438.08</v>
      </c>
      <c r="DO718" s="7">
        <v>-0.8409</v>
      </c>
      <c r="DP718" s="7">
        <v>-0.8255</v>
      </c>
      <c r="DQ718" s="2" t="s">
        <v>239</v>
      </c>
      <c r="DR718" s="2" t="s">
        <v>223</v>
      </c>
      <c r="DS718" s="2" t="s">
        <v>1357</v>
      </c>
      <c r="DT718" s="2" t="s">
        <v>1363</v>
      </c>
      <c r="DU718" s="2" t="s">
        <v>238</v>
      </c>
      <c r="DV718" s="2" t="s">
        <v>226</v>
      </c>
      <c r="DW718" s="4">
        <v>1</v>
      </c>
      <c r="DX718" s="8">
        <v>39.17</v>
      </c>
      <c r="DY718" s="4">
        <v>102</v>
      </c>
      <c r="DZ718" s="8">
        <v>3995.34</v>
      </c>
      <c r="EA718" s="7">
        <v>-0.9902</v>
      </c>
      <c r="EB718" s="7">
        <v>-0.9902</v>
      </c>
      <c r="EC718" s="2" t="s">
        <v>239</v>
      </c>
      <c r="ED718" s="2" t="s">
        <v>223</v>
      </c>
      <c r="EE718" s="2" t="s">
        <v>1357</v>
      </c>
      <c r="EF718" s="2" t="s">
        <v>1363</v>
      </c>
      <c r="EG718" s="2" t="s">
        <v>238</v>
      </c>
      <c r="EH718" s="2" t="s">
        <v>226</v>
      </c>
      <c r="EI718" s="4">
        <v>10</v>
      </c>
      <c r="EJ718" s="8">
        <v>337.5</v>
      </c>
      <c r="EK718" s="4">
        <v>28</v>
      </c>
      <c r="EL718" s="8">
        <v>945</v>
      </c>
      <c r="EM718" s="7">
        <v>-0.6429</v>
      </c>
      <c r="EN718" s="7">
        <v>-0.6429</v>
      </c>
      <c r="EO718" s="2" t="s">
        <v>239</v>
      </c>
      <c r="EP718" s="2" t="s">
        <v>223</v>
      </c>
      <c r="EQ718" s="2" t="s">
        <v>1357</v>
      </c>
      <c r="ER718" s="2" t="s">
        <v>1363</v>
      </c>
      <c r="ES718" s="2" t="s">
        <v>238</v>
      </c>
      <c r="ET718" s="2" t="s">
        <v>226</v>
      </c>
      <c r="EU718" s="4">
        <v>1</v>
      </c>
      <c r="EV718" s="8">
        <v>37.31</v>
      </c>
      <c r="EW718" s="4">
        <v>2</v>
      </c>
      <c r="EX718" s="8">
        <v>74.62</v>
      </c>
      <c r="EY718" s="7">
        <v>-0.5</v>
      </c>
      <c r="EZ718" s="7">
        <v>-0.5</v>
      </c>
      <c r="FA718" s="2" t="s">
        <v>239</v>
      </c>
      <c r="FB718" s="2" t="s">
        <v>223</v>
      </c>
      <c r="FC718" s="2" t="s">
        <v>1357</v>
      </c>
      <c r="FD718" s="2" t="s">
        <v>2110</v>
      </c>
      <c r="FE718" s="2" t="s">
        <v>238</v>
      </c>
      <c r="FF718" s="2" t="s">
        <v>226</v>
      </c>
      <c r="FG718" s="4">
        <v>11</v>
      </c>
      <c r="FH718" s="8">
        <v>604.89</v>
      </c>
      <c r="FI718" s="4"/>
      <c r="FJ718" s="8"/>
      <c r="FK718" s="7"/>
      <c r="FL718" s="7"/>
      <c r="FM718" s="2" t="s">
        <v>239</v>
      </c>
      <c r="FN718" s="2" t="s">
        <v>223</v>
      </c>
      <c r="FO718" s="2" t="s">
        <v>1357</v>
      </c>
      <c r="FP718" s="2" t="s">
        <v>1403</v>
      </c>
      <c r="FQ718" s="2" t="s">
        <v>238</v>
      </c>
      <c r="FR718" s="2" t="s">
        <v>226</v>
      </c>
      <c r="FS718" s="4">
        <v>4</v>
      </c>
      <c r="FT718" s="8">
        <v>149.59</v>
      </c>
      <c r="FU718" s="4"/>
      <c r="FV718" s="8"/>
      <c r="FW718" s="7"/>
      <c r="FX718" s="7"/>
      <c r="FY718" s="2" t="s">
        <v>239</v>
      </c>
      <c r="FZ718" s="2" t="s">
        <v>223</v>
      </c>
      <c r="GA718" s="2" t="s">
        <v>661</v>
      </c>
      <c r="GB718" s="2" t="s">
        <v>1328</v>
      </c>
      <c r="GC718" s="2" t="s">
        <v>238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448</v>
      </c>
      <c r="GL718" s="2" t="s">
        <v>223</v>
      </c>
      <c r="GM718" s="2" t="s">
        <v>226</v>
      </c>
      <c r="GN718" s="2" t="s">
        <v>226</v>
      </c>
      <c r="GO718" s="2" t="s">
        <v>238</v>
      </c>
      <c r="GP718" s="2" t="s">
        <v>226</v>
      </c>
      <c r="GQ718" s="4">
        <v>3</v>
      </c>
      <c r="GR718" s="8">
        <v>117.51</v>
      </c>
      <c r="GS718" s="4">
        <v>7</v>
      </c>
      <c r="GT718" s="8">
        <v>274.19</v>
      </c>
      <c r="GU718" s="7">
        <v>-0.5714</v>
      </c>
      <c r="GV718" s="7">
        <v>-0.5714</v>
      </c>
      <c r="GW718" s="2" t="s">
        <v>239</v>
      </c>
      <c r="GX718" s="2" t="s">
        <v>223</v>
      </c>
      <c r="GY718" s="2" t="s">
        <v>1025</v>
      </c>
      <c r="GZ718" s="2" t="s">
        <v>1091</v>
      </c>
      <c r="HA718" s="2" t="s">
        <v>238</v>
      </c>
      <c r="HB718" s="2" t="s">
        <v>226</v>
      </c>
      <c r="HC718" s="4">
        <v>8</v>
      </c>
      <c r="HD718" s="8">
        <v>289.87</v>
      </c>
      <c r="HE718" s="4">
        <v>45</v>
      </c>
      <c r="HF718" s="8">
        <v>1527.45</v>
      </c>
      <c r="HG718" s="7">
        <v>-0.8222</v>
      </c>
      <c r="HH718" s="7">
        <v>-0.8102</v>
      </c>
      <c r="HI718" s="2" t="s">
        <v>239</v>
      </c>
      <c r="HJ718" s="2" t="s">
        <v>223</v>
      </c>
      <c r="HK718" s="2" t="s">
        <v>1114</v>
      </c>
      <c r="HL718" s="2" t="s">
        <v>1024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239</v>
      </c>
      <c r="HV718" s="2" t="s">
        <v>237</v>
      </c>
      <c r="HW718" s="2" t="s">
        <v>1357</v>
      </c>
      <c r="HX718" s="2" t="s">
        <v>3848</v>
      </c>
      <c r="HY718" s="2" t="s">
        <v>238</v>
      </c>
      <c r="HZ718" s="2" t="s">
        <v>291</v>
      </c>
      <c r="IA718" s="4">
        <v>4</v>
      </c>
      <c r="IB718" s="8">
        <v>164.24</v>
      </c>
      <c r="IC718" s="4">
        <v>2</v>
      </c>
      <c r="ID718" s="8">
        <v>82.12</v>
      </c>
      <c r="IE718" s="7">
        <v>1</v>
      </c>
      <c r="IF718" s="7">
        <v>1</v>
      </c>
      <c r="IG718" s="2" t="s">
        <v>239</v>
      </c>
      <c r="IH718" s="2" t="s">
        <v>223</v>
      </c>
      <c r="II718" s="2" t="s">
        <v>612</v>
      </c>
      <c r="IJ718" s="2" t="s">
        <v>304</v>
      </c>
      <c r="IK718" s="2" t="s">
        <v>238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226</v>
      </c>
      <c r="IT718" s="2" t="s">
        <v>226</v>
      </c>
      <c r="IU718" s="2" t="s">
        <v>226</v>
      </c>
      <c r="IV718" s="2" t="s">
        <v>226</v>
      </c>
      <c r="IW718" s="2" t="s">
        <v>226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448</v>
      </c>
      <c r="JF718" s="2" t="s">
        <v>223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223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223</v>
      </c>
      <c r="KQ718" s="2" t="s">
        <v>226</v>
      </c>
      <c r="KR718" s="2" t="s">
        <v>226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252</v>
      </c>
      <c r="LB718" s="2" t="s">
        <v>223</v>
      </c>
      <c r="LC718" s="2" t="s">
        <v>1357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239</v>
      </c>
      <c r="LN718" s="2" t="s">
        <v>223</v>
      </c>
      <c r="LO718" s="2" t="s">
        <v>321</v>
      </c>
      <c r="LP718" s="2" t="s">
        <v>2518</v>
      </c>
      <c r="LQ718" s="2" t="s">
        <v>238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239</v>
      </c>
      <c r="LZ718" s="2" t="s">
        <v>223</v>
      </c>
      <c r="MA718" s="2" t="s">
        <v>668</v>
      </c>
      <c r="MB718" s="2" t="s">
        <v>226</v>
      </c>
      <c r="MC718" s="2" t="s">
        <v>238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239</v>
      </c>
      <c r="ML718" s="2" t="s">
        <v>223</v>
      </c>
      <c r="MM718" s="2" t="s">
        <v>920</v>
      </c>
      <c r="MN718" s="2" t="s">
        <v>226</v>
      </c>
      <c r="MO718" s="2" t="s">
        <v>238</v>
      </c>
      <c r="MP718" s="2" t="s">
        <v>226</v>
      </c>
      <c r="MQ718" s="4"/>
      <c r="MR718" s="8"/>
      <c r="MS718" s="4">
        <v>2</v>
      </c>
      <c r="MT718" s="8">
        <v>80.58</v>
      </c>
      <c r="MU718" s="7">
        <v>-1</v>
      </c>
      <c r="MV718" s="7">
        <v>-1</v>
      </c>
      <c r="MW718" s="2" t="s">
        <v>239</v>
      </c>
      <c r="MX718" s="2" t="s">
        <v>223</v>
      </c>
      <c r="MY718" s="2" t="s">
        <v>1105</v>
      </c>
      <c r="MZ718" s="2" t="s">
        <v>4070</v>
      </c>
      <c r="NA718" s="2" t="s">
        <v>238</v>
      </c>
      <c r="NB718" s="2" t="s">
        <v>226</v>
      </c>
      <c r="NC718" s="4"/>
      <c r="ND718" s="8"/>
      <c r="NE718" s="4">
        <v>4</v>
      </c>
      <c r="NF718" s="8">
        <v>156.8</v>
      </c>
      <c r="NG718" s="7">
        <v>-1</v>
      </c>
      <c r="NH718" s="7">
        <v>-1</v>
      </c>
      <c r="NI718" s="2" t="s">
        <v>239</v>
      </c>
      <c r="NJ718" s="2" t="s">
        <v>261</v>
      </c>
      <c r="NK718" s="2" t="s">
        <v>1375</v>
      </c>
      <c r="NL718" s="2" t="s">
        <v>4027</v>
      </c>
      <c r="NM718" s="2" t="s">
        <v>238</v>
      </c>
      <c r="NN718" s="2" t="s">
        <v>226</v>
      </c>
      <c r="NO718" s="4"/>
      <c r="NP718" s="8"/>
      <c r="NQ718" s="4">
        <v>9</v>
      </c>
      <c r="NR718" s="8">
        <v>335.79</v>
      </c>
      <c r="NS718" s="7">
        <v>-1</v>
      </c>
      <c r="NT718" s="7">
        <v>-1</v>
      </c>
      <c r="NU718" s="2" t="s">
        <v>239</v>
      </c>
      <c r="NV718" s="2" t="s">
        <v>237</v>
      </c>
      <c r="NW718" s="2" t="s">
        <v>1451</v>
      </c>
      <c r="NX718" s="2" t="s">
        <v>1975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239</v>
      </c>
      <c r="OH718" s="2" t="s">
        <v>237</v>
      </c>
      <c r="OI718" s="2" t="s">
        <v>4609</v>
      </c>
      <c r="OJ718" s="2" t="s">
        <v>3688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252</v>
      </c>
      <c r="OT718" s="2" t="s">
        <v>223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223</v>
      </c>
      <c r="PG718" s="2" t="s">
        <v>226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239</v>
      </c>
      <c r="QP718" s="2" t="s">
        <v>237</v>
      </c>
      <c r="QQ718" s="2" t="s">
        <v>1068</v>
      </c>
      <c r="QR718" s="2" t="s">
        <v>1652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266</v>
      </c>
      <c r="RB718" s="2" t="s">
        <v>223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237</v>
      </c>
      <c r="SA718" s="2" t="s">
        <v>4019</v>
      </c>
      <c r="SB718" s="2" t="s">
        <v>226</v>
      </c>
      <c r="SC718" s="2" t="s">
        <v>238</v>
      </c>
      <c r="SD718" s="2" t="s">
        <v>226</v>
      </c>
      <c r="SE718" s="4">
        <v>1264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</row>
    <row r="719">
      <c r="A719" s="2" t="s">
        <v>4774</v>
      </c>
      <c r="B719" s="2" t="s">
        <v>577</v>
      </c>
      <c r="C719" s="2" t="s">
        <v>4666</v>
      </c>
      <c r="D719" s="2" t="s">
        <v>215</v>
      </c>
      <c r="E719" s="2" t="s">
        <v>216</v>
      </c>
      <c r="F719" s="2" t="s">
        <v>4767</v>
      </c>
      <c r="G719" s="2" t="s">
        <v>4347</v>
      </c>
      <c r="H719" s="2" t="s">
        <v>4768</v>
      </c>
      <c r="I719" s="2" t="s">
        <v>1350</v>
      </c>
      <c r="J719" s="2" t="s">
        <v>268</v>
      </c>
      <c r="K719" s="2" t="s">
        <v>1658</v>
      </c>
      <c r="L719" s="3">
        <v>39</v>
      </c>
      <c r="M719" s="3">
        <v>40.95</v>
      </c>
      <c r="N719" s="3">
        <v>89.99</v>
      </c>
      <c r="O719" s="2" t="s">
        <v>223</v>
      </c>
      <c r="P719" s="2" t="s">
        <v>224</v>
      </c>
      <c r="Q719" s="2" t="s">
        <v>225</v>
      </c>
      <c r="R719" s="2" t="s">
        <v>226</v>
      </c>
      <c r="S719" s="2" t="s">
        <v>4775</v>
      </c>
      <c r="T719" s="2" t="s">
        <v>969</v>
      </c>
      <c r="U719" s="2" t="s">
        <v>371</v>
      </c>
      <c r="V719" s="2" t="s">
        <v>563</v>
      </c>
      <c r="W719" s="2" t="s">
        <v>231</v>
      </c>
      <c r="X719" s="2" t="s">
        <v>1352</v>
      </c>
      <c r="Y719" s="2" t="s">
        <v>396</v>
      </c>
      <c r="Z719" s="4">
        <v>107</v>
      </c>
      <c r="AA719" s="4">
        <f>=ROUNDDOWN(11.8888888888889,0)</f>
      </c>
      <c r="AB719" s="5">
        <v>9</v>
      </c>
      <c r="AC719" s="2" t="s">
        <v>4776</v>
      </c>
      <c r="AD719" s="4">
        <v>200</v>
      </c>
      <c r="AE719" s="4">
        <v>200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136</v>
      </c>
      <c r="AQ719" s="8">
        <v>6097.8</v>
      </c>
      <c r="AR719" s="4">
        <v>154</v>
      </c>
      <c r="AS719" s="8">
        <v>6530.34</v>
      </c>
      <c r="AT719" s="7">
        <v>-0.1169</v>
      </c>
      <c r="AU719" s="7">
        <v>-0.0662</v>
      </c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>
        <v>0.4037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>
        <v>136</v>
      </c>
      <c r="BK719" s="8">
        <v>6097.8</v>
      </c>
      <c r="BL719" s="2" t="s">
        <v>4777</v>
      </c>
      <c r="BM719" s="7">
        <v>1</v>
      </c>
      <c r="BN719" s="7">
        <v>1</v>
      </c>
      <c r="BO719" s="4">
        <v>21</v>
      </c>
      <c r="BP719" s="8">
        <v>941.85</v>
      </c>
      <c r="BQ719" s="4"/>
      <c r="BR719" s="8"/>
      <c r="BS719" s="7"/>
      <c r="BT719" s="7"/>
      <c r="BU719" s="2" t="s">
        <v>239</v>
      </c>
      <c r="BV719" s="2" t="s">
        <v>223</v>
      </c>
      <c r="BW719" s="2" t="s">
        <v>226</v>
      </c>
      <c r="BX719" s="2" t="s">
        <v>1749</v>
      </c>
      <c r="BY719" s="2" t="s">
        <v>238</v>
      </c>
      <c r="BZ719" s="2" t="s">
        <v>226</v>
      </c>
      <c r="CA719" s="4">
        <v>5</v>
      </c>
      <c r="CB719" s="8">
        <v>221.15</v>
      </c>
      <c r="CC719" s="4">
        <v>7</v>
      </c>
      <c r="CD719" s="8">
        <v>309.61</v>
      </c>
      <c r="CE719" s="7">
        <v>-0.2857</v>
      </c>
      <c r="CF719" s="7">
        <v>-0.2857</v>
      </c>
      <c r="CG719" s="2" t="s">
        <v>239</v>
      </c>
      <c r="CH719" s="2" t="s">
        <v>223</v>
      </c>
      <c r="CI719" s="2" t="s">
        <v>396</v>
      </c>
      <c r="CJ719" s="2" t="s">
        <v>503</v>
      </c>
      <c r="CK719" s="2" t="s">
        <v>238</v>
      </c>
      <c r="CL719" s="2" t="s">
        <v>226</v>
      </c>
      <c r="CM719" s="4">
        <v>57</v>
      </c>
      <c r="CN719" s="8">
        <v>2521.11</v>
      </c>
      <c r="CO719" s="4">
        <v>72</v>
      </c>
      <c r="CP719" s="8">
        <v>3184.56</v>
      </c>
      <c r="CQ719" s="7">
        <v>-0.2083</v>
      </c>
      <c r="CR719" s="7">
        <v>-0.2083</v>
      </c>
      <c r="CS719" s="2" t="s">
        <v>239</v>
      </c>
      <c r="CT719" s="2" t="s">
        <v>223</v>
      </c>
      <c r="CU719" s="2" t="s">
        <v>505</v>
      </c>
      <c r="CV719" s="2" t="s">
        <v>938</v>
      </c>
      <c r="CW719" s="2" t="s">
        <v>238</v>
      </c>
      <c r="CX719" s="2" t="s">
        <v>226</v>
      </c>
      <c r="CY719" s="4">
        <v>25</v>
      </c>
      <c r="CZ719" s="8">
        <v>1216.25</v>
      </c>
      <c r="DA719" s="4">
        <v>3</v>
      </c>
      <c r="DB719" s="8">
        <v>145.95</v>
      </c>
      <c r="DC719" s="7">
        <v>7.3333</v>
      </c>
      <c r="DD719" s="7">
        <v>7.3333</v>
      </c>
      <c r="DE719" s="2" t="s">
        <v>239</v>
      </c>
      <c r="DF719" s="2" t="s">
        <v>223</v>
      </c>
      <c r="DG719" s="2" t="s">
        <v>914</v>
      </c>
      <c r="DH719" s="2" t="s">
        <v>3000</v>
      </c>
      <c r="DI719" s="2" t="s">
        <v>238</v>
      </c>
      <c r="DJ719" s="2" t="s">
        <v>226</v>
      </c>
      <c r="DK719" s="4">
        <v>8</v>
      </c>
      <c r="DL719" s="8">
        <v>319.41</v>
      </c>
      <c r="DM719" s="4">
        <v>51</v>
      </c>
      <c r="DN719" s="8">
        <v>1918.5</v>
      </c>
      <c r="DO719" s="7">
        <v>-0.8431</v>
      </c>
      <c r="DP719" s="7">
        <v>-0.8335</v>
      </c>
      <c r="DQ719" s="2" t="s">
        <v>239</v>
      </c>
      <c r="DR719" s="2" t="s">
        <v>223</v>
      </c>
      <c r="DS719" s="2" t="s">
        <v>505</v>
      </c>
      <c r="DT719" s="2" t="s">
        <v>1868</v>
      </c>
      <c r="DU719" s="2" t="s">
        <v>238</v>
      </c>
      <c r="DV719" s="2" t="s">
        <v>226</v>
      </c>
      <c r="DW719" s="4">
        <v>1</v>
      </c>
      <c r="DX719" s="8">
        <v>43</v>
      </c>
      <c r="DY719" s="4"/>
      <c r="DZ719" s="8"/>
      <c r="EA719" s="7"/>
      <c r="EB719" s="7"/>
      <c r="EC719" s="2" t="s">
        <v>239</v>
      </c>
      <c r="ED719" s="2" t="s">
        <v>223</v>
      </c>
      <c r="EE719" s="2" t="s">
        <v>4778</v>
      </c>
      <c r="EF719" s="2" t="s">
        <v>1311</v>
      </c>
      <c r="EG719" s="2" t="s">
        <v>238</v>
      </c>
      <c r="EH719" s="2" t="s">
        <v>226</v>
      </c>
      <c r="EI719" s="4">
        <v>13</v>
      </c>
      <c r="EJ719" s="8">
        <v>574.99</v>
      </c>
      <c r="EK719" s="4">
        <v>13</v>
      </c>
      <c r="EL719" s="8">
        <v>574.99</v>
      </c>
      <c r="EM719" s="7"/>
      <c r="EN719" s="7"/>
      <c r="EO719" s="2" t="s">
        <v>239</v>
      </c>
      <c r="EP719" s="2" t="s">
        <v>223</v>
      </c>
      <c r="EQ719" s="2" t="s">
        <v>396</v>
      </c>
      <c r="ER719" s="2" t="s">
        <v>2438</v>
      </c>
      <c r="ES719" s="2" t="s">
        <v>238</v>
      </c>
      <c r="ET719" s="2" t="s">
        <v>226</v>
      </c>
      <c r="EU719" s="4"/>
      <c r="EV719" s="8"/>
      <c r="EW719" s="4"/>
      <c r="EX719" s="8"/>
      <c r="EY719" s="7"/>
      <c r="EZ719" s="7"/>
      <c r="FA719" s="2" t="s">
        <v>239</v>
      </c>
      <c r="FB719" s="2" t="s">
        <v>223</v>
      </c>
      <c r="FC719" s="2" t="s">
        <v>2584</v>
      </c>
      <c r="FD719" s="2" t="s">
        <v>3368</v>
      </c>
      <c r="FE719" s="2" t="s">
        <v>238</v>
      </c>
      <c r="FF719" s="2" t="s">
        <v>226</v>
      </c>
      <c r="FG719" s="4"/>
      <c r="FH719" s="8"/>
      <c r="FI719" s="4">
        <v>1</v>
      </c>
      <c r="FJ719" s="8">
        <v>89.99</v>
      </c>
      <c r="FK719" s="7">
        <v>-1</v>
      </c>
      <c r="FL719" s="7">
        <v>-1</v>
      </c>
      <c r="FM719" s="2" t="s">
        <v>239</v>
      </c>
      <c r="FN719" s="2" t="s">
        <v>223</v>
      </c>
      <c r="FO719" s="2" t="s">
        <v>396</v>
      </c>
      <c r="FP719" s="2" t="s">
        <v>2570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239</v>
      </c>
      <c r="FZ719" s="2" t="s">
        <v>223</v>
      </c>
      <c r="GA719" s="2" t="s">
        <v>661</v>
      </c>
      <c r="GB719" s="2" t="s">
        <v>1339</v>
      </c>
      <c r="GC719" s="2" t="s">
        <v>238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252</v>
      </c>
      <c r="GL719" s="2" t="s">
        <v>223</v>
      </c>
      <c r="GM719" s="2" t="s">
        <v>226</v>
      </c>
      <c r="GN719" s="2" t="s">
        <v>226</v>
      </c>
      <c r="GO719" s="2" t="s">
        <v>238</v>
      </c>
      <c r="GP719" s="2" t="s">
        <v>226</v>
      </c>
      <c r="GQ719" s="4">
        <v>5</v>
      </c>
      <c r="GR719" s="8">
        <v>215</v>
      </c>
      <c r="GS719" s="4"/>
      <c r="GT719" s="8"/>
      <c r="GU719" s="7"/>
      <c r="GV719" s="7"/>
      <c r="GW719" s="2" t="s">
        <v>239</v>
      </c>
      <c r="GX719" s="2" t="s">
        <v>223</v>
      </c>
      <c r="GY719" s="2" t="s">
        <v>921</v>
      </c>
      <c r="GZ719" s="2" t="s">
        <v>1333</v>
      </c>
      <c r="HA719" s="2" t="s">
        <v>238</v>
      </c>
      <c r="HB719" s="2" t="s">
        <v>226</v>
      </c>
      <c r="HC719" s="4">
        <v>1</v>
      </c>
      <c r="HD719" s="8">
        <v>45.04</v>
      </c>
      <c r="HE719" s="4"/>
      <c r="HF719" s="8"/>
      <c r="HG719" s="7"/>
      <c r="HH719" s="7"/>
      <c r="HI719" s="2" t="s">
        <v>239</v>
      </c>
      <c r="HJ719" s="2" t="s">
        <v>223</v>
      </c>
      <c r="HK719" s="2" t="s">
        <v>1316</v>
      </c>
      <c r="HL719" s="2" t="s">
        <v>1311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236</v>
      </c>
      <c r="HV719" s="2" t="s">
        <v>223</v>
      </c>
      <c r="HW719" s="2" t="s">
        <v>226</v>
      </c>
      <c r="HX719" s="2" t="s">
        <v>226</v>
      </c>
      <c r="HY719" s="2" t="s">
        <v>238</v>
      </c>
      <c r="HZ719" s="2" t="s">
        <v>291</v>
      </c>
      <c r="IA719" s="4"/>
      <c r="IB719" s="8"/>
      <c r="IC719" s="4"/>
      <c r="ID719" s="8"/>
      <c r="IE719" s="7"/>
      <c r="IF719" s="7"/>
      <c r="IG719" s="2" t="s">
        <v>252</v>
      </c>
      <c r="IH719" s="2" t="s">
        <v>223</v>
      </c>
      <c r="II719" s="2" t="s">
        <v>226</v>
      </c>
      <c r="IJ719" s="2" t="s">
        <v>226</v>
      </c>
      <c r="IK719" s="2" t="s">
        <v>238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252</v>
      </c>
      <c r="IT719" s="2" t="s">
        <v>223</v>
      </c>
      <c r="IU719" s="2" t="s">
        <v>226</v>
      </c>
      <c r="IV719" s="2" t="s">
        <v>226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448</v>
      </c>
      <c r="JF719" s="2" t="s">
        <v>223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252</v>
      </c>
      <c r="JR719" s="2" t="s">
        <v>223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223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252</v>
      </c>
      <c r="KP719" s="2" t="s">
        <v>223</v>
      </c>
      <c r="KQ719" s="2" t="s">
        <v>226</v>
      </c>
      <c r="KR719" s="2" t="s">
        <v>226</v>
      </c>
      <c r="KS719" s="2" t="s">
        <v>238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252</v>
      </c>
      <c r="LB719" s="2" t="s">
        <v>223</v>
      </c>
      <c r="LC719" s="2" t="s">
        <v>226</v>
      </c>
      <c r="LD719" s="2" t="s">
        <v>226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252</v>
      </c>
      <c r="LN719" s="2" t="s">
        <v>223</v>
      </c>
      <c r="LO719" s="2" t="s">
        <v>226</v>
      </c>
      <c r="LP719" s="2" t="s">
        <v>226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239</v>
      </c>
      <c r="ML719" s="2" t="s">
        <v>223</v>
      </c>
      <c r="MM719" s="2" t="s">
        <v>920</v>
      </c>
      <c r="MN719" s="2" t="s">
        <v>226</v>
      </c>
      <c r="MO719" s="2" t="s">
        <v>238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239</v>
      </c>
      <c r="MX719" s="2" t="s">
        <v>223</v>
      </c>
      <c r="MY719" s="2" t="s">
        <v>3115</v>
      </c>
      <c r="MZ719" s="2" t="s">
        <v>226</v>
      </c>
      <c r="NA719" s="2" t="s">
        <v>238</v>
      </c>
      <c r="NB719" s="2" t="s">
        <v>226</v>
      </c>
      <c r="NC719" s="4"/>
      <c r="ND719" s="8"/>
      <c r="NE719" s="4">
        <v>7</v>
      </c>
      <c r="NF719" s="8">
        <v>306.74</v>
      </c>
      <c r="NG719" s="7">
        <v>-1</v>
      </c>
      <c r="NH719" s="7">
        <v>-1</v>
      </c>
      <c r="NI719" s="2" t="s">
        <v>239</v>
      </c>
      <c r="NJ719" s="2" t="s">
        <v>261</v>
      </c>
      <c r="NK719" s="2" t="s">
        <v>396</v>
      </c>
      <c r="NL719" s="2" t="s">
        <v>505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252</v>
      </c>
      <c r="NV719" s="2" t="s">
        <v>223</v>
      </c>
      <c r="NW719" s="2" t="s">
        <v>226</v>
      </c>
      <c r="NX719" s="2" t="s">
        <v>226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239</v>
      </c>
      <c r="OH719" s="2" t="s">
        <v>237</v>
      </c>
      <c r="OI719" s="2" t="s">
        <v>3065</v>
      </c>
      <c r="OJ719" s="2" t="s">
        <v>226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252</v>
      </c>
      <c r="OT719" s="2" t="s">
        <v>223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236</v>
      </c>
      <c r="PF719" s="2" t="s">
        <v>223</v>
      </c>
      <c r="PG719" s="2" t="s">
        <v>226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266</v>
      </c>
      <c r="QD719" s="2" t="s">
        <v>223</v>
      </c>
      <c r="QE719" s="2" t="s">
        <v>226</v>
      </c>
      <c r="QF719" s="2" t="s">
        <v>226</v>
      </c>
      <c r="QG719" s="2" t="s">
        <v>238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226</v>
      </c>
      <c r="QQ719" s="2" t="s">
        <v>226</v>
      </c>
      <c r="QR719" s="2" t="s">
        <v>226</v>
      </c>
      <c r="QS719" s="2" t="s">
        <v>226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266</v>
      </c>
      <c r="RB719" s="2" t="s">
        <v>223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252</v>
      </c>
      <c r="RN719" s="2" t="s">
        <v>223</v>
      </c>
      <c r="RO719" s="2" t="s">
        <v>226</v>
      </c>
      <c r="RP719" s="2" t="s">
        <v>226</v>
      </c>
      <c r="RQ719" s="2" t="s">
        <v>238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226</v>
      </c>
      <c r="RZ719" s="2" t="s">
        <v>226</v>
      </c>
      <c r="SA719" s="2" t="s">
        <v>226</v>
      </c>
      <c r="SB719" s="2" t="s">
        <v>226</v>
      </c>
      <c r="SC719" s="2" t="s">
        <v>226</v>
      </c>
      <c r="SD719" s="2" t="s">
        <v>226</v>
      </c>
      <c r="SE719" s="4">
        <v>107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>
        <v>200</v>
      </c>
      <c r="VJ719" s="4"/>
      <c r="VK719" s="4"/>
      <c r="VL719" s="4"/>
      <c r="VM719" s="4"/>
      <c r="VN719" s="4"/>
      <c r="VO719" s="4"/>
      <c r="VP719" s="4"/>
      <c r="VQ719" s="4"/>
    </row>
    <row r="720">
      <c r="A720" s="2" t="s">
        <v>4779</v>
      </c>
      <c r="B720" s="2" t="s">
        <v>577</v>
      </c>
      <c r="C720" s="2" t="s">
        <v>4666</v>
      </c>
      <c r="D720" s="2" t="s">
        <v>215</v>
      </c>
      <c r="E720" s="2" t="s">
        <v>216</v>
      </c>
      <c r="F720" s="2" t="s">
        <v>4767</v>
      </c>
      <c r="G720" s="2" t="s">
        <v>4347</v>
      </c>
      <c r="H720" s="2" t="s">
        <v>4768</v>
      </c>
      <c r="I720" s="2" t="s">
        <v>1350</v>
      </c>
      <c r="J720" s="2" t="s">
        <v>582</v>
      </c>
      <c r="K720" s="2" t="s">
        <v>3294</v>
      </c>
      <c r="L720" s="3">
        <v>29.16</v>
      </c>
      <c r="M720" s="3">
        <v>30.62</v>
      </c>
      <c r="N720" s="3">
        <v>69.99</v>
      </c>
      <c r="O720" s="2" t="s">
        <v>302</v>
      </c>
      <c r="P720" s="2" t="s">
        <v>284</v>
      </c>
      <c r="Q720" s="2" t="s">
        <v>225</v>
      </c>
      <c r="R720" s="2" t="s">
        <v>226</v>
      </c>
      <c r="S720" s="2" t="s">
        <v>4780</v>
      </c>
      <c r="T720" s="2" t="s">
        <v>969</v>
      </c>
      <c r="U720" s="2" t="s">
        <v>489</v>
      </c>
      <c r="V720" s="2" t="s">
        <v>563</v>
      </c>
      <c r="W720" s="2" t="s">
        <v>231</v>
      </c>
      <c r="X720" s="2" t="s">
        <v>1352</v>
      </c>
      <c r="Y720" s="2" t="s">
        <v>2253</v>
      </c>
      <c r="Z720" s="4"/>
      <c r="AA720" s="4">
        <f>=ROUNDDOWN({0},0)</f>
      </c>
      <c r="AB720" s="5">
        <v>1.5</v>
      </c>
      <c r="AC720" s="2" t="s">
        <v>226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/>
      <c r="AQ720" s="8"/>
      <c r="AR720" s="4">
        <v>126</v>
      </c>
      <c r="AS720" s="8">
        <v>3477.37</v>
      </c>
      <c r="AT720" s="7">
        <v>-1</v>
      </c>
      <c r="AU720" s="7">
        <v>-1</v>
      </c>
      <c r="AV720" s="4" t="s">
        <v>226</v>
      </c>
      <c r="AW720" s="8" t="s">
        <v>226</v>
      </c>
      <c r="AX720" s="4">
        <v>705</v>
      </c>
      <c r="AY720" s="8">
        <v>22619.48</v>
      </c>
      <c r="AZ720" s="7" t="s">
        <v>226</v>
      </c>
      <c r="BA720" s="7" t="s">
        <v>226</v>
      </c>
      <c r="BB720" s="7"/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 t="s">
        <v>226</v>
      </c>
      <c r="BJ720" s="4"/>
      <c r="BK720" s="8"/>
      <c r="BL720" s="2" t="s">
        <v>4781</v>
      </c>
      <c r="BM720" s="7"/>
      <c r="BN720" s="7"/>
      <c r="BO720" s="4"/>
      <c r="BP720" s="8"/>
      <c r="BQ720" s="4">
        <v>22</v>
      </c>
      <c r="BR720" s="8">
        <v>655.77</v>
      </c>
      <c r="BS720" s="7">
        <v>-1</v>
      </c>
      <c r="BT720" s="7">
        <v>-1</v>
      </c>
      <c r="BU720" s="2" t="s">
        <v>239</v>
      </c>
      <c r="BV720" s="2" t="s">
        <v>237</v>
      </c>
      <c r="BW720" s="2" t="s">
        <v>226</v>
      </c>
      <c r="BX720" s="2" t="s">
        <v>1043</v>
      </c>
      <c r="BY720" s="2" t="s">
        <v>238</v>
      </c>
      <c r="BZ720" s="2" t="s">
        <v>226</v>
      </c>
      <c r="CA720" s="4"/>
      <c r="CB720" s="8"/>
      <c r="CC720" s="4">
        <v>4</v>
      </c>
      <c r="CD720" s="8">
        <v>132.16</v>
      </c>
      <c r="CE720" s="7">
        <v>-1</v>
      </c>
      <c r="CF720" s="7">
        <v>-1</v>
      </c>
      <c r="CG720" s="2" t="s">
        <v>239</v>
      </c>
      <c r="CH720" s="2" t="s">
        <v>237</v>
      </c>
      <c r="CI720" s="2" t="s">
        <v>4782</v>
      </c>
      <c r="CJ720" s="2" t="s">
        <v>2413</v>
      </c>
      <c r="CK720" s="2" t="s">
        <v>238</v>
      </c>
      <c r="CL720" s="2" t="s">
        <v>226</v>
      </c>
      <c r="CM720" s="4"/>
      <c r="CN720" s="8"/>
      <c r="CO720" s="4">
        <v>4</v>
      </c>
      <c r="CP720" s="8">
        <v>132.28</v>
      </c>
      <c r="CQ720" s="7">
        <v>-1</v>
      </c>
      <c r="CR720" s="7">
        <v>-1</v>
      </c>
      <c r="CS720" s="2" t="s">
        <v>239</v>
      </c>
      <c r="CT720" s="2" t="s">
        <v>237</v>
      </c>
      <c r="CU720" s="2" t="s">
        <v>2490</v>
      </c>
      <c r="CV720" s="2" t="s">
        <v>2669</v>
      </c>
      <c r="CW720" s="2" t="s">
        <v>238</v>
      </c>
      <c r="CX720" s="2" t="s">
        <v>226</v>
      </c>
      <c r="CY720" s="4"/>
      <c r="CZ720" s="8"/>
      <c r="DA720" s="4">
        <v>14</v>
      </c>
      <c r="DB720" s="8">
        <v>395.08</v>
      </c>
      <c r="DC720" s="7">
        <v>-1</v>
      </c>
      <c r="DD720" s="7">
        <v>-1</v>
      </c>
      <c r="DE720" s="2" t="s">
        <v>239</v>
      </c>
      <c r="DF720" s="2" t="s">
        <v>237</v>
      </c>
      <c r="DG720" s="2" t="s">
        <v>980</v>
      </c>
      <c r="DH720" s="2" t="s">
        <v>2325</v>
      </c>
      <c r="DI720" s="2" t="s">
        <v>238</v>
      </c>
      <c r="DJ720" s="2" t="s">
        <v>226</v>
      </c>
      <c r="DK720" s="4"/>
      <c r="DL720" s="8"/>
      <c r="DM720" s="4">
        <v>18</v>
      </c>
      <c r="DN720" s="8">
        <v>325.42</v>
      </c>
      <c r="DO720" s="7">
        <v>-1</v>
      </c>
      <c r="DP720" s="7">
        <v>-1</v>
      </c>
      <c r="DQ720" s="2" t="s">
        <v>239</v>
      </c>
      <c r="DR720" s="2" t="s">
        <v>237</v>
      </c>
      <c r="DS720" s="2" t="s">
        <v>4783</v>
      </c>
      <c r="DT720" s="2" t="s">
        <v>4784</v>
      </c>
      <c r="DU720" s="2" t="s">
        <v>291</v>
      </c>
      <c r="DV720" s="2" t="s">
        <v>226</v>
      </c>
      <c r="DW720" s="4"/>
      <c r="DX720" s="8"/>
      <c r="DY720" s="4">
        <v>30</v>
      </c>
      <c r="DZ720" s="8">
        <v>964.5</v>
      </c>
      <c r="EA720" s="7">
        <v>-1</v>
      </c>
      <c r="EB720" s="7">
        <v>-1</v>
      </c>
      <c r="EC720" s="2" t="s">
        <v>239</v>
      </c>
      <c r="ED720" s="2" t="s">
        <v>237</v>
      </c>
      <c r="EE720" s="2" t="s">
        <v>1379</v>
      </c>
      <c r="EF720" s="2" t="s">
        <v>4785</v>
      </c>
      <c r="EG720" s="2" t="s">
        <v>238</v>
      </c>
      <c r="EH720" s="2" t="s">
        <v>226</v>
      </c>
      <c r="EI720" s="4"/>
      <c r="EJ720" s="8"/>
      <c r="EK720" s="4">
        <v>14</v>
      </c>
      <c r="EL720" s="8">
        <v>393.68</v>
      </c>
      <c r="EM720" s="7">
        <v>-1</v>
      </c>
      <c r="EN720" s="7">
        <v>-1</v>
      </c>
      <c r="EO720" s="2" t="s">
        <v>239</v>
      </c>
      <c r="EP720" s="2" t="s">
        <v>237</v>
      </c>
      <c r="EQ720" s="2" t="s">
        <v>570</v>
      </c>
      <c r="ER720" s="2" t="s">
        <v>2043</v>
      </c>
      <c r="ES720" s="2" t="s">
        <v>238</v>
      </c>
      <c r="ET720" s="2" t="s">
        <v>226</v>
      </c>
      <c r="EU720" s="4"/>
      <c r="EV720" s="8"/>
      <c r="EW720" s="4">
        <v>1</v>
      </c>
      <c r="EX720" s="8">
        <v>30.62</v>
      </c>
      <c r="EY720" s="7">
        <v>-1</v>
      </c>
      <c r="EZ720" s="7">
        <v>-1</v>
      </c>
      <c r="FA720" s="2" t="s">
        <v>239</v>
      </c>
      <c r="FB720" s="2" t="s">
        <v>237</v>
      </c>
      <c r="FC720" s="2" t="s">
        <v>2030</v>
      </c>
      <c r="FD720" s="2" t="s">
        <v>2458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237</v>
      </c>
      <c r="FO720" s="2" t="s">
        <v>2195</v>
      </c>
      <c r="FP720" s="2" t="s">
        <v>4786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239</v>
      </c>
      <c r="GL720" s="2" t="s">
        <v>237</v>
      </c>
      <c r="GM720" s="2" t="s">
        <v>991</v>
      </c>
      <c r="GN720" s="2" t="s">
        <v>1057</v>
      </c>
      <c r="GO720" s="2" t="s">
        <v>238</v>
      </c>
      <c r="GP720" s="2" t="s">
        <v>226</v>
      </c>
      <c r="GQ720" s="4"/>
      <c r="GR720" s="8"/>
      <c r="GS720" s="4">
        <v>1</v>
      </c>
      <c r="GT720" s="8">
        <v>32.15</v>
      </c>
      <c r="GU720" s="7">
        <v>-1</v>
      </c>
      <c r="GV720" s="7">
        <v>-1</v>
      </c>
      <c r="GW720" s="2" t="s">
        <v>239</v>
      </c>
      <c r="GX720" s="2" t="s">
        <v>237</v>
      </c>
      <c r="GY720" s="2" t="s">
        <v>1025</v>
      </c>
      <c r="GZ720" s="2" t="s">
        <v>3841</v>
      </c>
      <c r="HA720" s="2" t="s">
        <v>238</v>
      </c>
      <c r="HB720" s="2" t="s">
        <v>226</v>
      </c>
      <c r="HC720" s="4"/>
      <c r="HD720" s="8"/>
      <c r="HE720" s="4">
        <v>3</v>
      </c>
      <c r="HF720" s="8">
        <v>57.87</v>
      </c>
      <c r="HG720" s="7">
        <v>-1</v>
      </c>
      <c r="HH720" s="7">
        <v>-1</v>
      </c>
      <c r="HI720" s="2" t="s">
        <v>239</v>
      </c>
      <c r="HJ720" s="2" t="s">
        <v>237</v>
      </c>
      <c r="HK720" s="2" t="s">
        <v>1114</v>
      </c>
      <c r="HL720" s="2" t="s">
        <v>1047</v>
      </c>
      <c r="HM720" s="2" t="s">
        <v>238</v>
      </c>
      <c r="HN720" s="2" t="s">
        <v>226</v>
      </c>
      <c r="HO720" s="4"/>
      <c r="HP720" s="8"/>
      <c r="HQ720" s="4">
        <v>6</v>
      </c>
      <c r="HR720" s="8">
        <v>151.2</v>
      </c>
      <c r="HS720" s="7">
        <v>-1</v>
      </c>
      <c r="HT720" s="7">
        <v>-1</v>
      </c>
      <c r="HU720" s="2" t="s">
        <v>239</v>
      </c>
      <c r="HV720" s="2" t="s">
        <v>237</v>
      </c>
      <c r="HW720" s="2" t="s">
        <v>2386</v>
      </c>
      <c r="HX720" s="2" t="s">
        <v>2654</v>
      </c>
      <c r="HY720" s="2" t="s">
        <v>238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252</v>
      </c>
      <c r="IH720" s="2" t="s">
        <v>237</v>
      </c>
      <c r="II720" s="2" t="s">
        <v>226</v>
      </c>
      <c r="IJ720" s="2" t="s">
        <v>226</v>
      </c>
      <c r="IK720" s="2" t="s">
        <v>238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226</v>
      </c>
      <c r="IT720" s="2" t="s">
        <v>226</v>
      </c>
      <c r="IU720" s="2" t="s">
        <v>226</v>
      </c>
      <c r="IV720" s="2" t="s">
        <v>226</v>
      </c>
      <c r="IW720" s="2" t="s">
        <v>226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252</v>
      </c>
      <c r="JF720" s="2" t="s">
        <v>237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252</v>
      </c>
      <c r="JR720" s="2" t="s">
        <v>237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237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237</v>
      </c>
      <c r="KQ720" s="2" t="s">
        <v>226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239</v>
      </c>
      <c r="LB720" s="2" t="s">
        <v>237</v>
      </c>
      <c r="LC720" s="2" t="s">
        <v>1004</v>
      </c>
      <c r="LD720" s="2" t="s">
        <v>1260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237</v>
      </c>
      <c r="LO720" s="2" t="s">
        <v>321</v>
      </c>
      <c r="LP720" s="2" t="s">
        <v>226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237</v>
      </c>
      <c r="MY720" s="2" t="s">
        <v>226</v>
      </c>
      <c r="MZ720" s="2" t="s">
        <v>226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239</v>
      </c>
      <c r="NJ720" s="2" t="s">
        <v>237</v>
      </c>
      <c r="NK720" s="2" t="s">
        <v>2029</v>
      </c>
      <c r="NL720" s="2" t="s">
        <v>1912</v>
      </c>
      <c r="NM720" s="2" t="s">
        <v>238</v>
      </c>
      <c r="NN720" s="2" t="s">
        <v>226</v>
      </c>
      <c r="NO720" s="4"/>
      <c r="NP720" s="8"/>
      <c r="NQ720" s="4">
        <v>9</v>
      </c>
      <c r="NR720" s="8">
        <v>206.64</v>
      </c>
      <c r="NS720" s="7">
        <v>-1</v>
      </c>
      <c r="NT720" s="7">
        <v>-1</v>
      </c>
      <c r="NU720" s="2" t="s">
        <v>239</v>
      </c>
      <c r="NV720" s="2" t="s">
        <v>237</v>
      </c>
      <c r="NW720" s="2" t="s">
        <v>1094</v>
      </c>
      <c r="NX720" s="2" t="s">
        <v>2750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252</v>
      </c>
      <c r="OH720" s="2" t="s">
        <v>237</v>
      </c>
      <c r="OI720" s="2" t="s">
        <v>226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252</v>
      </c>
      <c r="OT720" s="2" t="s">
        <v>237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239</v>
      </c>
      <c r="QP720" s="2" t="s">
        <v>237</v>
      </c>
      <c r="QQ720" s="2" t="s">
        <v>1068</v>
      </c>
      <c r="QR720" s="2" t="s">
        <v>2750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266</v>
      </c>
      <c r="RB720" s="2" t="s">
        <v>237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239</v>
      </c>
      <c r="RZ720" s="2" t="s">
        <v>237</v>
      </c>
      <c r="SA720" s="2" t="s">
        <v>4019</v>
      </c>
      <c r="SB720" s="2" t="s">
        <v>993</v>
      </c>
      <c r="SC720" s="2" t="s">
        <v>238</v>
      </c>
      <c r="SD720" s="2" t="s">
        <v>226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</row>
    <row r="721">
      <c r="A721" s="2" t="s">
        <v>4787</v>
      </c>
      <c r="B721" s="2" t="s">
        <v>577</v>
      </c>
      <c r="C721" s="2" t="s">
        <v>4666</v>
      </c>
      <c r="D721" s="2" t="s">
        <v>215</v>
      </c>
      <c r="E721" s="2" t="s">
        <v>216</v>
      </c>
      <c r="F721" s="2" t="s">
        <v>4767</v>
      </c>
      <c r="G721" s="2" t="s">
        <v>4347</v>
      </c>
      <c r="H721" s="2" t="s">
        <v>4768</v>
      </c>
      <c r="I721" s="2" t="s">
        <v>1350</v>
      </c>
      <c r="J721" s="2" t="s">
        <v>221</v>
      </c>
      <c r="K721" s="2" t="s">
        <v>3294</v>
      </c>
      <c r="L721" s="3">
        <v>35.53</v>
      </c>
      <c r="M721" s="3">
        <v>37.31</v>
      </c>
      <c r="N721" s="3">
        <v>79.99</v>
      </c>
      <c r="O721" s="2" t="s">
        <v>302</v>
      </c>
      <c r="P721" s="2" t="s">
        <v>284</v>
      </c>
      <c r="Q721" s="2" t="s">
        <v>225</v>
      </c>
      <c r="R721" s="2" t="s">
        <v>226</v>
      </c>
      <c r="S721" s="2" t="s">
        <v>4780</v>
      </c>
      <c r="T721" s="2" t="s">
        <v>969</v>
      </c>
      <c r="U721" s="2" t="s">
        <v>371</v>
      </c>
      <c r="V721" s="2" t="s">
        <v>563</v>
      </c>
      <c r="W721" s="2" t="s">
        <v>231</v>
      </c>
      <c r="X721" s="2" t="s">
        <v>1352</v>
      </c>
      <c r="Y721" s="2" t="s">
        <v>1353</v>
      </c>
      <c r="Z721" s="4"/>
      <c r="AA721" s="4">
        <f>=ROUNDDOWN({0},0)</f>
      </c>
      <c r="AB721" s="5">
        <v>20</v>
      </c>
      <c r="AC721" s="2" t="s">
        <v>226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>
        <v>450</v>
      </c>
      <c r="AS721" s="8">
        <v>14487.48</v>
      </c>
      <c r="AT721" s="7">
        <v>-1</v>
      </c>
      <c r="AU721" s="7">
        <v>-1</v>
      </c>
      <c r="AV721" s="4" t="s">
        <v>226</v>
      </c>
      <c r="AW721" s="8" t="s">
        <v>226</v>
      </c>
      <c r="AX721" s="4" t="s">
        <v>226</v>
      </c>
      <c r="AY721" s="8" t="s">
        <v>226</v>
      </c>
      <c r="AZ721" s="7" t="s">
        <v>226</v>
      </c>
      <c r="BA721" s="7" t="s">
        <v>226</v>
      </c>
      <c r="BB721" s="7"/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 t="s">
        <v>226</v>
      </c>
      <c r="BJ721" s="4"/>
      <c r="BK721" s="8"/>
      <c r="BL721" s="2" t="s">
        <v>4788</v>
      </c>
      <c r="BM721" s="7"/>
      <c r="BN721" s="7"/>
      <c r="BO721" s="4"/>
      <c r="BP721" s="8"/>
      <c r="BQ721" s="4">
        <v>92</v>
      </c>
      <c r="BR721" s="8">
        <v>3430.68</v>
      </c>
      <c r="BS721" s="7">
        <v>-1</v>
      </c>
      <c r="BT721" s="7">
        <v>-1</v>
      </c>
      <c r="BU721" s="2" t="s">
        <v>239</v>
      </c>
      <c r="BV721" s="2" t="s">
        <v>237</v>
      </c>
      <c r="BW721" s="2" t="s">
        <v>226</v>
      </c>
      <c r="BX721" s="2" t="s">
        <v>1377</v>
      </c>
      <c r="BY721" s="2" t="s">
        <v>238</v>
      </c>
      <c r="BZ721" s="2" t="s">
        <v>226</v>
      </c>
      <c r="CA721" s="4"/>
      <c r="CB721" s="8"/>
      <c r="CC721" s="4">
        <v>10</v>
      </c>
      <c r="CD721" s="8">
        <v>396.5</v>
      </c>
      <c r="CE721" s="7">
        <v>-1</v>
      </c>
      <c r="CF721" s="7">
        <v>-1</v>
      </c>
      <c r="CG721" s="2" t="s">
        <v>239</v>
      </c>
      <c r="CH721" s="2" t="s">
        <v>237</v>
      </c>
      <c r="CI721" s="2" t="s">
        <v>4782</v>
      </c>
      <c r="CJ721" s="2" t="s">
        <v>2413</v>
      </c>
      <c r="CK721" s="2" t="s">
        <v>238</v>
      </c>
      <c r="CL721" s="2" t="s">
        <v>226</v>
      </c>
      <c r="CM721" s="4"/>
      <c r="CN721" s="8"/>
      <c r="CO721" s="4">
        <v>26</v>
      </c>
      <c r="CP721" s="8">
        <v>1047.54</v>
      </c>
      <c r="CQ721" s="7">
        <v>-1</v>
      </c>
      <c r="CR721" s="7">
        <v>-1</v>
      </c>
      <c r="CS721" s="2" t="s">
        <v>239</v>
      </c>
      <c r="CT721" s="2" t="s">
        <v>237</v>
      </c>
      <c r="CU721" s="2" t="s">
        <v>2490</v>
      </c>
      <c r="CV721" s="2" t="s">
        <v>4784</v>
      </c>
      <c r="CW721" s="2" t="s">
        <v>238</v>
      </c>
      <c r="CX721" s="2" t="s">
        <v>226</v>
      </c>
      <c r="CY721" s="4"/>
      <c r="CZ721" s="8"/>
      <c r="DA721" s="4">
        <v>61</v>
      </c>
      <c r="DB721" s="8">
        <v>1677.36</v>
      </c>
      <c r="DC721" s="7">
        <v>-1</v>
      </c>
      <c r="DD721" s="7">
        <v>-1</v>
      </c>
      <c r="DE721" s="2" t="s">
        <v>239</v>
      </c>
      <c r="DF721" s="2" t="s">
        <v>237</v>
      </c>
      <c r="DG721" s="2" t="s">
        <v>980</v>
      </c>
      <c r="DH721" s="2" t="s">
        <v>1054</v>
      </c>
      <c r="DI721" s="2" t="s">
        <v>291</v>
      </c>
      <c r="DJ721" s="2" t="s">
        <v>226</v>
      </c>
      <c r="DK721" s="4"/>
      <c r="DL721" s="8"/>
      <c r="DM721" s="4">
        <v>75</v>
      </c>
      <c r="DN721" s="8">
        <v>1685.21</v>
      </c>
      <c r="DO721" s="7">
        <v>-1</v>
      </c>
      <c r="DP721" s="7">
        <v>-1</v>
      </c>
      <c r="DQ721" s="2" t="s">
        <v>239</v>
      </c>
      <c r="DR721" s="2" t="s">
        <v>237</v>
      </c>
      <c r="DS721" s="2" t="s">
        <v>4783</v>
      </c>
      <c r="DT721" s="2" t="s">
        <v>4784</v>
      </c>
      <c r="DU721" s="2" t="s">
        <v>291</v>
      </c>
      <c r="DV721" s="2" t="s">
        <v>226</v>
      </c>
      <c r="DW721" s="4"/>
      <c r="DX721" s="8"/>
      <c r="DY721" s="4">
        <v>73</v>
      </c>
      <c r="DZ721" s="8">
        <v>2859.41</v>
      </c>
      <c r="EA721" s="7">
        <v>-1</v>
      </c>
      <c r="EB721" s="7">
        <v>-1</v>
      </c>
      <c r="EC721" s="2" t="s">
        <v>239</v>
      </c>
      <c r="ED721" s="2" t="s">
        <v>237</v>
      </c>
      <c r="EE721" s="2" t="s">
        <v>1379</v>
      </c>
      <c r="EF721" s="2" t="s">
        <v>2351</v>
      </c>
      <c r="EG721" s="2" t="s">
        <v>238</v>
      </c>
      <c r="EH721" s="2" t="s">
        <v>226</v>
      </c>
      <c r="EI721" s="4"/>
      <c r="EJ721" s="8"/>
      <c r="EK721" s="4">
        <v>38</v>
      </c>
      <c r="EL721" s="8">
        <v>1282.5</v>
      </c>
      <c r="EM721" s="7">
        <v>-1</v>
      </c>
      <c r="EN721" s="7">
        <v>-1</v>
      </c>
      <c r="EO721" s="2" t="s">
        <v>239</v>
      </c>
      <c r="EP721" s="2" t="s">
        <v>237</v>
      </c>
      <c r="EQ721" s="2" t="s">
        <v>570</v>
      </c>
      <c r="ER721" s="2" t="s">
        <v>575</v>
      </c>
      <c r="ES721" s="2" t="s">
        <v>238</v>
      </c>
      <c r="ET721" s="2" t="s">
        <v>226</v>
      </c>
      <c r="EU721" s="4"/>
      <c r="EV721" s="8"/>
      <c r="EW721" s="4">
        <v>5</v>
      </c>
      <c r="EX721" s="8">
        <v>186.55</v>
      </c>
      <c r="EY721" s="7">
        <v>-1</v>
      </c>
      <c r="EZ721" s="7">
        <v>-1</v>
      </c>
      <c r="FA721" s="2" t="s">
        <v>239</v>
      </c>
      <c r="FB721" s="2" t="s">
        <v>237</v>
      </c>
      <c r="FC721" s="2" t="s">
        <v>2030</v>
      </c>
      <c r="FD721" s="2" t="s">
        <v>2458</v>
      </c>
      <c r="FE721" s="2" t="s">
        <v>238</v>
      </c>
      <c r="FF721" s="2" t="s">
        <v>226</v>
      </c>
      <c r="FG721" s="4"/>
      <c r="FH721" s="8"/>
      <c r="FI721" s="4">
        <v>1</v>
      </c>
      <c r="FJ721" s="8">
        <v>79.99</v>
      </c>
      <c r="FK721" s="7">
        <v>-1</v>
      </c>
      <c r="FL721" s="7">
        <v>-1</v>
      </c>
      <c r="FM721" s="2" t="s">
        <v>239</v>
      </c>
      <c r="FN721" s="2" t="s">
        <v>237</v>
      </c>
      <c r="FO721" s="2" t="s">
        <v>2195</v>
      </c>
      <c r="FP721" s="2" t="s">
        <v>2139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239</v>
      </c>
      <c r="GL721" s="2" t="s">
        <v>237</v>
      </c>
      <c r="GM721" s="2" t="s">
        <v>991</v>
      </c>
      <c r="GN721" s="2" t="s">
        <v>1151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239</v>
      </c>
      <c r="GX721" s="2" t="s">
        <v>237</v>
      </c>
      <c r="GY721" s="2" t="s">
        <v>1025</v>
      </c>
      <c r="GZ721" s="2" t="s">
        <v>822</v>
      </c>
      <c r="HA721" s="2" t="s">
        <v>238</v>
      </c>
      <c r="HB721" s="2" t="s">
        <v>226</v>
      </c>
      <c r="HC721" s="4"/>
      <c r="HD721" s="8"/>
      <c r="HE721" s="4">
        <v>31</v>
      </c>
      <c r="HF721" s="8">
        <v>759.84</v>
      </c>
      <c r="HG721" s="7">
        <v>-1</v>
      </c>
      <c r="HH721" s="7">
        <v>-1</v>
      </c>
      <c r="HI721" s="2" t="s">
        <v>239</v>
      </c>
      <c r="HJ721" s="2" t="s">
        <v>237</v>
      </c>
      <c r="HK721" s="2" t="s">
        <v>1114</v>
      </c>
      <c r="HL721" s="2" t="s">
        <v>994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239</v>
      </c>
      <c r="HV721" s="2" t="s">
        <v>237</v>
      </c>
      <c r="HW721" s="2" t="s">
        <v>2386</v>
      </c>
      <c r="HX721" s="2" t="s">
        <v>4789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252</v>
      </c>
      <c r="IH721" s="2" t="s">
        <v>237</v>
      </c>
      <c r="II721" s="2" t="s">
        <v>226</v>
      </c>
      <c r="IJ721" s="2" t="s">
        <v>226</v>
      </c>
      <c r="IK721" s="2" t="s">
        <v>238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226</v>
      </c>
      <c r="IT721" s="2" t="s">
        <v>226</v>
      </c>
      <c r="IU721" s="2" t="s">
        <v>226</v>
      </c>
      <c r="IV721" s="2" t="s">
        <v>226</v>
      </c>
      <c r="IW721" s="2" t="s">
        <v>226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252</v>
      </c>
      <c r="JF721" s="2" t="s">
        <v>237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252</v>
      </c>
      <c r="JR721" s="2" t="s">
        <v>237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237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237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>
        <v>2</v>
      </c>
      <c r="KX721" s="8">
        <v>74.62</v>
      </c>
      <c r="KY721" s="7">
        <v>-1</v>
      </c>
      <c r="KZ721" s="7">
        <v>-1</v>
      </c>
      <c r="LA721" s="2" t="s">
        <v>239</v>
      </c>
      <c r="LB721" s="2" t="s">
        <v>237</v>
      </c>
      <c r="LC721" s="2" t="s">
        <v>1004</v>
      </c>
      <c r="LD721" s="2" t="s">
        <v>847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239</v>
      </c>
      <c r="LN721" s="2" t="s">
        <v>237</v>
      </c>
      <c r="LO721" s="2" t="s">
        <v>321</v>
      </c>
      <c r="LP721" s="2" t="s">
        <v>1979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236</v>
      </c>
      <c r="MX721" s="2" t="s">
        <v>237</v>
      </c>
      <c r="MY721" s="2" t="s">
        <v>226</v>
      </c>
      <c r="MZ721" s="2" t="s">
        <v>226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239</v>
      </c>
      <c r="NJ721" s="2" t="s">
        <v>237</v>
      </c>
      <c r="NK721" s="2" t="s">
        <v>2029</v>
      </c>
      <c r="NL721" s="2" t="s">
        <v>2457</v>
      </c>
      <c r="NM721" s="2" t="s">
        <v>238</v>
      </c>
      <c r="NN721" s="2" t="s">
        <v>226</v>
      </c>
      <c r="NO721" s="4"/>
      <c r="NP721" s="8"/>
      <c r="NQ721" s="4">
        <v>36</v>
      </c>
      <c r="NR721" s="8">
        <v>1007.28</v>
      </c>
      <c r="NS721" s="7">
        <v>-1</v>
      </c>
      <c r="NT721" s="7">
        <v>-1</v>
      </c>
      <c r="NU721" s="2" t="s">
        <v>239</v>
      </c>
      <c r="NV721" s="2" t="s">
        <v>237</v>
      </c>
      <c r="NW721" s="2" t="s">
        <v>1094</v>
      </c>
      <c r="NX721" s="2" t="s">
        <v>1004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252</v>
      </c>
      <c r="OH721" s="2" t="s">
        <v>237</v>
      </c>
      <c r="OI721" s="2" t="s">
        <v>226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252</v>
      </c>
      <c r="OT721" s="2" t="s">
        <v>237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239</v>
      </c>
      <c r="QP721" s="2" t="s">
        <v>237</v>
      </c>
      <c r="QQ721" s="2" t="s">
        <v>1068</v>
      </c>
      <c r="QR721" s="2" t="s">
        <v>1481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266</v>
      </c>
      <c r="RB721" s="2" t="s">
        <v>237</v>
      </c>
      <c r="RC721" s="2" t="s">
        <v>226</v>
      </c>
      <c r="RD721" s="2" t="s">
        <v>226</v>
      </c>
      <c r="RE721" s="2" t="s">
        <v>238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239</v>
      </c>
      <c r="RZ721" s="2" t="s">
        <v>237</v>
      </c>
      <c r="SA721" s="2" t="s">
        <v>4019</v>
      </c>
      <c r="SB721" s="2" t="s">
        <v>2358</v>
      </c>
      <c r="SC721" s="2" t="s">
        <v>238</v>
      </c>
      <c r="SD721" s="2" t="s">
        <v>226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</row>
    <row r="722">
      <c r="A722" s="2" t="s">
        <v>4790</v>
      </c>
      <c r="B722" s="2" t="s">
        <v>577</v>
      </c>
      <c r="C722" s="2" t="s">
        <v>4666</v>
      </c>
      <c r="D722" s="2" t="s">
        <v>215</v>
      </c>
      <c r="E722" s="2" t="s">
        <v>216</v>
      </c>
      <c r="F722" s="2" t="s">
        <v>4767</v>
      </c>
      <c r="G722" s="2" t="s">
        <v>4347</v>
      </c>
      <c r="H722" s="2" t="s">
        <v>4768</v>
      </c>
      <c r="I722" s="2" t="s">
        <v>1350</v>
      </c>
      <c r="J722" s="2" t="s">
        <v>268</v>
      </c>
      <c r="K722" s="2" t="s">
        <v>3294</v>
      </c>
      <c r="L722" s="3">
        <v>39</v>
      </c>
      <c r="M722" s="3">
        <v>40.95</v>
      </c>
      <c r="N722" s="3">
        <v>89.99</v>
      </c>
      <c r="O722" s="2" t="s">
        <v>283</v>
      </c>
      <c r="P722" s="2" t="s">
        <v>284</v>
      </c>
      <c r="Q722" s="2" t="s">
        <v>225</v>
      </c>
      <c r="R722" s="2" t="s">
        <v>226</v>
      </c>
      <c r="S722" s="2" t="s">
        <v>4791</v>
      </c>
      <c r="T722" s="2" t="s">
        <v>969</v>
      </c>
      <c r="U722" s="2" t="s">
        <v>371</v>
      </c>
      <c r="V722" s="2" t="s">
        <v>563</v>
      </c>
      <c r="W722" s="2" t="s">
        <v>231</v>
      </c>
      <c r="X722" s="2" t="s">
        <v>1352</v>
      </c>
      <c r="Y722" s="2" t="s">
        <v>472</v>
      </c>
      <c r="Z722" s="4">
        <v>1</v>
      </c>
      <c r="AA722" s="4">
        <f>=ROUNDDOWN({0},0)</f>
      </c>
      <c r="AB722" s="5"/>
      <c r="AC722" s="2" t="s">
        <v>226</v>
      </c>
      <c r="AD722" s="4"/>
      <c r="AE722" s="4"/>
      <c r="AF722" s="6">
        <v>65</v>
      </c>
      <c r="AG722" s="6"/>
      <c r="AH722" s="7">
        <v>0.4405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129</v>
      </c>
      <c r="AS722" s="8">
        <v>4654.63</v>
      </c>
      <c r="AT722" s="7">
        <v>-1</v>
      </c>
      <c r="AU722" s="7">
        <v>-1</v>
      </c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 t="s">
        <v>226</v>
      </c>
      <c r="BJ722" s="4"/>
      <c r="BK722" s="8"/>
      <c r="BL722" s="2" t="s">
        <v>4792</v>
      </c>
      <c r="BM722" s="7"/>
      <c r="BN722" s="7"/>
      <c r="BO722" s="4"/>
      <c r="BP722" s="8"/>
      <c r="BQ722" s="4"/>
      <c r="BR722" s="8"/>
      <c r="BS722" s="7"/>
      <c r="BT722" s="7"/>
      <c r="BU722" s="2" t="s">
        <v>236</v>
      </c>
      <c r="BV722" s="2" t="s">
        <v>237</v>
      </c>
      <c r="BW722" s="2" t="s">
        <v>226</v>
      </c>
      <c r="BX722" s="2" t="s">
        <v>226</v>
      </c>
      <c r="BY722" s="2" t="s">
        <v>238</v>
      </c>
      <c r="BZ722" s="2" t="s">
        <v>226</v>
      </c>
      <c r="CA722" s="4"/>
      <c r="CB722" s="8"/>
      <c r="CC722" s="4">
        <v>7</v>
      </c>
      <c r="CD722" s="8">
        <v>309.61</v>
      </c>
      <c r="CE722" s="7">
        <v>-1</v>
      </c>
      <c r="CF722" s="7">
        <v>-1</v>
      </c>
      <c r="CG722" s="2" t="s">
        <v>239</v>
      </c>
      <c r="CH722" s="2" t="s">
        <v>237</v>
      </c>
      <c r="CI722" s="2" t="s">
        <v>503</v>
      </c>
      <c r="CJ722" s="2" t="s">
        <v>2759</v>
      </c>
      <c r="CK722" s="2" t="s">
        <v>238</v>
      </c>
      <c r="CL722" s="2" t="s">
        <v>226</v>
      </c>
      <c r="CM722" s="4"/>
      <c r="CN722" s="8"/>
      <c r="CO722" s="4">
        <v>17</v>
      </c>
      <c r="CP722" s="8">
        <v>751.91</v>
      </c>
      <c r="CQ722" s="7">
        <v>-1</v>
      </c>
      <c r="CR722" s="7">
        <v>-1</v>
      </c>
      <c r="CS722" s="2" t="s">
        <v>239</v>
      </c>
      <c r="CT722" s="2" t="s">
        <v>237</v>
      </c>
      <c r="CU722" s="2" t="s">
        <v>2472</v>
      </c>
      <c r="CV722" s="2" t="s">
        <v>2088</v>
      </c>
      <c r="CW722" s="2" t="s">
        <v>238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252</v>
      </c>
      <c r="DF722" s="2" t="s">
        <v>237</v>
      </c>
      <c r="DG722" s="2" t="s">
        <v>226</v>
      </c>
      <c r="DH722" s="2" t="s">
        <v>226</v>
      </c>
      <c r="DI722" s="2" t="s">
        <v>238</v>
      </c>
      <c r="DJ722" s="2" t="s">
        <v>226</v>
      </c>
      <c r="DK722" s="4"/>
      <c r="DL722" s="8"/>
      <c r="DM722" s="4">
        <v>53</v>
      </c>
      <c r="DN722" s="8">
        <v>1334.97</v>
      </c>
      <c r="DO722" s="7">
        <v>-1</v>
      </c>
      <c r="DP722" s="7">
        <v>-1</v>
      </c>
      <c r="DQ722" s="2" t="s">
        <v>239</v>
      </c>
      <c r="DR722" s="2" t="s">
        <v>237</v>
      </c>
      <c r="DS722" s="2" t="s">
        <v>4793</v>
      </c>
      <c r="DT722" s="2" t="s">
        <v>1617</v>
      </c>
      <c r="DU722" s="2" t="s">
        <v>291</v>
      </c>
      <c r="DV722" s="2" t="s">
        <v>226</v>
      </c>
      <c r="DW722" s="4"/>
      <c r="DX722" s="8"/>
      <c r="DY722" s="4">
        <v>34</v>
      </c>
      <c r="DZ722" s="8">
        <v>1462</v>
      </c>
      <c r="EA722" s="7">
        <v>-1</v>
      </c>
      <c r="EB722" s="7">
        <v>-1</v>
      </c>
      <c r="EC722" s="2" t="s">
        <v>239</v>
      </c>
      <c r="ED722" s="2" t="s">
        <v>237</v>
      </c>
      <c r="EE722" s="2" t="s">
        <v>923</v>
      </c>
      <c r="EF722" s="2" t="s">
        <v>4794</v>
      </c>
      <c r="EG722" s="2" t="s">
        <v>238</v>
      </c>
      <c r="EH722" s="2" t="s">
        <v>226</v>
      </c>
      <c r="EI722" s="4"/>
      <c r="EJ722" s="8"/>
      <c r="EK722" s="4">
        <v>18</v>
      </c>
      <c r="EL722" s="8">
        <v>796.14</v>
      </c>
      <c r="EM722" s="7">
        <v>-1</v>
      </c>
      <c r="EN722" s="7">
        <v>-1</v>
      </c>
      <c r="EO722" s="2" t="s">
        <v>239</v>
      </c>
      <c r="EP722" s="2" t="s">
        <v>237</v>
      </c>
      <c r="EQ722" s="2" t="s">
        <v>472</v>
      </c>
      <c r="ER722" s="2" t="s">
        <v>2776</v>
      </c>
      <c r="ES722" s="2" t="s">
        <v>238</v>
      </c>
      <c r="ET722" s="2" t="s">
        <v>226</v>
      </c>
      <c r="EU722" s="4"/>
      <c r="EV722" s="8"/>
      <c r="EW722" s="4"/>
      <c r="EX722" s="8"/>
      <c r="EY722" s="7"/>
      <c r="EZ722" s="7"/>
      <c r="FA722" s="2" t="s">
        <v>239</v>
      </c>
      <c r="FB722" s="2" t="s">
        <v>237</v>
      </c>
      <c r="FC722" s="2" t="s">
        <v>4621</v>
      </c>
      <c r="FD722" s="2" t="s">
        <v>226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237</v>
      </c>
      <c r="FO722" s="2" t="s">
        <v>472</v>
      </c>
      <c r="FP722" s="2" t="s">
        <v>226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252</v>
      </c>
      <c r="GL722" s="2" t="s">
        <v>237</v>
      </c>
      <c r="GM722" s="2" t="s">
        <v>226</v>
      </c>
      <c r="GN722" s="2" t="s">
        <v>226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266</v>
      </c>
      <c r="GX722" s="2" t="s">
        <v>237</v>
      </c>
      <c r="GY722" s="2" t="s">
        <v>226</v>
      </c>
      <c r="GZ722" s="2" t="s">
        <v>226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252</v>
      </c>
      <c r="HJ722" s="2" t="s">
        <v>237</v>
      </c>
      <c r="HK722" s="2" t="s">
        <v>226</v>
      </c>
      <c r="HL722" s="2" t="s">
        <v>226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236</v>
      </c>
      <c r="HV722" s="2" t="s">
        <v>237</v>
      </c>
      <c r="HW722" s="2" t="s">
        <v>226</v>
      </c>
      <c r="HX722" s="2" t="s">
        <v>226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252</v>
      </c>
      <c r="IH722" s="2" t="s">
        <v>237</v>
      </c>
      <c r="II722" s="2" t="s">
        <v>226</v>
      </c>
      <c r="IJ722" s="2" t="s">
        <v>226</v>
      </c>
      <c r="IK722" s="2" t="s">
        <v>238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252</v>
      </c>
      <c r="IT722" s="2" t="s">
        <v>237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252</v>
      </c>
      <c r="JF722" s="2" t="s">
        <v>237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237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237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252</v>
      </c>
      <c r="KP722" s="2" t="s">
        <v>237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252</v>
      </c>
      <c r="LB722" s="2" t="s">
        <v>237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252</v>
      </c>
      <c r="LN722" s="2" t="s">
        <v>237</v>
      </c>
      <c r="LO722" s="2" t="s">
        <v>226</v>
      </c>
      <c r="LP722" s="2" t="s">
        <v>226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236</v>
      </c>
      <c r="MX722" s="2" t="s">
        <v>237</v>
      </c>
      <c r="MY722" s="2" t="s">
        <v>226</v>
      </c>
      <c r="MZ722" s="2" t="s">
        <v>226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239</v>
      </c>
      <c r="NJ722" s="2" t="s">
        <v>237</v>
      </c>
      <c r="NK722" s="2" t="s">
        <v>472</v>
      </c>
      <c r="NL722" s="2" t="s">
        <v>443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236</v>
      </c>
      <c r="NV722" s="2" t="s">
        <v>237</v>
      </c>
      <c r="NW722" s="2" t="s">
        <v>226</v>
      </c>
      <c r="NX722" s="2" t="s">
        <v>226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252</v>
      </c>
      <c r="OH722" s="2" t="s">
        <v>237</v>
      </c>
      <c r="OI722" s="2" t="s">
        <v>226</v>
      </c>
      <c r="OJ722" s="2" t="s">
        <v>226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252</v>
      </c>
      <c r="OT722" s="2" t="s">
        <v>237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266</v>
      </c>
      <c r="QD722" s="2" t="s">
        <v>237</v>
      </c>
      <c r="QE722" s="2" t="s">
        <v>226</v>
      </c>
      <c r="QF722" s="2" t="s">
        <v>226</v>
      </c>
      <c r="QG722" s="2" t="s">
        <v>238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226</v>
      </c>
      <c r="QQ722" s="2" t="s">
        <v>226</v>
      </c>
      <c r="QR722" s="2" t="s">
        <v>226</v>
      </c>
      <c r="QS722" s="2" t="s">
        <v>226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266</v>
      </c>
      <c r="RB722" s="2" t="s">
        <v>237</v>
      </c>
      <c r="RC722" s="2" t="s">
        <v>226</v>
      </c>
      <c r="RD722" s="2" t="s">
        <v>226</v>
      </c>
      <c r="RE722" s="2" t="s">
        <v>238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252</v>
      </c>
      <c r="RN722" s="2" t="s">
        <v>237</v>
      </c>
      <c r="RO722" s="2" t="s">
        <v>226</v>
      </c>
      <c r="RP722" s="2" t="s">
        <v>226</v>
      </c>
      <c r="RQ722" s="2" t="s">
        <v>238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226</v>
      </c>
      <c r="RZ722" s="2" t="s">
        <v>226</v>
      </c>
      <c r="SA722" s="2" t="s">
        <v>226</v>
      </c>
      <c r="SB722" s="2" t="s">
        <v>226</v>
      </c>
      <c r="SC722" s="2" t="s">
        <v>226</v>
      </c>
      <c r="SD722" s="2" t="s">
        <v>226</v>
      </c>
      <c r="SE722" s="4">
        <v>1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</row>
    <row r="723">
      <c r="A723" s="2" t="s">
        <v>4795</v>
      </c>
      <c r="B723" s="2" t="s">
        <v>577</v>
      </c>
      <c r="C723" s="2" t="s">
        <v>4666</v>
      </c>
      <c r="D723" s="2" t="s">
        <v>215</v>
      </c>
      <c r="E723" s="2" t="s">
        <v>216</v>
      </c>
      <c r="F723" s="2" t="s">
        <v>4796</v>
      </c>
      <c r="G723" s="2" t="s">
        <v>4797</v>
      </c>
      <c r="H723" s="2" t="s">
        <v>4798</v>
      </c>
      <c r="I723" s="2" t="s">
        <v>560</v>
      </c>
      <c r="J723" s="2" t="s">
        <v>582</v>
      </c>
      <c r="K723" s="2" t="s">
        <v>795</v>
      </c>
      <c r="L723" s="3">
        <v>29.81</v>
      </c>
      <c r="M723" s="3">
        <v>31.3</v>
      </c>
      <c r="N723" s="3">
        <v>69.99</v>
      </c>
      <c r="O723" s="2" t="s">
        <v>223</v>
      </c>
      <c r="P723" s="2" t="s">
        <v>224</v>
      </c>
      <c r="Q723" s="2" t="s">
        <v>225</v>
      </c>
      <c r="R723" s="2" t="s">
        <v>226</v>
      </c>
      <c r="S723" s="2" t="s">
        <v>4799</v>
      </c>
      <c r="T723" s="2" t="s">
        <v>969</v>
      </c>
      <c r="U723" s="2" t="s">
        <v>489</v>
      </c>
      <c r="V723" s="2" t="s">
        <v>2079</v>
      </c>
      <c r="W723" s="2" t="s">
        <v>231</v>
      </c>
      <c r="X723" s="2" t="s">
        <v>971</v>
      </c>
      <c r="Y723" s="2" t="s">
        <v>1353</v>
      </c>
      <c r="Z723" s="4">
        <v>169</v>
      </c>
      <c r="AA723" s="4">
        <f>=ROUNDDOWN(21.125,0)</f>
      </c>
      <c r="AB723" s="5">
        <v>8</v>
      </c>
      <c r="AC723" s="2" t="s">
        <v>4800</v>
      </c>
      <c r="AD723" s="4">
        <v>200</v>
      </c>
      <c r="AE723" s="4">
        <v>200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>
        <v>92</v>
      </c>
      <c r="AQ723" s="8">
        <v>2800.63</v>
      </c>
      <c r="AR723" s="4">
        <v>124</v>
      </c>
      <c r="AS723" s="8">
        <v>3956.62</v>
      </c>
      <c r="AT723" s="7">
        <v>-0.2581</v>
      </c>
      <c r="AU723" s="7">
        <v>-0.2922</v>
      </c>
      <c r="AV723" s="4">
        <v>250</v>
      </c>
      <c r="AW723" s="8">
        <v>8563.54</v>
      </c>
      <c r="AX723" s="4">
        <v>314</v>
      </c>
      <c r="AY723" s="8">
        <v>11104.03</v>
      </c>
      <c r="AZ723" s="7">
        <v>-0.2038</v>
      </c>
      <c r="BA723" s="7">
        <v>-0.2288</v>
      </c>
      <c r="BB723" s="7">
        <v>0.327</v>
      </c>
      <c r="BC723" s="4">
        <v>419</v>
      </c>
      <c r="BD723" s="8">
        <v>14274.16</v>
      </c>
      <c r="BE723" s="4">
        <v>486</v>
      </c>
      <c r="BF723" s="8">
        <v>17099.73</v>
      </c>
      <c r="BG723" s="7">
        <v>-0.1379</v>
      </c>
      <c r="BH723" s="7">
        <v>-0.1652</v>
      </c>
      <c r="BI723" s="7">
        <v>0.5999</v>
      </c>
      <c r="BJ723" s="4">
        <v>92</v>
      </c>
      <c r="BK723" s="8">
        <v>2800.63</v>
      </c>
      <c r="BL723" s="2" t="s">
        <v>4801</v>
      </c>
      <c r="BM723" s="7">
        <v>1</v>
      </c>
      <c r="BN723" s="7">
        <v>1</v>
      </c>
      <c r="BO723" s="4">
        <v>17</v>
      </c>
      <c r="BP723" s="8">
        <v>596.7</v>
      </c>
      <c r="BQ723" s="4">
        <v>3</v>
      </c>
      <c r="BR723" s="8">
        <v>105.3</v>
      </c>
      <c r="BS723" s="7">
        <v>4.6667</v>
      </c>
      <c r="BT723" s="7">
        <v>4.6667</v>
      </c>
      <c r="BU723" s="2" t="s">
        <v>239</v>
      </c>
      <c r="BV723" s="2" t="s">
        <v>223</v>
      </c>
      <c r="BW723" s="2" t="s">
        <v>226</v>
      </c>
      <c r="BX723" s="2" t="s">
        <v>1651</v>
      </c>
      <c r="BY723" s="2" t="s">
        <v>238</v>
      </c>
      <c r="BZ723" s="2" t="s">
        <v>226</v>
      </c>
      <c r="CA723" s="4">
        <v>21</v>
      </c>
      <c r="CB723" s="8">
        <v>693.84</v>
      </c>
      <c r="CC723" s="4">
        <v>15</v>
      </c>
      <c r="CD723" s="8">
        <v>495.6</v>
      </c>
      <c r="CE723" s="7">
        <v>0.4</v>
      </c>
      <c r="CF723" s="7">
        <v>0.4</v>
      </c>
      <c r="CG723" s="2" t="s">
        <v>239</v>
      </c>
      <c r="CH723" s="2" t="s">
        <v>223</v>
      </c>
      <c r="CI723" s="2" t="s">
        <v>1357</v>
      </c>
      <c r="CJ723" s="2" t="s">
        <v>1363</v>
      </c>
      <c r="CK723" s="2" t="s">
        <v>238</v>
      </c>
      <c r="CL723" s="2" t="s">
        <v>226</v>
      </c>
      <c r="CM723" s="4">
        <v>6</v>
      </c>
      <c r="CN723" s="8">
        <v>202.8</v>
      </c>
      <c r="CO723" s="4">
        <v>43</v>
      </c>
      <c r="CP723" s="8">
        <v>1453.4</v>
      </c>
      <c r="CQ723" s="7">
        <v>-0.8605</v>
      </c>
      <c r="CR723" s="7">
        <v>-0.8605</v>
      </c>
      <c r="CS723" s="2" t="s">
        <v>239</v>
      </c>
      <c r="CT723" s="2" t="s">
        <v>223</v>
      </c>
      <c r="CU723" s="2" t="s">
        <v>1357</v>
      </c>
      <c r="CV723" s="2" t="s">
        <v>1363</v>
      </c>
      <c r="CW723" s="2" t="s">
        <v>238</v>
      </c>
      <c r="CX723" s="2" t="s">
        <v>226</v>
      </c>
      <c r="CY723" s="4">
        <v>20</v>
      </c>
      <c r="CZ723" s="8">
        <v>516</v>
      </c>
      <c r="DA723" s="4">
        <v>26</v>
      </c>
      <c r="DB723" s="8">
        <v>782.6</v>
      </c>
      <c r="DC723" s="7">
        <v>-0.2308</v>
      </c>
      <c r="DD723" s="7">
        <v>-0.3407</v>
      </c>
      <c r="DE723" s="2" t="s">
        <v>239</v>
      </c>
      <c r="DF723" s="2" t="s">
        <v>223</v>
      </c>
      <c r="DG723" s="2" t="s">
        <v>1360</v>
      </c>
      <c r="DH723" s="2" t="s">
        <v>1225</v>
      </c>
      <c r="DI723" s="2" t="s">
        <v>238</v>
      </c>
      <c r="DJ723" s="2" t="s">
        <v>226</v>
      </c>
      <c r="DK723" s="4"/>
      <c r="DL723" s="8"/>
      <c r="DM723" s="4">
        <v>3</v>
      </c>
      <c r="DN723" s="8">
        <v>90.9</v>
      </c>
      <c r="DO723" s="7">
        <v>-1</v>
      </c>
      <c r="DP723" s="7">
        <v>-1</v>
      </c>
      <c r="DQ723" s="2" t="s">
        <v>239</v>
      </c>
      <c r="DR723" s="2" t="s">
        <v>223</v>
      </c>
      <c r="DS723" s="2" t="s">
        <v>1357</v>
      </c>
      <c r="DT723" s="2" t="s">
        <v>1363</v>
      </c>
      <c r="DU723" s="2" t="s">
        <v>238</v>
      </c>
      <c r="DV723" s="2" t="s">
        <v>226</v>
      </c>
      <c r="DW723" s="4">
        <v>3</v>
      </c>
      <c r="DX723" s="8">
        <v>84.51</v>
      </c>
      <c r="DY723" s="4">
        <v>7</v>
      </c>
      <c r="DZ723" s="8">
        <v>230.09</v>
      </c>
      <c r="EA723" s="7">
        <v>-0.5714</v>
      </c>
      <c r="EB723" s="7">
        <v>-0.6327</v>
      </c>
      <c r="EC723" s="2" t="s">
        <v>239</v>
      </c>
      <c r="ED723" s="2" t="s">
        <v>223</v>
      </c>
      <c r="EE723" s="2" t="s">
        <v>1357</v>
      </c>
      <c r="EF723" s="2" t="s">
        <v>1363</v>
      </c>
      <c r="EG723" s="2" t="s">
        <v>238</v>
      </c>
      <c r="EH723" s="2" t="s">
        <v>226</v>
      </c>
      <c r="EI723" s="4">
        <v>13</v>
      </c>
      <c r="EJ723" s="8">
        <v>326.43</v>
      </c>
      <c r="EK723" s="4">
        <v>3</v>
      </c>
      <c r="EL723" s="8">
        <v>87.9</v>
      </c>
      <c r="EM723" s="7">
        <v>3.3333</v>
      </c>
      <c r="EN723" s="7">
        <v>2.7137</v>
      </c>
      <c r="EO723" s="2" t="s">
        <v>239</v>
      </c>
      <c r="EP723" s="2" t="s">
        <v>223</v>
      </c>
      <c r="EQ723" s="2" t="s">
        <v>1357</v>
      </c>
      <c r="ER723" s="2" t="s">
        <v>1363</v>
      </c>
      <c r="ES723" s="2" t="s">
        <v>238</v>
      </c>
      <c r="ET723" s="2" t="s">
        <v>226</v>
      </c>
      <c r="EU723" s="4">
        <v>3</v>
      </c>
      <c r="EV723" s="8">
        <v>109.02</v>
      </c>
      <c r="EW723" s="4">
        <v>7</v>
      </c>
      <c r="EX723" s="8">
        <v>209.7</v>
      </c>
      <c r="EY723" s="7">
        <v>-0.5714</v>
      </c>
      <c r="EZ723" s="7">
        <v>-0.4801</v>
      </c>
      <c r="FA723" s="2" t="s">
        <v>239</v>
      </c>
      <c r="FB723" s="2" t="s">
        <v>223</v>
      </c>
      <c r="FC723" s="2" t="s">
        <v>1357</v>
      </c>
      <c r="FD723" s="2" t="s">
        <v>1403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223</v>
      </c>
      <c r="FO723" s="2" t="s">
        <v>1357</v>
      </c>
      <c r="FP723" s="2" t="s">
        <v>1363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239</v>
      </c>
      <c r="FZ723" s="2" t="s">
        <v>223</v>
      </c>
      <c r="GA723" s="2" t="s">
        <v>661</v>
      </c>
      <c r="GB723" s="2" t="s">
        <v>226</v>
      </c>
      <c r="GC723" s="2" t="s">
        <v>238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1002</v>
      </c>
      <c r="GL723" s="2" t="s">
        <v>237</v>
      </c>
      <c r="GM723" s="2" t="s">
        <v>4802</v>
      </c>
      <c r="GN723" s="2" t="s">
        <v>762</v>
      </c>
      <c r="GO723" s="2" t="s">
        <v>238</v>
      </c>
      <c r="GP723" s="2" t="s">
        <v>226</v>
      </c>
      <c r="GQ723" s="4">
        <v>4</v>
      </c>
      <c r="GR723" s="8">
        <v>131.48</v>
      </c>
      <c r="GS723" s="4">
        <v>2</v>
      </c>
      <c r="GT723" s="8">
        <v>65.74</v>
      </c>
      <c r="GU723" s="7">
        <v>1</v>
      </c>
      <c r="GV723" s="7">
        <v>1</v>
      </c>
      <c r="GW723" s="2" t="s">
        <v>239</v>
      </c>
      <c r="GX723" s="2" t="s">
        <v>223</v>
      </c>
      <c r="GY723" s="2" t="s">
        <v>1025</v>
      </c>
      <c r="GZ723" s="2" t="s">
        <v>1923</v>
      </c>
      <c r="HA723" s="2" t="s">
        <v>238</v>
      </c>
      <c r="HB723" s="2" t="s">
        <v>226</v>
      </c>
      <c r="HC723" s="4">
        <v>3</v>
      </c>
      <c r="HD723" s="8">
        <v>70.99</v>
      </c>
      <c r="HE723" s="4">
        <v>14</v>
      </c>
      <c r="HF723" s="8">
        <v>400.96</v>
      </c>
      <c r="HG723" s="7">
        <v>-0.7857</v>
      </c>
      <c r="HH723" s="7">
        <v>-0.8229</v>
      </c>
      <c r="HI723" s="2" t="s">
        <v>239</v>
      </c>
      <c r="HJ723" s="2" t="s">
        <v>223</v>
      </c>
      <c r="HK723" s="2" t="s">
        <v>1114</v>
      </c>
      <c r="HL723" s="2" t="s">
        <v>1025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1002</v>
      </c>
      <c r="HV723" s="2" t="s">
        <v>237</v>
      </c>
      <c r="HW723" s="2" t="s">
        <v>565</v>
      </c>
      <c r="HX723" s="2" t="s">
        <v>1363</v>
      </c>
      <c r="HY723" s="2" t="s">
        <v>238</v>
      </c>
      <c r="HZ723" s="2" t="s">
        <v>291</v>
      </c>
      <c r="IA723" s="4"/>
      <c r="IB723" s="8"/>
      <c r="IC723" s="4"/>
      <c r="ID723" s="8"/>
      <c r="IE723" s="7"/>
      <c r="IF723" s="7"/>
      <c r="IG723" s="2" t="s">
        <v>252</v>
      </c>
      <c r="IH723" s="2" t="s">
        <v>223</v>
      </c>
      <c r="II723" s="2" t="s">
        <v>226</v>
      </c>
      <c r="IJ723" s="2" t="s">
        <v>226</v>
      </c>
      <c r="IK723" s="2" t="s">
        <v>238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226</v>
      </c>
      <c r="IT723" s="2" t="s">
        <v>226</v>
      </c>
      <c r="IU723" s="2" t="s">
        <v>226</v>
      </c>
      <c r="IV723" s="2" t="s">
        <v>226</v>
      </c>
      <c r="IW723" s="2" t="s">
        <v>226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448</v>
      </c>
      <c r="JF723" s="2" t="s">
        <v>223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223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>
        <v>2</v>
      </c>
      <c r="JX723" s="8">
        <v>68.86</v>
      </c>
      <c r="JY723" s="4">
        <v>1</v>
      </c>
      <c r="JZ723" s="8">
        <v>34.43</v>
      </c>
      <c r="KA723" s="7">
        <v>1</v>
      </c>
      <c r="KB723" s="7">
        <v>1</v>
      </c>
      <c r="KC723" s="2" t="s">
        <v>239</v>
      </c>
      <c r="KD723" s="2" t="s">
        <v>223</v>
      </c>
      <c r="KE723" s="2" t="s">
        <v>1237</v>
      </c>
      <c r="KF723" s="2" t="s">
        <v>822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337</v>
      </c>
      <c r="KP723" s="2" t="s">
        <v>223</v>
      </c>
      <c r="KQ723" s="2" t="s">
        <v>226</v>
      </c>
      <c r="KR723" s="2" t="s">
        <v>226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239</v>
      </c>
      <c r="LB723" s="2" t="s">
        <v>223</v>
      </c>
      <c r="LC723" s="2" t="s">
        <v>1357</v>
      </c>
      <c r="LD723" s="2" t="s">
        <v>760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239</v>
      </c>
      <c r="LN723" s="2" t="s">
        <v>223</v>
      </c>
      <c r="LO723" s="2" t="s">
        <v>321</v>
      </c>
      <c r="LP723" s="2" t="s">
        <v>3159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239</v>
      </c>
      <c r="LZ723" s="2" t="s">
        <v>223</v>
      </c>
      <c r="MA723" s="2" t="s">
        <v>668</v>
      </c>
      <c r="MB723" s="2" t="s">
        <v>226</v>
      </c>
      <c r="MC723" s="2" t="s">
        <v>238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239</v>
      </c>
      <c r="ML723" s="2" t="s">
        <v>223</v>
      </c>
      <c r="MM723" s="2" t="s">
        <v>920</v>
      </c>
      <c r="MN723" s="2" t="s">
        <v>226</v>
      </c>
      <c r="MO723" s="2" t="s">
        <v>238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223</v>
      </c>
      <c r="MY723" s="2" t="s">
        <v>1105</v>
      </c>
      <c r="MZ723" s="2" t="s">
        <v>1194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239</v>
      </c>
      <c r="NJ723" s="2" t="s">
        <v>261</v>
      </c>
      <c r="NK723" s="2" t="s">
        <v>1375</v>
      </c>
      <c r="NL723" s="2" t="s">
        <v>4803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239</v>
      </c>
      <c r="NV723" s="2" t="s">
        <v>237</v>
      </c>
      <c r="NW723" s="2" t="s">
        <v>1394</v>
      </c>
      <c r="NX723" s="2" t="s">
        <v>1378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266</v>
      </c>
      <c r="OH723" s="2" t="s">
        <v>223</v>
      </c>
      <c r="OI723" s="2" t="s">
        <v>226</v>
      </c>
      <c r="OJ723" s="2" t="s">
        <v>226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236</v>
      </c>
      <c r="OT723" s="2" t="s">
        <v>223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236</v>
      </c>
      <c r="PF723" s="2" t="s">
        <v>223</v>
      </c>
      <c r="PG723" s="2" t="s">
        <v>226</v>
      </c>
      <c r="PH723" s="2" t="s">
        <v>226</v>
      </c>
      <c r="PI723" s="2" t="s">
        <v>238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236</v>
      </c>
      <c r="QP723" s="2" t="s">
        <v>237</v>
      </c>
      <c r="QQ723" s="2" t="s">
        <v>226</v>
      </c>
      <c r="QR723" s="2" t="s">
        <v>226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266</v>
      </c>
      <c r="RB723" s="2" t="s">
        <v>223</v>
      </c>
      <c r="RC723" s="2" t="s">
        <v>226</v>
      </c>
      <c r="RD723" s="2" t="s">
        <v>226</v>
      </c>
      <c r="RE723" s="2" t="s">
        <v>238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237</v>
      </c>
      <c r="SA723" s="2" t="s">
        <v>4019</v>
      </c>
      <c r="SB723" s="2" t="s">
        <v>3234</v>
      </c>
      <c r="SC723" s="2" t="s">
        <v>238</v>
      </c>
      <c r="SD723" s="2" t="s">
        <v>226</v>
      </c>
      <c r="SE723" s="4">
        <v>169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>
        <v>200</v>
      </c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</row>
    <row r="724">
      <c r="A724" s="2" t="s">
        <v>4804</v>
      </c>
      <c r="B724" s="2" t="s">
        <v>577</v>
      </c>
      <c r="C724" s="2" t="s">
        <v>4666</v>
      </c>
      <c r="D724" s="2" t="s">
        <v>215</v>
      </c>
      <c r="E724" s="2" t="s">
        <v>216</v>
      </c>
      <c r="F724" s="2" t="s">
        <v>4796</v>
      </c>
      <c r="G724" s="2" t="s">
        <v>4797</v>
      </c>
      <c r="H724" s="2" t="s">
        <v>4798</v>
      </c>
      <c r="I724" s="2" t="s">
        <v>560</v>
      </c>
      <c r="J724" s="2" t="s">
        <v>221</v>
      </c>
      <c r="K724" s="2" t="s">
        <v>795</v>
      </c>
      <c r="L724" s="3">
        <v>35.53</v>
      </c>
      <c r="M724" s="3">
        <v>37.31</v>
      </c>
      <c r="N724" s="3">
        <v>79.99</v>
      </c>
      <c r="O724" s="2" t="s">
        <v>223</v>
      </c>
      <c r="P724" s="2" t="s">
        <v>224</v>
      </c>
      <c r="Q724" s="2" t="s">
        <v>225</v>
      </c>
      <c r="R724" s="2" t="s">
        <v>226</v>
      </c>
      <c r="S724" s="2" t="s">
        <v>4799</v>
      </c>
      <c r="T724" s="2" t="s">
        <v>969</v>
      </c>
      <c r="U724" s="2" t="s">
        <v>371</v>
      </c>
      <c r="V724" s="2" t="s">
        <v>2079</v>
      </c>
      <c r="W724" s="2" t="s">
        <v>231</v>
      </c>
      <c r="X724" s="2" t="s">
        <v>971</v>
      </c>
      <c r="Y724" s="2" t="s">
        <v>1353</v>
      </c>
      <c r="Z724" s="4">
        <v>248</v>
      </c>
      <c r="AA724" s="4">
        <f>=ROUNDDOWN(23.3962264150943,0)</f>
      </c>
      <c r="AB724" s="5">
        <v>10.6</v>
      </c>
      <c r="AC724" s="2" t="s">
        <v>4800</v>
      </c>
      <c r="AD724" s="4">
        <v>200</v>
      </c>
      <c r="AE724" s="4">
        <v>200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135</v>
      </c>
      <c r="AQ724" s="8">
        <v>4854.96</v>
      </c>
      <c r="AR724" s="4">
        <v>166</v>
      </c>
      <c r="AS724" s="8">
        <v>6181.61</v>
      </c>
      <c r="AT724" s="7">
        <v>-0.1867</v>
      </c>
      <c r="AU724" s="7">
        <v>-0.2146</v>
      </c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>
        <v>0.5669</v>
      </c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 t="s">
        <v>226</v>
      </c>
      <c r="BJ724" s="4">
        <v>135</v>
      </c>
      <c r="BK724" s="8">
        <v>4854.96</v>
      </c>
      <c r="BL724" s="2" t="s">
        <v>4805</v>
      </c>
      <c r="BM724" s="7">
        <v>1</v>
      </c>
      <c r="BN724" s="7">
        <v>1</v>
      </c>
      <c r="BO724" s="4">
        <v>7</v>
      </c>
      <c r="BP724" s="8">
        <v>282.03</v>
      </c>
      <c r="BQ724" s="4">
        <v>9</v>
      </c>
      <c r="BR724" s="8">
        <v>362.61</v>
      </c>
      <c r="BS724" s="7">
        <v>-0.2222</v>
      </c>
      <c r="BT724" s="7">
        <v>-0.2222</v>
      </c>
      <c r="BU724" s="2" t="s">
        <v>239</v>
      </c>
      <c r="BV724" s="2" t="s">
        <v>223</v>
      </c>
      <c r="BW724" s="2" t="s">
        <v>226</v>
      </c>
      <c r="BX724" s="2" t="s">
        <v>1651</v>
      </c>
      <c r="BY724" s="2" t="s">
        <v>238</v>
      </c>
      <c r="BZ724" s="2" t="s">
        <v>226</v>
      </c>
      <c r="CA724" s="4">
        <v>40</v>
      </c>
      <c r="CB724" s="8">
        <v>1586</v>
      </c>
      <c r="CC724" s="4">
        <v>17</v>
      </c>
      <c r="CD724" s="8">
        <v>674.05</v>
      </c>
      <c r="CE724" s="7">
        <v>1.3529</v>
      </c>
      <c r="CF724" s="7">
        <v>1.3529</v>
      </c>
      <c r="CG724" s="2" t="s">
        <v>239</v>
      </c>
      <c r="CH724" s="2" t="s">
        <v>223</v>
      </c>
      <c r="CI724" s="2" t="s">
        <v>1357</v>
      </c>
      <c r="CJ724" s="2" t="s">
        <v>1363</v>
      </c>
      <c r="CK724" s="2" t="s">
        <v>238</v>
      </c>
      <c r="CL724" s="2" t="s">
        <v>226</v>
      </c>
      <c r="CM724" s="4">
        <v>15</v>
      </c>
      <c r="CN724" s="8">
        <v>604.35</v>
      </c>
      <c r="CO724" s="4">
        <v>20</v>
      </c>
      <c r="CP724" s="8">
        <v>805.8</v>
      </c>
      <c r="CQ724" s="7">
        <v>-0.25</v>
      </c>
      <c r="CR724" s="7">
        <v>-0.25</v>
      </c>
      <c r="CS724" s="2" t="s">
        <v>239</v>
      </c>
      <c r="CT724" s="2" t="s">
        <v>223</v>
      </c>
      <c r="CU724" s="2" t="s">
        <v>1357</v>
      </c>
      <c r="CV724" s="2" t="s">
        <v>1363</v>
      </c>
      <c r="CW724" s="2" t="s">
        <v>238</v>
      </c>
      <c r="CX724" s="2" t="s">
        <v>226</v>
      </c>
      <c r="CY724" s="4">
        <v>31</v>
      </c>
      <c r="CZ724" s="8">
        <v>976.5</v>
      </c>
      <c r="DA724" s="4">
        <v>65</v>
      </c>
      <c r="DB724" s="8">
        <v>2340</v>
      </c>
      <c r="DC724" s="7">
        <v>-0.5231</v>
      </c>
      <c r="DD724" s="7">
        <v>-0.5827</v>
      </c>
      <c r="DE724" s="2" t="s">
        <v>239</v>
      </c>
      <c r="DF724" s="2" t="s">
        <v>223</v>
      </c>
      <c r="DG724" s="2" t="s">
        <v>1360</v>
      </c>
      <c r="DH724" s="2" t="s">
        <v>1055</v>
      </c>
      <c r="DI724" s="2" t="s">
        <v>238</v>
      </c>
      <c r="DJ724" s="2" t="s">
        <v>226</v>
      </c>
      <c r="DK724" s="4">
        <v>2</v>
      </c>
      <c r="DL724" s="8">
        <v>63.62</v>
      </c>
      <c r="DM724" s="4">
        <v>5</v>
      </c>
      <c r="DN724" s="8">
        <v>147.26</v>
      </c>
      <c r="DO724" s="7">
        <v>-0.6</v>
      </c>
      <c r="DP724" s="7">
        <v>-0.568</v>
      </c>
      <c r="DQ724" s="2" t="s">
        <v>239</v>
      </c>
      <c r="DR724" s="2" t="s">
        <v>223</v>
      </c>
      <c r="DS724" s="2" t="s">
        <v>1357</v>
      </c>
      <c r="DT724" s="2" t="s">
        <v>1363</v>
      </c>
      <c r="DU724" s="2" t="s">
        <v>238</v>
      </c>
      <c r="DV724" s="2" t="s">
        <v>226</v>
      </c>
      <c r="DW724" s="4">
        <v>5</v>
      </c>
      <c r="DX724" s="8">
        <v>171.35</v>
      </c>
      <c r="DY724" s="4">
        <v>6</v>
      </c>
      <c r="DZ724" s="8">
        <v>235.02</v>
      </c>
      <c r="EA724" s="7">
        <v>-0.1667</v>
      </c>
      <c r="EB724" s="7">
        <v>-0.2709</v>
      </c>
      <c r="EC724" s="2" t="s">
        <v>239</v>
      </c>
      <c r="ED724" s="2" t="s">
        <v>223</v>
      </c>
      <c r="EE724" s="2" t="s">
        <v>1357</v>
      </c>
      <c r="EF724" s="2" t="s">
        <v>1363</v>
      </c>
      <c r="EG724" s="2" t="s">
        <v>238</v>
      </c>
      <c r="EH724" s="2" t="s">
        <v>226</v>
      </c>
      <c r="EI724" s="4">
        <v>20</v>
      </c>
      <c r="EJ724" s="8">
        <v>615.2</v>
      </c>
      <c r="EK724" s="4">
        <v>13</v>
      </c>
      <c r="EL724" s="8">
        <v>456.95</v>
      </c>
      <c r="EM724" s="7">
        <v>0.5385</v>
      </c>
      <c r="EN724" s="7">
        <v>0.3463</v>
      </c>
      <c r="EO724" s="2" t="s">
        <v>239</v>
      </c>
      <c r="EP724" s="2" t="s">
        <v>223</v>
      </c>
      <c r="EQ724" s="2" t="s">
        <v>1357</v>
      </c>
      <c r="ER724" s="2" t="s">
        <v>1363</v>
      </c>
      <c r="ES724" s="2" t="s">
        <v>238</v>
      </c>
      <c r="ET724" s="2" t="s">
        <v>226</v>
      </c>
      <c r="EU724" s="4">
        <v>9</v>
      </c>
      <c r="EV724" s="8">
        <v>324.61</v>
      </c>
      <c r="EW724" s="4">
        <v>20</v>
      </c>
      <c r="EX724" s="8">
        <v>735.02</v>
      </c>
      <c r="EY724" s="7">
        <v>-0.55</v>
      </c>
      <c r="EZ724" s="7">
        <v>-0.5584</v>
      </c>
      <c r="FA724" s="2" t="s">
        <v>239</v>
      </c>
      <c r="FB724" s="2" t="s">
        <v>223</v>
      </c>
      <c r="FC724" s="2" t="s">
        <v>1357</v>
      </c>
      <c r="FD724" s="2" t="s">
        <v>1362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223</v>
      </c>
      <c r="FO724" s="2" t="s">
        <v>1357</v>
      </c>
      <c r="FP724" s="2" t="s">
        <v>1386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239</v>
      </c>
      <c r="FZ724" s="2" t="s">
        <v>223</v>
      </c>
      <c r="GA724" s="2" t="s">
        <v>661</v>
      </c>
      <c r="GB724" s="2" t="s">
        <v>2812</v>
      </c>
      <c r="GC724" s="2" t="s">
        <v>238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1002</v>
      </c>
      <c r="GL724" s="2" t="s">
        <v>237</v>
      </c>
      <c r="GM724" s="2" t="s">
        <v>4802</v>
      </c>
      <c r="GN724" s="2" t="s">
        <v>648</v>
      </c>
      <c r="GO724" s="2" t="s">
        <v>238</v>
      </c>
      <c r="GP724" s="2" t="s">
        <v>226</v>
      </c>
      <c r="GQ724" s="4">
        <v>4</v>
      </c>
      <c r="GR724" s="8">
        <v>156.68</v>
      </c>
      <c r="GS724" s="4">
        <v>1</v>
      </c>
      <c r="GT724" s="8">
        <v>39.17</v>
      </c>
      <c r="GU724" s="7">
        <v>3</v>
      </c>
      <c r="GV724" s="7">
        <v>3</v>
      </c>
      <c r="GW724" s="2" t="s">
        <v>239</v>
      </c>
      <c r="GX724" s="2" t="s">
        <v>223</v>
      </c>
      <c r="GY724" s="2" t="s">
        <v>1025</v>
      </c>
      <c r="GZ724" s="2" t="s">
        <v>1475</v>
      </c>
      <c r="HA724" s="2" t="s">
        <v>238</v>
      </c>
      <c r="HB724" s="2" t="s">
        <v>226</v>
      </c>
      <c r="HC724" s="4"/>
      <c r="HD724" s="8"/>
      <c r="HE724" s="4">
        <v>9</v>
      </c>
      <c r="HF724" s="8">
        <v>344.69</v>
      </c>
      <c r="HG724" s="7">
        <v>-1</v>
      </c>
      <c r="HH724" s="7">
        <v>-1</v>
      </c>
      <c r="HI724" s="2" t="s">
        <v>239</v>
      </c>
      <c r="HJ724" s="2" t="s">
        <v>223</v>
      </c>
      <c r="HK724" s="2" t="s">
        <v>1114</v>
      </c>
      <c r="HL724" s="2" t="s">
        <v>1047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1002</v>
      </c>
      <c r="HV724" s="2" t="s">
        <v>237</v>
      </c>
      <c r="HW724" s="2" t="s">
        <v>565</v>
      </c>
      <c r="HX724" s="2" t="s">
        <v>1363</v>
      </c>
      <c r="HY724" s="2" t="s">
        <v>238</v>
      </c>
      <c r="HZ724" s="2" t="s">
        <v>291</v>
      </c>
      <c r="IA724" s="4"/>
      <c r="IB724" s="8"/>
      <c r="IC724" s="4"/>
      <c r="ID724" s="8"/>
      <c r="IE724" s="7"/>
      <c r="IF724" s="7"/>
      <c r="IG724" s="2" t="s">
        <v>252</v>
      </c>
      <c r="IH724" s="2" t="s">
        <v>223</v>
      </c>
      <c r="II724" s="2" t="s">
        <v>226</v>
      </c>
      <c r="IJ724" s="2" t="s">
        <v>226</v>
      </c>
      <c r="IK724" s="2" t="s">
        <v>238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226</v>
      </c>
      <c r="IT724" s="2" t="s">
        <v>226</v>
      </c>
      <c r="IU724" s="2" t="s">
        <v>226</v>
      </c>
      <c r="IV724" s="2" t="s">
        <v>226</v>
      </c>
      <c r="IW724" s="2" t="s">
        <v>226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448</v>
      </c>
      <c r="JF724" s="2" t="s">
        <v>223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223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>
        <v>1</v>
      </c>
      <c r="JZ724" s="8">
        <v>41.04</v>
      </c>
      <c r="KA724" s="7">
        <v>-1</v>
      </c>
      <c r="KB724" s="7">
        <v>-1</v>
      </c>
      <c r="KC724" s="2" t="s">
        <v>239</v>
      </c>
      <c r="KD724" s="2" t="s">
        <v>223</v>
      </c>
      <c r="KE724" s="2" t="s">
        <v>1237</v>
      </c>
      <c r="KF724" s="2" t="s">
        <v>995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337</v>
      </c>
      <c r="KP724" s="2" t="s">
        <v>223</v>
      </c>
      <c r="KQ724" s="2" t="s">
        <v>226</v>
      </c>
      <c r="KR724" s="2" t="s">
        <v>226</v>
      </c>
      <c r="KS724" s="2" t="s">
        <v>238</v>
      </c>
      <c r="KT724" s="2" t="s">
        <v>226</v>
      </c>
      <c r="KU724" s="4">
        <v>2</v>
      </c>
      <c r="KV724" s="8">
        <v>74.62</v>
      </c>
      <c r="KW724" s="4"/>
      <c r="KX724" s="8"/>
      <c r="KY724" s="7"/>
      <c r="KZ724" s="7"/>
      <c r="LA724" s="2" t="s">
        <v>239</v>
      </c>
      <c r="LB724" s="2" t="s">
        <v>223</v>
      </c>
      <c r="LC724" s="2" t="s">
        <v>1357</v>
      </c>
      <c r="LD724" s="2" t="s">
        <v>1741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223</v>
      </c>
      <c r="LO724" s="2" t="s">
        <v>321</v>
      </c>
      <c r="LP724" s="2" t="s">
        <v>226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239</v>
      </c>
      <c r="LZ724" s="2" t="s">
        <v>223</v>
      </c>
      <c r="MA724" s="2" t="s">
        <v>668</v>
      </c>
      <c r="MB724" s="2" t="s">
        <v>226</v>
      </c>
      <c r="MC724" s="2" t="s">
        <v>238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252</v>
      </c>
      <c r="ML724" s="2" t="s">
        <v>223</v>
      </c>
      <c r="MM724" s="2" t="s">
        <v>226</v>
      </c>
      <c r="MN724" s="2" t="s">
        <v>226</v>
      </c>
      <c r="MO724" s="2" t="s">
        <v>238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239</v>
      </c>
      <c r="MX724" s="2" t="s">
        <v>223</v>
      </c>
      <c r="MY724" s="2" t="s">
        <v>1105</v>
      </c>
      <c r="MZ724" s="2" t="s">
        <v>1153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239</v>
      </c>
      <c r="NJ724" s="2" t="s">
        <v>261</v>
      </c>
      <c r="NK724" s="2" t="s">
        <v>1375</v>
      </c>
      <c r="NL724" s="2" t="s">
        <v>1419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239</v>
      </c>
      <c r="NV724" s="2" t="s">
        <v>237</v>
      </c>
      <c r="NW724" s="2" t="s">
        <v>975</v>
      </c>
      <c r="NX724" s="2" t="s">
        <v>4613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266</v>
      </c>
      <c r="OH724" s="2" t="s">
        <v>223</v>
      </c>
      <c r="OI724" s="2" t="s">
        <v>1010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236</v>
      </c>
      <c r="OT724" s="2" t="s">
        <v>223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236</v>
      </c>
      <c r="PF724" s="2" t="s">
        <v>223</v>
      </c>
      <c r="PG724" s="2" t="s">
        <v>226</v>
      </c>
      <c r="PH724" s="2" t="s">
        <v>226</v>
      </c>
      <c r="PI724" s="2" t="s">
        <v>238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236</v>
      </c>
      <c r="QP724" s="2" t="s">
        <v>237</v>
      </c>
      <c r="QQ724" s="2" t="s">
        <v>226</v>
      </c>
      <c r="QR724" s="2" t="s">
        <v>226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266</v>
      </c>
      <c r="RB724" s="2" t="s">
        <v>223</v>
      </c>
      <c r="RC724" s="2" t="s">
        <v>226</v>
      </c>
      <c r="RD724" s="2" t="s">
        <v>226</v>
      </c>
      <c r="RE724" s="2" t="s">
        <v>238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237</v>
      </c>
      <c r="SA724" s="2" t="s">
        <v>4019</v>
      </c>
      <c r="SB724" s="2" t="s">
        <v>2057</v>
      </c>
      <c r="SC724" s="2" t="s">
        <v>238</v>
      </c>
      <c r="SD724" s="2" t="s">
        <v>226</v>
      </c>
      <c r="SE724" s="4">
        <v>248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>
        <v>200</v>
      </c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</row>
    <row r="725">
      <c r="A725" s="2" t="s">
        <v>4806</v>
      </c>
      <c r="B725" s="2" t="s">
        <v>577</v>
      </c>
      <c r="C725" s="2" t="s">
        <v>4666</v>
      </c>
      <c r="D725" s="2" t="s">
        <v>215</v>
      </c>
      <c r="E725" s="2" t="s">
        <v>216</v>
      </c>
      <c r="F725" s="2" t="s">
        <v>4796</v>
      </c>
      <c r="G725" s="2" t="s">
        <v>4797</v>
      </c>
      <c r="H725" s="2" t="s">
        <v>4798</v>
      </c>
      <c r="I725" s="2" t="s">
        <v>560</v>
      </c>
      <c r="J725" s="2" t="s">
        <v>268</v>
      </c>
      <c r="K725" s="2" t="s">
        <v>795</v>
      </c>
      <c r="L725" s="3">
        <v>39.74</v>
      </c>
      <c r="M725" s="3">
        <v>41.73</v>
      </c>
      <c r="N725" s="3">
        <v>89.99</v>
      </c>
      <c r="O725" s="2" t="s">
        <v>223</v>
      </c>
      <c r="P725" s="2" t="s">
        <v>369</v>
      </c>
      <c r="Q725" s="2" t="s">
        <v>225</v>
      </c>
      <c r="R725" s="2" t="s">
        <v>226</v>
      </c>
      <c r="S725" s="2" t="s">
        <v>4799</v>
      </c>
      <c r="T725" s="2" t="s">
        <v>969</v>
      </c>
      <c r="U725" s="2" t="s">
        <v>371</v>
      </c>
      <c r="V725" s="2" t="s">
        <v>2079</v>
      </c>
      <c r="W725" s="2" t="s">
        <v>231</v>
      </c>
      <c r="X725" s="2" t="s">
        <v>971</v>
      </c>
      <c r="Y725" s="2" t="s">
        <v>1353</v>
      </c>
      <c r="Z725" s="4">
        <v>26</v>
      </c>
      <c r="AA725" s="4">
        <f>=ROUNDDOWN(5.2,0)</f>
      </c>
      <c r="AB725" s="5">
        <v>5</v>
      </c>
      <c r="AC725" s="2" t="s">
        <v>226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>
        <v>23</v>
      </c>
      <c r="AQ725" s="8">
        <v>907.95</v>
      </c>
      <c r="AR725" s="4">
        <v>24</v>
      </c>
      <c r="AS725" s="8">
        <v>965.8</v>
      </c>
      <c r="AT725" s="7">
        <v>-0.0417</v>
      </c>
      <c r="AU725" s="7">
        <v>-0.0599</v>
      </c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>
        <v>0.106</v>
      </c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 t="s">
        <v>226</v>
      </c>
      <c r="BJ725" s="4">
        <v>23</v>
      </c>
      <c r="BK725" s="8">
        <v>907.95</v>
      </c>
      <c r="BL725" s="2" t="s">
        <v>4807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287</v>
      </c>
      <c r="BV725" s="2" t="s">
        <v>237</v>
      </c>
      <c r="BW725" s="2" t="s">
        <v>226</v>
      </c>
      <c r="BX725" s="2" t="s">
        <v>1043</v>
      </c>
      <c r="BY725" s="2" t="s">
        <v>291</v>
      </c>
      <c r="BZ725" s="2" t="s">
        <v>226</v>
      </c>
      <c r="CA725" s="4">
        <v>1</v>
      </c>
      <c r="CB725" s="8">
        <v>46.28</v>
      </c>
      <c r="CC725" s="4"/>
      <c r="CD725" s="8"/>
      <c r="CE725" s="7"/>
      <c r="CF725" s="7"/>
      <c r="CG725" s="2" t="s">
        <v>239</v>
      </c>
      <c r="CH725" s="2" t="s">
        <v>223</v>
      </c>
      <c r="CI725" s="2" t="s">
        <v>1917</v>
      </c>
      <c r="CJ725" s="2" t="s">
        <v>2037</v>
      </c>
      <c r="CK725" s="2" t="s">
        <v>238</v>
      </c>
      <c r="CL725" s="2" t="s">
        <v>226</v>
      </c>
      <c r="CM725" s="4">
        <v>2</v>
      </c>
      <c r="CN725" s="8">
        <v>90.14</v>
      </c>
      <c r="CO725" s="4">
        <v>2</v>
      </c>
      <c r="CP725" s="8">
        <v>90.14</v>
      </c>
      <c r="CQ725" s="7"/>
      <c r="CR725" s="7"/>
      <c r="CS725" s="2" t="s">
        <v>239</v>
      </c>
      <c r="CT725" s="2" t="s">
        <v>223</v>
      </c>
      <c r="CU725" s="2" t="s">
        <v>1493</v>
      </c>
      <c r="CV725" s="2" t="s">
        <v>2375</v>
      </c>
      <c r="CW725" s="2" t="s">
        <v>238</v>
      </c>
      <c r="CX725" s="2" t="s">
        <v>226</v>
      </c>
      <c r="CY725" s="4">
        <v>11</v>
      </c>
      <c r="CZ725" s="8">
        <v>388.19</v>
      </c>
      <c r="DA725" s="4">
        <v>11</v>
      </c>
      <c r="DB725" s="8">
        <v>388.19</v>
      </c>
      <c r="DC725" s="7"/>
      <c r="DD725" s="7"/>
      <c r="DE725" s="2" t="s">
        <v>239</v>
      </c>
      <c r="DF725" s="2" t="s">
        <v>223</v>
      </c>
      <c r="DG725" s="2" t="s">
        <v>1360</v>
      </c>
      <c r="DH725" s="2" t="s">
        <v>4808</v>
      </c>
      <c r="DI725" s="2" t="s">
        <v>238</v>
      </c>
      <c r="DJ725" s="2" t="s">
        <v>226</v>
      </c>
      <c r="DK725" s="4">
        <v>1</v>
      </c>
      <c r="DL725" s="8">
        <v>37.72</v>
      </c>
      <c r="DM725" s="4">
        <v>2</v>
      </c>
      <c r="DN725" s="8">
        <v>84.86</v>
      </c>
      <c r="DO725" s="7">
        <v>-0.5</v>
      </c>
      <c r="DP725" s="7">
        <v>-0.5555</v>
      </c>
      <c r="DQ725" s="2" t="s">
        <v>239</v>
      </c>
      <c r="DR725" s="2" t="s">
        <v>223</v>
      </c>
      <c r="DS725" s="2" t="s">
        <v>4783</v>
      </c>
      <c r="DT725" s="2" t="s">
        <v>2375</v>
      </c>
      <c r="DU725" s="2" t="s">
        <v>238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239</v>
      </c>
      <c r="ED725" s="2" t="s">
        <v>223</v>
      </c>
      <c r="EE725" s="2" t="s">
        <v>1379</v>
      </c>
      <c r="EF725" s="2" t="s">
        <v>1913</v>
      </c>
      <c r="EG725" s="2" t="s">
        <v>238</v>
      </c>
      <c r="EH725" s="2" t="s">
        <v>226</v>
      </c>
      <c r="EI725" s="4">
        <v>1</v>
      </c>
      <c r="EJ725" s="8">
        <v>41.02</v>
      </c>
      <c r="EK725" s="4"/>
      <c r="EL725" s="8"/>
      <c r="EM725" s="7"/>
      <c r="EN725" s="7"/>
      <c r="EO725" s="2" t="s">
        <v>239</v>
      </c>
      <c r="EP725" s="2" t="s">
        <v>223</v>
      </c>
      <c r="EQ725" s="2" t="s">
        <v>570</v>
      </c>
      <c r="ER725" s="2" t="s">
        <v>4809</v>
      </c>
      <c r="ES725" s="2" t="s">
        <v>238</v>
      </c>
      <c r="ET725" s="2" t="s">
        <v>226</v>
      </c>
      <c r="EU725" s="4">
        <v>1</v>
      </c>
      <c r="EV725" s="8">
        <v>33.38</v>
      </c>
      <c r="EW725" s="4"/>
      <c r="EX725" s="8"/>
      <c r="EY725" s="7"/>
      <c r="EZ725" s="7"/>
      <c r="FA725" s="2" t="s">
        <v>239</v>
      </c>
      <c r="FB725" s="2" t="s">
        <v>223</v>
      </c>
      <c r="FC725" s="2" t="s">
        <v>2387</v>
      </c>
      <c r="FD725" s="2" t="s">
        <v>1396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223</v>
      </c>
      <c r="FO725" s="2" t="s">
        <v>2195</v>
      </c>
      <c r="FP725" s="2" t="s">
        <v>4810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1002</v>
      </c>
      <c r="GL725" s="2" t="s">
        <v>237</v>
      </c>
      <c r="GM725" s="2" t="s">
        <v>4811</v>
      </c>
      <c r="GN725" s="2" t="s">
        <v>1122</v>
      </c>
      <c r="GO725" s="2" t="s">
        <v>238</v>
      </c>
      <c r="GP725" s="2" t="s">
        <v>226</v>
      </c>
      <c r="GQ725" s="4">
        <v>2</v>
      </c>
      <c r="GR725" s="8">
        <v>87.62</v>
      </c>
      <c r="GS725" s="4">
        <v>1</v>
      </c>
      <c r="GT725" s="8">
        <v>43.81</v>
      </c>
      <c r="GU725" s="7">
        <v>1</v>
      </c>
      <c r="GV725" s="7">
        <v>1</v>
      </c>
      <c r="GW725" s="2" t="s">
        <v>239</v>
      </c>
      <c r="GX725" s="2" t="s">
        <v>223</v>
      </c>
      <c r="GY725" s="2" t="s">
        <v>1025</v>
      </c>
      <c r="GZ725" s="2" t="s">
        <v>1091</v>
      </c>
      <c r="HA725" s="2" t="s">
        <v>238</v>
      </c>
      <c r="HB725" s="2" t="s">
        <v>226</v>
      </c>
      <c r="HC725" s="4"/>
      <c r="HD725" s="8"/>
      <c r="HE725" s="4">
        <v>2</v>
      </c>
      <c r="HF725" s="8">
        <v>87.62</v>
      </c>
      <c r="HG725" s="7">
        <v>-1</v>
      </c>
      <c r="HH725" s="7">
        <v>-1</v>
      </c>
      <c r="HI725" s="2" t="s">
        <v>239</v>
      </c>
      <c r="HJ725" s="2" t="s">
        <v>223</v>
      </c>
      <c r="HK725" s="2" t="s">
        <v>1114</v>
      </c>
      <c r="HL725" s="2" t="s">
        <v>1003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239</v>
      </c>
      <c r="HV725" s="2" t="s">
        <v>237</v>
      </c>
      <c r="HW725" s="2" t="s">
        <v>2386</v>
      </c>
      <c r="HX725" s="2" t="s">
        <v>4039</v>
      </c>
      <c r="HY725" s="2" t="s">
        <v>238</v>
      </c>
      <c r="HZ725" s="2" t="s">
        <v>291</v>
      </c>
      <c r="IA725" s="4"/>
      <c r="IB725" s="8"/>
      <c r="IC725" s="4"/>
      <c r="ID725" s="8"/>
      <c r="IE725" s="7"/>
      <c r="IF725" s="7"/>
      <c r="IG725" s="2" t="s">
        <v>252</v>
      </c>
      <c r="IH725" s="2" t="s">
        <v>223</v>
      </c>
      <c r="II725" s="2" t="s">
        <v>226</v>
      </c>
      <c r="IJ725" s="2" t="s">
        <v>226</v>
      </c>
      <c r="IK725" s="2" t="s">
        <v>238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226</v>
      </c>
      <c r="IT725" s="2" t="s">
        <v>226</v>
      </c>
      <c r="IU725" s="2" t="s">
        <v>226</v>
      </c>
      <c r="IV725" s="2" t="s">
        <v>226</v>
      </c>
      <c r="IW725" s="2" t="s">
        <v>226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252</v>
      </c>
      <c r="JF725" s="2" t="s">
        <v>223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252</v>
      </c>
      <c r="JR725" s="2" t="s">
        <v>223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>
        <v>4</v>
      </c>
      <c r="JX725" s="8">
        <v>183.6</v>
      </c>
      <c r="JY725" s="4">
        <v>4</v>
      </c>
      <c r="JZ725" s="8">
        <v>183.6</v>
      </c>
      <c r="KA725" s="7"/>
      <c r="KB725" s="7"/>
      <c r="KC725" s="2" t="s">
        <v>239</v>
      </c>
      <c r="KD725" s="2" t="s">
        <v>223</v>
      </c>
      <c r="KE725" s="2" t="s">
        <v>1121</v>
      </c>
      <c r="KF725" s="2" t="s">
        <v>1259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337</v>
      </c>
      <c r="KP725" s="2" t="s">
        <v>223</v>
      </c>
      <c r="KQ725" s="2" t="s">
        <v>226</v>
      </c>
      <c r="KR725" s="2" t="s">
        <v>226</v>
      </c>
      <c r="KS725" s="2" t="s">
        <v>238</v>
      </c>
      <c r="KT725" s="2" t="s">
        <v>226</v>
      </c>
      <c r="KU725" s="4"/>
      <c r="KV725" s="8"/>
      <c r="KW725" s="4">
        <v>1</v>
      </c>
      <c r="KX725" s="8">
        <v>41.73</v>
      </c>
      <c r="KY725" s="7">
        <v>-1</v>
      </c>
      <c r="KZ725" s="7">
        <v>-1</v>
      </c>
      <c r="LA725" s="2" t="s">
        <v>239</v>
      </c>
      <c r="LB725" s="2" t="s">
        <v>223</v>
      </c>
      <c r="LC725" s="2" t="s">
        <v>1004</v>
      </c>
      <c r="LD725" s="2" t="s">
        <v>2299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239</v>
      </c>
      <c r="LN725" s="2" t="s">
        <v>223</v>
      </c>
      <c r="LO725" s="2" t="s">
        <v>321</v>
      </c>
      <c r="LP725" s="2" t="s">
        <v>226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252</v>
      </c>
      <c r="ML725" s="2" t="s">
        <v>223</v>
      </c>
      <c r="MM725" s="2" t="s">
        <v>226</v>
      </c>
      <c r="MN725" s="2" t="s">
        <v>226</v>
      </c>
      <c r="MO725" s="2" t="s">
        <v>238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236</v>
      </c>
      <c r="MX725" s="2" t="s">
        <v>223</v>
      </c>
      <c r="MY725" s="2" t="s">
        <v>226</v>
      </c>
      <c r="MZ725" s="2" t="s">
        <v>226</v>
      </c>
      <c r="NA725" s="2" t="s">
        <v>238</v>
      </c>
      <c r="NB725" s="2" t="s">
        <v>226</v>
      </c>
      <c r="NC725" s="4"/>
      <c r="ND725" s="8"/>
      <c r="NE725" s="4">
        <v>1</v>
      </c>
      <c r="NF725" s="8">
        <v>45.85</v>
      </c>
      <c r="NG725" s="7">
        <v>-1</v>
      </c>
      <c r="NH725" s="7">
        <v>-1</v>
      </c>
      <c r="NI725" s="2" t="s">
        <v>239</v>
      </c>
      <c r="NJ725" s="2" t="s">
        <v>261</v>
      </c>
      <c r="NK725" s="2" t="s">
        <v>2033</v>
      </c>
      <c r="NL725" s="2" t="s">
        <v>2139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239</v>
      </c>
      <c r="NV725" s="2" t="s">
        <v>237</v>
      </c>
      <c r="NW725" s="2" t="s">
        <v>975</v>
      </c>
      <c r="NX725" s="2" t="s">
        <v>4613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239</v>
      </c>
      <c r="OH725" s="2" t="s">
        <v>237</v>
      </c>
      <c r="OI725" s="2" t="s">
        <v>1010</v>
      </c>
      <c r="OJ725" s="2" t="s">
        <v>1124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252</v>
      </c>
      <c r="OT725" s="2" t="s">
        <v>223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252</v>
      </c>
      <c r="PF725" s="2" t="s">
        <v>223</v>
      </c>
      <c r="PG725" s="2" t="s">
        <v>226</v>
      </c>
      <c r="PH725" s="2" t="s">
        <v>226</v>
      </c>
      <c r="PI725" s="2" t="s">
        <v>238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239</v>
      </c>
      <c r="QP725" s="2" t="s">
        <v>237</v>
      </c>
      <c r="QQ725" s="2" t="s">
        <v>1068</v>
      </c>
      <c r="QR725" s="2" t="s">
        <v>226</v>
      </c>
      <c r="QS725" s="2" t="s">
        <v>238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266</v>
      </c>
      <c r="RB725" s="2" t="s">
        <v>223</v>
      </c>
      <c r="RC725" s="2" t="s">
        <v>226</v>
      </c>
      <c r="RD725" s="2" t="s">
        <v>226</v>
      </c>
      <c r="RE725" s="2" t="s">
        <v>238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239</v>
      </c>
      <c r="RZ725" s="2" t="s">
        <v>237</v>
      </c>
      <c r="SA725" s="2" t="s">
        <v>4019</v>
      </c>
      <c r="SB725" s="2" t="s">
        <v>1986</v>
      </c>
      <c r="SC725" s="2" t="s">
        <v>238</v>
      </c>
      <c r="SD725" s="2" t="s">
        <v>226</v>
      </c>
      <c r="SE725" s="4"/>
      <c r="SF725" s="4">
        <v>14</v>
      </c>
      <c r="SG725" s="4"/>
      <c r="SH725" s="4"/>
      <c r="SI725" s="4">
        <v>12</v>
      </c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</row>
    <row r="726">
      <c r="A726" s="2" t="s">
        <v>4812</v>
      </c>
      <c r="B726" s="2" t="s">
        <v>577</v>
      </c>
      <c r="C726" s="2" t="s">
        <v>4666</v>
      </c>
      <c r="D726" s="2" t="s">
        <v>215</v>
      </c>
      <c r="E726" s="2" t="s">
        <v>216</v>
      </c>
      <c r="F726" s="2" t="s">
        <v>4796</v>
      </c>
      <c r="G726" s="2" t="s">
        <v>4797</v>
      </c>
      <c r="H726" s="2" t="s">
        <v>4798</v>
      </c>
      <c r="I726" s="2" t="s">
        <v>560</v>
      </c>
      <c r="J726" s="2" t="s">
        <v>582</v>
      </c>
      <c r="K726" s="2" t="s">
        <v>4813</v>
      </c>
      <c r="L726" s="3">
        <v>29.81</v>
      </c>
      <c r="M726" s="3">
        <v>31.3</v>
      </c>
      <c r="N726" s="3">
        <v>69.99</v>
      </c>
      <c r="O726" s="2" t="s">
        <v>223</v>
      </c>
      <c r="P726" s="2" t="s">
        <v>284</v>
      </c>
      <c r="Q726" s="2" t="s">
        <v>225</v>
      </c>
      <c r="R726" s="2" t="s">
        <v>226</v>
      </c>
      <c r="S726" s="2" t="s">
        <v>4814</v>
      </c>
      <c r="T726" s="2" t="s">
        <v>969</v>
      </c>
      <c r="U726" s="2" t="s">
        <v>489</v>
      </c>
      <c r="V726" s="2" t="s">
        <v>2079</v>
      </c>
      <c r="W726" s="2" t="s">
        <v>231</v>
      </c>
      <c r="X726" s="2" t="s">
        <v>971</v>
      </c>
      <c r="Y726" s="2" t="s">
        <v>1353</v>
      </c>
      <c r="Z726" s="4">
        <v>682</v>
      </c>
      <c r="AA726" s="4">
        <f>=ROUNDDOWN(131.153846153846,0)</f>
      </c>
      <c r="AB726" s="5">
        <v>5.2</v>
      </c>
      <c r="AC726" s="2" t="s">
        <v>226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47</v>
      </c>
      <c r="AQ726" s="8">
        <v>1340.09</v>
      </c>
      <c r="AR726" s="4">
        <v>77</v>
      </c>
      <c r="AS726" s="8">
        <v>2424.31</v>
      </c>
      <c r="AT726" s="7">
        <v>-0.3896</v>
      </c>
      <c r="AU726" s="7">
        <v>-0.4472</v>
      </c>
      <c r="AV726" s="4">
        <v>169</v>
      </c>
      <c r="AW726" s="8">
        <v>5710.62</v>
      </c>
      <c r="AX726" s="4">
        <v>172</v>
      </c>
      <c r="AY726" s="8">
        <v>5995.7</v>
      </c>
      <c r="AZ726" s="7">
        <v>-0.0174</v>
      </c>
      <c r="BA726" s="7">
        <v>-0.0475</v>
      </c>
      <c r="BB726" s="7">
        <v>0.2347</v>
      </c>
      <c r="BC726" s="4" t="s">
        <v>226</v>
      </c>
      <c r="BD726" s="8" t="s">
        <v>226</v>
      </c>
      <c r="BE726" s="4" t="s">
        <v>226</v>
      </c>
      <c r="BF726" s="8" t="s">
        <v>226</v>
      </c>
      <c r="BG726" s="7" t="s">
        <v>226</v>
      </c>
      <c r="BH726" s="7" t="s">
        <v>226</v>
      </c>
      <c r="BI726" s="7">
        <v>0.4001</v>
      </c>
      <c r="BJ726" s="4">
        <v>47</v>
      </c>
      <c r="BK726" s="8">
        <v>1340.09</v>
      </c>
      <c r="BL726" s="2" t="s">
        <v>4815</v>
      </c>
      <c r="BM726" s="7">
        <v>1</v>
      </c>
      <c r="BN726" s="7">
        <v>1</v>
      </c>
      <c r="BO726" s="4"/>
      <c r="BP726" s="8"/>
      <c r="BQ726" s="4">
        <v>13</v>
      </c>
      <c r="BR726" s="8">
        <v>436.28</v>
      </c>
      <c r="BS726" s="7">
        <v>-1</v>
      </c>
      <c r="BT726" s="7">
        <v>-1</v>
      </c>
      <c r="BU726" s="2" t="s">
        <v>239</v>
      </c>
      <c r="BV726" s="2" t="s">
        <v>223</v>
      </c>
      <c r="BW726" s="2" t="s">
        <v>226</v>
      </c>
      <c r="BX726" s="2" t="s">
        <v>3808</v>
      </c>
      <c r="BY726" s="2" t="s">
        <v>238</v>
      </c>
      <c r="BZ726" s="2" t="s">
        <v>226</v>
      </c>
      <c r="CA726" s="4">
        <v>12</v>
      </c>
      <c r="CB726" s="8">
        <v>396.48</v>
      </c>
      <c r="CC726" s="4">
        <v>8</v>
      </c>
      <c r="CD726" s="8">
        <v>264.32</v>
      </c>
      <c r="CE726" s="7">
        <v>0.5</v>
      </c>
      <c r="CF726" s="7">
        <v>0.5</v>
      </c>
      <c r="CG726" s="2" t="s">
        <v>239</v>
      </c>
      <c r="CH726" s="2" t="s">
        <v>223</v>
      </c>
      <c r="CI726" s="2" t="s">
        <v>1357</v>
      </c>
      <c r="CJ726" s="2" t="s">
        <v>1403</v>
      </c>
      <c r="CK726" s="2" t="s">
        <v>238</v>
      </c>
      <c r="CL726" s="2" t="s">
        <v>226</v>
      </c>
      <c r="CM726" s="4">
        <v>3</v>
      </c>
      <c r="CN726" s="8">
        <v>101.4</v>
      </c>
      <c r="CO726" s="4">
        <v>1</v>
      </c>
      <c r="CP726" s="8">
        <v>33.8</v>
      </c>
      <c r="CQ726" s="7">
        <v>2</v>
      </c>
      <c r="CR726" s="7">
        <v>2</v>
      </c>
      <c r="CS726" s="2" t="s">
        <v>239</v>
      </c>
      <c r="CT726" s="2" t="s">
        <v>223</v>
      </c>
      <c r="CU726" s="2" t="s">
        <v>1357</v>
      </c>
      <c r="CV726" s="2" t="s">
        <v>1363</v>
      </c>
      <c r="CW726" s="2" t="s">
        <v>238</v>
      </c>
      <c r="CX726" s="2" t="s">
        <v>226</v>
      </c>
      <c r="CY726" s="4">
        <v>1</v>
      </c>
      <c r="CZ726" s="8">
        <v>25.8</v>
      </c>
      <c r="DA726" s="4">
        <v>8</v>
      </c>
      <c r="DB726" s="8">
        <v>240.8</v>
      </c>
      <c r="DC726" s="7">
        <v>-0.875</v>
      </c>
      <c r="DD726" s="7">
        <v>-0.8929</v>
      </c>
      <c r="DE726" s="2" t="s">
        <v>239</v>
      </c>
      <c r="DF726" s="2" t="s">
        <v>223</v>
      </c>
      <c r="DG726" s="2" t="s">
        <v>1360</v>
      </c>
      <c r="DH726" s="2" t="s">
        <v>1901</v>
      </c>
      <c r="DI726" s="2" t="s">
        <v>238</v>
      </c>
      <c r="DJ726" s="2" t="s">
        <v>226</v>
      </c>
      <c r="DK726" s="4">
        <v>2</v>
      </c>
      <c r="DL726" s="8">
        <v>38.96</v>
      </c>
      <c r="DM726" s="4">
        <v>1</v>
      </c>
      <c r="DN726" s="8">
        <v>30.3</v>
      </c>
      <c r="DO726" s="7">
        <v>1</v>
      </c>
      <c r="DP726" s="7">
        <v>0.2858</v>
      </c>
      <c r="DQ726" s="2" t="s">
        <v>239</v>
      </c>
      <c r="DR726" s="2" t="s">
        <v>223</v>
      </c>
      <c r="DS726" s="2" t="s">
        <v>1357</v>
      </c>
      <c r="DT726" s="2" t="s">
        <v>1363</v>
      </c>
      <c r="DU726" s="2" t="s">
        <v>238</v>
      </c>
      <c r="DV726" s="2" t="s">
        <v>226</v>
      </c>
      <c r="DW726" s="4">
        <v>8</v>
      </c>
      <c r="DX726" s="8">
        <v>225.36</v>
      </c>
      <c r="DY726" s="4">
        <v>17</v>
      </c>
      <c r="DZ726" s="8">
        <v>558.79</v>
      </c>
      <c r="EA726" s="7">
        <v>-0.5294</v>
      </c>
      <c r="EB726" s="7">
        <v>-0.5967</v>
      </c>
      <c r="EC726" s="2" t="s">
        <v>239</v>
      </c>
      <c r="ED726" s="2" t="s">
        <v>223</v>
      </c>
      <c r="EE726" s="2" t="s">
        <v>565</v>
      </c>
      <c r="EF726" s="2" t="s">
        <v>4420</v>
      </c>
      <c r="EG726" s="2" t="s">
        <v>238</v>
      </c>
      <c r="EH726" s="2" t="s">
        <v>226</v>
      </c>
      <c r="EI726" s="4">
        <v>13</v>
      </c>
      <c r="EJ726" s="8">
        <v>326.43</v>
      </c>
      <c r="EK726" s="4">
        <v>8</v>
      </c>
      <c r="EL726" s="8">
        <v>234.4</v>
      </c>
      <c r="EM726" s="7">
        <v>0.625</v>
      </c>
      <c r="EN726" s="7">
        <v>0.3926</v>
      </c>
      <c r="EO726" s="2" t="s">
        <v>239</v>
      </c>
      <c r="EP726" s="2" t="s">
        <v>223</v>
      </c>
      <c r="EQ726" s="2" t="s">
        <v>1357</v>
      </c>
      <c r="ER726" s="2" t="s">
        <v>1363</v>
      </c>
      <c r="ES726" s="2" t="s">
        <v>238</v>
      </c>
      <c r="ET726" s="2" t="s">
        <v>226</v>
      </c>
      <c r="EU726" s="4">
        <v>1</v>
      </c>
      <c r="EV726" s="8">
        <v>31.3</v>
      </c>
      <c r="EW726" s="4">
        <v>3</v>
      </c>
      <c r="EX726" s="8">
        <v>93.9</v>
      </c>
      <c r="EY726" s="7">
        <v>-0.6667</v>
      </c>
      <c r="EZ726" s="7">
        <v>-0.6667</v>
      </c>
      <c r="FA726" s="2" t="s">
        <v>239</v>
      </c>
      <c r="FB726" s="2" t="s">
        <v>223</v>
      </c>
      <c r="FC726" s="2" t="s">
        <v>1357</v>
      </c>
      <c r="FD726" s="2" t="s">
        <v>4816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223</v>
      </c>
      <c r="FO726" s="2" t="s">
        <v>1357</v>
      </c>
      <c r="FP726" s="2" t="s">
        <v>1386</v>
      </c>
      <c r="FQ726" s="2" t="s">
        <v>238</v>
      </c>
      <c r="FR726" s="2" t="s">
        <v>226</v>
      </c>
      <c r="FS726" s="4">
        <v>2</v>
      </c>
      <c r="FT726" s="8">
        <v>79.98</v>
      </c>
      <c r="FU726" s="4"/>
      <c r="FV726" s="8"/>
      <c r="FW726" s="7"/>
      <c r="FX726" s="7"/>
      <c r="FY726" s="2" t="s">
        <v>239</v>
      </c>
      <c r="FZ726" s="2" t="s">
        <v>223</v>
      </c>
      <c r="GA726" s="2" t="s">
        <v>661</v>
      </c>
      <c r="GB726" s="2" t="s">
        <v>3226</v>
      </c>
      <c r="GC726" s="2" t="s">
        <v>238</v>
      </c>
      <c r="GD726" s="2" t="s">
        <v>226</v>
      </c>
      <c r="GE726" s="4"/>
      <c r="GF726" s="8"/>
      <c r="GG726" s="4">
        <v>1</v>
      </c>
      <c r="GH726" s="8">
        <v>32.87</v>
      </c>
      <c r="GI726" s="7">
        <v>-1</v>
      </c>
      <c r="GJ726" s="7">
        <v>-1</v>
      </c>
      <c r="GK726" s="2" t="s">
        <v>1002</v>
      </c>
      <c r="GL726" s="2" t="s">
        <v>237</v>
      </c>
      <c r="GM726" s="2" t="s">
        <v>1357</v>
      </c>
      <c r="GN726" s="2" t="s">
        <v>1447</v>
      </c>
      <c r="GO726" s="2" t="s">
        <v>238</v>
      </c>
      <c r="GP726" s="2" t="s">
        <v>226</v>
      </c>
      <c r="GQ726" s="4">
        <v>1</v>
      </c>
      <c r="GR726" s="8">
        <v>32.87</v>
      </c>
      <c r="GS726" s="4">
        <v>1</v>
      </c>
      <c r="GT726" s="8">
        <v>32.87</v>
      </c>
      <c r="GU726" s="7"/>
      <c r="GV726" s="7"/>
      <c r="GW726" s="2" t="s">
        <v>239</v>
      </c>
      <c r="GX726" s="2" t="s">
        <v>223</v>
      </c>
      <c r="GY726" s="2" t="s">
        <v>1025</v>
      </c>
      <c r="GZ726" s="2" t="s">
        <v>2647</v>
      </c>
      <c r="HA726" s="2" t="s">
        <v>238</v>
      </c>
      <c r="HB726" s="2" t="s">
        <v>226</v>
      </c>
      <c r="HC726" s="4">
        <v>4</v>
      </c>
      <c r="HD726" s="8">
        <v>81.51</v>
      </c>
      <c r="HE726" s="4">
        <v>8</v>
      </c>
      <c r="HF726" s="8">
        <v>230.06</v>
      </c>
      <c r="HG726" s="7">
        <v>-0.5</v>
      </c>
      <c r="HH726" s="7">
        <v>-0.6457</v>
      </c>
      <c r="HI726" s="2" t="s">
        <v>239</v>
      </c>
      <c r="HJ726" s="2" t="s">
        <v>223</v>
      </c>
      <c r="HK726" s="2" t="s">
        <v>1114</v>
      </c>
      <c r="HL726" s="2" t="s">
        <v>2343</v>
      </c>
      <c r="HM726" s="2" t="s">
        <v>238</v>
      </c>
      <c r="HN726" s="2" t="s">
        <v>226</v>
      </c>
      <c r="HO726" s="4"/>
      <c r="HP726" s="8"/>
      <c r="HQ726" s="4">
        <v>4</v>
      </c>
      <c r="HR726" s="8">
        <v>104.96</v>
      </c>
      <c r="HS726" s="7">
        <v>-1</v>
      </c>
      <c r="HT726" s="7">
        <v>-1</v>
      </c>
      <c r="HU726" s="2" t="s">
        <v>1002</v>
      </c>
      <c r="HV726" s="2" t="s">
        <v>237</v>
      </c>
      <c r="HW726" s="2" t="s">
        <v>1357</v>
      </c>
      <c r="HX726" s="2" t="s">
        <v>3812</v>
      </c>
      <c r="HY726" s="2" t="s">
        <v>238</v>
      </c>
      <c r="HZ726" s="2" t="s">
        <v>291</v>
      </c>
      <c r="IA726" s="4"/>
      <c r="IB726" s="8"/>
      <c r="IC726" s="4"/>
      <c r="ID726" s="8"/>
      <c r="IE726" s="7"/>
      <c r="IF726" s="7"/>
      <c r="IG726" s="2" t="s">
        <v>252</v>
      </c>
      <c r="IH726" s="2" t="s">
        <v>223</v>
      </c>
      <c r="II726" s="2" t="s">
        <v>226</v>
      </c>
      <c r="IJ726" s="2" t="s">
        <v>226</v>
      </c>
      <c r="IK726" s="2" t="s">
        <v>238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226</v>
      </c>
      <c r="IT726" s="2" t="s">
        <v>226</v>
      </c>
      <c r="IU726" s="2" t="s">
        <v>226</v>
      </c>
      <c r="IV726" s="2" t="s">
        <v>226</v>
      </c>
      <c r="IW726" s="2" t="s">
        <v>226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448</v>
      </c>
      <c r="JF726" s="2" t="s">
        <v>223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252</v>
      </c>
      <c r="JR726" s="2" t="s">
        <v>223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223</v>
      </c>
      <c r="KQ726" s="2" t="s">
        <v>226</v>
      </c>
      <c r="KR726" s="2" t="s">
        <v>226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223</v>
      </c>
      <c r="LC726" s="2" t="s">
        <v>1357</v>
      </c>
      <c r="LD726" s="2" t="s">
        <v>226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239</v>
      </c>
      <c r="LN726" s="2" t="s">
        <v>223</v>
      </c>
      <c r="LO726" s="2" t="s">
        <v>321</v>
      </c>
      <c r="LP726" s="2" t="s">
        <v>226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239</v>
      </c>
      <c r="LZ726" s="2" t="s">
        <v>223</v>
      </c>
      <c r="MA726" s="2" t="s">
        <v>668</v>
      </c>
      <c r="MB726" s="2" t="s">
        <v>226</v>
      </c>
      <c r="MC726" s="2" t="s">
        <v>238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239</v>
      </c>
      <c r="ML726" s="2" t="s">
        <v>223</v>
      </c>
      <c r="MM726" s="2" t="s">
        <v>616</v>
      </c>
      <c r="MN726" s="2" t="s">
        <v>226</v>
      </c>
      <c r="MO726" s="2" t="s">
        <v>238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223</v>
      </c>
      <c r="MY726" s="2" t="s">
        <v>1105</v>
      </c>
      <c r="MZ726" s="2" t="s">
        <v>226</v>
      </c>
      <c r="NA726" s="2" t="s">
        <v>238</v>
      </c>
      <c r="NB726" s="2" t="s">
        <v>226</v>
      </c>
      <c r="NC726" s="4"/>
      <c r="ND726" s="8"/>
      <c r="NE726" s="4">
        <v>4</v>
      </c>
      <c r="NF726" s="8">
        <v>130.96</v>
      </c>
      <c r="NG726" s="7">
        <v>-1</v>
      </c>
      <c r="NH726" s="7">
        <v>-1</v>
      </c>
      <c r="NI726" s="2" t="s">
        <v>239</v>
      </c>
      <c r="NJ726" s="2" t="s">
        <v>261</v>
      </c>
      <c r="NK726" s="2" t="s">
        <v>1375</v>
      </c>
      <c r="NL726" s="2" t="s">
        <v>1419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239</v>
      </c>
      <c r="NV726" s="2" t="s">
        <v>237</v>
      </c>
      <c r="NW726" s="2" t="s">
        <v>975</v>
      </c>
      <c r="NX726" s="2" t="s">
        <v>651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239</v>
      </c>
      <c r="OH726" s="2" t="s">
        <v>237</v>
      </c>
      <c r="OI726" s="2" t="s">
        <v>671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252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236</v>
      </c>
      <c r="PF726" s="2" t="s">
        <v>223</v>
      </c>
      <c r="PG726" s="2" t="s">
        <v>226</v>
      </c>
      <c r="PH726" s="2" t="s">
        <v>226</v>
      </c>
      <c r="PI726" s="2" t="s">
        <v>238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239</v>
      </c>
      <c r="QP726" s="2" t="s">
        <v>237</v>
      </c>
      <c r="QQ726" s="2" t="s">
        <v>1068</v>
      </c>
      <c r="QR726" s="2" t="s">
        <v>1481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266</v>
      </c>
      <c r="RB726" s="2" t="s">
        <v>223</v>
      </c>
      <c r="RC726" s="2" t="s">
        <v>226</v>
      </c>
      <c r="RD726" s="2" t="s">
        <v>226</v>
      </c>
      <c r="RE726" s="2" t="s">
        <v>238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239</v>
      </c>
      <c r="RZ726" s="2" t="s">
        <v>237</v>
      </c>
      <c r="SA726" s="2" t="s">
        <v>4019</v>
      </c>
      <c r="SB726" s="2" t="s">
        <v>1057</v>
      </c>
      <c r="SC726" s="2" t="s">
        <v>238</v>
      </c>
      <c r="SD726" s="2" t="s">
        <v>226</v>
      </c>
      <c r="SE726" s="4"/>
      <c r="SF726" s="4">
        <v>682</v>
      </c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</row>
    <row r="727">
      <c r="A727" s="2" t="s">
        <v>4817</v>
      </c>
      <c r="B727" s="2" t="s">
        <v>577</v>
      </c>
      <c r="C727" s="2" t="s">
        <v>4666</v>
      </c>
      <c r="D727" s="2" t="s">
        <v>215</v>
      </c>
      <c r="E727" s="2" t="s">
        <v>216</v>
      </c>
      <c r="F727" s="2" t="s">
        <v>4796</v>
      </c>
      <c r="G727" s="2" t="s">
        <v>4797</v>
      </c>
      <c r="H727" s="2" t="s">
        <v>4798</v>
      </c>
      <c r="I727" s="2" t="s">
        <v>560</v>
      </c>
      <c r="J727" s="2" t="s">
        <v>221</v>
      </c>
      <c r="K727" s="2" t="s">
        <v>4813</v>
      </c>
      <c r="L727" s="3">
        <v>35.53</v>
      </c>
      <c r="M727" s="3">
        <v>37.31</v>
      </c>
      <c r="N727" s="3">
        <v>79.99</v>
      </c>
      <c r="O727" s="2" t="s">
        <v>223</v>
      </c>
      <c r="P727" s="2" t="s">
        <v>284</v>
      </c>
      <c r="Q727" s="2" t="s">
        <v>225</v>
      </c>
      <c r="R727" s="2" t="s">
        <v>226</v>
      </c>
      <c r="S727" s="2" t="s">
        <v>4814</v>
      </c>
      <c r="T727" s="2" t="s">
        <v>969</v>
      </c>
      <c r="U727" s="2" t="s">
        <v>371</v>
      </c>
      <c r="V727" s="2" t="s">
        <v>2079</v>
      </c>
      <c r="W727" s="2" t="s">
        <v>231</v>
      </c>
      <c r="X727" s="2" t="s">
        <v>971</v>
      </c>
      <c r="Y727" s="2" t="s">
        <v>1353</v>
      </c>
      <c r="Z727" s="4">
        <v>220</v>
      </c>
      <c r="AA727" s="4">
        <f>=ROUNDDOWN(15.8273381294964,0)</f>
      </c>
      <c r="AB727" s="5">
        <v>13.9</v>
      </c>
      <c r="AC727" s="2" t="s">
        <v>226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122</v>
      </c>
      <c r="AQ727" s="8">
        <v>4370.53</v>
      </c>
      <c r="AR727" s="4">
        <v>95</v>
      </c>
      <c r="AS727" s="8">
        <v>3571.39</v>
      </c>
      <c r="AT727" s="7">
        <v>0.2842</v>
      </c>
      <c r="AU727" s="7">
        <v>0.2238</v>
      </c>
      <c r="AV727" s="4" t="s">
        <v>226</v>
      </c>
      <c r="AW727" s="8" t="s">
        <v>226</v>
      </c>
      <c r="AX727" s="4" t="s">
        <v>226</v>
      </c>
      <c r="AY727" s="8" t="s">
        <v>226</v>
      </c>
      <c r="AZ727" s="7" t="s">
        <v>226</v>
      </c>
      <c r="BA727" s="7" t="s">
        <v>226</v>
      </c>
      <c r="BB727" s="7">
        <v>0.7653</v>
      </c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 t="s">
        <v>226</v>
      </c>
      <c r="BJ727" s="4">
        <v>122</v>
      </c>
      <c r="BK727" s="8">
        <v>4370.53</v>
      </c>
      <c r="BL727" s="2" t="s">
        <v>4818</v>
      </c>
      <c r="BM727" s="7">
        <v>1</v>
      </c>
      <c r="BN727" s="7">
        <v>1</v>
      </c>
      <c r="BO727" s="4">
        <v>32</v>
      </c>
      <c r="BP727" s="8">
        <v>1288.64</v>
      </c>
      <c r="BQ727" s="4">
        <v>6</v>
      </c>
      <c r="BR727" s="8">
        <v>241.62</v>
      </c>
      <c r="BS727" s="7">
        <v>4.3333</v>
      </c>
      <c r="BT727" s="7">
        <v>4.3333</v>
      </c>
      <c r="BU727" s="2" t="s">
        <v>239</v>
      </c>
      <c r="BV727" s="2" t="s">
        <v>223</v>
      </c>
      <c r="BW727" s="2" t="s">
        <v>226</v>
      </c>
      <c r="BX727" s="2" t="s">
        <v>3808</v>
      </c>
      <c r="BY727" s="2" t="s">
        <v>238</v>
      </c>
      <c r="BZ727" s="2" t="s">
        <v>226</v>
      </c>
      <c r="CA727" s="4">
        <v>23</v>
      </c>
      <c r="CB727" s="8">
        <v>911.95</v>
      </c>
      <c r="CC727" s="4">
        <v>18</v>
      </c>
      <c r="CD727" s="8">
        <v>713.7</v>
      </c>
      <c r="CE727" s="7">
        <v>0.2778</v>
      </c>
      <c r="CF727" s="7">
        <v>0.2778</v>
      </c>
      <c r="CG727" s="2" t="s">
        <v>239</v>
      </c>
      <c r="CH727" s="2" t="s">
        <v>223</v>
      </c>
      <c r="CI727" s="2" t="s">
        <v>1357</v>
      </c>
      <c r="CJ727" s="2" t="s">
        <v>1363</v>
      </c>
      <c r="CK727" s="2" t="s">
        <v>238</v>
      </c>
      <c r="CL727" s="2" t="s">
        <v>226</v>
      </c>
      <c r="CM727" s="4">
        <v>3</v>
      </c>
      <c r="CN727" s="8">
        <v>120.87</v>
      </c>
      <c r="CO727" s="4">
        <v>7</v>
      </c>
      <c r="CP727" s="8">
        <v>282.03</v>
      </c>
      <c r="CQ727" s="7">
        <v>-0.5714</v>
      </c>
      <c r="CR727" s="7">
        <v>-0.5714</v>
      </c>
      <c r="CS727" s="2" t="s">
        <v>239</v>
      </c>
      <c r="CT727" s="2" t="s">
        <v>223</v>
      </c>
      <c r="CU727" s="2" t="s">
        <v>1357</v>
      </c>
      <c r="CV727" s="2" t="s">
        <v>1363</v>
      </c>
      <c r="CW727" s="2" t="s">
        <v>238</v>
      </c>
      <c r="CX727" s="2" t="s">
        <v>226</v>
      </c>
      <c r="CY727" s="4">
        <v>13</v>
      </c>
      <c r="CZ727" s="8">
        <v>409.5</v>
      </c>
      <c r="DA727" s="4">
        <v>18</v>
      </c>
      <c r="DB727" s="8">
        <v>648</v>
      </c>
      <c r="DC727" s="7">
        <v>-0.2778</v>
      </c>
      <c r="DD727" s="7">
        <v>-0.3681</v>
      </c>
      <c r="DE727" s="2" t="s">
        <v>239</v>
      </c>
      <c r="DF727" s="2" t="s">
        <v>223</v>
      </c>
      <c r="DG727" s="2" t="s">
        <v>1360</v>
      </c>
      <c r="DH727" s="2" t="s">
        <v>1021</v>
      </c>
      <c r="DI727" s="2" t="s">
        <v>238</v>
      </c>
      <c r="DJ727" s="2" t="s">
        <v>226</v>
      </c>
      <c r="DK727" s="4">
        <v>12</v>
      </c>
      <c r="DL727" s="8">
        <v>306.99</v>
      </c>
      <c r="DM727" s="4">
        <v>3</v>
      </c>
      <c r="DN727" s="8">
        <v>96.35</v>
      </c>
      <c r="DO727" s="7">
        <v>3</v>
      </c>
      <c r="DP727" s="7">
        <v>2.1862</v>
      </c>
      <c r="DQ727" s="2" t="s">
        <v>239</v>
      </c>
      <c r="DR727" s="2" t="s">
        <v>223</v>
      </c>
      <c r="DS727" s="2" t="s">
        <v>1357</v>
      </c>
      <c r="DT727" s="2" t="s">
        <v>1363</v>
      </c>
      <c r="DU727" s="2" t="s">
        <v>238</v>
      </c>
      <c r="DV727" s="2" t="s">
        <v>226</v>
      </c>
      <c r="DW727" s="4">
        <v>10</v>
      </c>
      <c r="DX727" s="8">
        <v>342.7</v>
      </c>
      <c r="DY727" s="4">
        <v>17</v>
      </c>
      <c r="DZ727" s="8">
        <v>665.89</v>
      </c>
      <c r="EA727" s="7">
        <v>-0.4118</v>
      </c>
      <c r="EB727" s="7">
        <v>-0.4854</v>
      </c>
      <c r="EC727" s="2" t="s">
        <v>239</v>
      </c>
      <c r="ED727" s="2" t="s">
        <v>223</v>
      </c>
      <c r="EE727" s="2" t="s">
        <v>565</v>
      </c>
      <c r="EF727" s="2" t="s">
        <v>726</v>
      </c>
      <c r="EG727" s="2" t="s">
        <v>238</v>
      </c>
      <c r="EH727" s="2" t="s">
        <v>226</v>
      </c>
      <c r="EI727" s="4">
        <v>11</v>
      </c>
      <c r="EJ727" s="8">
        <v>338.36</v>
      </c>
      <c r="EK727" s="4">
        <v>12</v>
      </c>
      <c r="EL727" s="8">
        <v>421.8</v>
      </c>
      <c r="EM727" s="7">
        <v>-0.0833</v>
      </c>
      <c r="EN727" s="7">
        <v>-0.1978</v>
      </c>
      <c r="EO727" s="2" t="s">
        <v>239</v>
      </c>
      <c r="EP727" s="2" t="s">
        <v>223</v>
      </c>
      <c r="EQ727" s="2" t="s">
        <v>1357</v>
      </c>
      <c r="ER727" s="2" t="s">
        <v>1363</v>
      </c>
      <c r="ES727" s="2" t="s">
        <v>238</v>
      </c>
      <c r="ET727" s="2" t="s">
        <v>226</v>
      </c>
      <c r="EU727" s="4">
        <v>2</v>
      </c>
      <c r="EV727" s="8">
        <v>74.62</v>
      </c>
      <c r="EW727" s="4">
        <v>4</v>
      </c>
      <c r="EX727" s="8">
        <v>149.24</v>
      </c>
      <c r="EY727" s="7">
        <v>-0.5</v>
      </c>
      <c r="EZ727" s="7">
        <v>-0.5</v>
      </c>
      <c r="FA727" s="2" t="s">
        <v>239</v>
      </c>
      <c r="FB727" s="2" t="s">
        <v>223</v>
      </c>
      <c r="FC727" s="2" t="s">
        <v>1357</v>
      </c>
      <c r="FD727" s="2" t="s">
        <v>2100</v>
      </c>
      <c r="FE727" s="2" t="s">
        <v>238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239</v>
      </c>
      <c r="FN727" s="2" t="s">
        <v>223</v>
      </c>
      <c r="FO727" s="2" t="s">
        <v>1357</v>
      </c>
      <c r="FP727" s="2" t="s">
        <v>1362</v>
      </c>
      <c r="FQ727" s="2" t="s">
        <v>238</v>
      </c>
      <c r="FR727" s="2" t="s">
        <v>226</v>
      </c>
      <c r="FS727" s="4">
        <v>6</v>
      </c>
      <c r="FT727" s="8">
        <v>227.62</v>
      </c>
      <c r="FU727" s="4"/>
      <c r="FV727" s="8"/>
      <c r="FW727" s="7"/>
      <c r="FX727" s="7"/>
      <c r="FY727" s="2" t="s">
        <v>239</v>
      </c>
      <c r="FZ727" s="2" t="s">
        <v>223</v>
      </c>
      <c r="GA727" s="2" t="s">
        <v>661</v>
      </c>
      <c r="GB727" s="2" t="s">
        <v>386</v>
      </c>
      <c r="GC727" s="2" t="s">
        <v>238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1002</v>
      </c>
      <c r="GL727" s="2" t="s">
        <v>237</v>
      </c>
      <c r="GM727" s="2" t="s">
        <v>1357</v>
      </c>
      <c r="GN727" s="2" t="s">
        <v>1447</v>
      </c>
      <c r="GO727" s="2" t="s">
        <v>238</v>
      </c>
      <c r="GP727" s="2" t="s">
        <v>226</v>
      </c>
      <c r="GQ727" s="4">
        <v>3</v>
      </c>
      <c r="GR727" s="8">
        <v>117.51</v>
      </c>
      <c r="GS727" s="4"/>
      <c r="GT727" s="8"/>
      <c r="GU727" s="7"/>
      <c r="GV727" s="7"/>
      <c r="GW727" s="2" t="s">
        <v>239</v>
      </c>
      <c r="GX727" s="2" t="s">
        <v>223</v>
      </c>
      <c r="GY727" s="2" t="s">
        <v>1025</v>
      </c>
      <c r="GZ727" s="2" t="s">
        <v>3232</v>
      </c>
      <c r="HA727" s="2" t="s">
        <v>238</v>
      </c>
      <c r="HB727" s="2" t="s">
        <v>226</v>
      </c>
      <c r="HC727" s="4">
        <v>3</v>
      </c>
      <c r="HD727" s="8">
        <v>92.43</v>
      </c>
      <c r="HE727" s="4">
        <v>8</v>
      </c>
      <c r="HF727" s="8">
        <v>274.16</v>
      </c>
      <c r="HG727" s="7">
        <v>-0.625</v>
      </c>
      <c r="HH727" s="7">
        <v>-0.6629</v>
      </c>
      <c r="HI727" s="2" t="s">
        <v>239</v>
      </c>
      <c r="HJ727" s="2" t="s">
        <v>223</v>
      </c>
      <c r="HK727" s="2" t="s">
        <v>1114</v>
      </c>
      <c r="HL727" s="2" t="s">
        <v>1025</v>
      </c>
      <c r="HM727" s="2" t="s">
        <v>238</v>
      </c>
      <c r="HN727" s="2" t="s">
        <v>226</v>
      </c>
      <c r="HO727" s="4">
        <v>3</v>
      </c>
      <c r="HP727" s="8">
        <v>102.03</v>
      </c>
      <c r="HQ727" s="4"/>
      <c r="HR727" s="8"/>
      <c r="HS727" s="7"/>
      <c r="HT727" s="7"/>
      <c r="HU727" s="2" t="s">
        <v>239</v>
      </c>
      <c r="HV727" s="2" t="s">
        <v>223</v>
      </c>
      <c r="HW727" s="2" t="s">
        <v>1357</v>
      </c>
      <c r="HX727" s="2" t="s">
        <v>4819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252</v>
      </c>
      <c r="IH727" s="2" t="s">
        <v>223</v>
      </c>
      <c r="II727" s="2" t="s">
        <v>226</v>
      </c>
      <c r="IJ727" s="2" t="s">
        <v>226</v>
      </c>
      <c r="IK727" s="2" t="s">
        <v>238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448</v>
      </c>
      <c r="JF727" s="2" t="s">
        <v>223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223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223</v>
      </c>
      <c r="KQ727" s="2" t="s">
        <v>226</v>
      </c>
      <c r="KR727" s="2" t="s">
        <v>226</v>
      </c>
      <c r="KS727" s="2" t="s">
        <v>238</v>
      </c>
      <c r="KT727" s="2" t="s">
        <v>226</v>
      </c>
      <c r="KU727" s="4">
        <v>1</v>
      </c>
      <c r="KV727" s="8">
        <v>37.31</v>
      </c>
      <c r="KW727" s="4"/>
      <c r="KX727" s="8"/>
      <c r="KY727" s="7"/>
      <c r="KZ727" s="7"/>
      <c r="LA727" s="2" t="s">
        <v>239</v>
      </c>
      <c r="LB727" s="2" t="s">
        <v>223</v>
      </c>
      <c r="LC727" s="2" t="s">
        <v>1357</v>
      </c>
      <c r="LD727" s="2" t="s">
        <v>593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223</v>
      </c>
      <c r="LO727" s="2" t="s">
        <v>321</v>
      </c>
      <c r="LP727" s="2" t="s">
        <v>471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239</v>
      </c>
      <c r="LZ727" s="2" t="s">
        <v>223</v>
      </c>
      <c r="MA727" s="2" t="s">
        <v>668</v>
      </c>
      <c r="MB727" s="2" t="s">
        <v>226</v>
      </c>
      <c r="MC727" s="2" t="s">
        <v>238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239</v>
      </c>
      <c r="ML727" s="2" t="s">
        <v>223</v>
      </c>
      <c r="MM727" s="2" t="s">
        <v>920</v>
      </c>
      <c r="MN727" s="2" t="s">
        <v>226</v>
      </c>
      <c r="MO727" s="2" t="s">
        <v>238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223</v>
      </c>
      <c r="MY727" s="2" t="s">
        <v>1105</v>
      </c>
      <c r="MZ727" s="2" t="s">
        <v>226</v>
      </c>
      <c r="NA727" s="2" t="s">
        <v>238</v>
      </c>
      <c r="NB727" s="2" t="s">
        <v>226</v>
      </c>
      <c r="NC727" s="4"/>
      <c r="ND727" s="8"/>
      <c r="NE727" s="4">
        <v>2</v>
      </c>
      <c r="NF727" s="8">
        <v>78.6</v>
      </c>
      <c r="NG727" s="7">
        <v>-1</v>
      </c>
      <c r="NH727" s="7">
        <v>-1</v>
      </c>
      <c r="NI727" s="2" t="s">
        <v>239</v>
      </c>
      <c r="NJ727" s="2" t="s">
        <v>261</v>
      </c>
      <c r="NK727" s="2" t="s">
        <v>1375</v>
      </c>
      <c r="NL727" s="2" t="s">
        <v>2009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239</v>
      </c>
      <c r="NV727" s="2" t="s">
        <v>237</v>
      </c>
      <c r="NW727" s="2" t="s">
        <v>975</v>
      </c>
      <c r="NX727" s="2" t="s">
        <v>1950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239</v>
      </c>
      <c r="OH727" s="2" t="s">
        <v>237</v>
      </c>
      <c r="OI727" s="2" t="s">
        <v>671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252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236</v>
      </c>
      <c r="PF727" s="2" t="s">
        <v>223</v>
      </c>
      <c r="PG727" s="2" t="s">
        <v>226</v>
      </c>
      <c r="PH727" s="2" t="s">
        <v>226</v>
      </c>
      <c r="PI727" s="2" t="s">
        <v>238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239</v>
      </c>
      <c r="QP727" s="2" t="s">
        <v>237</v>
      </c>
      <c r="QQ727" s="2" t="s">
        <v>1068</v>
      </c>
      <c r="QR727" s="2" t="s">
        <v>4423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266</v>
      </c>
      <c r="RB727" s="2" t="s">
        <v>223</v>
      </c>
      <c r="RC727" s="2" t="s">
        <v>226</v>
      </c>
      <c r="RD727" s="2" t="s">
        <v>226</v>
      </c>
      <c r="RE727" s="2" t="s">
        <v>238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237</v>
      </c>
      <c r="SA727" s="2" t="s">
        <v>4019</v>
      </c>
      <c r="SB727" s="2" t="s">
        <v>3411</v>
      </c>
      <c r="SC727" s="2" t="s">
        <v>238</v>
      </c>
      <c r="SD727" s="2" t="s">
        <v>226</v>
      </c>
      <c r="SE727" s="4"/>
      <c r="SF727" s="4">
        <v>220</v>
      </c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</row>
    <row r="728">
      <c r="A728" s="2" t="s">
        <v>4820</v>
      </c>
      <c r="B728" s="2" t="s">
        <v>577</v>
      </c>
      <c r="C728" s="2" t="s">
        <v>4666</v>
      </c>
      <c r="D728" s="2" t="s">
        <v>215</v>
      </c>
      <c r="E728" s="2" t="s">
        <v>216</v>
      </c>
      <c r="F728" s="2" t="s">
        <v>4821</v>
      </c>
      <c r="G728" s="2" t="s">
        <v>4822</v>
      </c>
      <c r="H728" s="2" t="s">
        <v>4823</v>
      </c>
      <c r="I728" s="2" t="s">
        <v>560</v>
      </c>
      <c r="J728" s="2" t="s">
        <v>582</v>
      </c>
      <c r="K728" s="2" t="s">
        <v>4824</v>
      </c>
      <c r="L728" s="3">
        <v>29.81</v>
      </c>
      <c r="M728" s="3">
        <v>31.3</v>
      </c>
      <c r="N728" s="3">
        <v>69.99</v>
      </c>
      <c r="O728" s="2" t="s">
        <v>223</v>
      </c>
      <c r="P728" s="2" t="s">
        <v>224</v>
      </c>
      <c r="Q728" s="2" t="s">
        <v>225</v>
      </c>
      <c r="R728" s="2" t="s">
        <v>226</v>
      </c>
      <c r="S728" s="2" t="s">
        <v>4825</v>
      </c>
      <c r="T728" s="2" t="s">
        <v>969</v>
      </c>
      <c r="U728" s="2" t="s">
        <v>489</v>
      </c>
      <c r="V728" s="2" t="s">
        <v>320</v>
      </c>
      <c r="W728" s="2" t="s">
        <v>231</v>
      </c>
      <c r="X728" s="2" t="s">
        <v>971</v>
      </c>
      <c r="Y728" s="2" t="s">
        <v>1353</v>
      </c>
      <c r="Z728" s="4">
        <v>346</v>
      </c>
      <c r="AA728" s="4">
        <f>=ROUNDDOWN(26.6153846153846,0)</f>
      </c>
      <c r="AB728" s="5">
        <v>13</v>
      </c>
      <c r="AC728" s="2" t="s">
        <v>4826</v>
      </c>
      <c r="AD728" s="4">
        <v>100</v>
      </c>
      <c r="AE728" s="4">
        <v>230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70</v>
      </c>
      <c r="AQ728" s="8">
        <v>2231.56</v>
      </c>
      <c r="AR728" s="4">
        <v>149</v>
      </c>
      <c r="AS728" s="8">
        <v>4746.2</v>
      </c>
      <c r="AT728" s="7">
        <v>-0.5302</v>
      </c>
      <c r="AU728" s="7">
        <v>-0.5298</v>
      </c>
      <c r="AV728" s="4">
        <v>298</v>
      </c>
      <c r="AW728" s="8">
        <v>11331</v>
      </c>
      <c r="AX728" s="4">
        <v>440</v>
      </c>
      <c r="AY728" s="8">
        <v>15803.82</v>
      </c>
      <c r="AZ728" s="7">
        <v>-0.3227</v>
      </c>
      <c r="BA728" s="7">
        <v>-0.283</v>
      </c>
      <c r="BB728" s="7">
        <v>0.1969</v>
      </c>
      <c r="BC728" s="4">
        <v>298</v>
      </c>
      <c r="BD728" s="8">
        <v>11331</v>
      </c>
      <c r="BE728" s="4">
        <v>675</v>
      </c>
      <c r="BF728" s="8">
        <v>23932.48</v>
      </c>
      <c r="BG728" s="7">
        <v>-0.5585</v>
      </c>
      <c r="BH728" s="7">
        <v>-0.5265</v>
      </c>
      <c r="BI728" s="7">
        <v>1</v>
      </c>
      <c r="BJ728" s="4">
        <v>70</v>
      </c>
      <c r="BK728" s="8">
        <v>2231.56</v>
      </c>
      <c r="BL728" s="2" t="s">
        <v>4827</v>
      </c>
      <c r="BM728" s="7">
        <v>1</v>
      </c>
      <c r="BN728" s="7">
        <v>1</v>
      </c>
      <c r="BO728" s="4">
        <v>17</v>
      </c>
      <c r="BP728" s="8">
        <v>570.69</v>
      </c>
      <c r="BQ728" s="4">
        <v>56</v>
      </c>
      <c r="BR728" s="8">
        <v>1879.92</v>
      </c>
      <c r="BS728" s="7">
        <v>-0.6964</v>
      </c>
      <c r="BT728" s="7">
        <v>-0.6964</v>
      </c>
      <c r="BU728" s="2" t="s">
        <v>239</v>
      </c>
      <c r="BV728" s="2" t="s">
        <v>223</v>
      </c>
      <c r="BW728" s="2" t="s">
        <v>226</v>
      </c>
      <c r="BX728" s="2" t="s">
        <v>1494</v>
      </c>
      <c r="BY728" s="2" t="s">
        <v>238</v>
      </c>
      <c r="BZ728" s="2" t="s">
        <v>226</v>
      </c>
      <c r="CA728" s="4">
        <v>7</v>
      </c>
      <c r="CB728" s="8">
        <v>231.28</v>
      </c>
      <c r="CC728" s="4">
        <v>10</v>
      </c>
      <c r="CD728" s="8">
        <v>330.4</v>
      </c>
      <c r="CE728" s="7">
        <v>-0.3</v>
      </c>
      <c r="CF728" s="7">
        <v>-0.3</v>
      </c>
      <c r="CG728" s="2" t="s">
        <v>239</v>
      </c>
      <c r="CH728" s="2" t="s">
        <v>223</v>
      </c>
      <c r="CI728" s="2" t="s">
        <v>1357</v>
      </c>
      <c r="CJ728" s="2" t="s">
        <v>1363</v>
      </c>
      <c r="CK728" s="2" t="s">
        <v>238</v>
      </c>
      <c r="CL728" s="2" t="s">
        <v>226</v>
      </c>
      <c r="CM728" s="4">
        <v>6</v>
      </c>
      <c r="CN728" s="8">
        <v>202.8</v>
      </c>
      <c r="CO728" s="4">
        <v>10</v>
      </c>
      <c r="CP728" s="8">
        <v>338</v>
      </c>
      <c r="CQ728" s="7">
        <v>-0.4</v>
      </c>
      <c r="CR728" s="7">
        <v>-0.4</v>
      </c>
      <c r="CS728" s="2" t="s">
        <v>239</v>
      </c>
      <c r="CT728" s="2" t="s">
        <v>223</v>
      </c>
      <c r="CU728" s="2" t="s">
        <v>1357</v>
      </c>
      <c r="CV728" s="2" t="s">
        <v>1386</v>
      </c>
      <c r="CW728" s="2" t="s">
        <v>238</v>
      </c>
      <c r="CX728" s="2" t="s">
        <v>226</v>
      </c>
      <c r="CY728" s="4">
        <v>2</v>
      </c>
      <c r="CZ728" s="8">
        <v>57.4</v>
      </c>
      <c r="DA728" s="4">
        <v>12</v>
      </c>
      <c r="DB728" s="8">
        <v>344.4</v>
      </c>
      <c r="DC728" s="7">
        <v>-0.8333</v>
      </c>
      <c r="DD728" s="7">
        <v>-0.8333</v>
      </c>
      <c r="DE728" s="2" t="s">
        <v>239</v>
      </c>
      <c r="DF728" s="2" t="s">
        <v>223</v>
      </c>
      <c r="DG728" s="2" t="s">
        <v>980</v>
      </c>
      <c r="DH728" s="2" t="s">
        <v>2693</v>
      </c>
      <c r="DI728" s="2" t="s">
        <v>238</v>
      </c>
      <c r="DJ728" s="2" t="s">
        <v>226</v>
      </c>
      <c r="DK728" s="4"/>
      <c r="DL728" s="8"/>
      <c r="DM728" s="4">
        <v>9</v>
      </c>
      <c r="DN728" s="8">
        <v>221.19</v>
      </c>
      <c r="DO728" s="7">
        <v>-1</v>
      </c>
      <c r="DP728" s="7">
        <v>-1</v>
      </c>
      <c r="DQ728" s="2" t="s">
        <v>239</v>
      </c>
      <c r="DR728" s="2" t="s">
        <v>223</v>
      </c>
      <c r="DS728" s="2" t="s">
        <v>1357</v>
      </c>
      <c r="DT728" s="2" t="s">
        <v>1363</v>
      </c>
      <c r="DU728" s="2" t="s">
        <v>238</v>
      </c>
      <c r="DV728" s="2" t="s">
        <v>226</v>
      </c>
      <c r="DW728" s="4">
        <v>10</v>
      </c>
      <c r="DX728" s="8">
        <v>328.7</v>
      </c>
      <c r="DY728" s="4">
        <v>24</v>
      </c>
      <c r="DZ728" s="8">
        <v>788.88</v>
      </c>
      <c r="EA728" s="7">
        <v>-0.5833</v>
      </c>
      <c r="EB728" s="7">
        <v>-0.5833</v>
      </c>
      <c r="EC728" s="2" t="s">
        <v>239</v>
      </c>
      <c r="ED728" s="2" t="s">
        <v>223</v>
      </c>
      <c r="EE728" s="2" t="s">
        <v>1357</v>
      </c>
      <c r="EF728" s="2" t="s">
        <v>1363</v>
      </c>
      <c r="EG728" s="2" t="s">
        <v>238</v>
      </c>
      <c r="EH728" s="2" t="s">
        <v>226</v>
      </c>
      <c r="EI728" s="4">
        <v>10</v>
      </c>
      <c r="EJ728" s="8">
        <v>293</v>
      </c>
      <c r="EK728" s="4">
        <v>18</v>
      </c>
      <c r="EL728" s="8">
        <v>527.4</v>
      </c>
      <c r="EM728" s="7">
        <v>-0.4444</v>
      </c>
      <c r="EN728" s="7">
        <v>-0.4444</v>
      </c>
      <c r="EO728" s="2" t="s">
        <v>239</v>
      </c>
      <c r="EP728" s="2" t="s">
        <v>223</v>
      </c>
      <c r="EQ728" s="2" t="s">
        <v>1357</v>
      </c>
      <c r="ER728" s="2" t="s">
        <v>1363</v>
      </c>
      <c r="ES728" s="2" t="s">
        <v>238</v>
      </c>
      <c r="ET728" s="2" t="s">
        <v>226</v>
      </c>
      <c r="EU728" s="4">
        <v>17</v>
      </c>
      <c r="EV728" s="8">
        <v>513.24</v>
      </c>
      <c r="EW728" s="4">
        <v>8</v>
      </c>
      <c r="EX728" s="8">
        <v>250.4</v>
      </c>
      <c r="EY728" s="7">
        <v>1.125</v>
      </c>
      <c r="EZ728" s="7">
        <v>1.0497</v>
      </c>
      <c r="FA728" s="2" t="s">
        <v>239</v>
      </c>
      <c r="FB728" s="2" t="s">
        <v>223</v>
      </c>
      <c r="FC728" s="2" t="s">
        <v>1357</v>
      </c>
      <c r="FD728" s="2" t="s">
        <v>3811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223</v>
      </c>
      <c r="FO728" s="2" t="s">
        <v>1357</v>
      </c>
      <c r="FP728" s="2" t="s">
        <v>1670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239</v>
      </c>
      <c r="FZ728" s="2" t="s">
        <v>223</v>
      </c>
      <c r="GA728" s="2" t="s">
        <v>661</v>
      </c>
      <c r="GB728" s="2" t="s">
        <v>226</v>
      </c>
      <c r="GC728" s="2" t="s">
        <v>238</v>
      </c>
      <c r="GD728" s="2" t="s">
        <v>226</v>
      </c>
      <c r="GE728" s="4"/>
      <c r="GF728" s="8"/>
      <c r="GG728" s="4">
        <v>1</v>
      </c>
      <c r="GH728" s="8">
        <v>32.87</v>
      </c>
      <c r="GI728" s="7">
        <v>-1</v>
      </c>
      <c r="GJ728" s="7">
        <v>-1</v>
      </c>
      <c r="GK728" s="2" t="s">
        <v>1002</v>
      </c>
      <c r="GL728" s="2" t="s">
        <v>237</v>
      </c>
      <c r="GM728" s="2" t="s">
        <v>2252</v>
      </c>
      <c r="GN728" s="2" t="s">
        <v>4056</v>
      </c>
      <c r="GO728" s="2" t="s">
        <v>238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239</v>
      </c>
      <c r="GX728" s="2" t="s">
        <v>223</v>
      </c>
      <c r="GY728" s="2" t="s">
        <v>1025</v>
      </c>
      <c r="GZ728" s="2" t="s">
        <v>1714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239</v>
      </c>
      <c r="HJ728" s="2" t="s">
        <v>223</v>
      </c>
      <c r="HK728" s="2" t="s">
        <v>1114</v>
      </c>
      <c r="HL728" s="2" t="s">
        <v>1034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239</v>
      </c>
      <c r="HV728" s="2" t="s">
        <v>237</v>
      </c>
      <c r="HW728" s="2" t="s">
        <v>1357</v>
      </c>
      <c r="HX728" s="2" t="s">
        <v>1464</v>
      </c>
      <c r="HY728" s="2" t="s">
        <v>238</v>
      </c>
      <c r="HZ728" s="2" t="s">
        <v>226</v>
      </c>
      <c r="IA728" s="4">
        <v>1</v>
      </c>
      <c r="IB728" s="8">
        <v>34.45</v>
      </c>
      <c r="IC728" s="4"/>
      <c r="ID728" s="8"/>
      <c r="IE728" s="7"/>
      <c r="IF728" s="7"/>
      <c r="IG728" s="2" t="s">
        <v>239</v>
      </c>
      <c r="IH728" s="2" t="s">
        <v>223</v>
      </c>
      <c r="II728" s="2" t="s">
        <v>612</v>
      </c>
      <c r="IJ728" s="2" t="s">
        <v>327</v>
      </c>
      <c r="IK728" s="2" t="s">
        <v>238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226</v>
      </c>
      <c r="IT728" s="2" t="s">
        <v>226</v>
      </c>
      <c r="IU728" s="2" t="s">
        <v>226</v>
      </c>
      <c r="IV728" s="2" t="s">
        <v>226</v>
      </c>
      <c r="IW728" s="2" t="s">
        <v>226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448</v>
      </c>
      <c r="JF728" s="2" t="s">
        <v>223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223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223</v>
      </c>
      <c r="KQ728" s="2" t="s">
        <v>226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252</v>
      </c>
      <c r="LB728" s="2" t="s">
        <v>223</v>
      </c>
      <c r="LC728" s="2" t="s">
        <v>1357</v>
      </c>
      <c r="LD728" s="2" t="s">
        <v>226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239</v>
      </c>
      <c r="LN728" s="2" t="s">
        <v>223</v>
      </c>
      <c r="LO728" s="2" t="s">
        <v>321</v>
      </c>
      <c r="LP728" s="2" t="s">
        <v>278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239</v>
      </c>
      <c r="LZ728" s="2" t="s">
        <v>223</v>
      </c>
      <c r="MA728" s="2" t="s">
        <v>668</v>
      </c>
      <c r="MB728" s="2" t="s">
        <v>226</v>
      </c>
      <c r="MC728" s="2" t="s">
        <v>238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223</v>
      </c>
      <c r="MY728" s="2" t="s">
        <v>1105</v>
      </c>
      <c r="MZ728" s="2" t="s">
        <v>1725</v>
      </c>
      <c r="NA728" s="2" t="s">
        <v>238</v>
      </c>
      <c r="NB728" s="2" t="s">
        <v>226</v>
      </c>
      <c r="NC728" s="4"/>
      <c r="ND728" s="8"/>
      <c r="NE728" s="4">
        <v>1</v>
      </c>
      <c r="NF728" s="8">
        <v>32.74</v>
      </c>
      <c r="NG728" s="7">
        <v>-1</v>
      </c>
      <c r="NH728" s="7">
        <v>-1</v>
      </c>
      <c r="NI728" s="2" t="s">
        <v>239</v>
      </c>
      <c r="NJ728" s="2" t="s">
        <v>261</v>
      </c>
      <c r="NK728" s="2" t="s">
        <v>1375</v>
      </c>
      <c r="NL728" s="2" t="s">
        <v>1363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239</v>
      </c>
      <c r="NV728" s="2" t="s">
        <v>237</v>
      </c>
      <c r="NW728" s="2" t="s">
        <v>2125</v>
      </c>
      <c r="NX728" s="2" t="s">
        <v>1061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266</v>
      </c>
      <c r="OH728" s="2" t="s">
        <v>223</v>
      </c>
      <c r="OI728" s="2" t="s">
        <v>226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252</v>
      </c>
      <c r="OT728" s="2" t="s">
        <v>223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236</v>
      </c>
      <c r="PF728" s="2" t="s">
        <v>223</v>
      </c>
      <c r="PG728" s="2" t="s">
        <v>226</v>
      </c>
      <c r="PH728" s="2" t="s">
        <v>226</v>
      </c>
      <c r="PI728" s="2" t="s">
        <v>238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237</v>
      </c>
      <c r="QQ728" s="2" t="s">
        <v>226</v>
      </c>
      <c r="QR728" s="2" t="s">
        <v>226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266</v>
      </c>
      <c r="RB728" s="2" t="s">
        <v>223</v>
      </c>
      <c r="RC728" s="2" t="s">
        <v>226</v>
      </c>
      <c r="RD728" s="2" t="s">
        <v>226</v>
      </c>
      <c r="RE728" s="2" t="s">
        <v>238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237</v>
      </c>
      <c r="SA728" s="2" t="s">
        <v>4019</v>
      </c>
      <c r="SB728" s="2" t="s">
        <v>3332</v>
      </c>
      <c r="SC728" s="2" t="s">
        <v>238</v>
      </c>
      <c r="SD728" s="2" t="s">
        <v>226</v>
      </c>
      <c r="SE728" s="4">
        <v>229</v>
      </c>
      <c r="SF728" s="4"/>
      <c r="SG728" s="4"/>
      <c r="SH728" s="4"/>
      <c r="SI728" s="4">
        <v>117</v>
      </c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>
        <v>100</v>
      </c>
      <c r="TK728" s="4"/>
      <c r="TL728" s="4"/>
      <c r="TM728" s="4"/>
      <c r="TN728" s="4"/>
      <c r="TO728" s="4"/>
      <c r="TP728" s="4">
        <v>100</v>
      </c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>
        <v>30</v>
      </c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</row>
    <row r="729">
      <c r="A729" s="2" t="s">
        <v>4828</v>
      </c>
      <c r="B729" s="2" t="s">
        <v>577</v>
      </c>
      <c r="C729" s="2" t="s">
        <v>4666</v>
      </c>
      <c r="D729" s="2" t="s">
        <v>215</v>
      </c>
      <c r="E729" s="2" t="s">
        <v>216</v>
      </c>
      <c r="F729" s="2" t="s">
        <v>4821</v>
      </c>
      <c r="G729" s="2" t="s">
        <v>4822</v>
      </c>
      <c r="H729" s="2" t="s">
        <v>4823</v>
      </c>
      <c r="I729" s="2" t="s">
        <v>560</v>
      </c>
      <c r="J729" s="2" t="s">
        <v>221</v>
      </c>
      <c r="K729" s="2" t="s">
        <v>4824</v>
      </c>
      <c r="L729" s="3">
        <v>34.77</v>
      </c>
      <c r="M729" s="3">
        <v>36.51</v>
      </c>
      <c r="N729" s="3">
        <v>79.99</v>
      </c>
      <c r="O729" s="2" t="s">
        <v>223</v>
      </c>
      <c r="P729" s="2" t="s">
        <v>224</v>
      </c>
      <c r="Q729" s="2" t="s">
        <v>225</v>
      </c>
      <c r="R729" s="2" t="s">
        <v>226</v>
      </c>
      <c r="S729" s="2" t="s">
        <v>4825</v>
      </c>
      <c r="T729" s="2" t="s">
        <v>969</v>
      </c>
      <c r="U729" s="2" t="s">
        <v>371</v>
      </c>
      <c r="V729" s="2" t="s">
        <v>320</v>
      </c>
      <c r="W729" s="2" t="s">
        <v>231</v>
      </c>
      <c r="X729" s="2" t="s">
        <v>971</v>
      </c>
      <c r="Y729" s="2" t="s">
        <v>1353</v>
      </c>
      <c r="Z729" s="4">
        <v>116</v>
      </c>
      <c r="AA729" s="4">
        <f>=ROUNDDOWN(7.25,0)</f>
      </c>
      <c r="AB729" s="5">
        <v>16</v>
      </c>
      <c r="AC729" s="2" t="s">
        <v>4826</v>
      </c>
      <c r="AD729" s="4">
        <v>70</v>
      </c>
      <c r="AE729" s="4">
        <v>330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163</v>
      </c>
      <c r="AQ729" s="8">
        <v>6262.59</v>
      </c>
      <c r="AR729" s="4">
        <v>198</v>
      </c>
      <c r="AS729" s="8">
        <v>7348.87</v>
      </c>
      <c r="AT729" s="7">
        <v>-0.1768</v>
      </c>
      <c r="AU729" s="7">
        <v>-0.1478</v>
      </c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>
        <v>0.5527</v>
      </c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 t="s">
        <v>226</v>
      </c>
      <c r="BJ729" s="4">
        <v>163</v>
      </c>
      <c r="BK729" s="8">
        <v>6262.59</v>
      </c>
      <c r="BL729" s="2" t="s">
        <v>4829</v>
      </c>
      <c r="BM729" s="7">
        <v>1</v>
      </c>
      <c r="BN729" s="7">
        <v>1</v>
      </c>
      <c r="BO729" s="4">
        <v>64</v>
      </c>
      <c r="BP729" s="8">
        <v>2578.56</v>
      </c>
      <c r="BQ729" s="4">
        <v>3</v>
      </c>
      <c r="BR729" s="8">
        <v>120.87</v>
      </c>
      <c r="BS729" s="7">
        <v>20.3333</v>
      </c>
      <c r="BT729" s="7">
        <v>20.3333</v>
      </c>
      <c r="BU729" s="2" t="s">
        <v>239</v>
      </c>
      <c r="BV729" s="2" t="s">
        <v>223</v>
      </c>
      <c r="BW729" s="2" t="s">
        <v>226</v>
      </c>
      <c r="BX729" s="2" t="s">
        <v>1651</v>
      </c>
      <c r="BY729" s="2" t="s">
        <v>238</v>
      </c>
      <c r="BZ729" s="2" t="s">
        <v>226</v>
      </c>
      <c r="CA729" s="4">
        <v>21</v>
      </c>
      <c r="CB729" s="8">
        <v>832.65</v>
      </c>
      <c r="CC729" s="4">
        <v>11</v>
      </c>
      <c r="CD729" s="8">
        <v>436.15</v>
      </c>
      <c r="CE729" s="7">
        <v>0.9091</v>
      </c>
      <c r="CF729" s="7">
        <v>0.9091</v>
      </c>
      <c r="CG729" s="2" t="s">
        <v>239</v>
      </c>
      <c r="CH729" s="2" t="s">
        <v>223</v>
      </c>
      <c r="CI729" s="2" t="s">
        <v>1357</v>
      </c>
      <c r="CJ729" s="2" t="s">
        <v>1363</v>
      </c>
      <c r="CK729" s="2" t="s">
        <v>238</v>
      </c>
      <c r="CL729" s="2" t="s">
        <v>226</v>
      </c>
      <c r="CM729" s="4">
        <v>6</v>
      </c>
      <c r="CN729" s="8">
        <v>236.58</v>
      </c>
      <c r="CO729" s="4">
        <v>30</v>
      </c>
      <c r="CP729" s="8">
        <v>1182.9</v>
      </c>
      <c r="CQ729" s="7">
        <v>-0.8</v>
      </c>
      <c r="CR729" s="7">
        <v>-0.8</v>
      </c>
      <c r="CS729" s="2" t="s">
        <v>239</v>
      </c>
      <c r="CT729" s="2" t="s">
        <v>223</v>
      </c>
      <c r="CU729" s="2" t="s">
        <v>1357</v>
      </c>
      <c r="CV729" s="2" t="s">
        <v>1363</v>
      </c>
      <c r="CW729" s="2" t="s">
        <v>238</v>
      </c>
      <c r="CX729" s="2" t="s">
        <v>226</v>
      </c>
      <c r="CY729" s="4">
        <v>18</v>
      </c>
      <c r="CZ729" s="8">
        <v>626.4</v>
      </c>
      <c r="DA729" s="4">
        <v>37</v>
      </c>
      <c r="DB729" s="8">
        <v>1287.6</v>
      </c>
      <c r="DC729" s="7">
        <v>-0.5135</v>
      </c>
      <c r="DD729" s="7">
        <v>-0.5135</v>
      </c>
      <c r="DE729" s="2" t="s">
        <v>239</v>
      </c>
      <c r="DF729" s="2" t="s">
        <v>223</v>
      </c>
      <c r="DG729" s="2" t="s">
        <v>980</v>
      </c>
      <c r="DH729" s="2" t="s">
        <v>2072</v>
      </c>
      <c r="DI729" s="2" t="s">
        <v>238</v>
      </c>
      <c r="DJ729" s="2" t="s">
        <v>226</v>
      </c>
      <c r="DK729" s="4"/>
      <c r="DL729" s="8"/>
      <c r="DM729" s="4">
        <v>7</v>
      </c>
      <c r="DN729" s="8">
        <v>234.53</v>
      </c>
      <c r="DO729" s="7">
        <v>-1</v>
      </c>
      <c r="DP729" s="7">
        <v>-1</v>
      </c>
      <c r="DQ729" s="2" t="s">
        <v>239</v>
      </c>
      <c r="DR729" s="2" t="s">
        <v>223</v>
      </c>
      <c r="DS729" s="2" t="s">
        <v>1357</v>
      </c>
      <c r="DT729" s="2" t="s">
        <v>1363</v>
      </c>
      <c r="DU729" s="2" t="s">
        <v>238</v>
      </c>
      <c r="DV729" s="2" t="s">
        <v>226</v>
      </c>
      <c r="DW729" s="4">
        <v>12</v>
      </c>
      <c r="DX729" s="8">
        <v>459.96</v>
      </c>
      <c r="DY729" s="4">
        <v>63</v>
      </c>
      <c r="DZ729" s="8">
        <v>2414.79</v>
      </c>
      <c r="EA729" s="7">
        <v>-0.8095</v>
      </c>
      <c r="EB729" s="7">
        <v>-0.8095</v>
      </c>
      <c r="EC729" s="2" t="s">
        <v>239</v>
      </c>
      <c r="ED729" s="2" t="s">
        <v>223</v>
      </c>
      <c r="EE729" s="2" t="s">
        <v>1357</v>
      </c>
      <c r="EF729" s="2" t="s">
        <v>1363</v>
      </c>
      <c r="EG729" s="2" t="s">
        <v>238</v>
      </c>
      <c r="EH729" s="2" t="s">
        <v>226</v>
      </c>
      <c r="EI729" s="4">
        <v>9</v>
      </c>
      <c r="EJ729" s="8">
        <v>316.35</v>
      </c>
      <c r="EK729" s="4">
        <v>39</v>
      </c>
      <c r="EL729" s="8">
        <v>1370.85</v>
      </c>
      <c r="EM729" s="7">
        <v>-0.7692</v>
      </c>
      <c r="EN729" s="7">
        <v>-0.7692</v>
      </c>
      <c r="EO729" s="2" t="s">
        <v>239</v>
      </c>
      <c r="EP729" s="2" t="s">
        <v>223</v>
      </c>
      <c r="EQ729" s="2" t="s">
        <v>1357</v>
      </c>
      <c r="ER729" s="2" t="s">
        <v>1363</v>
      </c>
      <c r="ES729" s="2" t="s">
        <v>238</v>
      </c>
      <c r="ET729" s="2" t="s">
        <v>226</v>
      </c>
      <c r="EU729" s="4">
        <v>19</v>
      </c>
      <c r="EV729" s="8">
        <v>668.07</v>
      </c>
      <c r="EW729" s="4">
        <v>3</v>
      </c>
      <c r="EX729" s="8">
        <v>109.53</v>
      </c>
      <c r="EY729" s="7">
        <v>5.3333</v>
      </c>
      <c r="EZ729" s="7">
        <v>5.0994</v>
      </c>
      <c r="FA729" s="2" t="s">
        <v>239</v>
      </c>
      <c r="FB729" s="2" t="s">
        <v>223</v>
      </c>
      <c r="FC729" s="2" t="s">
        <v>1357</v>
      </c>
      <c r="FD729" s="2" t="s">
        <v>3813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223</v>
      </c>
      <c r="FO729" s="2" t="s">
        <v>1357</v>
      </c>
      <c r="FP729" s="2" t="s">
        <v>1462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239</v>
      </c>
      <c r="FZ729" s="2" t="s">
        <v>223</v>
      </c>
      <c r="GA729" s="2" t="s">
        <v>661</v>
      </c>
      <c r="GB729" s="2" t="s">
        <v>226</v>
      </c>
      <c r="GC729" s="2" t="s">
        <v>238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1002</v>
      </c>
      <c r="GL729" s="2" t="s">
        <v>237</v>
      </c>
      <c r="GM729" s="2" t="s">
        <v>2252</v>
      </c>
      <c r="GN729" s="2" t="s">
        <v>2384</v>
      </c>
      <c r="GO729" s="2" t="s">
        <v>238</v>
      </c>
      <c r="GP729" s="2" t="s">
        <v>226</v>
      </c>
      <c r="GQ729" s="4">
        <v>8</v>
      </c>
      <c r="GR729" s="8">
        <v>306.64</v>
      </c>
      <c r="GS729" s="4">
        <v>1</v>
      </c>
      <c r="GT729" s="8">
        <v>38.33</v>
      </c>
      <c r="GU729" s="7">
        <v>7</v>
      </c>
      <c r="GV729" s="7">
        <v>7</v>
      </c>
      <c r="GW729" s="2" t="s">
        <v>239</v>
      </c>
      <c r="GX729" s="2" t="s">
        <v>223</v>
      </c>
      <c r="GY729" s="2" t="s">
        <v>1025</v>
      </c>
      <c r="GZ729" s="2" t="s">
        <v>1024</v>
      </c>
      <c r="HA729" s="2" t="s">
        <v>238</v>
      </c>
      <c r="HB729" s="2" t="s">
        <v>226</v>
      </c>
      <c r="HC729" s="4">
        <v>2</v>
      </c>
      <c r="HD729" s="8">
        <v>76.66</v>
      </c>
      <c r="HE729" s="4">
        <v>4</v>
      </c>
      <c r="HF729" s="8">
        <v>153.32</v>
      </c>
      <c r="HG729" s="7">
        <v>-0.5</v>
      </c>
      <c r="HH729" s="7">
        <v>-0.5</v>
      </c>
      <c r="HI729" s="2" t="s">
        <v>239</v>
      </c>
      <c r="HJ729" s="2" t="s">
        <v>223</v>
      </c>
      <c r="HK729" s="2" t="s">
        <v>1114</v>
      </c>
      <c r="HL729" s="2" t="s">
        <v>1856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239</v>
      </c>
      <c r="HV729" s="2" t="s">
        <v>237</v>
      </c>
      <c r="HW729" s="2" t="s">
        <v>1357</v>
      </c>
      <c r="HX729" s="2" t="s">
        <v>1362</v>
      </c>
      <c r="HY729" s="2" t="s">
        <v>238</v>
      </c>
      <c r="HZ729" s="2" t="s">
        <v>226</v>
      </c>
      <c r="IA729" s="4">
        <v>4</v>
      </c>
      <c r="IB729" s="8">
        <v>160.72</v>
      </c>
      <c r="IC729" s="4"/>
      <c r="ID729" s="8"/>
      <c r="IE729" s="7"/>
      <c r="IF729" s="7"/>
      <c r="IG729" s="2" t="s">
        <v>239</v>
      </c>
      <c r="IH729" s="2" t="s">
        <v>223</v>
      </c>
      <c r="II729" s="2" t="s">
        <v>612</v>
      </c>
      <c r="IJ729" s="2" t="s">
        <v>1987</v>
      </c>
      <c r="IK729" s="2" t="s">
        <v>238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448</v>
      </c>
      <c r="JF729" s="2" t="s">
        <v>223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337</v>
      </c>
      <c r="JR729" s="2" t="s">
        <v>223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223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223</v>
      </c>
      <c r="KQ729" s="2" t="s">
        <v>226</v>
      </c>
      <c r="KR729" s="2" t="s">
        <v>226</v>
      </c>
      <c r="KS729" s="2" t="s">
        <v>238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252</v>
      </c>
      <c r="LB729" s="2" t="s">
        <v>223</v>
      </c>
      <c r="LC729" s="2" t="s">
        <v>1357</v>
      </c>
      <c r="LD729" s="2" t="s">
        <v>226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239</v>
      </c>
      <c r="LN729" s="2" t="s">
        <v>223</v>
      </c>
      <c r="LO729" s="2" t="s">
        <v>321</v>
      </c>
      <c r="LP729" s="2" t="s">
        <v>484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223</v>
      </c>
      <c r="MA729" s="2" t="s">
        <v>668</v>
      </c>
      <c r="MB729" s="2" t="s">
        <v>226</v>
      </c>
      <c r="MC729" s="2" t="s">
        <v>238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239</v>
      </c>
      <c r="MX729" s="2" t="s">
        <v>223</v>
      </c>
      <c r="MY729" s="2" t="s">
        <v>1105</v>
      </c>
      <c r="MZ729" s="2" t="s">
        <v>2199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239</v>
      </c>
      <c r="NJ729" s="2" t="s">
        <v>261</v>
      </c>
      <c r="NK729" s="2" t="s">
        <v>1375</v>
      </c>
      <c r="NL729" s="2" t="s">
        <v>1363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239</v>
      </c>
      <c r="NV729" s="2" t="s">
        <v>237</v>
      </c>
      <c r="NW729" s="2" t="s">
        <v>1394</v>
      </c>
      <c r="NX729" s="2" t="s">
        <v>1395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337</v>
      </c>
      <c r="OH729" s="2" t="s">
        <v>223</v>
      </c>
      <c r="OI729" s="2" t="s">
        <v>226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252</v>
      </c>
      <c r="OT729" s="2" t="s">
        <v>223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236</v>
      </c>
      <c r="PF729" s="2" t="s">
        <v>223</v>
      </c>
      <c r="PG729" s="2" t="s">
        <v>226</v>
      </c>
      <c r="PH729" s="2" t="s">
        <v>226</v>
      </c>
      <c r="PI729" s="2" t="s">
        <v>238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237</v>
      </c>
      <c r="QQ729" s="2" t="s">
        <v>226</v>
      </c>
      <c r="QR729" s="2" t="s">
        <v>226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266</v>
      </c>
      <c r="RB729" s="2" t="s">
        <v>223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239</v>
      </c>
      <c r="RZ729" s="2" t="s">
        <v>237</v>
      </c>
      <c r="SA729" s="2" t="s">
        <v>4019</v>
      </c>
      <c r="SB729" s="2" t="s">
        <v>3234</v>
      </c>
      <c r="SC729" s="2" t="s">
        <v>238</v>
      </c>
      <c r="SD729" s="2" t="s">
        <v>226</v>
      </c>
      <c r="SE729" s="4">
        <v>116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>
        <v>70</v>
      </c>
      <c r="TK729" s="4"/>
      <c r="TL729" s="4"/>
      <c r="TM729" s="4"/>
      <c r="TN729" s="4"/>
      <c r="TO729" s="4"/>
      <c r="TP729" s="4">
        <v>70</v>
      </c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>
        <v>190</v>
      </c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</row>
    <row r="730">
      <c r="A730" s="2" t="s">
        <v>4830</v>
      </c>
      <c r="B730" s="2" t="s">
        <v>577</v>
      </c>
      <c r="C730" s="2" t="s">
        <v>4666</v>
      </c>
      <c r="D730" s="2" t="s">
        <v>215</v>
      </c>
      <c r="E730" s="2" t="s">
        <v>216</v>
      </c>
      <c r="F730" s="2" t="s">
        <v>4821</v>
      </c>
      <c r="G730" s="2" t="s">
        <v>4822</v>
      </c>
      <c r="H730" s="2" t="s">
        <v>4823</v>
      </c>
      <c r="I730" s="2" t="s">
        <v>560</v>
      </c>
      <c r="J730" s="2" t="s">
        <v>268</v>
      </c>
      <c r="K730" s="2" t="s">
        <v>4824</v>
      </c>
      <c r="L730" s="3">
        <v>39.74</v>
      </c>
      <c r="M730" s="3">
        <v>41.73</v>
      </c>
      <c r="N730" s="3">
        <v>89.99</v>
      </c>
      <c r="O730" s="2" t="s">
        <v>223</v>
      </c>
      <c r="P730" s="2" t="s">
        <v>224</v>
      </c>
      <c r="Q730" s="2" t="s">
        <v>225</v>
      </c>
      <c r="R730" s="2" t="s">
        <v>226</v>
      </c>
      <c r="S730" s="2" t="s">
        <v>4825</v>
      </c>
      <c r="T730" s="2" t="s">
        <v>969</v>
      </c>
      <c r="U730" s="2" t="s">
        <v>371</v>
      </c>
      <c r="V730" s="2" t="s">
        <v>320</v>
      </c>
      <c r="W730" s="2" t="s">
        <v>231</v>
      </c>
      <c r="X730" s="2" t="s">
        <v>971</v>
      </c>
      <c r="Y730" s="2" t="s">
        <v>1353</v>
      </c>
      <c r="Z730" s="4">
        <v>72</v>
      </c>
      <c r="AA730" s="4">
        <f>=ROUNDDOWN(12,0)</f>
      </c>
      <c r="AB730" s="5">
        <v>6</v>
      </c>
      <c r="AC730" s="2" t="s">
        <v>2870</v>
      </c>
      <c r="AD730" s="4">
        <v>40</v>
      </c>
      <c r="AE730" s="4">
        <v>120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65</v>
      </c>
      <c r="AQ730" s="8">
        <v>2836.85</v>
      </c>
      <c r="AR730" s="4">
        <v>93</v>
      </c>
      <c r="AS730" s="8">
        <v>3708.75</v>
      </c>
      <c r="AT730" s="7">
        <v>-0.3011</v>
      </c>
      <c r="AU730" s="7">
        <v>-0.2351</v>
      </c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>
        <v>0.2504</v>
      </c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>
        <v>65</v>
      </c>
      <c r="BK730" s="8">
        <v>2836.85</v>
      </c>
      <c r="BL730" s="2" t="s">
        <v>4831</v>
      </c>
      <c r="BM730" s="7">
        <v>1</v>
      </c>
      <c r="BN730" s="7">
        <v>1</v>
      </c>
      <c r="BO730" s="4">
        <v>32</v>
      </c>
      <c r="BP730" s="8">
        <v>1443.84</v>
      </c>
      <c r="BQ730" s="4">
        <v>15</v>
      </c>
      <c r="BR730" s="8">
        <v>676.8</v>
      </c>
      <c r="BS730" s="7">
        <v>1.1333</v>
      </c>
      <c r="BT730" s="7">
        <v>1.1333</v>
      </c>
      <c r="BU730" s="2" t="s">
        <v>239</v>
      </c>
      <c r="BV730" s="2" t="s">
        <v>223</v>
      </c>
      <c r="BW730" s="2" t="s">
        <v>226</v>
      </c>
      <c r="BX730" s="2" t="s">
        <v>2383</v>
      </c>
      <c r="BY730" s="2" t="s">
        <v>238</v>
      </c>
      <c r="BZ730" s="2" t="s">
        <v>226</v>
      </c>
      <c r="CA730" s="4">
        <v>11</v>
      </c>
      <c r="CB730" s="8">
        <v>488.62</v>
      </c>
      <c r="CC730" s="4">
        <v>1</v>
      </c>
      <c r="CD730" s="8">
        <v>44.42</v>
      </c>
      <c r="CE730" s="7">
        <v>10</v>
      </c>
      <c r="CF730" s="7">
        <v>10</v>
      </c>
      <c r="CG730" s="2" t="s">
        <v>239</v>
      </c>
      <c r="CH730" s="2" t="s">
        <v>223</v>
      </c>
      <c r="CI730" s="2" t="s">
        <v>1917</v>
      </c>
      <c r="CJ730" s="2" t="s">
        <v>2667</v>
      </c>
      <c r="CK730" s="2" t="s">
        <v>238</v>
      </c>
      <c r="CL730" s="2" t="s">
        <v>226</v>
      </c>
      <c r="CM730" s="4">
        <v>2</v>
      </c>
      <c r="CN730" s="8">
        <v>90.14</v>
      </c>
      <c r="CO730" s="4">
        <v>7</v>
      </c>
      <c r="CP730" s="8">
        <v>315.49</v>
      </c>
      <c r="CQ730" s="7">
        <v>-0.7143</v>
      </c>
      <c r="CR730" s="7">
        <v>-0.7143</v>
      </c>
      <c r="CS730" s="2" t="s">
        <v>239</v>
      </c>
      <c r="CT730" s="2" t="s">
        <v>223</v>
      </c>
      <c r="CU730" s="2" t="s">
        <v>1493</v>
      </c>
      <c r="CV730" s="2" t="s">
        <v>2139</v>
      </c>
      <c r="CW730" s="2" t="s">
        <v>238</v>
      </c>
      <c r="CX730" s="2" t="s">
        <v>226</v>
      </c>
      <c r="CY730" s="4">
        <v>5</v>
      </c>
      <c r="CZ730" s="8">
        <v>198.7</v>
      </c>
      <c r="DA730" s="4">
        <v>29</v>
      </c>
      <c r="DB730" s="8">
        <v>937.86</v>
      </c>
      <c r="DC730" s="7">
        <v>-0.8276</v>
      </c>
      <c r="DD730" s="7">
        <v>-0.7881</v>
      </c>
      <c r="DE730" s="2" t="s">
        <v>239</v>
      </c>
      <c r="DF730" s="2" t="s">
        <v>223</v>
      </c>
      <c r="DG730" s="2" t="s">
        <v>980</v>
      </c>
      <c r="DH730" s="2" t="s">
        <v>4113</v>
      </c>
      <c r="DI730" s="2" t="s">
        <v>238</v>
      </c>
      <c r="DJ730" s="2" t="s">
        <v>226</v>
      </c>
      <c r="DK730" s="4">
        <v>2</v>
      </c>
      <c r="DL730" s="8">
        <v>69.95</v>
      </c>
      <c r="DM730" s="4"/>
      <c r="DN730" s="8"/>
      <c r="DO730" s="7"/>
      <c r="DP730" s="7"/>
      <c r="DQ730" s="2" t="s">
        <v>239</v>
      </c>
      <c r="DR730" s="2" t="s">
        <v>223</v>
      </c>
      <c r="DS730" s="2" t="s">
        <v>4783</v>
      </c>
      <c r="DT730" s="2" t="s">
        <v>4810</v>
      </c>
      <c r="DU730" s="2" t="s">
        <v>238</v>
      </c>
      <c r="DV730" s="2" t="s">
        <v>226</v>
      </c>
      <c r="DW730" s="4"/>
      <c r="DX730" s="8"/>
      <c r="DY730" s="4">
        <v>19</v>
      </c>
      <c r="DZ730" s="8">
        <v>832.39</v>
      </c>
      <c r="EA730" s="7">
        <v>-1</v>
      </c>
      <c r="EB730" s="7">
        <v>-1</v>
      </c>
      <c r="EC730" s="2" t="s">
        <v>239</v>
      </c>
      <c r="ED730" s="2" t="s">
        <v>223</v>
      </c>
      <c r="EE730" s="2" t="s">
        <v>1529</v>
      </c>
      <c r="EF730" s="2" t="s">
        <v>1530</v>
      </c>
      <c r="EG730" s="2" t="s">
        <v>238</v>
      </c>
      <c r="EH730" s="2" t="s">
        <v>226</v>
      </c>
      <c r="EI730" s="4">
        <v>4</v>
      </c>
      <c r="EJ730" s="8">
        <v>157.52</v>
      </c>
      <c r="EK730" s="4">
        <v>11</v>
      </c>
      <c r="EL730" s="8">
        <v>433.18</v>
      </c>
      <c r="EM730" s="7">
        <v>-0.6364</v>
      </c>
      <c r="EN730" s="7">
        <v>-0.6364</v>
      </c>
      <c r="EO730" s="2" t="s">
        <v>239</v>
      </c>
      <c r="EP730" s="2" t="s">
        <v>223</v>
      </c>
      <c r="EQ730" s="2" t="s">
        <v>570</v>
      </c>
      <c r="ER730" s="2" t="s">
        <v>2029</v>
      </c>
      <c r="ES730" s="2" t="s">
        <v>238</v>
      </c>
      <c r="ET730" s="2" t="s">
        <v>226</v>
      </c>
      <c r="EU730" s="4">
        <v>2</v>
      </c>
      <c r="EV730" s="8">
        <v>83.46</v>
      </c>
      <c r="EW730" s="4">
        <v>6</v>
      </c>
      <c r="EX730" s="8">
        <v>250.38</v>
      </c>
      <c r="EY730" s="7">
        <v>-0.6667</v>
      </c>
      <c r="EZ730" s="7">
        <v>-0.6667</v>
      </c>
      <c r="FA730" s="2" t="s">
        <v>239</v>
      </c>
      <c r="FB730" s="2" t="s">
        <v>223</v>
      </c>
      <c r="FC730" s="2" t="s">
        <v>2387</v>
      </c>
      <c r="FD730" s="2" t="s">
        <v>1523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223</v>
      </c>
      <c r="FO730" s="2" t="s">
        <v>2195</v>
      </c>
      <c r="FP730" s="2" t="s">
        <v>2139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239</v>
      </c>
      <c r="FZ730" s="2" t="s">
        <v>223</v>
      </c>
      <c r="GA730" s="2" t="s">
        <v>661</v>
      </c>
      <c r="GB730" s="2" t="s">
        <v>226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1002</v>
      </c>
      <c r="GL730" s="2" t="s">
        <v>237</v>
      </c>
      <c r="GM730" s="2" t="s">
        <v>991</v>
      </c>
      <c r="GN730" s="2" t="s">
        <v>1041</v>
      </c>
      <c r="GO730" s="2" t="s">
        <v>238</v>
      </c>
      <c r="GP730" s="2" t="s">
        <v>226</v>
      </c>
      <c r="GQ730" s="4">
        <v>4</v>
      </c>
      <c r="GR730" s="8">
        <v>175.24</v>
      </c>
      <c r="GS730" s="4">
        <v>1</v>
      </c>
      <c r="GT730" s="8">
        <v>43.81</v>
      </c>
      <c r="GU730" s="7">
        <v>3</v>
      </c>
      <c r="GV730" s="7">
        <v>3</v>
      </c>
      <c r="GW730" s="2" t="s">
        <v>239</v>
      </c>
      <c r="GX730" s="2" t="s">
        <v>223</v>
      </c>
      <c r="GY730" s="2" t="s">
        <v>1406</v>
      </c>
      <c r="GZ730" s="2" t="s">
        <v>1121</v>
      </c>
      <c r="HA730" s="2" t="s">
        <v>238</v>
      </c>
      <c r="HB730" s="2" t="s">
        <v>226</v>
      </c>
      <c r="HC730" s="4"/>
      <c r="HD730" s="8"/>
      <c r="HE730" s="4">
        <v>2</v>
      </c>
      <c r="HF730" s="8">
        <v>87.62</v>
      </c>
      <c r="HG730" s="7">
        <v>-1</v>
      </c>
      <c r="HH730" s="7">
        <v>-1</v>
      </c>
      <c r="HI730" s="2" t="s">
        <v>239</v>
      </c>
      <c r="HJ730" s="2" t="s">
        <v>223</v>
      </c>
      <c r="HK730" s="2" t="s">
        <v>1153</v>
      </c>
      <c r="HL730" s="2" t="s">
        <v>2647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239</v>
      </c>
      <c r="HV730" s="2" t="s">
        <v>237</v>
      </c>
      <c r="HW730" s="2" t="s">
        <v>2386</v>
      </c>
      <c r="HX730" s="2" t="s">
        <v>4046</v>
      </c>
      <c r="HY730" s="2" t="s">
        <v>238</v>
      </c>
      <c r="HZ730" s="2" t="s">
        <v>226</v>
      </c>
      <c r="IA730" s="4">
        <v>1</v>
      </c>
      <c r="IB730" s="8">
        <v>45.92</v>
      </c>
      <c r="IC730" s="4"/>
      <c r="ID730" s="8"/>
      <c r="IE730" s="7"/>
      <c r="IF730" s="7"/>
      <c r="IG730" s="2" t="s">
        <v>239</v>
      </c>
      <c r="IH730" s="2" t="s">
        <v>223</v>
      </c>
      <c r="II730" s="2" t="s">
        <v>612</v>
      </c>
      <c r="IJ730" s="2" t="s">
        <v>657</v>
      </c>
      <c r="IK730" s="2" t="s">
        <v>238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226</v>
      </c>
      <c r="IT730" s="2" t="s">
        <v>226</v>
      </c>
      <c r="IU730" s="2" t="s">
        <v>226</v>
      </c>
      <c r="IV730" s="2" t="s">
        <v>226</v>
      </c>
      <c r="IW730" s="2" t="s">
        <v>226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448</v>
      </c>
      <c r="JF730" s="2" t="s">
        <v>223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337</v>
      </c>
      <c r="JR730" s="2" t="s">
        <v>223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223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223</v>
      </c>
      <c r="KQ730" s="2" t="s">
        <v>226</v>
      </c>
      <c r="KR730" s="2" t="s">
        <v>226</v>
      </c>
      <c r="KS730" s="2" t="s">
        <v>238</v>
      </c>
      <c r="KT730" s="2" t="s">
        <v>226</v>
      </c>
      <c r="KU730" s="4">
        <v>2</v>
      </c>
      <c r="KV730" s="8">
        <v>83.46</v>
      </c>
      <c r="KW730" s="4">
        <v>1</v>
      </c>
      <c r="KX730" s="8">
        <v>41.73</v>
      </c>
      <c r="KY730" s="7">
        <v>1</v>
      </c>
      <c r="KZ730" s="7">
        <v>1</v>
      </c>
      <c r="LA730" s="2" t="s">
        <v>239</v>
      </c>
      <c r="LB730" s="2" t="s">
        <v>223</v>
      </c>
      <c r="LC730" s="2" t="s">
        <v>1004</v>
      </c>
      <c r="LD730" s="2" t="s">
        <v>1122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239</v>
      </c>
      <c r="LN730" s="2" t="s">
        <v>223</v>
      </c>
      <c r="LO730" s="2" t="s">
        <v>321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223</v>
      </c>
      <c r="MA730" s="2" t="s">
        <v>668</v>
      </c>
      <c r="MB730" s="2" t="s">
        <v>226</v>
      </c>
      <c r="MC730" s="2" t="s">
        <v>238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223</v>
      </c>
      <c r="MY730" s="2" t="s">
        <v>1005</v>
      </c>
      <c r="MZ730" s="2" t="s">
        <v>226</v>
      </c>
      <c r="NA730" s="2" t="s">
        <v>238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239</v>
      </c>
      <c r="NJ730" s="2" t="s">
        <v>261</v>
      </c>
      <c r="NK730" s="2" t="s">
        <v>2029</v>
      </c>
      <c r="NL730" s="2" t="s">
        <v>2653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239</v>
      </c>
      <c r="NV730" s="2" t="s">
        <v>237</v>
      </c>
      <c r="NW730" s="2" t="s">
        <v>2125</v>
      </c>
      <c r="NX730" s="2" t="s">
        <v>1833</v>
      </c>
      <c r="NY730" s="2" t="s">
        <v>238</v>
      </c>
      <c r="NZ730" s="2" t="s">
        <v>226</v>
      </c>
      <c r="OA730" s="4"/>
      <c r="OB730" s="8"/>
      <c r="OC730" s="4">
        <v>1</v>
      </c>
      <c r="OD730" s="8">
        <v>45.07</v>
      </c>
      <c r="OE730" s="7">
        <v>-1</v>
      </c>
      <c r="OF730" s="7">
        <v>-1</v>
      </c>
      <c r="OG730" s="2" t="s">
        <v>239</v>
      </c>
      <c r="OH730" s="2" t="s">
        <v>237</v>
      </c>
      <c r="OI730" s="2" t="s">
        <v>4609</v>
      </c>
      <c r="OJ730" s="2" t="s">
        <v>4398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252</v>
      </c>
      <c r="OT730" s="2" t="s">
        <v>223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223</v>
      </c>
      <c r="PG730" s="2" t="s">
        <v>226</v>
      </c>
      <c r="PH730" s="2" t="s">
        <v>226</v>
      </c>
      <c r="PI730" s="2" t="s">
        <v>238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239</v>
      </c>
      <c r="QP730" s="2" t="s">
        <v>237</v>
      </c>
      <c r="QQ730" s="2" t="s">
        <v>1068</v>
      </c>
      <c r="QR730" s="2" t="s">
        <v>226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266</v>
      </c>
      <c r="RB730" s="2" t="s">
        <v>223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239</v>
      </c>
      <c r="RZ730" s="2" t="s">
        <v>237</v>
      </c>
      <c r="SA730" s="2" t="s">
        <v>4019</v>
      </c>
      <c r="SB730" s="2" t="s">
        <v>4832</v>
      </c>
      <c r="SC730" s="2" t="s">
        <v>238</v>
      </c>
      <c r="SD730" s="2" t="s">
        <v>226</v>
      </c>
      <c r="SE730" s="4">
        <v>72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>
        <v>40</v>
      </c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>
        <v>80</v>
      </c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</row>
    <row r="731">
      <c r="A731" s="2" t="s">
        <v>4833</v>
      </c>
      <c r="B731" s="2" t="s">
        <v>577</v>
      </c>
      <c r="C731" s="2" t="s">
        <v>4666</v>
      </c>
      <c r="D731" s="2" t="s">
        <v>215</v>
      </c>
      <c r="E731" s="2" t="s">
        <v>216</v>
      </c>
      <c r="F731" s="2" t="s">
        <v>4821</v>
      </c>
      <c r="G731" s="2" t="s">
        <v>4834</v>
      </c>
      <c r="H731" s="2" t="s">
        <v>4823</v>
      </c>
      <c r="I731" s="2" t="s">
        <v>560</v>
      </c>
      <c r="J731" s="2" t="s">
        <v>582</v>
      </c>
      <c r="K731" s="2" t="s">
        <v>4835</v>
      </c>
      <c r="L731" s="3">
        <v>29.81</v>
      </c>
      <c r="M731" s="3">
        <v>31.3</v>
      </c>
      <c r="N731" s="3">
        <v>69.99</v>
      </c>
      <c r="O731" s="2" t="s">
        <v>302</v>
      </c>
      <c r="P731" s="2" t="s">
        <v>284</v>
      </c>
      <c r="Q731" s="2" t="s">
        <v>225</v>
      </c>
      <c r="R731" s="2" t="s">
        <v>226</v>
      </c>
      <c r="S731" s="2" t="s">
        <v>4836</v>
      </c>
      <c r="T731" s="2" t="s">
        <v>969</v>
      </c>
      <c r="U731" s="2" t="s">
        <v>489</v>
      </c>
      <c r="V731" s="2" t="s">
        <v>320</v>
      </c>
      <c r="W731" s="2" t="s">
        <v>231</v>
      </c>
      <c r="X731" s="2" t="s">
        <v>971</v>
      </c>
      <c r="Y731" s="2" t="s">
        <v>1353</v>
      </c>
      <c r="Z731" s="4"/>
      <c r="AA731" s="4">
        <f>=ROUNDDOWN({0},0)</f>
      </c>
      <c r="AB731" s="5">
        <v>0.7</v>
      </c>
      <c r="AC731" s="2" t="s">
        <v>226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27</v>
      </c>
      <c r="AS731" s="8">
        <v>820.91</v>
      </c>
      <c r="AT731" s="7">
        <v>-1</v>
      </c>
      <c r="AU731" s="7">
        <v>-1</v>
      </c>
      <c r="AV731" s="4" t="s">
        <v>226</v>
      </c>
      <c r="AW731" s="8" t="s">
        <v>226</v>
      </c>
      <c r="AX731" s="4">
        <v>28</v>
      </c>
      <c r="AY731" s="8">
        <v>860.34</v>
      </c>
      <c r="AZ731" s="7" t="s">
        <v>226</v>
      </c>
      <c r="BA731" s="7" t="s">
        <v>226</v>
      </c>
      <c r="BB731" s="7"/>
      <c r="BC731" s="4" t="s">
        <v>226</v>
      </c>
      <c r="BD731" s="8" t="s">
        <v>226</v>
      </c>
      <c r="BE731" s="4" t="s">
        <v>226</v>
      </c>
      <c r="BF731" s="8" t="s">
        <v>226</v>
      </c>
      <c r="BG731" s="7" t="s">
        <v>226</v>
      </c>
      <c r="BH731" s="7" t="s">
        <v>226</v>
      </c>
      <c r="BI731" s="7" t="s">
        <v>226</v>
      </c>
      <c r="BJ731" s="4"/>
      <c r="BK731" s="8"/>
      <c r="BL731" s="2" t="s">
        <v>4837</v>
      </c>
      <c r="BM731" s="7"/>
      <c r="BN731" s="7"/>
      <c r="BO731" s="4"/>
      <c r="BP731" s="8"/>
      <c r="BQ731" s="4">
        <v>18</v>
      </c>
      <c r="BR731" s="8">
        <v>567.12</v>
      </c>
      <c r="BS731" s="7">
        <v>-1</v>
      </c>
      <c r="BT731" s="7">
        <v>-1</v>
      </c>
      <c r="BU731" s="2" t="s">
        <v>239</v>
      </c>
      <c r="BV731" s="2" t="s">
        <v>237</v>
      </c>
      <c r="BW731" s="2" t="s">
        <v>226</v>
      </c>
      <c r="BX731" s="2" t="s">
        <v>1384</v>
      </c>
      <c r="BY731" s="2" t="s">
        <v>238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239</v>
      </c>
      <c r="CH731" s="2" t="s">
        <v>237</v>
      </c>
      <c r="CI731" s="2" t="s">
        <v>1357</v>
      </c>
      <c r="CJ731" s="2" t="s">
        <v>1363</v>
      </c>
      <c r="CK731" s="2" t="s">
        <v>238</v>
      </c>
      <c r="CL731" s="2" t="s">
        <v>226</v>
      </c>
      <c r="CM731" s="4"/>
      <c r="CN731" s="8"/>
      <c r="CO731" s="4">
        <v>2</v>
      </c>
      <c r="CP731" s="8">
        <v>67.6</v>
      </c>
      <c r="CQ731" s="7">
        <v>-1</v>
      </c>
      <c r="CR731" s="7">
        <v>-1</v>
      </c>
      <c r="CS731" s="2" t="s">
        <v>239</v>
      </c>
      <c r="CT731" s="2" t="s">
        <v>237</v>
      </c>
      <c r="CU731" s="2" t="s">
        <v>1357</v>
      </c>
      <c r="CV731" s="2" t="s">
        <v>1363</v>
      </c>
      <c r="CW731" s="2" t="s">
        <v>238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239</v>
      </c>
      <c r="DF731" s="2" t="s">
        <v>237</v>
      </c>
      <c r="DG731" s="2" t="s">
        <v>980</v>
      </c>
      <c r="DH731" s="2" t="s">
        <v>1989</v>
      </c>
      <c r="DI731" s="2" t="s">
        <v>291</v>
      </c>
      <c r="DJ731" s="2" t="s">
        <v>226</v>
      </c>
      <c r="DK731" s="4"/>
      <c r="DL731" s="8"/>
      <c r="DM731" s="4">
        <v>2</v>
      </c>
      <c r="DN731" s="8">
        <v>42.42</v>
      </c>
      <c r="DO731" s="7">
        <v>-1</v>
      </c>
      <c r="DP731" s="7">
        <v>-1</v>
      </c>
      <c r="DQ731" s="2" t="s">
        <v>239</v>
      </c>
      <c r="DR731" s="2" t="s">
        <v>237</v>
      </c>
      <c r="DS731" s="2" t="s">
        <v>1357</v>
      </c>
      <c r="DT731" s="2" t="s">
        <v>1363</v>
      </c>
      <c r="DU731" s="2" t="s">
        <v>291</v>
      </c>
      <c r="DV731" s="2" t="s">
        <v>226</v>
      </c>
      <c r="DW731" s="4"/>
      <c r="DX731" s="8"/>
      <c r="DY731" s="4"/>
      <c r="DZ731" s="8"/>
      <c r="EA731" s="7"/>
      <c r="EB731" s="7"/>
      <c r="EC731" s="2" t="s">
        <v>239</v>
      </c>
      <c r="ED731" s="2" t="s">
        <v>237</v>
      </c>
      <c r="EE731" s="2" t="s">
        <v>1357</v>
      </c>
      <c r="EF731" s="2" t="s">
        <v>1363</v>
      </c>
      <c r="EG731" s="2" t="s">
        <v>238</v>
      </c>
      <c r="EH731" s="2" t="s">
        <v>226</v>
      </c>
      <c r="EI731" s="4"/>
      <c r="EJ731" s="8"/>
      <c r="EK731" s="4">
        <v>3</v>
      </c>
      <c r="EL731" s="8">
        <v>87.9</v>
      </c>
      <c r="EM731" s="7">
        <v>-1</v>
      </c>
      <c r="EN731" s="7">
        <v>-1</v>
      </c>
      <c r="EO731" s="2" t="s">
        <v>239</v>
      </c>
      <c r="EP731" s="2" t="s">
        <v>237</v>
      </c>
      <c r="EQ731" s="2" t="s">
        <v>1357</v>
      </c>
      <c r="ER731" s="2" t="s">
        <v>2012</v>
      </c>
      <c r="ES731" s="2" t="s">
        <v>238</v>
      </c>
      <c r="ET731" s="2" t="s">
        <v>226</v>
      </c>
      <c r="EU731" s="4"/>
      <c r="EV731" s="8"/>
      <c r="EW731" s="4"/>
      <c r="EX731" s="8"/>
      <c r="EY731" s="7"/>
      <c r="EZ731" s="7"/>
      <c r="FA731" s="2" t="s">
        <v>239</v>
      </c>
      <c r="FB731" s="2" t="s">
        <v>237</v>
      </c>
      <c r="FC731" s="2" t="s">
        <v>1357</v>
      </c>
      <c r="FD731" s="2" t="s">
        <v>1419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237</v>
      </c>
      <c r="FO731" s="2" t="s">
        <v>1357</v>
      </c>
      <c r="FP731" s="2" t="s">
        <v>3811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1002</v>
      </c>
      <c r="GL731" s="2" t="s">
        <v>237</v>
      </c>
      <c r="GM731" s="2" t="s">
        <v>1357</v>
      </c>
      <c r="GN731" s="2" t="s">
        <v>2184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237</v>
      </c>
      <c r="GY731" s="2" t="s">
        <v>1025</v>
      </c>
      <c r="GZ731" s="2" t="s">
        <v>2101</v>
      </c>
      <c r="HA731" s="2" t="s">
        <v>238</v>
      </c>
      <c r="HB731" s="2" t="s">
        <v>226</v>
      </c>
      <c r="HC731" s="4"/>
      <c r="HD731" s="8"/>
      <c r="HE731" s="4">
        <v>2</v>
      </c>
      <c r="HF731" s="8">
        <v>55.87</v>
      </c>
      <c r="HG731" s="7">
        <v>-1</v>
      </c>
      <c r="HH731" s="7">
        <v>-1</v>
      </c>
      <c r="HI731" s="2" t="s">
        <v>239</v>
      </c>
      <c r="HJ731" s="2" t="s">
        <v>237</v>
      </c>
      <c r="HK731" s="2" t="s">
        <v>1114</v>
      </c>
      <c r="HL731" s="2" t="s">
        <v>2731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239</v>
      </c>
      <c r="HV731" s="2" t="s">
        <v>237</v>
      </c>
      <c r="HW731" s="2" t="s">
        <v>1357</v>
      </c>
      <c r="HX731" s="2" t="s">
        <v>1363</v>
      </c>
      <c r="HY731" s="2" t="s">
        <v>238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239</v>
      </c>
      <c r="IH731" s="2" t="s">
        <v>237</v>
      </c>
      <c r="II731" s="2" t="s">
        <v>998</v>
      </c>
      <c r="IJ731" s="2" t="s">
        <v>381</v>
      </c>
      <c r="IK731" s="2" t="s">
        <v>238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226</v>
      </c>
      <c r="IT731" s="2" t="s">
        <v>226</v>
      </c>
      <c r="IU731" s="2" t="s">
        <v>226</v>
      </c>
      <c r="IV731" s="2" t="s">
        <v>226</v>
      </c>
      <c r="IW731" s="2" t="s">
        <v>226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252</v>
      </c>
      <c r="JF731" s="2" t="s">
        <v>237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252</v>
      </c>
      <c r="JR731" s="2" t="s">
        <v>237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237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236</v>
      </c>
      <c r="KP731" s="2" t="s">
        <v>237</v>
      </c>
      <c r="KQ731" s="2" t="s">
        <v>226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239</v>
      </c>
      <c r="LB731" s="2" t="s">
        <v>237</v>
      </c>
      <c r="LC731" s="2" t="s">
        <v>1357</v>
      </c>
      <c r="LD731" s="2" t="s">
        <v>1503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237</v>
      </c>
      <c r="LO731" s="2" t="s">
        <v>321</v>
      </c>
      <c r="LP731" s="2" t="s">
        <v>226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239</v>
      </c>
      <c r="MX731" s="2" t="s">
        <v>237</v>
      </c>
      <c r="MY731" s="2" t="s">
        <v>1105</v>
      </c>
      <c r="MZ731" s="2" t="s">
        <v>598</v>
      </c>
      <c r="NA731" s="2" t="s">
        <v>238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239</v>
      </c>
      <c r="NJ731" s="2" t="s">
        <v>237</v>
      </c>
      <c r="NK731" s="2" t="s">
        <v>1375</v>
      </c>
      <c r="NL731" s="2" t="s">
        <v>1362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239</v>
      </c>
      <c r="NV731" s="2" t="s">
        <v>237</v>
      </c>
      <c r="NW731" s="2" t="s">
        <v>1394</v>
      </c>
      <c r="NX731" s="2" t="s">
        <v>4613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252</v>
      </c>
      <c r="OH731" s="2" t="s">
        <v>237</v>
      </c>
      <c r="OI731" s="2" t="s">
        <v>226</v>
      </c>
      <c r="OJ731" s="2" t="s">
        <v>226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252</v>
      </c>
      <c r="OT731" s="2" t="s">
        <v>237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239</v>
      </c>
      <c r="QP731" s="2" t="s">
        <v>237</v>
      </c>
      <c r="QQ731" s="2" t="s">
        <v>1068</v>
      </c>
      <c r="QR731" s="2" t="s">
        <v>1209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266</v>
      </c>
      <c r="RB731" s="2" t="s">
        <v>237</v>
      </c>
      <c r="RC731" s="2" t="s">
        <v>226</v>
      </c>
      <c r="RD731" s="2" t="s">
        <v>226</v>
      </c>
      <c r="RE731" s="2" t="s">
        <v>238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226</v>
      </c>
      <c r="RN731" s="2" t="s">
        <v>226</v>
      </c>
      <c r="RO731" s="2" t="s">
        <v>226</v>
      </c>
      <c r="RP731" s="2" t="s">
        <v>226</v>
      </c>
      <c r="RQ731" s="2" t="s">
        <v>226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239</v>
      </c>
      <c r="RZ731" s="2" t="s">
        <v>237</v>
      </c>
      <c r="SA731" s="2" t="s">
        <v>4019</v>
      </c>
      <c r="SB731" s="2" t="s">
        <v>4442</v>
      </c>
      <c r="SC731" s="2" t="s">
        <v>238</v>
      </c>
      <c r="SD731" s="2" t="s">
        <v>226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</row>
    <row r="732">
      <c r="A732" s="2" t="s">
        <v>4838</v>
      </c>
      <c r="B732" s="2" t="s">
        <v>577</v>
      </c>
      <c r="C732" s="2" t="s">
        <v>4666</v>
      </c>
      <c r="D732" s="2" t="s">
        <v>215</v>
      </c>
      <c r="E732" s="2" t="s">
        <v>216</v>
      </c>
      <c r="F732" s="2" t="s">
        <v>4821</v>
      </c>
      <c r="G732" s="2" t="s">
        <v>4834</v>
      </c>
      <c r="H732" s="2" t="s">
        <v>4823</v>
      </c>
      <c r="I732" s="2" t="s">
        <v>560</v>
      </c>
      <c r="J732" s="2" t="s">
        <v>221</v>
      </c>
      <c r="K732" s="2" t="s">
        <v>4835</v>
      </c>
      <c r="L732" s="3">
        <v>34.77</v>
      </c>
      <c r="M732" s="3">
        <v>36.51</v>
      </c>
      <c r="N732" s="3">
        <v>79.99</v>
      </c>
      <c r="O732" s="2" t="s">
        <v>283</v>
      </c>
      <c r="P732" s="2" t="s">
        <v>284</v>
      </c>
      <c r="Q732" s="2" t="s">
        <v>225</v>
      </c>
      <c r="R732" s="2" t="s">
        <v>226</v>
      </c>
      <c r="S732" s="2" t="s">
        <v>4836</v>
      </c>
      <c r="T732" s="2" t="s">
        <v>969</v>
      </c>
      <c r="U732" s="2" t="s">
        <v>371</v>
      </c>
      <c r="V732" s="2" t="s">
        <v>320</v>
      </c>
      <c r="W732" s="2" t="s">
        <v>231</v>
      </c>
      <c r="X732" s="2" t="s">
        <v>971</v>
      </c>
      <c r="Y732" s="2" t="s">
        <v>1353</v>
      </c>
      <c r="Z732" s="4">
        <v>1</v>
      </c>
      <c r="AA732" s="4">
        <f>=ROUNDDOWN({0},0)</f>
      </c>
      <c r="AB732" s="5"/>
      <c r="AC732" s="2" t="s">
        <v>226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1</v>
      </c>
      <c r="AS732" s="8">
        <v>39.43</v>
      </c>
      <c r="AT732" s="7">
        <v>-1</v>
      </c>
      <c r="AU732" s="7">
        <v>-1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 t="s">
        <v>226</v>
      </c>
      <c r="BJ732" s="4"/>
      <c r="BK732" s="8"/>
      <c r="BL732" s="2" t="s">
        <v>303</v>
      </c>
      <c r="BM732" s="7"/>
      <c r="BN732" s="7"/>
      <c r="BO732" s="4"/>
      <c r="BP732" s="8"/>
      <c r="BQ732" s="4"/>
      <c r="BR732" s="8"/>
      <c r="BS732" s="7"/>
      <c r="BT732" s="7"/>
      <c r="BU732" s="2" t="s">
        <v>239</v>
      </c>
      <c r="BV732" s="2" t="s">
        <v>237</v>
      </c>
      <c r="BW732" s="2" t="s">
        <v>226</v>
      </c>
      <c r="BX732" s="2" t="s">
        <v>1384</v>
      </c>
      <c r="BY732" s="2" t="s">
        <v>238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239</v>
      </c>
      <c r="CH732" s="2" t="s">
        <v>237</v>
      </c>
      <c r="CI732" s="2" t="s">
        <v>1357</v>
      </c>
      <c r="CJ732" s="2" t="s">
        <v>1363</v>
      </c>
      <c r="CK732" s="2" t="s">
        <v>238</v>
      </c>
      <c r="CL732" s="2" t="s">
        <v>226</v>
      </c>
      <c r="CM732" s="4"/>
      <c r="CN732" s="8"/>
      <c r="CO732" s="4">
        <v>1</v>
      </c>
      <c r="CP732" s="8">
        <v>39.43</v>
      </c>
      <c r="CQ732" s="7">
        <v>-1</v>
      </c>
      <c r="CR732" s="7">
        <v>-1</v>
      </c>
      <c r="CS732" s="2" t="s">
        <v>239</v>
      </c>
      <c r="CT732" s="2" t="s">
        <v>237</v>
      </c>
      <c r="CU732" s="2" t="s">
        <v>1357</v>
      </c>
      <c r="CV732" s="2" t="s">
        <v>1363</v>
      </c>
      <c r="CW732" s="2" t="s">
        <v>238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237</v>
      </c>
      <c r="DG732" s="2" t="s">
        <v>980</v>
      </c>
      <c r="DH732" s="2" t="s">
        <v>1071</v>
      </c>
      <c r="DI732" s="2" t="s">
        <v>291</v>
      </c>
      <c r="DJ732" s="2" t="s">
        <v>226</v>
      </c>
      <c r="DK732" s="4"/>
      <c r="DL732" s="8"/>
      <c r="DM732" s="4"/>
      <c r="DN732" s="8"/>
      <c r="DO732" s="7"/>
      <c r="DP732" s="7"/>
      <c r="DQ732" s="2" t="s">
        <v>239</v>
      </c>
      <c r="DR732" s="2" t="s">
        <v>237</v>
      </c>
      <c r="DS732" s="2" t="s">
        <v>1357</v>
      </c>
      <c r="DT732" s="2" t="s">
        <v>1363</v>
      </c>
      <c r="DU732" s="2" t="s">
        <v>238</v>
      </c>
      <c r="DV732" s="2" t="s">
        <v>226</v>
      </c>
      <c r="DW732" s="4"/>
      <c r="DX732" s="8"/>
      <c r="DY732" s="4"/>
      <c r="DZ732" s="8"/>
      <c r="EA732" s="7"/>
      <c r="EB732" s="7"/>
      <c r="EC732" s="2" t="s">
        <v>239</v>
      </c>
      <c r="ED732" s="2" t="s">
        <v>237</v>
      </c>
      <c r="EE732" s="2" t="s">
        <v>1357</v>
      </c>
      <c r="EF732" s="2" t="s">
        <v>1363</v>
      </c>
      <c r="EG732" s="2" t="s">
        <v>238</v>
      </c>
      <c r="EH732" s="2" t="s">
        <v>226</v>
      </c>
      <c r="EI732" s="4"/>
      <c r="EJ732" s="8"/>
      <c r="EK732" s="4"/>
      <c r="EL732" s="8"/>
      <c r="EM732" s="7"/>
      <c r="EN732" s="7"/>
      <c r="EO732" s="2" t="s">
        <v>239</v>
      </c>
      <c r="EP732" s="2" t="s">
        <v>237</v>
      </c>
      <c r="EQ732" s="2" t="s">
        <v>1357</v>
      </c>
      <c r="ER732" s="2" t="s">
        <v>1363</v>
      </c>
      <c r="ES732" s="2" t="s">
        <v>238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239</v>
      </c>
      <c r="FB732" s="2" t="s">
        <v>237</v>
      </c>
      <c r="FC732" s="2" t="s">
        <v>1357</v>
      </c>
      <c r="FD732" s="2" t="s">
        <v>2737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237</v>
      </c>
      <c r="FO732" s="2" t="s">
        <v>1357</v>
      </c>
      <c r="FP732" s="2" t="s">
        <v>1362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239</v>
      </c>
      <c r="GL732" s="2" t="s">
        <v>237</v>
      </c>
      <c r="GM732" s="2" t="s">
        <v>1357</v>
      </c>
      <c r="GN732" s="2" t="s">
        <v>1447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239</v>
      </c>
      <c r="GX732" s="2" t="s">
        <v>237</v>
      </c>
      <c r="GY732" s="2" t="s">
        <v>1025</v>
      </c>
      <c r="GZ732" s="2" t="s">
        <v>1406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237</v>
      </c>
      <c r="HK732" s="2" t="s">
        <v>1114</v>
      </c>
      <c r="HL732" s="2" t="s">
        <v>1025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239</v>
      </c>
      <c r="HV732" s="2" t="s">
        <v>237</v>
      </c>
      <c r="HW732" s="2" t="s">
        <v>1357</v>
      </c>
      <c r="HX732" s="2" t="s">
        <v>1363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239</v>
      </c>
      <c r="IH732" s="2" t="s">
        <v>237</v>
      </c>
      <c r="II732" s="2" t="s">
        <v>998</v>
      </c>
      <c r="IJ732" s="2" t="s">
        <v>226</v>
      </c>
      <c r="IK732" s="2" t="s">
        <v>238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226</v>
      </c>
      <c r="IT732" s="2" t="s">
        <v>226</v>
      </c>
      <c r="IU732" s="2" t="s">
        <v>226</v>
      </c>
      <c r="IV732" s="2" t="s">
        <v>226</v>
      </c>
      <c r="IW732" s="2" t="s">
        <v>226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252</v>
      </c>
      <c r="JF732" s="2" t="s">
        <v>237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252</v>
      </c>
      <c r="JR732" s="2" t="s">
        <v>237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237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237</v>
      </c>
      <c r="KQ732" s="2" t="s">
        <v>226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239</v>
      </c>
      <c r="LB732" s="2" t="s">
        <v>237</v>
      </c>
      <c r="LC732" s="2" t="s">
        <v>1357</v>
      </c>
      <c r="LD732" s="2" t="s">
        <v>3856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237</v>
      </c>
      <c r="LO732" s="2" t="s">
        <v>321</v>
      </c>
      <c r="LP732" s="2" t="s">
        <v>226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239</v>
      </c>
      <c r="MX732" s="2" t="s">
        <v>237</v>
      </c>
      <c r="MY732" s="2" t="s">
        <v>1105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239</v>
      </c>
      <c r="NJ732" s="2" t="s">
        <v>237</v>
      </c>
      <c r="NK732" s="2" t="s">
        <v>1375</v>
      </c>
      <c r="NL732" s="2" t="s">
        <v>1363</v>
      </c>
      <c r="NM732" s="2" t="s">
        <v>238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239</v>
      </c>
      <c r="NV732" s="2" t="s">
        <v>237</v>
      </c>
      <c r="NW732" s="2" t="s">
        <v>1394</v>
      </c>
      <c r="NX732" s="2" t="s">
        <v>1395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239</v>
      </c>
      <c r="OH732" s="2" t="s">
        <v>237</v>
      </c>
      <c r="OI732" s="2" t="s">
        <v>3476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252</v>
      </c>
      <c r="OT732" s="2" t="s">
        <v>237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239</v>
      </c>
      <c r="QP732" s="2" t="s">
        <v>237</v>
      </c>
      <c r="QQ732" s="2" t="s">
        <v>1068</v>
      </c>
      <c r="QR732" s="2" t="s">
        <v>1209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266</v>
      </c>
      <c r="RB732" s="2" t="s">
        <v>237</v>
      </c>
      <c r="RC732" s="2" t="s">
        <v>226</v>
      </c>
      <c r="RD732" s="2" t="s">
        <v>226</v>
      </c>
      <c r="RE732" s="2" t="s">
        <v>238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226</v>
      </c>
      <c r="RO732" s="2" t="s">
        <v>226</v>
      </c>
      <c r="RP732" s="2" t="s">
        <v>226</v>
      </c>
      <c r="RQ732" s="2" t="s">
        <v>226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239</v>
      </c>
      <c r="RZ732" s="2" t="s">
        <v>237</v>
      </c>
      <c r="SA732" s="2" t="s">
        <v>4019</v>
      </c>
      <c r="SB732" s="2" t="s">
        <v>4442</v>
      </c>
      <c r="SC732" s="2" t="s">
        <v>238</v>
      </c>
      <c r="SD732" s="2" t="s">
        <v>226</v>
      </c>
      <c r="SE732" s="4">
        <v>1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</row>
    <row r="733">
      <c r="A733" s="2" t="s">
        <v>4839</v>
      </c>
      <c r="B733" s="2" t="s">
        <v>577</v>
      </c>
      <c r="C733" s="2" t="s">
        <v>4666</v>
      </c>
      <c r="D733" s="2" t="s">
        <v>215</v>
      </c>
      <c r="E733" s="2" t="s">
        <v>216</v>
      </c>
      <c r="F733" s="2" t="s">
        <v>4821</v>
      </c>
      <c r="G733" s="2" t="s">
        <v>4822</v>
      </c>
      <c r="H733" s="2" t="s">
        <v>4823</v>
      </c>
      <c r="I733" s="2" t="s">
        <v>560</v>
      </c>
      <c r="J733" s="2" t="s">
        <v>582</v>
      </c>
      <c r="K733" s="2" t="s">
        <v>2320</v>
      </c>
      <c r="L733" s="3">
        <v>29.81</v>
      </c>
      <c r="M733" s="3">
        <v>31.3</v>
      </c>
      <c r="N733" s="3">
        <v>69.99</v>
      </c>
      <c r="O733" s="2" t="s">
        <v>302</v>
      </c>
      <c r="P733" s="2" t="s">
        <v>284</v>
      </c>
      <c r="Q733" s="2" t="s">
        <v>225</v>
      </c>
      <c r="R733" s="2" t="s">
        <v>226</v>
      </c>
      <c r="S733" s="2" t="s">
        <v>4840</v>
      </c>
      <c r="T733" s="2" t="s">
        <v>969</v>
      </c>
      <c r="U733" s="2" t="s">
        <v>489</v>
      </c>
      <c r="V733" s="2" t="s">
        <v>320</v>
      </c>
      <c r="W733" s="2" t="s">
        <v>231</v>
      </c>
      <c r="X733" s="2" t="s">
        <v>971</v>
      </c>
      <c r="Y733" s="2" t="s">
        <v>2600</v>
      </c>
      <c r="Z733" s="4"/>
      <c r="AA733" s="4">
        <f>=ROUNDDOWN({0},0)</f>
      </c>
      <c r="AB733" s="5">
        <v>12</v>
      </c>
      <c r="AC733" s="2" t="s">
        <v>226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>
        <v>53</v>
      </c>
      <c r="AS733" s="8">
        <v>1576.87</v>
      </c>
      <c r="AT733" s="7">
        <v>-1</v>
      </c>
      <c r="AU733" s="7">
        <v>-1</v>
      </c>
      <c r="AV733" s="4" t="s">
        <v>226</v>
      </c>
      <c r="AW733" s="8" t="s">
        <v>226</v>
      </c>
      <c r="AX733" s="4">
        <v>207</v>
      </c>
      <c r="AY733" s="8">
        <v>7268.32</v>
      </c>
      <c r="AZ733" s="7" t="s">
        <v>226</v>
      </c>
      <c r="BA733" s="7" t="s">
        <v>226</v>
      </c>
      <c r="BB733" s="7"/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 t="s">
        <v>226</v>
      </c>
      <c r="BJ733" s="4"/>
      <c r="BK733" s="8"/>
      <c r="BL733" s="2" t="s">
        <v>2808</v>
      </c>
      <c r="BM733" s="7"/>
      <c r="BN733" s="7"/>
      <c r="BO733" s="4"/>
      <c r="BP733" s="8"/>
      <c r="BQ733" s="4">
        <v>11</v>
      </c>
      <c r="BR733" s="8">
        <v>377.08</v>
      </c>
      <c r="BS733" s="7">
        <v>-1</v>
      </c>
      <c r="BT733" s="7">
        <v>-1</v>
      </c>
      <c r="BU733" s="2" t="s">
        <v>239</v>
      </c>
      <c r="BV733" s="2" t="s">
        <v>237</v>
      </c>
      <c r="BW733" s="2" t="s">
        <v>226</v>
      </c>
      <c r="BX733" s="2" t="s">
        <v>264</v>
      </c>
      <c r="BY733" s="2" t="s">
        <v>238</v>
      </c>
      <c r="BZ733" s="2" t="s">
        <v>226</v>
      </c>
      <c r="CA733" s="4"/>
      <c r="CB733" s="8"/>
      <c r="CC733" s="4">
        <v>1</v>
      </c>
      <c r="CD733" s="8">
        <v>33.8</v>
      </c>
      <c r="CE733" s="7">
        <v>-1</v>
      </c>
      <c r="CF733" s="7">
        <v>-1</v>
      </c>
      <c r="CG733" s="2" t="s">
        <v>239</v>
      </c>
      <c r="CH733" s="2" t="s">
        <v>237</v>
      </c>
      <c r="CI733" s="2" t="s">
        <v>327</v>
      </c>
      <c r="CJ733" s="2" t="s">
        <v>2990</v>
      </c>
      <c r="CK733" s="2" t="s">
        <v>238</v>
      </c>
      <c r="CL733" s="2" t="s">
        <v>226</v>
      </c>
      <c r="CM733" s="4"/>
      <c r="CN733" s="8"/>
      <c r="CO733" s="4">
        <v>5</v>
      </c>
      <c r="CP733" s="8">
        <v>169</v>
      </c>
      <c r="CQ733" s="7">
        <v>-1</v>
      </c>
      <c r="CR733" s="7">
        <v>-1</v>
      </c>
      <c r="CS733" s="2" t="s">
        <v>239</v>
      </c>
      <c r="CT733" s="2" t="s">
        <v>237</v>
      </c>
      <c r="CU733" s="2" t="s">
        <v>724</v>
      </c>
      <c r="CV733" s="2" t="s">
        <v>1720</v>
      </c>
      <c r="CW733" s="2" t="s">
        <v>238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252</v>
      </c>
      <c r="DF733" s="2" t="s">
        <v>237</v>
      </c>
      <c r="DG733" s="2" t="s">
        <v>2088</v>
      </c>
      <c r="DH733" s="2" t="s">
        <v>226</v>
      </c>
      <c r="DI733" s="2" t="s">
        <v>291</v>
      </c>
      <c r="DJ733" s="2" t="s">
        <v>226</v>
      </c>
      <c r="DK733" s="4"/>
      <c r="DL733" s="8"/>
      <c r="DM733" s="4">
        <v>12</v>
      </c>
      <c r="DN733" s="8">
        <v>254.52</v>
      </c>
      <c r="DO733" s="7">
        <v>-1</v>
      </c>
      <c r="DP733" s="7">
        <v>-1</v>
      </c>
      <c r="DQ733" s="2" t="s">
        <v>239</v>
      </c>
      <c r="DR733" s="2" t="s">
        <v>237</v>
      </c>
      <c r="DS733" s="2" t="s">
        <v>724</v>
      </c>
      <c r="DT733" s="2" t="s">
        <v>553</v>
      </c>
      <c r="DU733" s="2" t="s">
        <v>291</v>
      </c>
      <c r="DV733" s="2" t="s">
        <v>226</v>
      </c>
      <c r="DW733" s="4"/>
      <c r="DX733" s="8"/>
      <c r="DY733" s="4">
        <v>11</v>
      </c>
      <c r="DZ733" s="8">
        <v>361.57</v>
      </c>
      <c r="EA733" s="7">
        <v>-1</v>
      </c>
      <c r="EB733" s="7">
        <v>-1</v>
      </c>
      <c r="EC733" s="2" t="s">
        <v>239</v>
      </c>
      <c r="ED733" s="2" t="s">
        <v>237</v>
      </c>
      <c r="EE733" s="2" t="s">
        <v>1753</v>
      </c>
      <c r="EF733" s="2" t="s">
        <v>1177</v>
      </c>
      <c r="EG733" s="2" t="s">
        <v>238</v>
      </c>
      <c r="EH733" s="2" t="s">
        <v>226</v>
      </c>
      <c r="EI733" s="4"/>
      <c r="EJ733" s="8"/>
      <c r="EK733" s="4">
        <v>13</v>
      </c>
      <c r="EL733" s="8">
        <v>380.9</v>
      </c>
      <c r="EM733" s="7">
        <v>-1</v>
      </c>
      <c r="EN733" s="7">
        <v>-1</v>
      </c>
      <c r="EO733" s="2" t="s">
        <v>239</v>
      </c>
      <c r="EP733" s="2" t="s">
        <v>237</v>
      </c>
      <c r="EQ733" s="2" t="s">
        <v>2600</v>
      </c>
      <c r="ER733" s="2" t="s">
        <v>532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239</v>
      </c>
      <c r="FB733" s="2" t="s">
        <v>237</v>
      </c>
      <c r="FC733" s="2" t="s">
        <v>733</v>
      </c>
      <c r="FD733" s="2" t="s">
        <v>2524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237</v>
      </c>
      <c r="FO733" s="2" t="s">
        <v>2600</v>
      </c>
      <c r="FP733" s="2" t="s">
        <v>664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239</v>
      </c>
      <c r="FZ733" s="2" t="s">
        <v>237</v>
      </c>
      <c r="GA733" s="2" t="s">
        <v>226</v>
      </c>
      <c r="GB733" s="2" t="s">
        <v>226</v>
      </c>
      <c r="GC733" s="2" t="s">
        <v>238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252</v>
      </c>
      <c r="GL733" s="2" t="s">
        <v>237</v>
      </c>
      <c r="GM733" s="2" t="s">
        <v>226</v>
      </c>
      <c r="GN733" s="2" t="s">
        <v>226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266</v>
      </c>
      <c r="GX733" s="2" t="s">
        <v>237</v>
      </c>
      <c r="GY733" s="2" t="s">
        <v>226</v>
      </c>
      <c r="GZ733" s="2" t="s">
        <v>226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252</v>
      </c>
      <c r="HJ733" s="2" t="s">
        <v>237</v>
      </c>
      <c r="HK733" s="2" t="s">
        <v>226</v>
      </c>
      <c r="HL733" s="2" t="s">
        <v>226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236</v>
      </c>
      <c r="HV733" s="2" t="s">
        <v>237</v>
      </c>
      <c r="HW733" s="2" t="s">
        <v>226</v>
      </c>
      <c r="HX733" s="2" t="s">
        <v>226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252</v>
      </c>
      <c r="IH733" s="2" t="s">
        <v>237</v>
      </c>
      <c r="II733" s="2" t="s">
        <v>226</v>
      </c>
      <c r="IJ733" s="2" t="s">
        <v>226</v>
      </c>
      <c r="IK733" s="2" t="s">
        <v>238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252</v>
      </c>
      <c r="IT733" s="2" t="s">
        <v>237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252</v>
      </c>
      <c r="JF733" s="2" t="s">
        <v>237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252</v>
      </c>
      <c r="JR733" s="2" t="s">
        <v>237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237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252</v>
      </c>
      <c r="KP733" s="2" t="s">
        <v>237</v>
      </c>
      <c r="KQ733" s="2" t="s">
        <v>226</v>
      </c>
      <c r="KR733" s="2" t="s">
        <v>226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252</v>
      </c>
      <c r="LB733" s="2" t="s">
        <v>237</v>
      </c>
      <c r="LC733" s="2" t="s">
        <v>226</v>
      </c>
      <c r="LD733" s="2" t="s">
        <v>226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252</v>
      </c>
      <c r="LN733" s="2" t="s">
        <v>237</v>
      </c>
      <c r="LO733" s="2" t="s">
        <v>226</v>
      </c>
      <c r="LP733" s="2" t="s">
        <v>226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448</v>
      </c>
      <c r="MX733" s="2" t="s">
        <v>237</v>
      </c>
      <c r="MY733" s="2" t="s">
        <v>226</v>
      </c>
      <c r="MZ733" s="2" t="s">
        <v>226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239</v>
      </c>
      <c r="NJ733" s="2" t="s">
        <v>237</v>
      </c>
      <c r="NK733" s="2" t="s">
        <v>4689</v>
      </c>
      <c r="NL733" s="2" t="s">
        <v>414</v>
      </c>
      <c r="NM733" s="2" t="s">
        <v>238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239</v>
      </c>
      <c r="NV733" s="2" t="s">
        <v>237</v>
      </c>
      <c r="NW733" s="2" t="s">
        <v>733</v>
      </c>
      <c r="NX733" s="2" t="s">
        <v>2604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252</v>
      </c>
      <c r="OH733" s="2" t="s">
        <v>237</v>
      </c>
      <c r="OI733" s="2" t="s">
        <v>226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252</v>
      </c>
      <c r="OT733" s="2" t="s">
        <v>237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266</v>
      </c>
      <c r="QD733" s="2" t="s">
        <v>237</v>
      </c>
      <c r="QE733" s="2" t="s">
        <v>226</v>
      </c>
      <c r="QF733" s="2" t="s">
        <v>226</v>
      </c>
      <c r="QG733" s="2" t="s">
        <v>238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252</v>
      </c>
      <c r="QP733" s="2" t="s">
        <v>237</v>
      </c>
      <c r="QQ733" s="2" t="s">
        <v>226</v>
      </c>
      <c r="QR733" s="2" t="s">
        <v>226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266</v>
      </c>
      <c r="RB733" s="2" t="s">
        <v>237</v>
      </c>
      <c r="RC733" s="2" t="s">
        <v>226</v>
      </c>
      <c r="RD733" s="2" t="s">
        <v>226</v>
      </c>
      <c r="RE733" s="2" t="s">
        <v>238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226</v>
      </c>
      <c r="RO733" s="2" t="s">
        <v>226</v>
      </c>
      <c r="RP733" s="2" t="s">
        <v>226</v>
      </c>
      <c r="RQ733" s="2" t="s">
        <v>226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252</v>
      </c>
      <c r="RZ733" s="2" t="s">
        <v>237</v>
      </c>
      <c r="SA733" s="2" t="s">
        <v>226</v>
      </c>
      <c r="SB733" s="2" t="s">
        <v>226</v>
      </c>
      <c r="SC733" s="2" t="s">
        <v>238</v>
      </c>
      <c r="SD733" s="2" t="s">
        <v>226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</row>
    <row r="734">
      <c r="A734" s="2" t="s">
        <v>4841</v>
      </c>
      <c r="B734" s="2" t="s">
        <v>577</v>
      </c>
      <c r="C734" s="2" t="s">
        <v>4666</v>
      </c>
      <c r="D734" s="2" t="s">
        <v>215</v>
      </c>
      <c r="E734" s="2" t="s">
        <v>216</v>
      </c>
      <c r="F734" s="2" t="s">
        <v>4821</v>
      </c>
      <c r="G734" s="2" t="s">
        <v>4822</v>
      </c>
      <c r="H734" s="2" t="s">
        <v>4823</v>
      </c>
      <c r="I734" s="2" t="s">
        <v>560</v>
      </c>
      <c r="J734" s="2" t="s">
        <v>221</v>
      </c>
      <c r="K734" s="2" t="s">
        <v>2320</v>
      </c>
      <c r="L734" s="3">
        <v>34.77</v>
      </c>
      <c r="M734" s="3">
        <v>36.51</v>
      </c>
      <c r="N734" s="3">
        <v>79.99</v>
      </c>
      <c r="O734" s="2" t="s">
        <v>302</v>
      </c>
      <c r="P734" s="2" t="s">
        <v>284</v>
      </c>
      <c r="Q734" s="2" t="s">
        <v>225</v>
      </c>
      <c r="R734" s="2" t="s">
        <v>226</v>
      </c>
      <c r="S734" s="2" t="s">
        <v>4840</v>
      </c>
      <c r="T734" s="2" t="s">
        <v>969</v>
      </c>
      <c r="U734" s="2" t="s">
        <v>371</v>
      </c>
      <c r="V734" s="2" t="s">
        <v>320</v>
      </c>
      <c r="W734" s="2" t="s">
        <v>231</v>
      </c>
      <c r="X734" s="2" t="s">
        <v>971</v>
      </c>
      <c r="Y734" s="2" t="s">
        <v>2600</v>
      </c>
      <c r="Z734" s="4"/>
      <c r="AA734" s="4">
        <f>=ROUNDDOWN({0},0)</f>
      </c>
      <c r="AB734" s="5">
        <v>0.4</v>
      </c>
      <c r="AC734" s="2" t="s">
        <v>226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/>
      <c r="AQ734" s="8"/>
      <c r="AR734" s="4">
        <v>133</v>
      </c>
      <c r="AS734" s="8">
        <v>4821.81</v>
      </c>
      <c r="AT734" s="7">
        <v>-1</v>
      </c>
      <c r="AU734" s="7">
        <v>-1</v>
      </c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/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 t="s">
        <v>226</v>
      </c>
      <c r="BJ734" s="4"/>
      <c r="BK734" s="8"/>
      <c r="BL734" s="2" t="s">
        <v>1321</v>
      </c>
      <c r="BM734" s="7"/>
      <c r="BN734" s="7"/>
      <c r="BO734" s="4"/>
      <c r="BP734" s="8"/>
      <c r="BQ734" s="4">
        <v>46</v>
      </c>
      <c r="BR734" s="8">
        <v>1667.54</v>
      </c>
      <c r="BS734" s="7">
        <v>-1</v>
      </c>
      <c r="BT734" s="7">
        <v>-1</v>
      </c>
      <c r="BU734" s="2" t="s">
        <v>239</v>
      </c>
      <c r="BV734" s="2" t="s">
        <v>237</v>
      </c>
      <c r="BW734" s="2" t="s">
        <v>226</v>
      </c>
      <c r="BX734" s="2" t="s">
        <v>3171</v>
      </c>
      <c r="BY734" s="2" t="s">
        <v>238</v>
      </c>
      <c r="BZ734" s="2" t="s">
        <v>226</v>
      </c>
      <c r="CA734" s="4"/>
      <c r="CB734" s="8"/>
      <c r="CC734" s="4">
        <v>6</v>
      </c>
      <c r="CD734" s="8">
        <v>236.58</v>
      </c>
      <c r="CE734" s="7">
        <v>-1</v>
      </c>
      <c r="CF734" s="7">
        <v>-1</v>
      </c>
      <c r="CG734" s="2" t="s">
        <v>239</v>
      </c>
      <c r="CH734" s="2" t="s">
        <v>237</v>
      </c>
      <c r="CI734" s="2" t="s">
        <v>327</v>
      </c>
      <c r="CJ734" s="2" t="s">
        <v>391</v>
      </c>
      <c r="CK734" s="2" t="s">
        <v>238</v>
      </c>
      <c r="CL734" s="2" t="s">
        <v>226</v>
      </c>
      <c r="CM734" s="4"/>
      <c r="CN734" s="8"/>
      <c r="CO734" s="4">
        <v>5</v>
      </c>
      <c r="CP734" s="8">
        <v>197.15</v>
      </c>
      <c r="CQ734" s="7">
        <v>-1</v>
      </c>
      <c r="CR734" s="7">
        <v>-1</v>
      </c>
      <c r="CS734" s="2" t="s">
        <v>239</v>
      </c>
      <c r="CT734" s="2" t="s">
        <v>237</v>
      </c>
      <c r="CU734" s="2" t="s">
        <v>724</v>
      </c>
      <c r="CV734" s="2" t="s">
        <v>697</v>
      </c>
      <c r="CW734" s="2" t="s">
        <v>238</v>
      </c>
      <c r="CX734" s="2" t="s">
        <v>226</v>
      </c>
      <c r="CY734" s="4"/>
      <c r="CZ734" s="8"/>
      <c r="DA734" s="4"/>
      <c r="DB734" s="8"/>
      <c r="DC734" s="7"/>
      <c r="DD734" s="7"/>
      <c r="DE734" s="2" t="s">
        <v>252</v>
      </c>
      <c r="DF734" s="2" t="s">
        <v>237</v>
      </c>
      <c r="DG734" s="2" t="s">
        <v>665</v>
      </c>
      <c r="DH734" s="2" t="s">
        <v>226</v>
      </c>
      <c r="DI734" s="2" t="s">
        <v>291</v>
      </c>
      <c r="DJ734" s="2" t="s">
        <v>226</v>
      </c>
      <c r="DK734" s="4"/>
      <c r="DL734" s="8"/>
      <c r="DM734" s="4">
        <v>8</v>
      </c>
      <c r="DN734" s="8">
        <v>203.6</v>
      </c>
      <c r="DO734" s="7">
        <v>-1</v>
      </c>
      <c r="DP734" s="7">
        <v>-1</v>
      </c>
      <c r="DQ734" s="2" t="s">
        <v>239</v>
      </c>
      <c r="DR734" s="2" t="s">
        <v>237</v>
      </c>
      <c r="DS734" s="2" t="s">
        <v>724</v>
      </c>
      <c r="DT734" s="2" t="s">
        <v>2601</v>
      </c>
      <c r="DU734" s="2" t="s">
        <v>291</v>
      </c>
      <c r="DV734" s="2" t="s">
        <v>226</v>
      </c>
      <c r="DW734" s="4"/>
      <c r="DX734" s="8"/>
      <c r="DY734" s="4">
        <v>39</v>
      </c>
      <c r="DZ734" s="8">
        <v>1494.87</v>
      </c>
      <c r="EA734" s="7">
        <v>-1</v>
      </c>
      <c r="EB734" s="7">
        <v>-1</v>
      </c>
      <c r="EC734" s="2" t="s">
        <v>239</v>
      </c>
      <c r="ED734" s="2" t="s">
        <v>237</v>
      </c>
      <c r="EE734" s="2" t="s">
        <v>1753</v>
      </c>
      <c r="EF734" s="2" t="s">
        <v>502</v>
      </c>
      <c r="EG734" s="2" t="s">
        <v>238</v>
      </c>
      <c r="EH734" s="2" t="s">
        <v>226</v>
      </c>
      <c r="EI734" s="4"/>
      <c r="EJ734" s="8"/>
      <c r="EK734" s="4">
        <v>27</v>
      </c>
      <c r="EL734" s="8">
        <v>949.05</v>
      </c>
      <c r="EM734" s="7">
        <v>-1</v>
      </c>
      <c r="EN734" s="7">
        <v>-1</v>
      </c>
      <c r="EO734" s="2" t="s">
        <v>239</v>
      </c>
      <c r="EP734" s="2" t="s">
        <v>237</v>
      </c>
      <c r="EQ734" s="2" t="s">
        <v>2600</v>
      </c>
      <c r="ER734" s="2" t="s">
        <v>697</v>
      </c>
      <c r="ES734" s="2" t="s">
        <v>238</v>
      </c>
      <c r="ET734" s="2" t="s">
        <v>226</v>
      </c>
      <c r="EU734" s="4"/>
      <c r="EV734" s="8"/>
      <c r="EW734" s="4">
        <v>2</v>
      </c>
      <c r="EX734" s="8">
        <v>73.02</v>
      </c>
      <c r="EY734" s="7">
        <v>-1</v>
      </c>
      <c r="EZ734" s="7">
        <v>-1</v>
      </c>
      <c r="FA734" s="2" t="s">
        <v>239</v>
      </c>
      <c r="FB734" s="2" t="s">
        <v>237</v>
      </c>
      <c r="FC734" s="2" t="s">
        <v>733</v>
      </c>
      <c r="FD734" s="2" t="s">
        <v>4127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237</v>
      </c>
      <c r="FO734" s="2" t="s">
        <v>2600</v>
      </c>
      <c r="FP734" s="2" t="s">
        <v>443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252</v>
      </c>
      <c r="GL734" s="2" t="s">
        <v>237</v>
      </c>
      <c r="GM734" s="2" t="s">
        <v>226</v>
      </c>
      <c r="GN734" s="2" t="s">
        <v>226</v>
      </c>
      <c r="GO734" s="2" t="s">
        <v>238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266</v>
      </c>
      <c r="GX734" s="2" t="s">
        <v>237</v>
      </c>
      <c r="GY734" s="2" t="s">
        <v>226</v>
      </c>
      <c r="GZ734" s="2" t="s">
        <v>226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252</v>
      </c>
      <c r="HJ734" s="2" t="s">
        <v>237</v>
      </c>
      <c r="HK734" s="2" t="s">
        <v>226</v>
      </c>
      <c r="HL734" s="2" t="s">
        <v>226</v>
      </c>
      <c r="HM734" s="2" t="s">
        <v>238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236</v>
      </c>
      <c r="HV734" s="2" t="s">
        <v>237</v>
      </c>
      <c r="HW734" s="2" t="s">
        <v>226</v>
      </c>
      <c r="HX734" s="2" t="s">
        <v>226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252</v>
      </c>
      <c r="IH734" s="2" t="s">
        <v>237</v>
      </c>
      <c r="II734" s="2" t="s">
        <v>226</v>
      </c>
      <c r="IJ734" s="2" t="s">
        <v>226</v>
      </c>
      <c r="IK734" s="2" t="s">
        <v>238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252</v>
      </c>
      <c r="IT734" s="2" t="s">
        <v>237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252</v>
      </c>
      <c r="JF734" s="2" t="s">
        <v>237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237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237</v>
      </c>
      <c r="KE734" s="2" t="s">
        <v>226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252</v>
      </c>
      <c r="KP734" s="2" t="s">
        <v>237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252</v>
      </c>
      <c r="LB734" s="2" t="s">
        <v>237</v>
      </c>
      <c r="LC734" s="2" t="s">
        <v>226</v>
      </c>
      <c r="LD734" s="2" t="s">
        <v>226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252</v>
      </c>
      <c r="LN734" s="2" t="s">
        <v>237</v>
      </c>
      <c r="LO734" s="2" t="s">
        <v>226</v>
      </c>
      <c r="LP734" s="2" t="s">
        <v>226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448</v>
      </c>
      <c r="MX734" s="2" t="s">
        <v>237</v>
      </c>
      <c r="MY734" s="2" t="s">
        <v>226</v>
      </c>
      <c r="MZ734" s="2" t="s">
        <v>226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239</v>
      </c>
      <c r="NJ734" s="2" t="s">
        <v>237</v>
      </c>
      <c r="NK734" s="2" t="s">
        <v>4689</v>
      </c>
      <c r="NL734" s="2" t="s">
        <v>556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237</v>
      </c>
      <c r="NW734" s="2" t="s">
        <v>733</v>
      </c>
      <c r="NX734" s="2" t="s">
        <v>355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252</v>
      </c>
      <c r="OH734" s="2" t="s">
        <v>237</v>
      </c>
      <c r="OI734" s="2" t="s">
        <v>226</v>
      </c>
      <c r="OJ734" s="2" t="s">
        <v>226</v>
      </c>
      <c r="OK734" s="2" t="s">
        <v>238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252</v>
      </c>
      <c r="OT734" s="2" t="s">
        <v>237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266</v>
      </c>
      <c r="QD734" s="2" t="s">
        <v>237</v>
      </c>
      <c r="QE734" s="2" t="s">
        <v>226</v>
      </c>
      <c r="QF734" s="2" t="s">
        <v>226</v>
      </c>
      <c r="QG734" s="2" t="s">
        <v>238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252</v>
      </c>
      <c r="QP734" s="2" t="s">
        <v>237</v>
      </c>
      <c r="QQ734" s="2" t="s">
        <v>226</v>
      </c>
      <c r="QR734" s="2" t="s">
        <v>226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266</v>
      </c>
      <c r="RB734" s="2" t="s">
        <v>237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252</v>
      </c>
      <c r="RZ734" s="2" t="s">
        <v>237</v>
      </c>
      <c r="SA734" s="2" t="s">
        <v>226</v>
      </c>
      <c r="SB734" s="2" t="s">
        <v>226</v>
      </c>
      <c r="SC734" s="2" t="s">
        <v>238</v>
      </c>
      <c r="SD734" s="2" t="s">
        <v>226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</row>
    <row r="735">
      <c r="A735" s="2" t="s">
        <v>4842</v>
      </c>
      <c r="B735" s="2" t="s">
        <v>577</v>
      </c>
      <c r="C735" s="2" t="s">
        <v>4666</v>
      </c>
      <c r="D735" s="2" t="s">
        <v>215</v>
      </c>
      <c r="E735" s="2" t="s">
        <v>216</v>
      </c>
      <c r="F735" s="2" t="s">
        <v>4821</v>
      </c>
      <c r="G735" s="2" t="s">
        <v>4822</v>
      </c>
      <c r="H735" s="2" t="s">
        <v>4823</v>
      </c>
      <c r="I735" s="2" t="s">
        <v>560</v>
      </c>
      <c r="J735" s="2" t="s">
        <v>268</v>
      </c>
      <c r="K735" s="2" t="s">
        <v>2320</v>
      </c>
      <c r="L735" s="3">
        <v>39.74</v>
      </c>
      <c r="M735" s="3">
        <v>41.73</v>
      </c>
      <c r="N735" s="3">
        <v>89.99</v>
      </c>
      <c r="O735" s="2" t="s">
        <v>283</v>
      </c>
      <c r="P735" s="2" t="s">
        <v>284</v>
      </c>
      <c r="Q735" s="2" t="s">
        <v>225</v>
      </c>
      <c r="R735" s="2" t="s">
        <v>226</v>
      </c>
      <c r="S735" s="2" t="s">
        <v>4840</v>
      </c>
      <c r="T735" s="2" t="s">
        <v>969</v>
      </c>
      <c r="U735" s="2" t="s">
        <v>371</v>
      </c>
      <c r="V735" s="2" t="s">
        <v>320</v>
      </c>
      <c r="W735" s="2" t="s">
        <v>231</v>
      </c>
      <c r="X735" s="2" t="s">
        <v>971</v>
      </c>
      <c r="Y735" s="2" t="s">
        <v>2600</v>
      </c>
      <c r="Z735" s="4"/>
      <c r="AA735" s="4">
        <f>=ROUNDDOWN({0},0)</f>
      </c>
      <c r="AB735" s="5">
        <v>0.3</v>
      </c>
      <c r="AC735" s="2" t="s">
        <v>226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>
        <v>21</v>
      </c>
      <c r="AS735" s="8">
        <v>869.64</v>
      </c>
      <c r="AT735" s="7">
        <v>-1</v>
      </c>
      <c r="AU735" s="7">
        <v>-1</v>
      </c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 t="s">
        <v>226</v>
      </c>
      <c r="BJ735" s="4"/>
      <c r="BK735" s="8"/>
      <c r="BL735" s="2" t="s">
        <v>4843</v>
      </c>
      <c r="BM735" s="7"/>
      <c r="BN735" s="7"/>
      <c r="BO735" s="4"/>
      <c r="BP735" s="8"/>
      <c r="BQ735" s="4">
        <v>2</v>
      </c>
      <c r="BR735" s="8">
        <v>91.4</v>
      </c>
      <c r="BS735" s="7">
        <v>-1</v>
      </c>
      <c r="BT735" s="7">
        <v>-1</v>
      </c>
      <c r="BU735" s="2" t="s">
        <v>239</v>
      </c>
      <c r="BV735" s="2" t="s">
        <v>237</v>
      </c>
      <c r="BW735" s="2" t="s">
        <v>226</v>
      </c>
      <c r="BX735" s="2" t="s">
        <v>473</v>
      </c>
      <c r="BY735" s="2" t="s">
        <v>238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237</v>
      </c>
      <c r="CI735" s="2" t="s">
        <v>327</v>
      </c>
      <c r="CJ735" s="2" t="s">
        <v>381</v>
      </c>
      <c r="CK735" s="2" t="s">
        <v>238</v>
      </c>
      <c r="CL735" s="2" t="s">
        <v>226</v>
      </c>
      <c r="CM735" s="4"/>
      <c r="CN735" s="8"/>
      <c r="CO735" s="4">
        <v>4</v>
      </c>
      <c r="CP735" s="8">
        <v>180.28</v>
      </c>
      <c r="CQ735" s="7">
        <v>-1</v>
      </c>
      <c r="CR735" s="7">
        <v>-1</v>
      </c>
      <c r="CS735" s="2" t="s">
        <v>239</v>
      </c>
      <c r="CT735" s="2" t="s">
        <v>237</v>
      </c>
      <c r="CU735" s="2" t="s">
        <v>724</v>
      </c>
      <c r="CV735" s="2" t="s">
        <v>374</v>
      </c>
      <c r="CW735" s="2" t="s">
        <v>238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252</v>
      </c>
      <c r="DF735" s="2" t="s">
        <v>237</v>
      </c>
      <c r="DG735" s="2" t="s">
        <v>665</v>
      </c>
      <c r="DH735" s="2" t="s">
        <v>226</v>
      </c>
      <c r="DI735" s="2" t="s">
        <v>291</v>
      </c>
      <c r="DJ735" s="2" t="s">
        <v>226</v>
      </c>
      <c r="DK735" s="4"/>
      <c r="DL735" s="8"/>
      <c r="DM735" s="4">
        <v>3</v>
      </c>
      <c r="DN735" s="8">
        <v>85.53</v>
      </c>
      <c r="DO735" s="7">
        <v>-1</v>
      </c>
      <c r="DP735" s="7">
        <v>-1</v>
      </c>
      <c r="DQ735" s="2" t="s">
        <v>239</v>
      </c>
      <c r="DR735" s="2" t="s">
        <v>237</v>
      </c>
      <c r="DS735" s="2" t="s">
        <v>724</v>
      </c>
      <c r="DT735" s="2" t="s">
        <v>402</v>
      </c>
      <c r="DU735" s="2" t="s">
        <v>291</v>
      </c>
      <c r="DV735" s="2" t="s">
        <v>226</v>
      </c>
      <c r="DW735" s="4"/>
      <c r="DX735" s="8"/>
      <c r="DY735" s="4">
        <v>9</v>
      </c>
      <c r="DZ735" s="8">
        <v>394.29</v>
      </c>
      <c r="EA735" s="7">
        <v>-1</v>
      </c>
      <c r="EB735" s="7">
        <v>-1</v>
      </c>
      <c r="EC735" s="2" t="s">
        <v>239</v>
      </c>
      <c r="ED735" s="2" t="s">
        <v>237</v>
      </c>
      <c r="EE735" s="2" t="s">
        <v>1753</v>
      </c>
      <c r="EF735" s="2" t="s">
        <v>502</v>
      </c>
      <c r="EG735" s="2" t="s">
        <v>238</v>
      </c>
      <c r="EH735" s="2" t="s">
        <v>226</v>
      </c>
      <c r="EI735" s="4"/>
      <c r="EJ735" s="8"/>
      <c r="EK735" s="4">
        <v>3</v>
      </c>
      <c r="EL735" s="8">
        <v>118.14</v>
      </c>
      <c r="EM735" s="7">
        <v>-1</v>
      </c>
      <c r="EN735" s="7">
        <v>-1</v>
      </c>
      <c r="EO735" s="2" t="s">
        <v>239</v>
      </c>
      <c r="EP735" s="2" t="s">
        <v>237</v>
      </c>
      <c r="EQ735" s="2" t="s">
        <v>2600</v>
      </c>
      <c r="ER735" s="2" t="s">
        <v>2213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237</v>
      </c>
      <c r="FC735" s="2" t="s">
        <v>733</v>
      </c>
      <c r="FD735" s="2" t="s">
        <v>710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237</v>
      </c>
      <c r="FO735" s="2" t="s">
        <v>2600</v>
      </c>
      <c r="FP735" s="2" t="s">
        <v>361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252</v>
      </c>
      <c r="GL735" s="2" t="s">
        <v>237</v>
      </c>
      <c r="GM735" s="2" t="s">
        <v>226</v>
      </c>
      <c r="GN735" s="2" t="s">
        <v>226</v>
      </c>
      <c r="GO735" s="2" t="s">
        <v>238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266</v>
      </c>
      <c r="GX735" s="2" t="s">
        <v>237</v>
      </c>
      <c r="GY735" s="2" t="s">
        <v>226</v>
      </c>
      <c r="GZ735" s="2" t="s">
        <v>226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252</v>
      </c>
      <c r="HJ735" s="2" t="s">
        <v>237</v>
      </c>
      <c r="HK735" s="2" t="s">
        <v>226</v>
      </c>
      <c r="HL735" s="2" t="s">
        <v>226</v>
      </c>
      <c r="HM735" s="2" t="s">
        <v>238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236</v>
      </c>
      <c r="HV735" s="2" t="s">
        <v>237</v>
      </c>
      <c r="HW735" s="2" t="s">
        <v>226</v>
      </c>
      <c r="HX735" s="2" t="s">
        <v>226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252</v>
      </c>
      <c r="IH735" s="2" t="s">
        <v>237</v>
      </c>
      <c r="II735" s="2" t="s">
        <v>226</v>
      </c>
      <c r="IJ735" s="2" t="s">
        <v>226</v>
      </c>
      <c r="IK735" s="2" t="s">
        <v>238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252</v>
      </c>
      <c r="IT735" s="2" t="s">
        <v>237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252</v>
      </c>
      <c r="JF735" s="2" t="s">
        <v>237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237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236</v>
      </c>
      <c r="KD735" s="2" t="s">
        <v>237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252</v>
      </c>
      <c r="KP735" s="2" t="s">
        <v>237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252</v>
      </c>
      <c r="LB735" s="2" t="s">
        <v>237</v>
      </c>
      <c r="LC735" s="2" t="s">
        <v>226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448</v>
      </c>
      <c r="LN735" s="2" t="s">
        <v>237</v>
      </c>
      <c r="LO735" s="2" t="s">
        <v>226</v>
      </c>
      <c r="LP735" s="2" t="s">
        <v>226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239</v>
      </c>
      <c r="MX735" s="2" t="s">
        <v>237</v>
      </c>
      <c r="MY735" s="2" t="s">
        <v>3267</v>
      </c>
      <c r="MZ735" s="2" t="s">
        <v>226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239</v>
      </c>
      <c r="NJ735" s="2" t="s">
        <v>237</v>
      </c>
      <c r="NK735" s="2" t="s">
        <v>4689</v>
      </c>
      <c r="NL735" s="2" t="s">
        <v>4844</v>
      </c>
      <c r="NM735" s="2" t="s">
        <v>238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239</v>
      </c>
      <c r="NV735" s="2" t="s">
        <v>237</v>
      </c>
      <c r="NW735" s="2" t="s">
        <v>733</v>
      </c>
      <c r="NX735" s="2" t="s">
        <v>1292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252</v>
      </c>
      <c r="OH735" s="2" t="s">
        <v>237</v>
      </c>
      <c r="OI735" s="2" t="s">
        <v>226</v>
      </c>
      <c r="OJ735" s="2" t="s">
        <v>226</v>
      </c>
      <c r="OK735" s="2" t="s">
        <v>238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252</v>
      </c>
      <c r="OT735" s="2" t="s">
        <v>237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266</v>
      </c>
      <c r="QD735" s="2" t="s">
        <v>237</v>
      </c>
      <c r="QE735" s="2" t="s">
        <v>226</v>
      </c>
      <c r="QF735" s="2" t="s">
        <v>226</v>
      </c>
      <c r="QG735" s="2" t="s">
        <v>238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252</v>
      </c>
      <c r="QP735" s="2" t="s">
        <v>237</v>
      </c>
      <c r="QQ735" s="2" t="s">
        <v>226</v>
      </c>
      <c r="QR735" s="2" t="s">
        <v>226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266</v>
      </c>
      <c r="RB735" s="2" t="s">
        <v>237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252</v>
      </c>
      <c r="RZ735" s="2" t="s">
        <v>237</v>
      </c>
      <c r="SA735" s="2" t="s">
        <v>226</v>
      </c>
      <c r="SB735" s="2" t="s">
        <v>226</v>
      </c>
      <c r="SC735" s="2" t="s">
        <v>238</v>
      </c>
      <c r="SD735" s="2" t="s">
        <v>226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</row>
    <row r="736">
      <c r="A736" s="2" t="s">
        <v>4845</v>
      </c>
      <c r="B736" s="2" t="s">
        <v>577</v>
      </c>
      <c r="C736" s="2" t="s">
        <v>4666</v>
      </c>
      <c r="D736" s="2" t="s">
        <v>215</v>
      </c>
      <c r="E736" s="2" t="s">
        <v>216</v>
      </c>
      <c r="F736" s="2" t="s">
        <v>4846</v>
      </c>
      <c r="G736" s="2" t="s">
        <v>2159</v>
      </c>
      <c r="H736" s="2" t="s">
        <v>4847</v>
      </c>
      <c r="I736" s="2" t="s">
        <v>560</v>
      </c>
      <c r="J736" s="2" t="s">
        <v>582</v>
      </c>
      <c r="K736" s="2" t="s">
        <v>405</v>
      </c>
      <c r="L736" s="3">
        <v>27</v>
      </c>
      <c r="M736" s="3">
        <v>28.35</v>
      </c>
      <c r="N736" s="3">
        <v>59.99</v>
      </c>
      <c r="O736" s="2" t="s">
        <v>223</v>
      </c>
      <c r="P736" s="2" t="s">
        <v>224</v>
      </c>
      <c r="Q736" s="2" t="s">
        <v>225</v>
      </c>
      <c r="R736" s="2" t="s">
        <v>226</v>
      </c>
      <c r="S736" s="2" t="s">
        <v>4848</v>
      </c>
      <c r="T736" s="2" t="s">
        <v>969</v>
      </c>
      <c r="U736" s="2" t="s">
        <v>489</v>
      </c>
      <c r="V736" s="2" t="s">
        <v>2050</v>
      </c>
      <c r="W736" s="2" t="s">
        <v>231</v>
      </c>
      <c r="X736" s="2" t="s">
        <v>2051</v>
      </c>
      <c r="Y736" s="2" t="s">
        <v>1353</v>
      </c>
      <c r="Z736" s="4">
        <v>263</v>
      </c>
      <c r="AA736" s="4">
        <f>=ROUNDDOWN(21.9166666666667,0)</f>
      </c>
      <c r="AB736" s="5">
        <v>12</v>
      </c>
      <c r="AC736" s="2" t="s">
        <v>1460</v>
      </c>
      <c r="AD736" s="4">
        <v>100</v>
      </c>
      <c r="AE736" s="4">
        <v>180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>
        <v>74</v>
      </c>
      <c r="AQ736" s="8">
        <v>2170.06</v>
      </c>
      <c r="AR736" s="4">
        <v>131</v>
      </c>
      <c r="AS736" s="8">
        <v>3625.73</v>
      </c>
      <c r="AT736" s="7">
        <v>-0.4351</v>
      </c>
      <c r="AU736" s="7">
        <v>-0.4015</v>
      </c>
      <c r="AV736" s="4">
        <v>200</v>
      </c>
      <c r="AW736" s="8">
        <v>6541.1</v>
      </c>
      <c r="AX736" s="4">
        <v>293</v>
      </c>
      <c r="AY736" s="8">
        <v>9104.17</v>
      </c>
      <c r="AZ736" s="7">
        <v>-0.3174</v>
      </c>
      <c r="BA736" s="7">
        <v>-0.2815</v>
      </c>
      <c r="BB736" s="7">
        <v>0.3318</v>
      </c>
      <c r="BC736" s="4">
        <v>200</v>
      </c>
      <c r="BD736" s="8">
        <v>6541.1</v>
      </c>
      <c r="BE736" s="4">
        <v>293</v>
      </c>
      <c r="BF736" s="8">
        <v>9104.17</v>
      </c>
      <c r="BG736" s="7">
        <v>-0.3174</v>
      </c>
      <c r="BH736" s="7">
        <v>-0.2815</v>
      </c>
      <c r="BI736" s="7">
        <v>1</v>
      </c>
      <c r="BJ736" s="4">
        <v>74</v>
      </c>
      <c r="BK736" s="8">
        <v>2170.06</v>
      </c>
      <c r="BL736" s="2" t="s">
        <v>4849</v>
      </c>
      <c r="BM736" s="7">
        <v>1</v>
      </c>
      <c r="BN736" s="7">
        <v>1</v>
      </c>
      <c r="BO736" s="4">
        <v>25</v>
      </c>
      <c r="BP736" s="8">
        <v>749.5</v>
      </c>
      <c r="BQ736" s="4">
        <v>15</v>
      </c>
      <c r="BR736" s="8">
        <v>449.7</v>
      </c>
      <c r="BS736" s="7">
        <v>0.6667</v>
      </c>
      <c r="BT736" s="7">
        <v>0.6667</v>
      </c>
      <c r="BU736" s="2" t="s">
        <v>239</v>
      </c>
      <c r="BV736" s="2" t="s">
        <v>223</v>
      </c>
      <c r="BW736" s="2" t="s">
        <v>226</v>
      </c>
      <c r="BX736" s="2" t="s">
        <v>1384</v>
      </c>
      <c r="BY736" s="2" t="s">
        <v>238</v>
      </c>
      <c r="BZ736" s="2" t="s">
        <v>226</v>
      </c>
      <c r="CA736" s="4">
        <v>21</v>
      </c>
      <c r="CB736" s="8">
        <v>603.33</v>
      </c>
      <c r="CC736" s="4">
        <v>31</v>
      </c>
      <c r="CD736" s="8">
        <v>890.63</v>
      </c>
      <c r="CE736" s="7">
        <v>-0.3226</v>
      </c>
      <c r="CF736" s="7">
        <v>-0.3226</v>
      </c>
      <c r="CG736" s="2" t="s">
        <v>239</v>
      </c>
      <c r="CH736" s="2" t="s">
        <v>223</v>
      </c>
      <c r="CI736" s="2" t="s">
        <v>1357</v>
      </c>
      <c r="CJ736" s="2" t="s">
        <v>1362</v>
      </c>
      <c r="CK736" s="2" t="s">
        <v>238</v>
      </c>
      <c r="CL736" s="2" t="s">
        <v>226</v>
      </c>
      <c r="CM736" s="4">
        <v>6</v>
      </c>
      <c r="CN736" s="8">
        <v>172.38</v>
      </c>
      <c r="CO736" s="4">
        <v>7</v>
      </c>
      <c r="CP736" s="8">
        <v>201.11</v>
      </c>
      <c r="CQ736" s="7">
        <v>-0.1429</v>
      </c>
      <c r="CR736" s="7">
        <v>-0.1429</v>
      </c>
      <c r="CS736" s="2" t="s">
        <v>239</v>
      </c>
      <c r="CT736" s="2" t="s">
        <v>223</v>
      </c>
      <c r="CU736" s="2" t="s">
        <v>1357</v>
      </c>
      <c r="CV736" s="2" t="s">
        <v>1386</v>
      </c>
      <c r="CW736" s="2" t="s">
        <v>238</v>
      </c>
      <c r="CX736" s="2" t="s">
        <v>226</v>
      </c>
      <c r="CY736" s="4">
        <v>7</v>
      </c>
      <c r="CZ736" s="8">
        <v>201.6</v>
      </c>
      <c r="DA736" s="4">
        <v>10</v>
      </c>
      <c r="DB736" s="8">
        <v>288</v>
      </c>
      <c r="DC736" s="7">
        <v>-0.3</v>
      </c>
      <c r="DD736" s="7">
        <v>-0.3</v>
      </c>
      <c r="DE736" s="2" t="s">
        <v>239</v>
      </c>
      <c r="DF736" s="2" t="s">
        <v>223</v>
      </c>
      <c r="DG736" s="2" t="s">
        <v>980</v>
      </c>
      <c r="DH736" s="2" t="s">
        <v>2116</v>
      </c>
      <c r="DI736" s="2" t="s">
        <v>238</v>
      </c>
      <c r="DJ736" s="2" t="s">
        <v>226</v>
      </c>
      <c r="DK736" s="4">
        <v>6</v>
      </c>
      <c r="DL736" s="8">
        <v>162.3</v>
      </c>
      <c r="DM736" s="4">
        <v>17</v>
      </c>
      <c r="DN736" s="8">
        <v>405.76</v>
      </c>
      <c r="DO736" s="7">
        <v>-0.6471</v>
      </c>
      <c r="DP736" s="7">
        <v>-0.6</v>
      </c>
      <c r="DQ736" s="2" t="s">
        <v>239</v>
      </c>
      <c r="DR736" s="2" t="s">
        <v>223</v>
      </c>
      <c r="DS736" s="2" t="s">
        <v>1357</v>
      </c>
      <c r="DT736" s="2" t="s">
        <v>1363</v>
      </c>
      <c r="DU736" s="2" t="s">
        <v>238</v>
      </c>
      <c r="DV736" s="2" t="s">
        <v>226</v>
      </c>
      <c r="DW736" s="4">
        <v>1</v>
      </c>
      <c r="DX736" s="8">
        <v>27.95</v>
      </c>
      <c r="DY736" s="4">
        <v>12</v>
      </c>
      <c r="DZ736" s="8">
        <v>335.4</v>
      </c>
      <c r="EA736" s="7">
        <v>-0.9167</v>
      </c>
      <c r="EB736" s="7">
        <v>-0.9167</v>
      </c>
      <c r="EC736" s="2" t="s">
        <v>239</v>
      </c>
      <c r="ED736" s="2" t="s">
        <v>223</v>
      </c>
      <c r="EE736" s="2" t="s">
        <v>1357</v>
      </c>
      <c r="EF736" s="2" t="s">
        <v>1363</v>
      </c>
      <c r="EG736" s="2" t="s">
        <v>238</v>
      </c>
      <c r="EH736" s="2" t="s">
        <v>226</v>
      </c>
      <c r="EI736" s="4">
        <v>2</v>
      </c>
      <c r="EJ736" s="8">
        <v>54.26</v>
      </c>
      <c r="EK736" s="4">
        <v>25</v>
      </c>
      <c r="EL736" s="8">
        <v>678.25</v>
      </c>
      <c r="EM736" s="7">
        <v>-0.92</v>
      </c>
      <c r="EN736" s="7">
        <v>-0.92</v>
      </c>
      <c r="EO736" s="2" t="s">
        <v>239</v>
      </c>
      <c r="EP736" s="2" t="s">
        <v>223</v>
      </c>
      <c r="EQ736" s="2" t="s">
        <v>1357</v>
      </c>
      <c r="ER736" s="2" t="s">
        <v>1670</v>
      </c>
      <c r="ES736" s="2" t="s">
        <v>238</v>
      </c>
      <c r="ET736" s="2" t="s">
        <v>226</v>
      </c>
      <c r="EU736" s="4"/>
      <c r="EV736" s="8"/>
      <c r="EW736" s="4">
        <v>8</v>
      </c>
      <c r="EX736" s="8">
        <v>225.3</v>
      </c>
      <c r="EY736" s="7">
        <v>-1</v>
      </c>
      <c r="EZ736" s="7">
        <v>-1</v>
      </c>
      <c r="FA736" s="2" t="s">
        <v>239</v>
      </c>
      <c r="FB736" s="2" t="s">
        <v>223</v>
      </c>
      <c r="FC736" s="2" t="s">
        <v>1357</v>
      </c>
      <c r="FD736" s="2" t="s">
        <v>3811</v>
      </c>
      <c r="FE736" s="2" t="s">
        <v>238</v>
      </c>
      <c r="FF736" s="2" t="s">
        <v>226</v>
      </c>
      <c r="FG736" s="4">
        <v>1</v>
      </c>
      <c r="FH736" s="8">
        <v>52.99</v>
      </c>
      <c r="FI736" s="4"/>
      <c r="FJ736" s="8"/>
      <c r="FK736" s="7"/>
      <c r="FL736" s="7"/>
      <c r="FM736" s="2" t="s">
        <v>239</v>
      </c>
      <c r="FN736" s="2" t="s">
        <v>223</v>
      </c>
      <c r="FO736" s="2" t="s">
        <v>1357</v>
      </c>
      <c r="FP736" s="2" t="s">
        <v>1376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239</v>
      </c>
      <c r="FZ736" s="2" t="s">
        <v>223</v>
      </c>
      <c r="GA736" s="2" t="s">
        <v>661</v>
      </c>
      <c r="GB736" s="2" t="s">
        <v>226</v>
      </c>
      <c r="GC736" s="2" t="s">
        <v>238</v>
      </c>
      <c r="GD736" s="2" t="s">
        <v>226</v>
      </c>
      <c r="GE736" s="4"/>
      <c r="GF736" s="8"/>
      <c r="GG736" s="4">
        <v>2</v>
      </c>
      <c r="GH736" s="8">
        <v>55.9</v>
      </c>
      <c r="GI736" s="7">
        <v>-1</v>
      </c>
      <c r="GJ736" s="7">
        <v>-1</v>
      </c>
      <c r="GK736" s="2" t="s">
        <v>1002</v>
      </c>
      <c r="GL736" s="2" t="s">
        <v>237</v>
      </c>
      <c r="GM736" s="2" t="s">
        <v>1357</v>
      </c>
      <c r="GN736" s="2" t="s">
        <v>1466</v>
      </c>
      <c r="GO736" s="2" t="s">
        <v>238</v>
      </c>
      <c r="GP736" s="2" t="s">
        <v>226</v>
      </c>
      <c r="GQ736" s="4">
        <v>4</v>
      </c>
      <c r="GR736" s="8">
        <v>117.4</v>
      </c>
      <c r="GS736" s="4"/>
      <c r="GT736" s="8"/>
      <c r="GU736" s="7"/>
      <c r="GV736" s="7"/>
      <c r="GW736" s="2" t="s">
        <v>239</v>
      </c>
      <c r="GX736" s="2" t="s">
        <v>223</v>
      </c>
      <c r="GY736" s="2" t="s">
        <v>1025</v>
      </c>
      <c r="GZ736" s="2" t="s">
        <v>1119</v>
      </c>
      <c r="HA736" s="2" t="s">
        <v>238</v>
      </c>
      <c r="HB736" s="2" t="s">
        <v>226</v>
      </c>
      <c r="HC736" s="4"/>
      <c r="HD736" s="8"/>
      <c r="HE736" s="4">
        <v>4</v>
      </c>
      <c r="HF736" s="8">
        <v>95.68</v>
      </c>
      <c r="HG736" s="7">
        <v>-1</v>
      </c>
      <c r="HH736" s="7">
        <v>-1</v>
      </c>
      <c r="HI736" s="2" t="s">
        <v>239</v>
      </c>
      <c r="HJ736" s="2" t="s">
        <v>223</v>
      </c>
      <c r="HK736" s="2" t="s">
        <v>1114</v>
      </c>
      <c r="HL736" s="2" t="s">
        <v>1135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239</v>
      </c>
      <c r="HV736" s="2" t="s">
        <v>261</v>
      </c>
      <c r="HW736" s="2" t="s">
        <v>2043</v>
      </c>
      <c r="HX736" s="2" t="s">
        <v>1363</v>
      </c>
      <c r="HY736" s="2" t="s">
        <v>238</v>
      </c>
      <c r="HZ736" s="2" t="s">
        <v>291</v>
      </c>
      <c r="IA736" s="4"/>
      <c r="IB736" s="8"/>
      <c r="IC736" s="4"/>
      <c r="ID736" s="8"/>
      <c r="IE736" s="7"/>
      <c r="IF736" s="7"/>
      <c r="IG736" s="2" t="s">
        <v>252</v>
      </c>
      <c r="IH736" s="2" t="s">
        <v>223</v>
      </c>
      <c r="II736" s="2" t="s">
        <v>226</v>
      </c>
      <c r="IJ736" s="2" t="s">
        <v>226</v>
      </c>
      <c r="IK736" s="2" t="s">
        <v>238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226</v>
      </c>
      <c r="IT736" s="2" t="s">
        <v>226</v>
      </c>
      <c r="IU736" s="2" t="s">
        <v>226</v>
      </c>
      <c r="IV736" s="2" t="s">
        <v>226</v>
      </c>
      <c r="IW736" s="2" t="s">
        <v>226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448</v>
      </c>
      <c r="JF736" s="2" t="s">
        <v>223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223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223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236</v>
      </c>
      <c r="KP736" s="2" t="s">
        <v>223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239</v>
      </c>
      <c r="LB736" s="2" t="s">
        <v>223</v>
      </c>
      <c r="LC736" s="2" t="s">
        <v>1004</v>
      </c>
      <c r="LD736" s="2" t="s">
        <v>3240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239</v>
      </c>
      <c r="LN736" s="2" t="s">
        <v>223</v>
      </c>
      <c r="LO736" s="2" t="s">
        <v>321</v>
      </c>
      <c r="LP736" s="2" t="s">
        <v>226</v>
      </c>
      <c r="LQ736" s="2" t="s">
        <v>238</v>
      </c>
      <c r="LR736" s="2" t="s">
        <v>226</v>
      </c>
      <c r="LS736" s="4">
        <v>1</v>
      </c>
      <c r="LT736" s="8">
        <v>28.35</v>
      </c>
      <c r="LU736" s="4"/>
      <c r="LV736" s="8"/>
      <c r="LW736" s="7"/>
      <c r="LX736" s="7"/>
      <c r="LY736" s="2" t="s">
        <v>239</v>
      </c>
      <c r="LZ736" s="2" t="s">
        <v>223</v>
      </c>
      <c r="MA736" s="2" t="s">
        <v>668</v>
      </c>
      <c r="MB736" s="2" t="s">
        <v>1327</v>
      </c>
      <c r="MC736" s="2" t="s">
        <v>238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239</v>
      </c>
      <c r="MX736" s="2" t="s">
        <v>223</v>
      </c>
      <c r="MY736" s="2" t="s">
        <v>1105</v>
      </c>
      <c r="MZ736" s="2" t="s">
        <v>1269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239</v>
      </c>
      <c r="NJ736" s="2" t="s">
        <v>261</v>
      </c>
      <c r="NK736" s="2" t="s">
        <v>1375</v>
      </c>
      <c r="NL736" s="2" t="s">
        <v>1363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239</v>
      </c>
      <c r="NV736" s="2" t="s">
        <v>237</v>
      </c>
      <c r="NW736" s="2" t="s">
        <v>1228</v>
      </c>
      <c r="NX736" s="2" t="s">
        <v>3733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239</v>
      </c>
      <c r="OH736" s="2" t="s">
        <v>237</v>
      </c>
      <c r="OI736" s="2" t="s">
        <v>671</v>
      </c>
      <c r="OJ736" s="2" t="s">
        <v>226</v>
      </c>
      <c r="OK736" s="2" t="s">
        <v>238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252</v>
      </c>
      <c r="OT736" s="2" t="s">
        <v>223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236</v>
      </c>
      <c r="PF736" s="2" t="s">
        <v>223</v>
      </c>
      <c r="PG736" s="2" t="s">
        <v>226</v>
      </c>
      <c r="PH736" s="2" t="s">
        <v>226</v>
      </c>
      <c r="PI736" s="2" t="s">
        <v>238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239</v>
      </c>
      <c r="QP736" s="2" t="s">
        <v>237</v>
      </c>
      <c r="QQ736" s="2" t="s">
        <v>1068</v>
      </c>
      <c r="QR736" s="2" t="s">
        <v>1827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266</v>
      </c>
      <c r="RB736" s="2" t="s">
        <v>223</v>
      </c>
      <c r="RC736" s="2" t="s">
        <v>226</v>
      </c>
      <c r="RD736" s="2" t="s">
        <v>226</v>
      </c>
      <c r="RE736" s="2" t="s">
        <v>238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239</v>
      </c>
      <c r="RZ736" s="2" t="s">
        <v>237</v>
      </c>
      <c r="SA736" s="2" t="s">
        <v>1040</v>
      </c>
      <c r="SB736" s="2" t="s">
        <v>1058</v>
      </c>
      <c r="SC736" s="2" t="s">
        <v>238</v>
      </c>
      <c r="SD736" s="2" t="s">
        <v>226</v>
      </c>
      <c r="SE736" s="4">
        <v>263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>
        <v>100</v>
      </c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>
        <v>80</v>
      </c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</row>
    <row r="737">
      <c r="A737" s="2" t="s">
        <v>4850</v>
      </c>
      <c r="B737" s="2" t="s">
        <v>577</v>
      </c>
      <c r="C737" s="2" t="s">
        <v>4666</v>
      </c>
      <c r="D737" s="2" t="s">
        <v>215</v>
      </c>
      <c r="E737" s="2" t="s">
        <v>216</v>
      </c>
      <c r="F737" s="2" t="s">
        <v>4846</v>
      </c>
      <c r="G737" s="2" t="s">
        <v>2159</v>
      </c>
      <c r="H737" s="2" t="s">
        <v>4847</v>
      </c>
      <c r="I737" s="2" t="s">
        <v>560</v>
      </c>
      <c r="J737" s="2" t="s">
        <v>221</v>
      </c>
      <c r="K737" s="2" t="s">
        <v>405</v>
      </c>
      <c r="L737" s="3">
        <v>32.2</v>
      </c>
      <c r="M737" s="3">
        <v>33.81</v>
      </c>
      <c r="N737" s="3">
        <v>69.99</v>
      </c>
      <c r="O737" s="2" t="s">
        <v>223</v>
      </c>
      <c r="P737" s="2" t="s">
        <v>224</v>
      </c>
      <c r="Q737" s="2" t="s">
        <v>225</v>
      </c>
      <c r="R737" s="2" t="s">
        <v>226</v>
      </c>
      <c r="S737" s="2" t="s">
        <v>4848</v>
      </c>
      <c r="T737" s="2" t="s">
        <v>969</v>
      </c>
      <c r="U737" s="2" t="s">
        <v>371</v>
      </c>
      <c r="V737" s="2" t="s">
        <v>2050</v>
      </c>
      <c r="W737" s="2" t="s">
        <v>231</v>
      </c>
      <c r="X737" s="2" t="s">
        <v>2051</v>
      </c>
      <c r="Y737" s="2" t="s">
        <v>1353</v>
      </c>
      <c r="Z737" s="4">
        <v>279</v>
      </c>
      <c r="AA737" s="4">
        <f>=ROUNDDOWN(19.9285714285714,0)</f>
      </c>
      <c r="AB737" s="5">
        <v>14</v>
      </c>
      <c r="AC737" s="2" t="s">
        <v>1460</v>
      </c>
      <c r="AD737" s="4">
        <v>160</v>
      </c>
      <c r="AE737" s="4">
        <v>300</v>
      </c>
      <c r="AF737" s="6">
        <v>65</v>
      </c>
      <c r="AG737" s="6"/>
      <c r="AH737" s="7">
        <v>0.8929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>
        <v>126</v>
      </c>
      <c r="AQ737" s="8">
        <v>4371.04</v>
      </c>
      <c r="AR737" s="4">
        <v>162</v>
      </c>
      <c r="AS737" s="8">
        <v>5478.44</v>
      </c>
      <c r="AT737" s="7">
        <v>-0.2222</v>
      </c>
      <c r="AU737" s="7">
        <v>-0.2021</v>
      </c>
      <c r="AV737" s="4" t="s">
        <v>226</v>
      </c>
      <c r="AW737" s="8" t="s">
        <v>226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>
        <v>0.6682</v>
      </c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 t="s">
        <v>226</v>
      </c>
      <c r="BJ737" s="4">
        <v>126</v>
      </c>
      <c r="BK737" s="8">
        <v>4371.04</v>
      </c>
      <c r="BL737" s="2" t="s">
        <v>4851</v>
      </c>
      <c r="BM737" s="7">
        <v>1</v>
      </c>
      <c r="BN737" s="7">
        <v>1</v>
      </c>
      <c r="BO737" s="4">
        <v>35</v>
      </c>
      <c r="BP737" s="8">
        <v>1258.95</v>
      </c>
      <c r="BQ737" s="4">
        <v>25</v>
      </c>
      <c r="BR737" s="8">
        <v>899.25</v>
      </c>
      <c r="BS737" s="7">
        <v>0.4</v>
      </c>
      <c r="BT737" s="7">
        <v>0.4</v>
      </c>
      <c r="BU737" s="2" t="s">
        <v>239</v>
      </c>
      <c r="BV737" s="2" t="s">
        <v>223</v>
      </c>
      <c r="BW737" s="2" t="s">
        <v>226</v>
      </c>
      <c r="BX737" s="2" t="s">
        <v>3808</v>
      </c>
      <c r="BY737" s="2" t="s">
        <v>238</v>
      </c>
      <c r="BZ737" s="2" t="s">
        <v>226</v>
      </c>
      <c r="CA737" s="4">
        <v>37</v>
      </c>
      <c r="CB737" s="8">
        <v>1275.76</v>
      </c>
      <c r="CC737" s="4">
        <v>49</v>
      </c>
      <c r="CD737" s="8">
        <v>1689.52</v>
      </c>
      <c r="CE737" s="7">
        <v>-0.2449</v>
      </c>
      <c r="CF737" s="7">
        <v>-0.2449</v>
      </c>
      <c r="CG737" s="2" t="s">
        <v>239</v>
      </c>
      <c r="CH737" s="2" t="s">
        <v>223</v>
      </c>
      <c r="CI737" s="2" t="s">
        <v>1357</v>
      </c>
      <c r="CJ737" s="2" t="s">
        <v>1363</v>
      </c>
      <c r="CK737" s="2" t="s">
        <v>238</v>
      </c>
      <c r="CL737" s="2" t="s">
        <v>226</v>
      </c>
      <c r="CM737" s="4">
        <v>11</v>
      </c>
      <c r="CN737" s="8">
        <v>379.28</v>
      </c>
      <c r="CO737" s="4">
        <v>8</v>
      </c>
      <c r="CP737" s="8">
        <v>275.84</v>
      </c>
      <c r="CQ737" s="7">
        <v>0.375</v>
      </c>
      <c r="CR737" s="7">
        <v>0.375</v>
      </c>
      <c r="CS737" s="2" t="s">
        <v>239</v>
      </c>
      <c r="CT737" s="2" t="s">
        <v>223</v>
      </c>
      <c r="CU737" s="2" t="s">
        <v>1357</v>
      </c>
      <c r="CV737" s="2" t="s">
        <v>1386</v>
      </c>
      <c r="CW737" s="2" t="s">
        <v>238</v>
      </c>
      <c r="CX737" s="2" t="s">
        <v>226</v>
      </c>
      <c r="CY737" s="4">
        <v>3</v>
      </c>
      <c r="CZ737" s="8">
        <v>102.9</v>
      </c>
      <c r="DA737" s="4">
        <v>15</v>
      </c>
      <c r="DB737" s="8">
        <v>514.5</v>
      </c>
      <c r="DC737" s="7">
        <v>-0.8</v>
      </c>
      <c r="DD737" s="7">
        <v>-0.8</v>
      </c>
      <c r="DE737" s="2" t="s">
        <v>239</v>
      </c>
      <c r="DF737" s="2" t="s">
        <v>223</v>
      </c>
      <c r="DG737" s="2" t="s">
        <v>980</v>
      </c>
      <c r="DH737" s="2" t="s">
        <v>1989</v>
      </c>
      <c r="DI737" s="2" t="s">
        <v>238</v>
      </c>
      <c r="DJ737" s="2" t="s">
        <v>226</v>
      </c>
      <c r="DK737" s="4">
        <v>7</v>
      </c>
      <c r="DL737" s="8">
        <v>220.73</v>
      </c>
      <c r="DM737" s="4">
        <v>19</v>
      </c>
      <c r="DN737" s="8">
        <v>564.83</v>
      </c>
      <c r="DO737" s="7">
        <v>-0.6316</v>
      </c>
      <c r="DP737" s="7">
        <v>-0.6092</v>
      </c>
      <c r="DQ737" s="2" t="s">
        <v>239</v>
      </c>
      <c r="DR737" s="2" t="s">
        <v>223</v>
      </c>
      <c r="DS737" s="2" t="s">
        <v>1357</v>
      </c>
      <c r="DT737" s="2" t="s">
        <v>1363</v>
      </c>
      <c r="DU737" s="2" t="s">
        <v>238</v>
      </c>
      <c r="DV737" s="2" t="s">
        <v>226</v>
      </c>
      <c r="DW737" s="4">
        <v>6</v>
      </c>
      <c r="DX737" s="8">
        <v>201.24</v>
      </c>
      <c r="DY737" s="4">
        <v>1</v>
      </c>
      <c r="DZ737" s="8">
        <v>33.54</v>
      </c>
      <c r="EA737" s="7">
        <v>5</v>
      </c>
      <c r="EB737" s="7">
        <v>5</v>
      </c>
      <c r="EC737" s="2" t="s">
        <v>239</v>
      </c>
      <c r="ED737" s="2" t="s">
        <v>223</v>
      </c>
      <c r="EE737" s="2" t="s">
        <v>1357</v>
      </c>
      <c r="EF737" s="2" t="s">
        <v>1363</v>
      </c>
      <c r="EG737" s="2" t="s">
        <v>238</v>
      </c>
      <c r="EH737" s="2" t="s">
        <v>226</v>
      </c>
      <c r="EI737" s="4">
        <v>10</v>
      </c>
      <c r="EJ737" s="8">
        <v>325.5</v>
      </c>
      <c r="EK737" s="4">
        <v>23</v>
      </c>
      <c r="EL737" s="8">
        <v>748.65</v>
      </c>
      <c r="EM737" s="7">
        <v>-0.5652</v>
      </c>
      <c r="EN737" s="7">
        <v>-0.5652</v>
      </c>
      <c r="EO737" s="2" t="s">
        <v>239</v>
      </c>
      <c r="EP737" s="2" t="s">
        <v>223</v>
      </c>
      <c r="EQ737" s="2" t="s">
        <v>1357</v>
      </c>
      <c r="ER737" s="2" t="s">
        <v>3811</v>
      </c>
      <c r="ES737" s="2" t="s">
        <v>238</v>
      </c>
      <c r="ET737" s="2" t="s">
        <v>226</v>
      </c>
      <c r="EU737" s="4">
        <v>9</v>
      </c>
      <c r="EV737" s="8">
        <v>324.94</v>
      </c>
      <c r="EW737" s="4">
        <v>4</v>
      </c>
      <c r="EX737" s="8">
        <v>131.82</v>
      </c>
      <c r="EY737" s="7">
        <v>1.25</v>
      </c>
      <c r="EZ737" s="7">
        <v>1.465</v>
      </c>
      <c r="FA737" s="2" t="s">
        <v>239</v>
      </c>
      <c r="FB737" s="2" t="s">
        <v>223</v>
      </c>
      <c r="FC737" s="2" t="s">
        <v>1357</v>
      </c>
      <c r="FD737" s="2" t="s">
        <v>3811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223</v>
      </c>
      <c r="FO737" s="2" t="s">
        <v>1357</v>
      </c>
      <c r="FP737" s="2" t="s">
        <v>1386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239</v>
      </c>
      <c r="FZ737" s="2" t="s">
        <v>223</v>
      </c>
      <c r="GA737" s="2" t="s">
        <v>661</v>
      </c>
      <c r="GB737" s="2" t="s">
        <v>226</v>
      </c>
      <c r="GC737" s="2" t="s">
        <v>238</v>
      </c>
      <c r="GD737" s="2" t="s">
        <v>226</v>
      </c>
      <c r="GE737" s="4"/>
      <c r="GF737" s="8"/>
      <c r="GG737" s="4">
        <v>5</v>
      </c>
      <c r="GH737" s="8">
        <v>167.7</v>
      </c>
      <c r="GI737" s="7">
        <v>-1</v>
      </c>
      <c r="GJ737" s="7">
        <v>-1</v>
      </c>
      <c r="GK737" s="2" t="s">
        <v>1002</v>
      </c>
      <c r="GL737" s="2" t="s">
        <v>237</v>
      </c>
      <c r="GM737" s="2" t="s">
        <v>1357</v>
      </c>
      <c r="GN737" s="2" t="s">
        <v>1447</v>
      </c>
      <c r="GO737" s="2" t="s">
        <v>238</v>
      </c>
      <c r="GP737" s="2" t="s">
        <v>226</v>
      </c>
      <c r="GQ737" s="4">
        <v>5</v>
      </c>
      <c r="GR737" s="8">
        <v>176.15</v>
      </c>
      <c r="GS737" s="4">
        <v>2</v>
      </c>
      <c r="GT737" s="8">
        <v>70.46</v>
      </c>
      <c r="GU737" s="7">
        <v>1.5</v>
      </c>
      <c r="GV737" s="7">
        <v>1.5</v>
      </c>
      <c r="GW737" s="2" t="s">
        <v>239</v>
      </c>
      <c r="GX737" s="2" t="s">
        <v>223</v>
      </c>
      <c r="GY737" s="2" t="s">
        <v>2199</v>
      </c>
      <c r="GZ737" s="2" t="s">
        <v>1073</v>
      </c>
      <c r="HA737" s="2" t="s">
        <v>238</v>
      </c>
      <c r="HB737" s="2" t="s">
        <v>226</v>
      </c>
      <c r="HC737" s="4">
        <v>2</v>
      </c>
      <c r="HD737" s="8">
        <v>71.78</v>
      </c>
      <c r="HE737" s="4">
        <v>4</v>
      </c>
      <c r="HF737" s="8">
        <v>143.56</v>
      </c>
      <c r="HG737" s="7">
        <v>-0.5</v>
      </c>
      <c r="HH737" s="7">
        <v>-0.5</v>
      </c>
      <c r="HI737" s="2" t="s">
        <v>239</v>
      </c>
      <c r="HJ737" s="2" t="s">
        <v>223</v>
      </c>
      <c r="HK737" s="2" t="s">
        <v>1114</v>
      </c>
      <c r="HL737" s="2" t="s">
        <v>808</v>
      </c>
      <c r="HM737" s="2" t="s">
        <v>238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1002</v>
      </c>
      <c r="HV737" s="2" t="s">
        <v>261</v>
      </c>
      <c r="HW737" s="2" t="s">
        <v>1357</v>
      </c>
      <c r="HX737" s="2" t="s">
        <v>1363</v>
      </c>
      <c r="HY737" s="2" t="s">
        <v>238</v>
      </c>
      <c r="HZ737" s="2" t="s">
        <v>291</v>
      </c>
      <c r="IA737" s="4"/>
      <c r="IB737" s="8"/>
      <c r="IC737" s="4"/>
      <c r="ID737" s="8"/>
      <c r="IE737" s="7"/>
      <c r="IF737" s="7"/>
      <c r="IG737" s="2" t="s">
        <v>252</v>
      </c>
      <c r="IH737" s="2" t="s">
        <v>223</v>
      </c>
      <c r="II737" s="2" t="s">
        <v>226</v>
      </c>
      <c r="IJ737" s="2" t="s">
        <v>226</v>
      </c>
      <c r="IK737" s="2" t="s">
        <v>238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226</v>
      </c>
      <c r="IT737" s="2" t="s">
        <v>226</v>
      </c>
      <c r="IU737" s="2" t="s">
        <v>226</v>
      </c>
      <c r="IV737" s="2" t="s">
        <v>226</v>
      </c>
      <c r="IW737" s="2" t="s">
        <v>226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448</v>
      </c>
      <c r="JF737" s="2" t="s">
        <v>223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252</v>
      </c>
      <c r="JR737" s="2" t="s">
        <v>223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223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223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239</v>
      </c>
      <c r="LB737" s="2" t="s">
        <v>223</v>
      </c>
      <c r="LC737" s="2" t="s">
        <v>1004</v>
      </c>
      <c r="LD737" s="2" t="s">
        <v>607</v>
      </c>
      <c r="LE737" s="2" t="s">
        <v>238</v>
      </c>
      <c r="LF737" s="2" t="s">
        <v>226</v>
      </c>
      <c r="LG737" s="4"/>
      <c r="LH737" s="8"/>
      <c r="LI737" s="4">
        <v>1</v>
      </c>
      <c r="LJ737" s="8">
        <v>33.81</v>
      </c>
      <c r="LK737" s="7">
        <v>-1</v>
      </c>
      <c r="LL737" s="7">
        <v>-1</v>
      </c>
      <c r="LM737" s="2" t="s">
        <v>239</v>
      </c>
      <c r="LN737" s="2" t="s">
        <v>223</v>
      </c>
      <c r="LO737" s="2" t="s">
        <v>321</v>
      </c>
      <c r="LP737" s="2" t="s">
        <v>2771</v>
      </c>
      <c r="LQ737" s="2" t="s">
        <v>238</v>
      </c>
      <c r="LR737" s="2" t="s">
        <v>226</v>
      </c>
      <c r="LS737" s="4">
        <v>1</v>
      </c>
      <c r="LT737" s="8">
        <v>33.81</v>
      </c>
      <c r="LU737" s="4"/>
      <c r="LV737" s="8"/>
      <c r="LW737" s="7"/>
      <c r="LX737" s="7"/>
      <c r="LY737" s="2" t="s">
        <v>239</v>
      </c>
      <c r="LZ737" s="2" t="s">
        <v>223</v>
      </c>
      <c r="MA737" s="2" t="s">
        <v>386</v>
      </c>
      <c r="MB737" s="2" t="s">
        <v>1405</v>
      </c>
      <c r="MC737" s="2" t="s">
        <v>238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239</v>
      </c>
      <c r="MX737" s="2" t="s">
        <v>223</v>
      </c>
      <c r="MY737" s="2" t="s">
        <v>1105</v>
      </c>
      <c r="MZ737" s="2" t="s">
        <v>903</v>
      </c>
      <c r="NA737" s="2" t="s">
        <v>238</v>
      </c>
      <c r="NB737" s="2" t="s">
        <v>226</v>
      </c>
      <c r="NC737" s="4"/>
      <c r="ND737" s="8"/>
      <c r="NE737" s="4">
        <v>6</v>
      </c>
      <c r="NF737" s="8">
        <v>204.96</v>
      </c>
      <c r="NG737" s="7">
        <v>-1</v>
      </c>
      <c r="NH737" s="7">
        <v>-1</v>
      </c>
      <c r="NI737" s="2" t="s">
        <v>239</v>
      </c>
      <c r="NJ737" s="2" t="s">
        <v>261</v>
      </c>
      <c r="NK737" s="2" t="s">
        <v>1375</v>
      </c>
      <c r="NL737" s="2" t="s">
        <v>1363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239</v>
      </c>
      <c r="NV737" s="2" t="s">
        <v>237</v>
      </c>
      <c r="NW737" s="2" t="s">
        <v>1228</v>
      </c>
      <c r="NX737" s="2" t="s">
        <v>1071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239</v>
      </c>
      <c r="OH737" s="2" t="s">
        <v>237</v>
      </c>
      <c r="OI737" s="2" t="s">
        <v>671</v>
      </c>
      <c r="OJ737" s="2" t="s">
        <v>2812</v>
      </c>
      <c r="OK737" s="2" t="s">
        <v>238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252</v>
      </c>
      <c r="OT737" s="2" t="s">
        <v>223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236</v>
      </c>
      <c r="PF737" s="2" t="s">
        <v>223</v>
      </c>
      <c r="PG737" s="2" t="s">
        <v>226</v>
      </c>
      <c r="PH737" s="2" t="s">
        <v>226</v>
      </c>
      <c r="PI737" s="2" t="s">
        <v>238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239</v>
      </c>
      <c r="QP737" s="2" t="s">
        <v>237</v>
      </c>
      <c r="QQ737" s="2" t="s">
        <v>1068</v>
      </c>
      <c r="QR737" s="2" t="s">
        <v>1208</v>
      </c>
      <c r="QS737" s="2" t="s">
        <v>238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266</v>
      </c>
      <c r="RB737" s="2" t="s">
        <v>223</v>
      </c>
      <c r="RC737" s="2" t="s">
        <v>226</v>
      </c>
      <c r="RD737" s="2" t="s">
        <v>226</v>
      </c>
      <c r="RE737" s="2" t="s">
        <v>238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239</v>
      </c>
      <c r="RZ737" s="2" t="s">
        <v>237</v>
      </c>
      <c r="SA737" s="2" t="s">
        <v>1040</v>
      </c>
      <c r="SB737" s="2" t="s">
        <v>4852</v>
      </c>
      <c r="SC737" s="2" t="s">
        <v>238</v>
      </c>
      <c r="SD737" s="2" t="s">
        <v>226</v>
      </c>
      <c r="SE737" s="4">
        <v>279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>
        <v>160</v>
      </c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>
        <v>140</v>
      </c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</row>
    <row r="738">
      <c r="A738" s="2" t="s">
        <v>4853</v>
      </c>
      <c r="B738" s="2" t="s">
        <v>577</v>
      </c>
      <c r="C738" s="2" t="s">
        <v>4666</v>
      </c>
      <c r="D738" s="2" t="s">
        <v>215</v>
      </c>
      <c r="E738" s="2" t="s">
        <v>216</v>
      </c>
      <c r="F738" s="2" t="s">
        <v>4854</v>
      </c>
      <c r="G738" s="2" t="s">
        <v>4855</v>
      </c>
      <c r="H738" s="2" t="s">
        <v>4856</v>
      </c>
      <c r="I738" s="2" t="s">
        <v>560</v>
      </c>
      <c r="J738" s="2" t="s">
        <v>582</v>
      </c>
      <c r="K738" s="2" t="s">
        <v>2130</v>
      </c>
      <c r="L738" s="3">
        <v>27.6</v>
      </c>
      <c r="M738" s="3">
        <v>28.98</v>
      </c>
      <c r="N738" s="3">
        <v>59.99</v>
      </c>
      <c r="O738" s="2" t="s">
        <v>223</v>
      </c>
      <c r="P738" s="2" t="s">
        <v>224</v>
      </c>
      <c r="Q738" s="2" t="s">
        <v>225</v>
      </c>
      <c r="R738" s="2" t="s">
        <v>226</v>
      </c>
      <c r="S738" s="2" t="s">
        <v>4857</v>
      </c>
      <c r="T738" s="2" t="s">
        <v>969</v>
      </c>
      <c r="U738" s="2" t="s">
        <v>489</v>
      </c>
      <c r="V738" s="2" t="s">
        <v>1893</v>
      </c>
      <c r="W738" s="2" t="s">
        <v>1894</v>
      </c>
      <c r="X738" s="2" t="s">
        <v>231</v>
      </c>
      <c r="Y738" s="2" t="s">
        <v>1353</v>
      </c>
      <c r="Z738" s="4">
        <v>116</v>
      </c>
      <c r="AA738" s="4">
        <f>=ROUNDDOWN(19.3333333333333,0)</f>
      </c>
      <c r="AB738" s="5">
        <v>6</v>
      </c>
      <c r="AC738" s="2" t="s">
        <v>4858</v>
      </c>
      <c r="AD738" s="4">
        <v>150</v>
      </c>
      <c r="AE738" s="4">
        <v>150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59</v>
      </c>
      <c r="AQ738" s="8">
        <v>1674.11</v>
      </c>
      <c r="AR738" s="4">
        <v>62</v>
      </c>
      <c r="AS738" s="8">
        <v>1716.01</v>
      </c>
      <c r="AT738" s="7">
        <v>-0.0484</v>
      </c>
      <c r="AU738" s="7">
        <v>-0.0244</v>
      </c>
      <c r="AV738" s="4">
        <v>190</v>
      </c>
      <c r="AW738" s="8">
        <v>6495.82</v>
      </c>
      <c r="AX738" s="4">
        <v>219</v>
      </c>
      <c r="AY738" s="8">
        <v>7523.31</v>
      </c>
      <c r="AZ738" s="7">
        <v>-0.1324</v>
      </c>
      <c r="BA738" s="7">
        <v>-0.1366</v>
      </c>
      <c r="BB738" s="7">
        <v>0.2577</v>
      </c>
      <c r="BC738" s="4">
        <v>190</v>
      </c>
      <c r="BD738" s="8">
        <v>6495.82</v>
      </c>
      <c r="BE738" s="4">
        <v>219</v>
      </c>
      <c r="BF738" s="8">
        <v>7523.31</v>
      </c>
      <c r="BG738" s="7">
        <v>-0.1324</v>
      </c>
      <c r="BH738" s="7">
        <v>-0.1366</v>
      </c>
      <c r="BI738" s="7">
        <v>1</v>
      </c>
      <c r="BJ738" s="4">
        <v>59</v>
      </c>
      <c r="BK738" s="8">
        <v>1674.11</v>
      </c>
      <c r="BL738" s="2" t="s">
        <v>4859</v>
      </c>
      <c r="BM738" s="7">
        <v>1</v>
      </c>
      <c r="BN738" s="7">
        <v>1</v>
      </c>
      <c r="BO738" s="4">
        <v>10</v>
      </c>
      <c r="BP738" s="8">
        <v>295.6</v>
      </c>
      <c r="BQ738" s="4">
        <v>4</v>
      </c>
      <c r="BR738" s="8">
        <v>118.24</v>
      </c>
      <c r="BS738" s="7">
        <v>1.5</v>
      </c>
      <c r="BT738" s="7">
        <v>1.5</v>
      </c>
      <c r="BU738" s="2" t="s">
        <v>239</v>
      </c>
      <c r="BV738" s="2" t="s">
        <v>223</v>
      </c>
      <c r="BW738" s="2" t="s">
        <v>226</v>
      </c>
      <c r="BX738" s="2" t="s">
        <v>2374</v>
      </c>
      <c r="BY738" s="2" t="s">
        <v>238</v>
      </c>
      <c r="BZ738" s="2" t="s">
        <v>226</v>
      </c>
      <c r="CA738" s="4">
        <v>24</v>
      </c>
      <c r="CB738" s="8">
        <v>689.52</v>
      </c>
      <c r="CC738" s="4">
        <v>19</v>
      </c>
      <c r="CD738" s="8">
        <v>545.87</v>
      </c>
      <c r="CE738" s="7">
        <v>0.2632</v>
      </c>
      <c r="CF738" s="7">
        <v>0.2632</v>
      </c>
      <c r="CG738" s="2" t="s">
        <v>239</v>
      </c>
      <c r="CH738" s="2" t="s">
        <v>223</v>
      </c>
      <c r="CI738" s="2" t="s">
        <v>1357</v>
      </c>
      <c r="CJ738" s="2" t="s">
        <v>1362</v>
      </c>
      <c r="CK738" s="2" t="s">
        <v>238</v>
      </c>
      <c r="CL738" s="2" t="s">
        <v>226</v>
      </c>
      <c r="CM738" s="4">
        <v>11</v>
      </c>
      <c r="CN738" s="8">
        <v>316.03</v>
      </c>
      <c r="CO738" s="4">
        <v>3</v>
      </c>
      <c r="CP738" s="8">
        <v>86.19</v>
      </c>
      <c r="CQ738" s="7">
        <v>2.6667</v>
      </c>
      <c r="CR738" s="7">
        <v>2.6667</v>
      </c>
      <c r="CS738" s="2" t="s">
        <v>239</v>
      </c>
      <c r="CT738" s="2" t="s">
        <v>223</v>
      </c>
      <c r="CU738" s="2" t="s">
        <v>1357</v>
      </c>
      <c r="CV738" s="2" t="s">
        <v>1363</v>
      </c>
      <c r="CW738" s="2" t="s">
        <v>238</v>
      </c>
      <c r="CX738" s="2" t="s">
        <v>226</v>
      </c>
      <c r="CY738" s="4">
        <v>4</v>
      </c>
      <c r="CZ738" s="8">
        <v>96.28</v>
      </c>
      <c r="DA738" s="4">
        <v>4</v>
      </c>
      <c r="DB738" s="8">
        <v>96.28</v>
      </c>
      <c r="DC738" s="7"/>
      <c r="DD738" s="7"/>
      <c r="DE738" s="2" t="s">
        <v>239</v>
      </c>
      <c r="DF738" s="2" t="s">
        <v>223</v>
      </c>
      <c r="DG738" s="2" t="s">
        <v>980</v>
      </c>
      <c r="DH738" s="2" t="s">
        <v>1989</v>
      </c>
      <c r="DI738" s="2" t="s">
        <v>238</v>
      </c>
      <c r="DJ738" s="2" t="s">
        <v>226</v>
      </c>
      <c r="DK738" s="4">
        <v>3</v>
      </c>
      <c r="DL738" s="8">
        <v>73.51</v>
      </c>
      <c r="DM738" s="4">
        <v>2</v>
      </c>
      <c r="DN738" s="8">
        <v>43.28</v>
      </c>
      <c r="DO738" s="7">
        <v>0.5</v>
      </c>
      <c r="DP738" s="7">
        <v>0.6985</v>
      </c>
      <c r="DQ738" s="2" t="s">
        <v>239</v>
      </c>
      <c r="DR738" s="2" t="s">
        <v>223</v>
      </c>
      <c r="DS738" s="2" t="s">
        <v>1357</v>
      </c>
      <c r="DT738" s="2" t="s">
        <v>1363</v>
      </c>
      <c r="DU738" s="2" t="s">
        <v>238</v>
      </c>
      <c r="DV738" s="2" t="s">
        <v>226</v>
      </c>
      <c r="DW738" s="4">
        <v>2</v>
      </c>
      <c r="DX738" s="8">
        <v>60.86</v>
      </c>
      <c r="DY738" s="4">
        <v>5</v>
      </c>
      <c r="DZ738" s="8">
        <v>152.15</v>
      </c>
      <c r="EA738" s="7">
        <v>-0.6</v>
      </c>
      <c r="EB738" s="7">
        <v>-0.6</v>
      </c>
      <c r="EC738" s="2" t="s">
        <v>239</v>
      </c>
      <c r="ED738" s="2" t="s">
        <v>223</v>
      </c>
      <c r="EE738" s="2" t="s">
        <v>1357</v>
      </c>
      <c r="EF738" s="2" t="s">
        <v>1993</v>
      </c>
      <c r="EG738" s="2" t="s">
        <v>238</v>
      </c>
      <c r="EH738" s="2" t="s">
        <v>226</v>
      </c>
      <c r="EI738" s="4">
        <v>2</v>
      </c>
      <c r="EJ738" s="8">
        <v>54.26</v>
      </c>
      <c r="EK738" s="4">
        <v>11</v>
      </c>
      <c r="EL738" s="8">
        <v>298.43</v>
      </c>
      <c r="EM738" s="7">
        <v>-0.8182</v>
      </c>
      <c r="EN738" s="7">
        <v>-0.8182</v>
      </c>
      <c r="EO738" s="2" t="s">
        <v>239</v>
      </c>
      <c r="EP738" s="2" t="s">
        <v>223</v>
      </c>
      <c r="EQ738" s="2" t="s">
        <v>1357</v>
      </c>
      <c r="ER738" s="2" t="s">
        <v>1363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223</v>
      </c>
      <c r="FC738" s="2" t="s">
        <v>1357</v>
      </c>
      <c r="FD738" s="2" t="s">
        <v>3813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223</v>
      </c>
      <c r="FO738" s="2" t="s">
        <v>1357</v>
      </c>
      <c r="FP738" s="2" t="s">
        <v>1464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239</v>
      </c>
      <c r="FZ738" s="2" t="s">
        <v>223</v>
      </c>
      <c r="GA738" s="2" t="s">
        <v>661</v>
      </c>
      <c r="GB738" s="2" t="s">
        <v>226</v>
      </c>
      <c r="GC738" s="2" t="s">
        <v>238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1002</v>
      </c>
      <c r="GL738" s="2" t="s">
        <v>237</v>
      </c>
      <c r="GM738" s="2" t="s">
        <v>1357</v>
      </c>
      <c r="GN738" s="2" t="s">
        <v>2250</v>
      </c>
      <c r="GO738" s="2" t="s">
        <v>238</v>
      </c>
      <c r="GP738" s="2" t="s">
        <v>226</v>
      </c>
      <c r="GQ738" s="4">
        <v>3</v>
      </c>
      <c r="GR738" s="8">
        <v>88.05</v>
      </c>
      <c r="GS738" s="4"/>
      <c r="GT738" s="8"/>
      <c r="GU738" s="7"/>
      <c r="GV738" s="7"/>
      <c r="GW738" s="2" t="s">
        <v>239</v>
      </c>
      <c r="GX738" s="2" t="s">
        <v>223</v>
      </c>
      <c r="GY738" s="2" t="s">
        <v>1986</v>
      </c>
      <c r="GZ738" s="2" t="s">
        <v>1171</v>
      </c>
      <c r="HA738" s="2" t="s">
        <v>238</v>
      </c>
      <c r="HB738" s="2" t="s">
        <v>226</v>
      </c>
      <c r="HC738" s="4"/>
      <c r="HD738" s="8"/>
      <c r="HE738" s="4">
        <v>9</v>
      </c>
      <c r="HF738" s="8">
        <v>233.22</v>
      </c>
      <c r="HG738" s="7">
        <v>-1</v>
      </c>
      <c r="HH738" s="7">
        <v>-1</v>
      </c>
      <c r="HI738" s="2" t="s">
        <v>239</v>
      </c>
      <c r="HJ738" s="2" t="s">
        <v>223</v>
      </c>
      <c r="HK738" s="2" t="s">
        <v>1114</v>
      </c>
      <c r="HL738" s="2" t="s">
        <v>1425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239</v>
      </c>
      <c r="HV738" s="2" t="s">
        <v>237</v>
      </c>
      <c r="HW738" s="2" t="s">
        <v>1357</v>
      </c>
      <c r="HX738" s="2" t="s">
        <v>3811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252</v>
      </c>
      <c r="IH738" s="2" t="s">
        <v>223</v>
      </c>
      <c r="II738" s="2" t="s">
        <v>226</v>
      </c>
      <c r="IJ738" s="2" t="s">
        <v>226</v>
      </c>
      <c r="IK738" s="2" t="s">
        <v>238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226</v>
      </c>
      <c r="IT738" s="2" t="s">
        <v>226</v>
      </c>
      <c r="IU738" s="2" t="s">
        <v>226</v>
      </c>
      <c r="IV738" s="2" t="s">
        <v>226</v>
      </c>
      <c r="IW738" s="2" t="s">
        <v>226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448</v>
      </c>
      <c r="JF738" s="2" t="s">
        <v>223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223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223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223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239</v>
      </c>
      <c r="LB738" s="2" t="s">
        <v>223</v>
      </c>
      <c r="LC738" s="2" t="s">
        <v>1357</v>
      </c>
      <c r="LD738" s="2" t="s">
        <v>3048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223</v>
      </c>
      <c r="LO738" s="2" t="s">
        <v>4860</v>
      </c>
      <c r="LP738" s="2" t="s">
        <v>360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239</v>
      </c>
      <c r="LZ738" s="2" t="s">
        <v>223</v>
      </c>
      <c r="MA738" s="2" t="s">
        <v>668</v>
      </c>
      <c r="MB738" s="2" t="s">
        <v>226</v>
      </c>
      <c r="MC738" s="2" t="s">
        <v>238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239</v>
      </c>
      <c r="MX738" s="2" t="s">
        <v>223</v>
      </c>
      <c r="MY738" s="2" t="s">
        <v>1105</v>
      </c>
      <c r="MZ738" s="2" t="s">
        <v>1467</v>
      </c>
      <c r="NA738" s="2" t="s">
        <v>238</v>
      </c>
      <c r="NB738" s="2" t="s">
        <v>226</v>
      </c>
      <c r="NC738" s="4"/>
      <c r="ND738" s="8"/>
      <c r="NE738" s="4">
        <v>5</v>
      </c>
      <c r="NF738" s="8">
        <v>142.35</v>
      </c>
      <c r="NG738" s="7">
        <v>-1</v>
      </c>
      <c r="NH738" s="7">
        <v>-1</v>
      </c>
      <c r="NI738" s="2" t="s">
        <v>239</v>
      </c>
      <c r="NJ738" s="2" t="s">
        <v>261</v>
      </c>
      <c r="NK738" s="2" t="s">
        <v>1375</v>
      </c>
      <c r="NL738" s="2" t="s">
        <v>4816</v>
      </c>
      <c r="NM738" s="2" t="s">
        <v>238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239</v>
      </c>
      <c r="NV738" s="2" t="s">
        <v>237</v>
      </c>
      <c r="NW738" s="2" t="s">
        <v>975</v>
      </c>
      <c r="NX738" s="2" t="s">
        <v>3184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239</v>
      </c>
      <c r="OH738" s="2" t="s">
        <v>237</v>
      </c>
      <c r="OI738" s="2" t="s">
        <v>671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252</v>
      </c>
      <c r="OT738" s="2" t="s">
        <v>223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236</v>
      </c>
      <c r="PF738" s="2" t="s">
        <v>223</v>
      </c>
      <c r="PG738" s="2" t="s">
        <v>226</v>
      </c>
      <c r="PH738" s="2" t="s">
        <v>226</v>
      </c>
      <c r="PI738" s="2" t="s">
        <v>238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236</v>
      </c>
      <c r="QP738" s="2" t="s">
        <v>237</v>
      </c>
      <c r="QQ738" s="2" t="s">
        <v>226</v>
      </c>
      <c r="QR738" s="2" t="s">
        <v>226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266</v>
      </c>
      <c r="RB738" s="2" t="s">
        <v>223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239</v>
      </c>
      <c r="RZ738" s="2" t="s">
        <v>237</v>
      </c>
      <c r="SA738" s="2" t="s">
        <v>4019</v>
      </c>
      <c r="SB738" s="2" t="s">
        <v>1980</v>
      </c>
      <c r="SC738" s="2" t="s">
        <v>238</v>
      </c>
      <c r="SD738" s="2" t="s">
        <v>226</v>
      </c>
      <c r="SE738" s="4">
        <v>116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>
        <v>150</v>
      </c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</row>
    <row r="739">
      <c r="A739" s="2" t="s">
        <v>4861</v>
      </c>
      <c r="B739" s="2" t="s">
        <v>577</v>
      </c>
      <c r="C739" s="2" t="s">
        <v>4666</v>
      </c>
      <c r="D739" s="2" t="s">
        <v>215</v>
      </c>
      <c r="E739" s="2" t="s">
        <v>216</v>
      </c>
      <c r="F739" s="2" t="s">
        <v>4854</v>
      </c>
      <c r="G739" s="2" t="s">
        <v>4855</v>
      </c>
      <c r="H739" s="2" t="s">
        <v>4856</v>
      </c>
      <c r="I739" s="2" t="s">
        <v>560</v>
      </c>
      <c r="J739" s="2" t="s">
        <v>221</v>
      </c>
      <c r="K739" s="2" t="s">
        <v>2130</v>
      </c>
      <c r="L739" s="3">
        <v>32.9</v>
      </c>
      <c r="M739" s="3">
        <v>34.54</v>
      </c>
      <c r="N739" s="3">
        <v>69.99</v>
      </c>
      <c r="O739" s="2" t="s">
        <v>223</v>
      </c>
      <c r="P739" s="2" t="s">
        <v>224</v>
      </c>
      <c r="Q739" s="2" t="s">
        <v>225</v>
      </c>
      <c r="R739" s="2" t="s">
        <v>226</v>
      </c>
      <c r="S739" s="2" t="s">
        <v>4857</v>
      </c>
      <c r="T739" s="2" t="s">
        <v>969</v>
      </c>
      <c r="U739" s="2" t="s">
        <v>371</v>
      </c>
      <c r="V739" s="2" t="s">
        <v>1893</v>
      </c>
      <c r="W739" s="2" t="s">
        <v>1894</v>
      </c>
      <c r="X739" s="2" t="s">
        <v>231</v>
      </c>
      <c r="Y739" s="2" t="s">
        <v>1353</v>
      </c>
      <c r="Z739" s="4">
        <v>121</v>
      </c>
      <c r="AA739" s="4">
        <f>=ROUNDDOWN(17.2857142857143,0)</f>
      </c>
      <c r="AB739" s="5">
        <v>7</v>
      </c>
      <c r="AC739" s="2" t="s">
        <v>4858</v>
      </c>
      <c r="AD739" s="4">
        <v>160</v>
      </c>
      <c r="AE739" s="4">
        <v>160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74</v>
      </c>
      <c r="AQ739" s="8">
        <v>2549.12</v>
      </c>
      <c r="AR739" s="4">
        <v>88</v>
      </c>
      <c r="AS739" s="8">
        <v>3045.52</v>
      </c>
      <c r="AT739" s="7">
        <v>-0.1591</v>
      </c>
      <c r="AU739" s="7">
        <v>-0.163</v>
      </c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>
        <v>0.3924</v>
      </c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>
        <v>74</v>
      </c>
      <c r="BK739" s="8">
        <v>2549.12</v>
      </c>
      <c r="BL739" s="2" t="s">
        <v>4862</v>
      </c>
      <c r="BM739" s="7">
        <v>1</v>
      </c>
      <c r="BN739" s="7">
        <v>1</v>
      </c>
      <c r="BO739" s="4">
        <v>13</v>
      </c>
      <c r="BP739" s="8">
        <v>461.24</v>
      </c>
      <c r="BQ739" s="4">
        <v>10</v>
      </c>
      <c r="BR739" s="8">
        <v>354.8</v>
      </c>
      <c r="BS739" s="7">
        <v>0.3</v>
      </c>
      <c r="BT739" s="7">
        <v>0.3</v>
      </c>
      <c r="BU739" s="2" t="s">
        <v>239</v>
      </c>
      <c r="BV739" s="2" t="s">
        <v>223</v>
      </c>
      <c r="BW739" s="2" t="s">
        <v>226</v>
      </c>
      <c r="BX739" s="2" t="s">
        <v>1651</v>
      </c>
      <c r="BY739" s="2" t="s">
        <v>238</v>
      </c>
      <c r="BZ739" s="2" t="s">
        <v>226</v>
      </c>
      <c r="CA739" s="4">
        <v>18</v>
      </c>
      <c r="CB739" s="8">
        <v>620.64</v>
      </c>
      <c r="CC739" s="4">
        <v>16</v>
      </c>
      <c r="CD739" s="8">
        <v>551.68</v>
      </c>
      <c r="CE739" s="7">
        <v>0.125</v>
      </c>
      <c r="CF739" s="7">
        <v>0.125</v>
      </c>
      <c r="CG739" s="2" t="s">
        <v>239</v>
      </c>
      <c r="CH739" s="2" t="s">
        <v>223</v>
      </c>
      <c r="CI739" s="2" t="s">
        <v>1357</v>
      </c>
      <c r="CJ739" s="2" t="s">
        <v>1363</v>
      </c>
      <c r="CK739" s="2" t="s">
        <v>238</v>
      </c>
      <c r="CL739" s="2" t="s">
        <v>226</v>
      </c>
      <c r="CM739" s="4">
        <v>27</v>
      </c>
      <c r="CN739" s="8">
        <v>930.96</v>
      </c>
      <c r="CO739" s="4">
        <v>26</v>
      </c>
      <c r="CP739" s="8">
        <v>896.48</v>
      </c>
      <c r="CQ739" s="7">
        <v>0.0385</v>
      </c>
      <c r="CR739" s="7">
        <v>0.0385</v>
      </c>
      <c r="CS739" s="2" t="s">
        <v>239</v>
      </c>
      <c r="CT739" s="2" t="s">
        <v>223</v>
      </c>
      <c r="CU739" s="2" t="s">
        <v>1357</v>
      </c>
      <c r="CV739" s="2" t="s">
        <v>1363</v>
      </c>
      <c r="CW739" s="2" t="s">
        <v>238</v>
      </c>
      <c r="CX739" s="2" t="s">
        <v>226</v>
      </c>
      <c r="CY739" s="4">
        <v>9</v>
      </c>
      <c r="CZ739" s="8">
        <v>308.7</v>
      </c>
      <c r="DA739" s="4">
        <v>8</v>
      </c>
      <c r="DB739" s="8">
        <v>274.4</v>
      </c>
      <c r="DC739" s="7">
        <v>0.125</v>
      </c>
      <c r="DD739" s="7">
        <v>0.125</v>
      </c>
      <c r="DE739" s="2" t="s">
        <v>239</v>
      </c>
      <c r="DF739" s="2" t="s">
        <v>223</v>
      </c>
      <c r="DG739" s="2" t="s">
        <v>980</v>
      </c>
      <c r="DH739" s="2" t="s">
        <v>4617</v>
      </c>
      <c r="DI739" s="2" t="s">
        <v>238</v>
      </c>
      <c r="DJ739" s="2" t="s">
        <v>226</v>
      </c>
      <c r="DK739" s="4">
        <v>3</v>
      </c>
      <c r="DL739" s="8">
        <v>97.38</v>
      </c>
      <c r="DM739" s="4">
        <v>1</v>
      </c>
      <c r="DN739" s="8">
        <v>24.35</v>
      </c>
      <c r="DO739" s="7">
        <v>2</v>
      </c>
      <c r="DP739" s="7">
        <v>2.9992</v>
      </c>
      <c r="DQ739" s="2" t="s">
        <v>239</v>
      </c>
      <c r="DR739" s="2" t="s">
        <v>223</v>
      </c>
      <c r="DS739" s="2" t="s">
        <v>1357</v>
      </c>
      <c r="DT739" s="2" t="s">
        <v>1363</v>
      </c>
      <c r="DU739" s="2" t="s">
        <v>238</v>
      </c>
      <c r="DV739" s="2" t="s">
        <v>226</v>
      </c>
      <c r="DW739" s="4"/>
      <c r="DX739" s="8"/>
      <c r="DY739" s="4">
        <v>12</v>
      </c>
      <c r="DZ739" s="8">
        <v>435.24</v>
      </c>
      <c r="EA739" s="7">
        <v>-1</v>
      </c>
      <c r="EB739" s="7">
        <v>-1</v>
      </c>
      <c r="EC739" s="2" t="s">
        <v>239</v>
      </c>
      <c r="ED739" s="2" t="s">
        <v>223</v>
      </c>
      <c r="EE739" s="2" t="s">
        <v>1357</v>
      </c>
      <c r="EF739" s="2" t="s">
        <v>1390</v>
      </c>
      <c r="EG739" s="2" t="s">
        <v>238</v>
      </c>
      <c r="EH739" s="2" t="s">
        <v>226</v>
      </c>
      <c r="EI739" s="4">
        <v>4</v>
      </c>
      <c r="EJ739" s="8">
        <v>130.2</v>
      </c>
      <c r="EK739" s="4">
        <v>9</v>
      </c>
      <c r="EL739" s="8">
        <v>292.95</v>
      </c>
      <c r="EM739" s="7">
        <v>-0.5556</v>
      </c>
      <c r="EN739" s="7">
        <v>-0.5556</v>
      </c>
      <c r="EO739" s="2" t="s">
        <v>239</v>
      </c>
      <c r="EP739" s="2" t="s">
        <v>223</v>
      </c>
      <c r="EQ739" s="2" t="s">
        <v>1357</v>
      </c>
      <c r="ER739" s="2" t="s">
        <v>1363</v>
      </c>
      <c r="ES739" s="2" t="s">
        <v>238</v>
      </c>
      <c r="ET739" s="2" t="s">
        <v>226</v>
      </c>
      <c r="EU739" s="4"/>
      <c r="EV739" s="8"/>
      <c r="EW739" s="4">
        <v>3</v>
      </c>
      <c r="EX739" s="8">
        <v>115.13</v>
      </c>
      <c r="EY739" s="7">
        <v>-1</v>
      </c>
      <c r="EZ739" s="7">
        <v>-1</v>
      </c>
      <c r="FA739" s="2" t="s">
        <v>239</v>
      </c>
      <c r="FB739" s="2" t="s">
        <v>223</v>
      </c>
      <c r="FC739" s="2" t="s">
        <v>1357</v>
      </c>
      <c r="FD739" s="2" t="s">
        <v>1362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223</v>
      </c>
      <c r="FO739" s="2" t="s">
        <v>1357</v>
      </c>
      <c r="FP739" s="2" t="s">
        <v>1386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239</v>
      </c>
      <c r="FZ739" s="2" t="s">
        <v>223</v>
      </c>
      <c r="GA739" s="2" t="s">
        <v>661</v>
      </c>
      <c r="GB739" s="2" t="s">
        <v>226</v>
      </c>
      <c r="GC739" s="2" t="s">
        <v>238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1002</v>
      </c>
      <c r="GL739" s="2" t="s">
        <v>237</v>
      </c>
      <c r="GM739" s="2" t="s">
        <v>1357</v>
      </c>
      <c r="GN739" s="2" t="s">
        <v>4863</v>
      </c>
      <c r="GO739" s="2" t="s">
        <v>238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239</v>
      </c>
      <c r="GX739" s="2" t="s">
        <v>223</v>
      </c>
      <c r="GY739" s="2" t="s">
        <v>1025</v>
      </c>
      <c r="GZ739" s="2" t="s">
        <v>1647</v>
      </c>
      <c r="HA739" s="2" t="s">
        <v>238</v>
      </c>
      <c r="HB739" s="2" t="s">
        <v>226</v>
      </c>
      <c r="HC739" s="4"/>
      <c r="HD739" s="8"/>
      <c r="HE739" s="4">
        <v>3</v>
      </c>
      <c r="HF739" s="8">
        <v>100.49</v>
      </c>
      <c r="HG739" s="7">
        <v>-1</v>
      </c>
      <c r="HH739" s="7">
        <v>-1</v>
      </c>
      <c r="HI739" s="2" t="s">
        <v>239</v>
      </c>
      <c r="HJ739" s="2" t="s">
        <v>223</v>
      </c>
      <c r="HK739" s="2" t="s">
        <v>1114</v>
      </c>
      <c r="HL739" s="2" t="s">
        <v>774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1002</v>
      </c>
      <c r="HV739" s="2" t="s">
        <v>237</v>
      </c>
      <c r="HW739" s="2" t="s">
        <v>1357</v>
      </c>
      <c r="HX739" s="2" t="s">
        <v>1363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252</v>
      </c>
      <c r="IH739" s="2" t="s">
        <v>223</v>
      </c>
      <c r="II739" s="2" t="s">
        <v>226</v>
      </c>
      <c r="IJ739" s="2" t="s">
        <v>226</v>
      </c>
      <c r="IK739" s="2" t="s">
        <v>238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226</v>
      </c>
      <c r="IT739" s="2" t="s">
        <v>226</v>
      </c>
      <c r="IU739" s="2" t="s">
        <v>226</v>
      </c>
      <c r="IV739" s="2" t="s">
        <v>226</v>
      </c>
      <c r="IW739" s="2" t="s">
        <v>226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448</v>
      </c>
      <c r="JF739" s="2" t="s">
        <v>223</v>
      </c>
      <c r="JG739" s="2" t="s">
        <v>226</v>
      </c>
      <c r="JH739" s="2" t="s">
        <v>226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252</v>
      </c>
      <c r="JR739" s="2" t="s">
        <v>223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223</v>
      </c>
      <c r="KE739" s="2" t="s">
        <v>226</v>
      </c>
      <c r="KF739" s="2" t="s">
        <v>226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236</v>
      </c>
      <c r="KP739" s="2" t="s">
        <v>223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239</v>
      </c>
      <c r="LB739" s="2" t="s">
        <v>223</v>
      </c>
      <c r="LC739" s="2" t="s">
        <v>1357</v>
      </c>
      <c r="LD739" s="2" t="s">
        <v>1252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239</v>
      </c>
      <c r="LN739" s="2" t="s">
        <v>223</v>
      </c>
      <c r="LO739" s="2" t="s">
        <v>321</v>
      </c>
      <c r="LP739" s="2" t="s">
        <v>226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239</v>
      </c>
      <c r="LZ739" s="2" t="s">
        <v>223</v>
      </c>
      <c r="MA739" s="2" t="s">
        <v>668</v>
      </c>
      <c r="MB739" s="2" t="s">
        <v>661</v>
      </c>
      <c r="MC739" s="2" t="s">
        <v>238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239</v>
      </c>
      <c r="MX739" s="2" t="s">
        <v>223</v>
      </c>
      <c r="MY739" s="2" t="s">
        <v>1105</v>
      </c>
      <c r="MZ739" s="2" t="s">
        <v>825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239</v>
      </c>
      <c r="NJ739" s="2" t="s">
        <v>261</v>
      </c>
      <c r="NK739" s="2" t="s">
        <v>1375</v>
      </c>
      <c r="NL739" s="2" t="s">
        <v>4864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239</v>
      </c>
      <c r="NV739" s="2" t="s">
        <v>237</v>
      </c>
      <c r="NW739" s="2" t="s">
        <v>1394</v>
      </c>
      <c r="NX739" s="2" t="s">
        <v>1395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239</v>
      </c>
      <c r="OH739" s="2" t="s">
        <v>237</v>
      </c>
      <c r="OI739" s="2" t="s">
        <v>671</v>
      </c>
      <c r="OJ739" s="2" t="s">
        <v>226</v>
      </c>
      <c r="OK739" s="2" t="s">
        <v>238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252</v>
      </c>
      <c r="OT739" s="2" t="s">
        <v>223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236</v>
      </c>
      <c r="PF739" s="2" t="s">
        <v>223</v>
      </c>
      <c r="PG739" s="2" t="s">
        <v>226</v>
      </c>
      <c r="PH739" s="2" t="s">
        <v>226</v>
      </c>
      <c r="PI739" s="2" t="s">
        <v>238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236</v>
      </c>
      <c r="QP739" s="2" t="s">
        <v>237</v>
      </c>
      <c r="QQ739" s="2" t="s">
        <v>226</v>
      </c>
      <c r="QR739" s="2" t="s">
        <v>226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266</v>
      </c>
      <c r="RB739" s="2" t="s">
        <v>223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239</v>
      </c>
      <c r="RZ739" s="2" t="s">
        <v>237</v>
      </c>
      <c r="SA739" s="2" t="s">
        <v>4019</v>
      </c>
      <c r="SB739" s="2" t="s">
        <v>3238</v>
      </c>
      <c r="SC739" s="2" t="s">
        <v>238</v>
      </c>
      <c r="SD739" s="2" t="s">
        <v>226</v>
      </c>
      <c r="SE739" s="4">
        <v>121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>
        <v>160</v>
      </c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</row>
    <row r="740">
      <c r="A740" s="2" t="s">
        <v>4865</v>
      </c>
      <c r="B740" s="2" t="s">
        <v>577</v>
      </c>
      <c r="C740" s="2" t="s">
        <v>4666</v>
      </c>
      <c r="D740" s="2" t="s">
        <v>215</v>
      </c>
      <c r="E740" s="2" t="s">
        <v>216</v>
      </c>
      <c r="F740" s="2" t="s">
        <v>4854</v>
      </c>
      <c r="G740" s="2" t="s">
        <v>4855</v>
      </c>
      <c r="H740" s="2" t="s">
        <v>4856</v>
      </c>
      <c r="I740" s="2" t="s">
        <v>560</v>
      </c>
      <c r="J740" s="2" t="s">
        <v>268</v>
      </c>
      <c r="K740" s="2" t="s">
        <v>2130</v>
      </c>
      <c r="L740" s="3">
        <v>38.4</v>
      </c>
      <c r="M740" s="3">
        <v>40.32</v>
      </c>
      <c r="N740" s="3">
        <v>79.99</v>
      </c>
      <c r="O740" s="2" t="s">
        <v>223</v>
      </c>
      <c r="P740" s="2" t="s">
        <v>224</v>
      </c>
      <c r="Q740" s="2" t="s">
        <v>225</v>
      </c>
      <c r="R740" s="2" t="s">
        <v>226</v>
      </c>
      <c r="S740" s="2" t="s">
        <v>4857</v>
      </c>
      <c r="T740" s="2" t="s">
        <v>969</v>
      </c>
      <c r="U740" s="2" t="s">
        <v>371</v>
      </c>
      <c r="V740" s="2" t="s">
        <v>1893</v>
      </c>
      <c r="W740" s="2" t="s">
        <v>1894</v>
      </c>
      <c r="X740" s="2" t="s">
        <v>231</v>
      </c>
      <c r="Y740" s="2" t="s">
        <v>1353</v>
      </c>
      <c r="Z740" s="4">
        <v>87</v>
      </c>
      <c r="AA740" s="4">
        <f>=ROUNDDOWN(21.75,0)</f>
      </c>
      <c r="AB740" s="5">
        <v>4</v>
      </c>
      <c r="AC740" s="2" t="s">
        <v>4858</v>
      </c>
      <c r="AD740" s="4">
        <v>170</v>
      </c>
      <c r="AE740" s="4">
        <v>170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57</v>
      </c>
      <c r="AQ740" s="8">
        <v>2272.59</v>
      </c>
      <c r="AR740" s="4">
        <v>69</v>
      </c>
      <c r="AS740" s="8">
        <v>2761.78</v>
      </c>
      <c r="AT740" s="7">
        <v>-0.1739</v>
      </c>
      <c r="AU740" s="7">
        <v>-0.1771</v>
      </c>
      <c r="AV740" s="4" t="s">
        <v>226</v>
      </c>
      <c r="AW740" s="8" t="s">
        <v>226</v>
      </c>
      <c r="AX740" s="4" t="s">
        <v>226</v>
      </c>
      <c r="AY740" s="8" t="s">
        <v>226</v>
      </c>
      <c r="AZ740" s="7" t="s">
        <v>226</v>
      </c>
      <c r="BA740" s="7" t="s">
        <v>226</v>
      </c>
      <c r="BB740" s="7">
        <v>0.3499</v>
      </c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 t="s">
        <v>226</v>
      </c>
      <c r="BJ740" s="4">
        <v>57</v>
      </c>
      <c r="BK740" s="8">
        <v>2272.59</v>
      </c>
      <c r="BL740" s="2" t="s">
        <v>3324</v>
      </c>
      <c r="BM740" s="7">
        <v>1</v>
      </c>
      <c r="BN740" s="7">
        <v>1</v>
      </c>
      <c r="BO740" s="4">
        <v>5</v>
      </c>
      <c r="BP740" s="8">
        <v>206.95</v>
      </c>
      <c r="BQ740" s="4">
        <v>9</v>
      </c>
      <c r="BR740" s="8">
        <v>372.51</v>
      </c>
      <c r="BS740" s="7">
        <v>-0.4444</v>
      </c>
      <c r="BT740" s="7">
        <v>-0.4444</v>
      </c>
      <c r="BU740" s="2" t="s">
        <v>239</v>
      </c>
      <c r="BV740" s="2" t="s">
        <v>223</v>
      </c>
      <c r="BW740" s="2" t="s">
        <v>226</v>
      </c>
      <c r="BX740" s="2" t="s">
        <v>1651</v>
      </c>
      <c r="BY740" s="2" t="s">
        <v>238</v>
      </c>
      <c r="BZ740" s="2" t="s">
        <v>226</v>
      </c>
      <c r="CA740" s="4">
        <v>16</v>
      </c>
      <c r="CB740" s="8">
        <v>640.64</v>
      </c>
      <c r="CC740" s="4">
        <v>8</v>
      </c>
      <c r="CD740" s="8">
        <v>320.32</v>
      </c>
      <c r="CE740" s="7">
        <v>1</v>
      </c>
      <c r="CF740" s="7">
        <v>1</v>
      </c>
      <c r="CG740" s="2" t="s">
        <v>239</v>
      </c>
      <c r="CH740" s="2" t="s">
        <v>223</v>
      </c>
      <c r="CI740" s="2" t="s">
        <v>1357</v>
      </c>
      <c r="CJ740" s="2" t="s">
        <v>1363</v>
      </c>
      <c r="CK740" s="2" t="s">
        <v>238</v>
      </c>
      <c r="CL740" s="2" t="s">
        <v>226</v>
      </c>
      <c r="CM740" s="4">
        <v>13</v>
      </c>
      <c r="CN740" s="8">
        <v>520.52</v>
      </c>
      <c r="CO740" s="4">
        <v>18</v>
      </c>
      <c r="CP740" s="8">
        <v>720.72</v>
      </c>
      <c r="CQ740" s="7">
        <v>-0.2778</v>
      </c>
      <c r="CR740" s="7">
        <v>-0.2778</v>
      </c>
      <c r="CS740" s="2" t="s">
        <v>239</v>
      </c>
      <c r="CT740" s="2" t="s">
        <v>223</v>
      </c>
      <c r="CU740" s="2" t="s">
        <v>1357</v>
      </c>
      <c r="CV740" s="2" t="s">
        <v>1363</v>
      </c>
      <c r="CW740" s="2" t="s">
        <v>238</v>
      </c>
      <c r="CX740" s="2" t="s">
        <v>226</v>
      </c>
      <c r="CY740" s="4">
        <v>10</v>
      </c>
      <c r="CZ740" s="8">
        <v>400</v>
      </c>
      <c r="DA740" s="4">
        <v>7</v>
      </c>
      <c r="DB740" s="8">
        <v>280</v>
      </c>
      <c r="DC740" s="7">
        <v>0.4286</v>
      </c>
      <c r="DD740" s="7">
        <v>0.4286</v>
      </c>
      <c r="DE740" s="2" t="s">
        <v>239</v>
      </c>
      <c r="DF740" s="2" t="s">
        <v>223</v>
      </c>
      <c r="DG740" s="2" t="s">
        <v>980</v>
      </c>
      <c r="DH740" s="2" t="s">
        <v>1071</v>
      </c>
      <c r="DI740" s="2" t="s">
        <v>238</v>
      </c>
      <c r="DJ740" s="2" t="s">
        <v>226</v>
      </c>
      <c r="DK740" s="4">
        <v>3</v>
      </c>
      <c r="DL740" s="8">
        <v>113.07</v>
      </c>
      <c r="DM740" s="4"/>
      <c r="DN740" s="8"/>
      <c r="DO740" s="7"/>
      <c r="DP740" s="7"/>
      <c r="DQ740" s="2" t="s">
        <v>239</v>
      </c>
      <c r="DR740" s="2" t="s">
        <v>223</v>
      </c>
      <c r="DS740" s="2" t="s">
        <v>1357</v>
      </c>
      <c r="DT740" s="2" t="s">
        <v>1362</v>
      </c>
      <c r="DU740" s="2" t="s">
        <v>238</v>
      </c>
      <c r="DV740" s="2" t="s">
        <v>226</v>
      </c>
      <c r="DW740" s="4"/>
      <c r="DX740" s="8"/>
      <c r="DY740" s="4">
        <v>7</v>
      </c>
      <c r="DZ740" s="8">
        <v>296.38</v>
      </c>
      <c r="EA740" s="7">
        <v>-1</v>
      </c>
      <c r="EB740" s="7">
        <v>-1</v>
      </c>
      <c r="EC740" s="2" t="s">
        <v>239</v>
      </c>
      <c r="ED740" s="2" t="s">
        <v>223</v>
      </c>
      <c r="EE740" s="2" t="s">
        <v>1357</v>
      </c>
      <c r="EF740" s="2" t="s">
        <v>4866</v>
      </c>
      <c r="EG740" s="2" t="s">
        <v>238</v>
      </c>
      <c r="EH740" s="2" t="s">
        <v>226</v>
      </c>
      <c r="EI740" s="4">
        <v>5</v>
      </c>
      <c r="EJ740" s="8">
        <v>189.9</v>
      </c>
      <c r="EK740" s="4">
        <v>13</v>
      </c>
      <c r="EL740" s="8">
        <v>493.74</v>
      </c>
      <c r="EM740" s="7">
        <v>-0.6154</v>
      </c>
      <c r="EN740" s="7">
        <v>-0.6154</v>
      </c>
      <c r="EO740" s="2" t="s">
        <v>239</v>
      </c>
      <c r="EP740" s="2" t="s">
        <v>223</v>
      </c>
      <c r="EQ740" s="2" t="s">
        <v>1357</v>
      </c>
      <c r="ER740" s="2" t="s">
        <v>1363</v>
      </c>
      <c r="ES740" s="2" t="s">
        <v>238</v>
      </c>
      <c r="ET740" s="2" t="s">
        <v>226</v>
      </c>
      <c r="EU740" s="4">
        <v>1</v>
      </c>
      <c r="EV740" s="8">
        <v>40.31</v>
      </c>
      <c r="EW740" s="4"/>
      <c r="EX740" s="8"/>
      <c r="EY740" s="7"/>
      <c r="EZ740" s="7"/>
      <c r="FA740" s="2" t="s">
        <v>239</v>
      </c>
      <c r="FB740" s="2" t="s">
        <v>223</v>
      </c>
      <c r="FC740" s="2" t="s">
        <v>1357</v>
      </c>
      <c r="FD740" s="2" t="s">
        <v>4867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223</v>
      </c>
      <c r="FO740" s="2" t="s">
        <v>1357</v>
      </c>
      <c r="FP740" s="2" t="s">
        <v>1363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239</v>
      </c>
      <c r="FZ740" s="2" t="s">
        <v>223</v>
      </c>
      <c r="GA740" s="2" t="s">
        <v>661</v>
      </c>
      <c r="GB740" s="2" t="s">
        <v>226</v>
      </c>
      <c r="GC740" s="2" t="s">
        <v>238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1002</v>
      </c>
      <c r="GL740" s="2" t="s">
        <v>237</v>
      </c>
      <c r="GM740" s="2" t="s">
        <v>1357</v>
      </c>
      <c r="GN740" s="2" t="s">
        <v>4868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239</v>
      </c>
      <c r="GX740" s="2" t="s">
        <v>223</v>
      </c>
      <c r="GY740" s="2" t="s">
        <v>1025</v>
      </c>
      <c r="GZ740" s="2" t="s">
        <v>596</v>
      </c>
      <c r="HA740" s="2" t="s">
        <v>238</v>
      </c>
      <c r="HB740" s="2" t="s">
        <v>226</v>
      </c>
      <c r="HC740" s="4">
        <v>4</v>
      </c>
      <c r="HD740" s="8">
        <v>161.2</v>
      </c>
      <c r="HE740" s="4">
        <v>4</v>
      </c>
      <c r="HF740" s="8">
        <v>159.1</v>
      </c>
      <c r="HG740" s="7"/>
      <c r="HH740" s="7">
        <v>0.0132</v>
      </c>
      <c r="HI740" s="2" t="s">
        <v>239</v>
      </c>
      <c r="HJ740" s="2" t="s">
        <v>223</v>
      </c>
      <c r="HK740" s="2" t="s">
        <v>1114</v>
      </c>
      <c r="HL740" s="2" t="s">
        <v>1878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239</v>
      </c>
      <c r="HV740" s="2" t="s">
        <v>237</v>
      </c>
      <c r="HW740" s="2" t="s">
        <v>1357</v>
      </c>
      <c r="HX740" s="2" t="s">
        <v>4089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252</v>
      </c>
      <c r="IH740" s="2" t="s">
        <v>223</v>
      </c>
      <c r="II740" s="2" t="s">
        <v>226</v>
      </c>
      <c r="IJ740" s="2" t="s">
        <v>226</v>
      </c>
      <c r="IK740" s="2" t="s">
        <v>238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226</v>
      </c>
      <c r="IT740" s="2" t="s">
        <v>226</v>
      </c>
      <c r="IU740" s="2" t="s">
        <v>226</v>
      </c>
      <c r="IV740" s="2" t="s">
        <v>226</v>
      </c>
      <c r="IW740" s="2" t="s">
        <v>226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448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252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223</v>
      </c>
      <c r="KE740" s="2" t="s">
        <v>226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236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239</v>
      </c>
      <c r="LB740" s="2" t="s">
        <v>223</v>
      </c>
      <c r="LC740" s="2" t="s">
        <v>1357</v>
      </c>
      <c r="LD740" s="2" t="s">
        <v>1011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239</v>
      </c>
      <c r="LN740" s="2" t="s">
        <v>223</v>
      </c>
      <c r="LO740" s="2" t="s">
        <v>321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239</v>
      </c>
      <c r="LZ740" s="2" t="s">
        <v>223</v>
      </c>
      <c r="MA740" s="2" t="s">
        <v>668</v>
      </c>
      <c r="MB740" s="2" t="s">
        <v>226</v>
      </c>
      <c r="MC740" s="2" t="s">
        <v>238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239</v>
      </c>
      <c r="MX740" s="2" t="s">
        <v>223</v>
      </c>
      <c r="MY740" s="2" t="s">
        <v>1634</v>
      </c>
      <c r="MZ740" s="2" t="s">
        <v>1583</v>
      </c>
      <c r="NA740" s="2" t="s">
        <v>238</v>
      </c>
      <c r="NB740" s="2" t="s">
        <v>226</v>
      </c>
      <c r="NC740" s="4"/>
      <c r="ND740" s="8"/>
      <c r="NE740" s="4">
        <v>3</v>
      </c>
      <c r="NF740" s="8">
        <v>119.01</v>
      </c>
      <c r="NG740" s="7">
        <v>-1</v>
      </c>
      <c r="NH740" s="7">
        <v>-1</v>
      </c>
      <c r="NI740" s="2" t="s">
        <v>239</v>
      </c>
      <c r="NJ740" s="2" t="s">
        <v>261</v>
      </c>
      <c r="NK740" s="2" t="s">
        <v>1375</v>
      </c>
      <c r="NL740" s="2" t="s">
        <v>4869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239</v>
      </c>
      <c r="NV740" s="2" t="s">
        <v>237</v>
      </c>
      <c r="NW740" s="2" t="s">
        <v>975</v>
      </c>
      <c r="NX740" s="2" t="s">
        <v>680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239</v>
      </c>
      <c r="OH740" s="2" t="s">
        <v>237</v>
      </c>
      <c r="OI740" s="2" t="s">
        <v>671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252</v>
      </c>
      <c r="OT740" s="2" t="s">
        <v>223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236</v>
      </c>
      <c r="PF740" s="2" t="s">
        <v>223</v>
      </c>
      <c r="PG740" s="2" t="s">
        <v>226</v>
      </c>
      <c r="PH740" s="2" t="s">
        <v>226</v>
      </c>
      <c r="PI740" s="2" t="s">
        <v>238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239</v>
      </c>
      <c r="QP740" s="2" t="s">
        <v>237</v>
      </c>
      <c r="QQ740" s="2" t="s">
        <v>1068</v>
      </c>
      <c r="QR740" s="2" t="s">
        <v>226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266</v>
      </c>
      <c r="RB740" s="2" t="s">
        <v>223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239</v>
      </c>
      <c r="RZ740" s="2" t="s">
        <v>237</v>
      </c>
      <c r="SA740" s="2" t="s">
        <v>4019</v>
      </c>
      <c r="SB740" s="2" t="s">
        <v>1131</v>
      </c>
      <c r="SC740" s="2" t="s">
        <v>238</v>
      </c>
      <c r="SD740" s="2" t="s">
        <v>226</v>
      </c>
      <c r="SE740" s="4">
        <v>87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>
        <v>170</v>
      </c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</row>
    <row r="741">
      <c r="A741" s="2" t="s">
        <v>4870</v>
      </c>
      <c r="B741" s="2" t="s">
        <v>577</v>
      </c>
      <c r="C741" s="2" t="s">
        <v>4666</v>
      </c>
      <c r="D741" s="2" t="s">
        <v>215</v>
      </c>
      <c r="E741" s="2" t="s">
        <v>216</v>
      </c>
      <c r="F741" s="2" t="s">
        <v>4871</v>
      </c>
      <c r="G741" s="2" t="s">
        <v>4872</v>
      </c>
      <c r="H741" s="2" t="s">
        <v>4873</v>
      </c>
      <c r="I741" s="2" t="s">
        <v>560</v>
      </c>
      <c r="J741" s="2" t="s">
        <v>582</v>
      </c>
      <c r="K741" s="2" t="s">
        <v>841</v>
      </c>
      <c r="L741" s="3">
        <v>27.6</v>
      </c>
      <c r="M741" s="3">
        <v>28.98</v>
      </c>
      <c r="N741" s="3">
        <v>59.99</v>
      </c>
      <c r="O741" s="2" t="s">
        <v>223</v>
      </c>
      <c r="P741" s="2" t="s">
        <v>224</v>
      </c>
      <c r="Q741" s="2" t="s">
        <v>225</v>
      </c>
      <c r="R741" s="2" t="s">
        <v>226</v>
      </c>
      <c r="S741" s="2" t="s">
        <v>4874</v>
      </c>
      <c r="T741" s="2" t="s">
        <v>969</v>
      </c>
      <c r="U741" s="2" t="s">
        <v>489</v>
      </c>
      <c r="V741" s="2" t="s">
        <v>563</v>
      </c>
      <c r="W741" s="2" t="s">
        <v>231</v>
      </c>
      <c r="X741" s="2" t="s">
        <v>1352</v>
      </c>
      <c r="Y741" s="2" t="s">
        <v>1353</v>
      </c>
      <c r="Z741" s="4">
        <v>296</v>
      </c>
      <c r="AA741" s="4">
        <f>=ROUNDDOWN(22.7692307692308,0)</f>
      </c>
      <c r="AB741" s="5">
        <v>13</v>
      </c>
      <c r="AC741" s="2" t="s">
        <v>973</v>
      </c>
      <c r="AD741" s="4">
        <v>200</v>
      </c>
      <c r="AE741" s="4">
        <v>200</v>
      </c>
      <c r="AF741" s="6">
        <v>65</v>
      </c>
      <c r="AG741" s="6"/>
      <c r="AH741" s="7">
        <v>0.9524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71</v>
      </c>
      <c r="AQ741" s="8">
        <v>2093.73</v>
      </c>
      <c r="AR741" s="4">
        <v>122</v>
      </c>
      <c r="AS741" s="8">
        <v>3509.86</v>
      </c>
      <c r="AT741" s="7">
        <v>-0.418</v>
      </c>
      <c r="AU741" s="7">
        <v>-0.4035</v>
      </c>
      <c r="AV741" s="4">
        <v>190</v>
      </c>
      <c r="AW741" s="8">
        <v>6095.72</v>
      </c>
      <c r="AX741" s="4">
        <v>139</v>
      </c>
      <c r="AY741" s="8">
        <v>4107.52</v>
      </c>
      <c r="AZ741" s="7">
        <v>0.3669</v>
      </c>
      <c r="BA741" s="7">
        <v>0.484</v>
      </c>
      <c r="BB741" s="7">
        <v>0.3435</v>
      </c>
      <c r="BC741" s="4">
        <v>190</v>
      </c>
      <c r="BD741" s="8">
        <v>6095.72</v>
      </c>
      <c r="BE741" s="4">
        <v>139</v>
      </c>
      <c r="BF741" s="8">
        <v>4107.52</v>
      </c>
      <c r="BG741" s="7">
        <v>0.3669</v>
      </c>
      <c r="BH741" s="7">
        <v>0.484</v>
      </c>
      <c r="BI741" s="7">
        <v>1</v>
      </c>
      <c r="BJ741" s="4">
        <v>71</v>
      </c>
      <c r="BK741" s="8">
        <v>2093.73</v>
      </c>
      <c r="BL741" s="2" t="s">
        <v>4875</v>
      </c>
      <c r="BM741" s="7">
        <v>1</v>
      </c>
      <c r="BN741" s="7">
        <v>1</v>
      </c>
      <c r="BO741" s="4">
        <v>33</v>
      </c>
      <c r="BP741" s="8">
        <v>988.68</v>
      </c>
      <c r="BQ741" s="4">
        <v>36</v>
      </c>
      <c r="BR741" s="8">
        <v>1078.56</v>
      </c>
      <c r="BS741" s="7">
        <v>-0.0833</v>
      </c>
      <c r="BT741" s="7">
        <v>-0.0833</v>
      </c>
      <c r="BU741" s="2" t="s">
        <v>239</v>
      </c>
      <c r="BV741" s="2" t="s">
        <v>223</v>
      </c>
      <c r="BW741" s="2" t="s">
        <v>226</v>
      </c>
      <c r="BX741" s="2" t="s">
        <v>1384</v>
      </c>
      <c r="BY741" s="2" t="s">
        <v>238</v>
      </c>
      <c r="BZ741" s="2" t="s">
        <v>226</v>
      </c>
      <c r="CA741" s="4">
        <v>5</v>
      </c>
      <c r="CB741" s="8">
        <v>143.65</v>
      </c>
      <c r="CC741" s="4">
        <v>14</v>
      </c>
      <c r="CD741" s="8">
        <v>402.22</v>
      </c>
      <c r="CE741" s="7">
        <v>-0.6429</v>
      </c>
      <c r="CF741" s="7">
        <v>-0.6429</v>
      </c>
      <c r="CG741" s="2" t="s">
        <v>239</v>
      </c>
      <c r="CH741" s="2" t="s">
        <v>223</v>
      </c>
      <c r="CI741" s="2" t="s">
        <v>1357</v>
      </c>
      <c r="CJ741" s="2" t="s">
        <v>1358</v>
      </c>
      <c r="CK741" s="2" t="s">
        <v>238</v>
      </c>
      <c r="CL741" s="2" t="s">
        <v>226</v>
      </c>
      <c r="CM741" s="4">
        <v>5</v>
      </c>
      <c r="CN741" s="8">
        <v>143.65</v>
      </c>
      <c r="CO741" s="4">
        <v>7</v>
      </c>
      <c r="CP741" s="8">
        <v>201.11</v>
      </c>
      <c r="CQ741" s="7">
        <v>-0.2857</v>
      </c>
      <c r="CR741" s="7">
        <v>-0.2857</v>
      </c>
      <c r="CS741" s="2" t="s">
        <v>239</v>
      </c>
      <c r="CT741" s="2" t="s">
        <v>223</v>
      </c>
      <c r="CU741" s="2" t="s">
        <v>1357</v>
      </c>
      <c r="CV741" s="2" t="s">
        <v>1386</v>
      </c>
      <c r="CW741" s="2" t="s">
        <v>238</v>
      </c>
      <c r="CX741" s="2" t="s">
        <v>226</v>
      </c>
      <c r="CY741" s="4"/>
      <c r="CZ741" s="8"/>
      <c r="DA741" s="4">
        <v>3</v>
      </c>
      <c r="DB741" s="8">
        <v>86.4</v>
      </c>
      <c r="DC741" s="7">
        <v>-1</v>
      </c>
      <c r="DD741" s="7">
        <v>-1</v>
      </c>
      <c r="DE741" s="2" t="s">
        <v>3007</v>
      </c>
      <c r="DF741" s="2" t="s">
        <v>237</v>
      </c>
      <c r="DG741" s="2" t="s">
        <v>980</v>
      </c>
      <c r="DH741" s="2" t="s">
        <v>1020</v>
      </c>
      <c r="DI741" s="2" t="s">
        <v>238</v>
      </c>
      <c r="DJ741" s="2" t="s">
        <v>226</v>
      </c>
      <c r="DK741" s="4">
        <v>1</v>
      </c>
      <c r="DL741" s="8">
        <v>27.05</v>
      </c>
      <c r="DM741" s="4">
        <v>3</v>
      </c>
      <c r="DN741" s="8">
        <v>75.74</v>
      </c>
      <c r="DO741" s="7">
        <v>-0.6667</v>
      </c>
      <c r="DP741" s="7">
        <v>-0.6429</v>
      </c>
      <c r="DQ741" s="2" t="s">
        <v>239</v>
      </c>
      <c r="DR741" s="2" t="s">
        <v>223</v>
      </c>
      <c r="DS741" s="2" t="s">
        <v>1357</v>
      </c>
      <c r="DT741" s="2" t="s">
        <v>4100</v>
      </c>
      <c r="DU741" s="2" t="s">
        <v>238</v>
      </c>
      <c r="DV741" s="2" t="s">
        <v>226</v>
      </c>
      <c r="DW741" s="4"/>
      <c r="DX741" s="8"/>
      <c r="DY741" s="4"/>
      <c r="DZ741" s="8"/>
      <c r="EA741" s="7"/>
      <c r="EB741" s="7"/>
      <c r="EC741" s="2" t="s">
        <v>239</v>
      </c>
      <c r="ED741" s="2" t="s">
        <v>237</v>
      </c>
      <c r="EE741" s="2" t="s">
        <v>1357</v>
      </c>
      <c r="EF741" s="2" t="s">
        <v>1363</v>
      </c>
      <c r="EG741" s="2" t="s">
        <v>238</v>
      </c>
      <c r="EH741" s="2" t="s">
        <v>226</v>
      </c>
      <c r="EI741" s="4">
        <v>8</v>
      </c>
      <c r="EJ741" s="8">
        <v>217.04</v>
      </c>
      <c r="EK741" s="4">
        <v>6</v>
      </c>
      <c r="EL741" s="8">
        <v>162.78</v>
      </c>
      <c r="EM741" s="7">
        <v>0.3333</v>
      </c>
      <c r="EN741" s="7">
        <v>0.3333</v>
      </c>
      <c r="EO741" s="2" t="s">
        <v>239</v>
      </c>
      <c r="EP741" s="2" t="s">
        <v>223</v>
      </c>
      <c r="EQ741" s="2" t="s">
        <v>1357</v>
      </c>
      <c r="ER741" s="2" t="s">
        <v>1362</v>
      </c>
      <c r="ES741" s="2" t="s">
        <v>238</v>
      </c>
      <c r="ET741" s="2" t="s">
        <v>226</v>
      </c>
      <c r="EU741" s="4">
        <v>1</v>
      </c>
      <c r="EV741" s="8">
        <v>28.97</v>
      </c>
      <c r="EW741" s="4">
        <v>3</v>
      </c>
      <c r="EX741" s="8">
        <v>86.91</v>
      </c>
      <c r="EY741" s="7">
        <v>-0.6667</v>
      </c>
      <c r="EZ741" s="7">
        <v>-0.6667</v>
      </c>
      <c r="FA741" s="2" t="s">
        <v>239</v>
      </c>
      <c r="FB741" s="2" t="s">
        <v>223</v>
      </c>
      <c r="FC741" s="2" t="s">
        <v>1357</v>
      </c>
      <c r="FD741" s="2" t="s">
        <v>1628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223</v>
      </c>
      <c r="FO741" s="2" t="s">
        <v>1357</v>
      </c>
      <c r="FP741" s="2" t="s">
        <v>1386</v>
      </c>
      <c r="FQ741" s="2" t="s">
        <v>238</v>
      </c>
      <c r="FR741" s="2" t="s">
        <v>226</v>
      </c>
      <c r="FS741" s="4">
        <v>5</v>
      </c>
      <c r="FT741" s="8">
        <v>167.03</v>
      </c>
      <c r="FU741" s="4"/>
      <c r="FV741" s="8"/>
      <c r="FW741" s="7"/>
      <c r="FX741" s="7"/>
      <c r="FY741" s="2" t="s">
        <v>239</v>
      </c>
      <c r="FZ741" s="2" t="s">
        <v>223</v>
      </c>
      <c r="GA741" s="2" t="s">
        <v>792</v>
      </c>
      <c r="GB741" s="2" t="s">
        <v>2864</v>
      </c>
      <c r="GC741" s="2" t="s">
        <v>238</v>
      </c>
      <c r="GD741" s="2" t="s">
        <v>226</v>
      </c>
      <c r="GE741" s="4">
        <v>12</v>
      </c>
      <c r="GF741" s="8">
        <v>347.76</v>
      </c>
      <c r="GG741" s="4">
        <v>32</v>
      </c>
      <c r="GH741" s="8">
        <v>927.36</v>
      </c>
      <c r="GI741" s="7">
        <v>-0.625</v>
      </c>
      <c r="GJ741" s="7">
        <v>-0.625</v>
      </c>
      <c r="GK741" s="2" t="s">
        <v>239</v>
      </c>
      <c r="GL741" s="2" t="s">
        <v>223</v>
      </c>
      <c r="GM741" s="2" t="s">
        <v>1357</v>
      </c>
      <c r="GN741" s="2" t="s">
        <v>2342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239</v>
      </c>
      <c r="GX741" s="2" t="s">
        <v>223</v>
      </c>
      <c r="GY741" s="2" t="s">
        <v>1025</v>
      </c>
      <c r="GZ741" s="2" t="s">
        <v>1023</v>
      </c>
      <c r="HA741" s="2" t="s">
        <v>238</v>
      </c>
      <c r="HB741" s="2" t="s">
        <v>226</v>
      </c>
      <c r="HC741" s="4">
        <v>1</v>
      </c>
      <c r="HD741" s="8">
        <v>29.9</v>
      </c>
      <c r="HE741" s="4">
        <v>12</v>
      </c>
      <c r="HF741" s="8">
        <v>316.94</v>
      </c>
      <c r="HG741" s="7">
        <v>-0.9167</v>
      </c>
      <c r="HH741" s="7">
        <v>-0.9057</v>
      </c>
      <c r="HI741" s="2" t="s">
        <v>239</v>
      </c>
      <c r="HJ741" s="2" t="s">
        <v>223</v>
      </c>
      <c r="HK741" s="2" t="s">
        <v>1114</v>
      </c>
      <c r="HL741" s="2" t="s">
        <v>1153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239</v>
      </c>
      <c r="HV741" s="2" t="s">
        <v>261</v>
      </c>
      <c r="HW741" s="2" t="s">
        <v>1357</v>
      </c>
      <c r="HX741" s="2" t="s">
        <v>4876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252</v>
      </c>
      <c r="IH741" s="2" t="s">
        <v>223</v>
      </c>
      <c r="II741" s="2" t="s">
        <v>226</v>
      </c>
      <c r="IJ741" s="2" t="s">
        <v>226</v>
      </c>
      <c r="IK741" s="2" t="s">
        <v>238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226</v>
      </c>
      <c r="IT741" s="2" t="s">
        <v>226</v>
      </c>
      <c r="IU741" s="2" t="s">
        <v>226</v>
      </c>
      <c r="IV741" s="2" t="s">
        <v>226</v>
      </c>
      <c r="IW741" s="2" t="s">
        <v>226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448</v>
      </c>
      <c r="JF741" s="2" t="s">
        <v>223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252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223</v>
      </c>
      <c r="KE741" s="2" t="s">
        <v>226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223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>
        <v>2</v>
      </c>
      <c r="KX741" s="8">
        <v>57.96</v>
      </c>
      <c r="KY741" s="7">
        <v>-1</v>
      </c>
      <c r="KZ741" s="7">
        <v>-1</v>
      </c>
      <c r="LA741" s="2" t="s">
        <v>239</v>
      </c>
      <c r="LB741" s="2" t="s">
        <v>223</v>
      </c>
      <c r="LC741" s="2" t="s">
        <v>1357</v>
      </c>
      <c r="LD741" s="2" t="s">
        <v>4877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239</v>
      </c>
      <c r="LN741" s="2" t="s">
        <v>223</v>
      </c>
      <c r="LO741" s="2" t="s">
        <v>321</v>
      </c>
      <c r="LP741" s="2" t="s">
        <v>484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239</v>
      </c>
      <c r="MX741" s="2" t="s">
        <v>223</v>
      </c>
      <c r="MY741" s="2" t="s">
        <v>1105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>
        <v>4</v>
      </c>
      <c r="NF741" s="8">
        <v>113.88</v>
      </c>
      <c r="NG741" s="7">
        <v>-1</v>
      </c>
      <c r="NH741" s="7">
        <v>-1</v>
      </c>
      <c r="NI741" s="2" t="s">
        <v>239</v>
      </c>
      <c r="NJ741" s="2" t="s">
        <v>261</v>
      </c>
      <c r="NK741" s="2" t="s">
        <v>1375</v>
      </c>
      <c r="NL741" s="2" t="s">
        <v>1363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239</v>
      </c>
      <c r="NV741" s="2" t="s">
        <v>237</v>
      </c>
      <c r="NW741" s="2" t="s">
        <v>1541</v>
      </c>
      <c r="NX741" s="2" t="s">
        <v>1046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239</v>
      </c>
      <c r="OH741" s="2" t="s">
        <v>237</v>
      </c>
      <c r="OI741" s="2" t="s">
        <v>671</v>
      </c>
      <c r="OJ741" s="2" t="s">
        <v>226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252</v>
      </c>
      <c r="OT741" s="2" t="s">
        <v>223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236</v>
      </c>
      <c r="PF741" s="2" t="s">
        <v>223</v>
      </c>
      <c r="PG741" s="2" t="s">
        <v>226</v>
      </c>
      <c r="PH741" s="2" t="s">
        <v>226</v>
      </c>
      <c r="PI741" s="2" t="s">
        <v>238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237</v>
      </c>
      <c r="QQ741" s="2" t="s">
        <v>226</v>
      </c>
      <c r="QR741" s="2" t="s">
        <v>226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266</v>
      </c>
      <c r="RB741" s="2" t="s">
        <v>223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239</v>
      </c>
      <c r="RZ741" s="2" t="s">
        <v>237</v>
      </c>
      <c r="SA741" s="2" t="s">
        <v>4019</v>
      </c>
      <c r="SB741" s="2" t="s">
        <v>2056</v>
      </c>
      <c r="SC741" s="2" t="s">
        <v>238</v>
      </c>
      <c r="SD741" s="2" t="s">
        <v>226</v>
      </c>
      <c r="SE741" s="4">
        <v>296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>
        <v>200</v>
      </c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</row>
    <row r="742">
      <c r="A742" s="2" t="s">
        <v>4878</v>
      </c>
      <c r="B742" s="2" t="s">
        <v>577</v>
      </c>
      <c r="C742" s="2" t="s">
        <v>4666</v>
      </c>
      <c r="D742" s="2" t="s">
        <v>215</v>
      </c>
      <c r="E742" s="2" t="s">
        <v>216</v>
      </c>
      <c r="F742" s="2" t="s">
        <v>4871</v>
      </c>
      <c r="G742" s="2" t="s">
        <v>4872</v>
      </c>
      <c r="H742" s="2" t="s">
        <v>4873</v>
      </c>
      <c r="I742" s="2" t="s">
        <v>560</v>
      </c>
      <c r="J742" s="2" t="s">
        <v>221</v>
      </c>
      <c r="K742" s="2" t="s">
        <v>841</v>
      </c>
      <c r="L742" s="3">
        <v>32.9</v>
      </c>
      <c r="M742" s="3">
        <v>34.54</v>
      </c>
      <c r="N742" s="3">
        <v>69.99</v>
      </c>
      <c r="O742" s="2" t="s">
        <v>223</v>
      </c>
      <c r="P742" s="2" t="s">
        <v>224</v>
      </c>
      <c r="Q742" s="2" t="s">
        <v>225</v>
      </c>
      <c r="R742" s="2" t="s">
        <v>226</v>
      </c>
      <c r="S742" s="2" t="s">
        <v>4874</v>
      </c>
      <c r="T742" s="2" t="s">
        <v>969</v>
      </c>
      <c r="U742" s="2" t="s">
        <v>371</v>
      </c>
      <c r="V742" s="2" t="s">
        <v>563</v>
      </c>
      <c r="W742" s="2" t="s">
        <v>231</v>
      </c>
      <c r="X742" s="2" t="s">
        <v>1352</v>
      </c>
      <c r="Y742" s="2" t="s">
        <v>1353</v>
      </c>
      <c r="Z742" s="4">
        <v>107</v>
      </c>
      <c r="AA742" s="4">
        <f>=ROUNDDOWN(6.6875,0)</f>
      </c>
      <c r="AB742" s="5">
        <v>16</v>
      </c>
      <c r="AC742" s="2" t="s">
        <v>973</v>
      </c>
      <c r="AD742" s="4">
        <v>300</v>
      </c>
      <c r="AE742" s="4">
        <v>300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119</v>
      </c>
      <c r="AQ742" s="8">
        <v>4001.99</v>
      </c>
      <c r="AR742" s="4">
        <v>17</v>
      </c>
      <c r="AS742" s="8">
        <v>597.66</v>
      </c>
      <c r="AT742" s="7">
        <v>6</v>
      </c>
      <c r="AU742" s="7">
        <v>5.6961</v>
      </c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0.6565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 t="s">
        <v>226</v>
      </c>
      <c r="BJ742" s="4">
        <v>119</v>
      </c>
      <c r="BK742" s="8">
        <v>4001.99</v>
      </c>
      <c r="BL742" s="2" t="s">
        <v>4879</v>
      </c>
      <c r="BM742" s="7">
        <v>1</v>
      </c>
      <c r="BN742" s="7">
        <v>1</v>
      </c>
      <c r="BO742" s="4">
        <v>11</v>
      </c>
      <c r="BP742" s="8">
        <v>395.56</v>
      </c>
      <c r="BQ742" s="4">
        <v>11</v>
      </c>
      <c r="BR742" s="8">
        <v>395.56</v>
      </c>
      <c r="BS742" s="7"/>
      <c r="BT742" s="7"/>
      <c r="BU742" s="2" t="s">
        <v>239</v>
      </c>
      <c r="BV742" s="2" t="s">
        <v>223</v>
      </c>
      <c r="BW742" s="2" t="s">
        <v>226</v>
      </c>
      <c r="BX742" s="2" t="s">
        <v>1384</v>
      </c>
      <c r="BY742" s="2" t="s">
        <v>238</v>
      </c>
      <c r="BZ742" s="2" t="s">
        <v>226</v>
      </c>
      <c r="CA742" s="4">
        <v>29</v>
      </c>
      <c r="CB742" s="8">
        <v>999.92</v>
      </c>
      <c r="CC742" s="4">
        <v>1</v>
      </c>
      <c r="CD742" s="8">
        <v>34.48</v>
      </c>
      <c r="CE742" s="7">
        <v>28</v>
      </c>
      <c r="CF742" s="7">
        <v>28</v>
      </c>
      <c r="CG742" s="2" t="s">
        <v>239</v>
      </c>
      <c r="CH742" s="2" t="s">
        <v>223</v>
      </c>
      <c r="CI742" s="2" t="s">
        <v>1357</v>
      </c>
      <c r="CJ742" s="2" t="s">
        <v>4880</v>
      </c>
      <c r="CK742" s="2" t="s">
        <v>238</v>
      </c>
      <c r="CL742" s="2" t="s">
        <v>226</v>
      </c>
      <c r="CM742" s="4">
        <v>10</v>
      </c>
      <c r="CN742" s="8">
        <v>344.8</v>
      </c>
      <c r="CO742" s="4"/>
      <c r="CP742" s="8"/>
      <c r="CQ742" s="7"/>
      <c r="CR742" s="7"/>
      <c r="CS742" s="2" t="s">
        <v>239</v>
      </c>
      <c r="CT742" s="2" t="s">
        <v>223</v>
      </c>
      <c r="CU742" s="2" t="s">
        <v>1357</v>
      </c>
      <c r="CV742" s="2" t="s">
        <v>1363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3007</v>
      </c>
      <c r="DF742" s="2" t="s">
        <v>237</v>
      </c>
      <c r="DG742" s="2" t="s">
        <v>980</v>
      </c>
      <c r="DH742" s="2" t="s">
        <v>1071</v>
      </c>
      <c r="DI742" s="2" t="s">
        <v>238</v>
      </c>
      <c r="DJ742" s="2" t="s">
        <v>226</v>
      </c>
      <c r="DK742" s="4">
        <v>10</v>
      </c>
      <c r="DL742" s="8">
        <v>310.56</v>
      </c>
      <c r="DM742" s="4">
        <v>1</v>
      </c>
      <c r="DN742" s="8">
        <v>32.46</v>
      </c>
      <c r="DO742" s="7">
        <v>9</v>
      </c>
      <c r="DP742" s="7">
        <v>8.5675</v>
      </c>
      <c r="DQ742" s="2" t="s">
        <v>239</v>
      </c>
      <c r="DR742" s="2" t="s">
        <v>223</v>
      </c>
      <c r="DS742" s="2" t="s">
        <v>1357</v>
      </c>
      <c r="DT742" s="2" t="s">
        <v>1363</v>
      </c>
      <c r="DU742" s="2" t="s">
        <v>238</v>
      </c>
      <c r="DV742" s="2" t="s">
        <v>226</v>
      </c>
      <c r="DW742" s="4"/>
      <c r="DX742" s="8"/>
      <c r="DY742" s="4"/>
      <c r="DZ742" s="8"/>
      <c r="EA742" s="7"/>
      <c r="EB742" s="7"/>
      <c r="EC742" s="2" t="s">
        <v>239</v>
      </c>
      <c r="ED742" s="2" t="s">
        <v>237</v>
      </c>
      <c r="EE742" s="2" t="s">
        <v>1357</v>
      </c>
      <c r="EF742" s="2" t="s">
        <v>1363</v>
      </c>
      <c r="EG742" s="2" t="s">
        <v>238</v>
      </c>
      <c r="EH742" s="2" t="s">
        <v>226</v>
      </c>
      <c r="EI742" s="4">
        <v>5</v>
      </c>
      <c r="EJ742" s="8">
        <v>162.75</v>
      </c>
      <c r="EK742" s="4">
        <v>1</v>
      </c>
      <c r="EL742" s="8">
        <v>32.55</v>
      </c>
      <c r="EM742" s="7">
        <v>4</v>
      </c>
      <c r="EN742" s="7">
        <v>4</v>
      </c>
      <c r="EO742" s="2" t="s">
        <v>239</v>
      </c>
      <c r="EP742" s="2" t="s">
        <v>223</v>
      </c>
      <c r="EQ742" s="2" t="s">
        <v>1357</v>
      </c>
      <c r="ER742" s="2" t="s">
        <v>1363</v>
      </c>
      <c r="ES742" s="2" t="s">
        <v>238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223</v>
      </c>
      <c r="FC742" s="2" t="s">
        <v>1357</v>
      </c>
      <c r="FD742" s="2" t="s">
        <v>1445</v>
      </c>
      <c r="FE742" s="2" t="s">
        <v>238</v>
      </c>
      <c r="FF742" s="2" t="s">
        <v>226</v>
      </c>
      <c r="FG742" s="4">
        <v>1</v>
      </c>
      <c r="FH742" s="8">
        <v>65.79</v>
      </c>
      <c r="FI742" s="4"/>
      <c r="FJ742" s="8"/>
      <c r="FK742" s="7"/>
      <c r="FL742" s="7"/>
      <c r="FM742" s="2" t="s">
        <v>239</v>
      </c>
      <c r="FN742" s="2" t="s">
        <v>223</v>
      </c>
      <c r="FO742" s="2" t="s">
        <v>1357</v>
      </c>
      <c r="FP742" s="2" t="s">
        <v>1363</v>
      </c>
      <c r="FQ742" s="2" t="s">
        <v>238</v>
      </c>
      <c r="FR742" s="2" t="s">
        <v>226</v>
      </c>
      <c r="FS742" s="4">
        <v>5</v>
      </c>
      <c r="FT742" s="8">
        <v>160.48</v>
      </c>
      <c r="FU742" s="4"/>
      <c r="FV742" s="8"/>
      <c r="FW742" s="7"/>
      <c r="FX742" s="7"/>
      <c r="FY742" s="2" t="s">
        <v>239</v>
      </c>
      <c r="FZ742" s="2" t="s">
        <v>223</v>
      </c>
      <c r="GA742" s="2" t="s">
        <v>661</v>
      </c>
      <c r="GB742" s="2" t="s">
        <v>919</v>
      </c>
      <c r="GC742" s="2" t="s">
        <v>238</v>
      </c>
      <c r="GD742" s="2" t="s">
        <v>226</v>
      </c>
      <c r="GE742" s="4">
        <v>13</v>
      </c>
      <c r="GF742" s="8">
        <v>436.02</v>
      </c>
      <c r="GG742" s="4"/>
      <c r="GH742" s="8"/>
      <c r="GI742" s="7"/>
      <c r="GJ742" s="7"/>
      <c r="GK742" s="2" t="s">
        <v>239</v>
      </c>
      <c r="GL742" s="2" t="s">
        <v>223</v>
      </c>
      <c r="GM742" s="2" t="s">
        <v>1357</v>
      </c>
      <c r="GN742" s="2" t="s">
        <v>1447</v>
      </c>
      <c r="GO742" s="2" t="s">
        <v>238</v>
      </c>
      <c r="GP742" s="2" t="s">
        <v>226</v>
      </c>
      <c r="GQ742" s="4">
        <v>7</v>
      </c>
      <c r="GR742" s="8">
        <v>246.61</v>
      </c>
      <c r="GS742" s="4">
        <v>1</v>
      </c>
      <c r="GT742" s="8">
        <v>35.23</v>
      </c>
      <c r="GU742" s="7">
        <v>6</v>
      </c>
      <c r="GV742" s="7">
        <v>6</v>
      </c>
      <c r="GW742" s="2" t="s">
        <v>239</v>
      </c>
      <c r="GX742" s="2" t="s">
        <v>223</v>
      </c>
      <c r="GY742" s="2" t="s">
        <v>1025</v>
      </c>
      <c r="GZ742" s="2" t="s">
        <v>1212</v>
      </c>
      <c r="HA742" s="2" t="s">
        <v>238</v>
      </c>
      <c r="HB742" s="2" t="s">
        <v>226</v>
      </c>
      <c r="HC742" s="4">
        <v>3</v>
      </c>
      <c r="HD742" s="8">
        <v>86.13</v>
      </c>
      <c r="HE742" s="4">
        <v>1</v>
      </c>
      <c r="HF742" s="8">
        <v>35.89</v>
      </c>
      <c r="HG742" s="7">
        <v>2</v>
      </c>
      <c r="HH742" s="7">
        <v>1.3998</v>
      </c>
      <c r="HI742" s="2" t="s">
        <v>239</v>
      </c>
      <c r="HJ742" s="2" t="s">
        <v>223</v>
      </c>
      <c r="HK742" s="2" t="s">
        <v>1114</v>
      </c>
      <c r="HL742" s="2" t="s">
        <v>1025</v>
      </c>
      <c r="HM742" s="2" t="s">
        <v>238</v>
      </c>
      <c r="HN742" s="2" t="s">
        <v>226</v>
      </c>
      <c r="HO742" s="4">
        <v>23</v>
      </c>
      <c r="HP742" s="8">
        <v>724.27</v>
      </c>
      <c r="HQ742" s="4">
        <v>1</v>
      </c>
      <c r="HR742" s="8">
        <v>31.49</v>
      </c>
      <c r="HS742" s="7">
        <v>22</v>
      </c>
      <c r="HT742" s="7">
        <v>22</v>
      </c>
      <c r="HU742" s="2" t="s">
        <v>239</v>
      </c>
      <c r="HV742" s="2" t="s">
        <v>223</v>
      </c>
      <c r="HW742" s="2" t="s">
        <v>1357</v>
      </c>
      <c r="HX742" s="2" t="s">
        <v>3830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252</v>
      </c>
      <c r="IH742" s="2" t="s">
        <v>223</v>
      </c>
      <c r="II742" s="2" t="s">
        <v>226</v>
      </c>
      <c r="IJ742" s="2" t="s">
        <v>226</v>
      </c>
      <c r="IK742" s="2" t="s">
        <v>238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226</v>
      </c>
      <c r="IT742" s="2" t="s">
        <v>226</v>
      </c>
      <c r="IU742" s="2" t="s">
        <v>226</v>
      </c>
      <c r="IV742" s="2" t="s">
        <v>226</v>
      </c>
      <c r="IW742" s="2" t="s">
        <v>226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448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252</v>
      </c>
      <c r="JR742" s="2" t="s">
        <v>223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223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223</v>
      </c>
      <c r="KQ742" s="2" t="s">
        <v>226</v>
      </c>
      <c r="KR742" s="2" t="s">
        <v>226</v>
      </c>
      <c r="KS742" s="2" t="s">
        <v>238</v>
      </c>
      <c r="KT742" s="2" t="s">
        <v>226</v>
      </c>
      <c r="KU742" s="4">
        <v>2</v>
      </c>
      <c r="KV742" s="8">
        <v>69.1</v>
      </c>
      <c r="KW742" s="4"/>
      <c r="KX742" s="8"/>
      <c r="KY742" s="7"/>
      <c r="KZ742" s="7"/>
      <c r="LA742" s="2" t="s">
        <v>239</v>
      </c>
      <c r="LB742" s="2" t="s">
        <v>223</v>
      </c>
      <c r="LC742" s="2" t="s">
        <v>1357</v>
      </c>
      <c r="LD742" s="2" t="s">
        <v>4038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239</v>
      </c>
      <c r="LN742" s="2" t="s">
        <v>223</v>
      </c>
      <c r="LO742" s="2" t="s">
        <v>321</v>
      </c>
      <c r="LP742" s="2" t="s">
        <v>1739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239</v>
      </c>
      <c r="MX742" s="2" t="s">
        <v>223</v>
      </c>
      <c r="MY742" s="2" t="s">
        <v>1105</v>
      </c>
      <c r="MZ742" s="2" t="s">
        <v>1501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239</v>
      </c>
      <c r="NJ742" s="2" t="s">
        <v>261</v>
      </c>
      <c r="NK742" s="2" t="s">
        <v>1375</v>
      </c>
      <c r="NL742" s="2" t="s">
        <v>1363</v>
      </c>
      <c r="NM742" s="2" t="s">
        <v>238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239</v>
      </c>
      <c r="NV742" s="2" t="s">
        <v>237</v>
      </c>
      <c r="NW742" s="2" t="s">
        <v>1541</v>
      </c>
      <c r="NX742" s="2" t="s">
        <v>2350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239</v>
      </c>
      <c r="OH742" s="2" t="s">
        <v>237</v>
      </c>
      <c r="OI742" s="2" t="s">
        <v>671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252</v>
      </c>
      <c r="OT742" s="2" t="s">
        <v>223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236</v>
      </c>
      <c r="PF742" s="2" t="s">
        <v>223</v>
      </c>
      <c r="PG742" s="2" t="s">
        <v>226</v>
      </c>
      <c r="PH742" s="2" t="s">
        <v>226</v>
      </c>
      <c r="PI742" s="2" t="s">
        <v>238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236</v>
      </c>
      <c r="QP742" s="2" t="s">
        <v>237</v>
      </c>
      <c r="QQ742" s="2" t="s">
        <v>226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266</v>
      </c>
      <c r="RB742" s="2" t="s">
        <v>223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237</v>
      </c>
      <c r="SA742" s="2" t="s">
        <v>4019</v>
      </c>
      <c r="SB742" s="2" t="s">
        <v>2705</v>
      </c>
      <c r="SC742" s="2" t="s">
        <v>238</v>
      </c>
      <c r="SD742" s="2" t="s">
        <v>226</v>
      </c>
      <c r="SE742" s="4">
        <v>107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>
        <v>300</v>
      </c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</row>
    <row r="743">
      <c r="A743" s="2" t="s">
        <v>4881</v>
      </c>
      <c r="B743" s="2" t="s">
        <v>577</v>
      </c>
      <c r="C743" s="2" t="s">
        <v>4666</v>
      </c>
      <c r="D743" s="2" t="s">
        <v>215</v>
      </c>
      <c r="E743" s="2" t="s">
        <v>216</v>
      </c>
      <c r="F743" s="2" t="s">
        <v>4882</v>
      </c>
      <c r="G743" s="2" t="s">
        <v>4883</v>
      </c>
      <c r="H743" s="2" t="s">
        <v>4884</v>
      </c>
      <c r="I743" s="2" t="s">
        <v>4885</v>
      </c>
      <c r="J743" s="2" t="s">
        <v>582</v>
      </c>
      <c r="K743" s="2" t="s">
        <v>4886</v>
      </c>
      <c r="L743" s="3">
        <v>34.5</v>
      </c>
      <c r="M743" s="3">
        <v>36.22</v>
      </c>
      <c r="N743" s="3">
        <v>74.99</v>
      </c>
      <c r="O743" s="2" t="s">
        <v>302</v>
      </c>
      <c r="P743" s="2" t="s">
        <v>284</v>
      </c>
      <c r="Q743" s="2" t="s">
        <v>225</v>
      </c>
      <c r="R743" s="2" t="s">
        <v>226</v>
      </c>
      <c r="S743" s="2" t="s">
        <v>4887</v>
      </c>
      <c r="T743" s="2" t="s">
        <v>969</v>
      </c>
      <c r="U743" s="2" t="s">
        <v>489</v>
      </c>
      <c r="V743" s="2" t="s">
        <v>970</v>
      </c>
      <c r="W743" s="2" t="s">
        <v>971</v>
      </c>
      <c r="X743" s="2" t="s">
        <v>231</v>
      </c>
      <c r="Y743" s="2" t="s">
        <v>819</v>
      </c>
      <c r="Z743" s="4"/>
      <c r="AA743" s="4">
        <f>=ROUNDDOWN({0},0)</f>
      </c>
      <c r="AB743" s="5"/>
      <c r="AC743" s="2" t="s">
        <v>226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>
        <v>78</v>
      </c>
      <c r="AS743" s="8">
        <v>2826.25</v>
      </c>
      <c r="AT743" s="7">
        <v>-1</v>
      </c>
      <c r="AU743" s="7">
        <v>-1</v>
      </c>
      <c r="AV743" s="4">
        <v>188</v>
      </c>
      <c r="AW743" s="8">
        <v>6001.78</v>
      </c>
      <c r="AX743" s="4">
        <v>157</v>
      </c>
      <c r="AY743" s="8">
        <v>6126.53</v>
      </c>
      <c r="AZ743" s="7">
        <v>0.1975</v>
      </c>
      <c r="BA743" s="7">
        <v>-0.0204</v>
      </c>
      <c r="BB743" s="7"/>
      <c r="BC743" s="4">
        <v>188</v>
      </c>
      <c r="BD743" s="8">
        <v>6001.78</v>
      </c>
      <c r="BE743" s="4">
        <v>300</v>
      </c>
      <c r="BF743" s="8">
        <v>10406.91</v>
      </c>
      <c r="BG743" s="7">
        <v>-0.3733</v>
      </c>
      <c r="BH743" s="7">
        <v>-0.4233</v>
      </c>
      <c r="BI743" s="7">
        <v>1</v>
      </c>
      <c r="BJ743" s="4"/>
      <c r="BK743" s="8"/>
      <c r="BL743" s="2" t="s">
        <v>4888</v>
      </c>
      <c r="BM743" s="7"/>
      <c r="BN743" s="7"/>
      <c r="BO743" s="4"/>
      <c r="BP743" s="8"/>
      <c r="BQ743" s="4"/>
      <c r="BR743" s="8"/>
      <c r="BS743" s="7"/>
      <c r="BT743" s="7"/>
      <c r="BU743" s="2" t="s">
        <v>266</v>
      </c>
      <c r="BV743" s="2" t="s">
        <v>237</v>
      </c>
      <c r="BW743" s="2" t="s">
        <v>226</v>
      </c>
      <c r="BX743" s="2" t="s">
        <v>226</v>
      </c>
      <c r="BY743" s="2" t="s">
        <v>238</v>
      </c>
      <c r="BZ743" s="2" t="s">
        <v>226</v>
      </c>
      <c r="CA743" s="4"/>
      <c r="CB743" s="8"/>
      <c r="CC743" s="4">
        <v>11</v>
      </c>
      <c r="CD743" s="8">
        <v>415.8</v>
      </c>
      <c r="CE743" s="7">
        <v>-1</v>
      </c>
      <c r="CF743" s="7">
        <v>-1</v>
      </c>
      <c r="CG743" s="2" t="s">
        <v>239</v>
      </c>
      <c r="CH743" s="2" t="s">
        <v>237</v>
      </c>
      <c r="CI743" s="2" t="s">
        <v>3502</v>
      </c>
      <c r="CJ743" s="2" t="s">
        <v>1180</v>
      </c>
      <c r="CK743" s="2" t="s">
        <v>238</v>
      </c>
      <c r="CL743" s="2" t="s">
        <v>226</v>
      </c>
      <c r="CM743" s="4"/>
      <c r="CN743" s="8"/>
      <c r="CO743" s="4">
        <v>19</v>
      </c>
      <c r="CP743" s="8">
        <v>743.09</v>
      </c>
      <c r="CQ743" s="7">
        <v>-1</v>
      </c>
      <c r="CR743" s="7">
        <v>-1</v>
      </c>
      <c r="CS743" s="2" t="s">
        <v>239</v>
      </c>
      <c r="CT743" s="2" t="s">
        <v>237</v>
      </c>
      <c r="CU743" s="2" t="s">
        <v>819</v>
      </c>
      <c r="CV743" s="2" t="s">
        <v>3299</v>
      </c>
      <c r="CW743" s="2" t="s">
        <v>238</v>
      </c>
      <c r="CX743" s="2" t="s">
        <v>226</v>
      </c>
      <c r="CY743" s="4"/>
      <c r="CZ743" s="8"/>
      <c r="DA743" s="4">
        <v>4</v>
      </c>
      <c r="DB743" s="8">
        <v>155.96</v>
      </c>
      <c r="DC743" s="7">
        <v>-1</v>
      </c>
      <c r="DD743" s="7">
        <v>-1</v>
      </c>
      <c r="DE743" s="2" t="s">
        <v>239</v>
      </c>
      <c r="DF743" s="2" t="s">
        <v>237</v>
      </c>
      <c r="DG743" s="2" t="s">
        <v>3502</v>
      </c>
      <c r="DH743" s="2" t="s">
        <v>2275</v>
      </c>
      <c r="DI743" s="2" t="s">
        <v>291</v>
      </c>
      <c r="DJ743" s="2" t="s">
        <v>226</v>
      </c>
      <c r="DK743" s="4"/>
      <c r="DL743" s="8"/>
      <c r="DM743" s="4">
        <v>21</v>
      </c>
      <c r="DN743" s="8">
        <v>699.41</v>
      </c>
      <c r="DO743" s="7">
        <v>-1</v>
      </c>
      <c r="DP743" s="7">
        <v>-1</v>
      </c>
      <c r="DQ743" s="2" t="s">
        <v>239</v>
      </c>
      <c r="DR743" s="2" t="s">
        <v>237</v>
      </c>
      <c r="DS743" s="2" t="s">
        <v>3506</v>
      </c>
      <c r="DT743" s="2" t="s">
        <v>3574</v>
      </c>
      <c r="DU743" s="2" t="s">
        <v>291</v>
      </c>
      <c r="DV743" s="2" t="s">
        <v>226</v>
      </c>
      <c r="DW743" s="4"/>
      <c r="DX743" s="8"/>
      <c r="DY743" s="4">
        <v>1</v>
      </c>
      <c r="DZ743" s="8">
        <v>36.47</v>
      </c>
      <c r="EA743" s="7">
        <v>-1</v>
      </c>
      <c r="EB743" s="7">
        <v>-1</v>
      </c>
      <c r="EC743" s="2" t="s">
        <v>239</v>
      </c>
      <c r="ED743" s="2" t="s">
        <v>237</v>
      </c>
      <c r="EE743" s="2" t="s">
        <v>1801</v>
      </c>
      <c r="EF743" s="2" t="s">
        <v>4889</v>
      </c>
      <c r="EG743" s="2" t="s">
        <v>238</v>
      </c>
      <c r="EH743" s="2" t="s">
        <v>226</v>
      </c>
      <c r="EI743" s="4"/>
      <c r="EJ743" s="8"/>
      <c r="EK743" s="4">
        <v>5</v>
      </c>
      <c r="EL743" s="8">
        <v>170.9</v>
      </c>
      <c r="EM743" s="7">
        <v>-1</v>
      </c>
      <c r="EN743" s="7">
        <v>-1</v>
      </c>
      <c r="EO743" s="2" t="s">
        <v>239</v>
      </c>
      <c r="EP743" s="2" t="s">
        <v>237</v>
      </c>
      <c r="EQ743" s="2" t="s">
        <v>819</v>
      </c>
      <c r="ER743" s="2" t="s">
        <v>1638</v>
      </c>
      <c r="ES743" s="2" t="s">
        <v>238</v>
      </c>
      <c r="ET743" s="2" t="s">
        <v>226</v>
      </c>
      <c r="EU743" s="4"/>
      <c r="EV743" s="8"/>
      <c r="EW743" s="4">
        <v>5</v>
      </c>
      <c r="EX743" s="8">
        <v>164.81</v>
      </c>
      <c r="EY743" s="7">
        <v>-1</v>
      </c>
      <c r="EZ743" s="7">
        <v>-1</v>
      </c>
      <c r="FA743" s="2" t="s">
        <v>239</v>
      </c>
      <c r="FB743" s="2" t="s">
        <v>237</v>
      </c>
      <c r="FC743" s="2" t="s">
        <v>1768</v>
      </c>
      <c r="FD743" s="2" t="s">
        <v>1783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237</v>
      </c>
      <c r="FO743" s="2" t="s">
        <v>819</v>
      </c>
      <c r="FP743" s="2" t="s">
        <v>4753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226</v>
      </c>
      <c r="FZ743" s="2" t="s">
        <v>226</v>
      </c>
      <c r="GA743" s="2" t="s">
        <v>226</v>
      </c>
      <c r="GB743" s="2" t="s">
        <v>226</v>
      </c>
      <c r="GC743" s="2" t="s">
        <v>226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1002</v>
      </c>
      <c r="GL743" s="2" t="s">
        <v>237</v>
      </c>
      <c r="GM743" s="2" t="s">
        <v>606</v>
      </c>
      <c r="GN743" s="2" t="s">
        <v>613</v>
      </c>
      <c r="GO743" s="2" t="s">
        <v>238</v>
      </c>
      <c r="GP743" s="2" t="s">
        <v>226</v>
      </c>
      <c r="GQ743" s="4"/>
      <c r="GR743" s="8"/>
      <c r="GS743" s="4">
        <v>8</v>
      </c>
      <c r="GT743" s="8">
        <v>295.92</v>
      </c>
      <c r="GU743" s="7">
        <v>-1</v>
      </c>
      <c r="GV743" s="7">
        <v>-1</v>
      </c>
      <c r="GW743" s="2" t="s">
        <v>239</v>
      </c>
      <c r="GX743" s="2" t="s">
        <v>237</v>
      </c>
      <c r="GY743" s="2" t="s">
        <v>3502</v>
      </c>
      <c r="GZ743" s="2" t="s">
        <v>4221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239</v>
      </c>
      <c r="HJ743" s="2" t="s">
        <v>237</v>
      </c>
      <c r="HK743" s="2" t="s">
        <v>377</v>
      </c>
      <c r="HL743" s="2" t="s">
        <v>226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266</v>
      </c>
      <c r="HV743" s="2" t="s">
        <v>237</v>
      </c>
      <c r="HW743" s="2" t="s">
        <v>3502</v>
      </c>
      <c r="HX743" s="2" t="s">
        <v>1785</v>
      </c>
      <c r="HY743" s="2" t="s">
        <v>238</v>
      </c>
      <c r="HZ743" s="2" t="s">
        <v>291</v>
      </c>
      <c r="IA743" s="4"/>
      <c r="IB743" s="8"/>
      <c r="IC743" s="4"/>
      <c r="ID743" s="8"/>
      <c r="IE743" s="7"/>
      <c r="IF743" s="7"/>
      <c r="IG743" s="2" t="s">
        <v>252</v>
      </c>
      <c r="IH743" s="2" t="s">
        <v>237</v>
      </c>
      <c r="II743" s="2" t="s">
        <v>226</v>
      </c>
      <c r="IJ743" s="2" t="s">
        <v>226</v>
      </c>
      <c r="IK743" s="2" t="s">
        <v>238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226</v>
      </c>
      <c r="IT743" s="2" t="s">
        <v>226</v>
      </c>
      <c r="IU743" s="2" t="s">
        <v>226</v>
      </c>
      <c r="IV743" s="2" t="s">
        <v>226</v>
      </c>
      <c r="IW743" s="2" t="s">
        <v>226</v>
      </c>
      <c r="IX743" s="2" t="s">
        <v>226</v>
      </c>
      <c r="IY743" s="4"/>
      <c r="IZ743" s="8"/>
      <c r="JA743" s="4">
        <v>1</v>
      </c>
      <c r="JB743" s="8">
        <v>36.22</v>
      </c>
      <c r="JC743" s="7">
        <v>-1</v>
      </c>
      <c r="JD743" s="7">
        <v>-1</v>
      </c>
      <c r="JE743" s="2" t="s">
        <v>239</v>
      </c>
      <c r="JF743" s="2" t="s">
        <v>237</v>
      </c>
      <c r="JG743" s="2" t="s">
        <v>1595</v>
      </c>
      <c r="JH743" s="2" t="s">
        <v>339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252</v>
      </c>
      <c r="JR743" s="2" t="s">
        <v>237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237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337</v>
      </c>
      <c r="KP743" s="2" t="s">
        <v>237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252</v>
      </c>
      <c r="LB743" s="2" t="s">
        <v>237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239</v>
      </c>
      <c r="LN743" s="2" t="s">
        <v>237</v>
      </c>
      <c r="LO743" s="2" t="s">
        <v>321</v>
      </c>
      <c r="LP743" s="2" t="s">
        <v>3161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237</v>
      </c>
      <c r="MY743" s="2" t="s">
        <v>226</v>
      </c>
      <c r="MZ743" s="2" t="s">
        <v>226</v>
      </c>
      <c r="NA743" s="2" t="s">
        <v>238</v>
      </c>
      <c r="NB743" s="2" t="s">
        <v>226</v>
      </c>
      <c r="NC743" s="4"/>
      <c r="ND743" s="8"/>
      <c r="NE743" s="4">
        <v>3</v>
      </c>
      <c r="NF743" s="8">
        <v>107.67</v>
      </c>
      <c r="NG743" s="7">
        <v>-1</v>
      </c>
      <c r="NH743" s="7">
        <v>-1</v>
      </c>
      <c r="NI743" s="2" t="s">
        <v>239</v>
      </c>
      <c r="NJ743" s="2" t="s">
        <v>237</v>
      </c>
      <c r="NK743" s="2" t="s">
        <v>1548</v>
      </c>
      <c r="NL743" s="2" t="s">
        <v>3433</v>
      </c>
      <c r="NM743" s="2" t="s">
        <v>238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239</v>
      </c>
      <c r="NV743" s="2" t="s">
        <v>237</v>
      </c>
      <c r="NW743" s="2" t="s">
        <v>619</v>
      </c>
      <c r="NX743" s="2" t="s">
        <v>1742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337</v>
      </c>
      <c r="OH743" s="2" t="s">
        <v>237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252</v>
      </c>
      <c r="OT743" s="2" t="s">
        <v>237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252</v>
      </c>
      <c r="PF743" s="2" t="s">
        <v>237</v>
      </c>
      <c r="PG743" s="2" t="s">
        <v>226</v>
      </c>
      <c r="PH743" s="2" t="s">
        <v>226</v>
      </c>
      <c r="PI743" s="2" t="s">
        <v>238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266</v>
      </c>
      <c r="QD743" s="2" t="s">
        <v>237</v>
      </c>
      <c r="QE743" s="2" t="s">
        <v>226</v>
      </c>
      <c r="QF743" s="2" t="s">
        <v>226</v>
      </c>
      <c r="QG743" s="2" t="s">
        <v>238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237</v>
      </c>
      <c r="QQ743" s="2" t="s">
        <v>226</v>
      </c>
      <c r="QR743" s="2" t="s">
        <v>226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266</v>
      </c>
      <c r="RB743" s="2" t="s">
        <v>237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236</v>
      </c>
      <c r="RZ743" s="2" t="s">
        <v>237</v>
      </c>
      <c r="SA743" s="2" t="s">
        <v>226</v>
      </c>
      <c r="SB743" s="2" t="s">
        <v>226</v>
      </c>
      <c r="SC743" s="2" t="s">
        <v>238</v>
      </c>
      <c r="SD743" s="2" t="s">
        <v>226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</row>
    <row r="744">
      <c r="A744" s="2" t="s">
        <v>4890</v>
      </c>
      <c r="B744" s="2" t="s">
        <v>577</v>
      </c>
      <c r="C744" s="2" t="s">
        <v>4666</v>
      </c>
      <c r="D744" s="2" t="s">
        <v>215</v>
      </c>
      <c r="E744" s="2" t="s">
        <v>216</v>
      </c>
      <c r="F744" s="2" t="s">
        <v>4882</v>
      </c>
      <c r="G744" s="2" t="s">
        <v>4883</v>
      </c>
      <c r="H744" s="2" t="s">
        <v>4884</v>
      </c>
      <c r="I744" s="2" t="s">
        <v>4885</v>
      </c>
      <c r="J744" s="2" t="s">
        <v>221</v>
      </c>
      <c r="K744" s="2" t="s">
        <v>4886</v>
      </c>
      <c r="L744" s="3">
        <v>40.8</v>
      </c>
      <c r="M744" s="3">
        <v>42.84</v>
      </c>
      <c r="N744" s="3">
        <v>84.99</v>
      </c>
      <c r="O744" s="2" t="s">
        <v>302</v>
      </c>
      <c r="P744" s="2" t="s">
        <v>284</v>
      </c>
      <c r="Q744" s="2" t="s">
        <v>225</v>
      </c>
      <c r="R744" s="2" t="s">
        <v>226</v>
      </c>
      <c r="S744" s="2" t="s">
        <v>4887</v>
      </c>
      <c r="T744" s="2" t="s">
        <v>969</v>
      </c>
      <c r="U744" s="2" t="s">
        <v>371</v>
      </c>
      <c r="V744" s="2" t="s">
        <v>970</v>
      </c>
      <c r="W744" s="2" t="s">
        <v>971</v>
      </c>
      <c r="X744" s="2" t="s">
        <v>231</v>
      </c>
      <c r="Y744" s="2" t="s">
        <v>819</v>
      </c>
      <c r="Z744" s="4">
        <v>283</v>
      </c>
      <c r="AA744" s="4">
        <f>=ROUNDDOWN(25.9633027522936,0)</f>
      </c>
      <c r="AB744" s="5">
        <v>10.9</v>
      </c>
      <c r="AC744" s="2" t="s">
        <v>226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188</v>
      </c>
      <c r="AQ744" s="8">
        <v>6001.78</v>
      </c>
      <c r="AR744" s="4">
        <v>79</v>
      </c>
      <c r="AS744" s="8">
        <v>3300.28</v>
      </c>
      <c r="AT744" s="7">
        <v>1.3797</v>
      </c>
      <c r="AU744" s="7">
        <v>0.8186</v>
      </c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>
        <v>1</v>
      </c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 t="s">
        <v>226</v>
      </c>
      <c r="BJ744" s="4">
        <v>188</v>
      </c>
      <c r="BK744" s="8">
        <v>6001.78</v>
      </c>
      <c r="BL744" s="2" t="s">
        <v>4891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266</v>
      </c>
      <c r="BV744" s="2" t="s">
        <v>223</v>
      </c>
      <c r="BW744" s="2" t="s">
        <v>226</v>
      </c>
      <c r="BX744" s="2" t="s">
        <v>226</v>
      </c>
      <c r="BY744" s="2" t="s">
        <v>238</v>
      </c>
      <c r="BZ744" s="2" t="s">
        <v>226</v>
      </c>
      <c r="CA744" s="4">
        <v>12</v>
      </c>
      <c r="CB744" s="8">
        <v>529.2</v>
      </c>
      <c r="CC744" s="4">
        <v>10</v>
      </c>
      <c r="CD744" s="8">
        <v>441</v>
      </c>
      <c r="CE744" s="7">
        <v>0.2</v>
      </c>
      <c r="CF744" s="7">
        <v>0.2</v>
      </c>
      <c r="CG744" s="2" t="s">
        <v>239</v>
      </c>
      <c r="CH744" s="2" t="s">
        <v>223</v>
      </c>
      <c r="CI744" s="2" t="s">
        <v>3502</v>
      </c>
      <c r="CJ744" s="2" t="s">
        <v>1180</v>
      </c>
      <c r="CK744" s="2" t="s">
        <v>238</v>
      </c>
      <c r="CL744" s="2" t="s">
        <v>226</v>
      </c>
      <c r="CM744" s="4">
        <v>2</v>
      </c>
      <c r="CN744" s="8">
        <v>91.26</v>
      </c>
      <c r="CO744" s="4">
        <v>10</v>
      </c>
      <c r="CP744" s="8">
        <v>456.3</v>
      </c>
      <c r="CQ744" s="7">
        <v>-0.8</v>
      </c>
      <c r="CR744" s="7">
        <v>-0.8</v>
      </c>
      <c r="CS744" s="2" t="s">
        <v>239</v>
      </c>
      <c r="CT744" s="2" t="s">
        <v>223</v>
      </c>
      <c r="CU744" s="2" t="s">
        <v>819</v>
      </c>
      <c r="CV744" s="2" t="s">
        <v>593</v>
      </c>
      <c r="CW744" s="2" t="s">
        <v>238</v>
      </c>
      <c r="CX744" s="2" t="s">
        <v>226</v>
      </c>
      <c r="CY744" s="4">
        <v>71</v>
      </c>
      <c r="CZ744" s="8">
        <v>1990.84</v>
      </c>
      <c r="DA744" s="4">
        <v>6</v>
      </c>
      <c r="DB744" s="8">
        <v>280.44</v>
      </c>
      <c r="DC744" s="7">
        <v>10.8333</v>
      </c>
      <c r="DD744" s="7">
        <v>6.099</v>
      </c>
      <c r="DE744" s="2" t="s">
        <v>239</v>
      </c>
      <c r="DF744" s="2" t="s">
        <v>223</v>
      </c>
      <c r="DG744" s="2" t="s">
        <v>3502</v>
      </c>
      <c r="DH744" s="2" t="s">
        <v>1269</v>
      </c>
      <c r="DI744" s="2" t="s">
        <v>291</v>
      </c>
      <c r="DJ744" s="2" t="s">
        <v>226</v>
      </c>
      <c r="DK744" s="4">
        <v>23</v>
      </c>
      <c r="DL744" s="8">
        <v>592.94</v>
      </c>
      <c r="DM744" s="4">
        <v>10</v>
      </c>
      <c r="DN744" s="8">
        <v>360.87</v>
      </c>
      <c r="DO744" s="7">
        <v>1.3</v>
      </c>
      <c r="DP744" s="7">
        <v>0.6431</v>
      </c>
      <c r="DQ744" s="2" t="s">
        <v>239</v>
      </c>
      <c r="DR744" s="2" t="s">
        <v>223</v>
      </c>
      <c r="DS744" s="2" t="s">
        <v>3506</v>
      </c>
      <c r="DT744" s="2" t="s">
        <v>3574</v>
      </c>
      <c r="DU744" s="2" t="s">
        <v>291</v>
      </c>
      <c r="DV744" s="2" t="s">
        <v>226</v>
      </c>
      <c r="DW744" s="4">
        <v>23</v>
      </c>
      <c r="DX744" s="8">
        <v>587.19</v>
      </c>
      <c r="DY744" s="4">
        <v>4</v>
      </c>
      <c r="DZ744" s="8">
        <v>170.2</v>
      </c>
      <c r="EA744" s="7">
        <v>4.75</v>
      </c>
      <c r="EB744" s="7">
        <v>2.45</v>
      </c>
      <c r="EC744" s="2" t="s">
        <v>239</v>
      </c>
      <c r="ED744" s="2" t="s">
        <v>223</v>
      </c>
      <c r="EE744" s="2" t="s">
        <v>1960</v>
      </c>
      <c r="EF744" s="2" t="s">
        <v>338</v>
      </c>
      <c r="EG744" s="2" t="s">
        <v>238</v>
      </c>
      <c r="EH744" s="2" t="s">
        <v>226</v>
      </c>
      <c r="EI744" s="4">
        <v>6</v>
      </c>
      <c r="EJ744" s="8">
        <v>239.22</v>
      </c>
      <c r="EK744" s="4">
        <v>13</v>
      </c>
      <c r="EL744" s="8">
        <v>518.31</v>
      </c>
      <c r="EM744" s="7">
        <v>-0.5385</v>
      </c>
      <c r="EN744" s="7">
        <v>-0.5385</v>
      </c>
      <c r="EO744" s="2" t="s">
        <v>239</v>
      </c>
      <c r="EP744" s="2" t="s">
        <v>223</v>
      </c>
      <c r="EQ744" s="2" t="s">
        <v>819</v>
      </c>
      <c r="ER744" s="2" t="s">
        <v>1638</v>
      </c>
      <c r="ES744" s="2" t="s">
        <v>238</v>
      </c>
      <c r="ET744" s="2" t="s">
        <v>226</v>
      </c>
      <c r="EU744" s="4">
        <v>4</v>
      </c>
      <c r="EV744" s="8">
        <v>137.08</v>
      </c>
      <c r="EW744" s="4">
        <v>12</v>
      </c>
      <c r="EX744" s="8">
        <v>475.44</v>
      </c>
      <c r="EY744" s="7">
        <v>-0.6667</v>
      </c>
      <c r="EZ744" s="7">
        <v>-0.7117</v>
      </c>
      <c r="FA744" s="2" t="s">
        <v>239</v>
      </c>
      <c r="FB744" s="2" t="s">
        <v>223</v>
      </c>
      <c r="FC744" s="2" t="s">
        <v>1768</v>
      </c>
      <c r="FD744" s="2" t="s">
        <v>1783</v>
      </c>
      <c r="FE744" s="2" t="s">
        <v>238</v>
      </c>
      <c r="FF744" s="2" t="s">
        <v>226</v>
      </c>
      <c r="FG744" s="4">
        <v>44</v>
      </c>
      <c r="FH744" s="8">
        <v>1705.56</v>
      </c>
      <c r="FI744" s="4"/>
      <c r="FJ744" s="8"/>
      <c r="FK744" s="7"/>
      <c r="FL744" s="7"/>
      <c r="FM744" s="2" t="s">
        <v>239</v>
      </c>
      <c r="FN744" s="2" t="s">
        <v>223</v>
      </c>
      <c r="FO744" s="2" t="s">
        <v>819</v>
      </c>
      <c r="FP744" s="2" t="s">
        <v>3298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226</v>
      </c>
      <c r="FZ744" s="2" t="s">
        <v>226</v>
      </c>
      <c r="GA744" s="2" t="s">
        <v>226</v>
      </c>
      <c r="GB744" s="2" t="s">
        <v>226</v>
      </c>
      <c r="GC744" s="2" t="s">
        <v>226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1002</v>
      </c>
      <c r="GL744" s="2" t="s">
        <v>237</v>
      </c>
      <c r="GM744" s="2" t="s">
        <v>606</v>
      </c>
      <c r="GN744" s="2" t="s">
        <v>613</v>
      </c>
      <c r="GO744" s="2" t="s">
        <v>238</v>
      </c>
      <c r="GP744" s="2" t="s">
        <v>226</v>
      </c>
      <c r="GQ744" s="4"/>
      <c r="GR744" s="8"/>
      <c r="GS744" s="4">
        <v>3</v>
      </c>
      <c r="GT744" s="8">
        <v>129.45</v>
      </c>
      <c r="GU744" s="7">
        <v>-1</v>
      </c>
      <c r="GV744" s="7">
        <v>-1</v>
      </c>
      <c r="GW744" s="2" t="s">
        <v>239</v>
      </c>
      <c r="GX744" s="2" t="s">
        <v>223</v>
      </c>
      <c r="GY744" s="2" t="s">
        <v>3502</v>
      </c>
      <c r="GZ744" s="2" t="s">
        <v>1858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239</v>
      </c>
      <c r="HJ744" s="2" t="s">
        <v>223</v>
      </c>
      <c r="HK744" s="2" t="s">
        <v>377</v>
      </c>
      <c r="HL744" s="2" t="s">
        <v>226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266</v>
      </c>
      <c r="HV744" s="2" t="s">
        <v>223</v>
      </c>
      <c r="HW744" s="2" t="s">
        <v>3502</v>
      </c>
      <c r="HX744" s="2" t="s">
        <v>746</v>
      </c>
      <c r="HY744" s="2" t="s">
        <v>238</v>
      </c>
      <c r="HZ744" s="2" t="s">
        <v>291</v>
      </c>
      <c r="IA744" s="4"/>
      <c r="IB744" s="8"/>
      <c r="IC744" s="4"/>
      <c r="ID744" s="8"/>
      <c r="IE744" s="7"/>
      <c r="IF744" s="7"/>
      <c r="IG744" s="2" t="s">
        <v>252</v>
      </c>
      <c r="IH744" s="2" t="s">
        <v>223</v>
      </c>
      <c r="II744" s="2" t="s">
        <v>226</v>
      </c>
      <c r="IJ744" s="2" t="s">
        <v>226</v>
      </c>
      <c r="IK744" s="2" t="s">
        <v>238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226</v>
      </c>
      <c r="IT744" s="2" t="s">
        <v>226</v>
      </c>
      <c r="IU744" s="2" t="s">
        <v>226</v>
      </c>
      <c r="IV744" s="2" t="s">
        <v>226</v>
      </c>
      <c r="IW744" s="2" t="s">
        <v>226</v>
      </c>
      <c r="IX744" s="2" t="s">
        <v>226</v>
      </c>
      <c r="IY744" s="4">
        <v>3</v>
      </c>
      <c r="IZ744" s="8">
        <v>128.49</v>
      </c>
      <c r="JA744" s="4">
        <v>6</v>
      </c>
      <c r="JB744" s="8">
        <v>256.98</v>
      </c>
      <c r="JC744" s="7">
        <v>-0.5</v>
      </c>
      <c r="JD744" s="7">
        <v>-0.5</v>
      </c>
      <c r="JE744" s="2" t="s">
        <v>239</v>
      </c>
      <c r="JF744" s="2" t="s">
        <v>223</v>
      </c>
      <c r="JG744" s="2" t="s">
        <v>1595</v>
      </c>
      <c r="JH744" s="2" t="s">
        <v>1195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223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337</v>
      </c>
      <c r="KP744" s="2" t="s">
        <v>223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252</v>
      </c>
      <c r="LB744" s="2" t="s">
        <v>223</v>
      </c>
      <c r="LC744" s="2" t="s">
        <v>226</v>
      </c>
      <c r="LD744" s="2" t="s">
        <v>226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239</v>
      </c>
      <c r="LN744" s="2" t="s">
        <v>223</v>
      </c>
      <c r="LO744" s="2" t="s">
        <v>321</v>
      </c>
      <c r="LP744" s="2" t="s">
        <v>258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223</v>
      </c>
      <c r="MY744" s="2" t="s">
        <v>226</v>
      </c>
      <c r="MZ744" s="2" t="s">
        <v>226</v>
      </c>
      <c r="NA744" s="2" t="s">
        <v>238</v>
      </c>
      <c r="NB744" s="2" t="s">
        <v>226</v>
      </c>
      <c r="NC744" s="4"/>
      <c r="ND744" s="8"/>
      <c r="NE744" s="4">
        <v>3</v>
      </c>
      <c r="NF744" s="8">
        <v>125.61</v>
      </c>
      <c r="NG744" s="7">
        <v>-1</v>
      </c>
      <c r="NH744" s="7">
        <v>-1</v>
      </c>
      <c r="NI744" s="2" t="s">
        <v>239</v>
      </c>
      <c r="NJ744" s="2" t="s">
        <v>261</v>
      </c>
      <c r="NK744" s="2" t="s">
        <v>1548</v>
      </c>
      <c r="NL744" s="2" t="s">
        <v>1784</v>
      </c>
      <c r="NM744" s="2" t="s">
        <v>238</v>
      </c>
      <c r="NN744" s="2" t="s">
        <v>226</v>
      </c>
      <c r="NO744" s="4"/>
      <c r="NP744" s="8"/>
      <c r="NQ744" s="4">
        <v>2</v>
      </c>
      <c r="NR744" s="8">
        <v>85.68</v>
      </c>
      <c r="NS744" s="7">
        <v>-1</v>
      </c>
      <c r="NT744" s="7">
        <v>-1</v>
      </c>
      <c r="NU744" s="2" t="s">
        <v>239</v>
      </c>
      <c r="NV744" s="2" t="s">
        <v>237</v>
      </c>
      <c r="NW744" s="2" t="s">
        <v>619</v>
      </c>
      <c r="NX744" s="2" t="s">
        <v>1742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337</v>
      </c>
      <c r="OH744" s="2" t="s">
        <v>223</v>
      </c>
      <c r="OI744" s="2" t="s">
        <v>226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252</v>
      </c>
      <c r="OT744" s="2" t="s">
        <v>223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252</v>
      </c>
      <c r="PF744" s="2" t="s">
        <v>223</v>
      </c>
      <c r="PG744" s="2" t="s">
        <v>226</v>
      </c>
      <c r="PH744" s="2" t="s">
        <v>226</v>
      </c>
      <c r="PI744" s="2" t="s">
        <v>238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266</v>
      </c>
      <c r="QD744" s="2" t="s">
        <v>223</v>
      </c>
      <c r="QE744" s="2" t="s">
        <v>226</v>
      </c>
      <c r="QF744" s="2" t="s">
        <v>226</v>
      </c>
      <c r="QG744" s="2" t="s">
        <v>238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237</v>
      </c>
      <c r="QQ744" s="2" t="s">
        <v>226</v>
      </c>
      <c r="QR744" s="2" t="s">
        <v>226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266</v>
      </c>
      <c r="RB744" s="2" t="s">
        <v>223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236</v>
      </c>
      <c r="RZ744" s="2" t="s">
        <v>237</v>
      </c>
      <c r="SA744" s="2" t="s">
        <v>226</v>
      </c>
      <c r="SB744" s="2" t="s">
        <v>226</v>
      </c>
      <c r="SC744" s="2" t="s">
        <v>238</v>
      </c>
      <c r="SD744" s="2" t="s">
        <v>226</v>
      </c>
      <c r="SE744" s="4">
        <v>6</v>
      </c>
      <c r="SF744" s="4">
        <v>277</v>
      </c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</row>
    <row r="745">
      <c r="A745" s="2" t="s">
        <v>4892</v>
      </c>
      <c r="B745" s="2" t="s">
        <v>577</v>
      </c>
      <c r="C745" s="2" t="s">
        <v>4666</v>
      </c>
      <c r="D745" s="2" t="s">
        <v>215</v>
      </c>
      <c r="E745" s="2" t="s">
        <v>216</v>
      </c>
      <c r="F745" s="2" t="s">
        <v>4882</v>
      </c>
      <c r="G745" s="2" t="s">
        <v>4883</v>
      </c>
      <c r="H745" s="2" t="s">
        <v>4884</v>
      </c>
      <c r="I745" s="2" t="s">
        <v>4893</v>
      </c>
      <c r="J745" s="2" t="s">
        <v>221</v>
      </c>
      <c r="K745" s="2" t="s">
        <v>4894</v>
      </c>
      <c r="L745" s="3">
        <v>40.8</v>
      </c>
      <c r="M745" s="3">
        <v>42.84</v>
      </c>
      <c r="N745" s="3">
        <v>84.99</v>
      </c>
      <c r="O745" s="2" t="s">
        <v>283</v>
      </c>
      <c r="P745" s="2" t="s">
        <v>284</v>
      </c>
      <c r="Q745" s="2" t="s">
        <v>225</v>
      </c>
      <c r="R745" s="2" t="s">
        <v>226</v>
      </c>
      <c r="S745" s="2" t="s">
        <v>4895</v>
      </c>
      <c r="T745" s="2" t="s">
        <v>969</v>
      </c>
      <c r="U745" s="2" t="s">
        <v>371</v>
      </c>
      <c r="V745" s="2" t="s">
        <v>970</v>
      </c>
      <c r="W745" s="2" t="s">
        <v>971</v>
      </c>
      <c r="X745" s="2" t="s">
        <v>231</v>
      </c>
      <c r="Y745" s="2" t="s">
        <v>1728</v>
      </c>
      <c r="Z745" s="4"/>
      <c r="AA745" s="4">
        <f>=ROUNDDOWN({0},0)</f>
      </c>
      <c r="AB745" s="5"/>
      <c r="AC745" s="2" t="s">
        <v>226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143</v>
      </c>
      <c r="AS745" s="8">
        <v>4280.38</v>
      </c>
      <c r="AT745" s="7">
        <v>-1</v>
      </c>
      <c r="AU745" s="7">
        <v>-1</v>
      </c>
      <c r="AV745" s="4"/>
      <c r="AW745" s="8"/>
      <c r="AX745" s="4">
        <v>143</v>
      </c>
      <c r="AY745" s="8">
        <v>4280.38</v>
      </c>
      <c r="AZ745" s="7">
        <v>-1</v>
      </c>
      <c r="BA745" s="7">
        <v>-1</v>
      </c>
      <c r="BB745" s="7"/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/>
      <c r="BJ745" s="4"/>
      <c r="BK745" s="8"/>
      <c r="BL745" s="2" t="s">
        <v>4896</v>
      </c>
      <c r="BM745" s="7"/>
      <c r="BN745" s="7"/>
      <c r="BO745" s="4"/>
      <c r="BP745" s="8"/>
      <c r="BQ745" s="4"/>
      <c r="BR745" s="8"/>
      <c r="BS745" s="7"/>
      <c r="BT745" s="7"/>
      <c r="BU745" s="2" t="s">
        <v>266</v>
      </c>
      <c r="BV745" s="2" t="s">
        <v>237</v>
      </c>
      <c r="BW745" s="2" t="s">
        <v>226</v>
      </c>
      <c r="BX745" s="2" t="s">
        <v>226</v>
      </c>
      <c r="BY745" s="2" t="s">
        <v>238</v>
      </c>
      <c r="BZ745" s="2" t="s">
        <v>226</v>
      </c>
      <c r="CA745" s="4"/>
      <c r="CB745" s="8"/>
      <c r="CC745" s="4">
        <v>7</v>
      </c>
      <c r="CD745" s="8">
        <v>308.7</v>
      </c>
      <c r="CE745" s="7">
        <v>-1</v>
      </c>
      <c r="CF745" s="7">
        <v>-1</v>
      </c>
      <c r="CG745" s="2" t="s">
        <v>239</v>
      </c>
      <c r="CH745" s="2" t="s">
        <v>237</v>
      </c>
      <c r="CI745" s="2" t="s">
        <v>681</v>
      </c>
      <c r="CJ745" s="2" t="s">
        <v>701</v>
      </c>
      <c r="CK745" s="2" t="s">
        <v>238</v>
      </c>
      <c r="CL745" s="2" t="s">
        <v>226</v>
      </c>
      <c r="CM745" s="4"/>
      <c r="CN745" s="8"/>
      <c r="CO745" s="4">
        <v>11</v>
      </c>
      <c r="CP745" s="8">
        <v>305.36</v>
      </c>
      <c r="CQ745" s="7">
        <v>-1</v>
      </c>
      <c r="CR745" s="7">
        <v>-1</v>
      </c>
      <c r="CS745" s="2" t="s">
        <v>239</v>
      </c>
      <c r="CT745" s="2" t="s">
        <v>237</v>
      </c>
      <c r="CU745" s="2" t="s">
        <v>1728</v>
      </c>
      <c r="CV745" s="2" t="s">
        <v>3760</v>
      </c>
      <c r="CW745" s="2" t="s">
        <v>238</v>
      </c>
      <c r="CX745" s="2" t="s">
        <v>226</v>
      </c>
      <c r="CY745" s="4"/>
      <c r="CZ745" s="8"/>
      <c r="DA745" s="4">
        <v>86</v>
      </c>
      <c r="DB745" s="8">
        <v>2411.44</v>
      </c>
      <c r="DC745" s="7">
        <v>-1</v>
      </c>
      <c r="DD745" s="7">
        <v>-1</v>
      </c>
      <c r="DE745" s="2" t="s">
        <v>239</v>
      </c>
      <c r="DF745" s="2" t="s">
        <v>237</v>
      </c>
      <c r="DG745" s="2" t="s">
        <v>654</v>
      </c>
      <c r="DH745" s="2" t="s">
        <v>660</v>
      </c>
      <c r="DI745" s="2" t="s">
        <v>291</v>
      </c>
      <c r="DJ745" s="2" t="s">
        <v>226</v>
      </c>
      <c r="DK745" s="4"/>
      <c r="DL745" s="8"/>
      <c r="DM745" s="4">
        <v>20</v>
      </c>
      <c r="DN745" s="8">
        <v>532.76</v>
      </c>
      <c r="DO745" s="7">
        <v>-1</v>
      </c>
      <c r="DP745" s="7">
        <v>-1</v>
      </c>
      <c r="DQ745" s="2" t="s">
        <v>239</v>
      </c>
      <c r="DR745" s="2" t="s">
        <v>237</v>
      </c>
      <c r="DS745" s="2" t="s">
        <v>1728</v>
      </c>
      <c r="DT745" s="2" t="s">
        <v>702</v>
      </c>
      <c r="DU745" s="2" t="s">
        <v>291</v>
      </c>
      <c r="DV745" s="2" t="s">
        <v>226</v>
      </c>
      <c r="DW745" s="4"/>
      <c r="DX745" s="8"/>
      <c r="DY745" s="4">
        <v>7</v>
      </c>
      <c r="DZ745" s="8">
        <v>297.85</v>
      </c>
      <c r="EA745" s="7">
        <v>-1</v>
      </c>
      <c r="EB745" s="7">
        <v>-1</v>
      </c>
      <c r="EC745" s="2" t="s">
        <v>239</v>
      </c>
      <c r="ED745" s="2" t="s">
        <v>237</v>
      </c>
      <c r="EE745" s="2" t="s">
        <v>705</v>
      </c>
      <c r="EF745" s="2" t="s">
        <v>3333</v>
      </c>
      <c r="EG745" s="2" t="s">
        <v>238</v>
      </c>
      <c r="EH745" s="2" t="s">
        <v>226</v>
      </c>
      <c r="EI745" s="4"/>
      <c r="EJ745" s="8"/>
      <c r="EK745" s="4">
        <v>5</v>
      </c>
      <c r="EL745" s="8">
        <v>199.35</v>
      </c>
      <c r="EM745" s="7">
        <v>-1</v>
      </c>
      <c r="EN745" s="7">
        <v>-1</v>
      </c>
      <c r="EO745" s="2" t="s">
        <v>239</v>
      </c>
      <c r="EP745" s="2" t="s">
        <v>237</v>
      </c>
      <c r="EQ745" s="2" t="s">
        <v>1728</v>
      </c>
      <c r="ER745" s="2" t="s">
        <v>3760</v>
      </c>
      <c r="ES745" s="2" t="s">
        <v>238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239</v>
      </c>
      <c r="FB745" s="2" t="s">
        <v>237</v>
      </c>
      <c r="FC745" s="2" t="s">
        <v>856</v>
      </c>
      <c r="FD745" s="2" t="s">
        <v>526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237</v>
      </c>
      <c r="FO745" s="2" t="s">
        <v>1728</v>
      </c>
      <c r="FP745" s="2" t="s">
        <v>1202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226</v>
      </c>
      <c r="FZ745" s="2" t="s">
        <v>226</v>
      </c>
      <c r="GA745" s="2" t="s">
        <v>226</v>
      </c>
      <c r="GB745" s="2" t="s">
        <v>226</v>
      </c>
      <c r="GC745" s="2" t="s">
        <v>226</v>
      </c>
      <c r="GD745" s="2" t="s">
        <v>226</v>
      </c>
      <c r="GE745" s="4"/>
      <c r="GF745" s="8"/>
      <c r="GG745" s="4">
        <v>1</v>
      </c>
      <c r="GH745" s="8">
        <v>44.98</v>
      </c>
      <c r="GI745" s="7">
        <v>-1</v>
      </c>
      <c r="GJ745" s="7">
        <v>-1</v>
      </c>
      <c r="GK745" s="2" t="s">
        <v>1002</v>
      </c>
      <c r="GL745" s="2" t="s">
        <v>237</v>
      </c>
      <c r="GM745" s="2" t="s">
        <v>606</v>
      </c>
      <c r="GN745" s="2" t="s">
        <v>789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237</v>
      </c>
      <c r="GY745" s="2" t="s">
        <v>1728</v>
      </c>
      <c r="GZ745" s="2" t="s">
        <v>4897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252</v>
      </c>
      <c r="HJ745" s="2" t="s">
        <v>237</v>
      </c>
      <c r="HK745" s="2" t="s">
        <v>226</v>
      </c>
      <c r="HL745" s="2" t="s">
        <v>226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266</v>
      </c>
      <c r="HV745" s="2" t="s">
        <v>237</v>
      </c>
      <c r="HW745" s="2" t="s">
        <v>226</v>
      </c>
      <c r="HX745" s="2" t="s">
        <v>226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252</v>
      </c>
      <c r="IH745" s="2" t="s">
        <v>237</v>
      </c>
      <c r="II745" s="2" t="s">
        <v>226</v>
      </c>
      <c r="IJ745" s="2" t="s">
        <v>226</v>
      </c>
      <c r="IK745" s="2" t="s">
        <v>238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226</v>
      </c>
      <c r="IT745" s="2" t="s">
        <v>226</v>
      </c>
      <c r="IU745" s="2" t="s">
        <v>226</v>
      </c>
      <c r="IV745" s="2" t="s">
        <v>226</v>
      </c>
      <c r="IW745" s="2" t="s">
        <v>226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252</v>
      </c>
      <c r="JF745" s="2" t="s">
        <v>237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237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237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236</v>
      </c>
      <c r="KP745" s="2" t="s">
        <v>237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252</v>
      </c>
      <c r="LB745" s="2" t="s">
        <v>237</v>
      </c>
      <c r="LC745" s="2" t="s">
        <v>226</v>
      </c>
      <c r="LD745" s="2" t="s">
        <v>226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239</v>
      </c>
      <c r="LN745" s="2" t="s">
        <v>237</v>
      </c>
      <c r="LO745" s="2" t="s">
        <v>321</v>
      </c>
      <c r="LP745" s="2" t="s">
        <v>2266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252</v>
      </c>
      <c r="MX745" s="2" t="s">
        <v>237</v>
      </c>
      <c r="MY745" s="2" t="s">
        <v>226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239</v>
      </c>
      <c r="NJ745" s="2" t="s">
        <v>237</v>
      </c>
      <c r="NK745" s="2" t="s">
        <v>702</v>
      </c>
      <c r="NL745" s="2" t="s">
        <v>692</v>
      </c>
      <c r="NM745" s="2" t="s">
        <v>291</v>
      </c>
      <c r="NN745" s="2" t="s">
        <v>226</v>
      </c>
      <c r="NO745" s="4"/>
      <c r="NP745" s="8"/>
      <c r="NQ745" s="4">
        <v>6</v>
      </c>
      <c r="NR745" s="8">
        <v>179.94</v>
      </c>
      <c r="NS745" s="7">
        <v>-1</v>
      </c>
      <c r="NT745" s="7">
        <v>-1</v>
      </c>
      <c r="NU745" s="2" t="s">
        <v>239</v>
      </c>
      <c r="NV745" s="2" t="s">
        <v>237</v>
      </c>
      <c r="NW745" s="2" t="s">
        <v>1841</v>
      </c>
      <c r="NX745" s="2" t="s">
        <v>1197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252</v>
      </c>
      <c r="OH745" s="2" t="s">
        <v>237</v>
      </c>
      <c r="OI745" s="2" t="s">
        <v>226</v>
      </c>
      <c r="OJ745" s="2" t="s">
        <v>226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252</v>
      </c>
      <c r="OT745" s="2" t="s">
        <v>237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266</v>
      </c>
      <c r="QD745" s="2" t="s">
        <v>237</v>
      </c>
      <c r="QE745" s="2" t="s">
        <v>226</v>
      </c>
      <c r="QF745" s="2" t="s">
        <v>226</v>
      </c>
      <c r="QG745" s="2" t="s">
        <v>238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236</v>
      </c>
      <c r="QP745" s="2" t="s">
        <v>237</v>
      </c>
      <c r="QQ745" s="2" t="s">
        <v>226</v>
      </c>
      <c r="QR745" s="2" t="s">
        <v>226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266</v>
      </c>
      <c r="RB745" s="2" t="s">
        <v>237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236</v>
      </c>
      <c r="RZ745" s="2" t="s">
        <v>237</v>
      </c>
      <c r="SA745" s="2" t="s">
        <v>226</v>
      </c>
      <c r="SB745" s="2" t="s">
        <v>226</v>
      </c>
      <c r="SC745" s="2" t="s">
        <v>238</v>
      </c>
      <c r="SD745" s="2" t="s">
        <v>226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</row>
    <row r="746">
      <c r="A746" s="2" t="s">
        <v>4898</v>
      </c>
      <c r="B746" s="2" t="s">
        <v>577</v>
      </c>
      <c r="C746" s="2" t="s">
        <v>4666</v>
      </c>
      <c r="D746" s="2" t="s">
        <v>215</v>
      </c>
      <c r="E746" s="2" t="s">
        <v>216</v>
      </c>
      <c r="F746" s="2" t="s">
        <v>4899</v>
      </c>
      <c r="G746" s="2" t="s">
        <v>4900</v>
      </c>
      <c r="H746" s="2" t="s">
        <v>4901</v>
      </c>
      <c r="I746" s="2" t="s">
        <v>2478</v>
      </c>
      <c r="J746" s="2" t="s">
        <v>582</v>
      </c>
      <c r="K746" s="2" t="s">
        <v>841</v>
      </c>
      <c r="L746" s="3">
        <v>29.16</v>
      </c>
      <c r="M746" s="3">
        <v>30.62</v>
      </c>
      <c r="N746" s="3">
        <v>69.99</v>
      </c>
      <c r="O746" s="2" t="s">
        <v>302</v>
      </c>
      <c r="P746" s="2" t="s">
        <v>369</v>
      </c>
      <c r="Q746" s="2" t="s">
        <v>225</v>
      </c>
      <c r="R746" s="2" t="s">
        <v>226</v>
      </c>
      <c r="S746" s="2" t="s">
        <v>4902</v>
      </c>
      <c r="T746" s="2" t="s">
        <v>969</v>
      </c>
      <c r="U746" s="2" t="s">
        <v>489</v>
      </c>
      <c r="V746" s="2" t="s">
        <v>2429</v>
      </c>
      <c r="W746" s="2" t="s">
        <v>971</v>
      </c>
      <c r="X746" s="2" t="s">
        <v>231</v>
      </c>
      <c r="Y746" s="2" t="s">
        <v>1353</v>
      </c>
      <c r="Z746" s="4">
        <v>19</v>
      </c>
      <c r="AA746" s="4">
        <f>=ROUNDDOWN(2.375,0)</f>
      </c>
      <c r="AB746" s="5">
        <v>8</v>
      </c>
      <c r="AC746" s="2" t="s">
        <v>226</v>
      </c>
      <c r="AD746" s="4"/>
      <c r="AE746" s="4"/>
      <c r="AF746" s="6">
        <v>65</v>
      </c>
      <c r="AG746" s="6"/>
      <c r="AH746" s="7">
        <v>0.7262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16</v>
      </c>
      <c r="AQ746" s="8">
        <v>508.48</v>
      </c>
      <c r="AR746" s="4">
        <v>81</v>
      </c>
      <c r="AS746" s="8">
        <v>2453.47</v>
      </c>
      <c r="AT746" s="7">
        <v>-0.8025</v>
      </c>
      <c r="AU746" s="7">
        <v>-0.7928</v>
      </c>
      <c r="AV746" s="4">
        <v>16</v>
      </c>
      <c r="AW746" s="8">
        <v>508.48</v>
      </c>
      <c r="AX746" s="4">
        <v>251</v>
      </c>
      <c r="AY746" s="8">
        <v>8676.78</v>
      </c>
      <c r="AZ746" s="7">
        <v>-0.9363</v>
      </c>
      <c r="BA746" s="7">
        <v>-0.9414</v>
      </c>
      <c r="BB746" s="7">
        <v>1</v>
      </c>
      <c r="BC746" s="4">
        <v>16</v>
      </c>
      <c r="BD746" s="8">
        <v>508.48</v>
      </c>
      <c r="BE746" s="4">
        <v>251</v>
      </c>
      <c r="BF746" s="8">
        <v>8676.78</v>
      </c>
      <c r="BG746" s="7">
        <v>-0.9363</v>
      </c>
      <c r="BH746" s="7">
        <v>-0.9414</v>
      </c>
      <c r="BI746" s="7">
        <v>1</v>
      </c>
      <c r="BJ746" s="4">
        <v>16</v>
      </c>
      <c r="BK746" s="8">
        <v>508.48</v>
      </c>
      <c r="BL746" s="2" t="s">
        <v>4903</v>
      </c>
      <c r="BM746" s="7">
        <v>1</v>
      </c>
      <c r="BN746" s="7">
        <v>1</v>
      </c>
      <c r="BO746" s="4">
        <v>8</v>
      </c>
      <c r="BP746" s="8">
        <v>258.88</v>
      </c>
      <c r="BQ746" s="4">
        <v>4</v>
      </c>
      <c r="BR746" s="8">
        <v>129.44</v>
      </c>
      <c r="BS746" s="7">
        <v>1</v>
      </c>
      <c r="BT746" s="7">
        <v>1</v>
      </c>
      <c r="BU746" s="2" t="s">
        <v>239</v>
      </c>
      <c r="BV746" s="2" t="s">
        <v>237</v>
      </c>
      <c r="BW746" s="2" t="s">
        <v>226</v>
      </c>
      <c r="BX746" s="2" t="s">
        <v>1384</v>
      </c>
      <c r="BY746" s="2" t="s">
        <v>238</v>
      </c>
      <c r="BZ746" s="2" t="s">
        <v>226</v>
      </c>
      <c r="CA746" s="4"/>
      <c r="CB746" s="8"/>
      <c r="CC746" s="4">
        <v>9</v>
      </c>
      <c r="CD746" s="8">
        <v>297.36</v>
      </c>
      <c r="CE746" s="7">
        <v>-1</v>
      </c>
      <c r="CF746" s="7">
        <v>-1</v>
      </c>
      <c r="CG746" s="2" t="s">
        <v>239</v>
      </c>
      <c r="CH746" s="2" t="s">
        <v>237</v>
      </c>
      <c r="CI746" s="2" t="s">
        <v>1357</v>
      </c>
      <c r="CJ746" s="2" t="s">
        <v>2099</v>
      </c>
      <c r="CK746" s="2" t="s">
        <v>238</v>
      </c>
      <c r="CL746" s="2" t="s">
        <v>226</v>
      </c>
      <c r="CM746" s="4"/>
      <c r="CN746" s="8"/>
      <c r="CO746" s="4">
        <v>5</v>
      </c>
      <c r="CP746" s="8">
        <v>165.35</v>
      </c>
      <c r="CQ746" s="7">
        <v>-1</v>
      </c>
      <c r="CR746" s="7">
        <v>-1</v>
      </c>
      <c r="CS746" s="2" t="s">
        <v>239</v>
      </c>
      <c r="CT746" s="2" t="s">
        <v>223</v>
      </c>
      <c r="CU746" s="2" t="s">
        <v>1357</v>
      </c>
      <c r="CV746" s="2" t="s">
        <v>1363</v>
      </c>
      <c r="CW746" s="2" t="s">
        <v>238</v>
      </c>
      <c r="CX746" s="2" t="s">
        <v>226</v>
      </c>
      <c r="CY746" s="4">
        <v>1</v>
      </c>
      <c r="CZ746" s="8">
        <v>30.1</v>
      </c>
      <c r="DA746" s="4">
        <v>8</v>
      </c>
      <c r="DB746" s="8">
        <v>240.8</v>
      </c>
      <c r="DC746" s="7">
        <v>-0.875</v>
      </c>
      <c r="DD746" s="7">
        <v>-0.875</v>
      </c>
      <c r="DE746" s="2" t="s">
        <v>239</v>
      </c>
      <c r="DF746" s="2" t="s">
        <v>223</v>
      </c>
      <c r="DG746" s="2" t="s">
        <v>1360</v>
      </c>
      <c r="DH746" s="2" t="s">
        <v>2751</v>
      </c>
      <c r="DI746" s="2" t="s">
        <v>238</v>
      </c>
      <c r="DJ746" s="2" t="s">
        <v>226</v>
      </c>
      <c r="DK746" s="4">
        <v>3</v>
      </c>
      <c r="DL746" s="8">
        <v>90.9</v>
      </c>
      <c r="DM746" s="4">
        <v>10</v>
      </c>
      <c r="DN746" s="8">
        <v>245.46</v>
      </c>
      <c r="DO746" s="7">
        <v>-0.7</v>
      </c>
      <c r="DP746" s="7">
        <v>-0.6297</v>
      </c>
      <c r="DQ746" s="2" t="s">
        <v>239</v>
      </c>
      <c r="DR746" s="2" t="s">
        <v>223</v>
      </c>
      <c r="DS746" s="2" t="s">
        <v>1357</v>
      </c>
      <c r="DT746" s="2" t="s">
        <v>1362</v>
      </c>
      <c r="DU746" s="2" t="s">
        <v>238</v>
      </c>
      <c r="DV746" s="2" t="s">
        <v>226</v>
      </c>
      <c r="DW746" s="4">
        <v>1</v>
      </c>
      <c r="DX746" s="8">
        <v>32.15</v>
      </c>
      <c r="DY746" s="4">
        <v>7</v>
      </c>
      <c r="DZ746" s="8">
        <v>225.05</v>
      </c>
      <c r="EA746" s="7">
        <v>-0.8571</v>
      </c>
      <c r="EB746" s="7">
        <v>-0.8571</v>
      </c>
      <c r="EC746" s="2" t="s">
        <v>239</v>
      </c>
      <c r="ED746" s="2" t="s">
        <v>223</v>
      </c>
      <c r="EE746" s="2" t="s">
        <v>1357</v>
      </c>
      <c r="EF746" s="2" t="s">
        <v>1363</v>
      </c>
      <c r="EG746" s="2" t="s">
        <v>238</v>
      </c>
      <c r="EH746" s="2" t="s">
        <v>226</v>
      </c>
      <c r="EI746" s="4"/>
      <c r="EJ746" s="8"/>
      <c r="EK746" s="4">
        <v>4</v>
      </c>
      <c r="EL746" s="8">
        <v>117.2</v>
      </c>
      <c r="EM746" s="7">
        <v>-1</v>
      </c>
      <c r="EN746" s="7">
        <v>-1</v>
      </c>
      <c r="EO746" s="2" t="s">
        <v>239</v>
      </c>
      <c r="EP746" s="2" t="s">
        <v>223</v>
      </c>
      <c r="EQ746" s="2" t="s">
        <v>1357</v>
      </c>
      <c r="ER746" s="2" t="s">
        <v>1363</v>
      </c>
      <c r="ES746" s="2" t="s">
        <v>238</v>
      </c>
      <c r="ET746" s="2" t="s">
        <v>226</v>
      </c>
      <c r="EU746" s="4"/>
      <c r="EV746" s="8"/>
      <c r="EW746" s="4">
        <v>31</v>
      </c>
      <c r="EX746" s="8">
        <v>949.22</v>
      </c>
      <c r="EY746" s="7">
        <v>-1</v>
      </c>
      <c r="EZ746" s="7">
        <v>-1</v>
      </c>
      <c r="FA746" s="2" t="s">
        <v>239</v>
      </c>
      <c r="FB746" s="2" t="s">
        <v>223</v>
      </c>
      <c r="FC746" s="2" t="s">
        <v>1357</v>
      </c>
      <c r="FD746" s="2" t="s">
        <v>4027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223</v>
      </c>
      <c r="FO746" s="2" t="s">
        <v>1357</v>
      </c>
      <c r="FP746" s="2" t="s">
        <v>1363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239</v>
      </c>
      <c r="FZ746" s="2" t="s">
        <v>223</v>
      </c>
      <c r="GA746" s="2" t="s">
        <v>661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>
        <v>1</v>
      </c>
      <c r="GH746" s="8">
        <v>32.15</v>
      </c>
      <c r="GI746" s="7">
        <v>-1</v>
      </c>
      <c r="GJ746" s="7">
        <v>-1</v>
      </c>
      <c r="GK746" s="2" t="s">
        <v>1002</v>
      </c>
      <c r="GL746" s="2" t="s">
        <v>223</v>
      </c>
      <c r="GM746" s="2" t="s">
        <v>1357</v>
      </c>
      <c r="GN746" s="2" t="s">
        <v>1466</v>
      </c>
      <c r="GO746" s="2" t="s">
        <v>238</v>
      </c>
      <c r="GP746" s="2" t="s">
        <v>226</v>
      </c>
      <c r="GQ746" s="4">
        <v>1</v>
      </c>
      <c r="GR746" s="8">
        <v>32.15</v>
      </c>
      <c r="GS746" s="4"/>
      <c r="GT746" s="8"/>
      <c r="GU746" s="7"/>
      <c r="GV746" s="7"/>
      <c r="GW746" s="2" t="s">
        <v>239</v>
      </c>
      <c r="GX746" s="2" t="s">
        <v>223</v>
      </c>
      <c r="GY746" s="2" t="s">
        <v>1025</v>
      </c>
      <c r="GZ746" s="2" t="s">
        <v>1406</v>
      </c>
      <c r="HA746" s="2" t="s">
        <v>238</v>
      </c>
      <c r="HB746" s="2" t="s">
        <v>226</v>
      </c>
      <c r="HC746" s="4">
        <v>2</v>
      </c>
      <c r="HD746" s="8">
        <v>64.3</v>
      </c>
      <c r="HE746" s="4">
        <v>2</v>
      </c>
      <c r="HF746" s="8">
        <v>51.44</v>
      </c>
      <c r="HG746" s="7"/>
      <c r="HH746" s="7">
        <v>0.25</v>
      </c>
      <c r="HI746" s="2" t="s">
        <v>239</v>
      </c>
      <c r="HJ746" s="2" t="s">
        <v>223</v>
      </c>
      <c r="HK746" s="2" t="s">
        <v>1114</v>
      </c>
      <c r="HL746" s="2" t="s">
        <v>1672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1002</v>
      </c>
      <c r="HV746" s="2" t="s">
        <v>223</v>
      </c>
      <c r="HW746" s="2" t="s">
        <v>1357</v>
      </c>
      <c r="HX746" s="2" t="s">
        <v>1390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252</v>
      </c>
      <c r="IH746" s="2" t="s">
        <v>223</v>
      </c>
      <c r="II746" s="2" t="s">
        <v>226</v>
      </c>
      <c r="IJ746" s="2" t="s">
        <v>226</v>
      </c>
      <c r="IK746" s="2" t="s">
        <v>238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226</v>
      </c>
      <c r="IT746" s="2" t="s">
        <v>226</v>
      </c>
      <c r="IU746" s="2" t="s">
        <v>226</v>
      </c>
      <c r="IV746" s="2" t="s">
        <v>226</v>
      </c>
      <c r="IW746" s="2" t="s">
        <v>226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252</v>
      </c>
      <c r="JF746" s="2" t="s">
        <v>223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223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223</v>
      </c>
      <c r="KE746" s="2" t="s">
        <v>1237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337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239</v>
      </c>
      <c r="LB746" s="2" t="s">
        <v>223</v>
      </c>
      <c r="LC746" s="2" t="s">
        <v>1357</v>
      </c>
      <c r="LD746" s="2" t="s">
        <v>4877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223</v>
      </c>
      <c r="LO746" s="2" t="s">
        <v>321</v>
      </c>
      <c r="LP746" s="2" t="s">
        <v>551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239</v>
      </c>
      <c r="MX746" s="2" t="s">
        <v>223</v>
      </c>
      <c r="MY746" s="2" t="s">
        <v>1105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239</v>
      </c>
      <c r="NJ746" s="2" t="s">
        <v>237</v>
      </c>
      <c r="NK746" s="2" t="s">
        <v>1375</v>
      </c>
      <c r="NL746" s="2" t="s">
        <v>1363</v>
      </c>
      <c r="NM746" s="2" t="s">
        <v>238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239</v>
      </c>
      <c r="NV746" s="2" t="s">
        <v>237</v>
      </c>
      <c r="NW746" s="2" t="s">
        <v>975</v>
      </c>
      <c r="NX746" s="2" t="s">
        <v>1228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266</v>
      </c>
      <c r="OH746" s="2" t="s">
        <v>237</v>
      </c>
      <c r="OI746" s="2" t="s">
        <v>226</v>
      </c>
      <c r="OJ746" s="2" t="s">
        <v>226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236</v>
      </c>
      <c r="OT746" s="2" t="s">
        <v>223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236</v>
      </c>
      <c r="PF746" s="2" t="s">
        <v>223</v>
      </c>
      <c r="PG746" s="2" t="s">
        <v>226</v>
      </c>
      <c r="PH746" s="2" t="s">
        <v>226</v>
      </c>
      <c r="PI746" s="2" t="s">
        <v>238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239</v>
      </c>
      <c r="QP746" s="2" t="s">
        <v>237</v>
      </c>
      <c r="QQ746" s="2" t="s">
        <v>1068</v>
      </c>
      <c r="QR746" s="2" t="s">
        <v>1009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266</v>
      </c>
      <c r="RB746" s="2" t="s">
        <v>223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239</v>
      </c>
      <c r="RZ746" s="2" t="s">
        <v>237</v>
      </c>
      <c r="SA746" s="2" t="s">
        <v>4019</v>
      </c>
      <c r="SB746" s="2" t="s">
        <v>1980</v>
      </c>
      <c r="SC746" s="2" t="s">
        <v>238</v>
      </c>
      <c r="SD746" s="2" t="s">
        <v>226</v>
      </c>
      <c r="SE746" s="4"/>
      <c r="SF746" s="4"/>
      <c r="SG746" s="4"/>
      <c r="SH746" s="4"/>
      <c r="SI746" s="4">
        <v>19</v>
      </c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</row>
    <row r="747">
      <c r="A747" s="2" t="s">
        <v>4904</v>
      </c>
      <c r="B747" s="2" t="s">
        <v>577</v>
      </c>
      <c r="C747" s="2" t="s">
        <v>4666</v>
      </c>
      <c r="D747" s="2" t="s">
        <v>215</v>
      </c>
      <c r="E747" s="2" t="s">
        <v>216</v>
      </c>
      <c r="F747" s="2" t="s">
        <v>4899</v>
      </c>
      <c r="G747" s="2" t="s">
        <v>4900</v>
      </c>
      <c r="H747" s="2" t="s">
        <v>4901</v>
      </c>
      <c r="I747" s="2" t="s">
        <v>2478</v>
      </c>
      <c r="J747" s="2" t="s">
        <v>221</v>
      </c>
      <c r="K747" s="2" t="s">
        <v>841</v>
      </c>
      <c r="L747" s="3">
        <v>34.77</v>
      </c>
      <c r="M747" s="3">
        <v>36.51</v>
      </c>
      <c r="N747" s="3">
        <v>79.99</v>
      </c>
      <c r="O747" s="2" t="s">
        <v>302</v>
      </c>
      <c r="P747" s="2" t="s">
        <v>369</v>
      </c>
      <c r="Q747" s="2" t="s">
        <v>225</v>
      </c>
      <c r="R747" s="2" t="s">
        <v>226</v>
      </c>
      <c r="S747" s="2" t="s">
        <v>4902</v>
      </c>
      <c r="T747" s="2" t="s">
        <v>969</v>
      </c>
      <c r="U747" s="2" t="s">
        <v>371</v>
      </c>
      <c r="V747" s="2" t="s">
        <v>2429</v>
      </c>
      <c r="W747" s="2" t="s">
        <v>971</v>
      </c>
      <c r="X747" s="2" t="s">
        <v>231</v>
      </c>
      <c r="Y747" s="2" t="s">
        <v>1353</v>
      </c>
      <c r="Z747" s="4"/>
      <c r="AA747" s="4">
        <f>=ROUNDDOWN({0},0)</f>
      </c>
      <c r="AB747" s="5">
        <v>9</v>
      </c>
      <c r="AC747" s="2" t="s">
        <v>226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>
        <v>170</v>
      </c>
      <c r="AS747" s="8">
        <v>6223.31</v>
      </c>
      <c r="AT747" s="7">
        <v>-1</v>
      </c>
      <c r="AU747" s="7">
        <v>-1</v>
      </c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/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 t="s">
        <v>226</v>
      </c>
      <c r="BJ747" s="4"/>
      <c r="BK747" s="8"/>
      <c r="BL747" s="2" t="s">
        <v>4905</v>
      </c>
      <c r="BM747" s="7"/>
      <c r="BN747" s="7"/>
      <c r="BO747" s="4"/>
      <c r="BP747" s="8"/>
      <c r="BQ747" s="4">
        <v>60</v>
      </c>
      <c r="BR747" s="8">
        <v>2330.4</v>
      </c>
      <c r="BS747" s="7">
        <v>-1</v>
      </c>
      <c r="BT747" s="7">
        <v>-1</v>
      </c>
      <c r="BU747" s="2" t="s">
        <v>239</v>
      </c>
      <c r="BV747" s="2" t="s">
        <v>237</v>
      </c>
      <c r="BW747" s="2" t="s">
        <v>226</v>
      </c>
      <c r="BX747" s="2" t="s">
        <v>3808</v>
      </c>
      <c r="BY747" s="2" t="s">
        <v>238</v>
      </c>
      <c r="BZ747" s="2" t="s">
        <v>226</v>
      </c>
      <c r="CA747" s="4"/>
      <c r="CB747" s="8"/>
      <c r="CC747" s="4">
        <v>6</v>
      </c>
      <c r="CD747" s="8">
        <v>237.9</v>
      </c>
      <c r="CE747" s="7">
        <v>-1</v>
      </c>
      <c r="CF747" s="7">
        <v>-1</v>
      </c>
      <c r="CG747" s="2" t="s">
        <v>239</v>
      </c>
      <c r="CH747" s="2" t="s">
        <v>237</v>
      </c>
      <c r="CI747" s="2" t="s">
        <v>1357</v>
      </c>
      <c r="CJ747" s="2" t="s">
        <v>2099</v>
      </c>
      <c r="CK747" s="2" t="s">
        <v>238</v>
      </c>
      <c r="CL747" s="2" t="s">
        <v>226</v>
      </c>
      <c r="CM747" s="4"/>
      <c r="CN747" s="8"/>
      <c r="CO747" s="4">
        <v>6</v>
      </c>
      <c r="CP747" s="8">
        <v>236.58</v>
      </c>
      <c r="CQ747" s="7">
        <v>-1</v>
      </c>
      <c r="CR747" s="7">
        <v>-1</v>
      </c>
      <c r="CS747" s="2" t="s">
        <v>239</v>
      </c>
      <c r="CT747" s="2" t="s">
        <v>237</v>
      </c>
      <c r="CU747" s="2" t="s">
        <v>1357</v>
      </c>
      <c r="CV747" s="2" t="s">
        <v>1363</v>
      </c>
      <c r="CW747" s="2" t="s">
        <v>238</v>
      </c>
      <c r="CX747" s="2" t="s">
        <v>226</v>
      </c>
      <c r="CY747" s="4"/>
      <c r="CZ747" s="8"/>
      <c r="DA747" s="4">
        <v>15</v>
      </c>
      <c r="DB747" s="8">
        <v>540</v>
      </c>
      <c r="DC747" s="7">
        <v>-1</v>
      </c>
      <c r="DD747" s="7">
        <v>-1</v>
      </c>
      <c r="DE747" s="2" t="s">
        <v>239</v>
      </c>
      <c r="DF747" s="2" t="s">
        <v>237</v>
      </c>
      <c r="DG747" s="2" t="s">
        <v>1360</v>
      </c>
      <c r="DH747" s="2" t="s">
        <v>986</v>
      </c>
      <c r="DI747" s="2" t="s">
        <v>238</v>
      </c>
      <c r="DJ747" s="2" t="s">
        <v>226</v>
      </c>
      <c r="DK747" s="4"/>
      <c r="DL747" s="8"/>
      <c r="DM747" s="4">
        <v>14</v>
      </c>
      <c r="DN747" s="8">
        <v>441.79</v>
      </c>
      <c r="DO747" s="7">
        <v>-1</v>
      </c>
      <c r="DP747" s="7">
        <v>-1</v>
      </c>
      <c r="DQ747" s="2" t="s">
        <v>239</v>
      </c>
      <c r="DR747" s="2" t="s">
        <v>237</v>
      </c>
      <c r="DS747" s="2" t="s">
        <v>1357</v>
      </c>
      <c r="DT747" s="2" t="s">
        <v>1363</v>
      </c>
      <c r="DU747" s="2" t="s">
        <v>238</v>
      </c>
      <c r="DV747" s="2" t="s">
        <v>226</v>
      </c>
      <c r="DW747" s="4"/>
      <c r="DX747" s="8"/>
      <c r="DY747" s="4">
        <v>21</v>
      </c>
      <c r="DZ747" s="8">
        <v>804.93</v>
      </c>
      <c r="EA747" s="7">
        <v>-1</v>
      </c>
      <c r="EB747" s="7">
        <v>-1</v>
      </c>
      <c r="EC747" s="2" t="s">
        <v>239</v>
      </c>
      <c r="ED747" s="2" t="s">
        <v>237</v>
      </c>
      <c r="EE747" s="2" t="s">
        <v>1357</v>
      </c>
      <c r="EF747" s="2" t="s">
        <v>1363</v>
      </c>
      <c r="EG747" s="2" t="s">
        <v>238</v>
      </c>
      <c r="EH747" s="2" t="s">
        <v>226</v>
      </c>
      <c r="EI747" s="4"/>
      <c r="EJ747" s="8"/>
      <c r="EK747" s="4">
        <v>7</v>
      </c>
      <c r="EL747" s="8">
        <v>246.05</v>
      </c>
      <c r="EM747" s="7">
        <v>-1</v>
      </c>
      <c r="EN747" s="7">
        <v>-1</v>
      </c>
      <c r="EO747" s="2" t="s">
        <v>239</v>
      </c>
      <c r="EP747" s="2" t="s">
        <v>237</v>
      </c>
      <c r="EQ747" s="2" t="s">
        <v>1357</v>
      </c>
      <c r="ER747" s="2" t="s">
        <v>1363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239</v>
      </c>
      <c r="FB747" s="2" t="s">
        <v>237</v>
      </c>
      <c r="FC747" s="2" t="s">
        <v>1357</v>
      </c>
      <c r="FD747" s="2" t="s">
        <v>2110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237</v>
      </c>
      <c r="FO747" s="2" t="s">
        <v>1357</v>
      </c>
      <c r="FP747" s="2" t="s">
        <v>1363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239</v>
      </c>
      <c r="FZ747" s="2" t="s">
        <v>237</v>
      </c>
      <c r="GA747" s="2" t="s">
        <v>661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>
        <v>2</v>
      </c>
      <c r="GH747" s="8">
        <v>76.66</v>
      </c>
      <c r="GI747" s="7">
        <v>-1</v>
      </c>
      <c r="GJ747" s="7">
        <v>-1</v>
      </c>
      <c r="GK747" s="2" t="s">
        <v>1002</v>
      </c>
      <c r="GL747" s="2" t="s">
        <v>237</v>
      </c>
      <c r="GM747" s="2" t="s">
        <v>1357</v>
      </c>
      <c r="GN747" s="2" t="s">
        <v>1533</v>
      </c>
      <c r="GO747" s="2" t="s">
        <v>238</v>
      </c>
      <c r="GP747" s="2" t="s">
        <v>226</v>
      </c>
      <c r="GQ747" s="4"/>
      <c r="GR747" s="8"/>
      <c r="GS747" s="4">
        <v>1</v>
      </c>
      <c r="GT747" s="8">
        <v>38.33</v>
      </c>
      <c r="GU747" s="7">
        <v>-1</v>
      </c>
      <c r="GV747" s="7">
        <v>-1</v>
      </c>
      <c r="GW747" s="2" t="s">
        <v>239</v>
      </c>
      <c r="GX747" s="2" t="s">
        <v>237</v>
      </c>
      <c r="GY747" s="2" t="s">
        <v>1025</v>
      </c>
      <c r="GZ747" s="2" t="s">
        <v>1647</v>
      </c>
      <c r="HA747" s="2" t="s">
        <v>238</v>
      </c>
      <c r="HB747" s="2" t="s">
        <v>226</v>
      </c>
      <c r="HC747" s="4"/>
      <c r="HD747" s="8"/>
      <c r="HE747" s="4">
        <v>6</v>
      </c>
      <c r="HF747" s="8">
        <v>199.3</v>
      </c>
      <c r="HG747" s="7">
        <v>-1</v>
      </c>
      <c r="HH747" s="7">
        <v>-1</v>
      </c>
      <c r="HI747" s="2" t="s">
        <v>239</v>
      </c>
      <c r="HJ747" s="2" t="s">
        <v>237</v>
      </c>
      <c r="HK747" s="2" t="s">
        <v>1114</v>
      </c>
      <c r="HL747" s="2" t="s">
        <v>994</v>
      </c>
      <c r="HM747" s="2" t="s">
        <v>238</v>
      </c>
      <c r="HN747" s="2" t="s">
        <v>226</v>
      </c>
      <c r="HO747" s="4"/>
      <c r="HP747" s="8"/>
      <c r="HQ747" s="4">
        <v>24</v>
      </c>
      <c r="HR747" s="8">
        <v>755.76</v>
      </c>
      <c r="HS747" s="7">
        <v>-1</v>
      </c>
      <c r="HT747" s="7">
        <v>-1</v>
      </c>
      <c r="HU747" s="2" t="s">
        <v>239</v>
      </c>
      <c r="HV747" s="2" t="s">
        <v>237</v>
      </c>
      <c r="HW747" s="2" t="s">
        <v>1357</v>
      </c>
      <c r="HX747" s="2" t="s">
        <v>1441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252</v>
      </c>
      <c r="IH747" s="2" t="s">
        <v>237</v>
      </c>
      <c r="II747" s="2" t="s">
        <v>226</v>
      </c>
      <c r="IJ747" s="2" t="s">
        <v>226</v>
      </c>
      <c r="IK747" s="2" t="s">
        <v>238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226</v>
      </c>
      <c r="IT747" s="2" t="s">
        <v>226</v>
      </c>
      <c r="IU747" s="2" t="s">
        <v>226</v>
      </c>
      <c r="IV747" s="2" t="s">
        <v>226</v>
      </c>
      <c r="IW747" s="2" t="s">
        <v>226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252</v>
      </c>
      <c r="JF747" s="2" t="s">
        <v>237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237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>
        <v>5</v>
      </c>
      <c r="JZ747" s="8">
        <v>200.8</v>
      </c>
      <c r="KA747" s="7">
        <v>-1</v>
      </c>
      <c r="KB747" s="7">
        <v>-1</v>
      </c>
      <c r="KC747" s="2" t="s">
        <v>239</v>
      </c>
      <c r="KD747" s="2" t="s">
        <v>237</v>
      </c>
      <c r="KE747" s="2" t="s">
        <v>1237</v>
      </c>
      <c r="KF747" s="2" t="s">
        <v>596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337</v>
      </c>
      <c r="KP747" s="2" t="s">
        <v>237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239</v>
      </c>
      <c r="LB747" s="2" t="s">
        <v>237</v>
      </c>
      <c r="LC747" s="2" t="s">
        <v>1357</v>
      </c>
      <c r="LD747" s="2" t="s">
        <v>3854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237</v>
      </c>
      <c r="LO747" s="2" t="s">
        <v>321</v>
      </c>
      <c r="LP747" s="2" t="s">
        <v>1292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239</v>
      </c>
      <c r="MX747" s="2" t="s">
        <v>237</v>
      </c>
      <c r="MY747" s="2" t="s">
        <v>1105</v>
      </c>
      <c r="MZ747" s="2" t="s">
        <v>804</v>
      </c>
      <c r="NA747" s="2" t="s">
        <v>238</v>
      </c>
      <c r="NB747" s="2" t="s">
        <v>226</v>
      </c>
      <c r="NC747" s="4"/>
      <c r="ND747" s="8"/>
      <c r="NE747" s="4">
        <v>3</v>
      </c>
      <c r="NF747" s="8">
        <v>114.81</v>
      </c>
      <c r="NG747" s="7">
        <v>-1</v>
      </c>
      <c r="NH747" s="7">
        <v>-1</v>
      </c>
      <c r="NI747" s="2" t="s">
        <v>239</v>
      </c>
      <c r="NJ747" s="2" t="s">
        <v>237</v>
      </c>
      <c r="NK747" s="2" t="s">
        <v>1375</v>
      </c>
      <c r="NL747" s="2" t="s">
        <v>1363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239</v>
      </c>
      <c r="NV747" s="2" t="s">
        <v>237</v>
      </c>
      <c r="NW747" s="2" t="s">
        <v>975</v>
      </c>
      <c r="NX747" s="2" t="s">
        <v>1228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266</v>
      </c>
      <c r="OH747" s="2" t="s">
        <v>237</v>
      </c>
      <c r="OI747" s="2" t="s">
        <v>226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236</v>
      </c>
      <c r="OT747" s="2" t="s">
        <v>237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236</v>
      </c>
      <c r="PF747" s="2" t="s">
        <v>237</v>
      </c>
      <c r="PG747" s="2" t="s">
        <v>226</v>
      </c>
      <c r="PH747" s="2" t="s">
        <v>226</v>
      </c>
      <c r="PI747" s="2" t="s">
        <v>238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239</v>
      </c>
      <c r="QP747" s="2" t="s">
        <v>237</v>
      </c>
      <c r="QQ747" s="2" t="s">
        <v>1068</v>
      </c>
      <c r="QR747" s="2" t="s">
        <v>2106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266</v>
      </c>
      <c r="RB747" s="2" t="s">
        <v>237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239</v>
      </c>
      <c r="RZ747" s="2" t="s">
        <v>237</v>
      </c>
      <c r="SA747" s="2" t="s">
        <v>4019</v>
      </c>
      <c r="SB747" s="2" t="s">
        <v>1813</v>
      </c>
      <c r="SC747" s="2" t="s">
        <v>238</v>
      </c>
      <c r="SD747" s="2" t="s">
        <v>226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</row>
    <row r="748">
      <c r="A748" s="2" t="s">
        <v>4906</v>
      </c>
      <c r="B748" s="2" t="s">
        <v>577</v>
      </c>
      <c r="C748" s="2" t="s">
        <v>4666</v>
      </c>
      <c r="D748" s="2" t="s">
        <v>215</v>
      </c>
      <c r="E748" s="2" t="s">
        <v>216</v>
      </c>
      <c r="F748" s="2" t="s">
        <v>4907</v>
      </c>
      <c r="G748" s="2" t="s">
        <v>4908</v>
      </c>
      <c r="H748" s="2" t="s">
        <v>4909</v>
      </c>
      <c r="I748" s="2" t="s">
        <v>4910</v>
      </c>
      <c r="J748" s="2" t="s">
        <v>221</v>
      </c>
      <c r="K748" s="2" t="s">
        <v>282</v>
      </c>
      <c r="L748" s="3">
        <v>45</v>
      </c>
      <c r="M748" s="3">
        <v>47.25</v>
      </c>
      <c r="N748" s="3">
        <v>89.99</v>
      </c>
      <c r="O748" s="2" t="s">
        <v>302</v>
      </c>
      <c r="P748" s="2" t="s">
        <v>284</v>
      </c>
      <c r="Q748" s="2" t="s">
        <v>225</v>
      </c>
      <c r="R748" s="2" t="s">
        <v>226</v>
      </c>
      <c r="S748" s="2" t="s">
        <v>4911</v>
      </c>
      <c r="T748" s="2" t="s">
        <v>226</v>
      </c>
      <c r="U748" s="2" t="s">
        <v>371</v>
      </c>
      <c r="V748" s="2" t="s">
        <v>230</v>
      </c>
      <c r="W748" s="2" t="s">
        <v>587</v>
      </c>
      <c r="X748" s="2" t="s">
        <v>335</v>
      </c>
      <c r="Y748" s="2" t="s">
        <v>4236</v>
      </c>
      <c r="Z748" s="4"/>
      <c r="AA748" s="4">
        <f>=ROUNDDOWN({0},0)</f>
      </c>
      <c r="AB748" s="5"/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226</v>
      </c>
      <c r="BM748" s="7"/>
      <c r="BN748" s="7"/>
      <c r="BO748" s="4"/>
      <c r="BP748" s="8"/>
      <c r="BQ748" s="4"/>
      <c r="BR748" s="8"/>
      <c r="BS748" s="7"/>
      <c r="BT748" s="7"/>
      <c r="BU748" s="2" t="s">
        <v>239</v>
      </c>
      <c r="BV748" s="2" t="s">
        <v>237</v>
      </c>
      <c r="BW748" s="2" t="s">
        <v>226</v>
      </c>
      <c r="BX748" s="2" t="s">
        <v>827</v>
      </c>
      <c r="BY748" s="2" t="s">
        <v>238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239</v>
      </c>
      <c r="CH748" s="2" t="s">
        <v>237</v>
      </c>
      <c r="CI748" s="2" t="s">
        <v>4912</v>
      </c>
      <c r="CJ748" s="2" t="s">
        <v>3410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239</v>
      </c>
      <c r="CT748" s="2" t="s">
        <v>223</v>
      </c>
      <c r="CU748" s="2" t="s">
        <v>4912</v>
      </c>
      <c r="CV748" s="2" t="s">
        <v>1867</v>
      </c>
      <c r="CW748" s="2" t="s">
        <v>238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239</v>
      </c>
      <c r="DF748" s="2" t="s">
        <v>237</v>
      </c>
      <c r="DG748" s="2" t="s">
        <v>3036</v>
      </c>
      <c r="DH748" s="2" t="s">
        <v>1158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239</v>
      </c>
      <c r="DR748" s="2" t="s">
        <v>237</v>
      </c>
      <c r="DS748" s="2" t="s">
        <v>4912</v>
      </c>
      <c r="DT748" s="2" t="s">
        <v>3733</v>
      </c>
      <c r="DU748" s="2" t="s">
        <v>291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239</v>
      </c>
      <c r="ED748" s="2" t="s">
        <v>237</v>
      </c>
      <c r="EE748" s="2" t="s">
        <v>1821</v>
      </c>
      <c r="EF748" s="2" t="s">
        <v>1023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237</v>
      </c>
      <c r="EQ748" s="2" t="s">
        <v>1853</v>
      </c>
      <c r="ER748" s="2" t="s">
        <v>1854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237</v>
      </c>
      <c r="FC748" s="2" t="s">
        <v>1820</v>
      </c>
      <c r="FD748" s="2" t="s">
        <v>1048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237</v>
      </c>
      <c r="FO748" s="2" t="s">
        <v>2055</v>
      </c>
      <c r="FP748" s="2" t="s">
        <v>1587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252</v>
      </c>
      <c r="GL748" s="2" t="s">
        <v>237</v>
      </c>
      <c r="GM748" s="2" t="s">
        <v>226</v>
      </c>
      <c r="GN748" s="2" t="s">
        <v>226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266</v>
      </c>
      <c r="GX748" s="2" t="s">
        <v>237</v>
      </c>
      <c r="GY748" s="2" t="s">
        <v>226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252</v>
      </c>
      <c r="HJ748" s="2" t="s">
        <v>237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239</v>
      </c>
      <c r="HV748" s="2" t="s">
        <v>237</v>
      </c>
      <c r="HW748" s="2" t="s">
        <v>3371</v>
      </c>
      <c r="HX748" s="2" t="s">
        <v>1951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252</v>
      </c>
      <c r="IH748" s="2" t="s">
        <v>237</v>
      </c>
      <c r="II748" s="2" t="s">
        <v>226</v>
      </c>
      <c r="IJ748" s="2" t="s">
        <v>226</v>
      </c>
      <c r="IK748" s="2" t="s">
        <v>238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226</v>
      </c>
      <c r="IT748" s="2" t="s">
        <v>226</v>
      </c>
      <c r="IU748" s="2" t="s">
        <v>226</v>
      </c>
      <c r="IV748" s="2" t="s">
        <v>226</v>
      </c>
      <c r="IW748" s="2" t="s">
        <v>226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252</v>
      </c>
      <c r="JF748" s="2" t="s">
        <v>237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252</v>
      </c>
      <c r="JR748" s="2" t="s">
        <v>237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237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252</v>
      </c>
      <c r="KP748" s="2" t="s">
        <v>237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239</v>
      </c>
      <c r="LB748" s="2" t="s">
        <v>237</v>
      </c>
      <c r="LC748" s="2" t="s">
        <v>614</v>
      </c>
      <c r="LD748" s="2" t="s">
        <v>3380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226</v>
      </c>
      <c r="LN748" s="2" t="s">
        <v>226</v>
      </c>
      <c r="LO748" s="2" t="s">
        <v>226</v>
      </c>
      <c r="LP748" s="2" t="s">
        <v>226</v>
      </c>
      <c r="LQ748" s="2" t="s">
        <v>226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252</v>
      </c>
      <c r="MX748" s="2" t="s">
        <v>237</v>
      </c>
      <c r="MY748" s="2" t="s">
        <v>226</v>
      </c>
      <c r="MZ748" s="2" t="s">
        <v>226</v>
      </c>
      <c r="NA748" s="2" t="s">
        <v>238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239</v>
      </c>
      <c r="NJ748" s="2" t="s">
        <v>261</v>
      </c>
      <c r="NK748" s="2" t="s">
        <v>1598</v>
      </c>
      <c r="NL748" s="2" t="s">
        <v>1603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236</v>
      </c>
      <c r="NV748" s="2" t="s">
        <v>237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252</v>
      </c>
      <c r="OH748" s="2" t="s">
        <v>237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252</v>
      </c>
      <c r="OT748" s="2" t="s">
        <v>237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236</v>
      </c>
      <c r="QP748" s="2" t="s">
        <v>237</v>
      </c>
      <c r="QQ748" s="2" t="s">
        <v>226</v>
      </c>
      <c r="QR748" s="2" t="s">
        <v>226</v>
      </c>
      <c r="QS748" s="2" t="s">
        <v>238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266</v>
      </c>
      <c r="RB748" s="2" t="s">
        <v>237</v>
      </c>
      <c r="RC748" s="2" t="s">
        <v>226</v>
      </c>
      <c r="RD748" s="2" t="s">
        <v>226</v>
      </c>
      <c r="RE748" s="2" t="s">
        <v>238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239</v>
      </c>
      <c r="RZ748" s="2" t="s">
        <v>237</v>
      </c>
      <c r="SA748" s="2" t="s">
        <v>621</v>
      </c>
      <c r="SB748" s="2" t="s">
        <v>3574</v>
      </c>
      <c r="SC748" s="2" t="s">
        <v>238</v>
      </c>
      <c r="SD748" s="2" t="s">
        <v>226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</row>
    <row r="749">
      <c r="A749" s="2" t="s">
        <v>4913</v>
      </c>
      <c r="B749" s="2" t="s">
        <v>577</v>
      </c>
      <c r="C749" s="2" t="s">
        <v>4666</v>
      </c>
      <c r="D749" s="2" t="s">
        <v>215</v>
      </c>
      <c r="E749" s="2" t="s">
        <v>216</v>
      </c>
      <c r="F749" s="2" t="s">
        <v>4914</v>
      </c>
      <c r="G749" s="2" t="s">
        <v>4915</v>
      </c>
      <c r="H749" s="2" t="s">
        <v>4916</v>
      </c>
      <c r="I749" s="2" t="s">
        <v>560</v>
      </c>
      <c r="J749" s="2" t="s">
        <v>582</v>
      </c>
      <c r="K749" s="2" t="s">
        <v>1414</v>
      </c>
      <c r="L749" s="3">
        <v>25</v>
      </c>
      <c r="M749" s="3">
        <v>26.24</v>
      </c>
      <c r="N749" s="3">
        <v>49.99</v>
      </c>
      <c r="O749" s="2" t="s">
        <v>2393</v>
      </c>
      <c r="P749" s="2" t="s">
        <v>284</v>
      </c>
      <c r="Q749" s="2" t="s">
        <v>225</v>
      </c>
      <c r="R749" s="2" t="s">
        <v>226</v>
      </c>
      <c r="S749" s="2" t="s">
        <v>226</v>
      </c>
      <c r="T749" s="2" t="s">
        <v>226</v>
      </c>
      <c r="U749" s="2" t="s">
        <v>489</v>
      </c>
      <c r="V749" s="2" t="s">
        <v>970</v>
      </c>
      <c r="W749" s="2" t="s">
        <v>231</v>
      </c>
      <c r="X749" s="2" t="s">
        <v>226</v>
      </c>
      <c r="Y749" s="2" t="s">
        <v>1353</v>
      </c>
      <c r="Z749" s="4"/>
      <c r="AA749" s="4">
        <f>=ROUNDDOWN({0},0)</f>
      </c>
      <c r="AB749" s="5"/>
      <c r="AC749" s="2" t="s">
        <v>226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226</v>
      </c>
      <c r="BM749" s="7"/>
      <c r="BN749" s="7"/>
      <c r="BO749" s="4"/>
      <c r="BP749" s="8"/>
      <c r="BQ749" s="4"/>
      <c r="BR749" s="8"/>
      <c r="BS749" s="7"/>
      <c r="BT749" s="7"/>
      <c r="BU749" s="2" t="s">
        <v>239</v>
      </c>
      <c r="BV749" s="2" t="s">
        <v>237</v>
      </c>
      <c r="BW749" s="2" t="s">
        <v>226</v>
      </c>
      <c r="BX749" s="2" t="s">
        <v>1525</v>
      </c>
      <c r="BY749" s="2" t="s">
        <v>238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239</v>
      </c>
      <c r="CH749" s="2" t="s">
        <v>237</v>
      </c>
      <c r="CI749" s="2" t="s">
        <v>1917</v>
      </c>
      <c r="CJ749" s="2" t="s">
        <v>2394</v>
      </c>
      <c r="CK749" s="2" t="s">
        <v>238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239</v>
      </c>
      <c r="CT749" s="2" t="s">
        <v>237</v>
      </c>
      <c r="CU749" s="2" t="s">
        <v>1357</v>
      </c>
      <c r="CV749" s="2" t="s">
        <v>4917</v>
      </c>
      <c r="CW749" s="2" t="s">
        <v>238</v>
      </c>
      <c r="CX749" s="2" t="s">
        <v>226</v>
      </c>
      <c r="CY749" s="4"/>
      <c r="CZ749" s="8"/>
      <c r="DA749" s="4"/>
      <c r="DB749" s="8"/>
      <c r="DC749" s="7"/>
      <c r="DD749" s="7"/>
      <c r="DE749" s="2" t="s">
        <v>252</v>
      </c>
      <c r="DF749" s="2" t="s">
        <v>237</v>
      </c>
      <c r="DG749" s="2" t="s">
        <v>226</v>
      </c>
      <c r="DH749" s="2" t="s">
        <v>226</v>
      </c>
      <c r="DI749" s="2" t="s">
        <v>238</v>
      </c>
      <c r="DJ749" s="2" t="s">
        <v>226</v>
      </c>
      <c r="DK749" s="4"/>
      <c r="DL749" s="8"/>
      <c r="DM749" s="4"/>
      <c r="DN749" s="8"/>
      <c r="DO749" s="7"/>
      <c r="DP749" s="7"/>
      <c r="DQ749" s="2" t="s">
        <v>239</v>
      </c>
      <c r="DR749" s="2" t="s">
        <v>237</v>
      </c>
      <c r="DS749" s="2" t="s">
        <v>1357</v>
      </c>
      <c r="DT749" s="2" t="s">
        <v>2617</v>
      </c>
      <c r="DU749" s="2" t="s">
        <v>238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239</v>
      </c>
      <c r="ED749" s="2" t="s">
        <v>237</v>
      </c>
      <c r="EE749" s="2" t="s">
        <v>569</v>
      </c>
      <c r="EF749" s="2" t="s">
        <v>3211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237</v>
      </c>
      <c r="EQ749" s="2" t="s">
        <v>2197</v>
      </c>
      <c r="ER749" s="2" t="s">
        <v>4918</v>
      </c>
      <c r="ES749" s="2" t="s">
        <v>238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239</v>
      </c>
      <c r="FB749" s="2" t="s">
        <v>237</v>
      </c>
      <c r="FC749" s="2" t="s">
        <v>571</v>
      </c>
      <c r="FD749" s="2" t="s">
        <v>226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237</v>
      </c>
      <c r="FO749" s="2" t="s">
        <v>1357</v>
      </c>
      <c r="FP749" s="2" t="s">
        <v>4919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226</v>
      </c>
      <c r="FZ749" s="2" t="s">
        <v>226</v>
      </c>
      <c r="GA749" s="2" t="s">
        <v>226</v>
      </c>
      <c r="GB749" s="2" t="s">
        <v>226</v>
      </c>
      <c r="GC749" s="2" t="s">
        <v>226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252</v>
      </c>
      <c r="GL749" s="2" t="s">
        <v>237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266</v>
      </c>
      <c r="GX749" s="2" t="s">
        <v>237</v>
      </c>
      <c r="GY749" s="2" t="s">
        <v>226</v>
      </c>
      <c r="GZ749" s="2" t="s">
        <v>226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226</v>
      </c>
      <c r="HJ749" s="2" t="s">
        <v>226</v>
      </c>
      <c r="HK749" s="2" t="s">
        <v>226</v>
      </c>
      <c r="HL749" s="2" t="s">
        <v>226</v>
      </c>
      <c r="HM749" s="2" t="s">
        <v>226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239</v>
      </c>
      <c r="HV749" s="2" t="s">
        <v>237</v>
      </c>
      <c r="HW749" s="2" t="s">
        <v>1493</v>
      </c>
      <c r="HX749" s="2" t="s">
        <v>1704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266</v>
      </c>
      <c r="IH749" s="2" t="s">
        <v>237</v>
      </c>
      <c r="II749" s="2" t="s">
        <v>226</v>
      </c>
      <c r="IJ749" s="2" t="s">
        <v>226</v>
      </c>
      <c r="IK749" s="2" t="s">
        <v>238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226</v>
      </c>
      <c r="IT749" s="2" t="s">
        <v>226</v>
      </c>
      <c r="IU749" s="2" t="s">
        <v>226</v>
      </c>
      <c r="IV749" s="2" t="s">
        <v>226</v>
      </c>
      <c r="IW749" s="2" t="s">
        <v>226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226</v>
      </c>
      <c r="JF749" s="2" t="s">
        <v>226</v>
      </c>
      <c r="JG749" s="2" t="s">
        <v>226</v>
      </c>
      <c r="JH749" s="2" t="s">
        <v>226</v>
      </c>
      <c r="JI749" s="2" t="s">
        <v>226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226</v>
      </c>
      <c r="JR749" s="2" t="s">
        <v>226</v>
      </c>
      <c r="JS749" s="2" t="s">
        <v>226</v>
      </c>
      <c r="JT749" s="2" t="s">
        <v>226</v>
      </c>
      <c r="JU749" s="2" t="s">
        <v>226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252</v>
      </c>
      <c r="KD749" s="2" t="s">
        <v>237</v>
      </c>
      <c r="KE749" s="2" t="s">
        <v>226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226</v>
      </c>
      <c r="KP749" s="2" t="s">
        <v>226</v>
      </c>
      <c r="KQ749" s="2" t="s">
        <v>226</v>
      </c>
      <c r="KR749" s="2" t="s">
        <v>226</v>
      </c>
      <c r="KS749" s="2" t="s">
        <v>226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239</v>
      </c>
      <c r="LB749" s="2" t="s">
        <v>237</v>
      </c>
      <c r="LC749" s="2" t="s">
        <v>1357</v>
      </c>
      <c r="LD749" s="2" t="s">
        <v>4920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226</v>
      </c>
      <c r="LN749" s="2" t="s">
        <v>226</v>
      </c>
      <c r="LO749" s="2" t="s">
        <v>226</v>
      </c>
      <c r="LP749" s="2" t="s">
        <v>226</v>
      </c>
      <c r="LQ749" s="2" t="s">
        <v>226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226</v>
      </c>
      <c r="MX749" s="2" t="s">
        <v>226</v>
      </c>
      <c r="MY749" s="2" t="s">
        <v>226</v>
      </c>
      <c r="MZ749" s="2" t="s">
        <v>226</v>
      </c>
      <c r="NA749" s="2" t="s">
        <v>226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239</v>
      </c>
      <c r="NJ749" s="2" t="s">
        <v>237</v>
      </c>
      <c r="NK749" s="2" t="s">
        <v>1375</v>
      </c>
      <c r="NL749" s="2" t="s">
        <v>4073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252</v>
      </c>
      <c r="NV749" s="2" t="s">
        <v>223</v>
      </c>
      <c r="NW749" s="2" t="s">
        <v>226</v>
      </c>
      <c r="NX749" s="2" t="s">
        <v>226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252</v>
      </c>
      <c r="OH749" s="2" t="s">
        <v>237</v>
      </c>
      <c r="OI749" s="2" t="s">
        <v>226</v>
      </c>
      <c r="OJ749" s="2" t="s">
        <v>226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252</v>
      </c>
      <c r="OT749" s="2" t="s">
        <v>237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226</v>
      </c>
      <c r="QP749" s="2" t="s">
        <v>226</v>
      </c>
      <c r="QQ749" s="2" t="s">
        <v>226</v>
      </c>
      <c r="QR749" s="2" t="s">
        <v>226</v>
      </c>
      <c r="QS749" s="2" t="s">
        <v>226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226</v>
      </c>
      <c r="RO749" s="2" t="s">
        <v>226</v>
      </c>
      <c r="RP749" s="2" t="s">
        <v>226</v>
      </c>
      <c r="RQ749" s="2" t="s">
        <v>226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448</v>
      </c>
      <c r="RZ749" s="2" t="s">
        <v>237</v>
      </c>
      <c r="SA749" s="2" t="s">
        <v>226</v>
      </c>
      <c r="SB749" s="2" t="s">
        <v>226</v>
      </c>
      <c r="SC749" s="2" t="s">
        <v>238</v>
      </c>
      <c r="SD749" s="2" t="s">
        <v>226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</row>
    <row r="750">
      <c r="A750" s="2" t="s">
        <v>4921</v>
      </c>
      <c r="B750" s="2" t="s">
        <v>577</v>
      </c>
      <c r="C750" s="2" t="s">
        <v>4666</v>
      </c>
      <c r="D750" s="2" t="s">
        <v>215</v>
      </c>
      <c r="E750" s="2" t="s">
        <v>216</v>
      </c>
      <c r="F750" s="2" t="s">
        <v>4922</v>
      </c>
      <c r="G750" s="2" t="s">
        <v>4923</v>
      </c>
      <c r="H750" s="2" t="s">
        <v>4924</v>
      </c>
      <c r="I750" s="2" t="s">
        <v>560</v>
      </c>
      <c r="J750" s="2" t="s">
        <v>582</v>
      </c>
      <c r="K750" s="2" t="s">
        <v>405</v>
      </c>
      <c r="L750" s="3">
        <v>27</v>
      </c>
      <c r="M750" s="3">
        <v>28.35</v>
      </c>
      <c r="N750" s="3">
        <v>59.99</v>
      </c>
      <c r="O750" s="2" t="s">
        <v>302</v>
      </c>
      <c r="P750" s="2" t="s">
        <v>284</v>
      </c>
      <c r="Q750" s="2" t="s">
        <v>225</v>
      </c>
      <c r="R750" s="2" t="s">
        <v>226</v>
      </c>
      <c r="S750" s="2" t="s">
        <v>4925</v>
      </c>
      <c r="T750" s="2" t="s">
        <v>969</v>
      </c>
      <c r="U750" s="2" t="s">
        <v>489</v>
      </c>
      <c r="V750" s="2" t="s">
        <v>2050</v>
      </c>
      <c r="W750" s="2" t="s">
        <v>231</v>
      </c>
      <c r="X750" s="2" t="s">
        <v>2051</v>
      </c>
      <c r="Y750" s="2" t="s">
        <v>1353</v>
      </c>
      <c r="Z750" s="4"/>
      <c r="AA750" s="4">
        <f>=ROUNDDOWN({0},0)</f>
      </c>
      <c r="AB750" s="5">
        <v>1.2</v>
      </c>
      <c r="AC750" s="2" t="s">
        <v>226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>
        <v>22</v>
      </c>
      <c r="AS750" s="8">
        <v>480.66</v>
      </c>
      <c r="AT750" s="7">
        <v>-1</v>
      </c>
      <c r="AU750" s="7">
        <v>-1</v>
      </c>
      <c r="AV750" s="4" t="s">
        <v>226</v>
      </c>
      <c r="AW750" s="8" t="s">
        <v>226</v>
      </c>
      <c r="AX750" s="4">
        <v>245</v>
      </c>
      <c r="AY750" s="8">
        <v>5782.85</v>
      </c>
      <c r="AZ750" s="7" t="s">
        <v>226</v>
      </c>
      <c r="BA750" s="7" t="s">
        <v>226</v>
      </c>
      <c r="BB750" s="7"/>
      <c r="BC750" s="4" t="s">
        <v>226</v>
      </c>
      <c r="BD750" s="8" t="s">
        <v>226</v>
      </c>
      <c r="BE750" s="4">
        <v>245</v>
      </c>
      <c r="BF750" s="8">
        <v>5782.85</v>
      </c>
      <c r="BG750" s="7" t="s">
        <v>226</v>
      </c>
      <c r="BH750" s="7" t="s">
        <v>226</v>
      </c>
      <c r="BI750" s="7"/>
      <c r="BJ750" s="4"/>
      <c r="BK750" s="8"/>
      <c r="BL750" s="2" t="s">
        <v>4926</v>
      </c>
      <c r="BM750" s="7"/>
      <c r="BN750" s="7"/>
      <c r="BO750" s="4"/>
      <c r="BP750" s="8"/>
      <c r="BQ750" s="4">
        <v>5</v>
      </c>
      <c r="BR750" s="8">
        <v>149.8</v>
      </c>
      <c r="BS750" s="7">
        <v>-1</v>
      </c>
      <c r="BT750" s="7">
        <v>-1</v>
      </c>
      <c r="BU750" s="2" t="s">
        <v>239</v>
      </c>
      <c r="BV750" s="2" t="s">
        <v>237</v>
      </c>
      <c r="BW750" s="2" t="s">
        <v>226</v>
      </c>
      <c r="BX750" s="2" t="s">
        <v>3808</v>
      </c>
      <c r="BY750" s="2" t="s">
        <v>238</v>
      </c>
      <c r="BZ750" s="2" t="s">
        <v>226</v>
      </c>
      <c r="CA750" s="4"/>
      <c r="CB750" s="8"/>
      <c r="CC750" s="4">
        <v>3</v>
      </c>
      <c r="CD750" s="8">
        <v>86.19</v>
      </c>
      <c r="CE750" s="7">
        <v>-1</v>
      </c>
      <c r="CF750" s="7">
        <v>-1</v>
      </c>
      <c r="CG750" s="2" t="s">
        <v>239</v>
      </c>
      <c r="CH750" s="2" t="s">
        <v>237</v>
      </c>
      <c r="CI750" s="2" t="s">
        <v>1357</v>
      </c>
      <c r="CJ750" s="2" t="s">
        <v>1386</v>
      </c>
      <c r="CK750" s="2" t="s">
        <v>238</v>
      </c>
      <c r="CL750" s="2" t="s">
        <v>226</v>
      </c>
      <c r="CM750" s="4"/>
      <c r="CN750" s="8"/>
      <c r="CO750" s="4">
        <v>1</v>
      </c>
      <c r="CP750" s="8">
        <v>18.37</v>
      </c>
      <c r="CQ750" s="7">
        <v>-1</v>
      </c>
      <c r="CR750" s="7">
        <v>-1</v>
      </c>
      <c r="CS750" s="2" t="s">
        <v>239</v>
      </c>
      <c r="CT750" s="2" t="s">
        <v>237</v>
      </c>
      <c r="CU750" s="2" t="s">
        <v>1357</v>
      </c>
      <c r="CV750" s="2" t="s">
        <v>1386</v>
      </c>
      <c r="CW750" s="2" t="s">
        <v>238</v>
      </c>
      <c r="CX750" s="2" t="s">
        <v>226</v>
      </c>
      <c r="CY750" s="4"/>
      <c r="CZ750" s="8"/>
      <c r="DA750" s="4">
        <v>12</v>
      </c>
      <c r="DB750" s="8">
        <v>207.36</v>
      </c>
      <c r="DC750" s="7">
        <v>-1</v>
      </c>
      <c r="DD750" s="7">
        <v>-1</v>
      </c>
      <c r="DE750" s="2" t="s">
        <v>239</v>
      </c>
      <c r="DF750" s="2" t="s">
        <v>237</v>
      </c>
      <c r="DG750" s="2" t="s">
        <v>980</v>
      </c>
      <c r="DH750" s="2" t="s">
        <v>1071</v>
      </c>
      <c r="DI750" s="2" t="s">
        <v>291</v>
      </c>
      <c r="DJ750" s="2" t="s">
        <v>226</v>
      </c>
      <c r="DK750" s="4"/>
      <c r="DL750" s="8"/>
      <c r="DM750" s="4">
        <v>1</v>
      </c>
      <c r="DN750" s="8">
        <v>18.94</v>
      </c>
      <c r="DO750" s="7">
        <v>-1</v>
      </c>
      <c r="DP750" s="7">
        <v>-1</v>
      </c>
      <c r="DQ750" s="2" t="s">
        <v>239</v>
      </c>
      <c r="DR750" s="2" t="s">
        <v>237</v>
      </c>
      <c r="DS750" s="2" t="s">
        <v>1357</v>
      </c>
      <c r="DT750" s="2" t="s">
        <v>1386</v>
      </c>
      <c r="DU750" s="2" t="s">
        <v>291</v>
      </c>
      <c r="DV750" s="2" t="s">
        <v>226</v>
      </c>
      <c r="DW750" s="4"/>
      <c r="DX750" s="8"/>
      <c r="DY750" s="4"/>
      <c r="DZ750" s="8"/>
      <c r="EA750" s="7"/>
      <c r="EB750" s="7"/>
      <c r="EC750" s="2" t="s">
        <v>239</v>
      </c>
      <c r="ED750" s="2" t="s">
        <v>237</v>
      </c>
      <c r="EE750" s="2" t="s">
        <v>1357</v>
      </c>
      <c r="EF750" s="2" t="s">
        <v>1530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237</v>
      </c>
      <c r="EQ750" s="2" t="s">
        <v>1357</v>
      </c>
      <c r="ER750" s="2" t="s">
        <v>1363</v>
      </c>
      <c r="ES750" s="2" t="s">
        <v>238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239</v>
      </c>
      <c r="FB750" s="2" t="s">
        <v>237</v>
      </c>
      <c r="FC750" s="2" t="s">
        <v>1357</v>
      </c>
      <c r="FD750" s="2" t="s">
        <v>1364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237</v>
      </c>
      <c r="FO750" s="2" t="s">
        <v>1357</v>
      </c>
      <c r="FP750" s="2" t="s">
        <v>1386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226</v>
      </c>
      <c r="FZ750" s="2" t="s">
        <v>226</v>
      </c>
      <c r="GA750" s="2" t="s">
        <v>226</v>
      </c>
      <c r="GB750" s="2" t="s">
        <v>226</v>
      </c>
      <c r="GC750" s="2" t="s">
        <v>226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448</v>
      </c>
      <c r="GL750" s="2" t="s">
        <v>237</v>
      </c>
      <c r="GM750" s="2" t="s">
        <v>226</v>
      </c>
      <c r="GN750" s="2" t="s">
        <v>226</v>
      </c>
      <c r="GO750" s="2" t="s">
        <v>238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239</v>
      </c>
      <c r="GX750" s="2" t="s">
        <v>237</v>
      </c>
      <c r="GY750" s="2" t="s">
        <v>1025</v>
      </c>
      <c r="GZ750" s="2" t="s">
        <v>1714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239</v>
      </c>
      <c r="HJ750" s="2" t="s">
        <v>237</v>
      </c>
      <c r="HK750" s="2" t="s">
        <v>1114</v>
      </c>
      <c r="HL750" s="2" t="s">
        <v>1878</v>
      </c>
      <c r="HM750" s="2" t="s">
        <v>238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239</v>
      </c>
      <c r="HV750" s="2" t="s">
        <v>237</v>
      </c>
      <c r="HW750" s="2" t="s">
        <v>1357</v>
      </c>
      <c r="HX750" s="2" t="s">
        <v>1362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252</v>
      </c>
      <c r="IH750" s="2" t="s">
        <v>237</v>
      </c>
      <c r="II750" s="2" t="s">
        <v>226</v>
      </c>
      <c r="IJ750" s="2" t="s">
        <v>226</v>
      </c>
      <c r="IK750" s="2" t="s">
        <v>238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226</v>
      </c>
      <c r="IT750" s="2" t="s">
        <v>226</v>
      </c>
      <c r="IU750" s="2" t="s">
        <v>226</v>
      </c>
      <c r="IV750" s="2" t="s">
        <v>226</v>
      </c>
      <c r="IW750" s="2" t="s">
        <v>226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239</v>
      </c>
      <c r="JF750" s="2" t="s">
        <v>237</v>
      </c>
      <c r="JG750" s="2" t="s">
        <v>1257</v>
      </c>
      <c r="JH750" s="2" t="s">
        <v>2544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252</v>
      </c>
      <c r="JR750" s="2" t="s">
        <v>237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237</v>
      </c>
      <c r="KE750" s="2" t="s">
        <v>226</v>
      </c>
      <c r="KF750" s="2" t="s">
        <v>226</v>
      </c>
      <c r="KG750" s="2" t="s">
        <v>238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236</v>
      </c>
      <c r="KP750" s="2" t="s">
        <v>237</v>
      </c>
      <c r="KQ750" s="2" t="s">
        <v>226</v>
      </c>
      <c r="KR750" s="2" t="s">
        <v>226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239</v>
      </c>
      <c r="LB750" s="2" t="s">
        <v>237</v>
      </c>
      <c r="LC750" s="2" t="s">
        <v>1357</v>
      </c>
      <c r="LD750" s="2" t="s">
        <v>226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239</v>
      </c>
      <c r="LN750" s="2" t="s">
        <v>237</v>
      </c>
      <c r="LO750" s="2" t="s">
        <v>321</v>
      </c>
      <c r="LP750" s="2" t="s">
        <v>384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239</v>
      </c>
      <c r="MX750" s="2" t="s">
        <v>237</v>
      </c>
      <c r="MY750" s="2" t="s">
        <v>3410</v>
      </c>
      <c r="MZ750" s="2" t="s">
        <v>4927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239</v>
      </c>
      <c r="NJ750" s="2" t="s">
        <v>237</v>
      </c>
      <c r="NK750" s="2" t="s">
        <v>1375</v>
      </c>
      <c r="NL750" s="2" t="s">
        <v>2738</v>
      </c>
      <c r="NM750" s="2" t="s">
        <v>291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239</v>
      </c>
      <c r="NV750" s="2" t="s">
        <v>237</v>
      </c>
      <c r="NW750" s="2" t="s">
        <v>1541</v>
      </c>
      <c r="NX750" s="2" t="s">
        <v>2116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252</v>
      </c>
      <c r="OH750" s="2" t="s">
        <v>237</v>
      </c>
      <c r="OI750" s="2" t="s">
        <v>226</v>
      </c>
      <c r="OJ750" s="2" t="s">
        <v>226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252</v>
      </c>
      <c r="OT750" s="2" t="s">
        <v>237</v>
      </c>
      <c r="OU750" s="2" t="s">
        <v>226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239</v>
      </c>
      <c r="QP750" s="2" t="s">
        <v>237</v>
      </c>
      <c r="QQ750" s="2" t="s">
        <v>1068</v>
      </c>
      <c r="QR750" s="2" t="s">
        <v>986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266</v>
      </c>
      <c r="RB750" s="2" t="s">
        <v>237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239</v>
      </c>
      <c r="RZ750" s="2" t="s">
        <v>237</v>
      </c>
      <c r="SA750" s="2" t="s">
        <v>1040</v>
      </c>
      <c r="SB750" s="2" t="s">
        <v>1223</v>
      </c>
      <c r="SC750" s="2" t="s">
        <v>238</v>
      </c>
      <c r="SD750" s="2" t="s">
        <v>226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</row>
    <row r="751">
      <c r="A751" s="2" t="s">
        <v>4928</v>
      </c>
      <c r="B751" s="2" t="s">
        <v>577</v>
      </c>
      <c r="C751" s="2" t="s">
        <v>4666</v>
      </c>
      <c r="D751" s="2" t="s">
        <v>215</v>
      </c>
      <c r="E751" s="2" t="s">
        <v>216</v>
      </c>
      <c r="F751" s="2" t="s">
        <v>4922</v>
      </c>
      <c r="G751" s="2" t="s">
        <v>4923</v>
      </c>
      <c r="H751" s="2" t="s">
        <v>4924</v>
      </c>
      <c r="I751" s="2" t="s">
        <v>560</v>
      </c>
      <c r="J751" s="2" t="s">
        <v>221</v>
      </c>
      <c r="K751" s="2" t="s">
        <v>405</v>
      </c>
      <c r="L751" s="3">
        <v>32.9</v>
      </c>
      <c r="M751" s="3">
        <v>34.54</v>
      </c>
      <c r="N751" s="3">
        <v>69.99</v>
      </c>
      <c r="O751" s="2" t="s">
        <v>302</v>
      </c>
      <c r="P751" s="2" t="s">
        <v>284</v>
      </c>
      <c r="Q751" s="2" t="s">
        <v>225</v>
      </c>
      <c r="R751" s="2" t="s">
        <v>226</v>
      </c>
      <c r="S751" s="2" t="s">
        <v>4925</v>
      </c>
      <c r="T751" s="2" t="s">
        <v>969</v>
      </c>
      <c r="U751" s="2" t="s">
        <v>371</v>
      </c>
      <c r="V751" s="2" t="s">
        <v>2050</v>
      </c>
      <c r="W751" s="2" t="s">
        <v>231</v>
      </c>
      <c r="X751" s="2" t="s">
        <v>2051</v>
      </c>
      <c r="Y751" s="2" t="s">
        <v>1353</v>
      </c>
      <c r="Z751" s="4"/>
      <c r="AA751" s="4">
        <f>=ROUNDDOWN({0},0)</f>
      </c>
      <c r="AB751" s="5">
        <v>2.4</v>
      </c>
      <c r="AC751" s="2" t="s">
        <v>226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>
        <v>223</v>
      </c>
      <c r="AS751" s="8">
        <v>5302.19</v>
      </c>
      <c r="AT751" s="7">
        <v>-1</v>
      </c>
      <c r="AU751" s="7">
        <v>-1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/>
      <c r="BJ751" s="4"/>
      <c r="BK751" s="8"/>
      <c r="BL751" s="2" t="s">
        <v>4929</v>
      </c>
      <c r="BM751" s="7"/>
      <c r="BN751" s="7"/>
      <c r="BO751" s="4"/>
      <c r="BP751" s="8"/>
      <c r="BQ751" s="4">
        <v>28</v>
      </c>
      <c r="BR751" s="8">
        <v>1006.88</v>
      </c>
      <c r="BS751" s="7">
        <v>-1</v>
      </c>
      <c r="BT751" s="7">
        <v>-1</v>
      </c>
      <c r="BU751" s="2" t="s">
        <v>239</v>
      </c>
      <c r="BV751" s="2" t="s">
        <v>237</v>
      </c>
      <c r="BW751" s="2" t="s">
        <v>226</v>
      </c>
      <c r="BX751" s="2" t="s">
        <v>3808</v>
      </c>
      <c r="BY751" s="2" t="s">
        <v>238</v>
      </c>
      <c r="BZ751" s="2" t="s">
        <v>226</v>
      </c>
      <c r="CA751" s="4"/>
      <c r="CB751" s="8"/>
      <c r="CC751" s="4">
        <v>7</v>
      </c>
      <c r="CD751" s="8">
        <v>241.36</v>
      </c>
      <c r="CE751" s="7">
        <v>-1</v>
      </c>
      <c r="CF751" s="7">
        <v>-1</v>
      </c>
      <c r="CG751" s="2" t="s">
        <v>239</v>
      </c>
      <c r="CH751" s="2" t="s">
        <v>237</v>
      </c>
      <c r="CI751" s="2" t="s">
        <v>1357</v>
      </c>
      <c r="CJ751" s="2" t="s">
        <v>1363</v>
      </c>
      <c r="CK751" s="2" t="s">
        <v>238</v>
      </c>
      <c r="CL751" s="2" t="s">
        <v>226</v>
      </c>
      <c r="CM751" s="4"/>
      <c r="CN751" s="8"/>
      <c r="CO751" s="4">
        <v>10</v>
      </c>
      <c r="CP751" s="8">
        <v>223.9</v>
      </c>
      <c r="CQ751" s="7">
        <v>-1</v>
      </c>
      <c r="CR751" s="7">
        <v>-1</v>
      </c>
      <c r="CS751" s="2" t="s">
        <v>239</v>
      </c>
      <c r="CT751" s="2" t="s">
        <v>237</v>
      </c>
      <c r="CU751" s="2" t="s">
        <v>1357</v>
      </c>
      <c r="CV751" s="2" t="s">
        <v>1386</v>
      </c>
      <c r="CW751" s="2" t="s">
        <v>238</v>
      </c>
      <c r="CX751" s="2" t="s">
        <v>226</v>
      </c>
      <c r="CY751" s="4"/>
      <c r="CZ751" s="8"/>
      <c r="DA751" s="4">
        <v>151</v>
      </c>
      <c r="DB751" s="8">
        <v>3107.58</v>
      </c>
      <c r="DC751" s="7">
        <v>-1</v>
      </c>
      <c r="DD751" s="7">
        <v>-1</v>
      </c>
      <c r="DE751" s="2" t="s">
        <v>239</v>
      </c>
      <c r="DF751" s="2" t="s">
        <v>237</v>
      </c>
      <c r="DG751" s="2" t="s">
        <v>980</v>
      </c>
      <c r="DH751" s="2" t="s">
        <v>1234</v>
      </c>
      <c r="DI751" s="2" t="s">
        <v>291</v>
      </c>
      <c r="DJ751" s="2" t="s">
        <v>226</v>
      </c>
      <c r="DK751" s="4"/>
      <c r="DL751" s="8"/>
      <c r="DM751" s="4">
        <v>11</v>
      </c>
      <c r="DN751" s="8">
        <v>225.29</v>
      </c>
      <c r="DO751" s="7">
        <v>-1</v>
      </c>
      <c r="DP751" s="7">
        <v>-1</v>
      </c>
      <c r="DQ751" s="2" t="s">
        <v>239</v>
      </c>
      <c r="DR751" s="2" t="s">
        <v>237</v>
      </c>
      <c r="DS751" s="2" t="s">
        <v>1357</v>
      </c>
      <c r="DT751" s="2" t="s">
        <v>1386</v>
      </c>
      <c r="DU751" s="2" t="s">
        <v>291</v>
      </c>
      <c r="DV751" s="2" t="s">
        <v>226</v>
      </c>
      <c r="DW751" s="4"/>
      <c r="DX751" s="8"/>
      <c r="DY751" s="4"/>
      <c r="DZ751" s="8"/>
      <c r="EA751" s="7"/>
      <c r="EB751" s="7"/>
      <c r="EC751" s="2" t="s">
        <v>239</v>
      </c>
      <c r="ED751" s="2" t="s">
        <v>237</v>
      </c>
      <c r="EE751" s="2" t="s">
        <v>1357</v>
      </c>
      <c r="EF751" s="2" t="s">
        <v>2031</v>
      </c>
      <c r="EG751" s="2" t="s">
        <v>238</v>
      </c>
      <c r="EH751" s="2" t="s">
        <v>226</v>
      </c>
      <c r="EI751" s="4"/>
      <c r="EJ751" s="8"/>
      <c r="EK751" s="4">
        <v>8</v>
      </c>
      <c r="EL751" s="8">
        <v>260.4</v>
      </c>
      <c r="EM751" s="7">
        <v>-1</v>
      </c>
      <c r="EN751" s="7">
        <v>-1</v>
      </c>
      <c r="EO751" s="2" t="s">
        <v>239</v>
      </c>
      <c r="EP751" s="2" t="s">
        <v>237</v>
      </c>
      <c r="EQ751" s="2" t="s">
        <v>1357</v>
      </c>
      <c r="ER751" s="2" t="s">
        <v>1363</v>
      </c>
      <c r="ES751" s="2" t="s">
        <v>238</v>
      </c>
      <c r="ET751" s="2" t="s">
        <v>226</v>
      </c>
      <c r="EU751" s="4"/>
      <c r="EV751" s="8"/>
      <c r="EW751" s="4">
        <v>1</v>
      </c>
      <c r="EX751" s="8">
        <v>34.54</v>
      </c>
      <c r="EY751" s="7">
        <v>-1</v>
      </c>
      <c r="EZ751" s="7">
        <v>-1</v>
      </c>
      <c r="FA751" s="2" t="s">
        <v>239</v>
      </c>
      <c r="FB751" s="2" t="s">
        <v>237</v>
      </c>
      <c r="FC751" s="2" t="s">
        <v>1357</v>
      </c>
      <c r="FD751" s="2" t="s">
        <v>4867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237</v>
      </c>
      <c r="FO751" s="2" t="s">
        <v>1357</v>
      </c>
      <c r="FP751" s="2" t="s">
        <v>1363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226</v>
      </c>
      <c r="FZ751" s="2" t="s">
        <v>226</v>
      </c>
      <c r="GA751" s="2" t="s">
        <v>226</v>
      </c>
      <c r="GB751" s="2" t="s">
        <v>226</v>
      </c>
      <c r="GC751" s="2" t="s">
        <v>226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448</v>
      </c>
      <c r="GL751" s="2" t="s">
        <v>237</v>
      </c>
      <c r="GM751" s="2" t="s">
        <v>226</v>
      </c>
      <c r="GN751" s="2" t="s">
        <v>226</v>
      </c>
      <c r="GO751" s="2" t="s">
        <v>238</v>
      </c>
      <c r="GP751" s="2" t="s">
        <v>226</v>
      </c>
      <c r="GQ751" s="4"/>
      <c r="GR751" s="8"/>
      <c r="GS751" s="4">
        <v>1</v>
      </c>
      <c r="GT751" s="8">
        <v>35.23</v>
      </c>
      <c r="GU751" s="7">
        <v>-1</v>
      </c>
      <c r="GV751" s="7">
        <v>-1</v>
      </c>
      <c r="GW751" s="2" t="s">
        <v>239</v>
      </c>
      <c r="GX751" s="2" t="s">
        <v>237</v>
      </c>
      <c r="GY751" s="2" t="s">
        <v>1025</v>
      </c>
      <c r="GZ751" s="2" t="s">
        <v>1821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239</v>
      </c>
      <c r="HJ751" s="2" t="s">
        <v>237</v>
      </c>
      <c r="HK751" s="2" t="s">
        <v>1114</v>
      </c>
      <c r="HL751" s="2" t="s">
        <v>991</v>
      </c>
      <c r="HM751" s="2" t="s">
        <v>238</v>
      </c>
      <c r="HN751" s="2" t="s">
        <v>226</v>
      </c>
      <c r="HO751" s="4"/>
      <c r="HP751" s="8"/>
      <c r="HQ751" s="4">
        <v>3</v>
      </c>
      <c r="HR751" s="8">
        <v>94.47</v>
      </c>
      <c r="HS751" s="7">
        <v>-1</v>
      </c>
      <c r="HT751" s="7">
        <v>-1</v>
      </c>
      <c r="HU751" s="2" t="s">
        <v>239</v>
      </c>
      <c r="HV751" s="2" t="s">
        <v>237</v>
      </c>
      <c r="HW751" s="2" t="s">
        <v>1357</v>
      </c>
      <c r="HX751" s="2" t="s">
        <v>1362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252</v>
      </c>
      <c r="IH751" s="2" t="s">
        <v>237</v>
      </c>
      <c r="II751" s="2" t="s">
        <v>226</v>
      </c>
      <c r="IJ751" s="2" t="s">
        <v>226</v>
      </c>
      <c r="IK751" s="2" t="s">
        <v>238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226</v>
      </c>
      <c r="IT751" s="2" t="s">
        <v>226</v>
      </c>
      <c r="IU751" s="2" t="s">
        <v>226</v>
      </c>
      <c r="IV751" s="2" t="s">
        <v>226</v>
      </c>
      <c r="IW751" s="2" t="s">
        <v>226</v>
      </c>
      <c r="IX751" s="2" t="s">
        <v>226</v>
      </c>
      <c r="IY751" s="4"/>
      <c r="IZ751" s="8"/>
      <c r="JA751" s="4">
        <v>1</v>
      </c>
      <c r="JB751" s="8">
        <v>24.18</v>
      </c>
      <c r="JC751" s="7">
        <v>-1</v>
      </c>
      <c r="JD751" s="7">
        <v>-1</v>
      </c>
      <c r="JE751" s="2" t="s">
        <v>239</v>
      </c>
      <c r="JF751" s="2" t="s">
        <v>237</v>
      </c>
      <c r="JG751" s="2" t="s">
        <v>1257</v>
      </c>
      <c r="JH751" s="2" t="s">
        <v>4930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237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237</v>
      </c>
      <c r="KE751" s="2" t="s">
        <v>226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237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237</v>
      </c>
      <c r="LC751" s="2" t="s">
        <v>1357</v>
      </c>
      <c r="LD751" s="2" t="s">
        <v>626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239</v>
      </c>
      <c r="LN751" s="2" t="s">
        <v>237</v>
      </c>
      <c r="LO751" s="2" t="s">
        <v>321</v>
      </c>
      <c r="LP751" s="2" t="s">
        <v>471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237</v>
      </c>
      <c r="MY751" s="2" t="s">
        <v>1105</v>
      </c>
      <c r="MZ751" s="2" t="s">
        <v>719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239</v>
      </c>
      <c r="NJ751" s="2" t="s">
        <v>237</v>
      </c>
      <c r="NK751" s="2" t="s">
        <v>1375</v>
      </c>
      <c r="NL751" s="2" t="s">
        <v>2019</v>
      </c>
      <c r="NM751" s="2" t="s">
        <v>291</v>
      </c>
      <c r="NN751" s="2" t="s">
        <v>226</v>
      </c>
      <c r="NO751" s="4"/>
      <c r="NP751" s="8"/>
      <c r="NQ751" s="4">
        <v>2</v>
      </c>
      <c r="NR751" s="8">
        <v>48.36</v>
      </c>
      <c r="NS751" s="7">
        <v>-1</v>
      </c>
      <c r="NT751" s="7">
        <v>-1</v>
      </c>
      <c r="NU751" s="2" t="s">
        <v>239</v>
      </c>
      <c r="NV751" s="2" t="s">
        <v>237</v>
      </c>
      <c r="NW751" s="2" t="s">
        <v>2125</v>
      </c>
      <c r="NX751" s="2" t="s">
        <v>2350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252</v>
      </c>
      <c r="OH751" s="2" t="s">
        <v>237</v>
      </c>
      <c r="OI751" s="2" t="s">
        <v>226</v>
      </c>
      <c r="OJ751" s="2" t="s">
        <v>226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252</v>
      </c>
      <c r="OT751" s="2" t="s">
        <v>237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239</v>
      </c>
      <c r="QP751" s="2" t="s">
        <v>237</v>
      </c>
      <c r="QQ751" s="2" t="s">
        <v>1068</v>
      </c>
      <c r="QR751" s="2" t="s">
        <v>4931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266</v>
      </c>
      <c r="RB751" s="2" t="s">
        <v>237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239</v>
      </c>
      <c r="RZ751" s="2" t="s">
        <v>237</v>
      </c>
      <c r="SA751" s="2" t="s">
        <v>1040</v>
      </c>
      <c r="SB751" s="2" t="s">
        <v>2106</v>
      </c>
      <c r="SC751" s="2" t="s">
        <v>238</v>
      </c>
      <c r="SD751" s="2" t="s">
        <v>226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</row>
    <row r="752">
      <c r="A752" s="2" t="s">
        <v>4932</v>
      </c>
      <c r="B752" s="2" t="s">
        <v>577</v>
      </c>
      <c r="C752" s="2" t="s">
        <v>4666</v>
      </c>
      <c r="D752" s="2" t="s">
        <v>215</v>
      </c>
      <c r="E752" s="2" t="s">
        <v>216</v>
      </c>
      <c r="F752" s="2" t="s">
        <v>4933</v>
      </c>
      <c r="G752" s="2" t="s">
        <v>1708</v>
      </c>
      <c r="H752" s="2" t="s">
        <v>4934</v>
      </c>
      <c r="I752" s="2" t="s">
        <v>560</v>
      </c>
      <c r="J752" s="2" t="s">
        <v>582</v>
      </c>
      <c r="K752" s="2" t="s">
        <v>841</v>
      </c>
      <c r="L752" s="3">
        <v>25</v>
      </c>
      <c r="M752" s="3">
        <v>26.24</v>
      </c>
      <c r="N752" s="3">
        <v>49.99</v>
      </c>
      <c r="O752" s="2" t="s">
        <v>2393</v>
      </c>
      <c r="P752" s="2" t="s">
        <v>284</v>
      </c>
      <c r="Q752" s="2" t="s">
        <v>225</v>
      </c>
      <c r="R752" s="2" t="s">
        <v>226</v>
      </c>
      <c r="S752" s="2" t="s">
        <v>4935</v>
      </c>
      <c r="T752" s="2" t="s">
        <v>226</v>
      </c>
      <c r="U752" s="2" t="s">
        <v>489</v>
      </c>
      <c r="V752" s="2" t="s">
        <v>2549</v>
      </c>
      <c r="W752" s="2" t="s">
        <v>1894</v>
      </c>
      <c r="X752" s="2" t="s">
        <v>226</v>
      </c>
      <c r="Y752" s="2" t="s">
        <v>4936</v>
      </c>
      <c r="Z752" s="4"/>
      <c r="AA752" s="4">
        <f>=ROUNDDOWN({0},0)</f>
      </c>
      <c r="AB752" s="5"/>
      <c r="AC752" s="2" t="s">
        <v>226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226</v>
      </c>
      <c r="BM752" s="7"/>
      <c r="BN752" s="7"/>
      <c r="BO752" s="4"/>
      <c r="BP752" s="8"/>
      <c r="BQ752" s="4"/>
      <c r="BR752" s="8"/>
      <c r="BS752" s="7"/>
      <c r="BT752" s="7"/>
      <c r="BU752" s="2" t="s">
        <v>239</v>
      </c>
      <c r="BV752" s="2" t="s">
        <v>237</v>
      </c>
      <c r="BW752" s="2" t="s">
        <v>226</v>
      </c>
      <c r="BX752" s="2" t="s">
        <v>1685</v>
      </c>
      <c r="BY752" s="2" t="s">
        <v>238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239</v>
      </c>
      <c r="CH752" s="2" t="s">
        <v>237</v>
      </c>
      <c r="CI752" s="2" t="s">
        <v>1493</v>
      </c>
      <c r="CJ752" s="2" t="s">
        <v>2180</v>
      </c>
      <c r="CK752" s="2" t="s">
        <v>238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239</v>
      </c>
      <c r="CT752" s="2" t="s">
        <v>237</v>
      </c>
      <c r="CU752" s="2" t="s">
        <v>1357</v>
      </c>
      <c r="CV752" s="2" t="s">
        <v>2676</v>
      </c>
      <c r="CW752" s="2" t="s">
        <v>238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667</v>
      </c>
      <c r="DF752" s="2" t="s">
        <v>237</v>
      </c>
      <c r="DG752" s="2" t="s">
        <v>226</v>
      </c>
      <c r="DH752" s="2" t="s">
        <v>226</v>
      </c>
      <c r="DI752" s="2" t="s">
        <v>238</v>
      </c>
      <c r="DJ752" s="2" t="s">
        <v>226</v>
      </c>
      <c r="DK752" s="4"/>
      <c r="DL752" s="8"/>
      <c r="DM752" s="4"/>
      <c r="DN752" s="8"/>
      <c r="DO752" s="7"/>
      <c r="DP752" s="7"/>
      <c r="DQ752" s="2" t="s">
        <v>239</v>
      </c>
      <c r="DR752" s="2" t="s">
        <v>237</v>
      </c>
      <c r="DS752" s="2" t="s">
        <v>1357</v>
      </c>
      <c r="DT752" s="2" t="s">
        <v>2294</v>
      </c>
      <c r="DU752" s="2" t="s">
        <v>238</v>
      </c>
      <c r="DV752" s="2" t="s">
        <v>226</v>
      </c>
      <c r="DW752" s="4"/>
      <c r="DX752" s="8"/>
      <c r="DY752" s="4"/>
      <c r="DZ752" s="8"/>
      <c r="EA752" s="7"/>
      <c r="EB752" s="7"/>
      <c r="EC752" s="2" t="s">
        <v>239</v>
      </c>
      <c r="ED752" s="2" t="s">
        <v>237</v>
      </c>
      <c r="EE752" s="2" t="s">
        <v>569</v>
      </c>
      <c r="EF752" s="2" t="s">
        <v>3214</v>
      </c>
      <c r="EG752" s="2" t="s">
        <v>238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239</v>
      </c>
      <c r="EP752" s="2" t="s">
        <v>237</v>
      </c>
      <c r="EQ752" s="2" t="s">
        <v>2197</v>
      </c>
      <c r="ER752" s="2" t="s">
        <v>2348</v>
      </c>
      <c r="ES752" s="2" t="s">
        <v>238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239</v>
      </c>
      <c r="FB752" s="2" t="s">
        <v>237</v>
      </c>
      <c r="FC752" s="2" t="s">
        <v>1357</v>
      </c>
      <c r="FD752" s="2" t="s">
        <v>3821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237</v>
      </c>
      <c r="FO752" s="2" t="s">
        <v>1357</v>
      </c>
      <c r="FP752" s="2" t="s">
        <v>2149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226</v>
      </c>
      <c r="FZ752" s="2" t="s">
        <v>226</v>
      </c>
      <c r="GA752" s="2" t="s">
        <v>226</v>
      </c>
      <c r="GB752" s="2" t="s">
        <v>226</v>
      </c>
      <c r="GC752" s="2" t="s">
        <v>226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239</v>
      </c>
      <c r="GL752" s="2" t="s">
        <v>237</v>
      </c>
      <c r="GM752" s="2" t="s">
        <v>2252</v>
      </c>
      <c r="GN752" s="2" t="s">
        <v>2528</v>
      </c>
      <c r="GO752" s="2" t="s">
        <v>238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266</v>
      </c>
      <c r="GX752" s="2" t="s">
        <v>237</v>
      </c>
      <c r="GY752" s="2" t="s">
        <v>226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239</v>
      </c>
      <c r="HV752" s="2" t="s">
        <v>237</v>
      </c>
      <c r="HW752" s="2" t="s">
        <v>1493</v>
      </c>
      <c r="HX752" s="2" t="s">
        <v>1690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266</v>
      </c>
      <c r="IH752" s="2" t="s">
        <v>237</v>
      </c>
      <c r="II752" s="2" t="s">
        <v>226</v>
      </c>
      <c r="IJ752" s="2" t="s">
        <v>226</v>
      </c>
      <c r="IK752" s="2" t="s">
        <v>238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226</v>
      </c>
      <c r="IT752" s="2" t="s">
        <v>226</v>
      </c>
      <c r="IU752" s="2" t="s">
        <v>226</v>
      </c>
      <c r="IV752" s="2" t="s">
        <v>226</v>
      </c>
      <c r="IW752" s="2" t="s">
        <v>226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252</v>
      </c>
      <c r="JF752" s="2" t="s">
        <v>223</v>
      </c>
      <c r="JG752" s="2" t="s">
        <v>226</v>
      </c>
      <c r="JH752" s="2" t="s">
        <v>226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226</v>
      </c>
      <c r="JS752" s="2" t="s">
        <v>226</v>
      </c>
      <c r="JT752" s="2" t="s">
        <v>226</v>
      </c>
      <c r="JU752" s="2" t="s">
        <v>226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237</v>
      </c>
      <c r="KE752" s="2" t="s">
        <v>226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226</v>
      </c>
      <c r="KP752" s="2" t="s">
        <v>226</v>
      </c>
      <c r="KQ752" s="2" t="s">
        <v>226</v>
      </c>
      <c r="KR752" s="2" t="s">
        <v>226</v>
      </c>
      <c r="KS752" s="2" t="s">
        <v>226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239</v>
      </c>
      <c r="LB752" s="2" t="s">
        <v>237</v>
      </c>
      <c r="LC752" s="2" t="s">
        <v>1357</v>
      </c>
      <c r="LD752" s="2" t="s">
        <v>1021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226</v>
      </c>
      <c r="LN752" s="2" t="s">
        <v>226</v>
      </c>
      <c r="LO752" s="2" t="s">
        <v>226</v>
      </c>
      <c r="LP752" s="2" t="s">
        <v>226</v>
      </c>
      <c r="LQ752" s="2" t="s">
        <v>226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226</v>
      </c>
      <c r="MX752" s="2" t="s">
        <v>226</v>
      </c>
      <c r="MY752" s="2" t="s">
        <v>226</v>
      </c>
      <c r="MZ752" s="2" t="s">
        <v>226</v>
      </c>
      <c r="NA752" s="2" t="s">
        <v>226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239</v>
      </c>
      <c r="NJ752" s="2" t="s">
        <v>237</v>
      </c>
      <c r="NK752" s="2" t="s">
        <v>1375</v>
      </c>
      <c r="NL752" s="2" t="s">
        <v>4937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239</v>
      </c>
      <c r="NV752" s="2" t="s">
        <v>237</v>
      </c>
      <c r="NW752" s="2" t="s">
        <v>975</v>
      </c>
      <c r="NX752" s="2" t="s">
        <v>1061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252</v>
      </c>
      <c r="OH752" s="2" t="s">
        <v>237</v>
      </c>
      <c r="OI752" s="2" t="s">
        <v>226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252</v>
      </c>
      <c r="OT752" s="2" t="s">
        <v>237</v>
      </c>
      <c r="OU752" s="2" t="s">
        <v>226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239</v>
      </c>
      <c r="QP752" s="2" t="s">
        <v>237</v>
      </c>
      <c r="QQ752" s="2" t="s">
        <v>1068</v>
      </c>
      <c r="QR752" s="2" t="s">
        <v>4385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266</v>
      </c>
      <c r="RB752" s="2" t="s">
        <v>237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239</v>
      </c>
      <c r="RZ752" s="2" t="s">
        <v>237</v>
      </c>
      <c r="SA752" s="2" t="s">
        <v>1040</v>
      </c>
      <c r="SB752" s="2" t="s">
        <v>977</v>
      </c>
      <c r="SC752" s="2" t="s">
        <v>238</v>
      </c>
      <c r="SD752" s="2" t="s">
        <v>226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</row>
    <row r="753">
      <c r="A753" s="2" t="s">
        <v>4938</v>
      </c>
      <c r="B753" s="2" t="s">
        <v>577</v>
      </c>
      <c r="C753" s="2" t="s">
        <v>4666</v>
      </c>
      <c r="D753" s="2" t="s">
        <v>215</v>
      </c>
      <c r="E753" s="2" t="s">
        <v>216</v>
      </c>
      <c r="F753" s="2" t="s">
        <v>4939</v>
      </c>
      <c r="G753" s="2" t="s">
        <v>4940</v>
      </c>
      <c r="H753" s="2" t="s">
        <v>4941</v>
      </c>
      <c r="I753" s="2" t="s">
        <v>560</v>
      </c>
      <c r="J753" s="2" t="s">
        <v>582</v>
      </c>
      <c r="K753" s="2" t="s">
        <v>405</v>
      </c>
      <c r="L753" s="3">
        <v>32.5</v>
      </c>
      <c r="M753" s="3">
        <v>34.13</v>
      </c>
      <c r="N753" s="3">
        <v>59.99</v>
      </c>
      <c r="O753" s="2" t="s">
        <v>283</v>
      </c>
      <c r="P753" s="2" t="s">
        <v>284</v>
      </c>
      <c r="Q753" s="2" t="s">
        <v>225</v>
      </c>
      <c r="R753" s="2" t="s">
        <v>226</v>
      </c>
      <c r="S753" s="2" t="s">
        <v>4942</v>
      </c>
      <c r="T753" s="2" t="s">
        <v>226</v>
      </c>
      <c r="U753" s="2" t="s">
        <v>489</v>
      </c>
      <c r="V753" s="2" t="s">
        <v>2079</v>
      </c>
      <c r="W753" s="2" t="s">
        <v>1352</v>
      </c>
      <c r="X753" s="2" t="s">
        <v>231</v>
      </c>
      <c r="Y753" s="2" t="s">
        <v>1353</v>
      </c>
      <c r="Z753" s="4"/>
      <c r="AA753" s="4">
        <f>=ROUNDDOWN({0},0)</f>
      </c>
      <c r="AB753" s="5"/>
      <c r="AC753" s="2" t="s">
        <v>226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/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/>
      <c r="BJ753" s="4"/>
      <c r="BK753" s="8"/>
      <c r="BL753" s="2" t="s">
        <v>226</v>
      </c>
      <c r="BM753" s="7"/>
      <c r="BN753" s="7"/>
      <c r="BO753" s="4"/>
      <c r="BP753" s="8"/>
      <c r="BQ753" s="4"/>
      <c r="BR753" s="8"/>
      <c r="BS753" s="7"/>
      <c r="BT753" s="7"/>
      <c r="BU753" s="2" t="s">
        <v>239</v>
      </c>
      <c r="BV753" s="2" t="s">
        <v>237</v>
      </c>
      <c r="BW753" s="2" t="s">
        <v>226</v>
      </c>
      <c r="BX753" s="2" t="s">
        <v>2677</v>
      </c>
      <c r="BY753" s="2" t="s">
        <v>238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239</v>
      </c>
      <c r="CH753" s="2" t="s">
        <v>237</v>
      </c>
      <c r="CI753" s="2" t="s">
        <v>1357</v>
      </c>
      <c r="CJ753" s="2" t="s">
        <v>1386</v>
      </c>
      <c r="CK753" s="2" t="s">
        <v>238</v>
      </c>
      <c r="CL753" s="2" t="s">
        <v>226</v>
      </c>
      <c r="CM753" s="4"/>
      <c r="CN753" s="8"/>
      <c r="CO753" s="4"/>
      <c r="CP753" s="8"/>
      <c r="CQ753" s="7"/>
      <c r="CR753" s="7"/>
      <c r="CS753" s="2" t="s">
        <v>239</v>
      </c>
      <c r="CT753" s="2" t="s">
        <v>237</v>
      </c>
      <c r="CU753" s="2" t="s">
        <v>1357</v>
      </c>
      <c r="CV753" s="2" t="s">
        <v>1363</v>
      </c>
      <c r="CW753" s="2" t="s">
        <v>238</v>
      </c>
      <c r="CX753" s="2" t="s">
        <v>226</v>
      </c>
      <c r="CY753" s="4"/>
      <c r="CZ753" s="8"/>
      <c r="DA753" s="4"/>
      <c r="DB753" s="8"/>
      <c r="DC753" s="7"/>
      <c r="DD753" s="7"/>
      <c r="DE753" s="2" t="s">
        <v>667</v>
      </c>
      <c r="DF753" s="2" t="s">
        <v>237</v>
      </c>
      <c r="DG753" s="2" t="s">
        <v>226</v>
      </c>
      <c r="DH753" s="2" t="s">
        <v>226</v>
      </c>
      <c r="DI753" s="2" t="s">
        <v>238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239</v>
      </c>
      <c r="DR753" s="2" t="s">
        <v>237</v>
      </c>
      <c r="DS753" s="2" t="s">
        <v>1357</v>
      </c>
      <c r="DT753" s="2" t="s">
        <v>1364</v>
      </c>
      <c r="DU753" s="2" t="s">
        <v>238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239</v>
      </c>
      <c r="ED753" s="2" t="s">
        <v>237</v>
      </c>
      <c r="EE753" s="2" t="s">
        <v>1357</v>
      </c>
      <c r="EF753" s="2" t="s">
        <v>4943</v>
      </c>
      <c r="EG753" s="2" t="s">
        <v>238</v>
      </c>
      <c r="EH753" s="2" t="s">
        <v>226</v>
      </c>
      <c r="EI753" s="4"/>
      <c r="EJ753" s="8"/>
      <c r="EK753" s="4"/>
      <c r="EL753" s="8"/>
      <c r="EM753" s="7"/>
      <c r="EN753" s="7"/>
      <c r="EO753" s="2" t="s">
        <v>239</v>
      </c>
      <c r="EP753" s="2" t="s">
        <v>237</v>
      </c>
      <c r="EQ753" s="2" t="s">
        <v>1357</v>
      </c>
      <c r="ER753" s="2" t="s">
        <v>1993</v>
      </c>
      <c r="ES753" s="2" t="s">
        <v>238</v>
      </c>
      <c r="ET753" s="2" t="s">
        <v>226</v>
      </c>
      <c r="EU753" s="4"/>
      <c r="EV753" s="8"/>
      <c r="EW753" s="4"/>
      <c r="EX753" s="8"/>
      <c r="EY753" s="7"/>
      <c r="EZ753" s="7"/>
      <c r="FA753" s="2" t="s">
        <v>239</v>
      </c>
      <c r="FB753" s="2" t="s">
        <v>237</v>
      </c>
      <c r="FC753" s="2" t="s">
        <v>1357</v>
      </c>
      <c r="FD753" s="2" t="s">
        <v>3811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237</v>
      </c>
      <c r="FO753" s="2" t="s">
        <v>1357</v>
      </c>
      <c r="FP753" s="2" t="s">
        <v>1462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226</v>
      </c>
      <c r="FZ753" s="2" t="s">
        <v>226</v>
      </c>
      <c r="GA753" s="2" t="s">
        <v>226</v>
      </c>
      <c r="GB753" s="2" t="s">
        <v>226</v>
      </c>
      <c r="GC753" s="2" t="s">
        <v>226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252</v>
      </c>
      <c r="GL753" s="2" t="s">
        <v>237</v>
      </c>
      <c r="GM753" s="2" t="s">
        <v>226</v>
      </c>
      <c r="GN753" s="2" t="s">
        <v>226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266</v>
      </c>
      <c r="GX753" s="2" t="s">
        <v>237</v>
      </c>
      <c r="GY753" s="2" t="s">
        <v>226</v>
      </c>
      <c r="GZ753" s="2" t="s">
        <v>226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252</v>
      </c>
      <c r="HJ753" s="2" t="s">
        <v>237</v>
      </c>
      <c r="HK753" s="2" t="s">
        <v>226</v>
      </c>
      <c r="HL753" s="2" t="s">
        <v>226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239</v>
      </c>
      <c r="HV753" s="2" t="s">
        <v>237</v>
      </c>
      <c r="HW753" s="2" t="s">
        <v>1357</v>
      </c>
      <c r="HX753" s="2" t="s">
        <v>3848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252</v>
      </c>
      <c r="IH753" s="2" t="s">
        <v>237</v>
      </c>
      <c r="II753" s="2" t="s">
        <v>226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226</v>
      </c>
      <c r="IT753" s="2" t="s">
        <v>226</v>
      </c>
      <c r="IU753" s="2" t="s">
        <v>226</v>
      </c>
      <c r="IV753" s="2" t="s">
        <v>226</v>
      </c>
      <c r="IW753" s="2" t="s">
        <v>226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252</v>
      </c>
      <c r="JF753" s="2" t="s">
        <v>237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237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252</v>
      </c>
      <c r="KP753" s="2" t="s">
        <v>237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239</v>
      </c>
      <c r="LB753" s="2" t="s">
        <v>237</v>
      </c>
      <c r="LC753" s="2" t="s">
        <v>1004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226</v>
      </c>
      <c r="LN753" s="2" t="s">
        <v>226</v>
      </c>
      <c r="LO753" s="2" t="s">
        <v>226</v>
      </c>
      <c r="LP753" s="2" t="s">
        <v>226</v>
      </c>
      <c r="LQ753" s="2" t="s">
        <v>226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252</v>
      </c>
      <c r="MX753" s="2" t="s">
        <v>237</v>
      </c>
      <c r="MY753" s="2" t="s">
        <v>2740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239</v>
      </c>
      <c r="NJ753" s="2" t="s">
        <v>237</v>
      </c>
      <c r="NK753" s="2" t="s">
        <v>1375</v>
      </c>
      <c r="NL753" s="2" t="s">
        <v>1386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239</v>
      </c>
      <c r="NV753" s="2" t="s">
        <v>237</v>
      </c>
      <c r="NW753" s="2" t="s">
        <v>1541</v>
      </c>
      <c r="NX753" s="2" t="s">
        <v>226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252</v>
      </c>
      <c r="OH753" s="2" t="s">
        <v>237</v>
      </c>
      <c r="OI753" s="2" t="s">
        <v>226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252</v>
      </c>
      <c r="OT753" s="2" t="s">
        <v>237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667</v>
      </c>
      <c r="QP753" s="2" t="s">
        <v>237</v>
      </c>
      <c r="QQ753" s="2" t="s">
        <v>226</v>
      </c>
      <c r="QR753" s="2" t="s">
        <v>226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266</v>
      </c>
      <c r="RB753" s="2" t="s">
        <v>237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226</v>
      </c>
      <c r="RO753" s="2" t="s">
        <v>226</v>
      </c>
      <c r="RP753" s="2" t="s">
        <v>226</v>
      </c>
      <c r="RQ753" s="2" t="s">
        <v>226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239</v>
      </c>
      <c r="RZ753" s="2" t="s">
        <v>237</v>
      </c>
      <c r="SA753" s="2" t="s">
        <v>1040</v>
      </c>
      <c r="SB753" s="2" t="s">
        <v>1004</v>
      </c>
      <c r="SC753" s="2" t="s">
        <v>238</v>
      </c>
      <c r="SD753" s="2" t="s">
        <v>226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</row>
    <row r="754">
      <c r="A754" s="2" t="s">
        <v>4944</v>
      </c>
      <c r="B754" s="2" t="s">
        <v>577</v>
      </c>
      <c r="C754" s="2" t="s">
        <v>4666</v>
      </c>
      <c r="D754" s="2" t="s">
        <v>215</v>
      </c>
      <c r="E754" s="2" t="s">
        <v>216</v>
      </c>
      <c r="F754" s="2" t="s">
        <v>4939</v>
      </c>
      <c r="G754" s="2" t="s">
        <v>4940</v>
      </c>
      <c r="H754" s="2" t="s">
        <v>4941</v>
      </c>
      <c r="I754" s="2" t="s">
        <v>560</v>
      </c>
      <c r="J754" s="2" t="s">
        <v>4945</v>
      </c>
      <c r="K754" s="2" t="s">
        <v>405</v>
      </c>
      <c r="L754" s="3">
        <v>40</v>
      </c>
      <c r="M754" s="3">
        <v>41.79</v>
      </c>
      <c r="N754" s="3">
        <v>79.99</v>
      </c>
      <c r="O754" s="2" t="s">
        <v>2393</v>
      </c>
      <c r="P754" s="2" t="s">
        <v>284</v>
      </c>
      <c r="Q754" s="2" t="s">
        <v>225</v>
      </c>
      <c r="R754" s="2" t="s">
        <v>226</v>
      </c>
      <c r="S754" s="2" t="s">
        <v>4942</v>
      </c>
      <c r="T754" s="2" t="s">
        <v>226</v>
      </c>
      <c r="U754" s="2" t="s">
        <v>371</v>
      </c>
      <c r="V754" s="2" t="s">
        <v>2079</v>
      </c>
      <c r="W754" s="2" t="s">
        <v>1352</v>
      </c>
      <c r="X754" s="2" t="s">
        <v>231</v>
      </c>
      <c r="Y754" s="2" t="s">
        <v>1353</v>
      </c>
      <c r="Z754" s="4"/>
      <c r="AA754" s="4">
        <f>=ROUNDDOWN({0},0)</f>
      </c>
      <c r="AB754" s="5"/>
      <c r="AC754" s="2" t="s">
        <v>226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/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/>
      <c r="BJ754" s="4"/>
      <c r="BK754" s="8"/>
      <c r="BL754" s="2" t="s">
        <v>226</v>
      </c>
      <c r="BM754" s="7"/>
      <c r="BN754" s="7"/>
      <c r="BO754" s="4"/>
      <c r="BP754" s="8"/>
      <c r="BQ754" s="4"/>
      <c r="BR754" s="8"/>
      <c r="BS754" s="7"/>
      <c r="BT754" s="7"/>
      <c r="BU754" s="2" t="s">
        <v>239</v>
      </c>
      <c r="BV754" s="2" t="s">
        <v>237</v>
      </c>
      <c r="BW754" s="2" t="s">
        <v>226</v>
      </c>
      <c r="BX754" s="2" t="s">
        <v>2677</v>
      </c>
      <c r="BY754" s="2" t="s">
        <v>238</v>
      </c>
      <c r="BZ754" s="2" t="s">
        <v>226</v>
      </c>
      <c r="CA754" s="4"/>
      <c r="CB754" s="8"/>
      <c r="CC754" s="4"/>
      <c r="CD754" s="8"/>
      <c r="CE754" s="7"/>
      <c r="CF754" s="7"/>
      <c r="CG754" s="2" t="s">
        <v>239</v>
      </c>
      <c r="CH754" s="2" t="s">
        <v>237</v>
      </c>
      <c r="CI754" s="2" t="s">
        <v>1357</v>
      </c>
      <c r="CJ754" s="2" t="s">
        <v>1362</v>
      </c>
      <c r="CK754" s="2" t="s">
        <v>238</v>
      </c>
      <c r="CL754" s="2" t="s">
        <v>226</v>
      </c>
      <c r="CM754" s="4"/>
      <c r="CN754" s="8"/>
      <c r="CO754" s="4"/>
      <c r="CP754" s="8"/>
      <c r="CQ754" s="7"/>
      <c r="CR754" s="7"/>
      <c r="CS754" s="2" t="s">
        <v>239</v>
      </c>
      <c r="CT754" s="2" t="s">
        <v>237</v>
      </c>
      <c r="CU754" s="2" t="s">
        <v>1357</v>
      </c>
      <c r="CV754" s="2" t="s">
        <v>1403</v>
      </c>
      <c r="CW754" s="2" t="s">
        <v>238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667</v>
      </c>
      <c r="DF754" s="2" t="s">
        <v>237</v>
      </c>
      <c r="DG754" s="2" t="s">
        <v>226</v>
      </c>
      <c r="DH754" s="2" t="s">
        <v>226</v>
      </c>
      <c r="DI754" s="2" t="s">
        <v>238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239</v>
      </c>
      <c r="DR754" s="2" t="s">
        <v>237</v>
      </c>
      <c r="DS754" s="2" t="s">
        <v>1357</v>
      </c>
      <c r="DT754" s="2" t="s">
        <v>4946</v>
      </c>
      <c r="DU754" s="2" t="s">
        <v>238</v>
      </c>
      <c r="DV754" s="2" t="s">
        <v>226</v>
      </c>
      <c r="DW754" s="4"/>
      <c r="DX754" s="8"/>
      <c r="DY754" s="4"/>
      <c r="DZ754" s="8"/>
      <c r="EA754" s="7"/>
      <c r="EB754" s="7"/>
      <c r="EC754" s="2" t="s">
        <v>239</v>
      </c>
      <c r="ED754" s="2" t="s">
        <v>237</v>
      </c>
      <c r="EE754" s="2" t="s">
        <v>1637</v>
      </c>
      <c r="EF754" s="2" t="s">
        <v>2561</v>
      </c>
      <c r="EG754" s="2" t="s">
        <v>238</v>
      </c>
      <c r="EH754" s="2" t="s">
        <v>226</v>
      </c>
      <c r="EI754" s="4"/>
      <c r="EJ754" s="8"/>
      <c r="EK754" s="4"/>
      <c r="EL754" s="8"/>
      <c r="EM754" s="7"/>
      <c r="EN754" s="7"/>
      <c r="EO754" s="2" t="s">
        <v>239</v>
      </c>
      <c r="EP754" s="2" t="s">
        <v>237</v>
      </c>
      <c r="EQ754" s="2" t="s">
        <v>1357</v>
      </c>
      <c r="ER754" s="2" t="s">
        <v>1546</v>
      </c>
      <c r="ES754" s="2" t="s">
        <v>238</v>
      </c>
      <c r="ET754" s="2" t="s">
        <v>226</v>
      </c>
      <c r="EU754" s="4"/>
      <c r="EV754" s="8"/>
      <c r="EW754" s="4"/>
      <c r="EX754" s="8"/>
      <c r="EY754" s="7"/>
      <c r="EZ754" s="7"/>
      <c r="FA754" s="2" t="s">
        <v>239</v>
      </c>
      <c r="FB754" s="2" t="s">
        <v>237</v>
      </c>
      <c r="FC754" s="2" t="s">
        <v>1357</v>
      </c>
      <c r="FD754" s="2" t="s">
        <v>4947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237</v>
      </c>
      <c r="FO754" s="2" t="s">
        <v>1357</v>
      </c>
      <c r="FP754" s="2" t="s">
        <v>1403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226</v>
      </c>
      <c r="FZ754" s="2" t="s">
        <v>226</v>
      </c>
      <c r="GA754" s="2" t="s">
        <v>226</v>
      </c>
      <c r="GB754" s="2" t="s">
        <v>226</v>
      </c>
      <c r="GC754" s="2" t="s">
        <v>226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239</v>
      </c>
      <c r="GL754" s="2" t="s">
        <v>237</v>
      </c>
      <c r="GM754" s="2" t="s">
        <v>1357</v>
      </c>
      <c r="GN754" s="2" t="s">
        <v>4868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266</v>
      </c>
      <c r="GX754" s="2" t="s">
        <v>237</v>
      </c>
      <c r="GY754" s="2" t="s">
        <v>226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226</v>
      </c>
      <c r="HJ754" s="2" t="s">
        <v>226</v>
      </c>
      <c r="HK754" s="2" t="s">
        <v>226</v>
      </c>
      <c r="HL754" s="2" t="s">
        <v>226</v>
      </c>
      <c r="HM754" s="2" t="s">
        <v>226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239</v>
      </c>
      <c r="HV754" s="2" t="s">
        <v>237</v>
      </c>
      <c r="HW754" s="2" t="s">
        <v>2043</v>
      </c>
      <c r="HX754" s="2" t="s">
        <v>4056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266</v>
      </c>
      <c r="IH754" s="2" t="s">
        <v>237</v>
      </c>
      <c r="II754" s="2" t="s">
        <v>226</v>
      </c>
      <c r="IJ754" s="2" t="s">
        <v>226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226</v>
      </c>
      <c r="IT754" s="2" t="s">
        <v>226</v>
      </c>
      <c r="IU754" s="2" t="s">
        <v>226</v>
      </c>
      <c r="IV754" s="2" t="s">
        <v>226</v>
      </c>
      <c r="IW754" s="2" t="s">
        <v>226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252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226</v>
      </c>
      <c r="JR754" s="2" t="s">
        <v>226</v>
      </c>
      <c r="JS754" s="2" t="s">
        <v>226</v>
      </c>
      <c r="JT754" s="2" t="s">
        <v>226</v>
      </c>
      <c r="JU754" s="2" t="s">
        <v>226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237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226</v>
      </c>
      <c r="KP754" s="2" t="s">
        <v>226</v>
      </c>
      <c r="KQ754" s="2" t="s">
        <v>226</v>
      </c>
      <c r="KR754" s="2" t="s">
        <v>226</v>
      </c>
      <c r="KS754" s="2" t="s">
        <v>226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239</v>
      </c>
      <c r="LB754" s="2" t="s">
        <v>237</v>
      </c>
      <c r="LC754" s="2" t="s">
        <v>1004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226</v>
      </c>
      <c r="LN754" s="2" t="s">
        <v>226</v>
      </c>
      <c r="LO754" s="2" t="s">
        <v>226</v>
      </c>
      <c r="LP754" s="2" t="s">
        <v>226</v>
      </c>
      <c r="LQ754" s="2" t="s">
        <v>226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226</v>
      </c>
      <c r="MX754" s="2" t="s">
        <v>226</v>
      </c>
      <c r="MY754" s="2" t="s">
        <v>226</v>
      </c>
      <c r="MZ754" s="2" t="s">
        <v>226</v>
      </c>
      <c r="NA754" s="2" t="s">
        <v>226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239</v>
      </c>
      <c r="NJ754" s="2" t="s">
        <v>237</v>
      </c>
      <c r="NK754" s="2" t="s">
        <v>1375</v>
      </c>
      <c r="NL754" s="2" t="s">
        <v>1363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239</v>
      </c>
      <c r="NV754" s="2" t="s">
        <v>237</v>
      </c>
      <c r="NW754" s="2" t="s">
        <v>3384</v>
      </c>
      <c r="NX754" s="2" t="s">
        <v>226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252</v>
      </c>
      <c r="OH754" s="2" t="s">
        <v>237</v>
      </c>
      <c r="OI754" s="2" t="s">
        <v>226</v>
      </c>
      <c r="OJ754" s="2" t="s">
        <v>226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252</v>
      </c>
      <c r="OT754" s="2" t="s">
        <v>237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667</v>
      </c>
      <c r="QP754" s="2" t="s">
        <v>237</v>
      </c>
      <c r="QQ754" s="2" t="s">
        <v>226</v>
      </c>
      <c r="QR754" s="2" t="s">
        <v>226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266</v>
      </c>
      <c r="RB754" s="2" t="s">
        <v>237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226</v>
      </c>
      <c r="RO754" s="2" t="s">
        <v>226</v>
      </c>
      <c r="RP754" s="2" t="s">
        <v>226</v>
      </c>
      <c r="RQ754" s="2" t="s">
        <v>226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239</v>
      </c>
      <c r="RZ754" s="2" t="s">
        <v>237</v>
      </c>
      <c r="SA754" s="2" t="s">
        <v>1040</v>
      </c>
      <c r="SB754" s="2" t="s">
        <v>2344</v>
      </c>
      <c r="SC754" s="2" t="s">
        <v>238</v>
      </c>
      <c r="SD754" s="2" t="s">
        <v>226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</row>
    <row r="755">
      <c r="A755" s="2" t="s">
        <v>4948</v>
      </c>
      <c r="B755" s="2" t="s">
        <v>577</v>
      </c>
      <c r="C755" s="2" t="s">
        <v>4666</v>
      </c>
      <c r="D755" s="2" t="s">
        <v>215</v>
      </c>
      <c r="E755" s="2" t="s">
        <v>216</v>
      </c>
      <c r="F755" s="2" t="s">
        <v>4949</v>
      </c>
      <c r="G755" s="2" t="s">
        <v>4950</v>
      </c>
      <c r="H755" s="2" t="s">
        <v>2493</v>
      </c>
      <c r="I755" s="2" t="s">
        <v>4951</v>
      </c>
      <c r="J755" s="2" t="s">
        <v>582</v>
      </c>
      <c r="K755" s="2" t="s">
        <v>2130</v>
      </c>
      <c r="L755" s="3">
        <v>33.75</v>
      </c>
      <c r="M755" s="3">
        <v>35.44</v>
      </c>
      <c r="N755" s="3">
        <v>74.99</v>
      </c>
      <c r="O755" s="2" t="s">
        <v>283</v>
      </c>
      <c r="P755" s="2" t="s">
        <v>284</v>
      </c>
      <c r="Q755" s="2" t="s">
        <v>225</v>
      </c>
      <c r="R755" s="2" t="s">
        <v>226</v>
      </c>
      <c r="S755" s="2" t="s">
        <v>4952</v>
      </c>
      <c r="T755" s="2" t="s">
        <v>969</v>
      </c>
      <c r="U755" s="2" t="s">
        <v>489</v>
      </c>
      <c r="V755" s="2" t="s">
        <v>2079</v>
      </c>
      <c r="W755" s="2" t="s">
        <v>587</v>
      </c>
      <c r="X755" s="2" t="s">
        <v>971</v>
      </c>
      <c r="Y755" s="2" t="s">
        <v>1956</v>
      </c>
      <c r="Z755" s="4"/>
      <c r="AA755" s="4">
        <f>=ROUNDDOWN({0},0)</f>
      </c>
      <c r="AB755" s="5"/>
      <c r="AC755" s="2" t="s">
        <v>226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/>
      <c r="AQ755" s="8"/>
      <c r="AR755" s="4">
        <v>26</v>
      </c>
      <c r="AS755" s="8">
        <v>767.85</v>
      </c>
      <c r="AT755" s="7">
        <v>-1</v>
      </c>
      <c r="AU755" s="7">
        <v>-1</v>
      </c>
      <c r="AV755" s="4"/>
      <c r="AW755" s="8"/>
      <c r="AX755" s="4">
        <v>26</v>
      </c>
      <c r="AY755" s="8">
        <v>767.85</v>
      </c>
      <c r="AZ755" s="7">
        <v>-1</v>
      </c>
      <c r="BA755" s="7">
        <v>-1</v>
      </c>
      <c r="BB755" s="7"/>
      <c r="BC755" s="4"/>
      <c r="BD755" s="8"/>
      <c r="BE755" s="4">
        <v>26</v>
      </c>
      <c r="BF755" s="8">
        <v>767.85</v>
      </c>
      <c r="BG755" s="7">
        <v>-1</v>
      </c>
      <c r="BH755" s="7">
        <v>-1</v>
      </c>
      <c r="BI755" s="7"/>
      <c r="BJ755" s="4"/>
      <c r="BK755" s="8"/>
      <c r="BL755" s="2" t="s">
        <v>4953</v>
      </c>
      <c r="BM755" s="7"/>
      <c r="BN755" s="7"/>
      <c r="BO755" s="4"/>
      <c r="BP755" s="8"/>
      <c r="BQ755" s="4">
        <v>1</v>
      </c>
      <c r="BR755" s="8">
        <v>38.81</v>
      </c>
      <c r="BS755" s="7">
        <v>-1</v>
      </c>
      <c r="BT755" s="7">
        <v>-1</v>
      </c>
      <c r="BU755" s="2" t="s">
        <v>239</v>
      </c>
      <c r="BV755" s="2" t="s">
        <v>237</v>
      </c>
      <c r="BW755" s="2" t="s">
        <v>226</v>
      </c>
      <c r="BX755" s="2" t="s">
        <v>226</v>
      </c>
      <c r="BY755" s="2" t="s">
        <v>238</v>
      </c>
      <c r="BZ755" s="2" t="s">
        <v>226</v>
      </c>
      <c r="CA755" s="4"/>
      <c r="CB755" s="8"/>
      <c r="CC755" s="4">
        <v>2</v>
      </c>
      <c r="CD755" s="8">
        <v>76.54</v>
      </c>
      <c r="CE755" s="7">
        <v>-1</v>
      </c>
      <c r="CF755" s="7">
        <v>-1</v>
      </c>
      <c r="CG755" s="2" t="s">
        <v>239</v>
      </c>
      <c r="CH755" s="2" t="s">
        <v>237</v>
      </c>
      <c r="CI755" s="2" t="s">
        <v>1959</v>
      </c>
      <c r="CJ755" s="2" t="s">
        <v>606</v>
      </c>
      <c r="CK755" s="2" t="s">
        <v>238</v>
      </c>
      <c r="CL755" s="2" t="s">
        <v>226</v>
      </c>
      <c r="CM755" s="4"/>
      <c r="CN755" s="8"/>
      <c r="CO755" s="4">
        <v>2</v>
      </c>
      <c r="CP755" s="8">
        <v>46.94</v>
      </c>
      <c r="CQ755" s="7">
        <v>-1</v>
      </c>
      <c r="CR755" s="7">
        <v>-1</v>
      </c>
      <c r="CS755" s="2" t="s">
        <v>239</v>
      </c>
      <c r="CT755" s="2" t="s">
        <v>237</v>
      </c>
      <c r="CU755" s="2" t="s">
        <v>1956</v>
      </c>
      <c r="CV755" s="2" t="s">
        <v>834</v>
      </c>
      <c r="CW755" s="2" t="s">
        <v>238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239</v>
      </c>
      <c r="DF755" s="2" t="s">
        <v>237</v>
      </c>
      <c r="DG755" s="2" t="s">
        <v>654</v>
      </c>
      <c r="DH755" s="2" t="s">
        <v>660</v>
      </c>
      <c r="DI755" s="2" t="s">
        <v>238</v>
      </c>
      <c r="DJ755" s="2" t="s">
        <v>226</v>
      </c>
      <c r="DK755" s="4"/>
      <c r="DL755" s="8"/>
      <c r="DM755" s="4">
        <v>6</v>
      </c>
      <c r="DN755" s="8">
        <v>139.56</v>
      </c>
      <c r="DO755" s="7">
        <v>-1</v>
      </c>
      <c r="DP755" s="7">
        <v>-1</v>
      </c>
      <c r="DQ755" s="2" t="s">
        <v>239</v>
      </c>
      <c r="DR755" s="2" t="s">
        <v>237</v>
      </c>
      <c r="DS755" s="2" t="s">
        <v>1956</v>
      </c>
      <c r="DT755" s="2" t="s">
        <v>4398</v>
      </c>
      <c r="DU755" s="2" t="s">
        <v>291</v>
      </c>
      <c r="DV755" s="2" t="s">
        <v>226</v>
      </c>
      <c r="DW755" s="4"/>
      <c r="DX755" s="8"/>
      <c r="DY755" s="4">
        <v>9</v>
      </c>
      <c r="DZ755" s="8">
        <v>334.89</v>
      </c>
      <c r="EA755" s="7">
        <v>-1</v>
      </c>
      <c r="EB755" s="7">
        <v>-1</v>
      </c>
      <c r="EC755" s="2" t="s">
        <v>239</v>
      </c>
      <c r="ED755" s="2" t="s">
        <v>237</v>
      </c>
      <c r="EE755" s="2" t="s">
        <v>705</v>
      </c>
      <c r="EF755" s="2" t="s">
        <v>2638</v>
      </c>
      <c r="EG755" s="2" t="s">
        <v>238</v>
      </c>
      <c r="EH755" s="2" t="s">
        <v>226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237</v>
      </c>
      <c r="EQ755" s="2" t="s">
        <v>1956</v>
      </c>
      <c r="ER755" s="2" t="s">
        <v>4216</v>
      </c>
      <c r="ES755" s="2" t="s">
        <v>238</v>
      </c>
      <c r="ET755" s="2" t="s">
        <v>226</v>
      </c>
      <c r="EU755" s="4"/>
      <c r="EV755" s="8"/>
      <c r="EW755" s="4"/>
      <c r="EX755" s="8"/>
      <c r="EY755" s="7"/>
      <c r="EZ755" s="7"/>
      <c r="FA755" s="2" t="s">
        <v>239</v>
      </c>
      <c r="FB755" s="2" t="s">
        <v>237</v>
      </c>
      <c r="FC755" s="2" t="s">
        <v>751</v>
      </c>
      <c r="FD755" s="2" t="s">
        <v>3379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237</v>
      </c>
      <c r="FO755" s="2" t="s">
        <v>1956</v>
      </c>
      <c r="FP755" s="2" t="s">
        <v>226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226</v>
      </c>
      <c r="FZ755" s="2" t="s">
        <v>226</v>
      </c>
      <c r="GA755" s="2" t="s">
        <v>226</v>
      </c>
      <c r="GB755" s="2" t="s">
        <v>226</v>
      </c>
      <c r="GC755" s="2" t="s">
        <v>226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252</v>
      </c>
      <c r="GL755" s="2" t="s">
        <v>237</v>
      </c>
      <c r="GM755" s="2" t="s">
        <v>226</v>
      </c>
      <c r="GN755" s="2" t="s">
        <v>226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266</v>
      </c>
      <c r="GX755" s="2" t="s">
        <v>237</v>
      </c>
      <c r="GY755" s="2" t="s">
        <v>226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252</v>
      </c>
      <c r="HJ755" s="2" t="s">
        <v>237</v>
      </c>
      <c r="HK755" s="2" t="s">
        <v>226</v>
      </c>
      <c r="HL755" s="2" t="s">
        <v>226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237</v>
      </c>
      <c r="HW755" s="2" t="s">
        <v>226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252</v>
      </c>
      <c r="IH755" s="2" t="s">
        <v>237</v>
      </c>
      <c r="II755" s="2" t="s">
        <v>226</v>
      </c>
      <c r="IJ755" s="2" t="s">
        <v>226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226</v>
      </c>
      <c r="IT755" s="2" t="s">
        <v>226</v>
      </c>
      <c r="IU755" s="2" t="s">
        <v>226</v>
      </c>
      <c r="IV755" s="2" t="s">
        <v>226</v>
      </c>
      <c r="IW755" s="2" t="s">
        <v>226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252</v>
      </c>
      <c r="JF755" s="2" t="s">
        <v>237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237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237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237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252</v>
      </c>
      <c r="LB755" s="2" t="s">
        <v>237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>
        <v>1</v>
      </c>
      <c r="LJ755" s="8">
        <v>24.81</v>
      </c>
      <c r="LK755" s="7">
        <v>-1</v>
      </c>
      <c r="LL755" s="7">
        <v>-1</v>
      </c>
      <c r="LM755" s="2" t="s">
        <v>239</v>
      </c>
      <c r="LN755" s="2" t="s">
        <v>237</v>
      </c>
      <c r="LO755" s="2" t="s">
        <v>321</v>
      </c>
      <c r="LP755" s="2" t="s">
        <v>3755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239</v>
      </c>
      <c r="MX755" s="2" t="s">
        <v>237</v>
      </c>
      <c r="MY755" s="2" t="s">
        <v>4390</v>
      </c>
      <c r="MZ755" s="2" t="s">
        <v>415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239</v>
      </c>
      <c r="NJ755" s="2" t="s">
        <v>237</v>
      </c>
      <c r="NK755" s="2" t="s">
        <v>1595</v>
      </c>
      <c r="NL755" s="2" t="s">
        <v>872</v>
      </c>
      <c r="NM755" s="2" t="s">
        <v>291</v>
      </c>
      <c r="NN755" s="2" t="s">
        <v>226</v>
      </c>
      <c r="NO755" s="4"/>
      <c r="NP755" s="8"/>
      <c r="NQ755" s="4">
        <v>5</v>
      </c>
      <c r="NR755" s="8">
        <v>106.3</v>
      </c>
      <c r="NS755" s="7">
        <v>-1</v>
      </c>
      <c r="NT755" s="7">
        <v>-1</v>
      </c>
      <c r="NU755" s="2" t="s">
        <v>239</v>
      </c>
      <c r="NV755" s="2" t="s">
        <v>237</v>
      </c>
      <c r="NW755" s="2" t="s">
        <v>1801</v>
      </c>
      <c r="NX755" s="2" t="s">
        <v>352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252</v>
      </c>
      <c r="OH755" s="2" t="s">
        <v>237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252</v>
      </c>
      <c r="OT755" s="2" t="s">
        <v>237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266</v>
      </c>
      <c r="QD755" s="2" t="s">
        <v>237</v>
      </c>
      <c r="QE755" s="2" t="s">
        <v>226</v>
      </c>
      <c r="QF755" s="2" t="s">
        <v>226</v>
      </c>
      <c r="QG755" s="2" t="s">
        <v>238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252</v>
      </c>
      <c r="QP755" s="2" t="s">
        <v>237</v>
      </c>
      <c r="QQ755" s="2" t="s">
        <v>226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266</v>
      </c>
      <c r="RB755" s="2" t="s">
        <v>237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226</v>
      </c>
      <c r="RO755" s="2" t="s">
        <v>226</v>
      </c>
      <c r="RP755" s="2" t="s">
        <v>226</v>
      </c>
      <c r="RQ755" s="2" t="s">
        <v>226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252</v>
      </c>
      <c r="RZ755" s="2" t="s">
        <v>237</v>
      </c>
      <c r="SA755" s="2" t="s">
        <v>226</v>
      </c>
      <c r="SB755" s="2" t="s">
        <v>226</v>
      </c>
      <c r="SC755" s="2" t="s">
        <v>238</v>
      </c>
      <c r="SD755" s="2" t="s">
        <v>226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</row>
    <row r="756">
      <c r="A756" s="2" t="s">
        <v>4954</v>
      </c>
      <c r="B756" s="2" t="s">
        <v>577</v>
      </c>
      <c r="C756" s="2" t="s">
        <v>4666</v>
      </c>
      <c r="D756" s="2" t="s">
        <v>215</v>
      </c>
      <c r="E756" s="2" t="s">
        <v>216</v>
      </c>
      <c r="F756" s="2" t="s">
        <v>4955</v>
      </c>
      <c r="G756" s="2" t="s">
        <v>4306</v>
      </c>
      <c r="H756" s="2" t="s">
        <v>2411</v>
      </c>
      <c r="I756" s="2" t="s">
        <v>560</v>
      </c>
      <c r="J756" s="2" t="s">
        <v>582</v>
      </c>
      <c r="K756" s="2" t="s">
        <v>4813</v>
      </c>
      <c r="L756" s="3">
        <v>27.6</v>
      </c>
      <c r="M756" s="3">
        <v>28.98</v>
      </c>
      <c r="N756" s="3">
        <v>59.99</v>
      </c>
      <c r="O756" s="2" t="s">
        <v>302</v>
      </c>
      <c r="P756" s="2" t="s">
        <v>284</v>
      </c>
      <c r="Q756" s="2" t="s">
        <v>225</v>
      </c>
      <c r="R756" s="2" t="s">
        <v>226</v>
      </c>
      <c r="S756" s="2" t="s">
        <v>4956</v>
      </c>
      <c r="T756" s="2" t="s">
        <v>969</v>
      </c>
      <c r="U756" s="2" t="s">
        <v>489</v>
      </c>
      <c r="V756" s="2" t="s">
        <v>320</v>
      </c>
      <c r="W756" s="2" t="s">
        <v>231</v>
      </c>
      <c r="X756" s="2" t="s">
        <v>226</v>
      </c>
      <c r="Y756" s="2" t="s">
        <v>1353</v>
      </c>
      <c r="Z756" s="4"/>
      <c r="AA756" s="4">
        <f>=ROUNDDOWN({0},0)</f>
      </c>
      <c r="AB756" s="5"/>
      <c r="AC756" s="2" t="s">
        <v>226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>
        <v>12</v>
      </c>
      <c r="AS756" s="8">
        <v>227.28</v>
      </c>
      <c r="AT756" s="7">
        <v>-1</v>
      </c>
      <c r="AU756" s="7">
        <v>-1</v>
      </c>
      <c r="AV756" s="4" t="s">
        <v>226</v>
      </c>
      <c r="AW756" s="8" t="s">
        <v>226</v>
      </c>
      <c r="AX756" s="4">
        <v>18</v>
      </c>
      <c r="AY756" s="8">
        <v>363.6</v>
      </c>
      <c r="AZ756" s="7" t="s">
        <v>226</v>
      </c>
      <c r="BA756" s="7" t="s">
        <v>226</v>
      </c>
      <c r="BB756" s="7"/>
      <c r="BC756" s="4" t="s">
        <v>226</v>
      </c>
      <c r="BD756" s="8" t="s">
        <v>226</v>
      </c>
      <c r="BE756" s="4">
        <v>18</v>
      </c>
      <c r="BF756" s="8">
        <v>363.6</v>
      </c>
      <c r="BG756" s="7" t="s">
        <v>226</v>
      </c>
      <c r="BH756" s="7" t="s">
        <v>226</v>
      </c>
      <c r="BI756" s="7"/>
      <c r="BJ756" s="4"/>
      <c r="BK756" s="8"/>
      <c r="BL756" s="2" t="s">
        <v>2486</v>
      </c>
      <c r="BM756" s="7"/>
      <c r="BN756" s="7"/>
      <c r="BO756" s="4"/>
      <c r="BP756" s="8"/>
      <c r="BQ756" s="4"/>
      <c r="BR756" s="8"/>
      <c r="BS756" s="7"/>
      <c r="BT756" s="7"/>
      <c r="BU756" s="2" t="s">
        <v>1002</v>
      </c>
      <c r="BV756" s="2" t="s">
        <v>237</v>
      </c>
      <c r="BW756" s="2" t="s">
        <v>226</v>
      </c>
      <c r="BX756" s="2" t="s">
        <v>2677</v>
      </c>
      <c r="BY756" s="2" t="s">
        <v>238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239</v>
      </c>
      <c r="CH756" s="2" t="s">
        <v>237</v>
      </c>
      <c r="CI756" s="2" t="s">
        <v>1493</v>
      </c>
      <c r="CJ756" s="2" t="s">
        <v>1675</v>
      </c>
      <c r="CK756" s="2" t="s">
        <v>238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239</v>
      </c>
      <c r="CT756" s="2" t="s">
        <v>237</v>
      </c>
      <c r="CU756" s="2" t="s">
        <v>1357</v>
      </c>
      <c r="CV756" s="2" t="s">
        <v>3813</v>
      </c>
      <c r="CW756" s="2" t="s">
        <v>238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239</v>
      </c>
      <c r="DF756" s="2" t="s">
        <v>237</v>
      </c>
      <c r="DG756" s="2" t="s">
        <v>980</v>
      </c>
      <c r="DH756" s="2" t="s">
        <v>1989</v>
      </c>
      <c r="DI756" s="2" t="s">
        <v>291</v>
      </c>
      <c r="DJ756" s="2" t="s">
        <v>226</v>
      </c>
      <c r="DK756" s="4"/>
      <c r="DL756" s="8"/>
      <c r="DM756" s="4">
        <v>12</v>
      </c>
      <c r="DN756" s="8">
        <v>227.28</v>
      </c>
      <c r="DO756" s="7">
        <v>-1</v>
      </c>
      <c r="DP756" s="7">
        <v>-1</v>
      </c>
      <c r="DQ756" s="2" t="s">
        <v>239</v>
      </c>
      <c r="DR756" s="2" t="s">
        <v>237</v>
      </c>
      <c r="DS756" s="2" t="s">
        <v>1357</v>
      </c>
      <c r="DT756" s="2" t="s">
        <v>4027</v>
      </c>
      <c r="DU756" s="2" t="s">
        <v>291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239</v>
      </c>
      <c r="ED756" s="2" t="s">
        <v>237</v>
      </c>
      <c r="EE756" s="2" t="s">
        <v>1357</v>
      </c>
      <c r="EF756" s="2" t="s">
        <v>4957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237</v>
      </c>
      <c r="EQ756" s="2" t="s">
        <v>1357</v>
      </c>
      <c r="ER756" s="2" t="s">
        <v>4100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237</v>
      </c>
      <c r="FC756" s="2" t="s">
        <v>1357</v>
      </c>
      <c r="FD756" s="2" t="s">
        <v>4958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237</v>
      </c>
      <c r="FO756" s="2" t="s">
        <v>1357</v>
      </c>
      <c r="FP756" s="2" t="s">
        <v>4100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226</v>
      </c>
      <c r="FZ756" s="2" t="s">
        <v>226</v>
      </c>
      <c r="GA756" s="2" t="s">
        <v>226</v>
      </c>
      <c r="GB756" s="2" t="s">
        <v>226</v>
      </c>
      <c r="GC756" s="2" t="s">
        <v>226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239</v>
      </c>
      <c r="GL756" s="2" t="s">
        <v>237</v>
      </c>
      <c r="GM756" s="2" t="s">
        <v>2670</v>
      </c>
      <c r="GN756" s="2" t="s">
        <v>4736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237</v>
      </c>
      <c r="GY756" s="2" t="s">
        <v>1025</v>
      </c>
      <c r="GZ756" s="2" t="s">
        <v>639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237</v>
      </c>
      <c r="HK756" s="2" t="s">
        <v>1114</v>
      </c>
      <c r="HL756" s="2" t="s">
        <v>1823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1002</v>
      </c>
      <c r="HV756" s="2" t="s">
        <v>237</v>
      </c>
      <c r="HW756" s="2" t="s">
        <v>1357</v>
      </c>
      <c r="HX756" s="2" t="s">
        <v>4959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252</v>
      </c>
      <c r="IH756" s="2" t="s">
        <v>237</v>
      </c>
      <c r="II756" s="2" t="s">
        <v>226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226</v>
      </c>
      <c r="IT756" s="2" t="s">
        <v>226</v>
      </c>
      <c r="IU756" s="2" t="s">
        <v>226</v>
      </c>
      <c r="IV756" s="2" t="s">
        <v>226</v>
      </c>
      <c r="IW756" s="2" t="s">
        <v>226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252</v>
      </c>
      <c r="JF756" s="2" t="s">
        <v>237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237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237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237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239</v>
      </c>
      <c r="LB756" s="2" t="s">
        <v>237</v>
      </c>
      <c r="LC756" s="2" t="s">
        <v>1357</v>
      </c>
      <c r="LD756" s="2" t="s">
        <v>4960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239</v>
      </c>
      <c r="LN756" s="2" t="s">
        <v>237</v>
      </c>
      <c r="LO756" s="2" t="s">
        <v>321</v>
      </c>
      <c r="LP756" s="2" t="s">
        <v>509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239</v>
      </c>
      <c r="MX756" s="2" t="s">
        <v>237</v>
      </c>
      <c r="MY756" s="2" t="s">
        <v>1105</v>
      </c>
      <c r="MZ756" s="2" t="s">
        <v>598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239</v>
      </c>
      <c r="NJ756" s="2" t="s">
        <v>237</v>
      </c>
      <c r="NK756" s="2" t="s">
        <v>1375</v>
      </c>
      <c r="NL756" s="2" t="s">
        <v>4711</v>
      </c>
      <c r="NM756" s="2" t="s">
        <v>291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239</v>
      </c>
      <c r="NV756" s="2" t="s">
        <v>237</v>
      </c>
      <c r="NW756" s="2" t="s">
        <v>975</v>
      </c>
      <c r="NX756" s="2" t="s">
        <v>270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252</v>
      </c>
      <c r="OH756" s="2" t="s">
        <v>237</v>
      </c>
      <c r="OI756" s="2" t="s">
        <v>226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252</v>
      </c>
      <c r="OT756" s="2" t="s">
        <v>237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239</v>
      </c>
      <c r="QP756" s="2" t="s">
        <v>237</v>
      </c>
      <c r="QQ756" s="2" t="s">
        <v>1012</v>
      </c>
      <c r="QR756" s="2" t="s">
        <v>981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266</v>
      </c>
      <c r="RB756" s="2" t="s">
        <v>237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226</v>
      </c>
      <c r="RO756" s="2" t="s">
        <v>226</v>
      </c>
      <c r="RP756" s="2" t="s">
        <v>226</v>
      </c>
      <c r="RQ756" s="2" t="s">
        <v>226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239</v>
      </c>
      <c r="RZ756" s="2" t="s">
        <v>237</v>
      </c>
      <c r="SA756" s="2" t="s">
        <v>1040</v>
      </c>
      <c r="SB756" s="2" t="s">
        <v>1058</v>
      </c>
      <c r="SC756" s="2" t="s">
        <v>238</v>
      </c>
      <c r="SD756" s="2" t="s">
        <v>226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</row>
    <row r="757">
      <c r="A757" s="2" t="s">
        <v>4961</v>
      </c>
      <c r="B757" s="2" t="s">
        <v>577</v>
      </c>
      <c r="C757" s="2" t="s">
        <v>4666</v>
      </c>
      <c r="D757" s="2" t="s">
        <v>215</v>
      </c>
      <c r="E757" s="2" t="s">
        <v>216</v>
      </c>
      <c r="F757" s="2" t="s">
        <v>4955</v>
      </c>
      <c r="G757" s="2" t="s">
        <v>4306</v>
      </c>
      <c r="H757" s="2" t="s">
        <v>2411</v>
      </c>
      <c r="I757" s="2" t="s">
        <v>560</v>
      </c>
      <c r="J757" s="2" t="s">
        <v>221</v>
      </c>
      <c r="K757" s="2" t="s">
        <v>4813</v>
      </c>
      <c r="L757" s="3">
        <v>32.9</v>
      </c>
      <c r="M757" s="3">
        <v>34.54</v>
      </c>
      <c r="N757" s="3">
        <v>69.99</v>
      </c>
      <c r="O757" s="2" t="s">
        <v>302</v>
      </c>
      <c r="P757" s="2" t="s">
        <v>284</v>
      </c>
      <c r="Q757" s="2" t="s">
        <v>225</v>
      </c>
      <c r="R757" s="2" t="s">
        <v>226</v>
      </c>
      <c r="S757" s="2" t="s">
        <v>4956</v>
      </c>
      <c r="T757" s="2" t="s">
        <v>969</v>
      </c>
      <c r="U757" s="2" t="s">
        <v>371</v>
      </c>
      <c r="V757" s="2" t="s">
        <v>320</v>
      </c>
      <c r="W757" s="2" t="s">
        <v>231</v>
      </c>
      <c r="X757" s="2" t="s">
        <v>226</v>
      </c>
      <c r="Y757" s="2" t="s">
        <v>1353</v>
      </c>
      <c r="Z757" s="4"/>
      <c r="AA757" s="4">
        <f>=ROUNDDOWN({0},0)</f>
      </c>
      <c r="AB757" s="5"/>
      <c r="AC757" s="2" t="s">
        <v>226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>
        <v>6</v>
      </c>
      <c r="AS757" s="8">
        <v>136.32</v>
      </c>
      <c r="AT757" s="7">
        <v>-1</v>
      </c>
      <c r="AU757" s="7">
        <v>-1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/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/>
      <c r="BJ757" s="4"/>
      <c r="BK757" s="8"/>
      <c r="BL757" s="2" t="s">
        <v>2486</v>
      </c>
      <c r="BM757" s="7"/>
      <c r="BN757" s="7"/>
      <c r="BO757" s="4"/>
      <c r="BP757" s="8"/>
      <c r="BQ757" s="4"/>
      <c r="BR757" s="8"/>
      <c r="BS757" s="7"/>
      <c r="BT757" s="7"/>
      <c r="BU757" s="2" t="s">
        <v>1002</v>
      </c>
      <c r="BV757" s="2" t="s">
        <v>237</v>
      </c>
      <c r="BW757" s="2" t="s">
        <v>226</v>
      </c>
      <c r="BX757" s="2" t="s">
        <v>2677</v>
      </c>
      <c r="BY757" s="2" t="s">
        <v>238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239</v>
      </c>
      <c r="CH757" s="2" t="s">
        <v>237</v>
      </c>
      <c r="CI757" s="2" t="s">
        <v>1493</v>
      </c>
      <c r="CJ757" s="2" t="s">
        <v>1508</v>
      </c>
      <c r="CK757" s="2" t="s">
        <v>238</v>
      </c>
      <c r="CL757" s="2" t="s">
        <v>226</v>
      </c>
      <c r="CM757" s="4"/>
      <c r="CN757" s="8"/>
      <c r="CO757" s="4"/>
      <c r="CP757" s="8"/>
      <c r="CQ757" s="7"/>
      <c r="CR757" s="7"/>
      <c r="CS757" s="2" t="s">
        <v>239</v>
      </c>
      <c r="CT757" s="2" t="s">
        <v>237</v>
      </c>
      <c r="CU757" s="2" t="s">
        <v>1357</v>
      </c>
      <c r="CV757" s="2" t="s">
        <v>1993</v>
      </c>
      <c r="CW757" s="2" t="s">
        <v>238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239</v>
      </c>
      <c r="DF757" s="2" t="s">
        <v>237</v>
      </c>
      <c r="DG757" s="2" t="s">
        <v>980</v>
      </c>
      <c r="DH757" s="2" t="s">
        <v>2136</v>
      </c>
      <c r="DI757" s="2" t="s">
        <v>291</v>
      </c>
      <c r="DJ757" s="2" t="s">
        <v>226</v>
      </c>
      <c r="DK757" s="4"/>
      <c r="DL757" s="8"/>
      <c r="DM757" s="4">
        <v>6</v>
      </c>
      <c r="DN757" s="8">
        <v>136.32</v>
      </c>
      <c r="DO757" s="7">
        <v>-1</v>
      </c>
      <c r="DP757" s="7">
        <v>-1</v>
      </c>
      <c r="DQ757" s="2" t="s">
        <v>239</v>
      </c>
      <c r="DR757" s="2" t="s">
        <v>237</v>
      </c>
      <c r="DS757" s="2" t="s">
        <v>1357</v>
      </c>
      <c r="DT757" s="2" t="s">
        <v>2737</v>
      </c>
      <c r="DU757" s="2" t="s">
        <v>291</v>
      </c>
      <c r="DV757" s="2" t="s">
        <v>226</v>
      </c>
      <c r="DW757" s="4"/>
      <c r="DX757" s="8"/>
      <c r="DY757" s="4"/>
      <c r="DZ757" s="8"/>
      <c r="EA757" s="7"/>
      <c r="EB757" s="7"/>
      <c r="EC757" s="2" t="s">
        <v>239</v>
      </c>
      <c r="ED757" s="2" t="s">
        <v>237</v>
      </c>
      <c r="EE757" s="2" t="s">
        <v>1357</v>
      </c>
      <c r="EF757" s="2" t="s">
        <v>4962</v>
      </c>
      <c r="EG757" s="2" t="s">
        <v>238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239</v>
      </c>
      <c r="EP757" s="2" t="s">
        <v>237</v>
      </c>
      <c r="EQ757" s="2" t="s">
        <v>1357</v>
      </c>
      <c r="ER757" s="2" t="s">
        <v>4100</v>
      </c>
      <c r="ES757" s="2" t="s">
        <v>238</v>
      </c>
      <c r="ET757" s="2" t="s">
        <v>226</v>
      </c>
      <c r="EU757" s="4"/>
      <c r="EV757" s="8"/>
      <c r="EW757" s="4"/>
      <c r="EX757" s="8"/>
      <c r="EY757" s="7"/>
      <c r="EZ757" s="7"/>
      <c r="FA757" s="2" t="s">
        <v>239</v>
      </c>
      <c r="FB757" s="2" t="s">
        <v>237</v>
      </c>
      <c r="FC757" s="2" t="s">
        <v>1357</v>
      </c>
      <c r="FD757" s="2" t="s">
        <v>4088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237</v>
      </c>
      <c r="FO757" s="2" t="s">
        <v>1357</v>
      </c>
      <c r="FP757" s="2" t="s">
        <v>1993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226</v>
      </c>
      <c r="FZ757" s="2" t="s">
        <v>226</v>
      </c>
      <c r="GA757" s="2" t="s">
        <v>226</v>
      </c>
      <c r="GB757" s="2" t="s">
        <v>226</v>
      </c>
      <c r="GC757" s="2" t="s">
        <v>226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239</v>
      </c>
      <c r="GL757" s="2" t="s">
        <v>237</v>
      </c>
      <c r="GM757" s="2" t="s">
        <v>2670</v>
      </c>
      <c r="GN757" s="2" t="s">
        <v>1920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237</v>
      </c>
      <c r="GY757" s="2" t="s">
        <v>1025</v>
      </c>
      <c r="GZ757" s="2" t="s">
        <v>1852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239</v>
      </c>
      <c r="HJ757" s="2" t="s">
        <v>237</v>
      </c>
      <c r="HK757" s="2" t="s">
        <v>1114</v>
      </c>
      <c r="HL757" s="2" t="s">
        <v>1091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1002</v>
      </c>
      <c r="HV757" s="2" t="s">
        <v>237</v>
      </c>
      <c r="HW757" s="2" t="s">
        <v>1357</v>
      </c>
      <c r="HX757" s="2" t="s">
        <v>3800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252</v>
      </c>
      <c r="IH757" s="2" t="s">
        <v>237</v>
      </c>
      <c r="II757" s="2" t="s">
        <v>226</v>
      </c>
      <c r="IJ757" s="2" t="s">
        <v>226</v>
      </c>
      <c r="IK757" s="2" t="s">
        <v>238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226</v>
      </c>
      <c r="IT757" s="2" t="s">
        <v>226</v>
      </c>
      <c r="IU757" s="2" t="s">
        <v>226</v>
      </c>
      <c r="IV757" s="2" t="s">
        <v>226</v>
      </c>
      <c r="IW757" s="2" t="s">
        <v>226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237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237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237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237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239</v>
      </c>
      <c r="LB757" s="2" t="s">
        <v>237</v>
      </c>
      <c r="LC757" s="2" t="s">
        <v>1357</v>
      </c>
      <c r="LD757" s="2" t="s">
        <v>2118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239</v>
      </c>
      <c r="LN757" s="2" t="s">
        <v>237</v>
      </c>
      <c r="LO757" s="2" t="s">
        <v>321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239</v>
      </c>
      <c r="MX757" s="2" t="s">
        <v>237</v>
      </c>
      <c r="MY757" s="2" t="s">
        <v>1105</v>
      </c>
      <c r="MZ757" s="2" t="s">
        <v>226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239</v>
      </c>
      <c r="NJ757" s="2" t="s">
        <v>237</v>
      </c>
      <c r="NK757" s="2" t="s">
        <v>1375</v>
      </c>
      <c r="NL757" s="2" t="s">
        <v>2003</v>
      </c>
      <c r="NM757" s="2" t="s">
        <v>291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239</v>
      </c>
      <c r="NV757" s="2" t="s">
        <v>237</v>
      </c>
      <c r="NW757" s="2" t="s">
        <v>975</v>
      </c>
      <c r="NX757" s="2" t="s">
        <v>2465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252</v>
      </c>
      <c r="OH757" s="2" t="s">
        <v>237</v>
      </c>
      <c r="OI757" s="2" t="s">
        <v>226</v>
      </c>
      <c r="OJ757" s="2" t="s">
        <v>226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252</v>
      </c>
      <c r="OT757" s="2" t="s">
        <v>237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239</v>
      </c>
      <c r="QP757" s="2" t="s">
        <v>237</v>
      </c>
      <c r="QQ757" s="2" t="s">
        <v>1012</v>
      </c>
      <c r="QR757" s="2" t="s">
        <v>981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266</v>
      </c>
      <c r="RB757" s="2" t="s">
        <v>237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239</v>
      </c>
      <c r="RZ757" s="2" t="s">
        <v>237</v>
      </c>
      <c r="SA757" s="2" t="s">
        <v>1040</v>
      </c>
      <c r="SB757" s="2" t="s">
        <v>2106</v>
      </c>
      <c r="SC757" s="2" t="s">
        <v>238</v>
      </c>
      <c r="SD757" s="2" t="s">
        <v>226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</row>
    <row r="758">
      <c r="A758" s="2" t="s">
        <v>4963</v>
      </c>
      <c r="B758" s="2" t="s">
        <v>577</v>
      </c>
      <c r="C758" s="2" t="s">
        <v>4666</v>
      </c>
      <c r="D758" s="2" t="s">
        <v>215</v>
      </c>
      <c r="E758" s="2" t="s">
        <v>216</v>
      </c>
      <c r="F758" s="2" t="s">
        <v>4964</v>
      </c>
      <c r="G758" s="2" t="s">
        <v>4965</v>
      </c>
      <c r="H758" s="2" t="s">
        <v>4966</v>
      </c>
      <c r="I758" s="2" t="s">
        <v>560</v>
      </c>
      <c r="J758" s="2" t="s">
        <v>221</v>
      </c>
      <c r="K758" s="2" t="s">
        <v>1457</v>
      </c>
      <c r="L758" s="3">
        <v>32.9</v>
      </c>
      <c r="M758" s="3">
        <v>34.54</v>
      </c>
      <c r="N758" s="3">
        <v>69.99</v>
      </c>
      <c r="O758" s="2" t="s">
        <v>302</v>
      </c>
      <c r="P758" s="2" t="s">
        <v>284</v>
      </c>
      <c r="Q758" s="2" t="s">
        <v>225</v>
      </c>
      <c r="R758" s="2" t="s">
        <v>226</v>
      </c>
      <c r="S758" s="2" t="s">
        <v>4967</v>
      </c>
      <c r="T758" s="2" t="s">
        <v>969</v>
      </c>
      <c r="U758" s="2" t="s">
        <v>371</v>
      </c>
      <c r="V758" s="2" t="s">
        <v>1285</v>
      </c>
      <c r="W758" s="2" t="s">
        <v>231</v>
      </c>
      <c r="X758" s="2" t="s">
        <v>226</v>
      </c>
      <c r="Y758" s="2" t="s">
        <v>1353</v>
      </c>
      <c r="Z758" s="4"/>
      <c r="AA758" s="4">
        <f>=ROUNDDOWN({0},0)</f>
      </c>
      <c r="AB758" s="5"/>
      <c r="AC758" s="2" t="s">
        <v>226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226</v>
      </c>
      <c r="BM758" s="7"/>
      <c r="BN758" s="7"/>
      <c r="BO758" s="4"/>
      <c r="BP758" s="8"/>
      <c r="BQ758" s="4"/>
      <c r="BR758" s="8"/>
      <c r="BS758" s="7"/>
      <c r="BT758" s="7"/>
      <c r="BU758" s="2" t="s">
        <v>239</v>
      </c>
      <c r="BV758" s="2" t="s">
        <v>237</v>
      </c>
      <c r="BW758" s="2" t="s">
        <v>226</v>
      </c>
      <c r="BX758" s="2" t="s">
        <v>2502</v>
      </c>
      <c r="BY758" s="2" t="s">
        <v>238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239</v>
      </c>
      <c r="CH758" s="2" t="s">
        <v>237</v>
      </c>
      <c r="CI758" s="2" t="s">
        <v>1493</v>
      </c>
      <c r="CJ758" s="2" t="s">
        <v>2145</v>
      </c>
      <c r="CK758" s="2" t="s">
        <v>238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239</v>
      </c>
      <c r="CT758" s="2" t="s">
        <v>237</v>
      </c>
      <c r="CU758" s="2" t="s">
        <v>1357</v>
      </c>
      <c r="CV758" s="2" t="s">
        <v>4100</v>
      </c>
      <c r="CW758" s="2" t="s">
        <v>238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239</v>
      </c>
      <c r="DF758" s="2" t="s">
        <v>237</v>
      </c>
      <c r="DG758" s="2" t="s">
        <v>980</v>
      </c>
      <c r="DH758" s="2" t="s">
        <v>4617</v>
      </c>
      <c r="DI758" s="2" t="s">
        <v>291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237</v>
      </c>
      <c r="DS758" s="2" t="s">
        <v>1357</v>
      </c>
      <c r="DT758" s="2" t="s">
        <v>1376</v>
      </c>
      <c r="DU758" s="2" t="s">
        <v>291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237</v>
      </c>
      <c r="EE758" s="2" t="s">
        <v>1357</v>
      </c>
      <c r="EF758" s="2" t="s">
        <v>1366</v>
      </c>
      <c r="EG758" s="2" t="s">
        <v>238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239</v>
      </c>
      <c r="EP758" s="2" t="s">
        <v>237</v>
      </c>
      <c r="EQ758" s="2" t="s">
        <v>1357</v>
      </c>
      <c r="ER758" s="2" t="s">
        <v>2341</v>
      </c>
      <c r="ES758" s="2" t="s">
        <v>238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237</v>
      </c>
      <c r="FC758" s="2" t="s">
        <v>1357</v>
      </c>
      <c r="FD758" s="2" t="s">
        <v>1549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239</v>
      </c>
      <c r="FN758" s="2" t="s">
        <v>237</v>
      </c>
      <c r="FO758" s="2" t="s">
        <v>1357</v>
      </c>
      <c r="FP758" s="2" t="s">
        <v>4709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239</v>
      </c>
      <c r="GL758" s="2" t="s">
        <v>237</v>
      </c>
      <c r="GM758" s="2" t="s">
        <v>1357</v>
      </c>
      <c r="GN758" s="2" t="s">
        <v>1447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239</v>
      </c>
      <c r="GX758" s="2" t="s">
        <v>237</v>
      </c>
      <c r="GY758" s="2" t="s">
        <v>1025</v>
      </c>
      <c r="GZ758" s="2" t="s">
        <v>1074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239</v>
      </c>
      <c r="HJ758" s="2" t="s">
        <v>237</v>
      </c>
      <c r="HK758" s="2" t="s">
        <v>1114</v>
      </c>
      <c r="HL758" s="2" t="s">
        <v>1024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239</v>
      </c>
      <c r="HV758" s="2" t="s">
        <v>237</v>
      </c>
      <c r="HW758" s="2" t="s">
        <v>1357</v>
      </c>
      <c r="HX758" s="2" t="s">
        <v>1566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252</v>
      </c>
      <c r="IH758" s="2" t="s">
        <v>237</v>
      </c>
      <c r="II758" s="2" t="s">
        <v>226</v>
      </c>
      <c r="IJ758" s="2" t="s">
        <v>226</v>
      </c>
      <c r="IK758" s="2" t="s">
        <v>238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226</v>
      </c>
      <c r="IT758" s="2" t="s">
        <v>226</v>
      </c>
      <c r="IU758" s="2" t="s">
        <v>226</v>
      </c>
      <c r="IV758" s="2" t="s">
        <v>226</v>
      </c>
      <c r="IW758" s="2" t="s">
        <v>226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252</v>
      </c>
      <c r="JF758" s="2" t="s">
        <v>237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237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237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237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239</v>
      </c>
      <c r="LB758" s="2" t="s">
        <v>237</v>
      </c>
      <c r="LC758" s="2" t="s">
        <v>1357</v>
      </c>
      <c r="LD758" s="2" t="s">
        <v>4044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239</v>
      </c>
      <c r="LN758" s="2" t="s">
        <v>223</v>
      </c>
      <c r="LO758" s="2" t="s">
        <v>321</v>
      </c>
      <c r="LP758" s="2" t="s">
        <v>1760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237</v>
      </c>
      <c r="MY758" s="2" t="s">
        <v>1105</v>
      </c>
      <c r="MZ758" s="2" t="s">
        <v>4107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239</v>
      </c>
      <c r="NJ758" s="2" t="s">
        <v>237</v>
      </c>
      <c r="NK758" s="2" t="s">
        <v>1375</v>
      </c>
      <c r="NL758" s="2" t="s">
        <v>2003</v>
      </c>
      <c r="NM758" s="2" t="s">
        <v>291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239</v>
      </c>
      <c r="NV758" s="2" t="s">
        <v>237</v>
      </c>
      <c r="NW758" s="2" t="s">
        <v>975</v>
      </c>
      <c r="NX758" s="2" t="s">
        <v>1228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266</v>
      </c>
      <c r="OH758" s="2" t="s">
        <v>237</v>
      </c>
      <c r="OI758" s="2" t="s">
        <v>226</v>
      </c>
      <c r="OJ758" s="2" t="s">
        <v>226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252</v>
      </c>
      <c r="OT758" s="2" t="s">
        <v>237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239</v>
      </c>
      <c r="QP758" s="2" t="s">
        <v>237</v>
      </c>
      <c r="QQ758" s="2" t="s">
        <v>1068</v>
      </c>
      <c r="QR758" s="2" t="s">
        <v>1022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266</v>
      </c>
      <c r="RB758" s="2" t="s">
        <v>237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239</v>
      </c>
      <c r="RZ758" s="2" t="s">
        <v>237</v>
      </c>
      <c r="SA758" s="2" t="s">
        <v>4019</v>
      </c>
      <c r="SB758" s="2" t="s">
        <v>1980</v>
      </c>
      <c r="SC758" s="2" t="s">
        <v>238</v>
      </c>
      <c r="SD758" s="2" t="s">
        <v>226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</row>
    <row r="759">
      <c r="A759" s="2" t="s">
        <v>4968</v>
      </c>
      <c r="B759" s="2" t="s">
        <v>577</v>
      </c>
      <c r="C759" s="2" t="s">
        <v>4666</v>
      </c>
      <c r="D759" s="2" t="s">
        <v>215</v>
      </c>
      <c r="E759" s="2" t="s">
        <v>216</v>
      </c>
      <c r="F759" s="2" t="s">
        <v>4969</v>
      </c>
      <c r="G759" s="2" t="s">
        <v>4970</v>
      </c>
      <c r="H759" s="2" t="s">
        <v>4971</v>
      </c>
      <c r="I759" s="2" t="s">
        <v>560</v>
      </c>
      <c r="J759" s="2" t="s">
        <v>582</v>
      </c>
      <c r="K759" s="2" t="s">
        <v>405</v>
      </c>
      <c r="L759" s="3">
        <v>24.75</v>
      </c>
      <c r="M759" s="3">
        <v>25.99</v>
      </c>
      <c r="N759" s="3">
        <v>54.99</v>
      </c>
      <c r="O759" s="2" t="s">
        <v>283</v>
      </c>
      <c r="P759" s="2" t="s">
        <v>284</v>
      </c>
      <c r="Q759" s="2" t="s">
        <v>225</v>
      </c>
      <c r="R759" s="2" t="s">
        <v>226</v>
      </c>
      <c r="S759" s="2" t="s">
        <v>4972</v>
      </c>
      <c r="T759" s="2" t="s">
        <v>969</v>
      </c>
      <c r="U759" s="2" t="s">
        <v>489</v>
      </c>
      <c r="V759" s="2" t="s">
        <v>970</v>
      </c>
      <c r="W759" s="2" t="s">
        <v>971</v>
      </c>
      <c r="X759" s="2" t="s">
        <v>231</v>
      </c>
      <c r="Y759" s="2" t="s">
        <v>1353</v>
      </c>
      <c r="Z759" s="4"/>
      <c r="AA759" s="4">
        <f>=ROUNDDOWN({0},0)</f>
      </c>
      <c r="AB759" s="5"/>
      <c r="AC759" s="2" t="s">
        <v>226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/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/>
      <c r="BJ759" s="4"/>
      <c r="BK759" s="8"/>
      <c r="BL759" s="2" t="s">
        <v>226</v>
      </c>
      <c r="BM759" s="7"/>
      <c r="BN759" s="7"/>
      <c r="BO759" s="4"/>
      <c r="BP759" s="8"/>
      <c r="BQ759" s="4"/>
      <c r="BR759" s="8"/>
      <c r="BS759" s="7"/>
      <c r="BT759" s="7"/>
      <c r="BU759" s="2" t="s">
        <v>239</v>
      </c>
      <c r="BV759" s="2" t="s">
        <v>237</v>
      </c>
      <c r="BW759" s="2" t="s">
        <v>226</v>
      </c>
      <c r="BX759" s="2" t="s">
        <v>1669</v>
      </c>
      <c r="BY759" s="2" t="s">
        <v>238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239</v>
      </c>
      <c r="CH759" s="2" t="s">
        <v>237</v>
      </c>
      <c r="CI759" s="2" t="s">
        <v>1357</v>
      </c>
      <c r="CJ759" s="2" t="s">
        <v>1386</v>
      </c>
      <c r="CK759" s="2" t="s">
        <v>238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239</v>
      </c>
      <c r="CT759" s="2" t="s">
        <v>237</v>
      </c>
      <c r="CU759" s="2" t="s">
        <v>1357</v>
      </c>
      <c r="CV759" s="2" t="s">
        <v>1386</v>
      </c>
      <c r="CW759" s="2" t="s">
        <v>238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239</v>
      </c>
      <c r="DF759" s="2" t="s">
        <v>237</v>
      </c>
      <c r="DG759" s="2" t="s">
        <v>980</v>
      </c>
      <c r="DH759" s="2" t="s">
        <v>3638</v>
      </c>
      <c r="DI759" s="2" t="s">
        <v>238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239</v>
      </c>
      <c r="DR759" s="2" t="s">
        <v>237</v>
      </c>
      <c r="DS759" s="2" t="s">
        <v>1357</v>
      </c>
      <c r="DT759" s="2" t="s">
        <v>1386</v>
      </c>
      <c r="DU759" s="2" t="s">
        <v>238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239</v>
      </c>
      <c r="ED759" s="2" t="s">
        <v>237</v>
      </c>
      <c r="EE759" s="2" t="s">
        <v>1357</v>
      </c>
      <c r="EF759" s="2" t="s">
        <v>1386</v>
      </c>
      <c r="EG759" s="2" t="s">
        <v>238</v>
      </c>
      <c r="EH759" s="2" t="s">
        <v>226</v>
      </c>
      <c r="EI759" s="4"/>
      <c r="EJ759" s="8"/>
      <c r="EK759" s="4"/>
      <c r="EL759" s="8"/>
      <c r="EM759" s="7"/>
      <c r="EN759" s="7"/>
      <c r="EO759" s="2" t="s">
        <v>239</v>
      </c>
      <c r="EP759" s="2" t="s">
        <v>237</v>
      </c>
      <c r="EQ759" s="2" t="s">
        <v>1357</v>
      </c>
      <c r="ER759" s="2" t="s">
        <v>1386</v>
      </c>
      <c r="ES759" s="2" t="s">
        <v>238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239</v>
      </c>
      <c r="FB759" s="2" t="s">
        <v>237</v>
      </c>
      <c r="FC759" s="2" t="s">
        <v>1357</v>
      </c>
      <c r="FD759" s="2" t="s">
        <v>1363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223</v>
      </c>
      <c r="FO759" s="2" t="s">
        <v>1357</v>
      </c>
      <c r="FP759" s="2" t="s">
        <v>1386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239</v>
      </c>
      <c r="GL759" s="2" t="s">
        <v>237</v>
      </c>
      <c r="GM759" s="2" t="s">
        <v>1357</v>
      </c>
      <c r="GN759" s="2" t="s">
        <v>2184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237</v>
      </c>
      <c r="GY759" s="2" t="s">
        <v>1025</v>
      </c>
      <c r="GZ759" s="2" t="s">
        <v>1718</v>
      </c>
      <c r="HA759" s="2" t="s">
        <v>238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239</v>
      </c>
      <c r="HJ759" s="2" t="s">
        <v>237</v>
      </c>
      <c r="HK759" s="2" t="s">
        <v>1114</v>
      </c>
      <c r="HL759" s="2" t="s">
        <v>1066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239</v>
      </c>
      <c r="HV759" s="2" t="s">
        <v>237</v>
      </c>
      <c r="HW759" s="2" t="s">
        <v>1357</v>
      </c>
      <c r="HX759" s="2" t="s">
        <v>1363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252</v>
      </c>
      <c r="IH759" s="2" t="s">
        <v>237</v>
      </c>
      <c r="II759" s="2" t="s">
        <v>226</v>
      </c>
      <c r="IJ759" s="2" t="s">
        <v>226</v>
      </c>
      <c r="IK759" s="2" t="s">
        <v>238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226</v>
      </c>
      <c r="IT759" s="2" t="s">
        <v>226</v>
      </c>
      <c r="IU759" s="2" t="s">
        <v>226</v>
      </c>
      <c r="IV759" s="2" t="s">
        <v>226</v>
      </c>
      <c r="IW759" s="2" t="s">
        <v>226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252</v>
      </c>
      <c r="JF759" s="2" t="s">
        <v>237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237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237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237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239</v>
      </c>
      <c r="LB759" s="2" t="s">
        <v>237</v>
      </c>
      <c r="LC759" s="2" t="s">
        <v>1357</v>
      </c>
      <c r="LD759" s="2" t="s">
        <v>3855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237</v>
      </c>
      <c r="LO759" s="2" t="s">
        <v>226</v>
      </c>
      <c r="LP759" s="2" t="s">
        <v>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266</v>
      </c>
      <c r="MX759" s="2" t="s">
        <v>237</v>
      </c>
      <c r="MY759" s="2" t="s">
        <v>1634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239</v>
      </c>
      <c r="NJ759" s="2" t="s">
        <v>237</v>
      </c>
      <c r="NK759" s="2" t="s">
        <v>1375</v>
      </c>
      <c r="NL759" s="2" t="s">
        <v>1386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239</v>
      </c>
      <c r="NV759" s="2" t="s">
        <v>237</v>
      </c>
      <c r="NW759" s="2" t="s">
        <v>975</v>
      </c>
      <c r="NX759" s="2" t="s">
        <v>1061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252</v>
      </c>
      <c r="OH759" s="2" t="s">
        <v>237</v>
      </c>
      <c r="OI759" s="2" t="s">
        <v>226</v>
      </c>
      <c r="OJ759" s="2" t="s">
        <v>226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252</v>
      </c>
      <c r="OT759" s="2" t="s">
        <v>237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239</v>
      </c>
      <c r="QP759" s="2" t="s">
        <v>237</v>
      </c>
      <c r="QQ759" s="2" t="s">
        <v>1068</v>
      </c>
      <c r="QR759" s="2" t="s">
        <v>1094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266</v>
      </c>
      <c r="RB759" s="2" t="s">
        <v>237</v>
      </c>
      <c r="RC759" s="2" t="s">
        <v>226</v>
      </c>
      <c r="RD759" s="2" t="s">
        <v>226</v>
      </c>
      <c r="RE759" s="2" t="s">
        <v>238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226</v>
      </c>
      <c r="RO759" s="2" t="s">
        <v>226</v>
      </c>
      <c r="RP759" s="2" t="s">
        <v>226</v>
      </c>
      <c r="RQ759" s="2" t="s">
        <v>226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239</v>
      </c>
      <c r="RZ759" s="2" t="s">
        <v>237</v>
      </c>
      <c r="SA759" s="2" t="s">
        <v>4019</v>
      </c>
      <c r="SB759" s="2" t="s">
        <v>4973</v>
      </c>
      <c r="SC759" s="2" t="s">
        <v>238</v>
      </c>
      <c r="SD759" s="2" t="s">
        <v>226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</row>
    <row r="760">
      <c r="A760" s="2" t="s">
        <v>4974</v>
      </c>
      <c r="B760" s="2" t="s">
        <v>577</v>
      </c>
      <c r="C760" s="2" t="s">
        <v>4666</v>
      </c>
      <c r="D760" s="2" t="s">
        <v>215</v>
      </c>
      <c r="E760" s="2" t="s">
        <v>216</v>
      </c>
      <c r="F760" s="2" t="s">
        <v>4969</v>
      </c>
      <c r="G760" s="2" t="s">
        <v>4970</v>
      </c>
      <c r="H760" s="2" t="s">
        <v>4971</v>
      </c>
      <c r="I760" s="2" t="s">
        <v>560</v>
      </c>
      <c r="J760" s="2" t="s">
        <v>221</v>
      </c>
      <c r="K760" s="2" t="s">
        <v>405</v>
      </c>
      <c r="L760" s="3">
        <v>29.9</v>
      </c>
      <c r="M760" s="3">
        <v>31.4</v>
      </c>
      <c r="N760" s="3">
        <v>64.99</v>
      </c>
      <c r="O760" s="2" t="s">
        <v>283</v>
      </c>
      <c r="P760" s="2" t="s">
        <v>284</v>
      </c>
      <c r="Q760" s="2" t="s">
        <v>225</v>
      </c>
      <c r="R760" s="2" t="s">
        <v>226</v>
      </c>
      <c r="S760" s="2" t="s">
        <v>4972</v>
      </c>
      <c r="T760" s="2" t="s">
        <v>969</v>
      </c>
      <c r="U760" s="2" t="s">
        <v>371</v>
      </c>
      <c r="V760" s="2" t="s">
        <v>970</v>
      </c>
      <c r="W760" s="2" t="s">
        <v>971</v>
      </c>
      <c r="X760" s="2" t="s">
        <v>231</v>
      </c>
      <c r="Y760" s="2" t="s">
        <v>1353</v>
      </c>
      <c r="Z760" s="4"/>
      <c r="AA760" s="4">
        <f>=ROUNDDOWN({0},0)</f>
      </c>
      <c r="AB760" s="5"/>
      <c r="AC760" s="2" t="s">
        <v>226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/>
      <c r="BJ760" s="4"/>
      <c r="BK760" s="8"/>
      <c r="BL760" s="2" t="s">
        <v>226</v>
      </c>
      <c r="BM760" s="7"/>
      <c r="BN760" s="7"/>
      <c r="BO760" s="4"/>
      <c r="BP760" s="8"/>
      <c r="BQ760" s="4"/>
      <c r="BR760" s="8"/>
      <c r="BS760" s="7"/>
      <c r="BT760" s="7"/>
      <c r="BU760" s="2" t="s">
        <v>239</v>
      </c>
      <c r="BV760" s="2" t="s">
        <v>237</v>
      </c>
      <c r="BW760" s="2" t="s">
        <v>226</v>
      </c>
      <c r="BX760" s="2" t="s">
        <v>1492</v>
      </c>
      <c r="BY760" s="2" t="s">
        <v>238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237</v>
      </c>
      <c r="CI760" s="2" t="s">
        <v>1357</v>
      </c>
      <c r="CJ760" s="2" t="s">
        <v>1363</v>
      </c>
      <c r="CK760" s="2" t="s">
        <v>238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237</v>
      </c>
      <c r="CU760" s="2" t="s">
        <v>1357</v>
      </c>
      <c r="CV760" s="2" t="s">
        <v>1363</v>
      </c>
      <c r="CW760" s="2" t="s">
        <v>238</v>
      </c>
      <c r="CX760" s="2" t="s">
        <v>226</v>
      </c>
      <c r="CY760" s="4"/>
      <c r="CZ760" s="8"/>
      <c r="DA760" s="4"/>
      <c r="DB760" s="8"/>
      <c r="DC760" s="7"/>
      <c r="DD760" s="7"/>
      <c r="DE760" s="2" t="s">
        <v>239</v>
      </c>
      <c r="DF760" s="2" t="s">
        <v>237</v>
      </c>
      <c r="DG760" s="2" t="s">
        <v>980</v>
      </c>
      <c r="DH760" s="2" t="s">
        <v>1054</v>
      </c>
      <c r="DI760" s="2" t="s">
        <v>238</v>
      </c>
      <c r="DJ760" s="2" t="s">
        <v>226</v>
      </c>
      <c r="DK760" s="4"/>
      <c r="DL760" s="8"/>
      <c r="DM760" s="4"/>
      <c r="DN760" s="8"/>
      <c r="DO760" s="7"/>
      <c r="DP760" s="7"/>
      <c r="DQ760" s="2" t="s">
        <v>239</v>
      </c>
      <c r="DR760" s="2" t="s">
        <v>237</v>
      </c>
      <c r="DS760" s="2" t="s">
        <v>1357</v>
      </c>
      <c r="DT760" s="2" t="s">
        <v>1363</v>
      </c>
      <c r="DU760" s="2" t="s">
        <v>238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239</v>
      </c>
      <c r="ED760" s="2" t="s">
        <v>237</v>
      </c>
      <c r="EE760" s="2" t="s">
        <v>1357</v>
      </c>
      <c r="EF760" s="2" t="s">
        <v>1363</v>
      </c>
      <c r="EG760" s="2" t="s">
        <v>238</v>
      </c>
      <c r="EH760" s="2" t="s">
        <v>226</v>
      </c>
      <c r="EI760" s="4"/>
      <c r="EJ760" s="8"/>
      <c r="EK760" s="4"/>
      <c r="EL760" s="8"/>
      <c r="EM760" s="7"/>
      <c r="EN760" s="7"/>
      <c r="EO760" s="2" t="s">
        <v>239</v>
      </c>
      <c r="EP760" s="2" t="s">
        <v>237</v>
      </c>
      <c r="EQ760" s="2" t="s">
        <v>1357</v>
      </c>
      <c r="ER760" s="2" t="s">
        <v>1363</v>
      </c>
      <c r="ES760" s="2" t="s">
        <v>238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239</v>
      </c>
      <c r="FB760" s="2" t="s">
        <v>237</v>
      </c>
      <c r="FC760" s="2" t="s">
        <v>1357</v>
      </c>
      <c r="FD760" s="2" t="s">
        <v>1547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237</v>
      </c>
      <c r="FO760" s="2" t="s">
        <v>1357</v>
      </c>
      <c r="FP760" s="2" t="s">
        <v>1363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239</v>
      </c>
      <c r="GL760" s="2" t="s">
        <v>237</v>
      </c>
      <c r="GM760" s="2" t="s">
        <v>1357</v>
      </c>
      <c r="GN760" s="2" t="s">
        <v>1533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239</v>
      </c>
      <c r="GX760" s="2" t="s">
        <v>237</v>
      </c>
      <c r="GY760" s="2" t="s">
        <v>1025</v>
      </c>
      <c r="GZ760" s="2" t="s">
        <v>2707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237</v>
      </c>
      <c r="HK760" s="2" t="s">
        <v>1114</v>
      </c>
      <c r="HL760" s="2" t="s">
        <v>4475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237</v>
      </c>
      <c r="HW760" s="2" t="s">
        <v>1357</v>
      </c>
      <c r="HX760" s="2" t="s">
        <v>4880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252</v>
      </c>
      <c r="IH760" s="2" t="s">
        <v>237</v>
      </c>
      <c r="II760" s="2" t="s">
        <v>226</v>
      </c>
      <c r="IJ760" s="2" t="s">
        <v>226</v>
      </c>
      <c r="IK760" s="2" t="s">
        <v>238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226</v>
      </c>
      <c r="IT760" s="2" t="s">
        <v>226</v>
      </c>
      <c r="IU760" s="2" t="s">
        <v>226</v>
      </c>
      <c r="IV760" s="2" t="s">
        <v>226</v>
      </c>
      <c r="IW760" s="2" t="s">
        <v>226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252</v>
      </c>
      <c r="JF760" s="2" t="s">
        <v>237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237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237</v>
      </c>
      <c r="KE760" s="2" t="s">
        <v>226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237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239</v>
      </c>
      <c r="LB760" s="2" t="s">
        <v>237</v>
      </c>
      <c r="LC760" s="2" t="s">
        <v>1357</v>
      </c>
      <c r="LD760" s="2" t="s">
        <v>4054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239</v>
      </c>
      <c r="LN760" s="2" t="s">
        <v>223</v>
      </c>
      <c r="LO760" s="2" t="s">
        <v>226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266</v>
      </c>
      <c r="MX760" s="2" t="s">
        <v>237</v>
      </c>
      <c r="MY760" s="2" t="s">
        <v>1634</v>
      </c>
      <c r="MZ760" s="2" t="s">
        <v>1852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239</v>
      </c>
      <c r="NJ760" s="2" t="s">
        <v>237</v>
      </c>
      <c r="NK760" s="2" t="s">
        <v>1375</v>
      </c>
      <c r="NL760" s="2" t="s">
        <v>1363</v>
      </c>
      <c r="NM760" s="2" t="s">
        <v>238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239</v>
      </c>
      <c r="NV760" s="2" t="s">
        <v>237</v>
      </c>
      <c r="NW760" s="2" t="s">
        <v>975</v>
      </c>
      <c r="NX760" s="2" t="s">
        <v>1228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252</v>
      </c>
      <c r="OH760" s="2" t="s">
        <v>237</v>
      </c>
      <c r="OI760" s="2" t="s">
        <v>226</v>
      </c>
      <c r="OJ760" s="2" t="s">
        <v>226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252</v>
      </c>
      <c r="OT760" s="2" t="s">
        <v>237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239</v>
      </c>
      <c r="QP760" s="2" t="s">
        <v>237</v>
      </c>
      <c r="QQ760" s="2" t="s">
        <v>1068</v>
      </c>
      <c r="QR760" s="2" t="s">
        <v>4072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266</v>
      </c>
      <c r="RB760" s="2" t="s">
        <v>237</v>
      </c>
      <c r="RC760" s="2" t="s">
        <v>226</v>
      </c>
      <c r="RD760" s="2" t="s">
        <v>226</v>
      </c>
      <c r="RE760" s="2" t="s">
        <v>238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226</v>
      </c>
      <c r="RO760" s="2" t="s">
        <v>226</v>
      </c>
      <c r="RP760" s="2" t="s">
        <v>226</v>
      </c>
      <c r="RQ760" s="2" t="s">
        <v>226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239</v>
      </c>
      <c r="RZ760" s="2" t="s">
        <v>237</v>
      </c>
      <c r="SA760" s="2" t="s">
        <v>4019</v>
      </c>
      <c r="SB760" s="2" t="s">
        <v>1851</v>
      </c>
      <c r="SC760" s="2" t="s">
        <v>238</v>
      </c>
      <c r="SD760" s="2" t="s">
        <v>226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</row>
    <row r="761">
      <c r="A761" s="2" t="s">
        <v>4975</v>
      </c>
      <c r="B761" s="2" t="s">
        <v>577</v>
      </c>
      <c r="C761" s="2" t="s">
        <v>4666</v>
      </c>
      <c r="D761" s="2" t="s">
        <v>215</v>
      </c>
      <c r="E761" s="2" t="s">
        <v>216</v>
      </c>
      <c r="F761" s="2" t="s">
        <v>4976</v>
      </c>
      <c r="G761" s="2" t="s">
        <v>4977</v>
      </c>
      <c r="H761" s="2" t="s">
        <v>4978</v>
      </c>
      <c r="I761" s="2" t="s">
        <v>560</v>
      </c>
      <c r="J761" s="2" t="s">
        <v>582</v>
      </c>
      <c r="K761" s="2" t="s">
        <v>282</v>
      </c>
      <c r="L761" s="3">
        <v>30</v>
      </c>
      <c r="M761" s="3">
        <v>31.5</v>
      </c>
      <c r="N761" s="3">
        <v>59.99</v>
      </c>
      <c r="O761" s="2" t="s">
        <v>283</v>
      </c>
      <c r="P761" s="2" t="s">
        <v>284</v>
      </c>
      <c r="Q761" s="2" t="s">
        <v>225</v>
      </c>
      <c r="R761" s="2" t="s">
        <v>226</v>
      </c>
      <c r="S761" s="2" t="s">
        <v>4979</v>
      </c>
      <c r="T761" s="2" t="s">
        <v>226</v>
      </c>
      <c r="U761" s="2" t="s">
        <v>489</v>
      </c>
      <c r="V761" s="2" t="s">
        <v>230</v>
      </c>
      <c r="W761" s="2" t="s">
        <v>231</v>
      </c>
      <c r="X761" s="2" t="s">
        <v>1971</v>
      </c>
      <c r="Y761" s="2" t="s">
        <v>1353</v>
      </c>
      <c r="Z761" s="4"/>
      <c r="AA761" s="4">
        <f>=ROUNDDOWN({0},0)</f>
      </c>
      <c r="AB761" s="5"/>
      <c r="AC761" s="2" t="s">
        <v>226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226</v>
      </c>
      <c r="BM761" s="7"/>
      <c r="BN761" s="7"/>
      <c r="BO761" s="4"/>
      <c r="BP761" s="8"/>
      <c r="BQ761" s="4"/>
      <c r="BR761" s="8"/>
      <c r="BS761" s="7"/>
      <c r="BT761" s="7"/>
      <c r="BU761" s="2" t="s">
        <v>239</v>
      </c>
      <c r="BV761" s="2" t="s">
        <v>237</v>
      </c>
      <c r="BW761" s="2" t="s">
        <v>226</v>
      </c>
      <c r="BX761" s="2" t="s">
        <v>4980</v>
      </c>
      <c r="BY761" s="2" t="s">
        <v>238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239</v>
      </c>
      <c r="CH761" s="2" t="s">
        <v>237</v>
      </c>
      <c r="CI761" s="2" t="s">
        <v>1357</v>
      </c>
      <c r="CJ761" s="2" t="s">
        <v>1363</v>
      </c>
      <c r="CK761" s="2" t="s">
        <v>238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239</v>
      </c>
      <c r="CT761" s="2" t="s">
        <v>237</v>
      </c>
      <c r="CU761" s="2" t="s">
        <v>1357</v>
      </c>
      <c r="CV761" s="2" t="s">
        <v>1363</v>
      </c>
      <c r="CW761" s="2" t="s">
        <v>238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239</v>
      </c>
      <c r="DF761" s="2" t="s">
        <v>237</v>
      </c>
      <c r="DG761" s="2" t="s">
        <v>980</v>
      </c>
      <c r="DH761" s="2" t="s">
        <v>1216</v>
      </c>
      <c r="DI761" s="2" t="s">
        <v>238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239</v>
      </c>
      <c r="DR761" s="2" t="s">
        <v>237</v>
      </c>
      <c r="DS761" s="2" t="s">
        <v>1357</v>
      </c>
      <c r="DT761" s="2" t="s">
        <v>1363</v>
      </c>
      <c r="DU761" s="2" t="s">
        <v>238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239</v>
      </c>
      <c r="ED761" s="2" t="s">
        <v>237</v>
      </c>
      <c r="EE761" s="2" t="s">
        <v>1357</v>
      </c>
      <c r="EF761" s="2" t="s">
        <v>1403</v>
      </c>
      <c r="EG761" s="2" t="s">
        <v>238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239</v>
      </c>
      <c r="EP761" s="2" t="s">
        <v>237</v>
      </c>
      <c r="EQ761" s="2" t="s">
        <v>1357</v>
      </c>
      <c r="ER761" s="2" t="s">
        <v>3811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237</v>
      </c>
      <c r="FC761" s="2" t="s">
        <v>1357</v>
      </c>
      <c r="FD761" s="2" t="s">
        <v>1549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237</v>
      </c>
      <c r="FO761" s="2" t="s">
        <v>1357</v>
      </c>
      <c r="FP761" s="2" t="s">
        <v>1363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239</v>
      </c>
      <c r="GL761" s="2" t="s">
        <v>237</v>
      </c>
      <c r="GM761" s="2" t="s">
        <v>1357</v>
      </c>
      <c r="GN761" s="2" t="s">
        <v>1691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239</v>
      </c>
      <c r="GX761" s="2" t="s">
        <v>223</v>
      </c>
      <c r="GY761" s="2" t="s">
        <v>1025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239</v>
      </c>
      <c r="HJ761" s="2" t="s">
        <v>237</v>
      </c>
      <c r="HK761" s="2" t="s">
        <v>1114</v>
      </c>
      <c r="HL761" s="2" t="s">
        <v>1732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239</v>
      </c>
      <c r="HV761" s="2" t="s">
        <v>237</v>
      </c>
      <c r="HW761" s="2" t="s">
        <v>1357</v>
      </c>
      <c r="HX761" s="2" t="s">
        <v>1399</v>
      </c>
      <c r="HY761" s="2" t="s">
        <v>238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252</v>
      </c>
      <c r="IH761" s="2" t="s">
        <v>237</v>
      </c>
      <c r="II761" s="2" t="s">
        <v>226</v>
      </c>
      <c r="IJ761" s="2" t="s">
        <v>226</v>
      </c>
      <c r="IK761" s="2" t="s">
        <v>238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226</v>
      </c>
      <c r="IT761" s="2" t="s">
        <v>226</v>
      </c>
      <c r="IU761" s="2" t="s">
        <v>226</v>
      </c>
      <c r="IV761" s="2" t="s">
        <v>226</v>
      </c>
      <c r="IW761" s="2" t="s">
        <v>226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252</v>
      </c>
      <c r="JF761" s="2" t="s">
        <v>237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252</v>
      </c>
      <c r="JR761" s="2" t="s">
        <v>237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237</v>
      </c>
      <c r="KE761" s="2" t="s">
        <v>226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252</v>
      </c>
      <c r="KP761" s="2" t="s">
        <v>237</v>
      </c>
      <c r="KQ761" s="2" t="s">
        <v>226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239</v>
      </c>
      <c r="LB761" s="2" t="s">
        <v>237</v>
      </c>
      <c r="LC761" s="2" t="s">
        <v>1357</v>
      </c>
      <c r="LD761" s="2" t="s">
        <v>2454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226</v>
      </c>
      <c r="LN761" s="2" t="s">
        <v>226</v>
      </c>
      <c r="LO761" s="2" t="s">
        <v>226</v>
      </c>
      <c r="LP761" s="2" t="s">
        <v>226</v>
      </c>
      <c r="LQ761" s="2" t="s">
        <v>226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266</v>
      </c>
      <c r="MX761" s="2" t="s">
        <v>237</v>
      </c>
      <c r="MY761" s="2" t="s">
        <v>1105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239</v>
      </c>
      <c r="NJ761" s="2" t="s">
        <v>237</v>
      </c>
      <c r="NK761" s="2" t="s">
        <v>1375</v>
      </c>
      <c r="NL761" s="2" t="s">
        <v>1629</v>
      </c>
      <c r="NM761" s="2" t="s">
        <v>238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239</v>
      </c>
      <c r="NV761" s="2" t="s">
        <v>237</v>
      </c>
      <c r="NW761" s="2" t="s">
        <v>1394</v>
      </c>
      <c r="NX761" s="2" t="s">
        <v>226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266</v>
      </c>
      <c r="OH761" s="2" t="s">
        <v>237</v>
      </c>
      <c r="OI761" s="2" t="s">
        <v>226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252</v>
      </c>
      <c r="OT761" s="2" t="s">
        <v>237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239</v>
      </c>
      <c r="QP761" s="2" t="s">
        <v>237</v>
      </c>
      <c r="QQ761" s="2" t="s">
        <v>1068</v>
      </c>
      <c r="QR761" s="2" t="s">
        <v>226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266</v>
      </c>
      <c r="RB761" s="2" t="s">
        <v>237</v>
      </c>
      <c r="RC761" s="2" t="s">
        <v>226</v>
      </c>
      <c r="RD761" s="2" t="s">
        <v>226</v>
      </c>
      <c r="RE761" s="2" t="s">
        <v>238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226</v>
      </c>
      <c r="RO761" s="2" t="s">
        <v>226</v>
      </c>
      <c r="RP761" s="2" t="s">
        <v>226</v>
      </c>
      <c r="RQ761" s="2" t="s">
        <v>226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239</v>
      </c>
      <c r="RZ761" s="2" t="s">
        <v>237</v>
      </c>
      <c r="SA761" s="2" t="s">
        <v>4019</v>
      </c>
      <c r="SB761" s="2" t="s">
        <v>1113</v>
      </c>
      <c r="SC761" s="2" t="s">
        <v>238</v>
      </c>
      <c r="SD761" s="2" t="s">
        <v>226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</row>
    <row r="762">
      <c r="A762" s="2" t="s">
        <v>4981</v>
      </c>
      <c r="B762" s="2" t="s">
        <v>577</v>
      </c>
      <c r="C762" s="2" t="s">
        <v>4666</v>
      </c>
      <c r="D762" s="2" t="s">
        <v>215</v>
      </c>
      <c r="E762" s="2" t="s">
        <v>216</v>
      </c>
      <c r="F762" s="2" t="s">
        <v>4982</v>
      </c>
      <c r="G762" s="2" t="s">
        <v>2492</v>
      </c>
      <c r="H762" s="2" t="s">
        <v>4983</v>
      </c>
      <c r="I762" s="2" t="s">
        <v>560</v>
      </c>
      <c r="J762" s="2" t="s">
        <v>582</v>
      </c>
      <c r="K762" s="2" t="s">
        <v>841</v>
      </c>
      <c r="L762" s="3">
        <v>33.6</v>
      </c>
      <c r="M762" s="3">
        <v>35.28</v>
      </c>
      <c r="N762" s="3">
        <v>69.99</v>
      </c>
      <c r="O762" s="2" t="s">
        <v>283</v>
      </c>
      <c r="P762" s="2" t="s">
        <v>284</v>
      </c>
      <c r="Q762" s="2" t="s">
        <v>225</v>
      </c>
      <c r="R762" s="2" t="s">
        <v>226</v>
      </c>
      <c r="S762" s="2" t="s">
        <v>4984</v>
      </c>
      <c r="T762" s="2" t="s">
        <v>969</v>
      </c>
      <c r="U762" s="2" t="s">
        <v>489</v>
      </c>
      <c r="V762" s="2" t="s">
        <v>2429</v>
      </c>
      <c r="W762" s="2" t="s">
        <v>231</v>
      </c>
      <c r="X762" s="2" t="s">
        <v>4124</v>
      </c>
      <c r="Y762" s="2" t="s">
        <v>1353</v>
      </c>
      <c r="Z762" s="4">
        <v>2</v>
      </c>
      <c r="AA762" s="4">
        <f>=ROUNDDOWN({0},0)</f>
      </c>
      <c r="AB762" s="5"/>
      <c r="AC762" s="2" t="s">
        <v>226</v>
      </c>
      <c r="AD762" s="4"/>
      <c r="AE762" s="4"/>
      <c r="AF762" s="6">
        <v>65</v>
      </c>
      <c r="AG762" s="6">
        <v>48</v>
      </c>
      <c r="AH762" s="7">
        <v>1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>
        <v>35</v>
      </c>
      <c r="AS762" s="8">
        <v>1163.26</v>
      </c>
      <c r="AT762" s="7">
        <v>-1</v>
      </c>
      <c r="AU762" s="7">
        <v>-1</v>
      </c>
      <c r="AV762" s="4" t="s">
        <v>226</v>
      </c>
      <c r="AW762" s="8" t="s">
        <v>226</v>
      </c>
      <c r="AX762" s="4">
        <v>173</v>
      </c>
      <c r="AY762" s="8">
        <v>6127.59</v>
      </c>
      <c r="AZ762" s="7" t="s">
        <v>226</v>
      </c>
      <c r="BA762" s="7" t="s">
        <v>226</v>
      </c>
      <c r="BB762" s="7"/>
      <c r="BC762" s="4" t="s">
        <v>226</v>
      </c>
      <c r="BD762" s="8" t="s">
        <v>226</v>
      </c>
      <c r="BE762" s="4">
        <v>173</v>
      </c>
      <c r="BF762" s="8">
        <v>6127.59</v>
      </c>
      <c r="BG762" s="7" t="s">
        <v>226</v>
      </c>
      <c r="BH762" s="7" t="s">
        <v>226</v>
      </c>
      <c r="BI762" s="7"/>
      <c r="BJ762" s="4"/>
      <c r="BK762" s="8"/>
      <c r="BL762" s="2" t="s">
        <v>4985</v>
      </c>
      <c r="BM762" s="7"/>
      <c r="BN762" s="7"/>
      <c r="BO762" s="4"/>
      <c r="BP762" s="8"/>
      <c r="BQ762" s="4">
        <v>4</v>
      </c>
      <c r="BR762" s="8">
        <v>141.84</v>
      </c>
      <c r="BS762" s="7">
        <v>-1</v>
      </c>
      <c r="BT762" s="7">
        <v>-1</v>
      </c>
      <c r="BU762" s="2" t="s">
        <v>239</v>
      </c>
      <c r="BV762" s="2" t="s">
        <v>237</v>
      </c>
      <c r="BW762" s="2" t="s">
        <v>226</v>
      </c>
      <c r="BX762" s="2" t="s">
        <v>1384</v>
      </c>
      <c r="BY762" s="2" t="s">
        <v>238</v>
      </c>
      <c r="BZ762" s="2" t="s">
        <v>226</v>
      </c>
      <c r="CA762" s="4"/>
      <c r="CB762" s="8"/>
      <c r="CC762" s="4">
        <v>7</v>
      </c>
      <c r="CD762" s="8">
        <v>241.36</v>
      </c>
      <c r="CE762" s="7">
        <v>-1</v>
      </c>
      <c r="CF762" s="7">
        <v>-1</v>
      </c>
      <c r="CG762" s="2" t="s">
        <v>239</v>
      </c>
      <c r="CH762" s="2" t="s">
        <v>237</v>
      </c>
      <c r="CI762" s="2" t="s">
        <v>1357</v>
      </c>
      <c r="CJ762" s="2" t="s">
        <v>1429</v>
      </c>
      <c r="CK762" s="2" t="s">
        <v>238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239</v>
      </c>
      <c r="CT762" s="2" t="s">
        <v>237</v>
      </c>
      <c r="CU762" s="2" t="s">
        <v>1357</v>
      </c>
      <c r="CV762" s="2" t="s">
        <v>1363</v>
      </c>
      <c r="CW762" s="2" t="s">
        <v>238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239</v>
      </c>
      <c r="DF762" s="2" t="s">
        <v>237</v>
      </c>
      <c r="DG762" s="2" t="s">
        <v>980</v>
      </c>
      <c r="DH762" s="2" t="s">
        <v>2675</v>
      </c>
      <c r="DI762" s="2" t="s">
        <v>291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239</v>
      </c>
      <c r="DR762" s="2" t="s">
        <v>237</v>
      </c>
      <c r="DS762" s="2" t="s">
        <v>1357</v>
      </c>
      <c r="DT762" s="2" t="s">
        <v>1362</v>
      </c>
      <c r="DU762" s="2" t="s">
        <v>291</v>
      </c>
      <c r="DV762" s="2" t="s">
        <v>226</v>
      </c>
      <c r="DW762" s="4"/>
      <c r="DX762" s="8"/>
      <c r="DY762" s="4">
        <v>2</v>
      </c>
      <c r="DZ762" s="8">
        <v>74.08</v>
      </c>
      <c r="EA762" s="7">
        <v>-1</v>
      </c>
      <c r="EB762" s="7">
        <v>-1</v>
      </c>
      <c r="EC762" s="2" t="s">
        <v>239</v>
      </c>
      <c r="ED762" s="2" t="s">
        <v>237</v>
      </c>
      <c r="EE762" s="2" t="s">
        <v>1357</v>
      </c>
      <c r="EF762" s="2" t="s">
        <v>1386</v>
      </c>
      <c r="EG762" s="2" t="s">
        <v>238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239</v>
      </c>
      <c r="EP762" s="2" t="s">
        <v>237</v>
      </c>
      <c r="EQ762" s="2" t="s">
        <v>1357</v>
      </c>
      <c r="ER762" s="2" t="s">
        <v>1363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239</v>
      </c>
      <c r="FB762" s="2" t="s">
        <v>237</v>
      </c>
      <c r="FC762" s="2" t="s">
        <v>1357</v>
      </c>
      <c r="FD762" s="2" t="s">
        <v>2100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237</v>
      </c>
      <c r="FO762" s="2" t="s">
        <v>1357</v>
      </c>
      <c r="FP762" s="2" t="s">
        <v>1362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226</v>
      </c>
      <c r="GA762" s="2" t="s">
        <v>226</v>
      </c>
      <c r="GB762" s="2" t="s">
        <v>226</v>
      </c>
      <c r="GC762" s="2" t="s">
        <v>226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239</v>
      </c>
      <c r="GL762" s="2" t="s">
        <v>237</v>
      </c>
      <c r="GM762" s="2" t="s">
        <v>2252</v>
      </c>
      <c r="GN762" s="2" t="s">
        <v>4782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239</v>
      </c>
      <c r="GX762" s="2" t="s">
        <v>237</v>
      </c>
      <c r="GY762" s="2" t="s">
        <v>1025</v>
      </c>
      <c r="GZ762" s="2" t="s">
        <v>1024</v>
      </c>
      <c r="HA762" s="2" t="s">
        <v>238</v>
      </c>
      <c r="HB762" s="2" t="s">
        <v>226</v>
      </c>
      <c r="HC762" s="4"/>
      <c r="HD762" s="8"/>
      <c r="HE762" s="4">
        <v>3</v>
      </c>
      <c r="HF762" s="8">
        <v>107.67</v>
      </c>
      <c r="HG762" s="7">
        <v>-1</v>
      </c>
      <c r="HH762" s="7">
        <v>-1</v>
      </c>
      <c r="HI762" s="2" t="s">
        <v>239</v>
      </c>
      <c r="HJ762" s="2" t="s">
        <v>237</v>
      </c>
      <c r="HK762" s="2" t="s">
        <v>1114</v>
      </c>
      <c r="HL762" s="2" t="s">
        <v>2199</v>
      </c>
      <c r="HM762" s="2" t="s">
        <v>238</v>
      </c>
      <c r="HN762" s="2" t="s">
        <v>226</v>
      </c>
      <c r="HO762" s="4"/>
      <c r="HP762" s="8"/>
      <c r="HQ762" s="4">
        <v>19</v>
      </c>
      <c r="HR762" s="8">
        <v>598.31</v>
      </c>
      <c r="HS762" s="7">
        <v>-1</v>
      </c>
      <c r="HT762" s="7">
        <v>-1</v>
      </c>
      <c r="HU762" s="2" t="s">
        <v>239</v>
      </c>
      <c r="HV762" s="2" t="s">
        <v>237</v>
      </c>
      <c r="HW762" s="2" t="s">
        <v>1357</v>
      </c>
      <c r="HX762" s="2" t="s">
        <v>3830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252</v>
      </c>
      <c r="IH762" s="2" t="s">
        <v>237</v>
      </c>
      <c r="II762" s="2" t="s">
        <v>226</v>
      </c>
      <c r="IJ762" s="2" t="s">
        <v>226</v>
      </c>
      <c r="IK762" s="2" t="s">
        <v>238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226</v>
      </c>
      <c r="IT762" s="2" t="s">
        <v>226</v>
      </c>
      <c r="IU762" s="2" t="s">
        <v>226</v>
      </c>
      <c r="IV762" s="2" t="s">
        <v>226</v>
      </c>
      <c r="IW762" s="2" t="s">
        <v>226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252</v>
      </c>
      <c r="JF762" s="2" t="s">
        <v>237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252</v>
      </c>
      <c r="JR762" s="2" t="s">
        <v>237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237</v>
      </c>
      <c r="KE762" s="2" t="s">
        <v>226</v>
      </c>
      <c r="KF762" s="2" t="s">
        <v>226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236</v>
      </c>
      <c r="KP762" s="2" t="s">
        <v>237</v>
      </c>
      <c r="KQ762" s="2" t="s">
        <v>226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239</v>
      </c>
      <c r="LB762" s="2" t="s">
        <v>237</v>
      </c>
      <c r="LC762" s="2" t="s">
        <v>1357</v>
      </c>
      <c r="LD762" s="2" t="s">
        <v>1519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239</v>
      </c>
      <c r="LN762" s="2" t="s">
        <v>237</v>
      </c>
      <c r="LO762" s="2" t="s">
        <v>321</v>
      </c>
      <c r="LP762" s="2" t="s">
        <v>226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239</v>
      </c>
      <c r="MX762" s="2" t="s">
        <v>237</v>
      </c>
      <c r="MY762" s="2" t="s">
        <v>1105</v>
      </c>
      <c r="MZ762" s="2" t="s">
        <v>226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239</v>
      </c>
      <c r="NJ762" s="2" t="s">
        <v>237</v>
      </c>
      <c r="NK762" s="2" t="s">
        <v>1375</v>
      </c>
      <c r="NL762" s="2" t="s">
        <v>1363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239</v>
      </c>
      <c r="NV762" s="2" t="s">
        <v>237</v>
      </c>
      <c r="NW762" s="2" t="s">
        <v>1541</v>
      </c>
      <c r="NX762" s="2" t="s">
        <v>3384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252</v>
      </c>
      <c r="OH762" s="2" t="s">
        <v>237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252</v>
      </c>
      <c r="OT762" s="2" t="s">
        <v>237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236</v>
      </c>
      <c r="QP762" s="2" t="s">
        <v>237</v>
      </c>
      <c r="QQ762" s="2" t="s">
        <v>226</v>
      </c>
      <c r="QR762" s="2" t="s">
        <v>226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266</v>
      </c>
      <c r="RB762" s="2" t="s">
        <v>237</v>
      </c>
      <c r="RC762" s="2" t="s">
        <v>226</v>
      </c>
      <c r="RD762" s="2" t="s">
        <v>226</v>
      </c>
      <c r="RE762" s="2" t="s">
        <v>238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226</v>
      </c>
      <c r="RO762" s="2" t="s">
        <v>226</v>
      </c>
      <c r="RP762" s="2" t="s">
        <v>226</v>
      </c>
      <c r="RQ762" s="2" t="s">
        <v>226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239</v>
      </c>
      <c r="RZ762" s="2" t="s">
        <v>237</v>
      </c>
      <c r="SA762" s="2" t="s">
        <v>4019</v>
      </c>
      <c r="SB762" s="2" t="s">
        <v>1028</v>
      </c>
      <c r="SC762" s="2" t="s">
        <v>238</v>
      </c>
      <c r="SD762" s="2" t="s">
        <v>226</v>
      </c>
      <c r="SE762" s="4"/>
      <c r="SF762" s="4"/>
      <c r="SG762" s="4"/>
      <c r="SH762" s="4"/>
      <c r="SI762" s="4">
        <v>2</v>
      </c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</row>
    <row r="763">
      <c r="A763" s="2" t="s">
        <v>4986</v>
      </c>
      <c r="B763" s="2" t="s">
        <v>577</v>
      </c>
      <c r="C763" s="2" t="s">
        <v>4666</v>
      </c>
      <c r="D763" s="2" t="s">
        <v>215</v>
      </c>
      <c r="E763" s="2" t="s">
        <v>216</v>
      </c>
      <c r="F763" s="2" t="s">
        <v>4982</v>
      </c>
      <c r="G763" s="2" t="s">
        <v>2492</v>
      </c>
      <c r="H763" s="2" t="s">
        <v>4983</v>
      </c>
      <c r="I763" s="2" t="s">
        <v>560</v>
      </c>
      <c r="J763" s="2" t="s">
        <v>221</v>
      </c>
      <c r="K763" s="2" t="s">
        <v>841</v>
      </c>
      <c r="L763" s="3">
        <v>38.4</v>
      </c>
      <c r="M763" s="3">
        <v>40.32</v>
      </c>
      <c r="N763" s="3">
        <v>79.99</v>
      </c>
      <c r="O763" s="2" t="s">
        <v>302</v>
      </c>
      <c r="P763" s="2" t="s">
        <v>284</v>
      </c>
      <c r="Q763" s="2" t="s">
        <v>225</v>
      </c>
      <c r="R763" s="2" t="s">
        <v>226</v>
      </c>
      <c r="S763" s="2" t="s">
        <v>4984</v>
      </c>
      <c r="T763" s="2" t="s">
        <v>969</v>
      </c>
      <c r="U763" s="2" t="s">
        <v>371</v>
      </c>
      <c r="V763" s="2" t="s">
        <v>2429</v>
      </c>
      <c r="W763" s="2" t="s">
        <v>231</v>
      </c>
      <c r="X763" s="2" t="s">
        <v>4124</v>
      </c>
      <c r="Y763" s="2" t="s">
        <v>1353</v>
      </c>
      <c r="Z763" s="4"/>
      <c r="AA763" s="4">
        <f>=ROUNDDOWN({0},0)</f>
      </c>
      <c r="AB763" s="5">
        <v>1.8</v>
      </c>
      <c r="AC763" s="2" t="s">
        <v>226</v>
      </c>
      <c r="AD763" s="4"/>
      <c r="AE763" s="4"/>
      <c r="AF763" s="6">
        <v>65</v>
      </c>
      <c r="AG763" s="6">
        <v>48</v>
      </c>
      <c r="AH763" s="7">
        <v>0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/>
      <c r="AQ763" s="8"/>
      <c r="AR763" s="4">
        <v>138</v>
      </c>
      <c r="AS763" s="8">
        <v>4964.33</v>
      </c>
      <c r="AT763" s="7">
        <v>-1</v>
      </c>
      <c r="AU763" s="7">
        <v>-1</v>
      </c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/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/>
      <c r="BJ763" s="4"/>
      <c r="BK763" s="8"/>
      <c r="BL763" s="2" t="s">
        <v>4987</v>
      </c>
      <c r="BM763" s="7"/>
      <c r="BN763" s="7"/>
      <c r="BO763" s="4"/>
      <c r="BP763" s="8"/>
      <c r="BQ763" s="4">
        <v>37</v>
      </c>
      <c r="BR763" s="8">
        <v>1295.27</v>
      </c>
      <c r="BS763" s="7">
        <v>-1</v>
      </c>
      <c r="BT763" s="7">
        <v>-1</v>
      </c>
      <c r="BU763" s="2" t="s">
        <v>239</v>
      </c>
      <c r="BV763" s="2" t="s">
        <v>237</v>
      </c>
      <c r="BW763" s="2" t="s">
        <v>226</v>
      </c>
      <c r="BX763" s="2" t="s">
        <v>3808</v>
      </c>
      <c r="BY763" s="2" t="s">
        <v>238</v>
      </c>
      <c r="BZ763" s="2" t="s">
        <v>226</v>
      </c>
      <c r="CA763" s="4"/>
      <c r="CB763" s="8"/>
      <c r="CC763" s="4">
        <v>19</v>
      </c>
      <c r="CD763" s="8">
        <v>764.37</v>
      </c>
      <c r="CE763" s="7">
        <v>-1</v>
      </c>
      <c r="CF763" s="7">
        <v>-1</v>
      </c>
      <c r="CG763" s="2" t="s">
        <v>239</v>
      </c>
      <c r="CH763" s="2" t="s">
        <v>237</v>
      </c>
      <c r="CI763" s="2" t="s">
        <v>1357</v>
      </c>
      <c r="CJ763" s="2" t="s">
        <v>2099</v>
      </c>
      <c r="CK763" s="2" t="s">
        <v>238</v>
      </c>
      <c r="CL763" s="2" t="s">
        <v>226</v>
      </c>
      <c r="CM763" s="4"/>
      <c r="CN763" s="8"/>
      <c r="CO763" s="4">
        <v>5</v>
      </c>
      <c r="CP763" s="8">
        <v>201.15</v>
      </c>
      <c r="CQ763" s="7">
        <v>-1</v>
      </c>
      <c r="CR763" s="7">
        <v>-1</v>
      </c>
      <c r="CS763" s="2" t="s">
        <v>239</v>
      </c>
      <c r="CT763" s="2" t="s">
        <v>237</v>
      </c>
      <c r="CU763" s="2" t="s">
        <v>1357</v>
      </c>
      <c r="CV763" s="2" t="s">
        <v>1363</v>
      </c>
      <c r="CW763" s="2" t="s">
        <v>238</v>
      </c>
      <c r="CX763" s="2" t="s">
        <v>226</v>
      </c>
      <c r="CY763" s="4"/>
      <c r="CZ763" s="8"/>
      <c r="DA763" s="4">
        <v>13</v>
      </c>
      <c r="DB763" s="8">
        <v>364</v>
      </c>
      <c r="DC763" s="7">
        <v>-1</v>
      </c>
      <c r="DD763" s="7">
        <v>-1</v>
      </c>
      <c r="DE763" s="2" t="s">
        <v>239</v>
      </c>
      <c r="DF763" s="2" t="s">
        <v>237</v>
      </c>
      <c r="DG763" s="2" t="s">
        <v>980</v>
      </c>
      <c r="DH763" s="2" t="s">
        <v>4617</v>
      </c>
      <c r="DI763" s="2" t="s">
        <v>291</v>
      </c>
      <c r="DJ763" s="2" t="s">
        <v>226</v>
      </c>
      <c r="DK763" s="4"/>
      <c r="DL763" s="8"/>
      <c r="DM763" s="4">
        <v>6</v>
      </c>
      <c r="DN763" s="8">
        <v>153.76</v>
      </c>
      <c r="DO763" s="7">
        <v>-1</v>
      </c>
      <c r="DP763" s="7">
        <v>-1</v>
      </c>
      <c r="DQ763" s="2" t="s">
        <v>239</v>
      </c>
      <c r="DR763" s="2" t="s">
        <v>237</v>
      </c>
      <c r="DS763" s="2" t="s">
        <v>1357</v>
      </c>
      <c r="DT763" s="2" t="s">
        <v>1462</v>
      </c>
      <c r="DU763" s="2" t="s">
        <v>291</v>
      </c>
      <c r="DV763" s="2" t="s">
        <v>226</v>
      </c>
      <c r="DW763" s="4"/>
      <c r="DX763" s="8"/>
      <c r="DY763" s="4">
        <v>12</v>
      </c>
      <c r="DZ763" s="8">
        <v>508.08</v>
      </c>
      <c r="EA763" s="7">
        <v>-1</v>
      </c>
      <c r="EB763" s="7">
        <v>-1</v>
      </c>
      <c r="EC763" s="2" t="s">
        <v>239</v>
      </c>
      <c r="ED763" s="2" t="s">
        <v>237</v>
      </c>
      <c r="EE763" s="2" t="s">
        <v>1357</v>
      </c>
      <c r="EF763" s="2" t="s">
        <v>1386</v>
      </c>
      <c r="EG763" s="2" t="s">
        <v>238</v>
      </c>
      <c r="EH763" s="2" t="s">
        <v>226</v>
      </c>
      <c r="EI763" s="4"/>
      <c r="EJ763" s="8"/>
      <c r="EK763" s="4">
        <v>1</v>
      </c>
      <c r="EL763" s="8">
        <v>37.98</v>
      </c>
      <c r="EM763" s="7">
        <v>-1</v>
      </c>
      <c r="EN763" s="7">
        <v>-1</v>
      </c>
      <c r="EO763" s="2" t="s">
        <v>239</v>
      </c>
      <c r="EP763" s="2" t="s">
        <v>237</v>
      </c>
      <c r="EQ763" s="2" t="s">
        <v>1357</v>
      </c>
      <c r="ER763" s="2" t="s">
        <v>4988</v>
      </c>
      <c r="ES763" s="2" t="s">
        <v>238</v>
      </c>
      <c r="ET763" s="2" t="s">
        <v>226</v>
      </c>
      <c r="EU763" s="4"/>
      <c r="EV763" s="8"/>
      <c r="EW763" s="4"/>
      <c r="EX763" s="8"/>
      <c r="EY763" s="7"/>
      <c r="EZ763" s="7"/>
      <c r="FA763" s="2" t="s">
        <v>239</v>
      </c>
      <c r="FB763" s="2" t="s">
        <v>237</v>
      </c>
      <c r="FC763" s="2" t="s">
        <v>1357</v>
      </c>
      <c r="FD763" s="2" t="s">
        <v>4947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237</v>
      </c>
      <c r="FO763" s="2" t="s">
        <v>1357</v>
      </c>
      <c r="FP763" s="2" t="s">
        <v>1363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226</v>
      </c>
      <c r="FZ763" s="2" t="s">
        <v>226</v>
      </c>
      <c r="GA763" s="2" t="s">
        <v>226</v>
      </c>
      <c r="GB763" s="2" t="s">
        <v>226</v>
      </c>
      <c r="GC763" s="2" t="s">
        <v>226</v>
      </c>
      <c r="GD763" s="2" t="s">
        <v>226</v>
      </c>
      <c r="GE763" s="4"/>
      <c r="GF763" s="8"/>
      <c r="GG763" s="4">
        <v>3</v>
      </c>
      <c r="GH763" s="8">
        <v>120.96</v>
      </c>
      <c r="GI763" s="7">
        <v>-1</v>
      </c>
      <c r="GJ763" s="7">
        <v>-1</v>
      </c>
      <c r="GK763" s="2" t="s">
        <v>239</v>
      </c>
      <c r="GL763" s="2" t="s">
        <v>237</v>
      </c>
      <c r="GM763" s="2" t="s">
        <v>2252</v>
      </c>
      <c r="GN763" s="2" t="s">
        <v>2384</v>
      </c>
      <c r="GO763" s="2" t="s">
        <v>238</v>
      </c>
      <c r="GP763" s="2" t="s">
        <v>226</v>
      </c>
      <c r="GQ763" s="4"/>
      <c r="GR763" s="8"/>
      <c r="GS763" s="4">
        <v>3</v>
      </c>
      <c r="GT763" s="8">
        <v>123.3</v>
      </c>
      <c r="GU763" s="7">
        <v>-1</v>
      </c>
      <c r="GV763" s="7">
        <v>-1</v>
      </c>
      <c r="GW763" s="2" t="s">
        <v>239</v>
      </c>
      <c r="GX763" s="2" t="s">
        <v>237</v>
      </c>
      <c r="GY763" s="2" t="s">
        <v>1025</v>
      </c>
      <c r="GZ763" s="2" t="s">
        <v>1852</v>
      </c>
      <c r="HA763" s="2" t="s">
        <v>238</v>
      </c>
      <c r="HB763" s="2" t="s">
        <v>226</v>
      </c>
      <c r="HC763" s="4"/>
      <c r="HD763" s="8"/>
      <c r="HE763" s="4">
        <v>11</v>
      </c>
      <c r="HF763" s="8">
        <v>372.58</v>
      </c>
      <c r="HG763" s="7">
        <v>-1</v>
      </c>
      <c r="HH763" s="7">
        <v>-1</v>
      </c>
      <c r="HI763" s="2" t="s">
        <v>239</v>
      </c>
      <c r="HJ763" s="2" t="s">
        <v>237</v>
      </c>
      <c r="HK763" s="2" t="s">
        <v>1114</v>
      </c>
      <c r="HL763" s="2" t="s">
        <v>1025</v>
      </c>
      <c r="HM763" s="2" t="s">
        <v>238</v>
      </c>
      <c r="HN763" s="2" t="s">
        <v>226</v>
      </c>
      <c r="HO763" s="4"/>
      <c r="HP763" s="8"/>
      <c r="HQ763" s="4">
        <v>24</v>
      </c>
      <c r="HR763" s="8">
        <v>881.76</v>
      </c>
      <c r="HS763" s="7">
        <v>-1</v>
      </c>
      <c r="HT763" s="7">
        <v>-1</v>
      </c>
      <c r="HU763" s="2" t="s">
        <v>239</v>
      </c>
      <c r="HV763" s="2" t="s">
        <v>237</v>
      </c>
      <c r="HW763" s="2" t="s">
        <v>1357</v>
      </c>
      <c r="HX763" s="2" t="s">
        <v>4989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252</v>
      </c>
      <c r="IH763" s="2" t="s">
        <v>237</v>
      </c>
      <c r="II763" s="2" t="s">
        <v>226</v>
      </c>
      <c r="IJ763" s="2" t="s">
        <v>226</v>
      </c>
      <c r="IK763" s="2" t="s">
        <v>238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226</v>
      </c>
      <c r="IT763" s="2" t="s">
        <v>226</v>
      </c>
      <c r="IU763" s="2" t="s">
        <v>226</v>
      </c>
      <c r="IV763" s="2" t="s">
        <v>226</v>
      </c>
      <c r="IW763" s="2" t="s">
        <v>226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252</v>
      </c>
      <c r="JF763" s="2" t="s">
        <v>237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237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237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236</v>
      </c>
      <c r="KP763" s="2" t="s">
        <v>237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239</v>
      </c>
      <c r="LB763" s="2" t="s">
        <v>237</v>
      </c>
      <c r="LC763" s="2" t="s">
        <v>1357</v>
      </c>
      <c r="LD763" s="2" t="s">
        <v>1498</v>
      </c>
      <c r="LE763" s="2" t="s">
        <v>238</v>
      </c>
      <c r="LF763" s="2" t="s">
        <v>226</v>
      </c>
      <c r="LG763" s="4"/>
      <c r="LH763" s="8"/>
      <c r="LI763" s="4">
        <v>2</v>
      </c>
      <c r="LJ763" s="8">
        <v>80.64</v>
      </c>
      <c r="LK763" s="7">
        <v>-1</v>
      </c>
      <c r="LL763" s="7">
        <v>-1</v>
      </c>
      <c r="LM763" s="2" t="s">
        <v>239</v>
      </c>
      <c r="LN763" s="2" t="s">
        <v>237</v>
      </c>
      <c r="LO763" s="2" t="s">
        <v>321</v>
      </c>
      <c r="LP763" s="2" t="s">
        <v>1371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239</v>
      </c>
      <c r="MX763" s="2" t="s">
        <v>237</v>
      </c>
      <c r="MY763" s="2" t="s">
        <v>1105</v>
      </c>
      <c r="MZ763" s="2" t="s">
        <v>1582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239</v>
      </c>
      <c r="NJ763" s="2" t="s">
        <v>237</v>
      </c>
      <c r="NK763" s="2" t="s">
        <v>1375</v>
      </c>
      <c r="NL763" s="2" t="s">
        <v>1386</v>
      </c>
      <c r="NM763" s="2" t="s">
        <v>238</v>
      </c>
      <c r="NN763" s="2" t="s">
        <v>226</v>
      </c>
      <c r="NO763" s="4"/>
      <c r="NP763" s="8"/>
      <c r="NQ763" s="4">
        <v>2</v>
      </c>
      <c r="NR763" s="8">
        <v>60.48</v>
      </c>
      <c r="NS763" s="7">
        <v>-1</v>
      </c>
      <c r="NT763" s="7">
        <v>-1</v>
      </c>
      <c r="NU763" s="2" t="s">
        <v>239</v>
      </c>
      <c r="NV763" s="2" t="s">
        <v>237</v>
      </c>
      <c r="NW763" s="2" t="s">
        <v>1394</v>
      </c>
      <c r="NX763" s="2" t="s">
        <v>1046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252</v>
      </c>
      <c r="OH763" s="2" t="s">
        <v>237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252</v>
      </c>
      <c r="OT763" s="2" t="s">
        <v>237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226</v>
      </c>
      <c r="PG763" s="2" t="s">
        <v>226</v>
      </c>
      <c r="PH763" s="2" t="s">
        <v>226</v>
      </c>
      <c r="PI763" s="2" t="s">
        <v>226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239</v>
      </c>
      <c r="QP763" s="2" t="s">
        <v>237</v>
      </c>
      <c r="QQ763" s="2" t="s">
        <v>1068</v>
      </c>
      <c r="QR763" s="2" t="s">
        <v>1096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266</v>
      </c>
      <c r="RB763" s="2" t="s">
        <v>237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226</v>
      </c>
      <c r="RO763" s="2" t="s">
        <v>226</v>
      </c>
      <c r="RP763" s="2" t="s">
        <v>226</v>
      </c>
      <c r="RQ763" s="2" t="s">
        <v>226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239</v>
      </c>
      <c r="RZ763" s="2" t="s">
        <v>237</v>
      </c>
      <c r="SA763" s="2" t="s">
        <v>4019</v>
      </c>
      <c r="SB763" s="2" t="s">
        <v>2358</v>
      </c>
      <c r="SC763" s="2" t="s">
        <v>238</v>
      </c>
      <c r="SD763" s="2" t="s">
        <v>226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</row>
    <row r="764">
      <c r="A764" s="2" t="s">
        <v>4990</v>
      </c>
      <c r="B764" s="2" t="s">
        <v>577</v>
      </c>
      <c r="C764" s="2" t="s">
        <v>4666</v>
      </c>
      <c r="D764" s="2" t="s">
        <v>215</v>
      </c>
      <c r="E764" s="2" t="s">
        <v>216</v>
      </c>
      <c r="F764" s="2" t="s">
        <v>2556</v>
      </c>
      <c r="G764" s="2" t="s">
        <v>4991</v>
      </c>
      <c r="H764" s="2" t="s">
        <v>4992</v>
      </c>
      <c r="I764" s="2" t="s">
        <v>560</v>
      </c>
      <c r="J764" s="2" t="s">
        <v>437</v>
      </c>
      <c r="K764" s="2" t="s">
        <v>2130</v>
      </c>
      <c r="L764" s="3">
        <v>25</v>
      </c>
      <c r="M764" s="3"/>
      <c r="N764" s="3">
        <v>64.99</v>
      </c>
      <c r="O764" s="2" t="s">
        <v>2393</v>
      </c>
      <c r="P764" s="2" t="s">
        <v>284</v>
      </c>
      <c r="Q764" s="2" t="s">
        <v>225</v>
      </c>
      <c r="R764" s="2" t="s">
        <v>226</v>
      </c>
      <c r="S764" s="2" t="s">
        <v>226</v>
      </c>
      <c r="T764" s="2" t="s">
        <v>226</v>
      </c>
      <c r="U764" s="2" t="s">
        <v>489</v>
      </c>
      <c r="V764" s="2" t="s">
        <v>2079</v>
      </c>
      <c r="W764" s="2" t="s">
        <v>226</v>
      </c>
      <c r="X764" s="2" t="s">
        <v>226</v>
      </c>
      <c r="Y764" s="2" t="s">
        <v>564</v>
      </c>
      <c r="Z764" s="4"/>
      <c r="AA764" s="4">
        <f>=ROUNDDOWN({0},0)</f>
      </c>
      <c r="AB764" s="5"/>
      <c r="AC764" s="2" t="s">
        <v>226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226</v>
      </c>
      <c r="BM764" s="7"/>
      <c r="BN764" s="7"/>
      <c r="BO764" s="4"/>
      <c r="BP764" s="8"/>
      <c r="BQ764" s="4"/>
      <c r="BR764" s="8"/>
      <c r="BS764" s="7"/>
      <c r="BT764" s="7"/>
      <c r="BU764" s="2" t="s">
        <v>226</v>
      </c>
      <c r="BV764" s="2" t="s">
        <v>226</v>
      </c>
      <c r="BW764" s="2" t="s">
        <v>226</v>
      </c>
      <c r="BX764" s="2" t="s">
        <v>226</v>
      </c>
      <c r="BY764" s="2" t="s">
        <v>226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226</v>
      </c>
      <c r="CH764" s="2" t="s">
        <v>226</v>
      </c>
      <c r="CI764" s="2" t="s">
        <v>226</v>
      </c>
      <c r="CJ764" s="2" t="s">
        <v>226</v>
      </c>
      <c r="CK764" s="2" t="s">
        <v>226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239</v>
      </c>
      <c r="CT764" s="2" t="s">
        <v>237</v>
      </c>
      <c r="CU764" s="2" t="s">
        <v>565</v>
      </c>
      <c r="CV764" s="2" t="s">
        <v>226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226</v>
      </c>
      <c r="DF764" s="2" t="s">
        <v>226</v>
      </c>
      <c r="DG764" s="2" t="s">
        <v>226</v>
      </c>
      <c r="DH764" s="2" t="s">
        <v>226</v>
      </c>
      <c r="DI764" s="2" t="s">
        <v>226</v>
      </c>
      <c r="DJ764" s="2" t="s">
        <v>226</v>
      </c>
      <c r="DK764" s="4"/>
      <c r="DL764" s="8"/>
      <c r="DM764" s="4"/>
      <c r="DN764" s="8"/>
      <c r="DO764" s="7"/>
      <c r="DP764" s="7"/>
      <c r="DQ764" s="2" t="s">
        <v>239</v>
      </c>
      <c r="DR764" s="2" t="s">
        <v>237</v>
      </c>
      <c r="DS764" s="2" t="s">
        <v>565</v>
      </c>
      <c r="DT764" s="2" t="s">
        <v>226</v>
      </c>
      <c r="DU764" s="2" t="s">
        <v>238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239</v>
      </c>
      <c r="ED764" s="2" t="s">
        <v>237</v>
      </c>
      <c r="EE764" s="2" t="s">
        <v>565</v>
      </c>
      <c r="EF764" s="2" t="s">
        <v>226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237</v>
      </c>
      <c r="EQ764" s="2" t="s">
        <v>565</v>
      </c>
      <c r="ER764" s="2" t="s">
        <v>226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226</v>
      </c>
      <c r="FB764" s="2" t="s">
        <v>226</v>
      </c>
      <c r="FC764" s="2" t="s">
        <v>226</v>
      </c>
      <c r="FD764" s="2" t="s">
        <v>226</v>
      </c>
      <c r="FE764" s="2" t="s">
        <v>226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237</v>
      </c>
      <c r="FO764" s="2" t="s">
        <v>565</v>
      </c>
      <c r="FP764" s="2" t="s">
        <v>226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226</v>
      </c>
      <c r="GA764" s="2" t="s">
        <v>226</v>
      </c>
      <c r="GB764" s="2" t="s">
        <v>226</v>
      </c>
      <c r="GC764" s="2" t="s">
        <v>226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226</v>
      </c>
      <c r="GL764" s="2" t="s">
        <v>226</v>
      </c>
      <c r="GM764" s="2" t="s">
        <v>226</v>
      </c>
      <c r="GN764" s="2" t="s">
        <v>226</v>
      </c>
      <c r="GO764" s="2" t="s">
        <v>226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226</v>
      </c>
      <c r="GX764" s="2" t="s">
        <v>226</v>
      </c>
      <c r="GY764" s="2" t="s">
        <v>226</v>
      </c>
      <c r="GZ764" s="2" t="s">
        <v>226</v>
      </c>
      <c r="HA764" s="2" t="s">
        <v>226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252</v>
      </c>
      <c r="HJ764" s="2" t="s">
        <v>223</v>
      </c>
      <c r="HK764" s="2" t="s">
        <v>226</v>
      </c>
      <c r="HL764" s="2" t="s">
        <v>226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239</v>
      </c>
      <c r="HV764" s="2" t="s">
        <v>237</v>
      </c>
      <c r="HW764" s="2" t="s">
        <v>565</v>
      </c>
      <c r="HX764" s="2" t="s">
        <v>226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226</v>
      </c>
      <c r="IT764" s="2" t="s">
        <v>226</v>
      </c>
      <c r="IU764" s="2" t="s">
        <v>226</v>
      </c>
      <c r="IV764" s="2" t="s">
        <v>226</v>
      </c>
      <c r="IW764" s="2" t="s">
        <v>226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226</v>
      </c>
      <c r="JF764" s="2" t="s">
        <v>226</v>
      </c>
      <c r="JG764" s="2" t="s">
        <v>226</v>
      </c>
      <c r="JH764" s="2" t="s">
        <v>226</v>
      </c>
      <c r="JI764" s="2" t="s">
        <v>226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226</v>
      </c>
      <c r="JR764" s="2" t="s">
        <v>226</v>
      </c>
      <c r="JS764" s="2" t="s">
        <v>226</v>
      </c>
      <c r="JT764" s="2" t="s">
        <v>226</v>
      </c>
      <c r="JU764" s="2" t="s">
        <v>226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226</v>
      </c>
      <c r="KD764" s="2" t="s">
        <v>226</v>
      </c>
      <c r="KE764" s="2" t="s">
        <v>226</v>
      </c>
      <c r="KF764" s="2" t="s">
        <v>226</v>
      </c>
      <c r="KG764" s="2" t="s">
        <v>226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226</v>
      </c>
      <c r="KP764" s="2" t="s">
        <v>226</v>
      </c>
      <c r="KQ764" s="2" t="s">
        <v>226</v>
      </c>
      <c r="KR764" s="2" t="s">
        <v>226</v>
      </c>
      <c r="KS764" s="2" t="s">
        <v>226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226</v>
      </c>
      <c r="LB764" s="2" t="s">
        <v>226</v>
      </c>
      <c r="LC764" s="2" t="s">
        <v>226</v>
      </c>
      <c r="LD764" s="2" t="s">
        <v>226</v>
      </c>
      <c r="LE764" s="2" t="s">
        <v>226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226</v>
      </c>
      <c r="LO764" s="2" t="s">
        <v>226</v>
      </c>
      <c r="LP764" s="2" t="s">
        <v>226</v>
      </c>
      <c r="LQ764" s="2" t="s">
        <v>226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226</v>
      </c>
      <c r="MX764" s="2" t="s">
        <v>226</v>
      </c>
      <c r="MY764" s="2" t="s">
        <v>226</v>
      </c>
      <c r="MZ764" s="2" t="s">
        <v>226</v>
      </c>
      <c r="NA764" s="2" t="s">
        <v>226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239</v>
      </c>
      <c r="NJ764" s="2" t="s">
        <v>237</v>
      </c>
      <c r="NK764" s="2" t="s">
        <v>565</v>
      </c>
      <c r="NL764" s="2" t="s">
        <v>226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252</v>
      </c>
      <c r="NV764" s="2" t="s">
        <v>237</v>
      </c>
      <c r="NW764" s="2" t="s">
        <v>226</v>
      </c>
      <c r="NX764" s="2" t="s">
        <v>226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226</v>
      </c>
      <c r="OI764" s="2" t="s">
        <v>226</v>
      </c>
      <c r="OJ764" s="2" t="s">
        <v>226</v>
      </c>
      <c r="OK764" s="2" t="s">
        <v>226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226</v>
      </c>
      <c r="OT764" s="2" t="s">
        <v>226</v>
      </c>
      <c r="OU764" s="2" t="s">
        <v>226</v>
      </c>
      <c r="OV764" s="2" t="s">
        <v>226</v>
      </c>
      <c r="OW764" s="2" t="s">
        <v>226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226</v>
      </c>
      <c r="PG764" s="2" t="s">
        <v>226</v>
      </c>
      <c r="PH764" s="2" t="s">
        <v>226</v>
      </c>
      <c r="PI764" s="2" t="s">
        <v>226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226</v>
      </c>
      <c r="QQ764" s="2" t="s">
        <v>226</v>
      </c>
      <c r="QR764" s="2" t="s">
        <v>226</v>
      </c>
      <c r="QS764" s="2" t="s">
        <v>226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266</v>
      </c>
      <c r="RB764" s="2" t="s">
        <v>223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226</v>
      </c>
      <c r="RO764" s="2" t="s">
        <v>226</v>
      </c>
      <c r="RP764" s="2" t="s">
        <v>226</v>
      </c>
      <c r="RQ764" s="2" t="s">
        <v>226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226</v>
      </c>
      <c r="RZ764" s="2" t="s">
        <v>226</v>
      </c>
      <c r="SA764" s="2" t="s">
        <v>226</v>
      </c>
      <c r="SB764" s="2" t="s">
        <v>226</v>
      </c>
      <c r="SC764" s="2" t="s">
        <v>226</v>
      </c>
      <c r="SD764" s="2" t="s">
        <v>226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</row>
    <row r="765">
      <c r="A765" s="2" t="s">
        <v>4993</v>
      </c>
      <c r="B765" s="2" t="s">
        <v>577</v>
      </c>
      <c r="C765" s="2" t="s">
        <v>4666</v>
      </c>
      <c r="D765" s="2" t="s">
        <v>215</v>
      </c>
      <c r="E765" s="2" t="s">
        <v>363</v>
      </c>
      <c r="F765" s="2" t="s">
        <v>2556</v>
      </c>
      <c r="G765" s="2" t="s">
        <v>4994</v>
      </c>
      <c r="H765" s="2" t="s">
        <v>4995</v>
      </c>
      <c r="I765" s="2" t="s">
        <v>2842</v>
      </c>
      <c r="J765" s="2" t="s">
        <v>582</v>
      </c>
      <c r="K765" s="2" t="s">
        <v>4472</v>
      </c>
      <c r="L765" s="3">
        <v>30.95</v>
      </c>
      <c r="M765" s="3">
        <v>32.5</v>
      </c>
      <c r="N765" s="3">
        <v>64.99</v>
      </c>
      <c r="O765" s="2" t="s">
        <v>223</v>
      </c>
      <c r="P765" s="2" t="s">
        <v>675</v>
      </c>
      <c r="Q765" s="2" t="s">
        <v>225</v>
      </c>
      <c r="R765" s="2" t="s">
        <v>226</v>
      </c>
      <c r="S765" s="2" t="s">
        <v>4996</v>
      </c>
      <c r="T765" s="2" t="s">
        <v>2845</v>
      </c>
      <c r="U765" s="2" t="s">
        <v>2756</v>
      </c>
      <c r="V765" s="2" t="s">
        <v>4997</v>
      </c>
      <c r="W765" s="2" t="s">
        <v>971</v>
      </c>
      <c r="X765" s="2" t="s">
        <v>231</v>
      </c>
      <c r="Y765" s="2" t="s">
        <v>309</v>
      </c>
      <c r="Z765" s="4">
        <v>65</v>
      </c>
      <c r="AA765" s="4">
        <f>=ROUNDDOWN(3.57142857142857,0)</f>
      </c>
      <c r="AB765" s="5">
        <v>18.2</v>
      </c>
      <c r="AC765" s="2" t="s">
        <v>678</v>
      </c>
      <c r="AD765" s="4">
        <v>100</v>
      </c>
      <c r="AE765" s="4">
        <v>640</v>
      </c>
      <c r="AF765" s="6">
        <v>65</v>
      </c>
      <c r="AG765" s="6"/>
      <c r="AH765" s="7">
        <v>0.9881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296</v>
      </c>
      <c r="AQ765" s="8">
        <v>10475.04</v>
      </c>
      <c r="AR765" s="4">
        <v>130</v>
      </c>
      <c r="AS765" s="8">
        <v>4876.72</v>
      </c>
      <c r="AT765" s="7">
        <v>1.2769</v>
      </c>
      <c r="AU765" s="7">
        <v>1.148</v>
      </c>
      <c r="AV765" s="4">
        <v>634</v>
      </c>
      <c r="AW765" s="8">
        <v>26345.13</v>
      </c>
      <c r="AX765" s="4">
        <v>363</v>
      </c>
      <c r="AY765" s="8">
        <v>16183.93</v>
      </c>
      <c r="AZ765" s="7">
        <v>0.7466</v>
      </c>
      <c r="BA765" s="7">
        <v>0.6279</v>
      </c>
      <c r="BB765" s="7">
        <v>0.3976</v>
      </c>
      <c r="BC765" s="4">
        <v>643</v>
      </c>
      <c r="BD765" s="8">
        <v>26716.37</v>
      </c>
      <c r="BE765" s="4">
        <v>363</v>
      </c>
      <c r="BF765" s="8">
        <v>16183.93</v>
      </c>
      <c r="BG765" s="7">
        <v>0.7713</v>
      </c>
      <c r="BH765" s="7">
        <v>0.6508</v>
      </c>
      <c r="BI765" s="7">
        <v>0.9861</v>
      </c>
      <c r="BJ765" s="4">
        <v>296</v>
      </c>
      <c r="BK765" s="8">
        <v>10475.04</v>
      </c>
      <c r="BL765" s="2" t="s">
        <v>4998</v>
      </c>
      <c r="BM765" s="7">
        <v>1</v>
      </c>
      <c r="BN765" s="7">
        <v>1</v>
      </c>
      <c r="BO765" s="4">
        <v>63</v>
      </c>
      <c r="BP765" s="8">
        <v>2587.41</v>
      </c>
      <c r="BQ765" s="4"/>
      <c r="BR765" s="8"/>
      <c r="BS765" s="7"/>
      <c r="BT765" s="7"/>
      <c r="BU765" s="2" t="s">
        <v>239</v>
      </c>
      <c r="BV765" s="2" t="s">
        <v>223</v>
      </c>
      <c r="BW765" s="2" t="s">
        <v>226</v>
      </c>
      <c r="BX765" s="2" t="s">
        <v>1749</v>
      </c>
      <c r="BY765" s="2" t="s">
        <v>238</v>
      </c>
      <c r="BZ765" s="2" t="s">
        <v>226</v>
      </c>
      <c r="CA765" s="4">
        <v>41</v>
      </c>
      <c r="CB765" s="8">
        <v>1342.75</v>
      </c>
      <c r="CC765" s="4"/>
      <c r="CD765" s="8"/>
      <c r="CE765" s="7"/>
      <c r="CF765" s="7"/>
      <c r="CG765" s="2" t="s">
        <v>239</v>
      </c>
      <c r="CH765" s="2" t="s">
        <v>223</v>
      </c>
      <c r="CI765" s="2" t="s">
        <v>3044</v>
      </c>
      <c r="CJ765" s="2" t="s">
        <v>2760</v>
      </c>
      <c r="CK765" s="2" t="s">
        <v>238</v>
      </c>
      <c r="CL765" s="2" t="s">
        <v>226</v>
      </c>
      <c r="CM765" s="4">
        <v>61</v>
      </c>
      <c r="CN765" s="8">
        <v>2141.1</v>
      </c>
      <c r="CO765" s="4">
        <v>19</v>
      </c>
      <c r="CP765" s="8">
        <v>769.5</v>
      </c>
      <c r="CQ765" s="7">
        <v>2.2105</v>
      </c>
      <c r="CR765" s="7">
        <v>1.7825</v>
      </c>
      <c r="CS765" s="2" t="s">
        <v>239</v>
      </c>
      <c r="CT765" s="2" t="s">
        <v>223</v>
      </c>
      <c r="CU765" s="2" t="s">
        <v>411</v>
      </c>
      <c r="CV765" s="2" t="s">
        <v>2472</v>
      </c>
      <c r="CW765" s="2" t="s">
        <v>238</v>
      </c>
      <c r="CX765" s="2" t="s">
        <v>226</v>
      </c>
      <c r="CY765" s="4">
        <v>5</v>
      </c>
      <c r="CZ765" s="8">
        <v>202.5</v>
      </c>
      <c r="DA765" s="4">
        <v>1</v>
      </c>
      <c r="DB765" s="8">
        <v>40.5</v>
      </c>
      <c r="DC765" s="7">
        <v>4</v>
      </c>
      <c r="DD765" s="7">
        <v>4</v>
      </c>
      <c r="DE765" s="2" t="s">
        <v>239</v>
      </c>
      <c r="DF765" s="2" t="s">
        <v>223</v>
      </c>
      <c r="DG765" s="2" t="s">
        <v>914</v>
      </c>
      <c r="DH765" s="2" t="s">
        <v>3103</v>
      </c>
      <c r="DI765" s="2" t="s">
        <v>238</v>
      </c>
      <c r="DJ765" s="2" t="s">
        <v>226</v>
      </c>
      <c r="DK765" s="4">
        <v>90</v>
      </c>
      <c r="DL765" s="8">
        <v>2720.63</v>
      </c>
      <c r="DM765" s="4">
        <v>56</v>
      </c>
      <c r="DN765" s="8">
        <v>1895.64</v>
      </c>
      <c r="DO765" s="7">
        <v>0.6071</v>
      </c>
      <c r="DP765" s="7">
        <v>0.4352</v>
      </c>
      <c r="DQ765" s="2" t="s">
        <v>239</v>
      </c>
      <c r="DR765" s="2" t="s">
        <v>223</v>
      </c>
      <c r="DS765" s="2" t="s">
        <v>2774</v>
      </c>
      <c r="DT765" s="2" t="s">
        <v>2967</v>
      </c>
      <c r="DU765" s="2" t="s">
        <v>238</v>
      </c>
      <c r="DV765" s="2" t="s">
        <v>226</v>
      </c>
      <c r="DW765" s="4">
        <v>10</v>
      </c>
      <c r="DX765" s="8">
        <v>346.54</v>
      </c>
      <c r="DY765" s="4">
        <v>31</v>
      </c>
      <c r="DZ765" s="8">
        <v>1220.47</v>
      </c>
      <c r="EA765" s="7">
        <v>-0.6774</v>
      </c>
      <c r="EB765" s="7">
        <v>-0.7161</v>
      </c>
      <c r="EC765" s="2" t="s">
        <v>239</v>
      </c>
      <c r="ED765" s="2" t="s">
        <v>223</v>
      </c>
      <c r="EE765" s="2" t="s">
        <v>2218</v>
      </c>
      <c r="EF765" s="2" t="s">
        <v>2570</v>
      </c>
      <c r="EG765" s="2" t="s">
        <v>238</v>
      </c>
      <c r="EH765" s="2" t="s">
        <v>226</v>
      </c>
      <c r="EI765" s="4">
        <v>13</v>
      </c>
      <c r="EJ765" s="8">
        <v>472.5</v>
      </c>
      <c r="EK765" s="4">
        <v>21</v>
      </c>
      <c r="EL765" s="8">
        <v>850.5</v>
      </c>
      <c r="EM765" s="7">
        <v>-0.381</v>
      </c>
      <c r="EN765" s="7">
        <v>-0.4444</v>
      </c>
      <c r="EO765" s="2" t="s">
        <v>239</v>
      </c>
      <c r="EP765" s="2" t="s">
        <v>223</v>
      </c>
      <c r="EQ765" s="2" t="s">
        <v>309</v>
      </c>
      <c r="ER765" s="2" t="s">
        <v>411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223</v>
      </c>
      <c r="FC765" s="2" t="s">
        <v>2584</v>
      </c>
      <c r="FD765" s="2" t="s">
        <v>3062</v>
      </c>
      <c r="FE765" s="2" t="s">
        <v>238</v>
      </c>
      <c r="FF765" s="2" t="s">
        <v>226</v>
      </c>
      <c r="FG765" s="4">
        <v>6</v>
      </c>
      <c r="FH765" s="8">
        <v>390.46</v>
      </c>
      <c r="FI765" s="4">
        <v>1</v>
      </c>
      <c r="FJ765" s="8">
        <v>59.99</v>
      </c>
      <c r="FK765" s="7">
        <v>5</v>
      </c>
      <c r="FL765" s="7">
        <v>5.5088</v>
      </c>
      <c r="FM765" s="2" t="s">
        <v>239</v>
      </c>
      <c r="FN765" s="2" t="s">
        <v>223</v>
      </c>
      <c r="FO765" s="2" t="s">
        <v>309</v>
      </c>
      <c r="FP765" s="2" t="s">
        <v>2776</v>
      </c>
      <c r="FQ765" s="2" t="s">
        <v>238</v>
      </c>
      <c r="FR765" s="2" t="s">
        <v>226</v>
      </c>
      <c r="FS765" s="4">
        <v>1</v>
      </c>
      <c r="FT765" s="8">
        <v>51.99</v>
      </c>
      <c r="FU765" s="4"/>
      <c r="FV765" s="8"/>
      <c r="FW765" s="7"/>
      <c r="FX765" s="7"/>
      <c r="FY765" s="2" t="s">
        <v>239</v>
      </c>
      <c r="FZ765" s="2" t="s">
        <v>223</v>
      </c>
      <c r="GA765" s="2" t="s">
        <v>661</v>
      </c>
      <c r="GB765" s="2" t="s">
        <v>853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252</v>
      </c>
      <c r="GL765" s="2" t="s">
        <v>223</v>
      </c>
      <c r="GM765" s="2" t="s">
        <v>226</v>
      </c>
      <c r="GN765" s="2" t="s">
        <v>226</v>
      </c>
      <c r="GO765" s="2" t="s">
        <v>238</v>
      </c>
      <c r="GP765" s="2" t="s">
        <v>226</v>
      </c>
      <c r="GQ765" s="4">
        <v>1</v>
      </c>
      <c r="GR765" s="8">
        <v>34.13</v>
      </c>
      <c r="GS765" s="4"/>
      <c r="GT765" s="8"/>
      <c r="GU765" s="7"/>
      <c r="GV765" s="7"/>
      <c r="GW765" s="2" t="s">
        <v>239</v>
      </c>
      <c r="GX765" s="2" t="s">
        <v>223</v>
      </c>
      <c r="GY765" s="2" t="s">
        <v>1339</v>
      </c>
      <c r="GZ765" s="2" t="s">
        <v>1605</v>
      </c>
      <c r="HA765" s="2" t="s">
        <v>238</v>
      </c>
      <c r="HB765" s="2" t="s">
        <v>226</v>
      </c>
      <c r="HC765" s="4">
        <v>5</v>
      </c>
      <c r="HD765" s="8">
        <v>185.03</v>
      </c>
      <c r="HE765" s="4"/>
      <c r="HF765" s="8"/>
      <c r="HG765" s="7"/>
      <c r="HH765" s="7"/>
      <c r="HI765" s="2" t="s">
        <v>239</v>
      </c>
      <c r="HJ765" s="2" t="s">
        <v>223</v>
      </c>
      <c r="HK765" s="2" t="s">
        <v>937</v>
      </c>
      <c r="HL765" s="2" t="s">
        <v>2263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236</v>
      </c>
      <c r="HV765" s="2" t="s">
        <v>223</v>
      </c>
      <c r="HW765" s="2" t="s">
        <v>226</v>
      </c>
      <c r="HX765" s="2" t="s">
        <v>226</v>
      </c>
      <c r="HY765" s="2" t="s">
        <v>238</v>
      </c>
      <c r="HZ765" s="2" t="s">
        <v>291</v>
      </c>
      <c r="IA765" s="4"/>
      <c r="IB765" s="8"/>
      <c r="IC765" s="4"/>
      <c r="ID765" s="8"/>
      <c r="IE765" s="7"/>
      <c r="IF765" s="7"/>
      <c r="IG765" s="2" t="s">
        <v>252</v>
      </c>
      <c r="IH765" s="2" t="s">
        <v>223</v>
      </c>
      <c r="II765" s="2" t="s">
        <v>226</v>
      </c>
      <c r="IJ765" s="2" t="s">
        <v>226</v>
      </c>
      <c r="IK765" s="2" t="s">
        <v>238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448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448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223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252</v>
      </c>
      <c r="KP765" s="2" t="s">
        <v>223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252</v>
      </c>
      <c r="LB765" s="2" t="s">
        <v>223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252</v>
      </c>
      <c r="LN765" s="2" t="s">
        <v>223</v>
      </c>
      <c r="LO765" s="2" t="s">
        <v>226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239</v>
      </c>
      <c r="LZ765" s="2" t="s">
        <v>223</v>
      </c>
      <c r="MA765" s="2" t="s">
        <v>3527</v>
      </c>
      <c r="MB765" s="2" t="s">
        <v>226</v>
      </c>
      <c r="MC765" s="2" t="s">
        <v>238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239</v>
      </c>
      <c r="MX765" s="2" t="s">
        <v>223</v>
      </c>
      <c r="MY765" s="2" t="s">
        <v>1005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>
        <v>1</v>
      </c>
      <c r="NF765" s="8">
        <v>40.12</v>
      </c>
      <c r="NG765" s="7">
        <v>-1</v>
      </c>
      <c r="NH765" s="7">
        <v>-1</v>
      </c>
      <c r="NI765" s="2" t="s">
        <v>239</v>
      </c>
      <c r="NJ765" s="2" t="s">
        <v>261</v>
      </c>
      <c r="NK765" s="2" t="s">
        <v>497</v>
      </c>
      <c r="NL765" s="2" t="s">
        <v>1295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239</v>
      </c>
      <c r="NV765" s="2" t="s">
        <v>237</v>
      </c>
      <c r="NW765" s="2" t="s">
        <v>2765</v>
      </c>
      <c r="NX765" s="2" t="s">
        <v>3633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239</v>
      </c>
      <c r="OH765" s="2" t="s">
        <v>237</v>
      </c>
      <c r="OI765" s="2" t="s">
        <v>671</v>
      </c>
      <c r="OJ765" s="2" t="s">
        <v>226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252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223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266</v>
      </c>
      <c r="QD765" s="2" t="s">
        <v>223</v>
      </c>
      <c r="QE765" s="2" t="s">
        <v>226</v>
      </c>
      <c r="QF765" s="2" t="s">
        <v>226</v>
      </c>
      <c r="QG765" s="2" t="s">
        <v>238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226</v>
      </c>
      <c r="QP765" s="2" t="s">
        <v>226</v>
      </c>
      <c r="QQ765" s="2" t="s">
        <v>226</v>
      </c>
      <c r="QR765" s="2" t="s">
        <v>226</v>
      </c>
      <c r="QS765" s="2" t="s">
        <v>226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266</v>
      </c>
      <c r="RB765" s="2" t="s">
        <v>223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252</v>
      </c>
      <c r="RN765" s="2" t="s">
        <v>223</v>
      </c>
      <c r="RO765" s="2" t="s">
        <v>226</v>
      </c>
      <c r="RP765" s="2" t="s">
        <v>226</v>
      </c>
      <c r="RQ765" s="2" t="s">
        <v>238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226</v>
      </c>
      <c r="RZ765" s="2" t="s">
        <v>226</v>
      </c>
      <c r="SA765" s="2" t="s">
        <v>226</v>
      </c>
      <c r="SB765" s="2" t="s">
        <v>226</v>
      </c>
      <c r="SC765" s="2" t="s">
        <v>226</v>
      </c>
      <c r="SD765" s="2" t="s">
        <v>226</v>
      </c>
      <c r="SE765" s="4">
        <v>65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>
        <v>100</v>
      </c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>
        <v>300</v>
      </c>
      <c r="UO765" s="4"/>
      <c r="UP765" s="4"/>
      <c r="UQ765" s="4"/>
      <c r="UR765" s="4"/>
      <c r="US765" s="4"/>
      <c r="UT765" s="4"/>
      <c r="UU765" s="4">
        <v>240</v>
      </c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</row>
    <row r="766">
      <c r="A766" s="2" t="s">
        <v>4999</v>
      </c>
      <c r="B766" s="2" t="s">
        <v>577</v>
      </c>
      <c r="C766" s="2" t="s">
        <v>4666</v>
      </c>
      <c r="D766" s="2" t="s">
        <v>215</v>
      </c>
      <c r="E766" s="2" t="s">
        <v>363</v>
      </c>
      <c r="F766" s="2" t="s">
        <v>2556</v>
      </c>
      <c r="G766" s="2" t="s">
        <v>4994</v>
      </c>
      <c r="H766" s="2" t="s">
        <v>4995</v>
      </c>
      <c r="I766" s="2" t="s">
        <v>2842</v>
      </c>
      <c r="J766" s="2" t="s">
        <v>221</v>
      </c>
      <c r="K766" s="2" t="s">
        <v>4472</v>
      </c>
      <c r="L766" s="3">
        <v>40.47</v>
      </c>
      <c r="M766" s="3">
        <v>42.49</v>
      </c>
      <c r="N766" s="3">
        <v>84.99</v>
      </c>
      <c r="O766" s="2" t="s">
        <v>223</v>
      </c>
      <c r="P766" s="2" t="s">
        <v>675</v>
      </c>
      <c r="Q766" s="2" t="s">
        <v>225</v>
      </c>
      <c r="R766" s="2" t="s">
        <v>226</v>
      </c>
      <c r="S766" s="2" t="s">
        <v>4996</v>
      </c>
      <c r="T766" s="2" t="s">
        <v>2845</v>
      </c>
      <c r="U766" s="2" t="s">
        <v>489</v>
      </c>
      <c r="V766" s="2" t="s">
        <v>4997</v>
      </c>
      <c r="W766" s="2" t="s">
        <v>971</v>
      </c>
      <c r="X766" s="2" t="s">
        <v>231</v>
      </c>
      <c r="Y766" s="2" t="s">
        <v>309</v>
      </c>
      <c r="Z766" s="4">
        <v>113</v>
      </c>
      <c r="AA766" s="4">
        <f>=ROUNDDOWN(3.89655172413793,0)</f>
      </c>
      <c r="AB766" s="5">
        <v>29</v>
      </c>
      <c r="AC766" s="2" t="s">
        <v>678</v>
      </c>
      <c r="AD766" s="4">
        <v>200</v>
      </c>
      <c r="AE766" s="4">
        <v>1140</v>
      </c>
      <c r="AF766" s="6">
        <v>65</v>
      </c>
      <c r="AG766" s="6"/>
      <c r="AH766" s="7">
        <v>0.8214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338</v>
      </c>
      <c r="AQ766" s="8">
        <v>15870.09</v>
      </c>
      <c r="AR766" s="4">
        <v>233</v>
      </c>
      <c r="AS766" s="8">
        <v>11307.21</v>
      </c>
      <c r="AT766" s="7">
        <v>0.4506</v>
      </c>
      <c r="AU766" s="7">
        <v>0.4035</v>
      </c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>
        <v>0.6024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 t="s">
        <v>226</v>
      </c>
      <c r="BJ766" s="4">
        <v>338</v>
      </c>
      <c r="BK766" s="8">
        <v>15870.09</v>
      </c>
      <c r="BL766" s="2" t="s">
        <v>4432</v>
      </c>
      <c r="BM766" s="7">
        <v>1</v>
      </c>
      <c r="BN766" s="7">
        <v>1</v>
      </c>
      <c r="BO766" s="4">
        <v>59</v>
      </c>
      <c r="BP766" s="8">
        <v>3068.59</v>
      </c>
      <c r="BQ766" s="4"/>
      <c r="BR766" s="8"/>
      <c r="BS766" s="7"/>
      <c r="BT766" s="7"/>
      <c r="BU766" s="2" t="s">
        <v>239</v>
      </c>
      <c r="BV766" s="2" t="s">
        <v>223</v>
      </c>
      <c r="BW766" s="2" t="s">
        <v>226</v>
      </c>
      <c r="BX766" s="2" t="s">
        <v>1749</v>
      </c>
      <c r="BY766" s="2" t="s">
        <v>238</v>
      </c>
      <c r="BZ766" s="2" t="s">
        <v>226</v>
      </c>
      <c r="CA766" s="4">
        <v>49</v>
      </c>
      <c r="CB766" s="8">
        <v>2175.11</v>
      </c>
      <c r="CC766" s="4"/>
      <c r="CD766" s="8"/>
      <c r="CE766" s="7"/>
      <c r="CF766" s="7"/>
      <c r="CG766" s="2" t="s">
        <v>239</v>
      </c>
      <c r="CH766" s="2" t="s">
        <v>223</v>
      </c>
      <c r="CI766" s="2" t="s">
        <v>3044</v>
      </c>
      <c r="CJ766" s="2" t="s">
        <v>3087</v>
      </c>
      <c r="CK766" s="2" t="s">
        <v>238</v>
      </c>
      <c r="CL766" s="2" t="s">
        <v>226</v>
      </c>
      <c r="CM766" s="4">
        <v>73</v>
      </c>
      <c r="CN766" s="8">
        <v>3349.97</v>
      </c>
      <c r="CO766" s="4">
        <v>20</v>
      </c>
      <c r="CP766" s="8">
        <v>1025.8</v>
      </c>
      <c r="CQ766" s="7">
        <v>2.65</v>
      </c>
      <c r="CR766" s="7">
        <v>2.2657</v>
      </c>
      <c r="CS766" s="2" t="s">
        <v>239</v>
      </c>
      <c r="CT766" s="2" t="s">
        <v>223</v>
      </c>
      <c r="CU766" s="2" t="s">
        <v>411</v>
      </c>
      <c r="CV766" s="2" t="s">
        <v>497</v>
      </c>
      <c r="CW766" s="2" t="s">
        <v>238</v>
      </c>
      <c r="CX766" s="2" t="s">
        <v>226</v>
      </c>
      <c r="CY766" s="4">
        <v>9</v>
      </c>
      <c r="CZ766" s="8">
        <v>461.61</v>
      </c>
      <c r="DA766" s="4">
        <v>1</v>
      </c>
      <c r="DB766" s="8">
        <v>51.29</v>
      </c>
      <c r="DC766" s="7">
        <v>8</v>
      </c>
      <c r="DD766" s="7">
        <v>8</v>
      </c>
      <c r="DE766" s="2" t="s">
        <v>239</v>
      </c>
      <c r="DF766" s="2" t="s">
        <v>223</v>
      </c>
      <c r="DG766" s="2" t="s">
        <v>914</v>
      </c>
      <c r="DH766" s="2" t="s">
        <v>2103</v>
      </c>
      <c r="DI766" s="2" t="s">
        <v>238</v>
      </c>
      <c r="DJ766" s="2" t="s">
        <v>226</v>
      </c>
      <c r="DK766" s="4">
        <v>83</v>
      </c>
      <c r="DL766" s="8">
        <v>3458.71</v>
      </c>
      <c r="DM766" s="4">
        <v>83</v>
      </c>
      <c r="DN766" s="8">
        <v>3637.7</v>
      </c>
      <c r="DO766" s="7"/>
      <c r="DP766" s="7">
        <v>-0.0492</v>
      </c>
      <c r="DQ766" s="2" t="s">
        <v>239</v>
      </c>
      <c r="DR766" s="2" t="s">
        <v>223</v>
      </c>
      <c r="DS766" s="2" t="s">
        <v>2774</v>
      </c>
      <c r="DT766" s="2" t="s">
        <v>423</v>
      </c>
      <c r="DU766" s="2" t="s">
        <v>238</v>
      </c>
      <c r="DV766" s="2" t="s">
        <v>226</v>
      </c>
      <c r="DW766" s="4">
        <v>19</v>
      </c>
      <c r="DX766" s="8">
        <v>863.53</v>
      </c>
      <c r="DY766" s="4">
        <v>71</v>
      </c>
      <c r="DZ766" s="8">
        <v>3540.77</v>
      </c>
      <c r="EA766" s="7">
        <v>-0.7324</v>
      </c>
      <c r="EB766" s="7">
        <v>-0.7561</v>
      </c>
      <c r="EC766" s="2" t="s">
        <v>239</v>
      </c>
      <c r="ED766" s="2" t="s">
        <v>223</v>
      </c>
      <c r="EE766" s="2" t="s">
        <v>2218</v>
      </c>
      <c r="EF766" s="2" t="s">
        <v>2799</v>
      </c>
      <c r="EG766" s="2" t="s">
        <v>238</v>
      </c>
      <c r="EH766" s="2" t="s">
        <v>226</v>
      </c>
      <c r="EI766" s="4">
        <v>29</v>
      </c>
      <c r="EJ766" s="8">
        <v>1384.81</v>
      </c>
      <c r="EK766" s="4">
        <v>53</v>
      </c>
      <c r="EL766" s="8">
        <v>2718.37</v>
      </c>
      <c r="EM766" s="7">
        <v>-0.4528</v>
      </c>
      <c r="EN766" s="7">
        <v>-0.4906</v>
      </c>
      <c r="EO766" s="2" t="s">
        <v>239</v>
      </c>
      <c r="EP766" s="2" t="s">
        <v>223</v>
      </c>
      <c r="EQ766" s="2" t="s">
        <v>309</v>
      </c>
      <c r="ER766" s="2" t="s">
        <v>411</v>
      </c>
      <c r="ES766" s="2" t="s">
        <v>238</v>
      </c>
      <c r="ET766" s="2" t="s">
        <v>226</v>
      </c>
      <c r="EU766" s="4">
        <v>2</v>
      </c>
      <c r="EV766" s="8">
        <v>94.98</v>
      </c>
      <c r="EW766" s="4"/>
      <c r="EX766" s="8"/>
      <c r="EY766" s="7"/>
      <c r="EZ766" s="7"/>
      <c r="FA766" s="2" t="s">
        <v>239</v>
      </c>
      <c r="FB766" s="2" t="s">
        <v>223</v>
      </c>
      <c r="FC766" s="2" t="s">
        <v>2584</v>
      </c>
      <c r="FD766" s="2" t="s">
        <v>3062</v>
      </c>
      <c r="FE766" s="2" t="s">
        <v>238</v>
      </c>
      <c r="FF766" s="2" t="s">
        <v>226</v>
      </c>
      <c r="FG766" s="4">
        <v>9</v>
      </c>
      <c r="FH766" s="8">
        <v>719.91</v>
      </c>
      <c r="FI766" s="4">
        <v>4</v>
      </c>
      <c r="FJ766" s="8">
        <v>282.46</v>
      </c>
      <c r="FK766" s="7">
        <v>1.25</v>
      </c>
      <c r="FL766" s="7">
        <v>1.5487</v>
      </c>
      <c r="FM766" s="2" t="s">
        <v>239</v>
      </c>
      <c r="FN766" s="2" t="s">
        <v>223</v>
      </c>
      <c r="FO766" s="2" t="s">
        <v>309</v>
      </c>
      <c r="FP766" s="2" t="s">
        <v>2776</v>
      </c>
      <c r="FQ766" s="2" t="s">
        <v>238</v>
      </c>
      <c r="FR766" s="2" t="s">
        <v>226</v>
      </c>
      <c r="FS766" s="4">
        <v>4</v>
      </c>
      <c r="FT766" s="8">
        <v>196.01</v>
      </c>
      <c r="FU766" s="4"/>
      <c r="FV766" s="8"/>
      <c r="FW766" s="7"/>
      <c r="FX766" s="7"/>
      <c r="FY766" s="2" t="s">
        <v>239</v>
      </c>
      <c r="FZ766" s="2" t="s">
        <v>223</v>
      </c>
      <c r="GA766" s="2" t="s">
        <v>661</v>
      </c>
      <c r="GB766" s="2" t="s">
        <v>932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252</v>
      </c>
      <c r="GL766" s="2" t="s">
        <v>223</v>
      </c>
      <c r="GM766" s="2" t="s">
        <v>226</v>
      </c>
      <c r="GN766" s="2" t="s">
        <v>226</v>
      </c>
      <c r="GO766" s="2" t="s">
        <v>238</v>
      </c>
      <c r="GP766" s="2" t="s">
        <v>226</v>
      </c>
      <c r="GQ766" s="4">
        <v>1</v>
      </c>
      <c r="GR766" s="8">
        <v>44.62</v>
      </c>
      <c r="GS766" s="4"/>
      <c r="GT766" s="8"/>
      <c r="GU766" s="7"/>
      <c r="GV766" s="7"/>
      <c r="GW766" s="2" t="s">
        <v>239</v>
      </c>
      <c r="GX766" s="2" t="s">
        <v>223</v>
      </c>
      <c r="GY766" s="2" t="s">
        <v>2092</v>
      </c>
      <c r="GZ766" s="2" t="s">
        <v>878</v>
      </c>
      <c r="HA766" s="2" t="s">
        <v>238</v>
      </c>
      <c r="HB766" s="2" t="s">
        <v>226</v>
      </c>
      <c r="HC766" s="4">
        <v>1</v>
      </c>
      <c r="HD766" s="8">
        <v>52.24</v>
      </c>
      <c r="HE766" s="4"/>
      <c r="HF766" s="8"/>
      <c r="HG766" s="7"/>
      <c r="HH766" s="7"/>
      <c r="HI766" s="2" t="s">
        <v>239</v>
      </c>
      <c r="HJ766" s="2" t="s">
        <v>223</v>
      </c>
      <c r="HK766" s="2" t="s">
        <v>937</v>
      </c>
      <c r="HL766" s="2" t="s">
        <v>2263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236</v>
      </c>
      <c r="HV766" s="2" t="s">
        <v>223</v>
      </c>
      <c r="HW766" s="2" t="s">
        <v>226</v>
      </c>
      <c r="HX766" s="2" t="s">
        <v>226</v>
      </c>
      <c r="HY766" s="2" t="s">
        <v>238</v>
      </c>
      <c r="HZ766" s="2" t="s">
        <v>291</v>
      </c>
      <c r="IA766" s="4"/>
      <c r="IB766" s="8"/>
      <c r="IC766" s="4"/>
      <c r="ID766" s="8"/>
      <c r="IE766" s="7"/>
      <c r="IF766" s="7"/>
      <c r="IG766" s="2" t="s">
        <v>252</v>
      </c>
      <c r="IH766" s="2" t="s">
        <v>223</v>
      </c>
      <c r="II766" s="2" t="s">
        <v>226</v>
      </c>
      <c r="IJ766" s="2" t="s">
        <v>226</v>
      </c>
      <c r="IK766" s="2" t="s">
        <v>238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448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448</v>
      </c>
      <c r="JF766" s="2" t="s">
        <v>223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223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252</v>
      </c>
      <c r="KP766" s="2" t="s">
        <v>223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252</v>
      </c>
      <c r="LB766" s="2" t="s">
        <v>223</v>
      </c>
      <c r="LC766" s="2" t="s">
        <v>226</v>
      </c>
      <c r="LD766" s="2" t="s">
        <v>226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252</v>
      </c>
      <c r="LN766" s="2" t="s">
        <v>223</v>
      </c>
      <c r="LO766" s="2" t="s">
        <v>226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239</v>
      </c>
      <c r="LZ766" s="2" t="s">
        <v>223</v>
      </c>
      <c r="MA766" s="2" t="s">
        <v>3527</v>
      </c>
      <c r="MB766" s="2" t="s">
        <v>226</v>
      </c>
      <c r="MC766" s="2" t="s">
        <v>238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239</v>
      </c>
      <c r="MX766" s="2" t="s">
        <v>223</v>
      </c>
      <c r="MY766" s="2" t="s">
        <v>1005</v>
      </c>
      <c r="MZ766" s="2" t="s">
        <v>226</v>
      </c>
      <c r="NA766" s="2" t="s">
        <v>238</v>
      </c>
      <c r="NB766" s="2" t="s">
        <v>226</v>
      </c>
      <c r="NC766" s="4"/>
      <c r="ND766" s="8"/>
      <c r="NE766" s="4">
        <v>1</v>
      </c>
      <c r="NF766" s="8">
        <v>50.82</v>
      </c>
      <c r="NG766" s="7">
        <v>-1</v>
      </c>
      <c r="NH766" s="7">
        <v>-1</v>
      </c>
      <c r="NI766" s="2" t="s">
        <v>239</v>
      </c>
      <c r="NJ766" s="2" t="s">
        <v>261</v>
      </c>
      <c r="NK766" s="2" t="s">
        <v>497</v>
      </c>
      <c r="NL766" s="2" t="s">
        <v>1295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239</v>
      </c>
      <c r="NV766" s="2" t="s">
        <v>237</v>
      </c>
      <c r="NW766" s="2" t="s">
        <v>2765</v>
      </c>
      <c r="NX766" s="2" t="s">
        <v>2896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239</v>
      </c>
      <c r="OH766" s="2" t="s">
        <v>237</v>
      </c>
      <c r="OI766" s="2" t="s">
        <v>671</v>
      </c>
      <c r="OJ766" s="2" t="s">
        <v>900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252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223</v>
      </c>
      <c r="PG766" s="2" t="s">
        <v>226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266</v>
      </c>
      <c r="QD766" s="2" t="s">
        <v>223</v>
      </c>
      <c r="QE766" s="2" t="s">
        <v>226</v>
      </c>
      <c r="QF766" s="2" t="s">
        <v>226</v>
      </c>
      <c r="QG766" s="2" t="s">
        <v>238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226</v>
      </c>
      <c r="QP766" s="2" t="s">
        <v>226</v>
      </c>
      <c r="QQ766" s="2" t="s">
        <v>226</v>
      </c>
      <c r="QR766" s="2" t="s">
        <v>226</v>
      </c>
      <c r="QS766" s="2" t="s">
        <v>226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266</v>
      </c>
      <c r="RB766" s="2" t="s">
        <v>223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252</v>
      </c>
      <c r="RN766" s="2" t="s">
        <v>223</v>
      </c>
      <c r="RO766" s="2" t="s">
        <v>226</v>
      </c>
      <c r="RP766" s="2" t="s">
        <v>226</v>
      </c>
      <c r="RQ766" s="2" t="s">
        <v>238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226</v>
      </c>
      <c r="RZ766" s="2" t="s">
        <v>226</v>
      </c>
      <c r="SA766" s="2" t="s">
        <v>226</v>
      </c>
      <c r="SB766" s="2" t="s">
        <v>226</v>
      </c>
      <c r="SC766" s="2" t="s">
        <v>226</v>
      </c>
      <c r="SD766" s="2" t="s">
        <v>226</v>
      </c>
      <c r="SE766" s="4">
        <v>113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>
        <v>200</v>
      </c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>
        <v>600</v>
      </c>
      <c r="UO766" s="4"/>
      <c r="UP766" s="4"/>
      <c r="UQ766" s="4"/>
      <c r="UR766" s="4"/>
      <c r="US766" s="4"/>
      <c r="UT766" s="4"/>
      <c r="UU766" s="4">
        <v>340</v>
      </c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</row>
    <row r="767">
      <c r="A767" s="2" t="s">
        <v>5000</v>
      </c>
      <c r="B767" s="2" t="s">
        <v>577</v>
      </c>
      <c r="C767" s="2" t="s">
        <v>4666</v>
      </c>
      <c r="D767" s="2" t="s">
        <v>215</v>
      </c>
      <c r="E767" s="2" t="s">
        <v>363</v>
      </c>
      <c r="F767" s="2" t="s">
        <v>2556</v>
      </c>
      <c r="G767" s="2" t="s">
        <v>4994</v>
      </c>
      <c r="H767" s="2" t="s">
        <v>4995</v>
      </c>
      <c r="I767" s="2" t="s">
        <v>2842</v>
      </c>
      <c r="J767" s="2" t="s">
        <v>582</v>
      </c>
      <c r="K767" s="2" t="s">
        <v>5001</v>
      </c>
      <c r="L767" s="3">
        <v>30.95</v>
      </c>
      <c r="M767" s="3">
        <v>32.5</v>
      </c>
      <c r="N767" s="3">
        <v>64.99</v>
      </c>
      <c r="O767" s="2" t="s">
        <v>223</v>
      </c>
      <c r="P767" s="2" t="s">
        <v>2226</v>
      </c>
      <c r="Q767" s="2" t="s">
        <v>225</v>
      </c>
      <c r="R767" s="2" t="s">
        <v>226</v>
      </c>
      <c r="S767" s="2" t="s">
        <v>5002</v>
      </c>
      <c r="T767" s="2" t="s">
        <v>2845</v>
      </c>
      <c r="U767" s="2" t="s">
        <v>2756</v>
      </c>
      <c r="V767" s="2" t="s">
        <v>4997</v>
      </c>
      <c r="W767" s="2" t="s">
        <v>971</v>
      </c>
      <c r="X767" s="2" t="s">
        <v>231</v>
      </c>
      <c r="Y767" s="2" t="s">
        <v>3122</v>
      </c>
      <c r="Z767" s="4">
        <v>196</v>
      </c>
      <c r="AA767" s="4">
        <f>=ROUNDDOWN(98,0)</f>
      </c>
      <c r="AB767" s="5">
        <v>2</v>
      </c>
      <c r="AC767" s="2" t="s">
        <v>678</v>
      </c>
      <c r="AD767" s="4">
        <v>250</v>
      </c>
      <c r="AE767" s="4">
        <v>250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3</v>
      </c>
      <c r="AQ767" s="8">
        <v>102.7</v>
      </c>
      <c r="AR767" s="4"/>
      <c r="AS767" s="8"/>
      <c r="AT767" s="7"/>
      <c r="AU767" s="7"/>
      <c r="AV767" s="4">
        <v>9</v>
      </c>
      <c r="AW767" s="8">
        <v>371.24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0.2766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>
        <v>0.0139</v>
      </c>
      <c r="BJ767" s="4">
        <v>3</v>
      </c>
      <c r="BK767" s="8">
        <v>102.7</v>
      </c>
      <c r="BL767" s="2" t="s">
        <v>5003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236</v>
      </c>
      <c r="BV767" s="2" t="s">
        <v>223</v>
      </c>
      <c r="BW767" s="2" t="s">
        <v>226</v>
      </c>
      <c r="BX767" s="2" t="s">
        <v>226</v>
      </c>
      <c r="BY767" s="2" t="s">
        <v>238</v>
      </c>
      <c r="BZ767" s="2" t="s">
        <v>226</v>
      </c>
      <c r="CA767" s="4"/>
      <c r="CB767" s="8"/>
      <c r="CC767" s="4"/>
      <c r="CD767" s="8"/>
      <c r="CE767" s="7"/>
      <c r="CF767" s="7"/>
      <c r="CG767" s="2" t="s">
        <v>448</v>
      </c>
      <c r="CH767" s="2" t="s">
        <v>223</v>
      </c>
      <c r="CI767" s="2" t="s">
        <v>226</v>
      </c>
      <c r="CJ767" s="2" t="s">
        <v>226</v>
      </c>
      <c r="CK767" s="2" t="s">
        <v>238</v>
      </c>
      <c r="CL767" s="2" t="s">
        <v>226</v>
      </c>
      <c r="CM767" s="4">
        <v>2</v>
      </c>
      <c r="CN767" s="8">
        <v>70.2</v>
      </c>
      <c r="CO767" s="4"/>
      <c r="CP767" s="8"/>
      <c r="CQ767" s="7"/>
      <c r="CR767" s="7"/>
      <c r="CS767" s="2" t="s">
        <v>239</v>
      </c>
      <c r="CT767" s="2" t="s">
        <v>223</v>
      </c>
      <c r="CU767" s="2" t="s">
        <v>1149</v>
      </c>
      <c r="CV767" s="2" t="s">
        <v>2229</v>
      </c>
      <c r="CW767" s="2" t="s">
        <v>238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236</v>
      </c>
      <c r="DF767" s="2" t="s">
        <v>223</v>
      </c>
      <c r="DG767" s="2" t="s">
        <v>226</v>
      </c>
      <c r="DH767" s="2" t="s">
        <v>226</v>
      </c>
      <c r="DI767" s="2" t="s">
        <v>238</v>
      </c>
      <c r="DJ767" s="2" t="s">
        <v>226</v>
      </c>
      <c r="DK767" s="4">
        <v>1</v>
      </c>
      <c r="DL767" s="8">
        <v>32.5</v>
      </c>
      <c r="DM767" s="4"/>
      <c r="DN767" s="8"/>
      <c r="DO767" s="7"/>
      <c r="DP767" s="7"/>
      <c r="DQ767" s="2" t="s">
        <v>239</v>
      </c>
      <c r="DR767" s="2" t="s">
        <v>223</v>
      </c>
      <c r="DS767" s="2" t="s">
        <v>1241</v>
      </c>
      <c r="DT767" s="2" t="s">
        <v>1797</v>
      </c>
      <c r="DU767" s="2" t="s">
        <v>238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236</v>
      </c>
      <c r="ED767" s="2" t="s">
        <v>223</v>
      </c>
      <c r="EE767" s="2" t="s">
        <v>226</v>
      </c>
      <c r="EF767" s="2" t="s">
        <v>226</v>
      </c>
      <c r="EG767" s="2" t="s">
        <v>238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239</v>
      </c>
      <c r="EP767" s="2" t="s">
        <v>223</v>
      </c>
      <c r="EQ767" s="2" t="s">
        <v>2722</v>
      </c>
      <c r="ER767" s="2" t="s">
        <v>226</v>
      </c>
      <c r="ES767" s="2" t="s">
        <v>238</v>
      </c>
      <c r="ET767" s="2" t="s">
        <v>226</v>
      </c>
      <c r="EU767" s="4"/>
      <c r="EV767" s="8"/>
      <c r="EW767" s="4"/>
      <c r="EX767" s="8"/>
      <c r="EY767" s="7"/>
      <c r="EZ767" s="7"/>
      <c r="FA767" s="2" t="s">
        <v>239</v>
      </c>
      <c r="FB767" s="2" t="s">
        <v>223</v>
      </c>
      <c r="FC767" s="2" t="s">
        <v>1405</v>
      </c>
      <c r="FD767" s="2" t="s">
        <v>226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223</v>
      </c>
      <c r="FO767" s="2" t="s">
        <v>3122</v>
      </c>
      <c r="FP767" s="2" t="s">
        <v>226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239</v>
      </c>
      <c r="FZ767" s="2" t="s">
        <v>223</v>
      </c>
      <c r="GA767" s="2" t="s">
        <v>1334</v>
      </c>
      <c r="GB767" s="2" t="s">
        <v>226</v>
      </c>
      <c r="GC767" s="2" t="s">
        <v>238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252</v>
      </c>
      <c r="GL767" s="2" t="s">
        <v>223</v>
      </c>
      <c r="GM767" s="2" t="s">
        <v>226</v>
      </c>
      <c r="GN767" s="2" t="s">
        <v>226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239</v>
      </c>
      <c r="GX767" s="2" t="s">
        <v>223</v>
      </c>
      <c r="GY767" s="2" t="s">
        <v>1314</v>
      </c>
      <c r="GZ767" s="2" t="s">
        <v>226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223</v>
      </c>
      <c r="HK767" s="2" t="s">
        <v>226</v>
      </c>
      <c r="HL767" s="2" t="s">
        <v>226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236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252</v>
      </c>
      <c r="IH767" s="2" t="s">
        <v>223</v>
      </c>
      <c r="II767" s="2" t="s">
        <v>226</v>
      </c>
      <c r="IJ767" s="2" t="s">
        <v>226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448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949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252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252</v>
      </c>
      <c r="LB767" s="2" t="s">
        <v>223</v>
      </c>
      <c r="LC767" s="2" t="s">
        <v>226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252</v>
      </c>
      <c r="LN767" s="2" t="s">
        <v>223</v>
      </c>
      <c r="LO767" s="2" t="s">
        <v>226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252</v>
      </c>
      <c r="LZ767" s="2" t="s">
        <v>223</v>
      </c>
      <c r="MA767" s="2" t="s">
        <v>226</v>
      </c>
      <c r="MB767" s="2" t="s">
        <v>226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252</v>
      </c>
      <c r="ML767" s="2" t="s">
        <v>223</v>
      </c>
      <c r="MM767" s="2" t="s">
        <v>226</v>
      </c>
      <c r="MN767" s="2" t="s">
        <v>226</v>
      </c>
      <c r="MO767" s="2" t="s">
        <v>238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236</v>
      </c>
      <c r="MX767" s="2" t="s">
        <v>223</v>
      </c>
      <c r="MY767" s="2" t="s">
        <v>226</v>
      </c>
      <c r="MZ767" s="2" t="s">
        <v>226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226</v>
      </c>
      <c r="NJ767" s="2" t="s">
        <v>226</v>
      </c>
      <c r="NK767" s="2" t="s">
        <v>226</v>
      </c>
      <c r="NL767" s="2" t="s">
        <v>226</v>
      </c>
      <c r="NM767" s="2" t="s">
        <v>226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949</v>
      </c>
      <c r="NV767" s="2" t="s">
        <v>223</v>
      </c>
      <c r="NW767" s="2" t="s">
        <v>226</v>
      </c>
      <c r="NX767" s="2" t="s">
        <v>226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252</v>
      </c>
      <c r="OH767" s="2" t="s">
        <v>223</v>
      </c>
      <c r="OI767" s="2" t="s">
        <v>226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252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252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252</v>
      </c>
      <c r="QP767" s="2" t="s">
        <v>223</v>
      </c>
      <c r="QQ767" s="2" t="s">
        <v>226</v>
      </c>
      <c r="QR767" s="2" t="s">
        <v>226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266</v>
      </c>
      <c r="RB767" s="2" t="s">
        <v>223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252</v>
      </c>
      <c r="RN767" s="2" t="s">
        <v>223</v>
      </c>
      <c r="RO767" s="2" t="s">
        <v>226</v>
      </c>
      <c r="RP767" s="2" t="s">
        <v>226</v>
      </c>
      <c r="RQ767" s="2" t="s">
        <v>238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226</v>
      </c>
      <c r="RZ767" s="2" t="s">
        <v>226</v>
      </c>
      <c r="SA767" s="2" t="s">
        <v>226</v>
      </c>
      <c r="SB767" s="2" t="s">
        <v>226</v>
      </c>
      <c r="SC767" s="2" t="s">
        <v>226</v>
      </c>
      <c r="SD767" s="2" t="s">
        <v>226</v>
      </c>
      <c r="SE767" s="4">
        <v>196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>
        <v>250</v>
      </c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</row>
    <row r="768">
      <c r="A768" s="2" t="s">
        <v>5004</v>
      </c>
      <c r="B768" s="2" t="s">
        <v>577</v>
      </c>
      <c r="C768" s="2" t="s">
        <v>4666</v>
      </c>
      <c r="D768" s="2" t="s">
        <v>215</v>
      </c>
      <c r="E768" s="2" t="s">
        <v>363</v>
      </c>
      <c r="F768" s="2" t="s">
        <v>2556</v>
      </c>
      <c r="G768" s="2" t="s">
        <v>4994</v>
      </c>
      <c r="H768" s="2" t="s">
        <v>4995</v>
      </c>
      <c r="I768" s="2" t="s">
        <v>2842</v>
      </c>
      <c r="J768" s="2" t="s">
        <v>221</v>
      </c>
      <c r="K768" s="2" t="s">
        <v>5001</v>
      </c>
      <c r="L768" s="3">
        <v>40.47</v>
      </c>
      <c r="M768" s="3">
        <v>42.49</v>
      </c>
      <c r="N768" s="3">
        <v>84.99</v>
      </c>
      <c r="O768" s="2" t="s">
        <v>223</v>
      </c>
      <c r="P768" s="2" t="s">
        <v>2226</v>
      </c>
      <c r="Q768" s="2" t="s">
        <v>225</v>
      </c>
      <c r="R768" s="2" t="s">
        <v>226</v>
      </c>
      <c r="S768" s="2" t="s">
        <v>5002</v>
      </c>
      <c r="T768" s="2" t="s">
        <v>2845</v>
      </c>
      <c r="U768" s="2" t="s">
        <v>489</v>
      </c>
      <c r="V768" s="2" t="s">
        <v>4997</v>
      </c>
      <c r="W768" s="2" t="s">
        <v>971</v>
      </c>
      <c r="X768" s="2" t="s">
        <v>231</v>
      </c>
      <c r="Y768" s="2" t="s">
        <v>3122</v>
      </c>
      <c r="Z768" s="4">
        <v>293</v>
      </c>
      <c r="AA768" s="4">
        <f>=ROUNDDOWN(154.210526315789,0)</f>
      </c>
      <c r="AB768" s="5">
        <v>1.9</v>
      </c>
      <c r="AC768" s="2" t="s">
        <v>678</v>
      </c>
      <c r="AD768" s="4">
        <v>400</v>
      </c>
      <c r="AE768" s="4">
        <v>400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6</v>
      </c>
      <c r="AQ768" s="8">
        <v>268.54</v>
      </c>
      <c r="AR768" s="4"/>
      <c r="AS768" s="8"/>
      <c r="AT768" s="7"/>
      <c r="AU768" s="7"/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0.7234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 t="s">
        <v>226</v>
      </c>
      <c r="BJ768" s="4">
        <v>6</v>
      </c>
      <c r="BK768" s="8">
        <v>268.54</v>
      </c>
      <c r="BL768" s="2" t="s">
        <v>5003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236</v>
      </c>
      <c r="BV768" s="2" t="s">
        <v>223</v>
      </c>
      <c r="BW768" s="2" t="s">
        <v>226</v>
      </c>
      <c r="BX768" s="2" t="s">
        <v>226</v>
      </c>
      <c r="BY768" s="2" t="s">
        <v>238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448</v>
      </c>
      <c r="CH768" s="2" t="s">
        <v>223</v>
      </c>
      <c r="CI768" s="2" t="s">
        <v>226</v>
      </c>
      <c r="CJ768" s="2" t="s">
        <v>226</v>
      </c>
      <c r="CK768" s="2" t="s">
        <v>238</v>
      </c>
      <c r="CL768" s="2" t="s">
        <v>226</v>
      </c>
      <c r="CM768" s="4">
        <v>4</v>
      </c>
      <c r="CN768" s="8">
        <v>183.56</v>
      </c>
      <c r="CO768" s="4"/>
      <c r="CP768" s="8"/>
      <c r="CQ768" s="7"/>
      <c r="CR768" s="7"/>
      <c r="CS768" s="2" t="s">
        <v>239</v>
      </c>
      <c r="CT768" s="2" t="s">
        <v>223</v>
      </c>
      <c r="CU768" s="2" t="s">
        <v>1149</v>
      </c>
      <c r="CV768" s="2" t="s">
        <v>1314</v>
      </c>
      <c r="CW768" s="2" t="s">
        <v>238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223</v>
      </c>
      <c r="DG768" s="2" t="s">
        <v>226</v>
      </c>
      <c r="DH768" s="2" t="s">
        <v>226</v>
      </c>
      <c r="DI768" s="2" t="s">
        <v>238</v>
      </c>
      <c r="DJ768" s="2" t="s">
        <v>226</v>
      </c>
      <c r="DK768" s="4">
        <v>2</v>
      </c>
      <c r="DL768" s="8">
        <v>84.98</v>
      </c>
      <c r="DM768" s="4"/>
      <c r="DN768" s="8"/>
      <c r="DO768" s="7"/>
      <c r="DP768" s="7"/>
      <c r="DQ768" s="2" t="s">
        <v>239</v>
      </c>
      <c r="DR768" s="2" t="s">
        <v>223</v>
      </c>
      <c r="DS768" s="2" t="s">
        <v>1241</v>
      </c>
      <c r="DT768" s="2" t="s">
        <v>260</v>
      </c>
      <c r="DU768" s="2" t="s">
        <v>238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236</v>
      </c>
      <c r="ED768" s="2" t="s">
        <v>223</v>
      </c>
      <c r="EE768" s="2" t="s">
        <v>226</v>
      </c>
      <c r="EF768" s="2" t="s">
        <v>226</v>
      </c>
      <c r="EG768" s="2" t="s">
        <v>238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239</v>
      </c>
      <c r="EP768" s="2" t="s">
        <v>223</v>
      </c>
      <c r="EQ768" s="2" t="s">
        <v>2722</v>
      </c>
      <c r="ER768" s="2" t="s">
        <v>226</v>
      </c>
      <c r="ES768" s="2" t="s">
        <v>238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223</v>
      </c>
      <c r="FC768" s="2" t="s">
        <v>1405</v>
      </c>
      <c r="FD768" s="2" t="s">
        <v>226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223</v>
      </c>
      <c r="FO768" s="2" t="s">
        <v>1405</v>
      </c>
      <c r="FP768" s="2" t="s">
        <v>226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239</v>
      </c>
      <c r="FZ768" s="2" t="s">
        <v>223</v>
      </c>
      <c r="GA768" s="2" t="s">
        <v>1405</v>
      </c>
      <c r="GB768" s="2" t="s">
        <v>226</v>
      </c>
      <c r="GC768" s="2" t="s">
        <v>238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252</v>
      </c>
      <c r="GL768" s="2" t="s">
        <v>223</v>
      </c>
      <c r="GM768" s="2" t="s">
        <v>226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239</v>
      </c>
      <c r="GX768" s="2" t="s">
        <v>223</v>
      </c>
      <c r="GY768" s="2" t="s">
        <v>1314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236</v>
      </c>
      <c r="HJ768" s="2" t="s">
        <v>223</v>
      </c>
      <c r="HK768" s="2" t="s">
        <v>226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252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448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949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252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252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252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252</v>
      </c>
      <c r="LN768" s="2" t="s">
        <v>223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252</v>
      </c>
      <c r="LZ768" s="2" t="s">
        <v>223</v>
      </c>
      <c r="MA768" s="2" t="s">
        <v>226</v>
      </c>
      <c r="MB768" s="2" t="s">
        <v>226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252</v>
      </c>
      <c r="ML768" s="2" t="s">
        <v>223</v>
      </c>
      <c r="MM768" s="2" t="s">
        <v>226</v>
      </c>
      <c r="MN768" s="2" t="s">
        <v>226</v>
      </c>
      <c r="MO768" s="2" t="s">
        <v>238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223</v>
      </c>
      <c r="MY768" s="2" t="s">
        <v>226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949</v>
      </c>
      <c r="NV768" s="2" t="s">
        <v>223</v>
      </c>
      <c r="NW768" s="2" t="s">
        <v>226</v>
      </c>
      <c r="NX768" s="2" t="s">
        <v>226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252</v>
      </c>
      <c r="OH768" s="2" t="s">
        <v>223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252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252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252</v>
      </c>
      <c r="QP768" s="2" t="s">
        <v>223</v>
      </c>
      <c r="QQ768" s="2" t="s">
        <v>226</v>
      </c>
      <c r="QR768" s="2" t="s">
        <v>226</v>
      </c>
      <c r="QS768" s="2" t="s">
        <v>238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266</v>
      </c>
      <c r="RB768" s="2" t="s">
        <v>223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252</v>
      </c>
      <c r="RN768" s="2" t="s">
        <v>223</v>
      </c>
      <c r="RO768" s="2" t="s">
        <v>226</v>
      </c>
      <c r="RP768" s="2" t="s">
        <v>226</v>
      </c>
      <c r="RQ768" s="2" t="s">
        <v>238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226</v>
      </c>
      <c r="RZ768" s="2" t="s">
        <v>226</v>
      </c>
      <c r="SA768" s="2" t="s">
        <v>226</v>
      </c>
      <c r="SB768" s="2" t="s">
        <v>226</v>
      </c>
      <c r="SC768" s="2" t="s">
        <v>226</v>
      </c>
      <c r="SD768" s="2" t="s">
        <v>226</v>
      </c>
      <c r="SE768" s="4">
        <v>293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>
        <v>400</v>
      </c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</row>
    <row r="769">
      <c r="A769" s="2" t="s">
        <v>5005</v>
      </c>
      <c r="B769" s="2" t="s">
        <v>577</v>
      </c>
      <c r="C769" s="2" t="s">
        <v>4666</v>
      </c>
      <c r="D769" s="2" t="s">
        <v>3985</v>
      </c>
      <c r="E769" s="2" t="s">
        <v>3986</v>
      </c>
      <c r="F769" s="2" t="s">
        <v>4847</v>
      </c>
      <c r="G769" s="2" t="s">
        <v>5006</v>
      </c>
      <c r="H769" s="2" t="s">
        <v>3291</v>
      </c>
      <c r="I769" s="2" t="s">
        <v>5007</v>
      </c>
      <c r="J769" s="2" t="s">
        <v>582</v>
      </c>
      <c r="K769" s="2" t="s">
        <v>5008</v>
      </c>
      <c r="L769" s="3">
        <v>33.6</v>
      </c>
      <c r="M769" s="3">
        <v>35.28</v>
      </c>
      <c r="N769" s="3">
        <v>69.99</v>
      </c>
      <c r="O769" s="2" t="s">
        <v>223</v>
      </c>
      <c r="P769" s="2" t="s">
        <v>284</v>
      </c>
      <c r="Q769" s="2" t="s">
        <v>225</v>
      </c>
      <c r="R769" s="2" t="s">
        <v>226</v>
      </c>
      <c r="S769" s="2" t="s">
        <v>5009</v>
      </c>
      <c r="T769" s="2" t="s">
        <v>969</v>
      </c>
      <c r="U769" s="2" t="s">
        <v>489</v>
      </c>
      <c r="V769" s="2" t="s">
        <v>320</v>
      </c>
      <c r="W769" s="2" t="s">
        <v>231</v>
      </c>
      <c r="X769" s="2" t="s">
        <v>971</v>
      </c>
      <c r="Y769" s="2" t="s">
        <v>1353</v>
      </c>
      <c r="Z769" s="4">
        <v>113</v>
      </c>
      <c r="AA769" s="4">
        <f>=ROUNDDOWN(28.25,0)</f>
      </c>
      <c r="AB769" s="5">
        <v>4</v>
      </c>
      <c r="AC769" s="2" t="s">
        <v>226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110</v>
      </c>
      <c r="AQ769" s="8">
        <v>3824.63</v>
      </c>
      <c r="AR769" s="4">
        <v>93</v>
      </c>
      <c r="AS769" s="8">
        <v>3170</v>
      </c>
      <c r="AT769" s="7">
        <v>0.1828</v>
      </c>
      <c r="AU769" s="7">
        <v>0.2065</v>
      </c>
      <c r="AV769" s="4">
        <v>113</v>
      </c>
      <c r="AW769" s="8">
        <v>3930.51</v>
      </c>
      <c r="AX769" s="4">
        <v>189</v>
      </c>
      <c r="AY769" s="8">
        <v>6928.27</v>
      </c>
      <c r="AZ769" s="7">
        <v>-0.4021</v>
      </c>
      <c r="BA769" s="7">
        <v>-0.4327</v>
      </c>
      <c r="BB769" s="7">
        <v>0.9731</v>
      </c>
      <c r="BC769" s="4">
        <v>209</v>
      </c>
      <c r="BD769" s="8">
        <v>7643.6</v>
      </c>
      <c r="BE769" s="4">
        <v>298</v>
      </c>
      <c r="BF769" s="8">
        <v>10862.29</v>
      </c>
      <c r="BG769" s="7">
        <v>-0.2987</v>
      </c>
      <c r="BH769" s="7">
        <v>-0.2963</v>
      </c>
      <c r="BI769" s="7">
        <v>0.5142</v>
      </c>
      <c r="BJ769" s="4">
        <v>110</v>
      </c>
      <c r="BK769" s="8">
        <v>3824.63</v>
      </c>
      <c r="BL769" s="2" t="s">
        <v>5010</v>
      </c>
      <c r="BM769" s="7">
        <v>1</v>
      </c>
      <c r="BN769" s="7">
        <v>1</v>
      </c>
      <c r="BO769" s="4">
        <v>64</v>
      </c>
      <c r="BP769" s="8">
        <v>2301.44</v>
      </c>
      <c r="BQ769" s="4">
        <v>20</v>
      </c>
      <c r="BR769" s="8">
        <v>719.2</v>
      </c>
      <c r="BS769" s="7">
        <v>2.2</v>
      </c>
      <c r="BT769" s="7">
        <v>2.2</v>
      </c>
      <c r="BU769" s="2" t="s">
        <v>239</v>
      </c>
      <c r="BV769" s="2" t="s">
        <v>223</v>
      </c>
      <c r="BW769" s="2" t="s">
        <v>226</v>
      </c>
      <c r="BX769" s="2" t="s">
        <v>3808</v>
      </c>
      <c r="BY769" s="2" t="s">
        <v>238</v>
      </c>
      <c r="BZ769" s="2" t="s">
        <v>226</v>
      </c>
      <c r="CA769" s="4">
        <v>8</v>
      </c>
      <c r="CB769" s="8">
        <v>275.92</v>
      </c>
      <c r="CC769" s="4">
        <v>11</v>
      </c>
      <c r="CD769" s="8">
        <v>379.39</v>
      </c>
      <c r="CE769" s="7">
        <v>-0.2727</v>
      </c>
      <c r="CF769" s="7">
        <v>-0.2727</v>
      </c>
      <c r="CG769" s="2" t="s">
        <v>239</v>
      </c>
      <c r="CH769" s="2" t="s">
        <v>223</v>
      </c>
      <c r="CI769" s="2" t="s">
        <v>1493</v>
      </c>
      <c r="CJ769" s="2" t="s">
        <v>2145</v>
      </c>
      <c r="CK769" s="2" t="s">
        <v>238</v>
      </c>
      <c r="CL769" s="2" t="s">
        <v>226</v>
      </c>
      <c r="CM769" s="4">
        <v>10</v>
      </c>
      <c r="CN769" s="8">
        <v>344.8</v>
      </c>
      <c r="CO769" s="4">
        <v>17</v>
      </c>
      <c r="CP769" s="8">
        <v>586.16</v>
      </c>
      <c r="CQ769" s="7">
        <v>-0.4118</v>
      </c>
      <c r="CR769" s="7">
        <v>-0.4118</v>
      </c>
      <c r="CS769" s="2" t="s">
        <v>239</v>
      </c>
      <c r="CT769" s="2" t="s">
        <v>223</v>
      </c>
      <c r="CU769" s="2" t="s">
        <v>1357</v>
      </c>
      <c r="CV769" s="2" t="s">
        <v>1363</v>
      </c>
      <c r="CW769" s="2" t="s">
        <v>238</v>
      </c>
      <c r="CX769" s="2" t="s">
        <v>226</v>
      </c>
      <c r="CY769" s="4">
        <v>1</v>
      </c>
      <c r="CZ769" s="8">
        <v>34.3</v>
      </c>
      <c r="DA769" s="4">
        <v>1</v>
      </c>
      <c r="DB769" s="8">
        <v>34.3</v>
      </c>
      <c r="DC769" s="7"/>
      <c r="DD769" s="7"/>
      <c r="DE769" s="2" t="s">
        <v>239</v>
      </c>
      <c r="DF769" s="2" t="s">
        <v>223</v>
      </c>
      <c r="DG769" s="2" t="s">
        <v>980</v>
      </c>
      <c r="DH769" s="2" t="s">
        <v>981</v>
      </c>
      <c r="DI769" s="2" t="s">
        <v>238</v>
      </c>
      <c r="DJ769" s="2" t="s">
        <v>226</v>
      </c>
      <c r="DK769" s="4">
        <v>7</v>
      </c>
      <c r="DL769" s="8">
        <v>159.04</v>
      </c>
      <c r="DM769" s="4">
        <v>11</v>
      </c>
      <c r="DN769" s="8">
        <v>306.77</v>
      </c>
      <c r="DO769" s="7">
        <v>-0.3636</v>
      </c>
      <c r="DP769" s="7">
        <v>-0.4816</v>
      </c>
      <c r="DQ769" s="2" t="s">
        <v>239</v>
      </c>
      <c r="DR769" s="2" t="s">
        <v>223</v>
      </c>
      <c r="DS769" s="2" t="s">
        <v>1357</v>
      </c>
      <c r="DT769" s="2" t="s">
        <v>1993</v>
      </c>
      <c r="DU769" s="2" t="s">
        <v>291</v>
      </c>
      <c r="DV769" s="2" t="s">
        <v>226</v>
      </c>
      <c r="DW769" s="4">
        <v>7</v>
      </c>
      <c r="DX769" s="8">
        <v>248.17</v>
      </c>
      <c r="DY769" s="4">
        <v>9</v>
      </c>
      <c r="DZ769" s="8">
        <v>333.36</v>
      </c>
      <c r="EA769" s="7">
        <v>-0.2222</v>
      </c>
      <c r="EB769" s="7">
        <v>-0.2555</v>
      </c>
      <c r="EC769" s="2" t="s">
        <v>239</v>
      </c>
      <c r="ED769" s="2" t="s">
        <v>223</v>
      </c>
      <c r="EE769" s="2" t="s">
        <v>1357</v>
      </c>
      <c r="EF769" s="2" t="s">
        <v>1502</v>
      </c>
      <c r="EG769" s="2" t="s">
        <v>238</v>
      </c>
      <c r="EH769" s="2" t="s">
        <v>226</v>
      </c>
      <c r="EI769" s="4">
        <v>4</v>
      </c>
      <c r="EJ769" s="8">
        <v>130.2</v>
      </c>
      <c r="EK769" s="4">
        <v>9</v>
      </c>
      <c r="EL769" s="8">
        <v>292.95</v>
      </c>
      <c r="EM769" s="7">
        <v>-0.5556</v>
      </c>
      <c r="EN769" s="7">
        <v>-0.5556</v>
      </c>
      <c r="EO769" s="2" t="s">
        <v>239</v>
      </c>
      <c r="EP769" s="2" t="s">
        <v>223</v>
      </c>
      <c r="EQ769" s="2" t="s">
        <v>1357</v>
      </c>
      <c r="ER769" s="2" t="s">
        <v>1546</v>
      </c>
      <c r="ES769" s="2" t="s">
        <v>238</v>
      </c>
      <c r="ET769" s="2" t="s">
        <v>226</v>
      </c>
      <c r="EU769" s="4">
        <v>1</v>
      </c>
      <c r="EV769" s="8">
        <v>35.27</v>
      </c>
      <c r="EW769" s="4">
        <v>2</v>
      </c>
      <c r="EX769" s="8">
        <v>70.54</v>
      </c>
      <c r="EY769" s="7">
        <v>-0.5</v>
      </c>
      <c r="EZ769" s="7">
        <v>-0.5</v>
      </c>
      <c r="FA769" s="2" t="s">
        <v>239</v>
      </c>
      <c r="FB769" s="2" t="s">
        <v>223</v>
      </c>
      <c r="FC769" s="2" t="s">
        <v>1357</v>
      </c>
      <c r="FD769" s="2" t="s">
        <v>2341</v>
      </c>
      <c r="FE769" s="2" t="s">
        <v>238</v>
      </c>
      <c r="FF769" s="2" t="s">
        <v>226</v>
      </c>
      <c r="FG769" s="4">
        <v>1</v>
      </c>
      <c r="FH769" s="8">
        <v>47.59</v>
      </c>
      <c r="FI769" s="4"/>
      <c r="FJ769" s="8"/>
      <c r="FK769" s="7"/>
      <c r="FL769" s="7"/>
      <c r="FM769" s="2" t="s">
        <v>239</v>
      </c>
      <c r="FN769" s="2" t="s">
        <v>223</v>
      </c>
      <c r="FO769" s="2" t="s">
        <v>1357</v>
      </c>
      <c r="FP769" s="2" t="s">
        <v>1385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239</v>
      </c>
      <c r="FZ769" s="2" t="s">
        <v>223</v>
      </c>
      <c r="GA769" s="2" t="s">
        <v>661</v>
      </c>
      <c r="GB769" s="2" t="s">
        <v>226</v>
      </c>
      <c r="GC769" s="2" t="s">
        <v>238</v>
      </c>
      <c r="GD769" s="2" t="s">
        <v>226</v>
      </c>
      <c r="GE769" s="4">
        <v>4</v>
      </c>
      <c r="GF769" s="8">
        <v>140.84</v>
      </c>
      <c r="GG769" s="4">
        <v>3</v>
      </c>
      <c r="GH769" s="8">
        <v>105.63</v>
      </c>
      <c r="GI769" s="7">
        <v>0.3333</v>
      </c>
      <c r="GJ769" s="7">
        <v>0.3333</v>
      </c>
      <c r="GK769" s="2" t="s">
        <v>239</v>
      </c>
      <c r="GL769" s="2" t="s">
        <v>223</v>
      </c>
      <c r="GM769" s="2" t="s">
        <v>1357</v>
      </c>
      <c r="GN769" s="2" t="s">
        <v>1447</v>
      </c>
      <c r="GO769" s="2" t="s">
        <v>238</v>
      </c>
      <c r="GP769" s="2" t="s">
        <v>226</v>
      </c>
      <c r="GQ769" s="4"/>
      <c r="GR769" s="8"/>
      <c r="GS769" s="4">
        <v>1</v>
      </c>
      <c r="GT769" s="8">
        <v>35.23</v>
      </c>
      <c r="GU769" s="7">
        <v>-1</v>
      </c>
      <c r="GV769" s="7">
        <v>-1</v>
      </c>
      <c r="GW769" s="2" t="s">
        <v>239</v>
      </c>
      <c r="GX769" s="2" t="s">
        <v>223</v>
      </c>
      <c r="GY769" s="2" t="s">
        <v>1025</v>
      </c>
      <c r="GZ769" s="2" t="s">
        <v>1647</v>
      </c>
      <c r="HA769" s="2" t="s">
        <v>238</v>
      </c>
      <c r="HB769" s="2" t="s">
        <v>226</v>
      </c>
      <c r="HC769" s="4">
        <v>2</v>
      </c>
      <c r="HD769" s="8">
        <v>71.78</v>
      </c>
      <c r="HE769" s="4">
        <v>1</v>
      </c>
      <c r="HF769" s="8">
        <v>28.71</v>
      </c>
      <c r="HG769" s="7">
        <v>1</v>
      </c>
      <c r="HH769" s="7">
        <v>1.5002</v>
      </c>
      <c r="HI769" s="2" t="s">
        <v>239</v>
      </c>
      <c r="HJ769" s="2" t="s">
        <v>223</v>
      </c>
      <c r="HK769" s="2" t="s">
        <v>994</v>
      </c>
      <c r="HL769" s="2" t="s">
        <v>3371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239</v>
      </c>
      <c r="HV769" s="2" t="s">
        <v>237</v>
      </c>
      <c r="HW769" s="2" t="s">
        <v>1357</v>
      </c>
      <c r="HX769" s="2" t="s">
        <v>1496</v>
      </c>
      <c r="HY769" s="2" t="s">
        <v>238</v>
      </c>
      <c r="HZ769" s="2" t="s">
        <v>291</v>
      </c>
      <c r="IA769" s="4"/>
      <c r="IB769" s="8"/>
      <c r="IC769" s="4"/>
      <c r="ID769" s="8"/>
      <c r="IE769" s="7"/>
      <c r="IF769" s="7"/>
      <c r="IG769" s="2" t="s">
        <v>252</v>
      </c>
      <c r="IH769" s="2" t="s">
        <v>223</v>
      </c>
      <c r="II769" s="2" t="s">
        <v>226</v>
      </c>
      <c r="IJ769" s="2" t="s">
        <v>226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226</v>
      </c>
      <c r="IT769" s="2" t="s">
        <v>226</v>
      </c>
      <c r="IU769" s="2" t="s">
        <v>226</v>
      </c>
      <c r="IV769" s="2" t="s">
        <v>226</v>
      </c>
      <c r="IW769" s="2" t="s">
        <v>226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252</v>
      </c>
      <c r="JF769" s="2" t="s">
        <v>223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239</v>
      </c>
      <c r="KD769" s="2" t="s">
        <v>223</v>
      </c>
      <c r="KE769" s="2" t="s">
        <v>1237</v>
      </c>
      <c r="KF769" s="2" t="s">
        <v>1692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337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252</v>
      </c>
      <c r="LB769" s="2" t="s">
        <v>223</v>
      </c>
      <c r="LC769" s="2" t="s">
        <v>1538</v>
      </c>
      <c r="LD769" s="2" t="s">
        <v>226</v>
      </c>
      <c r="LE769" s="2" t="s">
        <v>238</v>
      </c>
      <c r="LF769" s="2" t="s">
        <v>226</v>
      </c>
      <c r="LG769" s="4">
        <v>1</v>
      </c>
      <c r="LH769" s="8">
        <v>35.28</v>
      </c>
      <c r="LI769" s="4"/>
      <c r="LJ769" s="8"/>
      <c r="LK769" s="7"/>
      <c r="LL769" s="7"/>
      <c r="LM769" s="2" t="s">
        <v>239</v>
      </c>
      <c r="LN769" s="2" t="s">
        <v>223</v>
      </c>
      <c r="LO769" s="2" t="s">
        <v>321</v>
      </c>
      <c r="LP769" s="2" t="s">
        <v>915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226</v>
      </c>
      <c r="MM769" s="2" t="s">
        <v>226</v>
      </c>
      <c r="MN769" s="2" t="s">
        <v>226</v>
      </c>
      <c r="MO769" s="2" t="s">
        <v>226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239</v>
      </c>
      <c r="MX769" s="2" t="s">
        <v>223</v>
      </c>
      <c r="MY769" s="2" t="s">
        <v>1105</v>
      </c>
      <c r="MZ769" s="2" t="s">
        <v>5011</v>
      </c>
      <c r="NA769" s="2" t="s">
        <v>238</v>
      </c>
      <c r="NB769" s="2" t="s">
        <v>226</v>
      </c>
      <c r="NC769" s="4"/>
      <c r="ND769" s="8"/>
      <c r="NE769" s="4">
        <v>4</v>
      </c>
      <c r="NF769" s="8">
        <v>136.64</v>
      </c>
      <c r="NG769" s="7">
        <v>-1</v>
      </c>
      <c r="NH769" s="7">
        <v>-1</v>
      </c>
      <c r="NI769" s="2" t="s">
        <v>239</v>
      </c>
      <c r="NJ769" s="2" t="s">
        <v>261</v>
      </c>
      <c r="NK769" s="2" t="s">
        <v>1375</v>
      </c>
      <c r="NL769" s="2" t="s">
        <v>1362</v>
      </c>
      <c r="NM769" s="2" t="s">
        <v>238</v>
      </c>
      <c r="NN769" s="2" t="s">
        <v>226</v>
      </c>
      <c r="NO769" s="4"/>
      <c r="NP769" s="8"/>
      <c r="NQ769" s="4">
        <v>4</v>
      </c>
      <c r="NR769" s="8">
        <v>141.12</v>
      </c>
      <c r="NS769" s="7">
        <v>-1</v>
      </c>
      <c r="NT769" s="7">
        <v>-1</v>
      </c>
      <c r="NU769" s="2" t="s">
        <v>239</v>
      </c>
      <c r="NV769" s="2" t="s">
        <v>237</v>
      </c>
      <c r="NW769" s="2" t="s">
        <v>1361</v>
      </c>
      <c r="NX769" s="2" t="s">
        <v>1043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239</v>
      </c>
      <c r="OH769" s="2" t="s">
        <v>237</v>
      </c>
      <c r="OI769" s="2" t="s">
        <v>1154</v>
      </c>
      <c r="OJ769" s="2" t="s">
        <v>3371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236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223</v>
      </c>
      <c r="PG769" s="2" t="s">
        <v>226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236</v>
      </c>
      <c r="QP769" s="2" t="s">
        <v>237</v>
      </c>
      <c r="QQ769" s="2" t="s">
        <v>226</v>
      </c>
      <c r="QR769" s="2" t="s">
        <v>226</v>
      </c>
      <c r="QS769" s="2" t="s">
        <v>238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266</v>
      </c>
      <c r="RB769" s="2" t="s">
        <v>223</v>
      </c>
      <c r="RC769" s="2" t="s">
        <v>226</v>
      </c>
      <c r="RD769" s="2" t="s">
        <v>226</v>
      </c>
      <c r="RE769" s="2" t="s">
        <v>238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226</v>
      </c>
      <c r="RN769" s="2" t="s">
        <v>226</v>
      </c>
      <c r="RO769" s="2" t="s">
        <v>226</v>
      </c>
      <c r="RP769" s="2" t="s">
        <v>226</v>
      </c>
      <c r="RQ769" s="2" t="s">
        <v>226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239</v>
      </c>
      <c r="RZ769" s="2" t="s">
        <v>237</v>
      </c>
      <c r="SA769" s="2" t="s">
        <v>621</v>
      </c>
      <c r="SB769" s="2" t="s">
        <v>1014</v>
      </c>
      <c r="SC769" s="2" t="s">
        <v>238</v>
      </c>
      <c r="SD769" s="2" t="s">
        <v>226</v>
      </c>
      <c r="SE769" s="4">
        <v>113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</row>
    <row r="770">
      <c r="A770" s="2" t="s">
        <v>5012</v>
      </c>
      <c r="B770" s="2" t="s">
        <v>577</v>
      </c>
      <c r="C770" s="2" t="s">
        <v>4666</v>
      </c>
      <c r="D770" s="2" t="s">
        <v>3985</v>
      </c>
      <c r="E770" s="2" t="s">
        <v>3986</v>
      </c>
      <c r="F770" s="2" t="s">
        <v>4847</v>
      </c>
      <c r="G770" s="2" t="s">
        <v>5006</v>
      </c>
      <c r="H770" s="2" t="s">
        <v>3291</v>
      </c>
      <c r="I770" s="2" t="s">
        <v>5007</v>
      </c>
      <c r="J770" s="2" t="s">
        <v>221</v>
      </c>
      <c r="K770" s="2" t="s">
        <v>5008</v>
      </c>
      <c r="L770" s="3">
        <v>38.4</v>
      </c>
      <c r="M770" s="3">
        <v>40.32</v>
      </c>
      <c r="N770" s="3">
        <v>79.99</v>
      </c>
      <c r="O770" s="2" t="s">
        <v>302</v>
      </c>
      <c r="P770" s="2" t="s">
        <v>284</v>
      </c>
      <c r="Q770" s="2" t="s">
        <v>225</v>
      </c>
      <c r="R770" s="2" t="s">
        <v>226</v>
      </c>
      <c r="S770" s="2" t="s">
        <v>5009</v>
      </c>
      <c r="T770" s="2" t="s">
        <v>969</v>
      </c>
      <c r="U770" s="2" t="s">
        <v>371</v>
      </c>
      <c r="V770" s="2" t="s">
        <v>320</v>
      </c>
      <c r="W770" s="2" t="s">
        <v>231</v>
      </c>
      <c r="X770" s="2" t="s">
        <v>971</v>
      </c>
      <c r="Y770" s="2" t="s">
        <v>1353</v>
      </c>
      <c r="Z770" s="4"/>
      <c r="AA770" s="4">
        <f>=ROUNDDOWN({0},0)</f>
      </c>
      <c r="AB770" s="5">
        <v>3</v>
      </c>
      <c r="AC770" s="2" t="s">
        <v>226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3</v>
      </c>
      <c r="AQ770" s="8">
        <v>105.88</v>
      </c>
      <c r="AR770" s="4">
        <v>96</v>
      </c>
      <c r="AS770" s="8">
        <v>3758.27</v>
      </c>
      <c r="AT770" s="7">
        <v>-0.9688</v>
      </c>
      <c r="AU770" s="7">
        <v>-0.9718</v>
      </c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>
        <v>0.0269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 t="s">
        <v>226</v>
      </c>
      <c r="BJ770" s="4">
        <v>3</v>
      </c>
      <c r="BK770" s="8">
        <v>105.88</v>
      </c>
      <c r="BL770" s="2" t="s">
        <v>5013</v>
      </c>
      <c r="BM770" s="7">
        <v>1</v>
      </c>
      <c r="BN770" s="7">
        <v>1</v>
      </c>
      <c r="BO770" s="4"/>
      <c r="BP770" s="8"/>
      <c r="BQ770" s="4">
        <v>15</v>
      </c>
      <c r="BR770" s="8">
        <v>620.7</v>
      </c>
      <c r="BS770" s="7">
        <v>-1</v>
      </c>
      <c r="BT770" s="7">
        <v>-1</v>
      </c>
      <c r="BU770" s="2" t="s">
        <v>239</v>
      </c>
      <c r="BV770" s="2" t="s">
        <v>237</v>
      </c>
      <c r="BW770" s="2" t="s">
        <v>226</v>
      </c>
      <c r="BX770" s="2" t="s">
        <v>1384</v>
      </c>
      <c r="BY770" s="2" t="s">
        <v>238</v>
      </c>
      <c r="BZ770" s="2" t="s">
        <v>226</v>
      </c>
      <c r="CA770" s="4">
        <v>1</v>
      </c>
      <c r="CB770" s="8">
        <v>40.24</v>
      </c>
      <c r="CC770" s="4">
        <v>12</v>
      </c>
      <c r="CD770" s="8">
        <v>482.88</v>
      </c>
      <c r="CE770" s="7">
        <v>-0.9167</v>
      </c>
      <c r="CF770" s="7">
        <v>-0.9167</v>
      </c>
      <c r="CG770" s="2" t="s">
        <v>239</v>
      </c>
      <c r="CH770" s="2" t="s">
        <v>237</v>
      </c>
      <c r="CI770" s="2" t="s">
        <v>1493</v>
      </c>
      <c r="CJ770" s="2" t="s">
        <v>1494</v>
      </c>
      <c r="CK770" s="2" t="s">
        <v>238</v>
      </c>
      <c r="CL770" s="2" t="s">
        <v>226</v>
      </c>
      <c r="CM770" s="4"/>
      <c r="CN770" s="8"/>
      <c r="CO770" s="4">
        <v>7</v>
      </c>
      <c r="CP770" s="8">
        <v>281.61</v>
      </c>
      <c r="CQ770" s="7">
        <v>-1</v>
      </c>
      <c r="CR770" s="7">
        <v>-1</v>
      </c>
      <c r="CS770" s="2" t="s">
        <v>239</v>
      </c>
      <c r="CT770" s="2" t="s">
        <v>237</v>
      </c>
      <c r="CU770" s="2" t="s">
        <v>1357</v>
      </c>
      <c r="CV770" s="2" t="s">
        <v>1363</v>
      </c>
      <c r="CW770" s="2" t="s">
        <v>238</v>
      </c>
      <c r="CX770" s="2" t="s">
        <v>226</v>
      </c>
      <c r="CY770" s="4"/>
      <c r="CZ770" s="8"/>
      <c r="DA770" s="4">
        <v>5</v>
      </c>
      <c r="DB770" s="8">
        <v>200</v>
      </c>
      <c r="DC770" s="7">
        <v>-1</v>
      </c>
      <c r="DD770" s="7">
        <v>-1</v>
      </c>
      <c r="DE770" s="2" t="s">
        <v>239</v>
      </c>
      <c r="DF770" s="2" t="s">
        <v>237</v>
      </c>
      <c r="DG770" s="2" t="s">
        <v>980</v>
      </c>
      <c r="DH770" s="2" t="s">
        <v>2116</v>
      </c>
      <c r="DI770" s="2" t="s">
        <v>238</v>
      </c>
      <c r="DJ770" s="2" t="s">
        <v>226</v>
      </c>
      <c r="DK770" s="4">
        <v>1</v>
      </c>
      <c r="DL770" s="8">
        <v>26.51</v>
      </c>
      <c r="DM770" s="4">
        <v>13</v>
      </c>
      <c r="DN770" s="8">
        <v>452.56</v>
      </c>
      <c r="DO770" s="7">
        <v>-0.9231</v>
      </c>
      <c r="DP770" s="7">
        <v>-0.9414</v>
      </c>
      <c r="DQ770" s="2" t="s">
        <v>239</v>
      </c>
      <c r="DR770" s="2" t="s">
        <v>237</v>
      </c>
      <c r="DS770" s="2" t="s">
        <v>1357</v>
      </c>
      <c r="DT770" s="2" t="s">
        <v>1431</v>
      </c>
      <c r="DU770" s="2" t="s">
        <v>291</v>
      </c>
      <c r="DV770" s="2" t="s">
        <v>226</v>
      </c>
      <c r="DW770" s="4">
        <v>1</v>
      </c>
      <c r="DX770" s="8">
        <v>39.13</v>
      </c>
      <c r="DY770" s="4">
        <v>15</v>
      </c>
      <c r="DZ770" s="8">
        <v>586.95</v>
      </c>
      <c r="EA770" s="7">
        <v>-0.9333</v>
      </c>
      <c r="EB770" s="7">
        <v>-0.9333</v>
      </c>
      <c r="EC770" s="2" t="s">
        <v>239</v>
      </c>
      <c r="ED770" s="2" t="s">
        <v>237</v>
      </c>
      <c r="EE770" s="2" t="s">
        <v>1357</v>
      </c>
      <c r="EF770" s="2" t="s">
        <v>5014</v>
      </c>
      <c r="EG770" s="2" t="s">
        <v>238</v>
      </c>
      <c r="EH770" s="2" t="s">
        <v>226</v>
      </c>
      <c r="EI770" s="4"/>
      <c r="EJ770" s="8"/>
      <c r="EK770" s="4">
        <v>11</v>
      </c>
      <c r="EL770" s="8">
        <v>417.78</v>
      </c>
      <c r="EM770" s="7">
        <v>-1</v>
      </c>
      <c r="EN770" s="7">
        <v>-1</v>
      </c>
      <c r="EO770" s="2" t="s">
        <v>239</v>
      </c>
      <c r="EP770" s="2" t="s">
        <v>237</v>
      </c>
      <c r="EQ770" s="2" t="s">
        <v>1357</v>
      </c>
      <c r="ER770" s="2" t="s">
        <v>1362</v>
      </c>
      <c r="ES770" s="2" t="s">
        <v>238</v>
      </c>
      <c r="ET770" s="2" t="s">
        <v>226</v>
      </c>
      <c r="EU770" s="4"/>
      <c r="EV770" s="8"/>
      <c r="EW770" s="4">
        <v>4</v>
      </c>
      <c r="EX770" s="8">
        <v>161.24</v>
      </c>
      <c r="EY770" s="7">
        <v>-1</v>
      </c>
      <c r="EZ770" s="7">
        <v>-1</v>
      </c>
      <c r="FA770" s="2" t="s">
        <v>239</v>
      </c>
      <c r="FB770" s="2" t="s">
        <v>237</v>
      </c>
      <c r="FC770" s="2" t="s">
        <v>1357</v>
      </c>
      <c r="FD770" s="2" t="s">
        <v>4100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237</v>
      </c>
      <c r="FO770" s="2" t="s">
        <v>1357</v>
      </c>
      <c r="FP770" s="2" t="s">
        <v>1364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239</v>
      </c>
      <c r="FZ770" s="2" t="s">
        <v>237</v>
      </c>
      <c r="GA770" s="2" t="s">
        <v>661</v>
      </c>
      <c r="GB770" s="2" t="s">
        <v>226</v>
      </c>
      <c r="GC770" s="2" t="s">
        <v>238</v>
      </c>
      <c r="GD770" s="2" t="s">
        <v>226</v>
      </c>
      <c r="GE770" s="4"/>
      <c r="GF770" s="8"/>
      <c r="GG770" s="4">
        <v>2</v>
      </c>
      <c r="GH770" s="8">
        <v>82.18</v>
      </c>
      <c r="GI770" s="7">
        <v>-1</v>
      </c>
      <c r="GJ770" s="7">
        <v>-1</v>
      </c>
      <c r="GK770" s="2" t="s">
        <v>1002</v>
      </c>
      <c r="GL770" s="2" t="s">
        <v>237</v>
      </c>
      <c r="GM770" s="2" t="s">
        <v>1357</v>
      </c>
      <c r="GN770" s="2" t="s">
        <v>4868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239</v>
      </c>
      <c r="GX770" s="2" t="s">
        <v>237</v>
      </c>
      <c r="GY770" s="2" t="s">
        <v>1025</v>
      </c>
      <c r="GZ770" s="2" t="s">
        <v>1135</v>
      </c>
      <c r="HA770" s="2" t="s">
        <v>238</v>
      </c>
      <c r="HB770" s="2" t="s">
        <v>226</v>
      </c>
      <c r="HC770" s="4"/>
      <c r="HD770" s="8"/>
      <c r="HE770" s="4">
        <v>2</v>
      </c>
      <c r="HF770" s="8">
        <v>66.98</v>
      </c>
      <c r="HG770" s="7">
        <v>-1</v>
      </c>
      <c r="HH770" s="7">
        <v>-1</v>
      </c>
      <c r="HI770" s="2" t="s">
        <v>239</v>
      </c>
      <c r="HJ770" s="2" t="s">
        <v>237</v>
      </c>
      <c r="HK770" s="2" t="s">
        <v>994</v>
      </c>
      <c r="HL770" s="2" t="s">
        <v>1389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239</v>
      </c>
      <c r="HV770" s="2" t="s">
        <v>237</v>
      </c>
      <c r="HW770" s="2" t="s">
        <v>1357</v>
      </c>
      <c r="HX770" s="2" t="s">
        <v>5015</v>
      </c>
      <c r="HY770" s="2" t="s">
        <v>238</v>
      </c>
      <c r="HZ770" s="2" t="s">
        <v>291</v>
      </c>
      <c r="IA770" s="4"/>
      <c r="IB770" s="8"/>
      <c r="IC770" s="4"/>
      <c r="ID770" s="8"/>
      <c r="IE770" s="7"/>
      <c r="IF770" s="7"/>
      <c r="IG770" s="2" t="s">
        <v>252</v>
      </c>
      <c r="IH770" s="2" t="s">
        <v>237</v>
      </c>
      <c r="II770" s="2" t="s">
        <v>226</v>
      </c>
      <c r="IJ770" s="2" t="s">
        <v>226</v>
      </c>
      <c r="IK770" s="2" t="s">
        <v>238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226</v>
      </c>
      <c r="IT770" s="2" t="s">
        <v>226</v>
      </c>
      <c r="IU770" s="2" t="s">
        <v>226</v>
      </c>
      <c r="IV770" s="2" t="s">
        <v>226</v>
      </c>
      <c r="IW770" s="2" t="s">
        <v>226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252</v>
      </c>
      <c r="JF770" s="2" t="s">
        <v>237</v>
      </c>
      <c r="JG770" s="2" t="s">
        <v>226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237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>
        <v>1</v>
      </c>
      <c r="JZ770" s="8">
        <v>44.35</v>
      </c>
      <c r="KA770" s="7">
        <v>-1</v>
      </c>
      <c r="KB770" s="7">
        <v>-1</v>
      </c>
      <c r="KC770" s="2" t="s">
        <v>239</v>
      </c>
      <c r="KD770" s="2" t="s">
        <v>237</v>
      </c>
      <c r="KE770" s="2" t="s">
        <v>1237</v>
      </c>
      <c r="KF770" s="2" t="s">
        <v>802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337</v>
      </c>
      <c r="KP770" s="2" t="s">
        <v>237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252</v>
      </c>
      <c r="LB770" s="2" t="s">
        <v>237</v>
      </c>
      <c r="LC770" s="2" t="s">
        <v>1538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>
        <v>2</v>
      </c>
      <c r="LJ770" s="8">
        <v>80.64</v>
      </c>
      <c r="LK770" s="7">
        <v>-1</v>
      </c>
      <c r="LL770" s="7">
        <v>-1</v>
      </c>
      <c r="LM770" s="2" t="s">
        <v>239</v>
      </c>
      <c r="LN770" s="2" t="s">
        <v>237</v>
      </c>
      <c r="LO770" s="2" t="s">
        <v>321</v>
      </c>
      <c r="LP770" s="2" t="s">
        <v>3090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239</v>
      </c>
      <c r="MX770" s="2" t="s">
        <v>237</v>
      </c>
      <c r="MY770" s="2" t="s">
        <v>1105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>
        <v>4</v>
      </c>
      <c r="NF770" s="8">
        <v>159.44</v>
      </c>
      <c r="NG770" s="7">
        <v>-1</v>
      </c>
      <c r="NH770" s="7">
        <v>-1</v>
      </c>
      <c r="NI770" s="2" t="s">
        <v>239</v>
      </c>
      <c r="NJ770" s="2" t="s">
        <v>237</v>
      </c>
      <c r="NK770" s="2" t="s">
        <v>1375</v>
      </c>
      <c r="NL770" s="2" t="s">
        <v>1363</v>
      </c>
      <c r="NM770" s="2" t="s">
        <v>238</v>
      </c>
      <c r="NN770" s="2" t="s">
        <v>226</v>
      </c>
      <c r="NO770" s="4"/>
      <c r="NP770" s="8"/>
      <c r="NQ770" s="4">
        <v>3</v>
      </c>
      <c r="NR770" s="8">
        <v>120.96</v>
      </c>
      <c r="NS770" s="7">
        <v>-1</v>
      </c>
      <c r="NT770" s="7">
        <v>-1</v>
      </c>
      <c r="NU770" s="2" t="s">
        <v>239</v>
      </c>
      <c r="NV770" s="2" t="s">
        <v>237</v>
      </c>
      <c r="NW770" s="2" t="s">
        <v>3260</v>
      </c>
      <c r="NX770" s="2" t="s">
        <v>1061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239</v>
      </c>
      <c r="OH770" s="2" t="s">
        <v>237</v>
      </c>
      <c r="OI770" s="2" t="s">
        <v>1010</v>
      </c>
      <c r="OJ770" s="2" t="s">
        <v>1034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236</v>
      </c>
      <c r="OT770" s="2" t="s">
        <v>237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237</v>
      </c>
      <c r="PG770" s="2" t="s">
        <v>226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239</v>
      </c>
      <c r="QP770" s="2" t="s">
        <v>237</v>
      </c>
      <c r="QQ770" s="2" t="s">
        <v>1068</v>
      </c>
      <c r="QR770" s="2" t="s">
        <v>1481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266</v>
      </c>
      <c r="RB770" s="2" t="s">
        <v>237</v>
      </c>
      <c r="RC770" s="2" t="s">
        <v>226</v>
      </c>
      <c r="RD770" s="2" t="s">
        <v>226</v>
      </c>
      <c r="RE770" s="2" t="s">
        <v>238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226</v>
      </c>
      <c r="RO770" s="2" t="s">
        <v>226</v>
      </c>
      <c r="RP770" s="2" t="s">
        <v>226</v>
      </c>
      <c r="RQ770" s="2" t="s">
        <v>226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239</v>
      </c>
      <c r="RZ770" s="2" t="s">
        <v>237</v>
      </c>
      <c r="SA770" s="2" t="s">
        <v>621</v>
      </c>
      <c r="SB770" s="2" t="s">
        <v>1158</v>
      </c>
      <c r="SC770" s="2" t="s">
        <v>238</v>
      </c>
      <c r="SD770" s="2" t="s">
        <v>226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</row>
    <row r="771">
      <c r="A771" s="2" t="s">
        <v>5016</v>
      </c>
      <c r="B771" s="2" t="s">
        <v>577</v>
      </c>
      <c r="C771" s="2" t="s">
        <v>4666</v>
      </c>
      <c r="D771" s="2" t="s">
        <v>3985</v>
      </c>
      <c r="E771" s="2" t="s">
        <v>3986</v>
      </c>
      <c r="F771" s="2" t="s">
        <v>4847</v>
      </c>
      <c r="G771" s="2" t="s">
        <v>5006</v>
      </c>
      <c r="H771" s="2" t="s">
        <v>3291</v>
      </c>
      <c r="I771" s="2" t="s">
        <v>5007</v>
      </c>
      <c r="J771" s="2" t="s">
        <v>582</v>
      </c>
      <c r="K771" s="2" t="s">
        <v>5017</v>
      </c>
      <c r="L771" s="3">
        <v>33.6</v>
      </c>
      <c r="M771" s="3">
        <v>35.28</v>
      </c>
      <c r="N771" s="3">
        <v>69.99</v>
      </c>
      <c r="O771" s="2" t="s">
        <v>302</v>
      </c>
      <c r="P771" s="2" t="s">
        <v>284</v>
      </c>
      <c r="Q771" s="2" t="s">
        <v>225</v>
      </c>
      <c r="R771" s="2" t="s">
        <v>226</v>
      </c>
      <c r="S771" s="2" t="s">
        <v>5018</v>
      </c>
      <c r="T771" s="2" t="s">
        <v>969</v>
      </c>
      <c r="U771" s="2" t="s">
        <v>489</v>
      </c>
      <c r="V771" s="2" t="s">
        <v>320</v>
      </c>
      <c r="W771" s="2" t="s">
        <v>231</v>
      </c>
      <c r="X771" s="2" t="s">
        <v>971</v>
      </c>
      <c r="Y771" s="2" t="s">
        <v>1076</v>
      </c>
      <c r="Z771" s="4"/>
      <c r="AA771" s="4">
        <f>=ROUNDDOWN({0},0)</f>
      </c>
      <c r="AB771" s="5">
        <v>4</v>
      </c>
      <c r="AC771" s="2" t="s">
        <v>226</v>
      </c>
      <c r="AD771" s="4"/>
      <c r="AE771" s="4"/>
      <c r="AF771" s="6">
        <v>65</v>
      </c>
      <c r="AG771" s="6"/>
      <c r="AH771" s="7">
        <v>0.2857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18</v>
      </c>
      <c r="AQ771" s="8">
        <v>605.02</v>
      </c>
      <c r="AR771" s="4">
        <v>55</v>
      </c>
      <c r="AS771" s="8">
        <v>1802.26</v>
      </c>
      <c r="AT771" s="7">
        <v>-0.6727</v>
      </c>
      <c r="AU771" s="7">
        <v>-0.6643</v>
      </c>
      <c r="AV771" s="4">
        <v>96</v>
      </c>
      <c r="AW771" s="8">
        <v>3713.09</v>
      </c>
      <c r="AX771" s="4">
        <v>109</v>
      </c>
      <c r="AY771" s="8">
        <v>3934.02</v>
      </c>
      <c r="AZ771" s="7">
        <v>-0.1193</v>
      </c>
      <c r="BA771" s="7">
        <v>-0.0562</v>
      </c>
      <c r="BB771" s="7">
        <v>0.1629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>
        <v>0.4858</v>
      </c>
      <c r="BJ771" s="4">
        <v>18</v>
      </c>
      <c r="BK771" s="8">
        <v>605.02</v>
      </c>
      <c r="BL771" s="2" t="s">
        <v>5019</v>
      </c>
      <c r="BM771" s="7">
        <v>1</v>
      </c>
      <c r="BN771" s="7">
        <v>1</v>
      </c>
      <c r="BO771" s="4">
        <v>9</v>
      </c>
      <c r="BP771" s="8">
        <v>333.81</v>
      </c>
      <c r="BQ771" s="4">
        <v>17</v>
      </c>
      <c r="BR771" s="8">
        <v>630.53</v>
      </c>
      <c r="BS771" s="7">
        <v>-0.4706</v>
      </c>
      <c r="BT771" s="7">
        <v>-0.4706</v>
      </c>
      <c r="BU771" s="2" t="s">
        <v>239</v>
      </c>
      <c r="BV771" s="2" t="s">
        <v>237</v>
      </c>
      <c r="BW771" s="2" t="s">
        <v>226</v>
      </c>
      <c r="BX771" s="2" t="s">
        <v>1515</v>
      </c>
      <c r="BY771" s="2" t="s">
        <v>238</v>
      </c>
      <c r="BZ771" s="2" t="s">
        <v>226</v>
      </c>
      <c r="CA771" s="4">
        <v>3</v>
      </c>
      <c r="CB771" s="8">
        <v>103.47</v>
      </c>
      <c r="CC771" s="4">
        <v>5</v>
      </c>
      <c r="CD771" s="8">
        <v>172.45</v>
      </c>
      <c r="CE771" s="7">
        <v>-0.4</v>
      </c>
      <c r="CF771" s="7">
        <v>-0.4</v>
      </c>
      <c r="CG771" s="2" t="s">
        <v>239</v>
      </c>
      <c r="CH771" s="2" t="s">
        <v>237</v>
      </c>
      <c r="CI771" s="2" t="s">
        <v>1064</v>
      </c>
      <c r="CJ771" s="2" t="s">
        <v>4329</v>
      </c>
      <c r="CK771" s="2" t="s">
        <v>238</v>
      </c>
      <c r="CL771" s="2" t="s">
        <v>226</v>
      </c>
      <c r="CM771" s="4">
        <v>1</v>
      </c>
      <c r="CN771" s="8">
        <v>34.48</v>
      </c>
      <c r="CO771" s="4">
        <v>1</v>
      </c>
      <c r="CP771" s="8">
        <v>34.48</v>
      </c>
      <c r="CQ771" s="7"/>
      <c r="CR771" s="7"/>
      <c r="CS771" s="2" t="s">
        <v>239</v>
      </c>
      <c r="CT771" s="2" t="s">
        <v>237</v>
      </c>
      <c r="CU771" s="2" t="s">
        <v>1076</v>
      </c>
      <c r="CV771" s="2" t="s">
        <v>5020</v>
      </c>
      <c r="CW771" s="2" t="s">
        <v>238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239</v>
      </c>
      <c r="DF771" s="2" t="s">
        <v>237</v>
      </c>
      <c r="DG771" s="2" t="s">
        <v>1143</v>
      </c>
      <c r="DH771" s="2" t="s">
        <v>808</v>
      </c>
      <c r="DI771" s="2" t="s">
        <v>238</v>
      </c>
      <c r="DJ771" s="2" t="s">
        <v>226</v>
      </c>
      <c r="DK771" s="4">
        <v>3</v>
      </c>
      <c r="DL771" s="8">
        <v>68.16</v>
      </c>
      <c r="DM771" s="4">
        <v>19</v>
      </c>
      <c r="DN771" s="8">
        <v>527.51</v>
      </c>
      <c r="DO771" s="7">
        <v>-0.8421</v>
      </c>
      <c r="DP771" s="7">
        <v>-0.8708</v>
      </c>
      <c r="DQ771" s="2" t="s">
        <v>239</v>
      </c>
      <c r="DR771" s="2" t="s">
        <v>237</v>
      </c>
      <c r="DS771" s="2" t="s">
        <v>1107</v>
      </c>
      <c r="DT771" s="2" t="s">
        <v>5021</v>
      </c>
      <c r="DU771" s="2" t="s">
        <v>291</v>
      </c>
      <c r="DV771" s="2" t="s">
        <v>226</v>
      </c>
      <c r="DW771" s="4"/>
      <c r="DX771" s="8"/>
      <c r="DY771" s="4">
        <v>1</v>
      </c>
      <c r="DZ771" s="8">
        <v>37.04</v>
      </c>
      <c r="EA771" s="7">
        <v>-1</v>
      </c>
      <c r="EB771" s="7">
        <v>-1</v>
      </c>
      <c r="EC771" s="2" t="s">
        <v>239</v>
      </c>
      <c r="ED771" s="2" t="s">
        <v>237</v>
      </c>
      <c r="EE771" s="2" t="s">
        <v>1851</v>
      </c>
      <c r="EF771" s="2" t="s">
        <v>1448</v>
      </c>
      <c r="EG771" s="2" t="s">
        <v>238</v>
      </c>
      <c r="EH771" s="2" t="s">
        <v>226</v>
      </c>
      <c r="EI771" s="4">
        <v>2</v>
      </c>
      <c r="EJ771" s="8">
        <v>65.1</v>
      </c>
      <c r="EK771" s="4">
        <v>8</v>
      </c>
      <c r="EL771" s="8">
        <v>260.4</v>
      </c>
      <c r="EM771" s="7">
        <v>-0.75</v>
      </c>
      <c r="EN771" s="7">
        <v>-0.75</v>
      </c>
      <c r="EO771" s="2" t="s">
        <v>239</v>
      </c>
      <c r="EP771" s="2" t="s">
        <v>237</v>
      </c>
      <c r="EQ771" s="2" t="s">
        <v>4236</v>
      </c>
      <c r="ER771" s="2" t="s">
        <v>4113</v>
      </c>
      <c r="ES771" s="2" t="s">
        <v>238</v>
      </c>
      <c r="ET771" s="2" t="s">
        <v>226</v>
      </c>
      <c r="EU771" s="4"/>
      <c r="EV771" s="8"/>
      <c r="EW771" s="4"/>
      <c r="EX771" s="8"/>
      <c r="EY771" s="7"/>
      <c r="EZ771" s="7"/>
      <c r="FA771" s="2" t="s">
        <v>239</v>
      </c>
      <c r="FB771" s="2" t="s">
        <v>237</v>
      </c>
      <c r="FC771" s="2" t="s">
        <v>1115</v>
      </c>
      <c r="FD771" s="2" t="s">
        <v>4532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237</v>
      </c>
      <c r="FO771" s="2" t="s">
        <v>1115</v>
      </c>
      <c r="FP771" s="2" t="s">
        <v>1973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239</v>
      </c>
      <c r="FZ771" s="2" t="s">
        <v>237</v>
      </c>
      <c r="GA771" s="2" t="s">
        <v>661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239</v>
      </c>
      <c r="GL771" s="2" t="s">
        <v>237</v>
      </c>
      <c r="GM771" s="2" t="s">
        <v>1173</v>
      </c>
      <c r="GN771" s="2" t="s">
        <v>1251</v>
      </c>
      <c r="GO771" s="2" t="s">
        <v>238</v>
      </c>
      <c r="GP771" s="2" t="s">
        <v>226</v>
      </c>
      <c r="GQ771" s="4"/>
      <c r="GR771" s="8"/>
      <c r="GS771" s="4">
        <v>3</v>
      </c>
      <c r="GT771" s="8">
        <v>105.69</v>
      </c>
      <c r="GU771" s="7">
        <v>-1</v>
      </c>
      <c r="GV771" s="7">
        <v>-1</v>
      </c>
      <c r="GW771" s="2" t="s">
        <v>239</v>
      </c>
      <c r="GX771" s="2" t="s">
        <v>237</v>
      </c>
      <c r="GY771" s="2" t="s">
        <v>776</v>
      </c>
      <c r="GZ771" s="2" t="s">
        <v>3433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239</v>
      </c>
      <c r="HJ771" s="2" t="s">
        <v>237</v>
      </c>
      <c r="HK771" s="2" t="s">
        <v>994</v>
      </c>
      <c r="HL771" s="2" t="s">
        <v>1042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1002</v>
      </c>
      <c r="HV771" s="2" t="s">
        <v>237</v>
      </c>
      <c r="HW771" s="2" t="s">
        <v>3371</v>
      </c>
      <c r="HX771" s="2" t="s">
        <v>633</v>
      </c>
      <c r="HY771" s="2" t="s">
        <v>238</v>
      </c>
      <c r="HZ771" s="2" t="s">
        <v>291</v>
      </c>
      <c r="IA771" s="4"/>
      <c r="IB771" s="8"/>
      <c r="IC771" s="4"/>
      <c r="ID771" s="8"/>
      <c r="IE771" s="7"/>
      <c r="IF771" s="7"/>
      <c r="IG771" s="2" t="s">
        <v>252</v>
      </c>
      <c r="IH771" s="2" t="s">
        <v>237</v>
      </c>
      <c r="II771" s="2" t="s">
        <v>226</v>
      </c>
      <c r="IJ771" s="2" t="s">
        <v>226</v>
      </c>
      <c r="IK771" s="2" t="s">
        <v>238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226</v>
      </c>
      <c r="IT771" s="2" t="s">
        <v>226</v>
      </c>
      <c r="IU771" s="2" t="s">
        <v>226</v>
      </c>
      <c r="IV771" s="2" t="s">
        <v>226</v>
      </c>
      <c r="IW771" s="2" t="s">
        <v>226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252</v>
      </c>
      <c r="JF771" s="2" t="s">
        <v>237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237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237</v>
      </c>
      <c r="KE771" s="2" t="s">
        <v>226</v>
      </c>
      <c r="KF771" s="2" t="s">
        <v>226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237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239</v>
      </c>
      <c r="LB771" s="2" t="s">
        <v>237</v>
      </c>
      <c r="LC771" s="2" t="s">
        <v>1823</v>
      </c>
      <c r="LD771" s="2" t="s">
        <v>629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239</v>
      </c>
      <c r="LN771" s="2" t="s">
        <v>237</v>
      </c>
      <c r="LO771" s="2" t="s">
        <v>321</v>
      </c>
      <c r="LP771" s="2" t="s">
        <v>472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239</v>
      </c>
      <c r="MX771" s="2" t="s">
        <v>237</v>
      </c>
      <c r="MY771" s="2" t="s">
        <v>777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>
        <v>1</v>
      </c>
      <c r="NF771" s="8">
        <v>34.16</v>
      </c>
      <c r="NG771" s="7">
        <v>-1</v>
      </c>
      <c r="NH771" s="7">
        <v>-1</v>
      </c>
      <c r="NI771" s="2" t="s">
        <v>239</v>
      </c>
      <c r="NJ771" s="2" t="s">
        <v>237</v>
      </c>
      <c r="NK771" s="2" t="s">
        <v>1380</v>
      </c>
      <c r="NL771" s="2" t="s">
        <v>1583</v>
      </c>
      <c r="NM771" s="2" t="s">
        <v>238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239</v>
      </c>
      <c r="NV771" s="2" t="s">
        <v>237</v>
      </c>
      <c r="NW771" s="2" t="s">
        <v>1420</v>
      </c>
      <c r="NX771" s="2" t="s">
        <v>629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239</v>
      </c>
      <c r="OH771" s="2" t="s">
        <v>237</v>
      </c>
      <c r="OI771" s="2" t="s">
        <v>4609</v>
      </c>
      <c r="OJ771" s="2" t="s">
        <v>3333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252</v>
      </c>
      <c r="OT771" s="2" t="s">
        <v>237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237</v>
      </c>
      <c r="PG771" s="2" t="s">
        <v>226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236</v>
      </c>
      <c r="QP771" s="2" t="s">
        <v>237</v>
      </c>
      <c r="QQ771" s="2" t="s">
        <v>226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266</v>
      </c>
      <c r="RB771" s="2" t="s">
        <v>237</v>
      </c>
      <c r="RC771" s="2" t="s">
        <v>226</v>
      </c>
      <c r="RD771" s="2" t="s">
        <v>226</v>
      </c>
      <c r="RE771" s="2" t="s">
        <v>238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226</v>
      </c>
      <c r="RO771" s="2" t="s">
        <v>226</v>
      </c>
      <c r="RP771" s="2" t="s">
        <v>226</v>
      </c>
      <c r="RQ771" s="2" t="s">
        <v>226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239</v>
      </c>
      <c r="RZ771" s="2" t="s">
        <v>237</v>
      </c>
      <c r="SA771" s="2" t="s">
        <v>621</v>
      </c>
      <c r="SB771" s="2" t="s">
        <v>5022</v>
      </c>
      <c r="SC771" s="2" t="s">
        <v>238</v>
      </c>
      <c r="SD771" s="2" t="s">
        <v>226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</row>
    <row r="772">
      <c r="A772" s="2" t="s">
        <v>5023</v>
      </c>
      <c r="B772" s="2" t="s">
        <v>577</v>
      </c>
      <c r="C772" s="2" t="s">
        <v>4666</v>
      </c>
      <c r="D772" s="2" t="s">
        <v>3985</v>
      </c>
      <c r="E772" s="2" t="s">
        <v>3986</v>
      </c>
      <c r="F772" s="2" t="s">
        <v>4847</v>
      </c>
      <c r="G772" s="2" t="s">
        <v>5006</v>
      </c>
      <c r="H772" s="2" t="s">
        <v>3291</v>
      </c>
      <c r="I772" s="2" t="s">
        <v>5007</v>
      </c>
      <c r="J772" s="2" t="s">
        <v>221</v>
      </c>
      <c r="K772" s="2" t="s">
        <v>5017</v>
      </c>
      <c r="L772" s="3">
        <v>38.4</v>
      </c>
      <c r="M772" s="3">
        <v>40.32</v>
      </c>
      <c r="N772" s="3">
        <v>79.99</v>
      </c>
      <c r="O772" s="2" t="s">
        <v>223</v>
      </c>
      <c r="P772" s="2" t="s">
        <v>284</v>
      </c>
      <c r="Q772" s="2" t="s">
        <v>225</v>
      </c>
      <c r="R772" s="2" t="s">
        <v>226</v>
      </c>
      <c r="S772" s="2" t="s">
        <v>5018</v>
      </c>
      <c r="T772" s="2" t="s">
        <v>969</v>
      </c>
      <c r="U772" s="2" t="s">
        <v>371</v>
      </c>
      <c r="V772" s="2" t="s">
        <v>320</v>
      </c>
      <c r="W772" s="2" t="s">
        <v>231</v>
      </c>
      <c r="X772" s="2" t="s">
        <v>971</v>
      </c>
      <c r="Y772" s="2" t="s">
        <v>1076</v>
      </c>
      <c r="Z772" s="4">
        <v>2</v>
      </c>
      <c r="AA772" s="4">
        <f>=ROUNDDOWN(0.5,0)</f>
      </c>
      <c r="AB772" s="5">
        <v>4</v>
      </c>
      <c r="AC772" s="2" t="s">
        <v>226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78</v>
      </c>
      <c r="AQ772" s="8">
        <v>3108.07</v>
      </c>
      <c r="AR772" s="4">
        <v>54</v>
      </c>
      <c r="AS772" s="8">
        <v>2131.76</v>
      </c>
      <c r="AT772" s="7">
        <v>0.4444</v>
      </c>
      <c r="AU772" s="7">
        <v>0.458</v>
      </c>
      <c r="AV772" s="4" t="s">
        <v>226</v>
      </c>
      <c r="AW772" s="8" t="s">
        <v>226</v>
      </c>
      <c r="AX772" s="4" t="s">
        <v>226</v>
      </c>
      <c r="AY772" s="8" t="s">
        <v>226</v>
      </c>
      <c r="AZ772" s="7" t="s">
        <v>226</v>
      </c>
      <c r="BA772" s="7" t="s">
        <v>226</v>
      </c>
      <c r="BB772" s="7">
        <v>0.8371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 t="s">
        <v>226</v>
      </c>
      <c r="BJ772" s="4">
        <v>78</v>
      </c>
      <c r="BK772" s="8">
        <v>3108.07</v>
      </c>
      <c r="BL772" s="2" t="s">
        <v>5024</v>
      </c>
      <c r="BM772" s="7">
        <v>1</v>
      </c>
      <c r="BN772" s="7">
        <v>1</v>
      </c>
      <c r="BO772" s="4">
        <v>44</v>
      </c>
      <c r="BP772" s="8">
        <v>1903.88</v>
      </c>
      <c r="BQ772" s="4">
        <v>9</v>
      </c>
      <c r="BR772" s="8">
        <v>389.43</v>
      </c>
      <c r="BS772" s="7">
        <v>3.8889</v>
      </c>
      <c r="BT772" s="7">
        <v>3.8889</v>
      </c>
      <c r="BU772" s="2" t="s">
        <v>239</v>
      </c>
      <c r="BV772" s="2" t="s">
        <v>223</v>
      </c>
      <c r="BW772" s="2" t="s">
        <v>226</v>
      </c>
      <c r="BX772" s="2" t="s">
        <v>2704</v>
      </c>
      <c r="BY772" s="2" t="s">
        <v>238</v>
      </c>
      <c r="BZ772" s="2" t="s">
        <v>226</v>
      </c>
      <c r="CA772" s="4">
        <v>6</v>
      </c>
      <c r="CB772" s="8">
        <v>241.44</v>
      </c>
      <c r="CC772" s="4">
        <v>15</v>
      </c>
      <c r="CD772" s="8">
        <v>603.6</v>
      </c>
      <c r="CE772" s="7">
        <v>-0.6</v>
      </c>
      <c r="CF772" s="7">
        <v>-0.6</v>
      </c>
      <c r="CG772" s="2" t="s">
        <v>239</v>
      </c>
      <c r="CH772" s="2" t="s">
        <v>223</v>
      </c>
      <c r="CI772" s="2" t="s">
        <v>1064</v>
      </c>
      <c r="CJ772" s="2" t="s">
        <v>1147</v>
      </c>
      <c r="CK772" s="2" t="s">
        <v>238</v>
      </c>
      <c r="CL772" s="2" t="s">
        <v>226</v>
      </c>
      <c r="CM772" s="4">
        <v>3</v>
      </c>
      <c r="CN772" s="8">
        <v>120.69</v>
      </c>
      <c r="CO772" s="4">
        <v>2</v>
      </c>
      <c r="CP772" s="8">
        <v>80.46</v>
      </c>
      <c r="CQ772" s="7">
        <v>0.5</v>
      </c>
      <c r="CR772" s="7">
        <v>0.5</v>
      </c>
      <c r="CS772" s="2" t="s">
        <v>239</v>
      </c>
      <c r="CT772" s="2" t="s">
        <v>223</v>
      </c>
      <c r="CU772" s="2" t="s">
        <v>1076</v>
      </c>
      <c r="CV772" s="2" t="s">
        <v>1973</v>
      </c>
      <c r="CW772" s="2" t="s">
        <v>238</v>
      </c>
      <c r="CX772" s="2" t="s">
        <v>226</v>
      </c>
      <c r="CY772" s="4">
        <v>7</v>
      </c>
      <c r="CZ772" s="8">
        <v>280</v>
      </c>
      <c r="DA772" s="4">
        <v>5</v>
      </c>
      <c r="DB772" s="8">
        <v>200</v>
      </c>
      <c r="DC772" s="7">
        <v>0.4</v>
      </c>
      <c r="DD772" s="7">
        <v>0.4</v>
      </c>
      <c r="DE772" s="2" t="s">
        <v>239</v>
      </c>
      <c r="DF772" s="2" t="s">
        <v>223</v>
      </c>
      <c r="DG772" s="2" t="s">
        <v>1143</v>
      </c>
      <c r="DH772" s="2" t="s">
        <v>810</v>
      </c>
      <c r="DI772" s="2" t="s">
        <v>238</v>
      </c>
      <c r="DJ772" s="2" t="s">
        <v>226</v>
      </c>
      <c r="DK772" s="4">
        <v>8</v>
      </c>
      <c r="DL772" s="8">
        <v>212.08</v>
      </c>
      <c r="DM772" s="4">
        <v>6</v>
      </c>
      <c r="DN772" s="8">
        <v>193.15</v>
      </c>
      <c r="DO772" s="7">
        <v>0.3333</v>
      </c>
      <c r="DP772" s="7">
        <v>0.098</v>
      </c>
      <c r="DQ772" s="2" t="s">
        <v>239</v>
      </c>
      <c r="DR772" s="2" t="s">
        <v>223</v>
      </c>
      <c r="DS772" s="2" t="s">
        <v>1107</v>
      </c>
      <c r="DT772" s="2" t="s">
        <v>3426</v>
      </c>
      <c r="DU772" s="2" t="s">
        <v>291</v>
      </c>
      <c r="DV772" s="2" t="s">
        <v>226</v>
      </c>
      <c r="DW772" s="4">
        <v>2</v>
      </c>
      <c r="DX772" s="8">
        <v>78.26</v>
      </c>
      <c r="DY772" s="4">
        <v>4</v>
      </c>
      <c r="DZ772" s="8">
        <v>156.52</v>
      </c>
      <c r="EA772" s="7">
        <v>-0.5</v>
      </c>
      <c r="EB772" s="7">
        <v>-0.5</v>
      </c>
      <c r="EC772" s="2" t="s">
        <v>239</v>
      </c>
      <c r="ED772" s="2" t="s">
        <v>223</v>
      </c>
      <c r="EE772" s="2" t="s">
        <v>1851</v>
      </c>
      <c r="EF772" s="2" t="s">
        <v>1154</v>
      </c>
      <c r="EG772" s="2" t="s">
        <v>238</v>
      </c>
      <c r="EH772" s="2" t="s">
        <v>226</v>
      </c>
      <c r="EI772" s="4">
        <v>2</v>
      </c>
      <c r="EJ772" s="8">
        <v>75.96</v>
      </c>
      <c r="EK772" s="4">
        <v>5</v>
      </c>
      <c r="EL772" s="8">
        <v>189.9</v>
      </c>
      <c r="EM772" s="7">
        <v>-0.6</v>
      </c>
      <c r="EN772" s="7">
        <v>-0.6</v>
      </c>
      <c r="EO772" s="2" t="s">
        <v>239</v>
      </c>
      <c r="EP772" s="2" t="s">
        <v>223</v>
      </c>
      <c r="EQ772" s="2" t="s">
        <v>4236</v>
      </c>
      <c r="ER772" s="2" t="s">
        <v>1849</v>
      </c>
      <c r="ES772" s="2" t="s">
        <v>238</v>
      </c>
      <c r="ET772" s="2" t="s">
        <v>226</v>
      </c>
      <c r="EU772" s="4">
        <v>3</v>
      </c>
      <c r="EV772" s="8">
        <v>104.83</v>
      </c>
      <c r="EW772" s="4"/>
      <c r="EX772" s="8"/>
      <c r="EY772" s="7"/>
      <c r="EZ772" s="7"/>
      <c r="FA772" s="2" t="s">
        <v>239</v>
      </c>
      <c r="FB772" s="2" t="s">
        <v>223</v>
      </c>
      <c r="FC772" s="2" t="s">
        <v>1115</v>
      </c>
      <c r="FD772" s="2" t="s">
        <v>1585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223</v>
      </c>
      <c r="FO772" s="2" t="s">
        <v>1115</v>
      </c>
      <c r="FP772" s="2" t="s">
        <v>1813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239</v>
      </c>
      <c r="FZ772" s="2" t="s">
        <v>223</v>
      </c>
      <c r="GA772" s="2" t="s">
        <v>661</v>
      </c>
      <c r="GB772" s="2" t="s">
        <v>226</v>
      </c>
      <c r="GC772" s="2" t="s">
        <v>238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1002</v>
      </c>
      <c r="GL772" s="2" t="s">
        <v>237</v>
      </c>
      <c r="GM772" s="2" t="s">
        <v>1173</v>
      </c>
      <c r="GN772" s="2" t="s">
        <v>226</v>
      </c>
      <c r="GO772" s="2" t="s">
        <v>238</v>
      </c>
      <c r="GP772" s="2" t="s">
        <v>226</v>
      </c>
      <c r="GQ772" s="4">
        <v>1</v>
      </c>
      <c r="GR772" s="8">
        <v>41.1</v>
      </c>
      <c r="GS772" s="4">
        <v>3</v>
      </c>
      <c r="GT772" s="8">
        <v>123.3</v>
      </c>
      <c r="GU772" s="7">
        <v>-0.6667</v>
      </c>
      <c r="GV772" s="7">
        <v>-0.6667</v>
      </c>
      <c r="GW772" s="2" t="s">
        <v>239</v>
      </c>
      <c r="GX772" s="2" t="s">
        <v>223</v>
      </c>
      <c r="GY772" s="2" t="s">
        <v>776</v>
      </c>
      <c r="GZ772" s="2" t="s">
        <v>1951</v>
      </c>
      <c r="HA772" s="2" t="s">
        <v>238</v>
      </c>
      <c r="HB772" s="2" t="s">
        <v>226</v>
      </c>
      <c r="HC772" s="4">
        <v>2</v>
      </c>
      <c r="HD772" s="8">
        <v>49.83</v>
      </c>
      <c r="HE772" s="4">
        <v>2</v>
      </c>
      <c r="HF772" s="8">
        <v>75.36</v>
      </c>
      <c r="HG772" s="7"/>
      <c r="HH772" s="7">
        <v>-0.3388</v>
      </c>
      <c r="HI772" s="2" t="s">
        <v>239</v>
      </c>
      <c r="HJ772" s="2" t="s">
        <v>223</v>
      </c>
      <c r="HK772" s="2" t="s">
        <v>994</v>
      </c>
      <c r="HL772" s="2" t="s">
        <v>1672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239</v>
      </c>
      <c r="HV772" s="2" t="s">
        <v>261</v>
      </c>
      <c r="HW772" s="2" t="s">
        <v>3371</v>
      </c>
      <c r="HX772" s="2" t="s">
        <v>600</v>
      </c>
      <c r="HY772" s="2" t="s">
        <v>238</v>
      </c>
      <c r="HZ772" s="2" t="s">
        <v>291</v>
      </c>
      <c r="IA772" s="4"/>
      <c r="IB772" s="8"/>
      <c r="IC772" s="4"/>
      <c r="ID772" s="8"/>
      <c r="IE772" s="7"/>
      <c r="IF772" s="7"/>
      <c r="IG772" s="2" t="s">
        <v>252</v>
      </c>
      <c r="IH772" s="2" t="s">
        <v>223</v>
      </c>
      <c r="II772" s="2" t="s">
        <v>226</v>
      </c>
      <c r="IJ772" s="2" t="s">
        <v>226</v>
      </c>
      <c r="IK772" s="2" t="s">
        <v>238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226</v>
      </c>
      <c r="IT772" s="2" t="s">
        <v>226</v>
      </c>
      <c r="IU772" s="2" t="s">
        <v>226</v>
      </c>
      <c r="IV772" s="2" t="s">
        <v>226</v>
      </c>
      <c r="IW772" s="2" t="s">
        <v>226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252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252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223</v>
      </c>
      <c r="KE772" s="2" t="s">
        <v>226</v>
      </c>
      <c r="KF772" s="2" t="s">
        <v>226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223</v>
      </c>
      <c r="LC772" s="2" t="s">
        <v>1823</v>
      </c>
      <c r="LD772" s="2" t="s">
        <v>1727</v>
      </c>
      <c r="LE772" s="2" t="s">
        <v>238</v>
      </c>
      <c r="LF772" s="2" t="s">
        <v>226</v>
      </c>
      <c r="LG772" s="4"/>
      <c r="LH772" s="8"/>
      <c r="LI772" s="4">
        <v>1</v>
      </c>
      <c r="LJ772" s="8">
        <v>40.32</v>
      </c>
      <c r="LK772" s="7">
        <v>-1</v>
      </c>
      <c r="LL772" s="7">
        <v>-1</v>
      </c>
      <c r="LM772" s="2" t="s">
        <v>239</v>
      </c>
      <c r="LN772" s="2" t="s">
        <v>223</v>
      </c>
      <c r="LO772" s="2" t="s">
        <v>321</v>
      </c>
      <c r="LP772" s="2" t="s">
        <v>3161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226</v>
      </c>
      <c r="MA772" s="2" t="s">
        <v>226</v>
      </c>
      <c r="MB772" s="2" t="s">
        <v>226</v>
      </c>
      <c r="MC772" s="2" t="s">
        <v>226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239</v>
      </c>
      <c r="MX772" s="2" t="s">
        <v>223</v>
      </c>
      <c r="MY772" s="2" t="s">
        <v>777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>
        <v>2</v>
      </c>
      <c r="NF772" s="8">
        <v>79.72</v>
      </c>
      <c r="NG772" s="7">
        <v>-1</v>
      </c>
      <c r="NH772" s="7">
        <v>-1</v>
      </c>
      <c r="NI772" s="2" t="s">
        <v>239</v>
      </c>
      <c r="NJ772" s="2" t="s">
        <v>261</v>
      </c>
      <c r="NK772" s="2" t="s">
        <v>1380</v>
      </c>
      <c r="NL772" s="2" t="s">
        <v>1406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239</v>
      </c>
      <c r="NV772" s="2" t="s">
        <v>237</v>
      </c>
      <c r="NW772" s="2" t="s">
        <v>1420</v>
      </c>
      <c r="NX772" s="2" t="s">
        <v>4745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239</v>
      </c>
      <c r="OH772" s="2" t="s">
        <v>237</v>
      </c>
      <c r="OI772" s="2" t="s">
        <v>4609</v>
      </c>
      <c r="OJ772" s="2" t="s">
        <v>1288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252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223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236</v>
      </c>
      <c r="QP772" s="2" t="s">
        <v>237</v>
      </c>
      <c r="QQ772" s="2" t="s">
        <v>226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266</v>
      </c>
      <c r="RB772" s="2" t="s">
        <v>223</v>
      </c>
      <c r="RC772" s="2" t="s">
        <v>226</v>
      </c>
      <c r="RD772" s="2" t="s">
        <v>226</v>
      </c>
      <c r="RE772" s="2" t="s">
        <v>238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226</v>
      </c>
      <c r="RN772" s="2" t="s">
        <v>226</v>
      </c>
      <c r="RO772" s="2" t="s">
        <v>226</v>
      </c>
      <c r="RP772" s="2" t="s">
        <v>226</v>
      </c>
      <c r="RQ772" s="2" t="s">
        <v>226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239</v>
      </c>
      <c r="RZ772" s="2" t="s">
        <v>237</v>
      </c>
      <c r="SA772" s="2" t="s">
        <v>621</v>
      </c>
      <c r="SB772" s="2" t="s">
        <v>4262</v>
      </c>
      <c r="SC772" s="2" t="s">
        <v>238</v>
      </c>
      <c r="SD772" s="2" t="s">
        <v>226</v>
      </c>
      <c r="SE772" s="4">
        <v>2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</row>
    <row r="773">
      <c r="A773" s="2" t="s">
        <v>5025</v>
      </c>
      <c r="B773" s="2" t="s">
        <v>577</v>
      </c>
      <c r="C773" s="2" t="s">
        <v>4666</v>
      </c>
      <c r="D773" s="2" t="s">
        <v>3985</v>
      </c>
      <c r="E773" s="2" t="s">
        <v>3986</v>
      </c>
      <c r="F773" s="2" t="s">
        <v>5026</v>
      </c>
      <c r="G773" s="2" t="s">
        <v>5027</v>
      </c>
      <c r="H773" s="2" t="s">
        <v>2235</v>
      </c>
      <c r="I773" s="2" t="s">
        <v>5028</v>
      </c>
      <c r="J773" s="2" t="s">
        <v>582</v>
      </c>
      <c r="K773" s="2" t="s">
        <v>405</v>
      </c>
      <c r="L773" s="3">
        <v>33.6</v>
      </c>
      <c r="M773" s="3">
        <v>35.28</v>
      </c>
      <c r="N773" s="3">
        <v>69.99</v>
      </c>
      <c r="O773" s="2" t="s">
        <v>302</v>
      </c>
      <c r="P773" s="2" t="s">
        <v>369</v>
      </c>
      <c r="Q773" s="2" t="s">
        <v>225</v>
      </c>
      <c r="R773" s="2" t="s">
        <v>226</v>
      </c>
      <c r="S773" s="2" t="s">
        <v>5029</v>
      </c>
      <c r="T773" s="2" t="s">
        <v>969</v>
      </c>
      <c r="U773" s="2" t="s">
        <v>489</v>
      </c>
      <c r="V773" s="2" t="s">
        <v>1285</v>
      </c>
      <c r="W773" s="2" t="s">
        <v>231</v>
      </c>
      <c r="X773" s="2" t="s">
        <v>226</v>
      </c>
      <c r="Y773" s="2" t="s">
        <v>1353</v>
      </c>
      <c r="Z773" s="4"/>
      <c r="AA773" s="4">
        <f>=ROUNDDOWN({0},0)</f>
      </c>
      <c r="AB773" s="5">
        <v>4</v>
      </c>
      <c r="AC773" s="2" t="s">
        <v>226</v>
      </c>
      <c r="AD773" s="4"/>
      <c r="AE773" s="4"/>
      <c r="AF773" s="6">
        <v>65</v>
      </c>
      <c r="AG773" s="6"/>
      <c r="AH773" s="7">
        <v>0.619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41</v>
      </c>
      <c r="AQ773" s="8">
        <v>1489.73</v>
      </c>
      <c r="AR773" s="4">
        <v>41</v>
      </c>
      <c r="AS773" s="8">
        <v>1449</v>
      </c>
      <c r="AT773" s="7"/>
      <c r="AU773" s="7">
        <v>0.0281</v>
      </c>
      <c r="AV773" s="4">
        <v>116</v>
      </c>
      <c r="AW773" s="8">
        <v>4550.09</v>
      </c>
      <c r="AX773" s="4">
        <v>115</v>
      </c>
      <c r="AY773" s="8">
        <v>4471.28</v>
      </c>
      <c r="AZ773" s="7">
        <v>0.0087</v>
      </c>
      <c r="BA773" s="7">
        <v>0.0176</v>
      </c>
      <c r="BB773" s="7">
        <v>0.3274</v>
      </c>
      <c r="BC773" s="4">
        <v>116</v>
      </c>
      <c r="BD773" s="8">
        <v>4550.09</v>
      </c>
      <c r="BE773" s="4">
        <v>115</v>
      </c>
      <c r="BF773" s="8">
        <v>4471.28</v>
      </c>
      <c r="BG773" s="7">
        <v>0.0087</v>
      </c>
      <c r="BH773" s="7">
        <v>0.0176</v>
      </c>
      <c r="BI773" s="7">
        <v>1</v>
      </c>
      <c r="BJ773" s="4">
        <v>41</v>
      </c>
      <c r="BK773" s="8">
        <v>1489.73</v>
      </c>
      <c r="BL773" s="2" t="s">
        <v>5030</v>
      </c>
      <c r="BM773" s="7">
        <v>1</v>
      </c>
      <c r="BN773" s="7">
        <v>1</v>
      </c>
      <c r="BO773" s="4">
        <v>3</v>
      </c>
      <c r="BP773" s="8">
        <v>108.99</v>
      </c>
      <c r="BQ773" s="4">
        <v>8</v>
      </c>
      <c r="BR773" s="8">
        <v>290.64</v>
      </c>
      <c r="BS773" s="7">
        <v>-0.625</v>
      </c>
      <c r="BT773" s="7">
        <v>-0.625</v>
      </c>
      <c r="BU773" s="2" t="s">
        <v>239</v>
      </c>
      <c r="BV773" s="2" t="s">
        <v>237</v>
      </c>
      <c r="BW773" s="2" t="s">
        <v>226</v>
      </c>
      <c r="BX773" s="2" t="s">
        <v>2677</v>
      </c>
      <c r="BY773" s="2" t="s">
        <v>238</v>
      </c>
      <c r="BZ773" s="2" t="s">
        <v>226</v>
      </c>
      <c r="CA773" s="4">
        <v>2</v>
      </c>
      <c r="CB773" s="8">
        <v>68.98</v>
      </c>
      <c r="CC773" s="4">
        <v>1</v>
      </c>
      <c r="CD773" s="8">
        <v>34.49</v>
      </c>
      <c r="CE773" s="7">
        <v>1</v>
      </c>
      <c r="CF773" s="7">
        <v>1</v>
      </c>
      <c r="CG773" s="2" t="s">
        <v>239</v>
      </c>
      <c r="CH773" s="2" t="s">
        <v>237</v>
      </c>
      <c r="CI773" s="2" t="s">
        <v>1493</v>
      </c>
      <c r="CJ773" s="2" t="s">
        <v>2145</v>
      </c>
      <c r="CK773" s="2" t="s">
        <v>238</v>
      </c>
      <c r="CL773" s="2" t="s">
        <v>226</v>
      </c>
      <c r="CM773" s="4">
        <v>1</v>
      </c>
      <c r="CN773" s="8">
        <v>34.48</v>
      </c>
      <c r="CO773" s="4">
        <v>12</v>
      </c>
      <c r="CP773" s="8">
        <v>413.76</v>
      </c>
      <c r="CQ773" s="7">
        <v>-0.9167</v>
      </c>
      <c r="CR773" s="7">
        <v>-0.9167</v>
      </c>
      <c r="CS773" s="2" t="s">
        <v>239</v>
      </c>
      <c r="CT773" s="2" t="s">
        <v>237</v>
      </c>
      <c r="CU773" s="2" t="s">
        <v>1357</v>
      </c>
      <c r="CV773" s="2" t="s">
        <v>5031</v>
      </c>
      <c r="CW773" s="2" t="s">
        <v>238</v>
      </c>
      <c r="CX773" s="2" t="s">
        <v>226</v>
      </c>
      <c r="CY773" s="4">
        <v>4</v>
      </c>
      <c r="CZ773" s="8">
        <v>137.2</v>
      </c>
      <c r="DA773" s="4">
        <v>2</v>
      </c>
      <c r="DB773" s="8">
        <v>68.6</v>
      </c>
      <c r="DC773" s="7">
        <v>1</v>
      </c>
      <c r="DD773" s="7">
        <v>1</v>
      </c>
      <c r="DE773" s="2" t="s">
        <v>239</v>
      </c>
      <c r="DF773" s="2" t="s">
        <v>237</v>
      </c>
      <c r="DG773" s="2" t="s">
        <v>980</v>
      </c>
      <c r="DH773" s="2" t="s">
        <v>1222</v>
      </c>
      <c r="DI773" s="2" t="s">
        <v>238</v>
      </c>
      <c r="DJ773" s="2" t="s">
        <v>226</v>
      </c>
      <c r="DK773" s="4"/>
      <c r="DL773" s="8"/>
      <c r="DM773" s="4">
        <v>1</v>
      </c>
      <c r="DN773" s="8">
        <v>32.46</v>
      </c>
      <c r="DO773" s="7">
        <v>-1</v>
      </c>
      <c r="DP773" s="7">
        <v>-1</v>
      </c>
      <c r="DQ773" s="2" t="s">
        <v>239</v>
      </c>
      <c r="DR773" s="2" t="s">
        <v>237</v>
      </c>
      <c r="DS773" s="2" t="s">
        <v>1357</v>
      </c>
      <c r="DT773" s="2" t="s">
        <v>2737</v>
      </c>
      <c r="DU773" s="2" t="s">
        <v>238</v>
      </c>
      <c r="DV773" s="2" t="s">
        <v>226</v>
      </c>
      <c r="DW773" s="4">
        <v>3</v>
      </c>
      <c r="DX773" s="8">
        <v>111.12</v>
      </c>
      <c r="DY773" s="4">
        <v>7</v>
      </c>
      <c r="DZ773" s="8">
        <v>259.28</v>
      </c>
      <c r="EA773" s="7">
        <v>-0.5714</v>
      </c>
      <c r="EB773" s="7">
        <v>-0.5714</v>
      </c>
      <c r="EC773" s="2" t="s">
        <v>239</v>
      </c>
      <c r="ED773" s="2" t="s">
        <v>237</v>
      </c>
      <c r="EE773" s="2" t="s">
        <v>1357</v>
      </c>
      <c r="EF773" s="2" t="s">
        <v>5032</v>
      </c>
      <c r="EG773" s="2" t="s">
        <v>238</v>
      </c>
      <c r="EH773" s="2" t="s">
        <v>226</v>
      </c>
      <c r="EI773" s="4"/>
      <c r="EJ773" s="8"/>
      <c r="EK773" s="4">
        <v>1</v>
      </c>
      <c r="EL773" s="8">
        <v>32.55</v>
      </c>
      <c r="EM773" s="7">
        <v>-1</v>
      </c>
      <c r="EN773" s="7">
        <v>-1</v>
      </c>
      <c r="EO773" s="2" t="s">
        <v>239</v>
      </c>
      <c r="EP773" s="2" t="s">
        <v>237</v>
      </c>
      <c r="EQ773" s="2" t="s">
        <v>1357</v>
      </c>
      <c r="ER773" s="2" t="s">
        <v>4816</v>
      </c>
      <c r="ES773" s="2" t="s">
        <v>238</v>
      </c>
      <c r="ET773" s="2" t="s">
        <v>226</v>
      </c>
      <c r="EU773" s="4">
        <v>24</v>
      </c>
      <c r="EV773" s="8">
        <v>806</v>
      </c>
      <c r="EW773" s="4">
        <v>5</v>
      </c>
      <c r="EX773" s="8">
        <v>176.35</v>
      </c>
      <c r="EY773" s="7">
        <v>3.8</v>
      </c>
      <c r="EZ773" s="7">
        <v>3.5705</v>
      </c>
      <c r="FA773" s="2" t="s">
        <v>239</v>
      </c>
      <c r="FB773" s="2" t="s">
        <v>237</v>
      </c>
      <c r="FC773" s="2" t="s">
        <v>1357</v>
      </c>
      <c r="FD773" s="2" t="s">
        <v>1511</v>
      </c>
      <c r="FE773" s="2" t="s">
        <v>238</v>
      </c>
      <c r="FF773" s="2" t="s">
        <v>226</v>
      </c>
      <c r="FG773" s="4">
        <v>4</v>
      </c>
      <c r="FH773" s="8">
        <v>222.96</v>
      </c>
      <c r="FI773" s="4"/>
      <c r="FJ773" s="8"/>
      <c r="FK773" s="7"/>
      <c r="FL773" s="7"/>
      <c r="FM773" s="2" t="s">
        <v>239</v>
      </c>
      <c r="FN773" s="2" t="s">
        <v>237</v>
      </c>
      <c r="FO773" s="2" t="s">
        <v>1357</v>
      </c>
      <c r="FP773" s="2" t="s">
        <v>5031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239</v>
      </c>
      <c r="FZ773" s="2" t="s">
        <v>237</v>
      </c>
      <c r="GA773" s="2" t="s">
        <v>661</v>
      </c>
      <c r="GB773" s="2" t="s">
        <v>226</v>
      </c>
      <c r="GC773" s="2" t="s">
        <v>238</v>
      </c>
      <c r="GD773" s="2" t="s">
        <v>226</v>
      </c>
      <c r="GE773" s="4"/>
      <c r="GF773" s="8"/>
      <c r="GG773" s="4">
        <v>1</v>
      </c>
      <c r="GH773" s="8">
        <v>35.28</v>
      </c>
      <c r="GI773" s="7">
        <v>-1</v>
      </c>
      <c r="GJ773" s="7">
        <v>-1</v>
      </c>
      <c r="GK773" s="2" t="s">
        <v>1002</v>
      </c>
      <c r="GL773" s="2" t="s">
        <v>237</v>
      </c>
      <c r="GM773" s="2" t="s">
        <v>1357</v>
      </c>
      <c r="GN773" s="2" t="s">
        <v>1447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237</v>
      </c>
      <c r="GY773" s="2" t="s">
        <v>1025</v>
      </c>
      <c r="GZ773" s="2" t="s">
        <v>588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237</v>
      </c>
      <c r="HK773" s="2" t="s">
        <v>994</v>
      </c>
      <c r="HL773" s="2" t="s">
        <v>1010</v>
      </c>
      <c r="HM773" s="2" t="s">
        <v>238</v>
      </c>
      <c r="HN773" s="2" t="s">
        <v>226</v>
      </c>
      <c r="HO773" s="4"/>
      <c r="HP773" s="8"/>
      <c r="HQ773" s="4">
        <v>1</v>
      </c>
      <c r="HR773" s="8">
        <v>31.49</v>
      </c>
      <c r="HS773" s="7">
        <v>-1</v>
      </c>
      <c r="HT773" s="7">
        <v>-1</v>
      </c>
      <c r="HU773" s="2" t="s">
        <v>1002</v>
      </c>
      <c r="HV773" s="2" t="s">
        <v>237</v>
      </c>
      <c r="HW773" s="2" t="s">
        <v>1357</v>
      </c>
      <c r="HX773" s="2" t="s">
        <v>5033</v>
      </c>
      <c r="HY773" s="2" t="s">
        <v>238</v>
      </c>
      <c r="HZ773" s="2" t="s">
        <v>291</v>
      </c>
      <c r="IA773" s="4"/>
      <c r="IB773" s="8"/>
      <c r="IC773" s="4">
        <v>1</v>
      </c>
      <c r="ID773" s="8">
        <v>38.82</v>
      </c>
      <c r="IE773" s="7">
        <v>-1</v>
      </c>
      <c r="IF773" s="7">
        <v>-1</v>
      </c>
      <c r="IG773" s="2" t="s">
        <v>239</v>
      </c>
      <c r="IH773" s="2" t="s">
        <v>237</v>
      </c>
      <c r="II773" s="2" t="s">
        <v>998</v>
      </c>
      <c r="IJ773" s="2" t="s">
        <v>1467</v>
      </c>
      <c r="IK773" s="2" t="s">
        <v>238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226</v>
      </c>
      <c r="IT773" s="2" t="s">
        <v>226</v>
      </c>
      <c r="IU773" s="2" t="s">
        <v>226</v>
      </c>
      <c r="IV773" s="2" t="s">
        <v>226</v>
      </c>
      <c r="IW773" s="2" t="s">
        <v>226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252</v>
      </c>
      <c r="JF773" s="2" t="s">
        <v>237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252</v>
      </c>
      <c r="JR773" s="2" t="s">
        <v>237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237</v>
      </c>
      <c r="KE773" s="2" t="s">
        <v>1121</v>
      </c>
      <c r="KF773" s="2" t="s">
        <v>226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237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237</v>
      </c>
      <c r="LC773" s="2" t="s">
        <v>1004</v>
      </c>
      <c r="LD773" s="2" t="s">
        <v>5034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239</v>
      </c>
      <c r="LN773" s="2" t="s">
        <v>237</v>
      </c>
      <c r="LO773" s="2" t="s">
        <v>321</v>
      </c>
      <c r="LP773" s="2" t="s">
        <v>1293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239</v>
      </c>
      <c r="MX773" s="2" t="s">
        <v>237</v>
      </c>
      <c r="MY773" s="2" t="s">
        <v>1105</v>
      </c>
      <c r="MZ773" s="2" t="s">
        <v>226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239</v>
      </c>
      <c r="NJ773" s="2" t="s">
        <v>237</v>
      </c>
      <c r="NK773" s="2" t="s">
        <v>1375</v>
      </c>
      <c r="NL773" s="2" t="s">
        <v>1358</v>
      </c>
      <c r="NM773" s="2" t="s">
        <v>238</v>
      </c>
      <c r="NN773" s="2" t="s">
        <v>226</v>
      </c>
      <c r="NO773" s="4"/>
      <c r="NP773" s="8"/>
      <c r="NQ773" s="4">
        <v>1</v>
      </c>
      <c r="NR773" s="8">
        <v>35.28</v>
      </c>
      <c r="NS773" s="7">
        <v>-1</v>
      </c>
      <c r="NT773" s="7">
        <v>-1</v>
      </c>
      <c r="NU773" s="2" t="s">
        <v>239</v>
      </c>
      <c r="NV773" s="2" t="s">
        <v>237</v>
      </c>
      <c r="NW773" s="2" t="s">
        <v>3260</v>
      </c>
      <c r="NX773" s="2" t="s">
        <v>2350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266</v>
      </c>
      <c r="OH773" s="2" t="s">
        <v>237</v>
      </c>
      <c r="OI773" s="2" t="s">
        <v>226</v>
      </c>
      <c r="OJ773" s="2" t="s">
        <v>226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252</v>
      </c>
      <c r="OT773" s="2" t="s">
        <v>237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237</v>
      </c>
      <c r="PG773" s="2" t="s">
        <v>226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237</v>
      </c>
      <c r="QQ773" s="2" t="s">
        <v>1068</v>
      </c>
      <c r="QR773" s="2" t="s">
        <v>1694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266</v>
      </c>
      <c r="RB773" s="2" t="s">
        <v>237</v>
      </c>
      <c r="RC773" s="2" t="s">
        <v>226</v>
      </c>
      <c r="RD773" s="2" t="s">
        <v>226</v>
      </c>
      <c r="RE773" s="2" t="s">
        <v>238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226</v>
      </c>
      <c r="RO773" s="2" t="s">
        <v>226</v>
      </c>
      <c r="RP773" s="2" t="s">
        <v>226</v>
      </c>
      <c r="RQ773" s="2" t="s">
        <v>226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239</v>
      </c>
      <c r="RZ773" s="2" t="s">
        <v>237</v>
      </c>
      <c r="SA773" s="2" t="s">
        <v>1040</v>
      </c>
      <c r="SB773" s="2" t="s">
        <v>4656</v>
      </c>
      <c r="SC773" s="2" t="s">
        <v>238</v>
      </c>
      <c r="SD773" s="2" t="s">
        <v>226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</row>
    <row r="774">
      <c r="A774" s="2" t="s">
        <v>5035</v>
      </c>
      <c r="B774" s="2" t="s">
        <v>577</v>
      </c>
      <c r="C774" s="2" t="s">
        <v>4666</v>
      </c>
      <c r="D774" s="2" t="s">
        <v>3985</v>
      </c>
      <c r="E774" s="2" t="s">
        <v>3986</v>
      </c>
      <c r="F774" s="2" t="s">
        <v>5026</v>
      </c>
      <c r="G774" s="2" t="s">
        <v>5027</v>
      </c>
      <c r="H774" s="2" t="s">
        <v>2235</v>
      </c>
      <c r="I774" s="2" t="s">
        <v>5028</v>
      </c>
      <c r="J774" s="2" t="s">
        <v>221</v>
      </c>
      <c r="K774" s="2" t="s">
        <v>405</v>
      </c>
      <c r="L774" s="3">
        <v>38.4</v>
      </c>
      <c r="M774" s="3">
        <v>40.32</v>
      </c>
      <c r="N774" s="3">
        <v>79.99</v>
      </c>
      <c r="O774" s="2" t="s">
        <v>302</v>
      </c>
      <c r="P774" s="2" t="s">
        <v>369</v>
      </c>
      <c r="Q774" s="2" t="s">
        <v>225</v>
      </c>
      <c r="R774" s="2" t="s">
        <v>226</v>
      </c>
      <c r="S774" s="2" t="s">
        <v>5029</v>
      </c>
      <c r="T774" s="2" t="s">
        <v>969</v>
      </c>
      <c r="U774" s="2" t="s">
        <v>371</v>
      </c>
      <c r="V774" s="2" t="s">
        <v>1285</v>
      </c>
      <c r="W774" s="2" t="s">
        <v>231</v>
      </c>
      <c r="X774" s="2" t="s">
        <v>231</v>
      </c>
      <c r="Y774" s="2" t="s">
        <v>1353</v>
      </c>
      <c r="Z774" s="4"/>
      <c r="AA774" s="4">
        <f>=ROUNDDOWN({0},0)</f>
      </c>
      <c r="AB774" s="5">
        <v>6</v>
      </c>
      <c r="AC774" s="2" t="s">
        <v>226</v>
      </c>
      <c r="AD774" s="4"/>
      <c r="AE774" s="4"/>
      <c r="AF774" s="6">
        <v>65</v>
      </c>
      <c r="AG774" s="6"/>
      <c r="AH774" s="7">
        <v>0.881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75</v>
      </c>
      <c r="AQ774" s="8">
        <v>3060.36</v>
      </c>
      <c r="AR774" s="4">
        <v>74</v>
      </c>
      <c r="AS774" s="8">
        <v>3022.28</v>
      </c>
      <c r="AT774" s="7">
        <v>0.0135</v>
      </c>
      <c r="AU774" s="7">
        <v>0.0126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0.6726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75</v>
      </c>
      <c r="BK774" s="8">
        <v>3060.36</v>
      </c>
      <c r="BL774" s="2" t="s">
        <v>5036</v>
      </c>
      <c r="BM774" s="7">
        <v>1</v>
      </c>
      <c r="BN774" s="7">
        <v>1</v>
      </c>
      <c r="BO774" s="4">
        <v>19</v>
      </c>
      <c r="BP774" s="8">
        <v>805.22</v>
      </c>
      <c r="BQ774" s="4">
        <v>21</v>
      </c>
      <c r="BR774" s="8">
        <v>889.98</v>
      </c>
      <c r="BS774" s="7">
        <v>-0.0952</v>
      </c>
      <c r="BT774" s="7">
        <v>-0.0952</v>
      </c>
      <c r="BU774" s="2" t="s">
        <v>239</v>
      </c>
      <c r="BV774" s="2" t="s">
        <v>237</v>
      </c>
      <c r="BW774" s="2" t="s">
        <v>226</v>
      </c>
      <c r="BX774" s="2" t="s">
        <v>2677</v>
      </c>
      <c r="BY774" s="2" t="s">
        <v>238</v>
      </c>
      <c r="BZ774" s="2" t="s">
        <v>226</v>
      </c>
      <c r="CA774" s="4">
        <v>2</v>
      </c>
      <c r="CB774" s="8">
        <v>80.48</v>
      </c>
      <c r="CC774" s="4">
        <v>5</v>
      </c>
      <c r="CD774" s="8">
        <v>201.2</v>
      </c>
      <c r="CE774" s="7">
        <v>-0.6</v>
      </c>
      <c r="CF774" s="7">
        <v>-0.6</v>
      </c>
      <c r="CG774" s="2" t="s">
        <v>239</v>
      </c>
      <c r="CH774" s="2" t="s">
        <v>237</v>
      </c>
      <c r="CI774" s="2" t="s">
        <v>1493</v>
      </c>
      <c r="CJ774" s="2" t="s">
        <v>2145</v>
      </c>
      <c r="CK774" s="2" t="s">
        <v>238</v>
      </c>
      <c r="CL774" s="2" t="s">
        <v>226</v>
      </c>
      <c r="CM774" s="4">
        <v>7</v>
      </c>
      <c r="CN774" s="8">
        <v>281.61</v>
      </c>
      <c r="CO774" s="4">
        <v>13</v>
      </c>
      <c r="CP774" s="8">
        <v>522.99</v>
      </c>
      <c r="CQ774" s="7">
        <v>-0.4615</v>
      </c>
      <c r="CR774" s="7">
        <v>-0.4615</v>
      </c>
      <c r="CS774" s="2" t="s">
        <v>239</v>
      </c>
      <c r="CT774" s="2" t="s">
        <v>237</v>
      </c>
      <c r="CU774" s="2" t="s">
        <v>1357</v>
      </c>
      <c r="CV774" s="2" t="s">
        <v>1547</v>
      </c>
      <c r="CW774" s="2" t="s">
        <v>238</v>
      </c>
      <c r="CX774" s="2" t="s">
        <v>226</v>
      </c>
      <c r="CY774" s="4">
        <v>5</v>
      </c>
      <c r="CZ774" s="8">
        <v>200</v>
      </c>
      <c r="DA774" s="4">
        <v>4</v>
      </c>
      <c r="DB774" s="8">
        <v>160</v>
      </c>
      <c r="DC774" s="7">
        <v>0.25</v>
      </c>
      <c r="DD774" s="7">
        <v>0.25</v>
      </c>
      <c r="DE774" s="2" t="s">
        <v>239</v>
      </c>
      <c r="DF774" s="2" t="s">
        <v>237</v>
      </c>
      <c r="DG774" s="2" t="s">
        <v>980</v>
      </c>
      <c r="DH774" s="2" t="s">
        <v>1038</v>
      </c>
      <c r="DI774" s="2" t="s">
        <v>238</v>
      </c>
      <c r="DJ774" s="2" t="s">
        <v>226</v>
      </c>
      <c r="DK774" s="4">
        <v>3</v>
      </c>
      <c r="DL774" s="8">
        <v>109.82</v>
      </c>
      <c r="DM774" s="4">
        <v>1</v>
      </c>
      <c r="DN774" s="8">
        <v>37.87</v>
      </c>
      <c r="DO774" s="7">
        <v>2</v>
      </c>
      <c r="DP774" s="7">
        <v>1.8999</v>
      </c>
      <c r="DQ774" s="2" t="s">
        <v>239</v>
      </c>
      <c r="DR774" s="2" t="s">
        <v>237</v>
      </c>
      <c r="DS774" s="2" t="s">
        <v>1357</v>
      </c>
      <c r="DT774" s="2" t="s">
        <v>1628</v>
      </c>
      <c r="DU774" s="2" t="s">
        <v>238</v>
      </c>
      <c r="DV774" s="2" t="s">
        <v>226</v>
      </c>
      <c r="DW774" s="4">
        <v>3</v>
      </c>
      <c r="DX774" s="8">
        <v>127.02</v>
      </c>
      <c r="DY774" s="4">
        <v>11</v>
      </c>
      <c r="DZ774" s="8">
        <v>465.74</v>
      </c>
      <c r="EA774" s="7">
        <v>-0.7273</v>
      </c>
      <c r="EB774" s="7">
        <v>-0.7273</v>
      </c>
      <c r="EC774" s="2" t="s">
        <v>239</v>
      </c>
      <c r="ED774" s="2" t="s">
        <v>237</v>
      </c>
      <c r="EE774" s="2" t="s">
        <v>1357</v>
      </c>
      <c r="EF774" s="2" t="s">
        <v>2291</v>
      </c>
      <c r="EG774" s="2" t="s">
        <v>238</v>
      </c>
      <c r="EH774" s="2" t="s">
        <v>226</v>
      </c>
      <c r="EI774" s="4">
        <v>3</v>
      </c>
      <c r="EJ774" s="8">
        <v>113.94</v>
      </c>
      <c r="EK774" s="4">
        <v>7</v>
      </c>
      <c r="EL774" s="8">
        <v>265.86</v>
      </c>
      <c r="EM774" s="7">
        <v>-0.5714</v>
      </c>
      <c r="EN774" s="7">
        <v>-0.5714</v>
      </c>
      <c r="EO774" s="2" t="s">
        <v>239</v>
      </c>
      <c r="EP774" s="2" t="s">
        <v>237</v>
      </c>
      <c r="EQ774" s="2" t="s">
        <v>1357</v>
      </c>
      <c r="ER774" s="2" t="s">
        <v>1431</v>
      </c>
      <c r="ES774" s="2" t="s">
        <v>238</v>
      </c>
      <c r="ET774" s="2" t="s">
        <v>226</v>
      </c>
      <c r="EU774" s="4">
        <v>29</v>
      </c>
      <c r="EV774" s="8">
        <v>1112.43</v>
      </c>
      <c r="EW774" s="4">
        <v>6</v>
      </c>
      <c r="EX774" s="8">
        <v>241.86</v>
      </c>
      <c r="EY774" s="7">
        <v>3.8333</v>
      </c>
      <c r="EZ774" s="7">
        <v>3.5995</v>
      </c>
      <c r="FA774" s="2" t="s">
        <v>239</v>
      </c>
      <c r="FB774" s="2" t="s">
        <v>237</v>
      </c>
      <c r="FC774" s="2" t="s">
        <v>1357</v>
      </c>
      <c r="FD774" s="2" t="s">
        <v>5037</v>
      </c>
      <c r="FE774" s="2" t="s">
        <v>238</v>
      </c>
      <c r="FF774" s="2" t="s">
        <v>226</v>
      </c>
      <c r="FG774" s="4">
        <v>3</v>
      </c>
      <c r="FH774" s="8">
        <v>187.97</v>
      </c>
      <c r="FI774" s="4"/>
      <c r="FJ774" s="8"/>
      <c r="FK774" s="7"/>
      <c r="FL774" s="7"/>
      <c r="FM774" s="2" t="s">
        <v>239</v>
      </c>
      <c r="FN774" s="2" t="s">
        <v>237</v>
      </c>
      <c r="FO774" s="2" t="s">
        <v>1357</v>
      </c>
      <c r="FP774" s="2" t="s">
        <v>5038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239</v>
      </c>
      <c r="FZ774" s="2" t="s">
        <v>237</v>
      </c>
      <c r="GA774" s="2" t="s">
        <v>661</v>
      </c>
      <c r="GB774" s="2" t="s">
        <v>226</v>
      </c>
      <c r="GC774" s="2" t="s">
        <v>238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1002</v>
      </c>
      <c r="GL774" s="2" t="s">
        <v>237</v>
      </c>
      <c r="GM774" s="2" t="s">
        <v>1357</v>
      </c>
      <c r="GN774" s="2" t="s">
        <v>1466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239</v>
      </c>
      <c r="GX774" s="2" t="s">
        <v>237</v>
      </c>
      <c r="GY774" s="2" t="s">
        <v>1025</v>
      </c>
      <c r="GZ774" s="2" t="s">
        <v>1647</v>
      </c>
      <c r="HA774" s="2" t="s">
        <v>238</v>
      </c>
      <c r="HB774" s="2" t="s">
        <v>226</v>
      </c>
      <c r="HC774" s="4">
        <v>1</v>
      </c>
      <c r="HD774" s="8">
        <v>41.87</v>
      </c>
      <c r="HE774" s="4">
        <v>1</v>
      </c>
      <c r="HF774" s="8">
        <v>41.87</v>
      </c>
      <c r="HG774" s="7"/>
      <c r="HH774" s="7"/>
      <c r="HI774" s="2" t="s">
        <v>239</v>
      </c>
      <c r="HJ774" s="2" t="s">
        <v>237</v>
      </c>
      <c r="HK774" s="2" t="s">
        <v>994</v>
      </c>
      <c r="HL774" s="2" t="s">
        <v>1110</v>
      </c>
      <c r="HM774" s="2" t="s">
        <v>238</v>
      </c>
      <c r="HN774" s="2" t="s">
        <v>226</v>
      </c>
      <c r="HO774" s="4"/>
      <c r="HP774" s="8"/>
      <c r="HQ774" s="4">
        <v>3</v>
      </c>
      <c r="HR774" s="8">
        <v>110.22</v>
      </c>
      <c r="HS774" s="7">
        <v>-1</v>
      </c>
      <c r="HT774" s="7">
        <v>-1</v>
      </c>
      <c r="HU774" s="2" t="s">
        <v>1002</v>
      </c>
      <c r="HV774" s="2" t="s">
        <v>237</v>
      </c>
      <c r="HW774" s="2" t="s">
        <v>1357</v>
      </c>
      <c r="HX774" s="2" t="s">
        <v>5039</v>
      </c>
      <c r="HY774" s="2" t="s">
        <v>238</v>
      </c>
      <c r="HZ774" s="2" t="s">
        <v>291</v>
      </c>
      <c r="IA774" s="4"/>
      <c r="IB774" s="8"/>
      <c r="IC774" s="4">
        <v>1</v>
      </c>
      <c r="ID774" s="8">
        <v>44.37</v>
      </c>
      <c r="IE774" s="7">
        <v>-1</v>
      </c>
      <c r="IF774" s="7">
        <v>-1</v>
      </c>
      <c r="IG774" s="2" t="s">
        <v>239</v>
      </c>
      <c r="IH774" s="2" t="s">
        <v>237</v>
      </c>
      <c r="II774" s="2" t="s">
        <v>998</v>
      </c>
      <c r="IJ774" s="2" t="s">
        <v>2706</v>
      </c>
      <c r="IK774" s="2" t="s">
        <v>238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226</v>
      </c>
      <c r="IT774" s="2" t="s">
        <v>226</v>
      </c>
      <c r="IU774" s="2" t="s">
        <v>226</v>
      </c>
      <c r="IV774" s="2" t="s">
        <v>226</v>
      </c>
      <c r="IW774" s="2" t="s">
        <v>226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252</v>
      </c>
      <c r="JF774" s="2" t="s">
        <v>237</v>
      </c>
      <c r="JG774" s="2" t="s">
        <v>226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252</v>
      </c>
      <c r="JR774" s="2" t="s">
        <v>237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239</v>
      </c>
      <c r="KD774" s="2" t="s">
        <v>237</v>
      </c>
      <c r="KE774" s="2" t="s">
        <v>1121</v>
      </c>
      <c r="KF774" s="2" t="s">
        <v>3167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237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237</v>
      </c>
      <c r="LC774" s="2" t="s">
        <v>1004</v>
      </c>
      <c r="LD774" s="2" t="s">
        <v>2153</v>
      </c>
      <c r="LE774" s="2" t="s">
        <v>238</v>
      </c>
      <c r="LF774" s="2" t="s">
        <v>226</v>
      </c>
      <c r="LG774" s="4"/>
      <c r="LH774" s="8"/>
      <c r="LI774" s="4">
        <v>1</v>
      </c>
      <c r="LJ774" s="8">
        <v>40.32</v>
      </c>
      <c r="LK774" s="7">
        <v>-1</v>
      </c>
      <c r="LL774" s="7">
        <v>-1</v>
      </c>
      <c r="LM774" s="2" t="s">
        <v>239</v>
      </c>
      <c r="LN774" s="2" t="s">
        <v>237</v>
      </c>
      <c r="LO774" s="2" t="s">
        <v>321</v>
      </c>
      <c r="LP774" s="2" t="s">
        <v>777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239</v>
      </c>
      <c r="MX774" s="2" t="s">
        <v>237</v>
      </c>
      <c r="MY774" s="2" t="s">
        <v>1105</v>
      </c>
      <c r="MZ774" s="2" t="s">
        <v>1515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239</v>
      </c>
      <c r="NJ774" s="2" t="s">
        <v>237</v>
      </c>
      <c r="NK774" s="2" t="s">
        <v>1375</v>
      </c>
      <c r="NL774" s="2" t="s">
        <v>5040</v>
      </c>
      <c r="NM774" s="2" t="s">
        <v>238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239</v>
      </c>
      <c r="NV774" s="2" t="s">
        <v>237</v>
      </c>
      <c r="NW774" s="2" t="s">
        <v>1545</v>
      </c>
      <c r="NX774" s="2" t="s">
        <v>2034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266</v>
      </c>
      <c r="OH774" s="2" t="s">
        <v>237</v>
      </c>
      <c r="OI774" s="2" t="s">
        <v>226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252</v>
      </c>
      <c r="OT774" s="2" t="s">
        <v>237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237</v>
      </c>
      <c r="PG774" s="2" t="s">
        <v>226</v>
      </c>
      <c r="PH774" s="2" t="s">
        <v>226</v>
      </c>
      <c r="PI774" s="2" t="s">
        <v>238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239</v>
      </c>
      <c r="QP774" s="2" t="s">
        <v>237</v>
      </c>
      <c r="QQ774" s="2" t="s">
        <v>1068</v>
      </c>
      <c r="QR774" s="2" t="s">
        <v>1402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266</v>
      </c>
      <c r="RB774" s="2" t="s">
        <v>237</v>
      </c>
      <c r="RC774" s="2" t="s">
        <v>226</v>
      </c>
      <c r="RD774" s="2" t="s">
        <v>226</v>
      </c>
      <c r="RE774" s="2" t="s">
        <v>238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226</v>
      </c>
      <c r="RO774" s="2" t="s">
        <v>226</v>
      </c>
      <c r="RP774" s="2" t="s">
        <v>226</v>
      </c>
      <c r="RQ774" s="2" t="s">
        <v>226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239</v>
      </c>
      <c r="RZ774" s="2" t="s">
        <v>237</v>
      </c>
      <c r="SA774" s="2" t="s">
        <v>1040</v>
      </c>
      <c r="SB774" s="2" t="s">
        <v>2106</v>
      </c>
      <c r="SC774" s="2" t="s">
        <v>238</v>
      </c>
      <c r="SD774" s="2" t="s">
        <v>226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</row>
    <row r="775">
      <c r="A775" s="2" t="s">
        <v>5041</v>
      </c>
      <c r="B775" s="2" t="s">
        <v>577</v>
      </c>
      <c r="C775" s="2" t="s">
        <v>4666</v>
      </c>
      <c r="D775" s="2" t="s">
        <v>3985</v>
      </c>
      <c r="E775" s="2" t="s">
        <v>3986</v>
      </c>
      <c r="F775" s="2" t="s">
        <v>4854</v>
      </c>
      <c r="G775" s="2" t="s">
        <v>4855</v>
      </c>
      <c r="H775" s="2" t="s">
        <v>4856</v>
      </c>
      <c r="I775" s="2" t="s">
        <v>5042</v>
      </c>
      <c r="J775" s="2" t="s">
        <v>582</v>
      </c>
      <c r="K775" s="2" t="s">
        <v>2130</v>
      </c>
      <c r="L775" s="3">
        <v>27.6</v>
      </c>
      <c r="M775" s="3">
        <v>28.98</v>
      </c>
      <c r="N775" s="3">
        <v>59.99</v>
      </c>
      <c r="O775" s="2" t="s">
        <v>223</v>
      </c>
      <c r="P775" s="2" t="s">
        <v>224</v>
      </c>
      <c r="Q775" s="2" t="s">
        <v>225</v>
      </c>
      <c r="R775" s="2" t="s">
        <v>226</v>
      </c>
      <c r="S775" s="2" t="s">
        <v>4857</v>
      </c>
      <c r="T775" s="2" t="s">
        <v>969</v>
      </c>
      <c r="U775" s="2" t="s">
        <v>489</v>
      </c>
      <c r="V775" s="2" t="s">
        <v>1893</v>
      </c>
      <c r="W775" s="2" t="s">
        <v>1894</v>
      </c>
      <c r="X775" s="2" t="s">
        <v>231</v>
      </c>
      <c r="Y775" s="2" t="s">
        <v>1353</v>
      </c>
      <c r="Z775" s="4">
        <v>160</v>
      </c>
      <c r="AA775" s="4">
        <f>=ROUNDDOWN(32,0)</f>
      </c>
      <c r="AB775" s="5">
        <v>5</v>
      </c>
      <c r="AC775" s="2" t="s">
        <v>4858</v>
      </c>
      <c r="AD775" s="4">
        <v>70</v>
      </c>
      <c r="AE775" s="4">
        <v>70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28</v>
      </c>
      <c r="AQ775" s="8">
        <v>885.41</v>
      </c>
      <c r="AR775" s="4">
        <v>58</v>
      </c>
      <c r="AS775" s="8">
        <v>1792.21</v>
      </c>
      <c r="AT775" s="7">
        <v>-0.5172</v>
      </c>
      <c r="AU775" s="7">
        <v>-0.506</v>
      </c>
      <c r="AV775" s="4">
        <v>102</v>
      </c>
      <c r="AW775" s="8">
        <v>3749.13</v>
      </c>
      <c r="AX775" s="4">
        <v>316</v>
      </c>
      <c r="AY775" s="8">
        <v>12384.33</v>
      </c>
      <c r="AZ775" s="7">
        <v>-0.6772</v>
      </c>
      <c r="BA775" s="7">
        <v>-0.6973</v>
      </c>
      <c r="BB775" s="7">
        <v>0.2362</v>
      </c>
      <c r="BC775" s="4">
        <v>102</v>
      </c>
      <c r="BD775" s="8">
        <v>3749.13</v>
      </c>
      <c r="BE775" s="4">
        <v>316</v>
      </c>
      <c r="BF775" s="8">
        <v>12384.33</v>
      </c>
      <c r="BG775" s="7">
        <v>-0.6772</v>
      </c>
      <c r="BH775" s="7">
        <v>-0.6973</v>
      </c>
      <c r="BI775" s="7">
        <v>1</v>
      </c>
      <c r="BJ775" s="4">
        <v>28</v>
      </c>
      <c r="BK775" s="8">
        <v>885.41</v>
      </c>
      <c r="BL775" s="2" t="s">
        <v>5043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239</v>
      </c>
      <c r="BV775" s="2" t="s">
        <v>237</v>
      </c>
      <c r="BW775" s="2" t="s">
        <v>226</v>
      </c>
      <c r="BX775" s="2" t="s">
        <v>1662</v>
      </c>
      <c r="BY775" s="2" t="s">
        <v>238</v>
      </c>
      <c r="BZ775" s="2" t="s">
        <v>226</v>
      </c>
      <c r="CA775" s="4">
        <v>9</v>
      </c>
      <c r="CB775" s="8">
        <v>258.66</v>
      </c>
      <c r="CC775" s="4">
        <v>13</v>
      </c>
      <c r="CD775" s="8">
        <v>373.62</v>
      </c>
      <c r="CE775" s="7">
        <v>-0.3077</v>
      </c>
      <c r="CF775" s="7">
        <v>-0.3077</v>
      </c>
      <c r="CG775" s="2" t="s">
        <v>239</v>
      </c>
      <c r="CH775" s="2" t="s">
        <v>223</v>
      </c>
      <c r="CI775" s="2" t="s">
        <v>1357</v>
      </c>
      <c r="CJ775" s="2" t="s">
        <v>1386</v>
      </c>
      <c r="CK775" s="2" t="s">
        <v>238</v>
      </c>
      <c r="CL775" s="2" t="s">
        <v>226</v>
      </c>
      <c r="CM775" s="4">
        <v>3</v>
      </c>
      <c r="CN775" s="8">
        <v>90.54</v>
      </c>
      <c r="CO775" s="4">
        <v>7</v>
      </c>
      <c r="CP775" s="8">
        <v>211.26</v>
      </c>
      <c r="CQ775" s="7">
        <v>-0.5714</v>
      </c>
      <c r="CR775" s="7">
        <v>-0.5714</v>
      </c>
      <c r="CS775" s="2" t="s">
        <v>239</v>
      </c>
      <c r="CT775" s="2" t="s">
        <v>223</v>
      </c>
      <c r="CU775" s="2" t="s">
        <v>1357</v>
      </c>
      <c r="CV775" s="2" t="s">
        <v>1363</v>
      </c>
      <c r="CW775" s="2" t="s">
        <v>238</v>
      </c>
      <c r="CX775" s="2" t="s">
        <v>226</v>
      </c>
      <c r="CY775" s="4"/>
      <c r="CZ775" s="8"/>
      <c r="DA775" s="4">
        <v>1</v>
      </c>
      <c r="DB775" s="8">
        <v>24.07</v>
      </c>
      <c r="DC775" s="7">
        <v>-1</v>
      </c>
      <c r="DD775" s="7">
        <v>-1</v>
      </c>
      <c r="DE775" s="2" t="s">
        <v>239</v>
      </c>
      <c r="DF775" s="2" t="s">
        <v>223</v>
      </c>
      <c r="DG775" s="2" t="s">
        <v>980</v>
      </c>
      <c r="DH775" s="2" t="s">
        <v>4617</v>
      </c>
      <c r="DI775" s="2" t="s">
        <v>238</v>
      </c>
      <c r="DJ775" s="2" t="s">
        <v>226</v>
      </c>
      <c r="DK775" s="4">
        <v>1</v>
      </c>
      <c r="DL775" s="8">
        <v>27.06</v>
      </c>
      <c r="DM775" s="4"/>
      <c r="DN775" s="8"/>
      <c r="DO775" s="7"/>
      <c r="DP775" s="7"/>
      <c r="DQ775" s="2" t="s">
        <v>239</v>
      </c>
      <c r="DR775" s="2" t="s">
        <v>223</v>
      </c>
      <c r="DS775" s="2" t="s">
        <v>1357</v>
      </c>
      <c r="DT775" s="2" t="s">
        <v>1464</v>
      </c>
      <c r="DU775" s="2" t="s">
        <v>238</v>
      </c>
      <c r="DV775" s="2" t="s">
        <v>226</v>
      </c>
      <c r="DW775" s="4">
        <v>8</v>
      </c>
      <c r="DX775" s="8">
        <v>268.32</v>
      </c>
      <c r="DY775" s="4">
        <v>22</v>
      </c>
      <c r="DZ775" s="8">
        <v>737.88</v>
      </c>
      <c r="EA775" s="7">
        <v>-0.6364</v>
      </c>
      <c r="EB775" s="7">
        <v>-0.6364</v>
      </c>
      <c r="EC775" s="2" t="s">
        <v>239</v>
      </c>
      <c r="ED775" s="2" t="s">
        <v>223</v>
      </c>
      <c r="EE775" s="2" t="s">
        <v>1357</v>
      </c>
      <c r="EF775" s="2" t="s">
        <v>1386</v>
      </c>
      <c r="EG775" s="2" t="s">
        <v>238</v>
      </c>
      <c r="EH775" s="2" t="s">
        <v>226</v>
      </c>
      <c r="EI775" s="4">
        <v>2</v>
      </c>
      <c r="EJ775" s="8">
        <v>56.96</v>
      </c>
      <c r="EK775" s="4">
        <v>2</v>
      </c>
      <c r="EL775" s="8">
        <v>56.96</v>
      </c>
      <c r="EM775" s="7"/>
      <c r="EN775" s="7"/>
      <c r="EO775" s="2" t="s">
        <v>239</v>
      </c>
      <c r="EP775" s="2" t="s">
        <v>223</v>
      </c>
      <c r="EQ775" s="2" t="s">
        <v>1357</v>
      </c>
      <c r="ER775" s="2" t="s">
        <v>3811</v>
      </c>
      <c r="ES775" s="2" t="s">
        <v>238</v>
      </c>
      <c r="ET775" s="2" t="s">
        <v>226</v>
      </c>
      <c r="EU775" s="4">
        <v>4</v>
      </c>
      <c r="EV775" s="8">
        <v>154.52</v>
      </c>
      <c r="EW775" s="4">
        <v>1</v>
      </c>
      <c r="EX775" s="8">
        <v>28.97</v>
      </c>
      <c r="EY775" s="7">
        <v>3</v>
      </c>
      <c r="EZ775" s="7">
        <v>4.3338</v>
      </c>
      <c r="FA775" s="2" t="s">
        <v>239</v>
      </c>
      <c r="FB775" s="2" t="s">
        <v>223</v>
      </c>
      <c r="FC775" s="2" t="s">
        <v>1357</v>
      </c>
      <c r="FD775" s="2" t="s">
        <v>3811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223</v>
      </c>
      <c r="FO775" s="2" t="s">
        <v>1357</v>
      </c>
      <c r="FP775" s="2" t="s">
        <v>1386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239</v>
      </c>
      <c r="FZ775" s="2" t="s">
        <v>223</v>
      </c>
      <c r="GA775" s="2" t="s">
        <v>661</v>
      </c>
      <c r="GB775" s="2" t="s">
        <v>226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239</v>
      </c>
      <c r="GL775" s="2" t="s">
        <v>223</v>
      </c>
      <c r="GM775" s="2" t="s">
        <v>1302</v>
      </c>
      <c r="GN775" s="2" t="s">
        <v>915</v>
      </c>
      <c r="GO775" s="2" t="s">
        <v>238</v>
      </c>
      <c r="GP775" s="2" t="s">
        <v>226</v>
      </c>
      <c r="GQ775" s="4">
        <v>1</v>
      </c>
      <c r="GR775" s="8">
        <v>29.35</v>
      </c>
      <c r="GS775" s="4">
        <v>1</v>
      </c>
      <c r="GT775" s="8">
        <v>29.35</v>
      </c>
      <c r="GU775" s="7"/>
      <c r="GV775" s="7"/>
      <c r="GW775" s="2" t="s">
        <v>239</v>
      </c>
      <c r="GX775" s="2" t="s">
        <v>223</v>
      </c>
      <c r="GY775" s="2" t="s">
        <v>1025</v>
      </c>
      <c r="GZ775" s="2" t="s">
        <v>1733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239</v>
      </c>
      <c r="HJ775" s="2" t="s">
        <v>223</v>
      </c>
      <c r="HK775" s="2" t="s">
        <v>994</v>
      </c>
      <c r="HL775" s="2" t="s">
        <v>1092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1002</v>
      </c>
      <c r="HV775" s="2" t="s">
        <v>237</v>
      </c>
      <c r="HW775" s="2" t="s">
        <v>1357</v>
      </c>
      <c r="HX775" s="2" t="s">
        <v>1363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252</v>
      </c>
      <c r="IH775" s="2" t="s">
        <v>223</v>
      </c>
      <c r="II775" s="2" t="s">
        <v>226</v>
      </c>
      <c r="IJ775" s="2" t="s">
        <v>226</v>
      </c>
      <c r="IK775" s="2" t="s">
        <v>238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226</v>
      </c>
      <c r="IT775" s="2" t="s">
        <v>226</v>
      </c>
      <c r="IU775" s="2" t="s">
        <v>226</v>
      </c>
      <c r="IV775" s="2" t="s">
        <v>226</v>
      </c>
      <c r="IW775" s="2" t="s">
        <v>226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448</v>
      </c>
      <c r="JF775" s="2" t="s">
        <v>223</v>
      </c>
      <c r="JG775" s="2" t="s">
        <v>226</v>
      </c>
      <c r="JH775" s="2" t="s">
        <v>226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252</v>
      </c>
      <c r="JR775" s="2" t="s">
        <v>223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>
        <v>2</v>
      </c>
      <c r="JZ775" s="8">
        <v>63.76</v>
      </c>
      <c r="KA775" s="7">
        <v>-1</v>
      </c>
      <c r="KB775" s="7">
        <v>-1</v>
      </c>
      <c r="KC775" s="2" t="s">
        <v>239</v>
      </c>
      <c r="KD775" s="2" t="s">
        <v>223</v>
      </c>
      <c r="KE775" s="2" t="s">
        <v>1237</v>
      </c>
      <c r="KF775" s="2" t="s">
        <v>636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223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>
        <v>3</v>
      </c>
      <c r="KX775" s="8">
        <v>86.94</v>
      </c>
      <c r="KY775" s="7">
        <v>-1</v>
      </c>
      <c r="KZ775" s="7">
        <v>-1</v>
      </c>
      <c r="LA775" s="2" t="s">
        <v>239</v>
      </c>
      <c r="LB775" s="2" t="s">
        <v>223</v>
      </c>
      <c r="LC775" s="2" t="s">
        <v>1357</v>
      </c>
      <c r="LD775" s="2" t="s">
        <v>3999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239</v>
      </c>
      <c r="LN775" s="2" t="s">
        <v>223</v>
      </c>
      <c r="LO775" s="2" t="s">
        <v>2091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239</v>
      </c>
      <c r="MX775" s="2" t="s">
        <v>223</v>
      </c>
      <c r="MY775" s="2" t="s">
        <v>1634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>
        <v>6</v>
      </c>
      <c r="NF775" s="8">
        <v>179.4</v>
      </c>
      <c r="NG775" s="7">
        <v>-1</v>
      </c>
      <c r="NH775" s="7">
        <v>-1</v>
      </c>
      <c r="NI775" s="2" t="s">
        <v>239</v>
      </c>
      <c r="NJ775" s="2" t="s">
        <v>261</v>
      </c>
      <c r="NK775" s="2" t="s">
        <v>1375</v>
      </c>
      <c r="NL775" s="2" t="s">
        <v>5044</v>
      </c>
      <c r="NM775" s="2" t="s">
        <v>238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239</v>
      </c>
      <c r="NV775" s="2" t="s">
        <v>237</v>
      </c>
      <c r="NW775" s="2" t="s">
        <v>1018</v>
      </c>
      <c r="NX775" s="2" t="s">
        <v>1033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266</v>
      </c>
      <c r="OH775" s="2" t="s">
        <v>223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236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223</v>
      </c>
      <c r="PG775" s="2" t="s">
        <v>226</v>
      </c>
      <c r="PH775" s="2" t="s">
        <v>226</v>
      </c>
      <c r="PI775" s="2" t="s">
        <v>238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239</v>
      </c>
      <c r="QP775" s="2" t="s">
        <v>237</v>
      </c>
      <c r="QQ775" s="2" t="s">
        <v>1009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266</v>
      </c>
      <c r="RB775" s="2" t="s">
        <v>223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226</v>
      </c>
      <c r="RO775" s="2" t="s">
        <v>226</v>
      </c>
      <c r="RP775" s="2" t="s">
        <v>226</v>
      </c>
      <c r="RQ775" s="2" t="s">
        <v>226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239</v>
      </c>
      <c r="RZ775" s="2" t="s">
        <v>237</v>
      </c>
      <c r="SA775" s="2" t="s">
        <v>621</v>
      </c>
      <c r="SB775" s="2" t="s">
        <v>1125</v>
      </c>
      <c r="SC775" s="2" t="s">
        <v>238</v>
      </c>
      <c r="SD775" s="2" t="s">
        <v>226</v>
      </c>
      <c r="SE775" s="4">
        <v>160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>
        <v>70</v>
      </c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</row>
    <row r="776">
      <c r="A776" s="2" t="s">
        <v>5045</v>
      </c>
      <c r="B776" s="2" t="s">
        <v>577</v>
      </c>
      <c r="C776" s="2" t="s">
        <v>4666</v>
      </c>
      <c r="D776" s="2" t="s">
        <v>3985</v>
      </c>
      <c r="E776" s="2" t="s">
        <v>3986</v>
      </c>
      <c r="F776" s="2" t="s">
        <v>4854</v>
      </c>
      <c r="G776" s="2" t="s">
        <v>4855</v>
      </c>
      <c r="H776" s="2" t="s">
        <v>4856</v>
      </c>
      <c r="I776" s="2" t="s">
        <v>5042</v>
      </c>
      <c r="J776" s="2" t="s">
        <v>221</v>
      </c>
      <c r="K776" s="2" t="s">
        <v>2130</v>
      </c>
      <c r="L776" s="3">
        <v>33.6</v>
      </c>
      <c r="M776" s="3">
        <v>35.28</v>
      </c>
      <c r="N776" s="3">
        <v>69.99</v>
      </c>
      <c r="O776" s="2" t="s">
        <v>223</v>
      </c>
      <c r="P776" s="2" t="s">
        <v>224</v>
      </c>
      <c r="Q776" s="2" t="s">
        <v>225</v>
      </c>
      <c r="R776" s="2" t="s">
        <v>226</v>
      </c>
      <c r="S776" s="2" t="s">
        <v>4857</v>
      </c>
      <c r="T776" s="2" t="s">
        <v>969</v>
      </c>
      <c r="U776" s="2" t="s">
        <v>371</v>
      </c>
      <c r="V776" s="2" t="s">
        <v>1893</v>
      </c>
      <c r="W776" s="2" t="s">
        <v>1894</v>
      </c>
      <c r="X776" s="2" t="s">
        <v>231</v>
      </c>
      <c r="Y776" s="2" t="s">
        <v>1353</v>
      </c>
      <c r="Z776" s="4">
        <v>242</v>
      </c>
      <c r="AA776" s="4">
        <f>=ROUNDDOWN(26.8888888888889,0)</f>
      </c>
      <c r="AB776" s="5">
        <v>9</v>
      </c>
      <c r="AC776" s="2" t="s">
        <v>4858</v>
      </c>
      <c r="AD776" s="4">
        <v>250</v>
      </c>
      <c r="AE776" s="4">
        <v>250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45</v>
      </c>
      <c r="AQ776" s="8">
        <v>1668.77</v>
      </c>
      <c r="AR776" s="4">
        <v>111</v>
      </c>
      <c r="AS776" s="8">
        <v>4203.13</v>
      </c>
      <c r="AT776" s="7">
        <v>-0.5946</v>
      </c>
      <c r="AU776" s="7">
        <v>-0.603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>
        <v>0.4451</v>
      </c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>
        <v>45</v>
      </c>
      <c r="BK776" s="8">
        <v>1668.77</v>
      </c>
      <c r="BL776" s="2" t="s">
        <v>5046</v>
      </c>
      <c r="BM776" s="7">
        <v>1</v>
      </c>
      <c r="BN776" s="7">
        <v>1</v>
      </c>
      <c r="BO776" s="4"/>
      <c r="BP776" s="8"/>
      <c r="BQ776" s="4">
        <v>3</v>
      </c>
      <c r="BR776" s="8">
        <v>124.17</v>
      </c>
      <c r="BS776" s="7">
        <v>-1</v>
      </c>
      <c r="BT776" s="7">
        <v>-1</v>
      </c>
      <c r="BU776" s="2" t="s">
        <v>239</v>
      </c>
      <c r="BV776" s="2" t="s">
        <v>237</v>
      </c>
      <c r="BW776" s="2" t="s">
        <v>226</v>
      </c>
      <c r="BX776" s="2" t="s">
        <v>1508</v>
      </c>
      <c r="BY776" s="2" t="s">
        <v>238</v>
      </c>
      <c r="BZ776" s="2" t="s">
        <v>226</v>
      </c>
      <c r="CA776" s="4">
        <v>9</v>
      </c>
      <c r="CB776" s="8">
        <v>310.41</v>
      </c>
      <c r="CC776" s="4">
        <v>10</v>
      </c>
      <c r="CD776" s="8">
        <v>344.9</v>
      </c>
      <c r="CE776" s="7">
        <v>-0.1</v>
      </c>
      <c r="CF776" s="7">
        <v>-0.1</v>
      </c>
      <c r="CG776" s="2" t="s">
        <v>239</v>
      </c>
      <c r="CH776" s="2" t="s">
        <v>223</v>
      </c>
      <c r="CI776" s="2" t="s">
        <v>1357</v>
      </c>
      <c r="CJ776" s="2" t="s">
        <v>1362</v>
      </c>
      <c r="CK776" s="2" t="s">
        <v>238</v>
      </c>
      <c r="CL776" s="2" t="s">
        <v>226</v>
      </c>
      <c r="CM776" s="4">
        <v>3</v>
      </c>
      <c r="CN776" s="8">
        <v>108.66</v>
      </c>
      <c r="CO776" s="4">
        <v>12</v>
      </c>
      <c r="CP776" s="8">
        <v>434.64</v>
      </c>
      <c r="CQ776" s="7">
        <v>-0.75</v>
      </c>
      <c r="CR776" s="7">
        <v>-0.75</v>
      </c>
      <c r="CS776" s="2" t="s">
        <v>239</v>
      </c>
      <c r="CT776" s="2" t="s">
        <v>223</v>
      </c>
      <c r="CU776" s="2" t="s">
        <v>1357</v>
      </c>
      <c r="CV776" s="2" t="s">
        <v>1363</v>
      </c>
      <c r="CW776" s="2" t="s">
        <v>238</v>
      </c>
      <c r="CX776" s="2" t="s">
        <v>226</v>
      </c>
      <c r="CY776" s="4">
        <v>3</v>
      </c>
      <c r="CZ776" s="8">
        <v>102.9</v>
      </c>
      <c r="DA776" s="4">
        <v>5</v>
      </c>
      <c r="DB776" s="8">
        <v>171.5</v>
      </c>
      <c r="DC776" s="7">
        <v>-0.4</v>
      </c>
      <c r="DD776" s="7">
        <v>-0.4</v>
      </c>
      <c r="DE776" s="2" t="s">
        <v>239</v>
      </c>
      <c r="DF776" s="2" t="s">
        <v>223</v>
      </c>
      <c r="DG776" s="2" t="s">
        <v>980</v>
      </c>
      <c r="DH776" s="2" t="s">
        <v>3274</v>
      </c>
      <c r="DI776" s="2" t="s">
        <v>238</v>
      </c>
      <c r="DJ776" s="2" t="s">
        <v>226</v>
      </c>
      <c r="DK776" s="4">
        <v>2</v>
      </c>
      <c r="DL776" s="8">
        <v>64.94</v>
      </c>
      <c r="DM776" s="4">
        <v>1</v>
      </c>
      <c r="DN776" s="8">
        <v>32.47</v>
      </c>
      <c r="DO776" s="7">
        <v>1</v>
      </c>
      <c r="DP776" s="7">
        <v>1</v>
      </c>
      <c r="DQ776" s="2" t="s">
        <v>239</v>
      </c>
      <c r="DR776" s="2" t="s">
        <v>223</v>
      </c>
      <c r="DS776" s="2" t="s">
        <v>1357</v>
      </c>
      <c r="DT776" s="2" t="s">
        <v>1363</v>
      </c>
      <c r="DU776" s="2" t="s">
        <v>238</v>
      </c>
      <c r="DV776" s="2" t="s">
        <v>226</v>
      </c>
      <c r="DW776" s="4">
        <v>23</v>
      </c>
      <c r="DX776" s="8">
        <v>899.99</v>
      </c>
      <c r="DY776" s="4">
        <v>70</v>
      </c>
      <c r="DZ776" s="8">
        <v>2739.1</v>
      </c>
      <c r="EA776" s="7">
        <v>-0.6714</v>
      </c>
      <c r="EB776" s="7">
        <v>-0.6714</v>
      </c>
      <c r="EC776" s="2" t="s">
        <v>239</v>
      </c>
      <c r="ED776" s="2" t="s">
        <v>223</v>
      </c>
      <c r="EE776" s="2" t="s">
        <v>1357</v>
      </c>
      <c r="EF776" s="2" t="s">
        <v>1363</v>
      </c>
      <c r="EG776" s="2" t="s">
        <v>238</v>
      </c>
      <c r="EH776" s="2" t="s">
        <v>226</v>
      </c>
      <c r="EI776" s="4">
        <v>2</v>
      </c>
      <c r="EJ776" s="8">
        <v>68.36</v>
      </c>
      <c r="EK776" s="4"/>
      <c r="EL776" s="8"/>
      <c r="EM776" s="7"/>
      <c r="EN776" s="7"/>
      <c r="EO776" s="2" t="s">
        <v>239</v>
      </c>
      <c r="EP776" s="2" t="s">
        <v>223</v>
      </c>
      <c r="EQ776" s="2" t="s">
        <v>1357</v>
      </c>
      <c r="ER776" s="2" t="s">
        <v>1363</v>
      </c>
      <c r="ES776" s="2" t="s">
        <v>238</v>
      </c>
      <c r="ET776" s="2" t="s">
        <v>226</v>
      </c>
      <c r="EU776" s="4"/>
      <c r="EV776" s="8"/>
      <c r="EW776" s="4">
        <v>1</v>
      </c>
      <c r="EX776" s="8">
        <v>35.27</v>
      </c>
      <c r="EY776" s="7">
        <v>-1</v>
      </c>
      <c r="EZ776" s="7">
        <v>-1</v>
      </c>
      <c r="FA776" s="2" t="s">
        <v>239</v>
      </c>
      <c r="FB776" s="2" t="s">
        <v>223</v>
      </c>
      <c r="FC776" s="2" t="s">
        <v>1357</v>
      </c>
      <c r="FD776" s="2" t="s">
        <v>3813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223</v>
      </c>
      <c r="FO776" s="2" t="s">
        <v>1357</v>
      </c>
      <c r="FP776" s="2" t="s">
        <v>1362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239</v>
      </c>
      <c r="FZ776" s="2" t="s">
        <v>223</v>
      </c>
      <c r="GA776" s="2" t="s">
        <v>661</v>
      </c>
      <c r="GB776" s="2" t="s">
        <v>226</v>
      </c>
      <c r="GC776" s="2" t="s">
        <v>238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448</v>
      </c>
      <c r="GL776" s="2" t="s">
        <v>223</v>
      </c>
      <c r="GM776" s="2" t="s">
        <v>226</v>
      </c>
      <c r="GN776" s="2" t="s">
        <v>226</v>
      </c>
      <c r="GO776" s="2" t="s">
        <v>238</v>
      </c>
      <c r="GP776" s="2" t="s">
        <v>226</v>
      </c>
      <c r="GQ776" s="4"/>
      <c r="GR776" s="8"/>
      <c r="GS776" s="4">
        <v>2</v>
      </c>
      <c r="GT776" s="8">
        <v>70.46</v>
      </c>
      <c r="GU776" s="7">
        <v>-1</v>
      </c>
      <c r="GV776" s="7">
        <v>-1</v>
      </c>
      <c r="GW776" s="2" t="s">
        <v>239</v>
      </c>
      <c r="GX776" s="2" t="s">
        <v>223</v>
      </c>
      <c r="GY776" s="2" t="s">
        <v>1025</v>
      </c>
      <c r="GZ776" s="2" t="s">
        <v>3371</v>
      </c>
      <c r="HA776" s="2" t="s">
        <v>238</v>
      </c>
      <c r="HB776" s="2" t="s">
        <v>226</v>
      </c>
      <c r="HC776" s="4">
        <v>1</v>
      </c>
      <c r="HD776" s="8">
        <v>35.89</v>
      </c>
      <c r="HE776" s="4">
        <v>2</v>
      </c>
      <c r="HF776" s="8">
        <v>71.78</v>
      </c>
      <c r="HG776" s="7">
        <v>-0.5</v>
      </c>
      <c r="HH776" s="7">
        <v>-0.5</v>
      </c>
      <c r="HI776" s="2" t="s">
        <v>239</v>
      </c>
      <c r="HJ776" s="2" t="s">
        <v>223</v>
      </c>
      <c r="HK776" s="2" t="s">
        <v>994</v>
      </c>
      <c r="HL776" s="2" t="s">
        <v>1211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237</v>
      </c>
      <c r="HW776" s="2" t="s">
        <v>1357</v>
      </c>
      <c r="HX776" s="2" t="s">
        <v>1363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252</v>
      </c>
      <c r="IH776" s="2" t="s">
        <v>223</v>
      </c>
      <c r="II776" s="2" t="s">
        <v>226</v>
      </c>
      <c r="IJ776" s="2" t="s">
        <v>226</v>
      </c>
      <c r="IK776" s="2" t="s">
        <v>238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226</v>
      </c>
      <c r="IT776" s="2" t="s">
        <v>226</v>
      </c>
      <c r="IU776" s="2" t="s">
        <v>226</v>
      </c>
      <c r="IV776" s="2" t="s">
        <v>226</v>
      </c>
      <c r="IW776" s="2" t="s">
        <v>226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448</v>
      </c>
      <c r="JF776" s="2" t="s">
        <v>223</v>
      </c>
      <c r="JG776" s="2" t="s">
        <v>226</v>
      </c>
      <c r="JH776" s="2" t="s">
        <v>226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252</v>
      </c>
      <c r="JR776" s="2" t="s">
        <v>223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>
        <v>2</v>
      </c>
      <c r="JX776" s="8">
        <v>77.62</v>
      </c>
      <c r="JY776" s="4"/>
      <c r="JZ776" s="8"/>
      <c r="KA776" s="7"/>
      <c r="KB776" s="7"/>
      <c r="KC776" s="2" t="s">
        <v>239</v>
      </c>
      <c r="KD776" s="2" t="s">
        <v>223</v>
      </c>
      <c r="KE776" s="2" t="s">
        <v>1237</v>
      </c>
      <c r="KF776" s="2" t="s">
        <v>3418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223</v>
      </c>
      <c r="KQ776" s="2" t="s">
        <v>226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252</v>
      </c>
      <c r="LB776" s="2" t="s">
        <v>223</v>
      </c>
      <c r="LC776" s="2" t="s">
        <v>1357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239</v>
      </c>
      <c r="LN776" s="2" t="s">
        <v>223</v>
      </c>
      <c r="LO776" s="2" t="s">
        <v>321</v>
      </c>
      <c r="LP776" s="2" t="s">
        <v>889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239</v>
      </c>
      <c r="MX776" s="2" t="s">
        <v>223</v>
      </c>
      <c r="MY776" s="2" t="s">
        <v>1634</v>
      </c>
      <c r="MZ776" s="2" t="s">
        <v>802</v>
      </c>
      <c r="NA776" s="2" t="s">
        <v>238</v>
      </c>
      <c r="NB776" s="2" t="s">
        <v>226</v>
      </c>
      <c r="NC776" s="4"/>
      <c r="ND776" s="8"/>
      <c r="NE776" s="4">
        <v>4</v>
      </c>
      <c r="NF776" s="8">
        <v>143.56</v>
      </c>
      <c r="NG776" s="7">
        <v>-1</v>
      </c>
      <c r="NH776" s="7">
        <v>-1</v>
      </c>
      <c r="NI776" s="2" t="s">
        <v>239</v>
      </c>
      <c r="NJ776" s="2" t="s">
        <v>261</v>
      </c>
      <c r="NK776" s="2" t="s">
        <v>1375</v>
      </c>
      <c r="NL776" s="2" t="s">
        <v>4876</v>
      </c>
      <c r="NM776" s="2" t="s">
        <v>238</v>
      </c>
      <c r="NN776" s="2" t="s">
        <v>226</v>
      </c>
      <c r="NO776" s="4"/>
      <c r="NP776" s="8"/>
      <c r="NQ776" s="4">
        <v>1</v>
      </c>
      <c r="NR776" s="8">
        <v>35.28</v>
      </c>
      <c r="NS776" s="7">
        <v>-1</v>
      </c>
      <c r="NT776" s="7">
        <v>-1</v>
      </c>
      <c r="NU776" s="2" t="s">
        <v>239</v>
      </c>
      <c r="NV776" s="2" t="s">
        <v>237</v>
      </c>
      <c r="NW776" s="2" t="s">
        <v>1018</v>
      </c>
      <c r="NX776" s="2" t="s">
        <v>5047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239</v>
      </c>
      <c r="OH776" s="2" t="s">
        <v>237</v>
      </c>
      <c r="OI776" s="2" t="s">
        <v>1010</v>
      </c>
      <c r="OJ776" s="2" t="s">
        <v>1174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236</v>
      </c>
      <c r="OT776" s="2" t="s">
        <v>223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223</v>
      </c>
      <c r="PG776" s="2" t="s">
        <v>226</v>
      </c>
      <c r="PH776" s="2" t="s">
        <v>226</v>
      </c>
      <c r="PI776" s="2" t="s">
        <v>238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236</v>
      </c>
      <c r="QP776" s="2" t="s">
        <v>237</v>
      </c>
      <c r="QQ776" s="2" t="s">
        <v>226</v>
      </c>
      <c r="QR776" s="2" t="s">
        <v>226</v>
      </c>
      <c r="QS776" s="2" t="s">
        <v>238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266</v>
      </c>
      <c r="RB776" s="2" t="s">
        <v>223</v>
      </c>
      <c r="RC776" s="2" t="s">
        <v>226</v>
      </c>
      <c r="RD776" s="2" t="s">
        <v>226</v>
      </c>
      <c r="RE776" s="2" t="s">
        <v>238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226</v>
      </c>
      <c r="RO776" s="2" t="s">
        <v>226</v>
      </c>
      <c r="RP776" s="2" t="s">
        <v>226</v>
      </c>
      <c r="RQ776" s="2" t="s">
        <v>226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239</v>
      </c>
      <c r="RZ776" s="2" t="s">
        <v>237</v>
      </c>
      <c r="SA776" s="2" t="s">
        <v>621</v>
      </c>
      <c r="SB776" s="2" t="s">
        <v>1768</v>
      </c>
      <c r="SC776" s="2" t="s">
        <v>238</v>
      </c>
      <c r="SD776" s="2" t="s">
        <v>226</v>
      </c>
      <c r="SE776" s="4">
        <v>242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>
        <v>250</v>
      </c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</row>
    <row r="777">
      <c r="A777" s="2" t="s">
        <v>5048</v>
      </c>
      <c r="B777" s="2" t="s">
        <v>577</v>
      </c>
      <c r="C777" s="2" t="s">
        <v>4666</v>
      </c>
      <c r="D777" s="2" t="s">
        <v>3985</v>
      </c>
      <c r="E777" s="2" t="s">
        <v>3986</v>
      </c>
      <c r="F777" s="2" t="s">
        <v>4854</v>
      </c>
      <c r="G777" s="2" t="s">
        <v>4855</v>
      </c>
      <c r="H777" s="2" t="s">
        <v>4856</v>
      </c>
      <c r="I777" s="2" t="s">
        <v>5042</v>
      </c>
      <c r="J777" s="2" t="s">
        <v>268</v>
      </c>
      <c r="K777" s="2" t="s">
        <v>2130</v>
      </c>
      <c r="L777" s="3">
        <v>38.4</v>
      </c>
      <c r="M777" s="3">
        <v>40.32</v>
      </c>
      <c r="N777" s="3">
        <v>79.99</v>
      </c>
      <c r="O777" s="2" t="s">
        <v>223</v>
      </c>
      <c r="P777" s="2" t="s">
        <v>224</v>
      </c>
      <c r="Q777" s="2" t="s">
        <v>225</v>
      </c>
      <c r="R777" s="2" t="s">
        <v>226</v>
      </c>
      <c r="S777" s="2" t="s">
        <v>4857</v>
      </c>
      <c r="T777" s="2" t="s">
        <v>969</v>
      </c>
      <c r="U777" s="2" t="s">
        <v>371</v>
      </c>
      <c r="V777" s="2" t="s">
        <v>1893</v>
      </c>
      <c r="W777" s="2" t="s">
        <v>1894</v>
      </c>
      <c r="X777" s="2" t="s">
        <v>231</v>
      </c>
      <c r="Y777" s="2" t="s">
        <v>1353</v>
      </c>
      <c r="Z777" s="4">
        <v>361</v>
      </c>
      <c r="AA777" s="4">
        <f>=ROUNDDOWN(40.1111111111111,0)</f>
      </c>
      <c r="AB777" s="5">
        <v>9</v>
      </c>
      <c r="AC777" s="2" t="s">
        <v>226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29</v>
      </c>
      <c r="AQ777" s="8">
        <v>1194.95</v>
      </c>
      <c r="AR777" s="4">
        <v>147</v>
      </c>
      <c r="AS777" s="8">
        <v>6388.99</v>
      </c>
      <c r="AT777" s="7">
        <v>-0.8027</v>
      </c>
      <c r="AU777" s="7">
        <v>-0.813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>
        <v>0.3187</v>
      </c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>
        <v>29</v>
      </c>
      <c r="BK777" s="8">
        <v>1194.95</v>
      </c>
      <c r="BL777" s="2" t="s">
        <v>5049</v>
      </c>
      <c r="BM777" s="7">
        <v>1</v>
      </c>
      <c r="BN777" s="7">
        <v>1</v>
      </c>
      <c r="BO777" s="4"/>
      <c r="BP777" s="8"/>
      <c r="BQ777" s="4">
        <v>6</v>
      </c>
      <c r="BR777" s="8">
        <v>251.82</v>
      </c>
      <c r="BS777" s="7">
        <v>-1</v>
      </c>
      <c r="BT777" s="7">
        <v>-1</v>
      </c>
      <c r="BU777" s="2" t="s">
        <v>239</v>
      </c>
      <c r="BV777" s="2" t="s">
        <v>237</v>
      </c>
      <c r="BW777" s="2" t="s">
        <v>226</v>
      </c>
      <c r="BX777" s="2" t="s">
        <v>1651</v>
      </c>
      <c r="BY777" s="2" t="s">
        <v>238</v>
      </c>
      <c r="BZ777" s="2" t="s">
        <v>226</v>
      </c>
      <c r="CA777" s="4">
        <v>1</v>
      </c>
      <c r="CB777" s="8">
        <v>40.24</v>
      </c>
      <c r="CC777" s="4">
        <v>7</v>
      </c>
      <c r="CD777" s="8">
        <v>281.68</v>
      </c>
      <c r="CE777" s="7">
        <v>-0.8571</v>
      </c>
      <c r="CF777" s="7">
        <v>-0.8571</v>
      </c>
      <c r="CG777" s="2" t="s">
        <v>239</v>
      </c>
      <c r="CH777" s="2" t="s">
        <v>223</v>
      </c>
      <c r="CI777" s="2" t="s">
        <v>1357</v>
      </c>
      <c r="CJ777" s="2" t="s">
        <v>1386</v>
      </c>
      <c r="CK777" s="2" t="s">
        <v>238</v>
      </c>
      <c r="CL777" s="2" t="s">
        <v>226</v>
      </c>
      <c r="CM777" s="4">
        <v>8</v>
      </c>
      <c r="CN777" s="8">
        <v>338.08</v>
      </c>
      <c r="CO777" s="4">
        <v>22</v>
      </c>
      <c r="CP777" s="8">
        <v>929.72</v>
      </c>
      <c r="CQ777" s="7">
        <v>-0.6364</v>
      </c>
      <c r="CR777" s="7">
        <v>-0.6364</v>
      </c>
      <c r="CS777" s="2" t="s">
        <v>239</v>
      </c>
      <c r="CT777" s="2" t="s">
        <v>223</v>
      </c>
      <c r="CU777" s="2" t="s">
        <v>1357</v>
      </c>
      <c r="CV777" s="2" t="s">
        <v>1386</v>
      </c>
      <c r="CW777" s="2" t="s">
        <v>238</v>
      </c>
      <c r="CX777" s="2" t="s">
        <v>226</v>
      </c>
      <c r="CY777" s="4">
        <v>5</v>
      </c>
      <c r="CZ777" s="8">
        <v>200</v>
      </c>
      <c r="DA777" s="4">
        <v>5</v>
      </c>
      <c r="DB777" s="8">
        <v>200</v>
      </c>
      <c r="DC777" s="7"/>
      <c r="DD777" s="7"/>
      <c r="DE777" s="2" t="s">
        <v>239</v>
      </c>
      <c r="DF777" s="2" t="s">
        <v>223</v>
      </c>
      <c r="DG777" s="2" t="s">
        <v>980</v>
      </c>
      <c r="DH777" s="2" t="s">
        <v>3274</v>
      </c>
      <c r="DI777" s="2" t="s">
        <v>238</v>
      </c>
      <c r="DJ777" s="2" t="s">
        <v>226</v>
      </c>
      <c r="DK777" s="4">
        <v>1</v>
      </c>
      <c r="DL777" s="8">
        <v>37.88</v>
      </c>
      <c r="DM777" s="4"/>
      <c r="DN777" s="8"/>
      <c r="DO777" s="7"/>
      <c r="DP777" s="7"/>
      <c r="DQ777" s="2" t="s">
        <v>239</v>
      </c>
      <c r="DR777" s="2" t="s">
        <v>223</v>
      </c>
      <c r="DS777" s="2" t="s">
        <v>1357</v>
      </c>
      <c r="DT777" s="2" t="s">
        <v>1419</v>
      </c>
      <c r="DU777" s="2" t="s">
        <v>238</v>
      </c>
      <c r="DV777" s="2" t="s">
        <v>226</v>
      </c>
      <c r="DW777" s="4"/>
      <c r="DX777" s="8"/>
      <c r="DY777" s="4">
        <v>90</v>
      </c>
      <c r="DZ777" s="8">
        <v>4025.7</v>
      </c>
      <c r="EA777" s="7">
        <v>-1</v>
      </c>
      <c r="EB777" s="7">
        <v>-1</v>
      </c>
      <c r="EC777" s="2" t="s">
        <v>239</v>
      </c>
      <c r="ED777" s="2" t="s">
        <v>223</v>
      </c>
      <c r="EE777" s="2" t="s">
        <v>1357</v>
      </c>
      <c r="EF777" s="2" t="s">
        <v>1663</v>
      </c>
      <c r="EG777" s="2" t="s">
        <v>238</v>
      </c>
      <c r="EH777" s="2" t="s">
        <v>226</v>
      </c>
      <c r="EI777" s="4">
        <v>2</v>
      </c>
      <c r="EJ777" s="8">
        <v>79.74</v>
      </c>
      <c r="EK777" s="4">
        <v>3</v>
      </c>
      <c r="EL777" s="8">
        <v>119.61</v>
      </c>
      <c r="EM777" s="7">
        <v>-0.3333</v>
      </c>
      <c r="EN777" s="7">
        <v>-0.3333</v>
      </c>
      <c r="EO777" s="2" t="s">
        <v>239</v>
      </c>
      <c r="EP777" s="2" t="s">
        <v>223</v>
      </c>
      <c r="EQ777" s="2" t="s">
        <v>1357</v>
      </c>
      <c r="ER777" s="2" t="s">
        <v>1363</v>
      </c>
      <c r="ES777" s="2" t="s">
        <v>238</v>
      </c>
      <c r="ET777" s="2" t="s">
        <v>226</v>
      </c>
      <c r="EU777" s="4"/>
      <c r="EV777" s="8"/>
      <c r="EW777" s="4"/>
      <c r="EX777" s="8"/>
      <c r="EY777" s="7"/>
      <c r="EZ777" s="7"/>
      <c r="FA777" s="2" t="s">
        <v>239</v>
      </c>
      <c r="FB777" s="2" t="s">
        <v>223</v>
      </c>
      <c r="FC777" s="2" t="s">
        <v>1357</v>
      </c>
      <c r="FD777" s="2" t="s">
        <v>1366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223</v>
      </c>
      <c r="FO777" s="2" t="s">
        <v>1357</v>
      </c>
      <c r="FP777" s="2" t="s">
        <v>1363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239</v>
      </c>
      <c r="FZ777" s="2" t="s">
        <v>223</v>
      </c>
      <c r="GA777" s="2" t="s">
        <v>661</v>
      </c>
      <c r="GB777" s="2" t="s">
        <v>226</v>
      </c>
      <c r="GC777" s="2" t="s">
        <v>238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1002</v>
      </c>
      <c r="GL777" s="2" t="s">
        <v>237</v>
      </c>
      <c r="GM777" s="2" t="s">
        <v>1357</v>
      </c>
      <c r="GN777" s="2" t="s">
        <v>2184</v>
      </c>
      <c r="GO777" s="2" t="s">
        <v>238</v>
      </c>
      <c r="GP777" s="2" t="s">
        <v>226</v>
      </c>
      <c r="GQ777" s="4">
        <v>2</v>
      </c>
      <c r="GR777" s="8">
        <v>82.2</v>
      </c>
      <c r="GS777" s="4">
        <v>3</v>
      </c>
      <c r="GT777" s="8">
        <v>123.3</v>
      </c>
      <c r="GU777" s="7">
        <v>-0.3333</v>
      </c>
      <c r="GV777" s="7">
        <v>-0.3333</v>
      </c>
      <c r="GW777" s="2" t="s">
        <v>239</v>
      </c>
      <c r="GX777" s="2" t="s">
        <v>223</v>
      </c>
      <c r="GY777" s="2" t="s">
        <v>1025</v>
      </c>
      <c r="GZ777" s="2" t="s">
        <v>634</v>
      </c>
      <c r="HA777" s="2" t="s">
        <v>238</v>
      </c>
      <c r="HB777" s="2" t="s">
        <v>226</v>
      </c>
      <c r="HC777" s="4">
        <v>2</v>
      </c>
      <c r="HD777" s="8">
        <v>75.36</v>
      </c>
      <c r="HE777" s="4"/>
      <c r="HF777" s="8"/>
      <c r="HG777" s="7"/>
      <c r="HH777" s="7"/>
      <c r="HI777" s="2" t="s">
        <v>239</v>
      </c>
      <c r="HJ777" s="2" t="s">
        <v>223</v>
      </c>
      <c r="HK777" s="2" t="s">
        <v>994</v>
      </c>
      <c r="HL777" s="2" t="s">
        <v>1124</v>
      </c>
      <c r="HM777" s="2" t="s">
        <v>238</v>
      </c>
      <c r="HN777" s="2" t="s">
        <v>226</v>
      </c>
      <c r="HO777" s="4">
        <v>2</v>
      </c>
      <c r="HP777" s="8">
        <v>79.38</v>
      </c>
      <c r="HQ777" s="4"/>
      <c r="HR777" s="8"/>
      <c r="HS777" s="7"/>
      <c r="HT777" s="7"/>
      <c r="HU777" s="2" t="s">
        <v>239</v>
      </c>
      <c r="HV777" s="2" t="s">
        <v>223</v>
      </c>
      <c r="HW777" s="2" t="s">
        <v>1357</v>
      </c>
      <c r="HX777" s="2" t="s">
        <v>5050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252</v>
      </c>
      <c r="IH777" s="2" t="s">
        <v>223</v>
      </c>
      <c r="II777" s="2" t="s">
        <v>226</v>
      </c>
      <c r="IJ777" s="2" t="s">
        <v>226</v>
      </c>
      <c r="IK777" s="2" t="s">
        <v>238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226</v>
      </c>
      <c r="IT777" s="2" t="s">
        <v>226</v>
      </c>
      <c r="IU777" s="2" t="s">
        <v>226</v>
      </c>
      <c r="IV777" s="2" t="s">
        <v>226</v>
      </c>
      <c r="IW777" s="2" t="s">
        <v>226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448</v>
      </c>
      <c r="JF777" s="2" t="s">
        <v>223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252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>
        <v>5</v>
      </c>
      <c r="JX777" s="8">
        <v>221.75</v>
      </c>
      <c r="JY777" s="4">
        <v>3</v>
      </c>
      <c r="JZ777" s="8">
        <v>133.05</v>
      </c>
      <c r="KA777" s="7">
        <v>0.6667</v>
      </c>
      <c r="KB777" s="7">
        <v>0.6667</v>
      </c>
      <c r="KC777" s="2" t="s">
        <v>239</v>
      </c>
      <c r="KD777" s="2" t="s">
        <v>223</v>
      </c>
      <c r="KE777" s="2" t="s">
        <v>1237</v>
      </c>
      <c r="KF777" s="2" t="s">
        <v>3222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223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>
        <v>1</v>
      </c>
      <c r="KV777" s="8">
        <v>40.32</v>
      </c>
      <c r="KW777" s="4">
        <v>4</v>
      </c>
      <c r="KX777" s="8">
        <v>161.28</v>
      </c>
      <c r="KY777" s="7">
        <v>-0.75</v>
      </c>
      <c r="KZ777" s="7">
        <v>-0.75</v>
      </c>
      <c r="LA777" s="2" t="s">
        <v>239</v>
      </c>
      <c r="LB777" s="2" t="s">
        <v>223</v>
      </c>
      <c r="LC777" s="2" t="s">
        <v>1357</v>
      </c>
      <c r="LD777" s="2" t="s">
        <v>1144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239</v>
      </c>
      <c r="LN777" s="2" t="s">
        <v>223</v>
      </c>
      <c r="LO777" s="2" t="s">
        <v>321</v>
      </c>
      <c r="LP777" s="2" t="s">
        <v>226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226</v>
      </c>
      <c r="LZ777" s="2" t="s">
        <v>226</v>
      </c>
      <c r="MA777" s="2" t="s">
        <v>226</v>
      </c>
      <c r="MB777" s="2" t="s">
        <v>226</v>
      </c>
      <c r="MC777" s="2" t="s">
        <v>226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239</v>
      </c>
      <c r="MX777" s="2" t="s">
        <v>223</v>
      </c>
      <c r="MY777" s="2" t="s">
        <v>1634</v>
      </c>
      <c r="MZ777" s="2" t="s">
        <v>799</v>
      </c>
      <c r="NA777" s="2" t="s">
        <v>238</v>
      </c>
      <c r="NB777" s="2" t="s">
        <v>226</v>
      </c>
      <c r="NC777" s="4"/>
      <c r="ND777" s="8"/>
      <c r="NE777" s="4">
        <v>1</v>
      </c>
      <c r="NF777" s="8">
        <v>41.87</v>
      </c>
      <c r="NG777" s="7">
        <v>-1</v>
      </c>
      <c r="NH777" s="7">
        <v>-1</v>
      </c>
      <c r="NI777" s="2" t="s">
        <v>239</v>
      </c>
      <c r="NJ777" s="2" t="s">
        <v>261</v>
      </c>
      <c r="NK777" s="2" t="s">
        <v>1375</v>
      </c>
      <c r="NL777" s="2" t="s">
        <v>5051</v>
      </c>
      <c r="NM777" s="2" t="s">
        <v>238</v>
      </c>
      <c r="NN777" s="2" t="s">
        <v>226</v>
      </c>
      <c r="NO777" s="4"/>
      <c r="NP777" s="8"/>
      <c r="NQ777" s="4">
        <v>3</v>
      </c>
      <c r="NR777" s="8">
        <v>120.96</v>
      </c>
      <c r="NS777" s="7">
        <v>-1</v>
      </c>
      <c r="NT777" s="7">
        <v>-1</v>
      </c>
      <c r="NU777" s="2" t="s">
        <v>239</v>
      </c>
      <c r="NV777" s="2" t="s">
        <v>237</v>
      </c>
      <c r="NW777" s="2" t="s">
        <v>3209</v>
      </c>
      <c r="NX777" s="2" t="s">
        <v>1043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239</v>
      </c>
      <c r="OH777" s="2" t="s">
        <v>237</v>
      </c>
      <c r="OI777" s="2" t="s">
        <v>1010</v>
      </c>
      <c r="OJ777" s="2" t="s">
        <v>2573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236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239</v>
      </c>
      <c r="QP777" s="2" t="s">
        <v>237</v>
      </c>
      <c r="QQ777" s="2" t="s">
        <v>1009</v>
      </c>
      <c r="QR777" s="2" t="s">
        <v>226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266</v>
      </c>
      <c r="RB777" s="2" t="s">
        <v>223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239</v>
      </c>
      <c r="RZ777" s="2" t="s">
        <v>237</v>
      </c>
      <c r="SA777" s="2" t="s">
        <v>621</v>
      </c>
      <c r="SB777" s="2" t="s">
        <v>1066</v>
      </c>
      <c r="SC777" s="2" t="s">
        <v>238</v>
      </c>
      <c r="SD777" s="2" t="s">
        <v>226</v>
      </c>
      <c r="SE777" s="4">
        <v>361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</row>
    <row r="778">
      <c r="A778" s="2" t="s">
        <v>5052</v>
      </c>
      <c r="B778" s="2" t="s">
        <v>577</v>
      </c>
      <c r="C778" s="2" t="s">
        <v>4666</v>
      </c>
      <c r="D778" s="2" t="s">
        <v>3985</v>
      </c>
      <c r="E778" s="2" t="s">
        <v>3986</v>
      </c>
      <c r="F778" s="2" t="s">
        <v>4846</v>
      </c>
      <c r="G778" s="2" t="s">
        <v>2159</v>
      </c>
      <c r="H778" s="2" t="s">
        <v>4847</v>
      </c>
      <c r="I778" s="2" t="s">
        <v>5007</v>
      </c>
      <c r="J778" s="2" t="s">
        <v>582</v>
      </c>
      <c r="K778" s="2" t="s">
        <v>405</v>
      </c>
      <c r="L778" s="3">
        <v>33.6</v>
      </c>
      <c r="M778" s="3">
        <v>35.28</v>
      </c>
      <c r="N778" s="3">
        <v>69.99</v>
      </c>
      <c r="O778" s="2" t="s">
        <v>223</v>
      </c>
      <c r="P778" s="2" t="s">
        <v>224</v>
      </c>
      <c r="Q778" s="2" t="s">
        <v>225</v>
      </c>
      <c r="R778" s="2" t="s">
        <v>226</v>
      </c>
      <c r="S778" s="2" t="s">
        <v>4848</v>
      </c>
      <c r="T778" s="2" t="s">
        <v>969</v>
      </c>
      <c r="U778" s="2" t="s">
        <v>489</v>
      </c>
      <c r="V778" s="2" t="s">
        <v>2050</v>
      </c>
      <c r="W778" s="2" t="s">
        <v>231</v>
      </c>
      <c r="X778" s="2" t="s">
        <v>2051</v>
      </c>
      <c r="Y778" s="2" t="s">
        <v>1353</v>
      </c>
      <c r="Z778" s="4">
        <v>90</v>
      </c>
      <c r="AA778" s="4">
        <f>=ROUNDDOWN(18,0)</f>
      </c>
      <c r="AB778" s="5">
        <v>5</v>
      </c>
      <c r="AC778" s="2" t="s">
        <v>1460</v>
      </c>
      <c r="AD778" s="4">
        <v>50</v>
      </c>
      <c r="AE778" s="4">
        <v>80</v>
      </c>
      <c r="AF778" s="6">
        <v>65</v>
      </c>
      <c r="AG778" s="6"/>
      <c r="AH778" s="7">
        <v>0.9643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28</v>
      </c>
      <c r="AQ778" s="8">
        <v>953.62</v>
      </c>
      <c r="AR778" s="4">
        <v>51</v>
      </c>
      <c r="AS778" s="8">
        <v>1765.7</v>
      </c>
      <c r="AT778" s="7">
        <v>-0.451</v>
      </c>
      <c r="AU778" s="7">
        <v>-0.4599</v>
      </c>
      <c r="AV778" s="4">
        <v>59</v>
      </c>
      <c r="AW778" s="8">
        <v>2122.65</v>
      </c>
      <c r="AX778" s="4">
        <v>87</v>
      </c>
      <c r="AY778" s="8">
        <v>3174.78</v>
      </c>
      <c r="AZ778" s="7">
        <v>-0.3218</v>
      </c>
      <c r="BA778" s="7">
        <v>-0.3314</v>
      </c>
      <c r="BB778" s="7">
        <v>0.4493</v>
      </c>
      <c r="BC778" s="4">
        <v>59</v>
      </c>
      <c r="BD778" s="8">
        <v>2122.65</v>
      </c>
      <c r="BE778" s="4">
        <v>87</v>
      </c>
      <c r="BF778" s="8">
        <v>3174.78</v>
      </c>
      <c r="BG778" s="7">
        <v>-0.3218</v>
      </c>
      <c r="BH778" s="7">
        <v>-0.3314</v>
      </c>
      <c r="BI778" s="7">
        <v>1</v>
      </c>
      <c r="BJ778" s="4">
        <v>28</v>
      </c>
      <c r="BK778" s="8">
        <v>953.62</v>
      </c>
      <c r="BL778" s="2" t="s">
        <v>5053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1002</v>
      </c>
      <c r="BV778" s="2" t="s">
        <v>237</v>
      </c>
      <c r="BW778" s="2" t="s">
        <v>226</v>
      </c>
      <c r="BX778" s="2" t="s">
        <v>2677</v>
      </c>
      <c r="BY778" s="2" t="s">
        <v>238</v>
      </c>
      <c r="BZ778" s="2" t="s">
        <v>226</v>
      </c>
      <c r="CA778" s="4">
        <v>2</v>
      </c>
      <c r="CB778" s="8">
        <v>68.96</v>
      </c>
      <c r="CC778" s="4">
        <v>7</v>
      </c>
      <c r="CD778" s="8">
        <v>241.36</v>
      </c>
      <c r="CE778" s="7">
        <v>-0.7143</v>
      </c>
      <c r="CF778" s="7">
        <v>-0.7143</v>
      </c>
      <c r="CG778" s="2" t="s">
        <v>239</v>
      </c>
      <c r="CH778" s="2" t="s">
        <v>223</v>
      </c>
      <c r="CI778" s="2" t="s">
        <v>1357</v>
      </c>
      <c r="CJ778" s="2" t="s">
        <v>1429</v>
      </c>
      <c r="CK778" s="2" t="s">
        <v>238</v>
      </c>
      <c r="CL778" s="2" t="s">
        <v>226</v>
      </c>
      <c r="CM778" s="4">
        <v>5</v>
      </c>
      <c r="CN778" s="8">
        <v>172.4</v>
      </c>
      <c r="CO778" s="4">
        <v>7</v>
      </c>
      <c r="CP778" s="8">
        <v>241.36</v>
      </c>
      <c r="CQ778" s="7">
        <v>-0.2857</v>
      </c>
      <c r="CR778" s="7">
        <v>-0.2857</v>
      </c>
      <c r="CS778" s="2" t="s">
        <v>239</v>
      </c>
      <c r="CT778" s="2" t="s">
        <v>223</v>
      </c>
      <c r="CU778" s="2" t="s">
        <v>1357</v>
      </c>
      <c r="CV778" s="2" t="s">
        <v>1546</v>
      </c>
      <c r="CW778" s="2" t="s">
        <v>238</v>
      </c>
      <c r="CX778" s="2" t="s">
        <v>226</v>
      </c>
      <c r="CY778" s="4"/>
      <c r="CZ778" s="8"/>
      <c r="DA778" s="4">
        <v>2</v>
      </c>
      <c r="DB778" s="8">
        <v>68.6</v>
      </c>
      <c r="DC778" s="7">
        <v>-1</v>
      </c>
      <c r="DD778" s="7">
        <v>-1</v>
      </c>
      <c r="DE778" s="2" t="s">
        <v>239</v>
      </c>
      <c r="DF778" s="2" t="s">
        <v>223</v>
      </c>
      <c r="DG778" s="2" t="s">
        <v>980</v>
      </c>
      <c r="DH778" s="2" t="s">
        <v>1452</v>
      </c>
      <c r="DI778" s="2" t="s">
        <v>238</v>
      </c>
      <c r="DJ778" s="2" t="s">
        <v>226</v>
      </c>
      <c r="DK778" s="4">
        <v>8</v>
      </c>
      <c r="DL778" s="8">
        <v>253.19</v>
      </c>
      <c r="DM778" s="4">
        <v>8</v>
      </c>
      <c r="DN778" s="8">
        <v>217.5</v>
      </c>
      <c r="DO778" s="7"/>
      <c r="DP778" s="7">
        <v>0.1641</v>
      </c>
      <c r="DQ778" s="2" t="s">
        <v>239</v>
      </c>
      <c r="DR778" s="2" t="s">
        <v>223</v>
      </c>
      <c r="DS778" s="2" t="s">
        <v>1357</v>
      </c>
      <c r="DT778" s="2" t="s">
        <v>2012</v>
      </c>
      <c r="DU778" s="2" t="s">
        <v>238</v>
      </c>
      <c r="DV778" s="2" t="s">
        <v>226</v>
      </c>
      <c r="DW778" s="4">
        <v>8</v>
      </c>
      <c r="DX778" s="8">
        <v>296.32</v>
      </c>
      <c r="DY778" s="4">
        <v>7</v>
      </c>
      <c r="DZ778" s="8">
        <v>259.28</v>
      </c>
      <c r="EA778" s="7">
        <v>0.1429</v>
      </c>
      <c r="EB778" s="7">
        <v>0.1429</v>
      </c>
      <c r="EC778" s="2" t="s">
        <v>239</v>
      </c>
      <c r="ED778" s="2" t="s">
        <v>223</v>
      </c>
      <c r="EE778" s="2" t="s">
        <v>1357</v>
      </c>
      <c r="EF778" s="2" t="s">
        <v>1445</v>
      </c>
      <c r="EG778" s="2" t="s">
        <v>238</v>
      </c>
      <c r="EH778" s="2" t="s">
        <v>226</v>
      </c>
      <c r="EI778" s="4">
        <v>5</v>
      </c>
      <c r="EJ778" s="8">
        <v>162.75</v>
      </c>
      <c r="EK778" s="4">
        <v>7</v>
      </c>
      <c r="EL778" s="8">
        <v>227.85</v>
      </c>
      <c r="EM778" s="7">
        <v>-0.2857</v>
      </c>
      <c r="EN778" s="7">
        <v>-0.2857</v>
      </c>
      <c r="EO778" s="2" t="s">
        <v>239</v>
      </c>
      <c r="EP778" s="2" t="s">
        <v>223</v>
      </c>
      <c r="EQ778" s="2" t="s">
        <v>1357</v>
      </c>
      <c r="ER778" s="2" t="s">
        <v>1462</v>
      </c>
      <c r="ES778" s="2" t="s">
        <v>238</v>
      </c>
      <c r="ET778" s="2" t="s">
        <v>226</v>
      </c>
      <c r="EU778" s="4"/>
      <c r="EV778" s="8"/>
      <c r="EW778" s="4">
        <v>11</v>
      </c>
      <c r="EX778" s="8">
        <v>446.77</v>
      </c>
      <c r="EY778" s="7">
        <v>-1</v>
      </c>
      <c r="EZ778" s="7">
        <v>-1</v>
      </c>
      <c r="FA778" s="2" t="s">
        <v>239</v>
      </c>
      <c r="FB778" s="2" t="s">
        <v>223</v>
      </c>
      <c r="FC778" s="2" t="s">
        <v>1357</v>
      </c>
      <c r="FD778" s="2" t="s">
        <v>5054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223</v>
      </c>
      <c r="FO778" s="2" t="s">
        <v>1357</v>
      </c>
      <c r="FP778" s="2" t="s">
        <v>4962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239</v>
      </c>
      <c r="FZ778" s="2" t="s">
        <v>223</v>
      </c>
      <c r="GA778" s="2" t="s">
        <v>3563</v>
      </c>
      <c r="GB778" s="2" t="s">
        <v>226</v>
      </c>
      <c r="GC778" s="2" t="s">
        <v>238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1002</v>
      </c>
      <c r="GL778" s="2" t="s">
        <v>237</v>
      </c>
      <c r="GM778" s="2" t="s">
        <v>1357</v>
      </c>
      <c r="GN778" s="2" t="s">
        <v>2374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239</v>
      </c>
      <c r="GX778" s="2" t="s">
        <v>223</v>
      </c>
      <c r="GY778" s="2" t="s">
        <v>1025</v>
      </c>
      <c r="GZ778" s="2" t="s">
        <v>1152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239</v>
      </c>
      <c r="HJ778" s="2" t="s">
        <v>223</v>
      </c>
      <c r="HK778" s="2" t="s">
        <v>994</v>
      </c>
      <c r="HL778" s="2" t="s">
        <v>1485</v>
      </c>
      <c r="HM778" s="2" t="s">
        <v>238</v>
      </c>
      <c r="HN778" s="2" t="s">
        <v>226</v>
      </c>
      <c r="HO778" s="4"/>
      <c r="HP778" s="8"/>
      <c r="HQ778" s="4">
        <v>2</v>
      </c>
      <c r="HR778" s="8">
        <v>62.98</v>
      </c>
      <c r="HS778" s="7">
        <v>-1</v>
      </c>
      <c r="HT778" s="7">
        <v>-1</v>
      </c>
      <c r="HU778" s="2" t="s">
        <v>1002</v>
      </c>
      <c r="HV778" s="2" t="s">
        <v>237</v>
      </c>
      <c r="HW778" s="2" t="s">
        <v>1357</v>
      </c>
      <c r="HX778" s="2" t="s">
        <v>5055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252</v>
      </c>
      <c r="IH778" s="2" t="s">
        <v>223</v>
      </c>
      <c r="II778" s="2" t="s">
        <v>226</v>
      </c>
      <c r="IJ778" s="2" t="s">
        <v>226</v>
      </c>
      <c r="IK778" s="2" t="s">
        <v>238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448</v>
      </c>
      <c r="JF778" s="2" t="s">
        <v>223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252</v>
      </c>
      <c r="JR778" s="2" t="s">
        <v>223</v>
      </c>
      <c r="JS778" s="2" t="s">
        <v>226</v>
      </c>
      <c r="JT778" s="2" t="s">
        <v>226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236</v>
      </c>
      <c r="KP778" s="2" t="s">
        <v>223</v>
      </c>
      <c r="KQ778" s="2" t="s">
        <v>226</v>
      </c>
      <c r="KR778" s="2" t="s">
        <v>226</v>
      </c>
      <c r="KS778" s="2" t="s">
        <v>238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239</v>
      </c>
      <c r="LB778" s="2" t="s">
        <v>223</v>
      </c>
      <c r="LC778" s="2" t="s">
        <v>1004</v>
      </c>
      <c r="LD778" s="2" t="s">
        <v>3999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239</v>
      </c>
      <c r="LN778" s="2" t="s">
        <v>223</v>
      </c>
      <c r="LO778" s="2" t="s">
        <v>321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239</v>
      </c>
      <c r="MX778" s="2" t="s">
        <v>223</v>
      </c>
      <c r="MY778" s="2" t="s">
        <v>1105</v>
      </c>
      <c r="MZ778" s="2" t="s">
        <v>226</v>
      </c>
      <c r="NA778" s="2" t="s">
        <v>238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239</v>
      </c>
      <c r="NJ778" s="2" t="s">
        <v>261</v>
      </c>
      <c r="NK778" s="2" t="s">
        <v>1375</v>
      </c>
      <c r="NL778" s="2" t="s">
        <v>2012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239</v>
      </c>
      <c r="NV778" s="2" t="s">
        <v>237</v>
      </c>
      <c r="NW778" s="2" t="s">
        <v>1018</v>
      </c>
      <c r="NX778" s="2" t="s">
        <v>2358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239</v>
      </c>
      <c r="OH778" s="2" t="s">
        <v>237</v>
      </c>
      <c r="OI778" s="2" t="s">
        <v>671</v>
      </c>
      <c r="OJ778" s="2" t="s">
        <v>226</v>
      </c>
      <c r="OK778" s="2" t="s">
        <v>238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252</v>
      </c>
      <c r="OT778" s="2" t="s">
        <v>223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223</v>
      </c>
      <c r="PG778" s="2" t="s">
        <v>226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239</v>
      </c>
      <c r="QP778" s="2" t="s">
        <v>237</v>
      </c>
      <c r="QQ778" s="2" t="s">
        <v>1068</v>
      </c>
      <c r="QR778" s="2" t="s">
        <v>1058</v>
      </c>
      <c r="QS778" s="2" t="s">
        <v>238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266</v>
      </c>
      <c r="RB778" s="2" t="s">
        <v>223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226</v>
      </c>
      <c r="RO778" s="2" t="s">
        <v>226</v>
      </c>
      <c r="RP778" s="2" t="s">
        <v>226</v>
      </c>
      <c r="RQ778" s="2" t="s">
        <v>226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239</v>
      </c>
      <c r="RZ778" s="2" t="s">
        <v>237</v>
      </c>
      <c r="SA778" s="2" t="s">
        <v>1040</v>
      </c>
      <c r="SB778" s="2" t="s">
        <v>1021</v>
      </c>
      <c r="SC778" s="2" t="s">
        <v>238</v>
      </c>
      <c r="SD778" s="2" t="s">
        <v>226</v>
      </c>
      <c r="SE778" s="4">
        <v>90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>
        <v>50</v>
      </c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>
        <v>30</v>
      </c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</row>
    <row r="779">
      <c r="A779" s="2" t="s">
        <v>5056</v>
      </c>
      <c r="B779" s="2" t="s">
        <v>577</v>
      </c>
      <c r="C779" s="2" t="s">
        <v>4666</v>
      </c>
      <c r="D779" s="2" t="s">
        <v>3985</v>
      </c>
      <c r="E779" s="2" t="s">
        <v>3986</v>
      </c>
      <c r="F779" s="2" t="s">
        <v>4846</v>
      </c>
      <c r="G779" s="2" t="s">
        <v>2159</v>
      </c>
      <c r="H779" s="2" t="s">
        <v>4847</v>
      </c>
      <c r="I779" s="2" t="s">
        <v>5007</v>
      </c>
      <c r="J779" s="2" t="s">
        <v>221</v>
      </c>
      <c r="K779" s="2" t="s">
        <v>405</v>
      </c>
      <c r="L779" s="3">
        <v>38.4</v>
      </c>
      <c r="M779" s="3">
        <v>40.32</v>
      </c>
      <c r="N779" s="3">
        <v>79.99</v>
      </c>
      <c r="O779" s="2" t="s">
        <v>223</v>
      </c>
      <c r="P779" s="2" t="s">
        <v>224</v>
      </c>
      <c r="Q779" s="2" t="s">
        <v>225</v>
      </c>
      <c r="R779" s="2" t="s">
        <v>226</v>
      </c>
      <c r="S779" s="2" t="s">
        <v>4848</v>
      </c>
      <c r="T779" s="2" t="s">
        <v>969</v>
      </c>
      <c r="U779" s="2" t="s">
        <v>371</v>
      </c>
      <c r="V779" s="2" t="s">
        <v>2050</v>
      </c>
      <c r="W779" s="2" t="s">
        <v>231</v>
      </c>
      <c r="X779" s="2" t="s">
        <v>2051</v>
      </c>
      <c r="Y779" s="2" t="s">
        <v>1353</v>
      </c>
      <c r="Z779" s="4">
        <v>179</v>
      </c>
      <c r="AA779" s="4">
        <f>=ROUNDDOWN(77.8260869565217,0)</f>
      </c>
      <c r="AB779" s="5">
        <v>2.3</v>
      </c>
      <c r="AC779" s="2" t="s">
        <v>4800</v>
      </c>
      <c r="AD779" s="4">
        <v>40</v>
      </c>
      <c r="AE779" s="4">
        <v>40</v>
      </c>
      <c r="AF779" s="6">
        <v>65</v>
      </c>
      <c r="AG779" s="6"/>
      <c r="AH779" s="7">
        <v>0.9762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31</v>
      </c>
      <c r="AQ779" s="8">
        <v>1169.03</v>
      </c>
      <c r="AR779" s="4">
        <v>36</v>
      </c>
      <c r="AS779" s="8">
        <v>1409.08</v>
      </c>
      <c r="AT779" s="7">
        <v>-0.1389</v>
      </c>
      <c r="AU779" s="7">
        <v>-0.1704</v>
      </c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0.5507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31</v>
      </c>
      <c r="BK779" s="8">
        <v>1169.03</v>
      </c>
      <c r="BL779" s="2" t="s">
        <v>5057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1002</v>
      </c>
      <c r="BV779" s="2" t="s">
        <v>237</v>
      </c>
      <c r="BW779" s="2" t="s">
        <v>226</v>
      </c>
      <c r="BX779" s="2" t="s">
        <v>2677</v>
      </c>
      <c r="BY779" s="2" t="s">
        <v>238</v>
      </c>
      <c r="BZ779" s="2" t="s">
        <v>226</v>
      </c>
      <c r="CA779" s="4">
        <v>1</v>
      </c>
      <c r="CB779" s="8">
        <v>40.23</v>
      </c>
      <c r="CC779" s="4">
        <v>1</v>
      </c>
      <c r="CD779" s="8">
        <v>40.23</v>
      </c>
      <c r="CE779" s="7"/>
      <c r="CF779" s="7"/>
      <c r="CG779" s="2" t="s">
        <v>239</v>
      </c>
      <c r="CH779" s="2" t="s">
        <v>223</v>
      </c>
      <c r="CI779" s="2" t="s">
        <v>1357</v>
      </c>
      <c r="CJ779" s="2" t="s">
        <v>4803</v>
      </c>
      <c r="CK779" s="2" t="s">
        <v>238</v>
      </c>
      <c r="CL779" s="2" t="s">
        <v>226</v>
      </c>
      <c r="CM779" s="4">
        <v>3</v>
      </c>
      <c r="CN779" s="8">
        <v>120.69</v>
      </c>
      <c r="CO779" s="4">
        <v>4</v>
      </c>
      <c r="CP779" s="8">
        <v>160.92</v>
      </c>
      <c r="CQ779" s="7">
        <v>-0.25</v>
      </c>
      <c r="CR779" s="7">
        <v>-0.25</v>
      </c>
      <c r="CS779" s="2" t="s">
        <v>239</v>
      </c>
      <c r="CT779" s="2" t="s">
        <v>223</v>
      </c>
      <c r="CU779" s="2" t="s">
        <v>1357</v>
      </c>
      <c r="CV779" s="2" t="s">
        <v>1443</v>
      </c>
      <c r="CW779" s="2" t="s">
        <v>238</v>
      </c>
      <c r="CX779" s="2" t="s">
        <v>226</v>
      </c>
      <c r="CY779" s="4">
        <v>4</v>
      </c>
      <c r="CZ779" s="8">
        <v>160</v>
      </c>
      <c r="DA779" s="4">
        <v>4</v>
      </c>
      <c r="DB779" s="8">
        <v>160</v>
      </c>
      <c r="DC779" s="7"/>
      <c r="DD779" s="7"/>
      <c r="DE779" s="2" t="s">
        <v>239</v>
      </c>
      <c r="DF779" s="2" t="s">
        <v>223</v>
      </c>
      <c r="DG779" s="2" t="s">
        <v>980</v>
      </c>
      <c r="DH779" s="2" t="s">
        <v>1222</v>
      </c>
      <c r="DI779" s="2" t="s">
        <v>238</v>
      </c>
      <c r="DJ779" s="2" t="s">
        <v>226</v>
      </c>
      <c r="DK779" s="4">
        <v>11</v>
      </c>
      <c r="DL779" s="8">
        <v>370.56</v>
      </c>
      <c r="DM779" s="4">
        <v>3</v>
      </c>
      <c r="DN779" s="8">
        <v>98.47</v>
      </c>
      <c r="DO779" s="7">
        <v>2.6667</v>
      </c>
      <c r="DP779" s="7">
        <v>2.7632</v>
      </c>
      <c r="DQ779" s="2" t="s">
        <v>239</v>
      </c>
      <c r="DR779" s="2" t="s">
        <v>223</v>
      </c>
      <c r="DS779" s="2" t="s">
        <v>1357</v>
      </c>
      <c r="DT779" s="2" t="s">
        <v>1476</v>
      </c>
      <c r="DU779" s="2" t="s">
        <v>238</v>
      </c>
      <c r="DV779" s="2" t="s">
        <v>226</v>
      </c>
      <c r="DW779" s="4">
        <v>8</v>
      </c>
      <c r="DX779" s="8">
        <v>313.04</v>
      </c>
      <c r="DY779" s="4">
        <v>11</v>
      </c>
      <c r="DZ779" s="8">
        <v>430.43</v>
      </c>
      <c r="EA779" s="7">
        <v>-0.2727</v>
      </c>
      <c r="EB779" s="7">
        <v>-0.2727</v>
      </c>
      <c r="EC779" s="2" t="s">
        <v>239</v>
      </c>
      <c r="ED779" s="2" t="s">
        <v>223</v>
      </c>
      <c r="EE779" s="2" t="s">
        <v>1357</v>
      </c>
      <c r="EF779" s="2" t="s">
        <v>1403</v>
      </c>
      <c r="EG779" s="2" t="s">
        <v>238</v>
      </c>
      <c r="EH779" s="2" t="s">
        <v>226</v>
      </c>
      <c r="EI779" s="4">
        <v>1</v>
      </c>
      <c r="EJ779" s="8">
        <v>37.98</v>
      </c>
      <c r="EK779" s="4">
        <v>2</v>
      </c>
      <c r="EL779" s="8">
        <v>75.96</v>
      </c>
      <c r="EM779" s="7">
        <v>-0.5</v>
      </c>
      <c r="EN779" s="7">
        <v>-0.5</v>
      </c>
      <c r="EO779" s="2" t="s">
        <v>239</v>
      </c>
      <c r="EP779" s="2" t="s">
        <v>223</v>
      </c>
      <c r="EQ779" s="2" t="s">
        <v>1357</v>
      </c>
      <c r="ER779" s="2" t="s">
        <v>1403</v>
      </c>
      <c r="ES779" s="2" t="s">
        <v>238</v>
      </c>
      <c r="ET779" s="2" t="s">
        <v>226</v>
      </c>
      <c r="EU779" s="4">
        <v>2</v>
      </c>
      <c r="EV779" s="8">
        <v>84.66</v>
      </c>
      <c r="EW779" s="4">
        <v>9</v>
      </c>
      <c r="EX779" s="8">
        <v>362.79</v>
      </c>
      <c r="EY779" s="7">
        <v>-0.7778</v>
      </c>
      <c r="EZ779" s="7">
        <v>-0.7666</v>
      </c>
      <c r="FA779" s="2" t="s">
        <v>239</v>
      </c>
      <c r="FB779" s="2" t="s">
        <v>223</v>
      </c>
      <c r="FC779" s="2" t="s">
        <v>1357</v>
      </c>
      <c r="FD779" s="2" t="s">
        <v>5058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223</v>
      </c>
      <c r="FO779" s="2" t="s">
        <v>1357</v>
      </c>
      <c r="FP779" s="2" t="s">
        <v>1386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239</v>
      </c>
      <c r="FZ779" s="2" t="s">
        <v>223</v>
      </c>
      <c r="GA779" s="2" t="s">
        <v>852</v>
      </c>
      <c r="GB779" s="2" t="s">
        <v>226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1002</v>
      </c>
      <c r="GL779" s="2" t="s">
        <v>237</v>
      </c>
      <c r="GM779" s="2" t="s">
        <v>1357</v>
      </c>
      <c r="GN779" s="2" t="s">
        <v>2134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239</v>
      </c>
      <c r="GX779" s="2" t="s">
        <v>223</v>
      </c>
      <c r="GY779" s="2" t="s">
        <v>2199</v>
      </c>
      <c r="GZ779" s="2" t="s">
        <v>596</v>
      </c>
      <c r="HA779" s="2" t="s">
        <v>238</v>
      </c>
      <c r="HB779" s="2" t="s">
        <v>226</v>
      </c>
      <c r="HC779" s="4">
        <v>1</v>
      </c>
      <c r="HD779" s="8">
        <v>41.87</v>
      </c>
      <c r="HE779" s="4"/>
      <c r="HF779" s="8"/>
      <c r="HG779" s="7"/>
      <c r="HH779" s="7"/>
      <c r="HI779" s="2" t="s">
        <v>239</v>
      </c>
      <c r="HJ779" s="2" t="s">
        <v>223</v>
      </c>
      <c r="HK779" s="2" t="s">
        <v>994</v>
      </c>
      <c r="HL779" s="2" t="s">
        <v>1467</v>
      </c>
      <c r="HM779" s="2" t="s">
        <v>238</v>
      </c>
      <c r="HN779" s="2" t="s">
        <v>226</v>
      </c>
      <c r="HO779" s="4"/>
      <c r="HP779" s="8"/>
      <c r="HQ779" s="4">
        <v>1</v>
      </c>
      <c r="HR779" s="8">
        <v>36.74</v>
      </c>
      <c r="HS779" s="7">
        <v>-1</v>
      </c>
      <c r="HT779" s="7">
        <v>-1</v>
      </c>
      <c r="HU779" s="2" t="s">
        <v>1002</v>
      </c>
      <c r="HV779" s="2" t="s">
        <v>237</v>
      </c>
      <c r="HW779" s="2" t="s">
        <v>1357</v>
      </c>
      <c r="HX779" s="2" t="s">
        <v>3797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252</v>
      </c>
      <c r="IH779" s="2" t="s">
        <v>223</v>
      </c>
      <c r="II779" s="2" t="s">
        <v>226</v>
      </c>
      <c r="IJ779" s="2" t="s">
        <v>226</v>
      </c>
      <c r="IK779" s="2" t="s">
        <v>238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226</v>
      </c>
      <c r="IT779" s="2" t="s">
        <v>226</v>
      </c>
      <c r="IU779" s="2" t="s">
        <v>226</v>
      </c>
      <c r="IV779" s="2" t="s">
        <v>226</v>
      </c>
      <c r="IW779" s="2" t="s">
        <v>226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448</v>
      </c>
      <c r="JF779" s="2" t="s">
        <v>223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252</v>
      </c>
      <c r="JR779" s="2" t="s">
        <v>223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223</v>
      </c>
      <c r="KQ779" s="2" t="s">
        <v>226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239</v>
      </c>
      <c r="LB779" s="2" t="s">
        <v>223</v>
      </c>
      <c r="LC779" s="2" t="s">
        <v>1004</v>
      </c>
      <c r="LD779" s="2" t="s">
        <v>3262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239</v>
      </c>
      <c r="LN779" s="2" t="s">
        <v>223</v>
      </c>
      <c r="LO779" s="2" t="s">
        <v>321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>
        <v>1</v>
      </c>
      <c r="MT779" s="8">
        <v>43.54</v>
      </c>
      <c r="MU779" s="7">
        <v>-1</v>
      </c>
      <c r="MV779" s="7">
        <v>-1</v>
      </c>
      <c r="MW779" s="2" t="s">
        <v>239</v>
      </c>
      <c r="MX779" s="2" t="s">
        <v>223</v>
      </c>
      <c r="MY779" s="2" t="s">
        <v>1105</v>
      </c>
      <c r="MZ779" s="2" t="s">
        <v>2600</v>
      </c>
      <c r="NA779" s="2" t="s">
        <v>238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239</v>
      </c>
      <c r="NJ779" s="2" t="s">
        <v>261</v>
      </c>
      <c r="NK779" s="2" t="s">
        <v>1375</v>
      </c>
      <c r="NL779" s="2" t="s">
        <v>2012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239</v>
      </c>
      <c r="NV779" s="2" t="s">
        <v>237</v>
      </c>
      <c r="NW779" s="2" t="s">
        <v>1361</v>
      </c>
      <c r="NX779" s="2" t="s">
        <v>2383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239</v>
      </c>
      <c r="OH779" s="2" t="s">
        <v>237</v>
      </c>
      <c r="OI779" s="2" t="s">
        <v>671</v>
      </c>
      <c r="OJ779" s="2" t="s">
        <v>226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252</v>
      </c>
      <c r="OT779" s="2" t="s">
        <v>223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223</v>
      </c>
      <c r="PG779" s="2" t="s">
        <v>226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239</v>
      </c>
      <c r="QP779" s="2" t="s">
        <v>237</v>
      </c>
      <c r="QQ779" s="2" t="s">
        <v>1068</v>
      </c>
      <c r="QR779" s="2" t="s">
        <v>1232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266</v>
      </c>
      <c r="RB779" s="2" t="s">
        <v>223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226</v>
      </c>
      <c r="RO779" s="2" t="s">
        <v>226</v>
      </c>
      <c r="RP779" s="2" t="s">
        <v>226</v>
      </c>
      <c r="RQ779" s="2" t="s">
        <v>226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239</v>
      </c>
      <c r="RZ779" s="2" t="s">
        <v>237</v>
      </c>
      <c r="SA779" s="2" t="s">
        <v>1040</v>
      </c>
      <c r="SB779" s="2" t="s">
        <v>2559</v>
      </c>
      <c r="SC779" s="2" t="s">
        <v>238</v>
      </c>
      <c r="SD779" s="2" t="s">
        <v>226</v>
      </c>
      <c r="SE779" s="4">
        <v>179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>
        <v>40</v>
      </c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</row>
    <row r="780">
      <c r="A780" s="2" t="s">
        <v>5059</v>
      </c>
      <c r="B780" s="2" t="s">
        <v>577</v>
      </c>
      <c r="C780" s="2" t="s">
        <v>4666</v>
      </c>
      <c r="D780" s="2" t="s">
        <v>3985</v>
      </c>
      <c r="E780" s="2" t="s">
        <v>3986</v>
      </c>
      <c r="F780" s="2" t="s">
        <v>5060</v>
      </c>
      <c r="G780" s="2" t="s">
        <v>5061</v>
      </c>
      <c r="H780" s="2" t="s">
        <v>5062</v>
      </c>
      <c r="I780" s="2" t="s">
        <v>4066</v>
      </c>
      <c r="J780" s="2" t="s">
        <v>221</v>
      </c>
      <c r="K780" s="2" t="s">
        <v>1414</v>
      </c>
      <c r="L780" s="3">
        <v>38.4</v>
      </c>
      <c r="M780" s="3">
        <v>40.32</v>
      </c>
      <c r="N780" s="3">
        <v>79.99</v>
      </c>
      <c r="O780" s="2" t="s">
        <v>283</v>
      </c>
      <c r="P780" s="2" t="s">
        <v>369</v>
      </c>
      <c r="Q780" s="2" t="s">
        <v>225</v>
      </c>
      <c r="R780" s="2" t="s">
        <v>226</v>
      </c>
      <c r="S780" s="2" t="s">
        <v>5009</v>
      </c>
      <c r="T780" s="2" t="s">
        <v>969</v>
      </c>
      <c r="U780" s="2" t="s">
        <v>371</v>
      </c>
      <c r="V780" s="2" t="s">
        <v>2079</v>
      </c>
      <c r="W780" s="2" t="s">
        <v>231</v>
      </c>
      <c r="X780" s="2" t="s">
        <v>1352</v>
      </c>
      <c r="Y780" s="2" t="s">
        <v>1353</v>
      </c>
      <c r="Z780" s="4"/>
      <c r="AA780" s="4">
        <f>=ROUNDDOWN({0},0)</f>
      </c>
      <c r="AB780" s="5"/>
      <c r="AC780" s="2" t="s">
        <v>226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>
        <v>1</v>
      </c>
      <c r="AS780" s="8">
        <v>40.31</v>
      </c>
      <c r="AT780" s="7">
        <v>-1</v>
      </c>
      <c r="AU780" s="7">
        <v>-1</v>
      </c>
      <c r="AV780" s="4"/>
      <c r="AW780" s="8"/>
      <c r="AX780" s="4">
        <v>1</v>
      </c>
      <c r="AY780" s="8">
        <v>40.31</v>
      </c>
      <c r="AZ780" s="7">
        <v>-1</v>
      </c>
      <c r="BA780" s="7">
        <v>-1</v>
      </c>
      <c r="BB780" s="7"/>
      <c r="BC780" s="4"/>
      <c r="BD780" s="8"/>
      <c r="BE780" s="4">
        <v>1</v>
      </c>
      <c r="BF780" s="8">
        <v>40.31</v>
      </c>
      <c r="BG780" s="7">
        <v>-1</v>
      </c>
      <c r="BH780" s="7">
        <v>-1</v>
      </c>
      <c r="BI780" s="7"/>
      <c r="BJ780" s="4"/>
      <c r="BK780" s="8"/>
      <c r="BL780" s="2" t="s">
        <v>23</v>
      </c>
      <c r="BM780" s="7"/>
      <c r="BN780" s="7"/>
      <c r="BO780" s="4"/>
      <c r="BP780" s="8"/>
      <c r="BQ780" s="4"/>
      <c r="BR780" s="8"/>
      <c r="BS780" s="7"/>
      <c r="BT780" s="7"/>
      <c r="BU780" s="2" t="s">
        <v>239</v>
      </c>
      <c r="BV780" s="2" t="s">
        <v>237</v>
      </c>
      <c r="BW780" s="2" t="s">
        <v>226</v>
      </c>
      <c r="BX780" s="2" t="s">
        <v>3808</v>
      </c>
      <c r="BY780" s="2" t="s">
        <v>238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239</v>
      </c>
      <c r="CH780" s="2" t="s">
        <v>237</v>
      </c>
      <c r="CI780" s="2" t="s">
        <v>1493</v>
      </c>
      <c r="CJ780" s="2" t="s">
        <v>1675</v>
      </c>
      <c r="CK780" s="2" t="s">
        <v>238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239</v>
      </c>
      <c r="CT780" s="2" t="s">
        <v>237</v>
      </c>
      <c r="CU780" s="2" t="s">
        <v>1357</v>
      </c>
      <c r="CV780" s="2" t="s">
        <v>1363</v>
      </c>
      <c r="CW780" s="2" t="s">
        <v>238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239</v>
      </c>
      <c r="DF780" s="2" t="s">
        <v>237</v>
      </c>
      <c r="DG780" s="2" t="s">
        <v>980</v>
      </c>
      <c r="DH780" s="2" t="s">
        <v>1826</v>
      </c>
      <c r="DI780" s="2" t="s">
        <v>238</v>
      </c>
      <c r="DJ780" s="2" t="s">
        <v>226</v>
      </c>
      <c r="DK780" s="4"/>
      <c r="DL780" s="8"/>
      <c r="DM780" s="4"/>
      <c r="DN780" s="8"/>
      <c r="DO780" s="7"/>
      <c r="DP780" s="7"/>
      <c r="DQ780" s="2" t="s">
        <v>239</v>
      </c>
      <c r="DR780" s="2" t="s">
        <v>237</v>
      </c>
      <c r="DS780" s="2" t="s">
        <v>1357</v>
      </c>
      <c r="DT780" s="2" t="s">
        <v>1547</v>
      </c>
      <c r="DU780" s="2" t="s">
        <v>238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239</v>
      </c>
      <c r="ED780" s="2" t="s">
        <v>237</v>
      </c>
      <c r="EE780" s="2" t="s">
        <v>1357</v>
      </c>
      <c r="EF780" s="2" t="s">
        <v>1363</v>
      </c>
      <c r="EG780" s="2" t="s">
        <v>238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239</v>
      </c>
      <c r="EP780" s="2" t="s">
        <v>237</v>
      </c>
      <c r="EQ780" s="2" t="s">
        <v>1357</v>
      </c>
      <c r="ER780" s="2" t="s">
        <v>1363</v>
      </c>
      <c r="ES780" s="2" t="s">
        <v>238</v>
      </c>
      <c r="ET780" s="2" t="s">
        <v>226</v>
      </c>
      <c r="EU780" s="4"/>
      <c r="EV780" s="8"/>
      <c r="EW780" s="4">
        <v>1</v>
      </c>
      <c r="EX780" s="8">
        <v>40.31</v>
      </c>
      <c r="EY780" s="7">
        <v>-1</v>
      </c>
      <c r="EZ780" s="7">
        <v>-1</v>
      </c>
      <c r="FA780" s="2" t="s">
        <v>239</v>
      </c>
      <c r="FB780" s="2" t="s">
        <v>237</v>
      </c>
      <c r="FC780" s="2" t="s">
        <v>1357</v>
      </c>
      <c r="FD780" s="2" t="s">
        <v>2737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237</v>
      </c>
      <c r="FO780" s="2" t="s">
        <v>1357</v>
      </c>
      <c r="FP780" s="2" t="s">
        <v>1363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239</v>
      </c>
      <c r="GL780" s="2" t="s">
        <v>237</v>
      </c>
      <c r="GM780" s="2" t="s">
        <v>1357</v>
      </c>
      <c r="GN780" s="2" t="s">
        <v>1675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239</v>
      </c>
      <c r="GX780" s="2" t="s">
        <v>237</v>
      </c>
      <c r="GY780" s="2" t="s">
        <v>1851</v>
      </c>
      <c r="GZ780" s="2" t="s">
        <v>598</v>
      </c>
      <c r="HA780" s="2" t="s">
        <v>238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239</v>
      </c>
      <c r="HJ780" s="2" t="s">
        <v>237</v>
      </c>
      <c r="HK780" s="2" t="s">
        <v>994</v>
      </c>
      <c r="HL780" s="2" t="s">
        <v>1010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239</v>
      </c>
      <c r="HV780" s="2" t="s">
        <v>237</v>
      </c>
      <c r="HW780" s="2" t="s">
        <v>1357</v>
      </c>
      <c r="HX780" s="2" t="s">
        <v>5050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252</v>
      </c>
      <c r="IH780" s="2" t="s">
        <v>237</v>
      </c>
      <c r="II780" s="2" t="s">
        <v>226</v>
      </c>
      <c r="IJ780" s="2" t="s">
        <v>226</v>
      </c>
      <c r="IK780" s="2" t="s">
        <v>238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226</v>
      </c>
      <c r="IT780" s="2" t="s">
        <v>226</v>
      </c>
      <c r="IU780" s="2" t="s">
        <v>226</v>
      </c>
      <c r="IV780" s="2" t="s">
        <v>226</v>
      </c>
      <c r="IW780" s="2" t="s">
        <v>226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237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252</v>
      </c>
      <c r="JR780" s="2" t="s">
        <v>237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237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237</v>
      </c>
      <c r="KQ780" s="2" t="s">
        <v>226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239</v>
      </c>
      <c r="LB780" s="2" t="s">
        <v>237</v>
      </c>
      <c r="LC780" s="2" t="s">
        <v>1004</v>
      </c>
      <c r="LD780" s="2" t="s">
        <v>2054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239</v>
      </c>
      <c r="LN780" s="2" t="s">
        <v>237</v>
      </c>
      <c r="LO780" s="2" t="s">
        <v>226</v>
      </c>
      <c r="LP780" s="2" t="s">
        <v>226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239</v>
      </c>
      <c r="MX780" s="2" t="s">
        <v>237</v>
      </c>
      <c r="MY780" s="2" t="s">
        <v>1105</v>
      </c>
      <c r="MZ780" s="2" t="s">
        <v>226</v>
      </c>
      <c r="NA780" s="2" t="s">
        <v>238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239</v>
      </c>
      <c r="NJ780" s="2" t="s">
        <v>237</v>
      </c>
      <c r="NK780" s="2" t="s">
        <v>1375</v>
      </c>
      <c r="NL780" s="2" t="s">
        <v>1363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239</v>
      </c>
      <c r="NV780" s="2" t="s">
        <v>237</v>
      </c>
      <c r="NW780" s="2" t="s">
        <v>1361</v>
      </c>
      <c r="NX780" s="2" t="s">
        <v>1071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252</v>
      </c>
      <c r="OH780" s="2" t="s">
        <v>237</v>
      </c>
      <c r="OI780" s="2" t="s">
        <v>226</v>
      </c>
      <c r="OJ780" s="2" t="s">
        <v>226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252</v>
      </c>
      <c r="OT780" s="2" t="s">
        <v>237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239</v>
      </c>
      <c r="QP780" s="2" t="s">
        <v>237</v>
      </c>
      <c r="QQ780" s="2" t="s">
        <v>1068</v>
      </c>
      <c r="QR780" s="2" t="s">
        <v>1463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266</v>
      </c>
      <c r="RB780" s="2" t="s">
        <v>237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226</v>
      </c>
      <c r="RO780" s="2" t="s">
        <v>226</v>
      </c>
      <c r="RP780" s="2" t="s">
        <v>226</v>
      </c>
      <c r="RQ780" s="2" t="s">
        <v>226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239</v>
      </c>
      <c r="RZ780" s="2" t="s">
        <v>237</v>
      </c>
      <c r="SA780" s="2" t="s">
        <v>621</v>
      </c>
      <c r="SB780" s="2" t="s">
        <v>1227</v>
      </c>
      <c r="SC780" s="2" t="s">
        <v>238</v>
      </c>
      <c r="SD780" s="2" t="s">
        <v>226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</row>
    <row r="781">
      <c r="A781" s="2" t="s">
        <v>5063</v>
      </c>
      <c r="B781" s="2" t="s">
        <v>577</v>
      </c>
      <c r="C781" s="2" t="s">
        <v>4666</v>
      </c>
      <c r="D781" s="2" t="s">
        <v>3985</v>
      </c>
      <c r="E781" s="2" t="s">
        <v>3986</v>
      </c>
      <c r="F781" s="2" t="s">
        <v>5064</v>
      </c>
      <c r="G781" s="2" t="s">
        <v>4392</v>
      </c>
      <c r="H781" s="2" t="s">
        <v>3196</v>
      </c>
      <c r="I781" s="2" t="s">
        <v>4066</v>
      </c>
      <c r="J781" s="2" t="s">
        <v>582</v>
      </c>
      <c r="K781" s="2" t="s">
        <v>1658</v>
      </c>
      <c r="L781" s="3">
        <v>33.6</v>
      </c>
      <c r="M781" s="3">
        <v>35.28</v>
      </c>
      <c r="N781" s="3">
        <v>69.99</v>
      </c>
      <c r="O781" s="2" t="s">
        <v>302</v>
      </c>
      <c r="P781" s="2" t="s">
        <v>284</v>
      </c>
      <c r="Q781" s="2" t="s">
        <v>225</v>
      </c>
      <c r="R781" s="2" t="s">
        <v>226</v>
      </c>
      <c r="S781" s="2" t="s">
        <v>5065</v>
      </c>
      <c r="T781" s="2" t="s">
        <v>969</v>
      </c>
      <c r="U781" s="2" t="s">
        <v>489</v>
      </c>
      <c r="V781" s="2" t="s">
        <v>563</v>
      </c>
      <c r="W781" s="2" t="s">
        <v>231</v>
      </c>
      <c r="X781" s="2" t="s">
        <v>1352</v>
      </c>
      <c r="Y781" s="2" t="s">
        <v>1353</v>
      </c>
      <c r="Z781" s="4"/>
      <c r="AA781" s="4">
        <f>=ROUNDDOWN({0},0)</f>
      </c>
      <c r="AB781" s="5">
        <v>1.2</v>
      </c>
      <c r="AC781" s="2" t="s">
        <v>226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>
        <v>47</v>
      </c>
      <c r="AS781" s="8">
        <v>1387.96</v>
      </c>
      <c r="AT781" s="7">
        <v>-1</v>
      </c>
      <c r="AU781" s="7">
        <v>-1</v>
      </c>
      <c r="AV781" s="4" t="s">
        <v>226</v>
      </c>
      <c r="AW781" s="8" t="s">
        <v>226</v>
      </c>
      <c r="AX781" s="4">
        <v>215</v>
      </c>
      <c r="AY781" s="8">
        <v>6936.16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>
        <v>215</v>
      </c>
      <c r="BF781" s="8">
        <v>6936.16</v>
      </c>
      <c r="BG781" s="7" t="s">
        <v>226</v>
      </c>
      <c r="BH781" s="7" t="s">
        <v>226</v>
      </c>
      <c r="BI781" s="7"/>
      <c r="BJ781" s="4"/>
      <c r="BK781" s="8"/>
      <c r="BL781" s="2" t="s">
        <v>5066</v>
      </c>
      <c r="BM781" s="7"/>
      <c r="BN781" s="7"/>
      <c r="BO781" s="4"/>
      <c r="BP781" s="8"/>
      <c r="BQ781" s="4">
        <v>16</v>
      </c>
      <c r="BR781" s="8">
        <v>575.52</v>
      </c>
      <c r="BS781" s="7">
        <v>-1</v>
      </c>
      <c r="BT781" s="7">
        <v>-1</v>
      </c>
      <c r="BU781" s="2" t="s">
        <v>239</v>
      </c>
      <c r="BV781" s="2" t="s">
        <v>237</v>
      </c>
      <c r="BW781" s="2" t="s">
        <v>226</v>
      </c>
      <c r="BX781" s="2" t="s">
        <v>5067</v>
      </c>
      <c r="BY781" s="2" t="s">
        <v>238</v>
      </c>
      <c r="BZ781" s="2" t="s">
        <v>226</v>
      </c>
      <c r="CA781" s="4"/>
      <c r="CB781" s="8"/>
      <c r="CC781" s="4">
        <v>10</v>
      </c>
      <c r="CD781" s="8">
        <v>344.8</v>
      </c>
      <c r="CE781" s="7">
        <v>-1</v>
      </c>
      <c r="CF781" s="7">
        <v>-1</v>
      </c>
      <c r="CG781" s="2" t="s">
        <v>239</v>
      </c>
      <c r="CH781" s="2" t="s">
        <v>237</v>
      </c>
      <c r="CI781" s="2" t="s">
        <v>1357</v>
      </c>
      <c r="CJ781" s="2" t="s">
        <v>1362</v>
      </c>
      <c r="CK781" s="2" t="s">
        <v>238</v>
      </c>
      <c r="CL781" s="2" t="s">
        <v>226</v>
      </c>
      <c r="CM781" s="4"/>
      <c r="CN781" s="8"/>
      <c r="CO781" s="4">
        <v>6</v>
      </c>
      <c r="CP781" s="8">
        <v>137.16</v>
      </c>
      <c r="CQ781" s="7">
        <v>-1</v>
      </c>
      <c r="CR781" s="7">
        <v>-1</v>
      </c>
      <c r="CS781" s="2" t="s">
        <v>239</v>
      </c>
      <c r="CT781" s="2" t="s">
        <v>237</v>
      </c>
      <c r="CU781" s="2" t="s">
        <v>1357</v>
      </c>
      <c r="CV781" s="2" t="s">
        <v>1363</v>
      </c>
      <c r="CW781" s="2" t="s">
        <v>238</v>
      </c>
      <c r="CX781" s="2" t="s">
        <v>226</v>
      </c>
      <c r="CY781" s="4"/>
      <c r="CZ781" s="8"/>
      <c r="DA781" s="4">
        <v>10</v>
      </c>
      <c r="DB781" s="8">
        <v>173.3</v>
      </c>
      <c r="DC781" s="7">
        <v>-1</v>
      </c>
      <c r="DD781" s="7">
        <v>-1</v>
      </c>
      <c r="DE781" s="2" t="s">
        <v>239</v>
      </c>
      <c r="DF781" s="2" t="s">
        <v>237</v>
      </c>
      <c r="DG781" s="2" t="s">
        <v>980</v>
      </c>
      <c r="DH781" s="2" t="s">
        <v>1989</v>
      </c>
      <c r="DI781" s="2" t="s">
        <v>291</v>
      </c>
      <c r="DJ781" s="2" t="s">
        <v>226</v>
      </c>
      <c r="DK781" s="4"/>
      <c r="DL781" s="8"/>
      <c r="DM781" s="4">
        <v>1</v>
      </c>
      <c r="DN781" s="8">
        <v>32.46</v>
      </c>
      <c r="DO781" s="7">
        <v>-1</v>
      </c>
      <c r="DP781" s="7">
        <v>-1</v>
      </c>
      <c r="DQ781" s="2" t="s">
        <v>239</v>
      </c>
      <c r="DR781" s="2" t="s">
        <v>237</v>
      </c>
      <c r="DS781" s="2" t="s">
        <v>1357</v>
      </c>
      <c r="DT781" s="2" t="s">
        <v>1644</v>
      </c>
      <c r="DU781" s="2" t="s">
        <v>291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239</v>
      </c>
      <c r="ED781" s="2" t="s">
        <v>237</v>
      </c>
      <c r="EE781" s="2" t="s">
        <v>1357</v>
      </c>
      <c r="EF781" s="2" t="s">
        <v>1362</v>
      </c>
      <c r="EG781" s="2" t="s">
        <v>238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239</v>
      </c>
      <c r="EP781" s="2" t="s">
        <v>237</v>
      </c>
      <c r="EQ781" s="2" t="s">
        <v>1357</v>
      </c>
      <c r="ER781" s="2" t="s">
        <v>2099</v>
      </c>
      <c r="ES781" s="2" t="s">
        <v>238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239</v>
      </c>
      <c r="FB781" s="2" t="s">
        <v>237</v>
      </c>
      <c r="FC781" s="2" t="s">
        <v>1357</v>
      </c>
      <c r="FD781" s="2" t="s">
        <v>5068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237</v>
      </c>
      <c r="FO781" s="2" t="s">
        <v>1357</v>
      </c>
      <c r="FP781" s="2" t="s">
        <v>3848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>
        <v>1</v>
      </c>
      <c r="GH781" s="8">
        <v>35.28</v>
      </c>
      <c r="GI781" s="7">
        <v>-1</v>
      </c>
      <c r="GJ781" s="7">
        <v>-1</v>
      </c>
      <c r="GK781" s="2" t="s">
        <v>239</v>
      </c>
      <c r="GL781" s="2" t="s">
        <v>237</v>
      </c>
      <c r="GM781" s="2" t="s">
        <v>1357</v>
      </c>
      <c r="GN781" s="2" t="s">
        <v>5069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239</v>
      </c>
      <c r="GX781" s="2" t="s">
        <v>237</v>
      </c>
      <c r="GY781" s="2" t="s">
        <v>1025</v>
      </c>
      <c r="GZ781" s="2" t="s">
        <v>1073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239</v>
      </c>
      <c r="HJ781" s="2" t="s">
        <v>237</v>
      </c>
      <c r="HK781" s="2" t="s">
        <v>994</v>
      </c>
      <c r="HL781" s="2" t="s">
        <v>1151</v>
      </c>
      <c r="HM781" s="2" t="s">
        <v>238</v>
      </c>
      <c r="HN781" s="2" t="s">
        <v>226</v>
      </c>
      <c r="HO781" s="4"/>
      <c r="HP781" s="8"/>
      <c r="HQ781" s="4">
        <v>2</v>
      </c>
      <c r="HR781" s="8">
        <v>62.98</v>
      </c>
      <c r="HS781" s="7">
        <v>-1</v>
      </c>
      <c r="HT781" s="7">
        <v>-1</v>
      </c>
      <c r="HU781" s="2" t="s">
        <v>239</v>
      </c>
      <c r="HV781" s="2" t="s">
        <v>237</v>
      </c>
      <c r="HW781" s="2" t="s">
        <v>1357</v>
      </c>
      <c r="HX781" s="2" t="s">
        <v>4946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252</v>
      </c>
      <c r="IH781" s="2" t="s">
        <v>237</v>
      </c>
      <c r="II781" s="2" t="s">
        <v>226</v>
      </c>
      <c r="IJ781" s="2" t="s">
        <v>226</v>
      </c>
      <c r="IK781" s="2" t="s">
        <v>238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226</v>
      </c>
      <c r="IT781" s="2" t="s">
        <v>226</v>
      </c>
      <c r="IU781" s="2" t="s">
        <v>226</v>
      </c>
      <c r="IV781" s="2" t="s">
        <v>226</v>
      </c>
      <c r="IW781" s="2" t="s">
        <v>226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252</v>
      </c>
      <c r="JF781" s="2" t="s">
        <v>237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252</v>
      </c>
      <c r="JR781" s="2" t="s">
        <v>237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237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237</v>
      </c>
      <c r="KQ781" s="2" t="s">
        <v>226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239</v>
      </c>
      <c r="LB781" s="2" t="s">
        <v>237</v>
      </c>
      <c r="LC781" s="2" t="s">
        <v>1004</v>
      </c>
      <c r="LD781" s="2" t="s">
        <v>3638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239</v>
      </c>
      <c r="LN781" s="2" t="s">
        <v>237</v>
      </c>
      <c r="LO781" s="2" t="s">
        <v>321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239</v>
      </c>
      <c r="MX781" s="2" t="s">
        <v>237</v>
      </c>
      <c r="MY781" s="2" t="s">
        <v>1105</v>
      </c>
      <c r="MZ781" s="2" t="s">
        <v>1152</v>
      </c>
      <c r="NA781" s="2" t="s">
        <v>238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239</v>
      </c>
      <c r="NJ781" s="2" t="s">
        <v>237</v>
      </c>
      <c r="NK781" s="2" t="s">
        <v>1375</v>
      </c>
      <c r="NL781" s="2" t="s">
        <v>1464</v>
      </c>
      <c r="NM781" s="2" t="s">
        <v>291</v>
      </c>
      <c r="NN781" s="2" t="s">
        <v>226</v>
      </c>
      <c r="NO781" s="4"/>
      <c r="NP781" s="8"/>
      <c r="NQ781" s="4">
        <v>1</v>
      </c>
      <c r="NR781" s="8">
        <v>26.46</v>
      </c>
      <c r="NS781" s="7">
        <v>-1</v>
      </c>
      <c r="NT781" s="7">
        <v>-1</v>
      </c>
      <c r="NU781" s="2" t="s">
        <v>239</v>
      </c>
      <c r="NV781" s="2" t="s">
        <v>237</v>
      </c>
      <c r="NW781" s="2" t="s">
        <v>1545</v>
      </c>
      <c r="NX781" s="2" t="s">
        <v>1208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239</v>
      </c>
      <c r="OH781" s="2" t="s">
        <v>237</v>
      </c>
      <c r="OI781" s="2" t="s">
        <v>3227</v>
      </c>
      <c r="OJ781" s="2" t="s">
        <v>4388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252</v>
      </c>
      <c r="OT781" s="2" t="s">
        <v>237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226</v>
      </c>
      <c r="PF781" s="2" t="s">
        <v>226</v>
      </c>
      <c r="PG781" s="2" t="s">
        <v>226</v>
      </c>
      <c r="PH781" s="2" t="s">
        <v>226</v>
      </c>
      <c r="PI781" s="2" t="s">
        <v>226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237</v>
      </c>
      <c r="QQ781" s="2" t="s">
        <v>1068</v>
      </c>
      <c r="QR781" s="2" t="s">
        <v>1009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266</v>
      </c>
      <c r="RB781" s="2" t="s">
        <v>237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226</v>
      </c>
      <c r="RN781" s="2" t="s">
        <v>226</v>
      </c>
      <c r="RO781" s="2" t="s">
        <v>226</v>
      </c>
      <c r="RP781" s="2" t="s">
        <v>226</v>
      </c>
      <c r="RQ781" s="2" t="s">
        <v>226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239</v>
      </c>
      <c r="RZ781" s="2" t="s">
        <v>237</v>
      </c>
      <c r="SA781" s="2" t="s">
        <v>1014</v>
      </c>
      <c r="SB781" s="2" t="s">
        <v>3300</v>
      </c>
      <c r="SC781" s="2" t="s">
        <v>238</v>
      </c>
      <c r="SD781" s="2" t="s">
        <v>226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</row>
    <row r="782">
      <c r="A782" s="2" t="s">
        <v>5070</v>
      </c>
      <c r="B782" s="2" t="s">
        <v>577</v>
      </c>
      <c r="C782" s="2" t="s">
        <v>4666</v>
      </c>
      <c r="D782" s="2" t="s">
        <v>3985</v>
      </c>
      <c r="E782" s="2" t="s">
        <v>3986</v>
      </c>
      <c r="F782" s="2" t="s">
        <v>5064</v>
      </c>
      <c r="G782" s="2" t="s">
        <v>4392</v>
      </c>
      <c r="H782" s="2" t="s">
        <v>3196</v>
      </c>
      <c r="I782" s="2" t="s">
        <v>4066</v>
      </c>
      <c r="J782" s="2" t="s">
        <v>221</v>
      </c>
      <c r="K782" s="2" t="s">
        <v>1658</v>
      </c>
      <c r="L782" s="3">
        <v>38.4</v>
      </c>
      <c r="M782" s="3">
        <v>40.32</v>
      </c>
      <c r="N782" s="3">
        <v>79.99</v>
      </c>
      <c r="O782" s="2" t="s">
        <v>283</v>
      </c>
      <c r="P782" s="2" t="s">
        <v>284</v>
      </c>
      <c r="Q782" s="2" t="s">
        <v>225</v>
      </c>
      <c r="R782" s="2" t="s">
        <v>226</v>
      </c>
      <c r="S782" s="2" t="s">
        <v>5065</v>
      </c>
      <c r="T782" s="2" t="s">
        <v>969</v>
      </c>
      <c r="U782" s="2" t="s">
        <v>371</v>
      </c>
      <c r="V782" s="2" t="s">
        <v>563</v>
      </c>
      <c r="W782" s="2" t="s">
        <v>231</v>
      </c>
      <c r="X782" s="2" t="s">
        <v>1352</v>
      </c>
      <c r="Y782" s="2" t="s">
        <v>1353</v>
      </c>
      <c r="Z782" s="4"/>
      <c r="AA782" s="4">
        <f>=ROUNDDOWN({0},0)</f>
      </c>
      <c r="AB782" s="5">
        <v>1.8</v>
      </c>
      <c r="AC782" s="2" t="s">
        <v>226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/>
      <c r="AQ782" s="8"/>
      <c r="AR782" s="4">
        <v>168</v>
      </c>
      <c r="AS782" s="8">
        <v>5548.2</v>
      </c>
      <c r="AT782" s="7">
        <v>-1</v>
      </c>
      <c r="AU782" s="7">
        <v>-1</v>
      </c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/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/>
      <c r="BJ782" s="4"/>
      <c r="BK782" s="8"/>
      <c r="BL782" s="2" t="s">
        <v>5071</v>
      </c>
      <c r="BM782" s="7"/>
      <c r="BN782" s="7"/>
      <c r="BO782" s="4"/>
      <c r="BP782" s="8"/>
      <c r="BQ782" s="4">
        <v>48</v>
      </c>
      <c r="BR782" s="8">
        <v>1756.26</v>
      </c>
      <c r="BS782" s="7">
        <v>-1</v>
      </c>
      <c r="BT782" s="7">
        <v>-1</v>
      </c>
      <c r="BU782" s="2" t="s">
        <v>239</v>
      </c>
      <c r="BV782" s="2" t="s">
        <v>237</v>
      </c>
      <c r="BW782" s="2" t="s">
        <v>226</v>
      </c>
      <c r="BX782" s="2" t="s">
        <v>1356</v>
      </c>
      <c r="BY782" s="2" t="s">
        <v>238</v>
      </c>
      <c r="BZ782" s="2" t="s">
        <v>226</v>
      </c>
      <c r="CA782" s="4"/>
      <c r="CB782" s="8"/>
      <c r="CC782" s="4">
        <v>46</v>
      </c>
      <c r="CD782" s="8">
        <v>1850.58</v>
      </c>
      <c r="CE782" s="7">
        <v>-1</v>
      </c>
      <c r="CF782" s="7">
        <v>-1</v>
      </c>
      <c r="CG782" s="2" t="s">
        <v>239</v>
      </c>
      <c r="CH782" s="2" t="s">
        <v>237</v>
      </c>
      <c r="CI782" s="2" t="s">
        <v>1357</v>
      </c>
      <c r="CJ782" s="2" t="s">
        <v>1386</v>
      </c>
      <c r="CK782" s="2" t="s">
        <v>238</v>
      </c>
      <c r="CL782" s="2" t="s">
        <v>226</v>
      </c>
      <c r="CM782" s="4"/>
      <c r="CN782" s="8"/>
      <c r="CO782" s="4">
        <v>6</v>
      </c>
      <c r="CP782" s="8">
        <v>156.78</v>
      </c>
      <c r="CQ782" s="7">
        <v>-1</v>
      </c>
      <c r="CR782" s="7">
        <v>-1</v>
      </c>
      <c r="CS782" s="2" t="s">
        <v>239</v>
      </c>
      <c r="CT782" s="2" t="s">
        <v>237</v>
      </c>
      <c r="CU782" s="2" t="s">
        <v>1357</v>
      </c>
      <c r="CV782" s="2" t="s">
        <v>1386</v>
      </c>
      <c r="CW782" s="2" t="s">
        <v>238</v>
      </c>
      <c r="CX782" s="2" t="s">
        <v>226</v>
      </c>
      <c r="CY782" s="4"/>
      <c r="CZ782" s="8"/>
      <c r="DA782" s="4">
        <v>45</v>
      </c>
      <c r="DB782" s="8">
        <v>1080</v>
      </c>
      <c r="DC782" s="7">
        <v>-1</v>
      </c>
      <c r="DD782" s="7">
        <v>-1</v>
      </c>
      <c r="DE782" s="2" t="s">
        <v>239</v>
      </c>
      <c r="DF782" s="2" t="s">
        <v>237</v>
      </c>
      <c r="DG782" s="2" t="s">
        <v>980</v>
      </c>
      <c r="DH782" s="2" t="s">
        <v>981</v>
      </c>
      <c r="DI782" s="2" t="s">
        <v>291</v>
      </c>
      <c r="DJ782" s="2" t="s">
        <v>226</v>
      </c>
      <c r="DK782" s="4"/>
      <c r="DL782" s="8"/>
      <c r="DM782" s="4">
        <v>9</v>
      </c>
      <c r="DN782" s="8">
        <v>208.27</v>
      </c>
      <c r="DO782" s="7">
        <v>-1</v>
      </c>
      <c r="DP782" s="7">
        <v>-1</v>
      </c>
      <c r="DQ782" s="2" t="s">
        <v>239</v>
      </c>
      <c r="DR782" s="2" t="s">
        <v>237</v>
      </c>
      <c r="DS782" s="2" t="s">
        <v>1357</v>
      </c>
      <c r="DT782" s="2" t="s">
        <v>1362</v>
      </c>
      <c r="DU782" s="2" t="s">
        <v>291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239</v>
      </c>
      <c r="ED782" s="2" t="s">
        <v>237</v>
      </c>
      <c r="EE782" s="2" t="s">
        <v>1357</v>
      </c>
      <c r="EF782" s="2" t="s">
        <v>1363</v>
      </c>
      <c r="EG782" s="2" t="s">
        <v>238</v>
      </c>
      <c r="EH782" s="2" t="s">
        <v>226</v>
      </c>
      <c r="EI782" s="4"/>
      <c r="EJ782" s="8"/>
      <c r="EK782" s="4">
        <v>3</v>
      </c>
      <c r="EL782" s="8">
        <v>113.94</v>
      </c>
      <c r="EM782" s="7">
        <v>-1</v>
      </c>
      <c r="EN782" s="7">
        <v>-1</v>
      </c>
      <c r="EO782" s="2" t="s">
        <v>239</v>
      </c>
      <c r="EP782" s="2" t="s">
        <v>237</v>
      </c>
      <c r="EQ782" s="2" t="s">
        <v>1357</v>
      </c>
      <c r="ER782" s="2" t="s">
        <v>3813</v>
      </c>
      <c r="ES782" s="2" t="s">
        <v>238</v>
      </c>
      <c r="ET782" s="2" t="s">
        <v>226</v>
      </c>
      <c r="EU782" s="4"/>
      <c r="EV782" s="8"/>
      <c r="EW782" s="4">
        <v>1</v>
      </c>
      <c r="EX782" s="8">
        <v>40.31</v>
      </c>
      <c r="EY782" s="7">
        <v>-1</v>
      </c>
      <c r="EZ782" s="7">
        <v>-1</v>
      </c>
      <c r="FA782" s="2" t="s">
        <v>239</v>
      </c>
      <c r="FB782" s="2" t="s">
        <v>237</v>
      </c>
      <c r="FC782" s="2" t="s">
        <v>1357</v>
      </c>
      <c r="FD782" s="2" t="s">
        <v>1403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237</v>
      </c>
      <c r="FO782" s="2" t="s">
        <v>1357</v>
      </c>
      <c r="FP782" s="2" t="s">
        <v>1366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226</v>
      </c>
      <c r="FZ782" s="2" t="s">
        <v>226</v>
      </c>
      <c r="GA782" s="2" t="s">
        <v>226</v>
      </c>
      <c r="GB782" s="2" t="s">
        <v>226</v>
      </c>
      <c r="GC782" s="2" t="s">
        <v>226</v>
      </c>
      <c r="GD782" s="2" t="s">
        <v>226</v>
      </c>
      <c r="GE782" s="4"/>
      <c r="GF782" s="8"/>
      <c r="GG782" s="4">
        <v>1</v>
      </c>
      <c r="GH782" s="8">
        <v>40.32</v>
      </c>
      <c r="GI782" s="7">
        <v>-1</v>
      </c>
      <c r="GJ782" s="7">
        <v>-1</v>
      </c>
      <c r="GK782" s="2" t="s">
        <v>239</v>
      </c>
      <c r="GL782" s="2" t="s">
        <v>237</v>
      </c>
      <c r="GM782" s="2" t="s">
        <v>1357</v>
      </c>
      <c r="GN782" s="2" t="s">
        <v>2342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239</v>
      </c>
      <c r="GX782" s="2" t="s">
        <v>237</v>
      </c>
      <c r="GY782" s="2" t="s">
        <v>1025</v>
      </c>
      <c r="GZ782" s="2" t="s">
        <v>594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239</v>
      </c>
      <c r="HJ782" s="2" t="s">
        <v>237</v>
      </c>
      <c r="HK782" s="2" t="s">
        <v>994</v>
      </c>
      <c r="HL782" s="2" t="s">
        <v>2362</v>
      </c>
      <c r="HM782" s="2" t="s">
        <v>238</v>
      </c>
      <c r="HN782" s="2" t="s">
        <v>226</v>
      </c>
      <c r="HO782" s="4"/>
      <c r="HP782" s="8"/>
      <c r="HQ782" s="4">
        <v>3</v>
      </c>
      <c r="HR782" s="8">
        <v>110.22</v>
      </c>
      <c r="HS782" s="7">
        <v>-1</v>
      </c>
      <c r="HT782" s="7">
        <v>-1</v>
      </c>
      <c r="HU782" s="2" t="s">
        <v>1002</v>
      </c>
      <c r="HV782" s="2" t="s">
        <v>237</v>
      </c>
      <c r="HW782" s="2" t="s">
        <v>1357</v>
      </c>
      <c r="HX782" s="2" t="s">
        <v>5072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252</v>
      </c>
      <c r="IH782" s="2" t="s">
        <v>237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226</v>
      </c>
      <c r="IT782" s="2" t="s">
        <v>226</v>
      </c>
      <c r="IU782" s="2" t="s">
        <v>226</v>
      </c>
      <c r="IV782" s="2" t="s">
        <v>226</v>
      </c>
      <c r="IW782" s="2" t="s">
        <v>226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252</v>
      </c>
      <c r="JF782" s="2" t="s">
        <v>237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252</v>
      </c>
      <c r="JR782" s="2" t="s">
        <v>237</v>
      </c>
      <c r="JS782" s="2" t="s">
        <v>226</v>
      </c>
      <c r="JT782" s="2" t="s">
        <v>226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237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237</v>
      </c>
      <c r="KQ782" s="2" t="s">
        <v>226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>
        <v>1</v>
      </c>
      <c r="KX782" s="8">
        <v>40.32</v>
      </c>
      <c r="KY782" s="7">
        <v>-1</v>
      </c>
      <c r="KZ782" s="7">
        <v>-1</v>
      </c>
      <c r="LA782" s="2" t="s">
        <v>239</v>
      </c>
      <c r="LB782" s="2" t="s">
        <v>237</v>
      </c>
      <c r="LC782" s="2" t="s">
        <v>1004</v>
      </c>
      <c r="LD782" s="2" t="s">
        <v>4656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239</v>
      </c>
      <c r="LN782" s="2" t="s">
        <v>237</v>
      </c>
      <c r="LO782" s="2" t="s">
        <v>321</v>
      </c>
      <c r="LP782" s="2" t="s">
        <v>310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239</v>
      </c>
      <c r="MX782" s="2" t="s">
        <v>237</v>
      </c>
      <c r="MY782" s="2" t="s">
        <v>1105</v>
      </c>
      <c r="MZ782" s="2" t="s">
        <v>1856</v>
      </c>
      <c r="NA782" s="2" t="s">
        <v>238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239</v>
      </c>
      <c r="NJ782" s="2" t="s">
        <v>237</v>
      </c>
      <c r="NK782" s="2" t="s">
        <v>1375</v>
      </c>
      <c r="NL782" s="2" t="s">
        <v>1363</v>
      </c>
      <c r="NM782" s="2" t="s">
        <v>291</v>
      </c>
      <c r="NN782" s="2" t="s">
        <v>226</v>
      </c>
      <c r="NO782" s="4"/>
      <c r="NP782" s="8"/>
      <c r="NQ782" s="4">
        <v>5</v>
      </c>
      <c r="NR782" s="8">
        <v>151.2</v>
      </c>
      <c r="NS782" s="7">
        <v>-1</v>
      </c>
      <c r="NT782" s="7">
        <v>-1</v>
      </c>
      <c r="NU782" s="2" t="s">
        <v>239</v>
      </c>
      <c r="NV782" s="2" t="s">
        <v>237</v>
      </c>
      <c r="NW782" s="2" t="s">
        <v>1545</v>
      </c>
      <c r="NX782" s="2" t="s">
        <v>2750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239</v>
      </c>
      <c r="OH782" s="2" t="s">
        <v>237</v>
      </c>
      <c r="OI782" s="2" t="s">
        <v>1548</v>
      </c>
      <c r="OJ782" s="2" t="s">
        <v>3502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252</v>
      </c>
      <c r="OT782" s="2" t="s">
        <v>237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226</v>
      </c>
      <c r="PF782" s="2" t="s">
        <v>226</v>
      </c>
      <c r="PG782" s="2" t="s">
        <v>226</v>
      </c>
      <c r="PH782" s="2" t="s">
        <v>226</v>
      </c>
      <c r="PI782" s="2" t="s">
        <v>226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239</v>
      </c>
      <c r="QP782" s="2" t="s">
        <v>237</v>
      </c>
      <c r="QQ782" s="2" t="s">
        <v>1068</v>
      </c>
      <c r="QR782" s="2" t="s">
        <v>1131</v>
      </c>
      <c r="QS782" s="2" t="s">
        <v>238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266</v>
      </c>
      <c r="RB782" s="2" t="s">
        <v>237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226</v>
      </c>
      <c r="RN782" s="2" t="s">
        <v>226</v>
      </c>
      <c r="RO782" s="2" t="s">
        <v>226</v>
      </c>
      <c r="RP782" s="2" t="s">
        <v>226</v>
      </c>
      <c r="RQ782" s="2" t="s">
        <v>226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239</v>
      </c>
      <c r="RZ782" s="2" t="s">
        <v>237</v>
      </c>
      <c r="SA782" s="2" t="s">
        <v>621</v>
      </c>
      <c r="SB782" s="2" t="s">
        <v>4388</v>
      </c>
      <c r="SC782" s="2" t="s">
        <v>238</v>
      </c>
      <c r="SD782" s="2" t="s">
        <v>226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</row>
    <row r="783">
      <c r="A783" s="2" t="s">
        <v>5073</v>
      </c>
      <c r="B783" s="2" t="s">
        <v>577</v>
      </c>
      <c r="C783" s="2" t="s">
        <v>4666</v>
      </c>
      <c r="D783" s="2" t="s">
        <v>3985</v>
      </c>
      <c r="E783" s="2" t="s">
        <v>3986</v>
      </c>
      <c r="F783" s="2" t="s">
        <v>4767</v>
      </c>
      <c r="G783" s="2" t="s">
        <v>4347</v>
      </c>
      <c r="H783" s="2" t="s">
        <v>4768</v>
      </c>
      <c r="I783" s="2" t="s">
        <v>5074</v>
      </c>
      <c r="J783" s="2" t="s">
        <v>582</v>
      </c>
      <c r="K783" s="2" t="s">
        <v>1658</v>
      </c>
      <c r="L783" s="3">
        <v>33.6</v>
      </c>
      <c r="M783" s="3">
        <v>35.28</v>
      </c>
      <c r="N783" s="3">
        <v>69.99</v>
      </c>
      <c r="O783" s="2" t="s">
        <v>283</v>
      </c>
      <c r="P783" s="2" t="s">
        <v>284</v>
      </c>
      <c r="Q783" s="2" t="s">
        <v>225</v>
      </c>
      <c r="R783" s="2" t="s">
        <v>226</v>
      </c>
      <c r="S783" s="2" t="s">
        <v>5075</v>
      </c>
      <c r="T783" s="2" t="s">
        <v>969</v>
      </c>
      <c r="U783" s="2" t="s">
        <v>489</v>
      </c>
      <c r="V783" s="2" t="s">
        <v>563</v>
      </c>
      <c r="W783" s="2" t="s">
        <v>231</v>
      </c>
      <c r="X783" s="2" t="s">
        <v>1352</v>
      </c>
      <c r="Y783" s="2" t="s">
        <v>1353</v>
      </c>
      <c r="Z783" s="4"/>
      <c r="AA783" s="4">
        <f>=ROUNDDOWN({0},0)</f>
      </c>
      <c r="AB783" s="5"/>
      <c r="AC783" s="2" t="s">
        <v>226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/>
      <c r="AQ783" s="8"/>
      <c r="AR783" s="4">
        <v>1</v>
      </c>
      <c r="AS783" s="8">
        <v>36.33</v>
      </c>
      <c r="AT783" s="7">
        <v>-1</v>
      </c>
      <c r="AU783" s="7">
        <v>-1</v>
      </c>
      <c r="AV783" s="4"/>
      <c r="AW783" s="8"/>
      <c r="AX783" s="4">
        <v>1</v>
      </c>
      <c r="AY783" s="8">
        <v>36.33</v>
      </c>
      <c r="AZ783" s="7">
        <v>-1</v>
      </c>
      <c r="BA783" s="7">
        <v>-1</v>
      </c>
      <c r="BB783" s="7"/>
      <c r="BC783" s="4"/>
      <c r="BD783" s="8"/>
      <c r="BE783" s="4">
        <v>1</v>
      </c>
      <c r="BF783" s="8">
        <v>36.33</v>
      </c>
      <c r="BG783" s="7">
        <v>-1</v>
      </c>
      <c r="BH783" s="7">
        <v>-1</v>
      </c>
      <c r="BI783" s="7"/>
      <c r="BJ783" s="4"/>
      <c r="BK783" s="8"/>
      <c r="BL783" s="2" t="s">
        <v>24</v>
      </c>
      <c r="BM783" s="7"/>
      <c r="BN783" s="7"/>
      <c r="BO783" s="4"/>
      <c r="BP783" s="8"/>
      <c r="BQ783" s="4"/>
      <c r="BR783" s="8"/>
      <c r="BS783" s="7"/>
      <c r="BT783" s="7"/>
      <c r="BU783" s="2" t="s">
        <v>1002</v>
      </c>
      <c r="BV783" s="2" t="s">
        <v>237</v>
      </c>
      <c r="BW783" s="2" t="s">
        <v>226</v>
      </c>
      <c r="BX783" s="2" t="s">
        <v>3808</v>
      </c>
      <c r="BY783" s="2" t="s">
        <v>238</v>
      </c>
      <c r="BZ783" s="2" t="s">
        <v>226</v>
      </c>
      <c r="CA783" s="4"/>
      <c r="CB783" s="8"/>
      <c r="CC783" s="4"/>
      <c r="CD783" s="8"/>
      <c r="CE783" s="7"/>
      <c r="CF783" s="7"/>
      <c r="CG783" s="2" t="s">
        <v>239</v>
      </c>
      <c r="CH783" s="2" t="s">
        <v>237</v>
      </c>
      <c r="CI783" s="2" t="s">
        <v>1357</v>
      </c>
      <c r="CJ783" s="2" t="s">
        <v>3807</v>
      </c>
      <c r="CK783" s="2" t="s">
        <v>238</v>
      </c>
      <c r="CL783" s="2" t="s">
        <v>226</v>
      </c>
      <c r="CM783" s="4"/>
      <c r="CN783" s="8"/>
      <c r="CO783" s="4"/>
      <c r="CP783" s="8"/>
      <c r="CQ783" s="7"/>
      <c r="CR783" s="7"/>
      <c r="CS783" s="2" t="s">
        <v>239</v>
      </c>
      <c r="CT783" s="2" t="s">
        <v>237</v>
      </c>
      <c r="CU783" s="2" t="s">
        <v>1357</v>
      </c>
      <c r="CV783" s="2" t="s">
        <v>1362</v>
      </c>
      <c r="CW783" s="2" t="s">
        <v>238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239</v>
      </c>
      <c r="DF783" s="2" t="s">
        <v>237</v>
      </c>
      <c r="DG783" s="2" t="s">
        <v>980</v>
      </c>
      <c r="DH783" s="2" t="s">
        <v>2325</v>
      </c>
      <c r="DI783" s="2" t="s">
        <v>291</v>
      </c>
      <c r="DJ783" s="2" t="s">
        <v>226</v>
      </c>
      <c r="DK783" s="4"/>
      <c r="DL783" s="8"/>
      <c r="DM783" s="4"/>
      <c r="DN783" s="8"/>
      <c r="DO783" s="7"/>
      <c r="DP783" s="7"/>
      <c r="DQ783" s="2" t="s">
        <v>239</v>
      </c>
      <c r="DR783" s="2" t="s">
        <v>237</v>
      </c>
      <c r="DS783" s="2" t="s">
        <v>1357</v>
      </c>
      <c r="DT783" s="2" t="s">
        <v>2105</v>
      </c>
      <c r="DU783" s="2" t="s">
        <v>291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239</v>
      </c>
      <c r="ED783" s="2" t="s">
        <v>237</v>
      </c>
      <c r="EE783" s="2" t="s">
        <v>1357</v>
      </c>
      <c r="EF783" s="2" t="s">
        <v>1363</v>
      </c>
      <c r="EG783" s="2" t="s">
        <v>238</v>
      </c>
      <c r="EH783" s="2" t="s">
        <v>226</v>
      </c>
      <c r="EI783" s="4"/>
      <c r="EJ783" s="8"/>
      <c r="EK783" s="4"/>
      <c r="EL783" s="8"/>
      <c r="EM783" s="7"/>
      <c r="EN783" s="7"/>
      <c r="EO783" s="2" t="s">
        <v>239</v>
      </c>
      <c r="EP783" s="2" t="s">
        <v>237</v>
      </c>
      <c r="EQ783" s="2" t="s">
        <v>1357</v>
      </c>
      <c r="ER783" s="2" t="s">
        <v>1385</v>
      </c>
      <c r="ES783" s="2" t="s">
        <v>238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239</v>
      </c>
      <c r="FB783" s="2" t="s">
        <v>237</v>
      </c>
      <c r="FC783" s="2" t="s">
        <v>1357</v>
      </c>
      <c r="FD783" s="2" t="s">
        <v>1445</v>
      </c>
      <c r="FE783" s="2" t="s">
        <v>238</v>
      </c>
      <c r="FF783" s="2" t="s">
        <v>226</v>
      </c>
      <c r="FG783" s="4"/>
      <c r="FH783" s="8"/>
      <c r="FI783" s="4">
        <v>1</v>
      </c>
      <c r="FJ783" s="8">
        <v>36.33</v>
      </c>
      <c r="FK783" s="7">
        <v>-1</v>
      </c>
      <c r="FL783" s="7">
        <v>-1</v>
      </c>
      <c r="FM783" s="2" t="s">
        <v>239</v>
      </c>
      <c r="FN783" s="2" t="s">
        <v>237</v>
      </c>
      <c r="FO783" s="2" t="s">
        <v>1357</v>
      </c>
      <c r="FP783" s="2" t="s">
        <v>4027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226</v>
      </c>
      <c r="FZ783" s="2" t="s">
        <v>226</v>
      </c>
      <c r="GA783" s="2" t="s">
        <v>226</v>
      </c>
      <c r="GB783" s="2" t="s">
        <v>226</v>
      </c>
      <c r="GC783" s="2" t="s">
        <v>226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252</v>
      </c>
      <c r="GL783" s="2" t="s">
        <v>237</v>
      </c>
      <c r="GM783" s="2" t="s">
        <v>226</v>
      </c>
      <c r="GN783" s="2" t="s">
        <v>226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239</v>
      </c>
      <c r="GX783" s="2" t="s">
        <v>237</v>
      </c>
      <c r="GY783" s="2" t="s">
        <v>1025</v>
      </c>
      <c r="GZ783" s="2" t="s">
        <v>634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239</v>
      </c>
      <c r="HJ783" s="2" t="s">
        <v>237</v>
      </c>
      <c r="HK783" s="2" t="s">
        <v>994</v>
      </c>
      <c r="HL783" s="2" t="s">
        <v>3262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239</v>
      </c>
      <c r="HV783" s="2" t="s">
        <v>237</v>
      </c>
      <c r="HW783" s="2" t="s">
        <v>1357</v>
      </c>
      <c r="HX783" s="2" t="s">
        <v>1363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252</v>
      </c>
      <c r="IH783" s="2" t="s">
        <v>237</v>
      </c>
      <c r="II783" s="2" t="s">
        <v>226</v>
      </c>
      <c r="IJ783" s="2" t="s">
        <v>226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226</v>
      </c>
      <c r="IT783" s="2" t="s">
        <v>226</v>
      </c>
      <c r="IU783" s="2" t="s">
        <v>226</v>
      </c>
      <c r="IV783" s="2" t="s">
        <v>226</v>
      </c>
      <c r="IW783" s="2" t="s">
        <v>226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252</v>
      </c>
      <c r="JF783" s="2" t="s">
        <v>237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252</v>
      </c>
      <c r="JR783" s="2" t="s">
        <v>237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237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237</v>
      </c>
      <c r="KQ783" s="2" t="s">
        <v>226</v>
      </c>
      <c r="KR783" s="2" t="s">
        <v>226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239</v>
      </c>
      <c r="LB783" s="2" t="s">
        <v>237</v>
      </c>
      <c r="LC783" s="2" t="s">
        <v>1357</v>
      </c>
      <c r="LD783" s="2" t="s">
        <v>3712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239</v>
      </c>
      <c r="LN783" s="2" t="s">
        <v>237</v>
      </c>
      <c r="LO783" s="2" t="s">
        <v>321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239</v>
      </c>
      <c r="MX783" s="2" t="s">
        <v>237</v>
      </c>
      <c r="MY783" s="2" t="s">
        <v>1105</v>
      </c>
      <c r="MZ783" s="2" t="s">
        <v>226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239</v>
      </c>
      <c r="NJ783" s="2" t="s">
        <v>237</v>
      </c>
      <c r="NK783" s="2" t="s">
        <v>1375</v>
      </c>
      <c r="NL783" s="2" t="s">
        <v>2012</v>
      </c>
      <c r="NM783" s="2" t="s">
        <v>291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239</v>
      </c>
      <c r="NV783" s="2" t="s">
        <v>237</v>
      </c>
      <c r="NW783" s="2" t="s">
        <v>1032</v>
      </c>
      <c r="NX783" s="2" t="s">
        <v>750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252</v>
      </c>
      <c r="OH783" s="2" t="s">
        <v>237</v>
      </c>
      <c r="OI783" s="2" t="s">
        <v>226</v>
      </c>
      <c r="OJ783" s="2" t="s">
        <v>226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252</v>
      </c>
      <c r="OT783" s="2" t="s">
        <v>237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226</v>
      </c>
      <c r="PG783" s="2" t="s">
        <v>226</v>
      </c>
      <c r="PH783" s="2" t="s">
        <v>226</v>
      </c>
      <c r="PI783" s="2" t="s">
        <v>226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237</v>
      </c>
      <c r="QQ783" s="2" t="s">
        <v>1009</v>
      </c>
      <c r="QR783" s="2" t="s">
        <v>226</v>
      </c>
      <c r="QS783" s="2" t="s">
        <v>238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266</v>
      </c>
      <c r="RB783" s="2" t="s">
        <v>237</v>
      </c>
      <c r="RC783" s="2" t="s">
        <v>226</v>
      </c>
      <c r="RD783" s="2" t="s">
        <v>226</v>
      </c>
      <c r="RE783" s="2" t="s">
        <v>238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226</v>
      </c>
      <c r="RN783" s="2" t="s">
        <v>226</v>
      </c>
      <c r="RO783" s="2" t="s">
        <v>226</v>
      </c>
      <c r="RP783" s="2" t="s">
        <v>226</v>
      </c>
      <c r="RQ783" s="2" t="s">
        <v>226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239</v>
      </c>
      <c r="RZ783" s="2" t="s">
        <v>237</v>
      </c>
      <c r="SA783" s="2" t="s">
        <v>1040</v>
      </c>
      <c r="SB783" s="2" t="s">
        <v>4327</v>
      </c>
      <c r="SC783" s="2" t="s">
        <v>238</v>
      </c>
      <c r="SD783" s="2" t="s">
        <v>226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</row>
    <row r="784">
      <c r="A784" s="2" t="s">
        <v>5076</v>
      </c>
      <c r="B784" s="2" t="s">
        <v>577</v>
      </c>
      <c r="C784" s="2" t="s">
        <v>4666</v>
      </c>
      <c r="D784" s="2" t="s">
        <v>3985</v>
      </c>
      <c r="E784" s="2" t="s">
        <v>3986</v>
      </c>
      <c r="F784" s="2" t="s">
        <v>4899</v>
      </c>
      <c r="G784" s="2" t="s">
        <v>4900</v>
      </c>
      <c r="H784" s="2" t="s">
        <v>4901</v>
      </c>
      <c r="I784" s="2" t="s">
        <v>4066</v>
      </c>
      <c r="J784" s="2" t="s">
        <v>221</v>
      </c>
      <c r="K784" s="2" t="s">
        <v>841</v>
      </c>
      <c r="L784" s="3">
        <v>38.4</v>
      </c>
      <c r="M784" s="3">
        <v>40.32</v>
      </c>
      <c r="N784" s="3">
        <v>79.99</v>
      </c>
      <c r="O784" s="2" t="s">
        <v>283</v>
      </c>
      <c r="P784" s="2" t="s">
        <v>284</v>
      </c>
      <c r="Q784" s="2" t="s">
        <v>225</v>
      </c>
      <c r="R784" s="2" t="s">
        <v>226</v>
      </c>
      <c r="S784" s="2" t="s">
        <v>4902</v>
      </c>
      <c r="T784" s="2" t="s">
        <v>969</v>
      </c>
      <c r="U784" s="2" t="s">
        <v>371</v>
      </c>
      <c r="V784" s="2" t="s">
        <v>2429</v>
      </c>
      <c r="W784" s="2" t="s">
        <v>971</v>
      </c>
      <c r="X784" s="2" t="s">
        <v>231</v>
      </c>
      <c r="Y784" s="2" t="s">
        <v>1353</v>
      </c>
      <c r="Z784" s="4"/>
      <c r="AA784" s="4">
        <f>=ROUNDDOWN({0},0)</f>
      </c>
      <c r="AB784" s="5"/>
      <c r="AC784" s="2" t="s">
        <v>226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>
        <v>3</v>
      </c>
      <c r="AS784" s="8">
        <v>90.23</v>
      </c>
      <c r="AT784" s="7">
        <v>-1</v>
      </c>
      <c r="AU784" s="7">
        <v>-1</v>
      </c>
      <c r="AV784" s="4"/>
      <c r="AW784" s="8"/>
      <c r="AX784" s="4">
        <v>3</v>
      </c>
      <c r="AY784" s="8">
        <v>90.23</v>
      </c>
      <c r="AZ784" s="7">
        <v>-1</v>
      </c>
      <c r="BA784" s="7">
        <v>-1</v>
      </c>
      <c r="BB784" s="7"/>
      <c r="BC784" s="4"/>
      <c r="BD784" s="8"/>
      <c r="BE784" s="4">
        <v>3</v>
      </c>
      <c r="BF784" s="8">
        <v>90.23</v>
      </c>
      <c r="BG784" s="7">
        <v>-1</v>
      </c>
      <c r="BH784" s="7">
        <v>-1</v>
      </c>
      <c r="BI784" s="7"/>
      <c r="BJ784" s="4"/>
      <c r="BK784" s="8"/>
      <c r="BL784" s="2" t="s">
        <v>5077</v>
      </c>
      <c r="BM784" s="7"/>
      <c r="BN784" s="7"/>
      <c r="BO784" s="4"/>
      <c r="BP784" s="8"/>
      <c r="BQ784" s="4">
        <v>1</v>
      </c>
      <c r="BR784" s="8">
        <v>41.95</v>
      </c>
      <c r="BS784" s="7">
        <v>-1</v>
      </c>
      <c r="BT784" s="7">
        <v>-1</v>
      </c>
      <c r="BU784" s="2" t="s">
        <v>239</v>
      </c>
      <c r="BV784" s="2" t="s">
        <v>237</v>
      </c>
      <c r="BW784" s="2" t="s">
        <v>226</v>
      </c>
      <c r="BX784" s="2" t="s">
        <v>3808</v>
      </c>
      <c r="BY784" s="2" t="s">
        <v>238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239</v>
      </c>
      <c r="CH784" s="2" t="s">
        <v>237</v>
      </c>
      <c r="CI784" s="2" t="s">
        <v>1493</v>
      </c>
      <c r="CJ784" s="2" t="s">
        <v>2145</v>
      </c>
      <c r="CK784" s="2" t="s">
        <v>238</v>
      </c>
      <c r="CL784" s="2" t="s">
        <v>226</v>
      </c>
      <c r="CM784" s="4"/>
      <c r="CN784" s="8"/>
      <c r="CO784" s="4">
        <v>2</v>
      </c>
      <c r="CP784" s="8">
        <v>48.28</v>
      </c>
      <c r="CQ784" s="7">
        <v>-1</v>
      </c>
      <c r="CR784" s="7">
        <v>-1</v>
      </c>
      <c r="CS784" s="2" t="s">
        <v>239</v>
      </c>
      <c r="CT784" s="2" t="s">
        <v>237</v>
      </c>
      <c r="CU784" s="2" t="s">
        <v>1357</v>
      </c>
      <c r="CV784" s="2" t="s">
        <v>1363</v>
      </c>
      <c r="CW784" s="2" t="s">
        <v>238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239</v>
      </c>
      <c r="DF784" s="2" t="s">
        <v>237</v>
      </c>
      <c r="DG784" s="2" t="s">
        <v>980</v>
      </c>
      <c r="DH784" s="2" t="s">
        <v>1038</v>
      </c>
      <c r="DI784" s="2" t="s">
        <v>238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239</v>
      </c>
      <c r="DR784" s="2" t="s">
        <v>237</v>
      </c>
      <c r="DS784" s="2" t="s">
        <v>1357</v>
      </c>
      <c r="DT784" s="2" t="s">
        <v>3813</v>
      </c>
      <c r="DU784" s="2" t="s">
        <v>238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239</v>
      </c>
      <c r="ED784" s="2" t="s">
        <v>237</v>
      </c>
      <c r="EE784" s="2" t="s">
        <v>1357</v>
      </c>
      <c r="EF784" s="2" t="s">
        <v>1363</v>
      </c>
      <c r="EG784" s="2" t="s">
        <v>238</v>
      </c>
      <c r="EH784" s="2" t="s">
        <v>226</v>
      </c>
      <c r="EI784" s="4"/>
      <c r="EJ784" s="8"/>
      <c r="EK784" s="4"/>
      <c r="EL784" s="8"/>
      <c r="EM784" s="7"/>
      <c r="EN784" s="7"/>
      <c r="EO784" s="2" t="s">
        <v>239</v>
      </c>
      <c r="EP784" s="2" t="s">
        <v>237</v>
      </c>
      <c r="EQ784" s="2" t="s">
        <v>1357</v>
      </c>
      <c r="ER784" s="2" t="s">
        <v>1364</v>
      </c>
      <c r="ES784" s="2" t="s">
        <v>238</v>
      </c>
      <c r="ET784" s="2" t="s">
        <v>226</v>
      </c>
      <c r="EU784" s="4"/>
      <c r="EV784" s="8"/>
      <c r="EW784" s="4"/>
      <c r="EX784" s="8"/>
      <c r="EY784" s="7"/>
      <c r="EZ784" s="7"/>
      <c r="FA784" s="2" t="s">
        <v>239</v>
      </c>
      <c r="FB784" s="2" t="s">
        <v>237</v>
      </c>
      <c r="FC784" s="2" t="s">
        <v>1357</v>
      </c>
      <c r="FD784" s="2" t="s">
        <v>2737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237</v>
      </c>
      <c r="FO784" s="2" t="s">
        <v>1357</v>
      </c>
      <c r="FP784" s="2" t="s">
        <v>1363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1002</v>
      </c>
      <c r="GL784" s="2" t="s">
        <v>237</v>
      </c>
      <c r="GM784" s="2" t="s">
        <v>1357</v>
      </c>
      <c r="GN784" s="2" t="s">
        <v>1493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237</v>
      </c>
      <c r="GY784" s="2" t="s">
        <v>1034</v>
      </c>
      <c r="GZ784" s="2" t="s">
        <v>1741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239</v>
      </c>
      <c r="HJ784" s="2" t="s">
        <v>237</v>
      </c>
      <c r="HK784" s="2" t="s">
        <v>994</v>
      </c>
      <c r="HL784" s="2" t="s">
        <v>1092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239</v>
      </c>
      <c r="HV784" s="2" t="s">
        <v>237</v>
      </c>
      <c r="HW784" s="2" t="s">
        <v>1357</v>
      </c>
      <c r="HX784" s="2" t="s">
        <v>5015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252</v>
      </c>
      <c r="IH784" s="2" t="s">
        <v>237</v>
      </c>
      <c r="II784" s="2" t="s">
        <v>226</v>
      </c>
      <c r="IJ784" s="2" t="s">
        <v>226</v>
      </c>
      <c r="IK784" s="2" t="s">
        <v>238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226</v>
      </c>
      <c r="IT784" s="2" t="s">
        <v>226</v>
      </c>
      <c r="IU784" s="2" t="s">
        <v>226</v>
      </c>
      <c r="IV784" s="2" t="s">
        <v>226</v>
      </c>
      <c r="IW784" s="2" t="s">
        <v>226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252</v>
      </c>
      <c r="JF784" s="2" t="s">
        <v>237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252</v>
      </c>
      <c r="JR784" s="2" t="s">
        <v>237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237</v>
      </c>
      <c r="KE784" s="2" t="s">
        <v>226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236</v>
      </c>
      <c r="KP784" s="2" t="s">
        <v>237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239</v>
      </c>
      <c r="LB784" s="2" t="s">
        <v>237</v>
      </c>
      <c r="LC784" s="2" t="s">
        <v>1004</v>
      </c>
      <c r="LD784" s="2" t="s">
        <v>3637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239</v>
      </c>
      <c r="LN784" s="2" t="s">
        <v>237</v>
      </c>
      <c r="LO784" s="2" t="s">
        <v>2482</v>
      </c>
      <c r="LP784" s="2" t="s">
        <v>226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239</v>
      </c>
      <c r="MX784" s="2" t="s">
        <v>237</v>
      </c>
      <c r="MY784" s="2" t="s">
        <v>1105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239</v>
      </c>
      <c r="NJ784" s="2" t="s">
        <v>261</v>
      </c>
      <c r="NK784" s="2" t="s">
        <v>1375</v>
      </c>
      <c r="NL784" s="2" t="s">
        <v>5078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239</v>
      </c>
      <c r="NV784" s="2" t="s">
        <v>237</v>
      </c>
      <c r="NW784" s="2" t="s">
        <v>1361</v>
      </c>
      <c r="NX784" s="2" t="s">
        <v>1452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252</v>
      </c>
      <c r="OH784" s="2" t="s">
        <v>237</v>
      </c>
      <c r="OI784" s="2" t="s">
        <v>226</v>
      </c>
      <c r="OJ784" s="2" t="s">
        <v>226</v>
      </c>
      <c r="OK784" s="2" t="s">
        <v>238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252</v>
      </c>
      <c r="OT784" s="2" t="s">
        <v>237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237</v>
      </c>
      <c r="QQ784" s="2" t="s">
        <v>1068</v>
      </c>
      <c r="QR784" s="2" t="s">
        <v>1056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266</v>
      </c>
      <c r="RB784" s="2" t="s">
        <v>237</v>
      </c>
      <c r="RC784" s="2" t="s">
        <v>226</v>
      </c>
      <c r="RD784" s="2" t="s">
        <v>226</v>
      </c>
      <c r="RE784" s="2" t="s">
        <v>238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226</v>
      </c>
      <c r="RN784" s="2" t="s">
        <v>226</v>
      </c>
      <c r="RO784" s="2" t="s">
        <v>226</v>
      </c>
      <c r="RP784" s="2" t="s">
        <v>226</v>
      </c>
      <c r="RQ784" s="2" t="s">
        <v>226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239</v>
      </c>
      <c r="RZ784" s="2" t="s">
        <v>237</v>
      </c>
      <c r="SA784" s="2" t="s">
        <v>621</v>
      </c>
      <c r="SB784" s="2" t="s">
        <v>800</v>
      </c>
      <c r="SC784" s="2" t="s">
        <v>238</v>
      </c>
      <c r="SD784" s="2" t="s">
        <v>226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</row>
    <row r="785">
      <c r="A785" s="2" t="s">
        <v>5079</v>
      </c>
      <c r="B785" s="2" t="s">
        <v>577</v>
      </c>
      <c r="C785" s="2" t="s">
        <v>4666</v>
      </c>
      <c r="D785" s="2" t="s">
        <v>3985</v>
      </c>
      <c r="E785" s="2" t="s">
        <v>3986</v>
      </c>
      <c r="F785" s="2" t="s">
        <v>4922</v>
      </c>
      <c r="G785" s="2" t="s">
        <v>4923</v>
      </c>
      <c r="H785" s="2" t="s">
        <v>4924</v>
      </c>
      <c r="I785" s="2" t="s">
        <v>4066</v>
      </c>
      <c r="J785" s="2" t="s">
        <v>582</v>
      </c>
      <c r="K785" s="2" t="s">
        <v>405</v>
      </c>
      <c r="L785" s="3">
        <v>33.6</v>
      </c>
      <c r="M785" s="3">
        <v>35.28</v>
      </c>
      <c r="N785" s="3">
        <v>69.99</v>
      </c>
      <c r="O785" s="2" t="s">
        <v>283</v>
      </c>
      <c r="P785" s="2" t="s">
        <v>369</v>
      </c>
      <c r="Q785" s="2" t="s">
        <v>225</v>
      </c>
      <c r="R785" s="2" t="s">
        <v>226</v>
      </c>
      <c r="S785" s="2" t="s">
        <v>4925</v>
      </c>
      <c r="T785" s="2" t="s">
        <v>969</v>
      </c>
      <c r="U785" s="2" t="s">
        <v>489</v>
      </c>
      <c r="V785" s="2" t="s">
        <v>2050</v>
      </c>
      <c r="W785" s="2" t="s">
        <v>231</v>
      </c>
      <c r="X785" s="2" t="s">
        <v>2051</v>
      </c>
      <c r="Y785" s="2" t="s">
        <v>1353</v>
      </c>
      <c r="Z785" s="4"/>
      <c r="AA785" s="4">
        <f>=ROUNDDOWN({0},0)</f>
      </c>
      <c r="AB785" s="5">
        <v>0.2</v>
      </c>
      <c r="AC785" s="2" t="s">
        <v>226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>
        <v>17</v>
      </c>
      <c r="AS785" s="8">
        <v>595.7</v>
      </c>
      <c r="AT785" s="7">
        <v>-1</v>
      </c>
      <c r="AU785" s="7">
        <v>-1</v>
      </c>
      <c r="AV785" s="4" t="s">
        <v>226</v>
      </c>
      <c r="AW785" s="8" t="s">
        <v>226</v>
      </c>
      <c r="AX785" s="4">
        <v>47</v>
      </c>
      <c r="AY785" s="8">
        <v>1816.69</v>
      </c>
      <c r="AZ785" s="7" t="s">
        <v>226</v>
      </c>
      <c r="BA785" s="7" t="s">
        <v>226</v>
      </c>
      <c r="BB785" s="7"/>
      <c r="BC785" s="4" t="s">
        <v>226</v>
      </c>
      <c r="BD785" s="8" t="s">
        <v>226</v>
      </c>
      <c r="BE785" s="4">
        <v>47</v>
      </c>
      <c r="BF785" s="8">
        <v>1816.69</v>
      </c>
      <c r="BG785" s="7" t="s">
        <v>226</v>
      </c>
      <c r="BH785" s="7" t="s">
        <v>226</v>
      </c>
      <c r="BI785" s="7"/>
      <c r="BJ785" s="4"/>
      <c r="BK785" s="8"/>
      <c r="BL785" s="2" t="s">
        <v>5080</v>
      </c>
      <c r="BM785" s="7"/>
      <c r="BN785" s="7"/>
      <c r="BO785" s="4"/>
      <c r="BP785" s="8"/>
      <c r="BQ785" s="4">
        <v>2</v>
      </c>
      <c r="BR785" s="8">
        <v>70.92</v>
      </c>
      <c r="BS785" s="7">
        <v>-1</v>
      </c>
      <c r="BT785" s="7">
        <v>-1</v>
      </c>
      <c r="BU785" s="2" t="s">
        <v>239</v>
      </c>
      <c r="BV785" s="2" t="s">
        <v>237</v>
      </c>
      <c r="BW785" s="2" t="s">
        <v>226</v>
      </c>
      <c r="BX785" s="2" t="s">
        <v>4980</v>
      </c>
      <c r="BY785" s="2" t="s">
        <v>238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239</v>
      </c>
      <c r="CH785" s="2" t="s">
        <v>237</v>
      </c>
      <c r="CI785" s="2" t="s">
        <v>1357</v>
      </c>
      <c r="CJ785" s="2" t="s">
        <v>2099</v>
      </c>
      <c r="CK785" s="2" t="s">
        <v>238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239</v>
      </c>
      <c r="CT785" s="2" t="s">
        <v>237</v>
      </c>
      <c r="CU785" s="2" t="s">
        <v>1357</v>
      </c>
      <c r="CV785" s="2" t="s">
        <v>1362</v>
      </c>
      <c r="CW785" s="2" t="s">
        <v>238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239</v>
      </c>
      <c r="DF785" s="2" t="s">
        <v>237</v>
      </c>
      <c r="DG785" s="2" t="s">
        <v>1641</v>
      </c>
      <c r="DH785" s="2" t="s">
        <v>1222</v>
      </c>
      <c r="DI785" s="2" t="s">
        <v>238</v>
      </c>
      <c r="DJ785" s="2" t="s">
        <v>226</v>
      </c>
      <c r="DK785" s="4"/>
      <c r="DL785" s="8"/>
      <c r="DM785" s="4">
        <v>2</v>
      </c>
      <c r="DN785" s="8">
        <v>64.92</v>
      </c>
      <c r="DO785" s="7">
        <v>-1</v>
      </c>
      <c r="DP785" s="7">
        <v>-1</v>
      </c>
      <c r="DQ785" s="2" t="s">
        <v>239</v>
      </c>
      <c r="DR785" s="2" t="s">
        <v>237</v>
      </c>
      <c r="DS785" s="2" t="s">
        <v>1357</v>
      </c>
      <c r="DT785" s="2" t="s">
        <v>5081</v>
      </c>
      <c r="DU785" s="2" t="s">
        <v>238</v>
      </c>
      <c r="DV785" s="2" t="s">
        <v>226</v>
      </c>
      <c r="DW785" s="4"/>
      <c r="DX785" s="8"/>
      <c r="DY785" s="4">
        <v>5</v>
      </c>
      <c r="DZ785" s="8">
        <v>185.2</v>
      </c>
      <c r="EA785" s="7">
        <v>-1</v>
      </c>
      <c r="EB785" s="7">
        <v>-1</v>
      </c>
      <c r="EC785" s="2" t="s">
        <v>239</v>
      </c>
      <c r="ED785" s="2" t="s">
        <v>237</v>
      </c>
      <c r="EE785" s="2" t="s">
        <v>1357</v>
      </c>
      <c r="EF785" s="2" t="s">
        <v>1363</v>
      </c>
      <c r="EG785" s="2" t="s">
        <v>238</v>
      </c>
      <c r="EH785" s="2" t="s">
        <v>226</v>
      </c>
      <c r="EI785" s="4"/>
      <c r="EJ785" s="8"/>
      <c r="EK785" s="4">
        <v>3</v>
      </c>
      <c r="EL785" s="8">
        <v>97.65</v>
      </c>
      <c r="EM785" s="7">
        <v>-1</v>
      </c>
      <c r="EN785" s="7">
        <v>-1</v>
      </c>
      <c r="EO785" s="2" t="s">
        <v>239</v>
      </c>
      <c r="EP785" s="2" t="s">
        <v>237</v>
      </c>
      <c r="EQ785" s="2" t="s">
        <v>1357</v>
      </c>
      <c r="ER785" s="2" t="s">
        <v>1363</v>
      </c>
      <c r="ES785" s="2" t="s">
        <v>238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239</v>
      </c>
      <c r="FB785" s="2" t="s">
        <v>237</v>
      </c>
      <c r="FC785" s="2" t="s">
        <v>1357</v>
      </c>
      <c r="FD785" s="2" t="s">
        <v>5082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237</v>
      </c>
      <c r="FO785" s="2" t="s">
        <v>1357</v>
      </c>
      <c r="FP785" s="2" t="s">
        <v>1993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1002</v>
      </c>
      <c r="GL785" s="2" t="s">
        <v>237</v>
      </c>
      <c r="GM785" s="2" t="s">
        <v>1357</v>
      </c>
      <c r="GN785" s="2" t="s">
        <v>4006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239</v>
      </c>
      <c r="GX785" s="2" t="s">
        <v>237</v>
      </c>
      <c r="GY785" s="2" t="s">
        <v>5083</v>
      </c>
      <c r="GZ785" s="2" t="s">
        <v>1733</v>
      </c>
      <c r="HA785" s="2" t="s">
        <v>238</v>
      </c>
      <c r="HB785" s="2" t="s">
        <v>226</v>
      </c>
      <c r="HC785" s="4"/>
      <c r="HD785" s="8"/>
      <c r="HE785" s="4">
        <v>1</v>
      </c>
      <c r="HF785" s="8">
        <v>35.89</v>
      </c>
      <c r="HG785" s="7">
        <v>-1</v>
      </c>
      <c r="HH785" s="7">
        <v>-1</v>
      </c>
      <c r="HI785" s="2" t="s">
        <v>239</v>
      </c>
      <c r="HJ785" s="2" t="s">
        <v>237</v>
      </c>
      <c r="HK785" s="2" t="s">
        <v>994</v>
      </c>
      <c r="HL785" s="2" t="s">
        <v>4231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239</v>
      </c>
      <c r="HV785" s="2" t="s">
        <v>237</v>
      </c>
      <c r="HW785" s="2" t="s">
        <v>1357</v>
      </c>
      <c r="HX785" s="2" t="s">
        <v>2414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252</v>
      </c>
      <c r="IH785" s="2" t="s">
        <v>237</v>
      </c>
      <c r="II785" s="2" t="s">
        <v>1641</v>
      </c>
      <c r="IJ785" s="2" t="s">
        <v>226</v>
      </c>
      <c r="IK785" s="2" t="s">
        <v>238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252</v>
      </c>
      <c r="JF785" s="2" t="s">
        <v>237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252</v>
      </c>
      <c r="JR785" s="2" t="s">
        <v>237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237</v>
      </c>
      <c r="KE785" s="2" t="s">
        <v>2326</v>
      </c>
      <c r="KF785" s="2" t="s">
        <v>226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236</v>
      </c>
      <c r="KP785" s="2" t="s">
        <v>237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239</v>
      </c>
      <c r="LB785" s="2" t="s">
        <v>237</v>
      </c>
      <c r="LC785" s="2" t="s">
        <v>1641</v>
      </c>
      <c r="LD785" s="2" t="s">
        <v>226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239</v>
      </c>
      <c r="LN785" s="2" t="s">
        <v>237</v>
      </c>
      <c r="LO785" s="2" t="s">
        <v>321</v>
      </c>
      <c r="LP785" s="2" t="s">
        <v>310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239</v>
      </c>
      <c r="MX785" s="2" t="s">
        <v>237</v>
      </c>
      <c r="MY785" s="2" t="s">
        <v>3410</v>
      </c>
      <c r="MZ785" s="2" t="s">
        <v>4677</v>
      </c>
      <c r="NA785" s="2" t="s">
        <v>238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239</v>
      </c>
      <c r="NJ785" s="2" t="s">
        <v>237</v>
      </c>
      <c r="NK785" s="2" t="s">
        <v>1375</v>
      </c>
      <c r="NL785" s="2" t="s">
        <v>1419</v>
      </c>
      <c r="NM785" s="2" t="s">
        <v>238</v>
      </c>
      <c r="NN785" s="2" t="s">
        <v>226</v>
      </c>
      <c r="NO785" s="4"/>
      <c r="NP785" s="8"/>
      <c r="NQ785" s="4">
        <v>4</v>
      </c>
      <c r="NR785" s="8">
        <v>141.12</v>
      </c>
      <c r="NS785" s="7">
        <v>-1</v>
      </c>
      <c r="NT785" s="7">
        <v>-1</v>
      </c>
      <c r="NU785" s="2" t="s">
        <v>239</v>
      </c>
      <c r="NV785" s="2" t="s">
        <v>237</v>
      </c>
      <c r="NW785" s="2" t="s">
        <v>1038</v>
      </c>
      <c r="NX785" s="2" t="s">
        <v>3700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252</v>
      </c>
      <c r="OH785" s="2" t="s">
        <v>237</v>
      </c>
      <c r="OI785" s="2" t="s">
        <v>5084</v>
      </c>
      <c r="OJ785" s="2" t="s">
        <v>226</v>
      </c>
      <c r="OK785" s="2" t="s">
        <v>238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252</v>
      </c>
      <c r="OT785" s="2" t="s">
        <v>237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239</v>
      </c>
      <c r="QP785" s="2" t="s">
        <v>237</v>
      </c>
      <c r="QQ785" s="2" t="s">
        <v>1068</v>
      </c>
      <c r="QR785" s="2" t="s">
        <v>226</v>
      </c>
      <c r="QS785" s="2" t="s">
        <v>238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266</v>
      </c>
      <c r="RB785" s="2" t="s">
        <v>237</v>
      </c>
      <c r="RC785" s="2" t="s">
        <v>226</v>
      </c>
      <c r="RD785" s="2" t="s">
        <v>226</v>
      </c>
      <c r="RE785" s="2" t="s">
        <v>238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226</v>
      </c>
      <c r="RN785" s="2" t="s">
        <v>226</v>
      </c>
      <c r="RO785" s="2" t="s">
        <v>226</v>
      </c>
      <c r="RP785" s="2" t="s">
        <v>226</v>
      </c>
      <c r="RQ785" s="2" t="s">
        <v>226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236</v>
      </c>
      <c r="RZ785" s="2" t="s">
        <v>237</v>
      </c>
      <c r="SA785" s="2" t="s">
        <v>226</v>
      </c>
      <c r="SB785" s="2" t="s">
        <v>226</v>
      </c>
      <c r="SC785" s="2" t="s">
        <v>238</v>
      </c>
      <c r="SD785" s="2" t="s">
        <v>226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</row>
    <row r="786">
      <c r="A786" s="2" t="s">
        <v>5085</v>
      </c>
      <c r="B786" s="2" t="s">
        <v>577</v>
      </c>
      <c r="C786" s="2" t="s">
        <v>4666</v>
      </c>
      <c r="D786" s="2" t="s">
        <v>3985</v>
      </c>
      <c r="E786" s="2" t="s">
        <v>3986</v>
      </c>
      <c r="F786" s="2" t="s">
        <v>4922</v>
      </c>
      <c r="G786" s="2" t="s">
        <v>4923</v>
      </c>
      <c r="H786" s="2" t="s">
        <v>4924</v>
      </c>
      <c r="I786" s="2" t="s">
        <v>4066</v>
      </c>
      <c r="J786" s="2" t="s">
        <v>221</v>
      </c>
      <c r="K786" s="2" t="s">
        <v>405</v>
      </c>
      <c r="L786" s="3">
        <v>38.4</v>
      </c>
      <c r="M786" s="3">
        <v>40.32</v>
      </c>
      <c r="N786" s="3">
        <v>79.99</v>
      </c>
      <c r="O786" s="2" t="s">
        <v>302</v>
      </c>
      <c r="P786" s="2" t="s">
        <v>369</v>
      </c>
      <c r="Q786" s="2" t="s">
        <v>225</v>
      </c>
      <c r="R786" s="2" t="s">
        <v>226</v>
      </c>
      <c r="S786" s="2" t="s">
        <v>4925</v>
      </c>
      <c r="T786" s="2" t="s">
        <v>969</v>
      </c>
      <c r="U786" s="2" t="s">
        <v>371</v>
      </c>
      <c r="V786" s="2" t="s">
        <v>2050</v>
      </c>
      <c r="W786" s="2" t="s">
        <v>231</v>
      </c>
      <c r="X786" s="2" t="s">
        <v>2051</v>
      </c>
      <c r="Y786" s="2" t="s">
        <v>1353</v>
      </c>
      <c r="Z786" s="4"/>
      <c r="AA786" s="4">
        <f>=ROUNDDOWN({0},0)</f>
      </c>
      <c r="AB786" s="5">
        <v>0.5</v>
      </c>
      <c r="AC786" s="2" t="s">
        <v>226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/>
      <c r="AQ786" s="8"/>
      <c r="AR786" s="4">
        <v>30</v>
      </c>
      <c r="AS786" s="8">
        <v>1220.99</v>
      </c>
      <c r="AT786" s="7">
        <v>-1</v>
      </c>
      <c r="AU786" s="7">
        <v>-1</v>
      </c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/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/>
      <c r="BJ786" s="4"/>
      <c r="BK786" s="8"/>
      <c r="BL786" s="2" t="s">
        <v>5086</v>
      </c>
      <c r="BM786" s="7"/>
      <c r="BN786" s="7"/>
      <c r="BO786" s="4"/>
      <c r="BP786" s="8"/>
      <c r="BQ786" s="4">
        <v>14</v>
      </c>
      <c r="BR786" s="8">
        <v>587.3</v>
      </c>
      <c r="BS786" s="7">
        <v>-1</v>
      </c>
      <c r="BT786" s="7">
        <v>-1</v>
      </c>
      <c r="BU786" s="2" t="s">
        <v>239</v>
      </c>
      <c r="BV786" s="2" t="s">
        <v>237</v>
      </c>
      <c r="BW786" s="2" t="s">
        <v>226</v>
      </c>
      <c r="BX786" s="2" t="s">
        <v>3808</v>
      </c>
      <c r="BY786" s="2" t="s">
        <v>238</v>
      </c>
      <c r="BZ786" s="2" t="s">
        <v>226</v>
      </c>
      <c r="CA786" s="4"/>
      <c r="CB786" s="8"/>
      <c r="CC786" s="4"/>
      <c r="CD786" s="8"/>
      <c r="CE786" s="7"/>
      <c r="CF786" s="7"/>
      <c r="CG786" s="2" t="s">
        <v>239</v>
      </c>
      <c r="CH786" s="2" t="s">
        <v>237</v>
      </c>
      <c r="CI786" s="2" t="s">
        <v>1357</v>
      </c>
      <c r="CJ786" s="2" t="s">
        <v>2099</v>
      </c>
      <c r="CK786" s="2" t="s">
        <v>238</v>
      </c>
      <c r="CL786" s="2" t="s">
        <v>226</v>
      </c>
      <c r="CM786" s="4"/>
      <c r="CN786" s="8"/>
      <c r="CO786" s="4">
        <v>1</v>
      </c>
      <c r="CP786" s="8">
        <v>40.23</v>
      </c>
      <c r="CQ786" s="7">
        <v>-1</v>
      </c>
      <c r="CR786" s="7">
        <v>-1</v>
      </c>
      <c r="CS786" s="2" t="s">
        <v>239</v>
      </c>
      <c r="CT786" s="2" t="s">
        <v>237</v>
      </c>
      <c r="CU786" s="2" t="s">
        <v>1357</v>
      </c>
      <c r="CV786" s="2" t="s">
        <v>1464</v>
      </c>
      <c r="CW786" s="2" t="s">
        <v>238</v>
      </c>
      <c r="CX786" s="2" t="s">
        <v>226</v>
      </c>
      <c r="CY786" s="4"/>
      <c r="CZ786" s="8"/>
      <c r="DA786" s="4">
        <v>3</v>
      </c>
      <c r="DB786" s="8">
        <v>120</v>
      </c>
      <c r="DC786" s="7">
        <v>-1</v>
      </c>
      <c r="DD786" s="7">
        <v>-1</v>
      </c>
      <c r="DE786" s="2" t="s">
        <v>239</v>
      </c>
      <c r="DF786" s="2" t="s">
        <v>237</v>
      </c>
      <c r="DG786" s="2" t="s">
        <v>1641</v>
      </c>
      <c r="DH786" s="2" t="s">
        <v>1980</v>
      </c>
      <c r="DI786" s="2" t="s">
        <v>238</v>
      </c>
      <c r="DJ786" s="2" t="s">
        <v>226</v>
      </c>
      <c r="DK786" s="4"/>
      <c r="DL786" s="8"/>
      <c r="DM786" s="4">
        <v>1</v>
      </c>
      <c r="DN786" s="8">
        <v>37.87</v>
      </c>
      <c r="DO786" s="7">
        <v>-1</v>
      </c>
      <c r="DP786" s="7">
        <v>-1</v>
      </c>
      <c r="DQ786" s="2" t="s">
        <v>239</v>
      </c>
      <c r="DR786" s="2" t="s">
        <v>237</v>
      </c>
      <c r="DS786" s="2" t="s">
        <v>1357</v>
      </c>
      <c r="DT786" s="2" t="s">
        <v>1547</v>
      </c>
      <c r="DU786" s="2" t="s">
        <v>238</v>
      </c>
      <c r="DV786" s="2" t="s">
        <v>226</v>
      </c>
      <c r="DW786" s="4"/>
      <c r="DX786" s="8"/>
      <c r="DY786" s="4">
        <v>6</v>
      </c>
      <c r="DZ786" s="8">
        <v>234.78</v>
      </c>
      <c r="EA786" s="7">
        <v>-1</v>
      </c>
      <c r="EB786" s="7">
        <v>-1</v>
      </c>
      <c r="EC786" s="2" t="s">
        <v>239</v>
      </c>
      <c r="ED786" s="2" t="s">
        <v>237</v>
      </c>
      <c r="EE786" s="2" t="s">
        <v>1357</v>
      </c>
      <c r="EF786" s="2" t="s">
        <v>1363</v>
      </c>
      <c r="EG786" s="2" t="s">
        <v>238</v>
      </c>
      <c r="EH786" s="2" t="s">
        <v>226</v>
      </c>
      <c r="EI786" s="4"/>
      <c r="EJ786" s="8"/>
      <c r="EK786" s="4">
        <v>1</v>
      </c>
      <c r="EL786" s="8">
        <v>37.98</v>
      </c>
      <c r="EM786" s="7">
        <v>-1</v>
      </c>
      <c r="EN786" s="7">
        <v>-1</v>
      </c>
      <c r="EO786" s="2" t="s">
        <v>239</v>
      </c>
      <c r="EP786" s="2" t="s">
        <v>237</v>
      </c>
      <c r="EQ786" s="2" t="s">
        <v>1357</v>
      </c>
      <c r="ER786" s="2" t="s">
        <v>3811</v>
      </c>
      <c r="ES786" s="2" t="s">
        <v>238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239</v>
      </c>
      <c r="FB786" s="2" t="s">
        <v>237</v>
      </c>
      <c r="FC786" s="2" t="s">
        <v>1357</v>
      </c>
      <c r="FD786" s="2" t="s">
        <v>4880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239</v>
      </c>
      <c r="FN786" s="2" t="s">
        <v>237</v>
      </c>
      <c r="FO786" s="2" t="s">
        <v>1357</v>
      </c>
      <c r="FP786" s="2" t="s">
        <v>5087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1002</v>
      </c>
      <c r="GL786" s="2" t="s">
        <v>237</v>
      </c>
      <c r="GM786" s="2" t="s">
        <v>1357</v>
      </c>
      <c r="GN786" s="2" t="s">
        <v>2552</v>
      </c>
      <c r="GO786" s="2" t="s">
        <v>238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239</v>
      </c>
      <c r="GX786" s="2" t="s">
        <v>237</v>
      </c>
      <c r="GY786" s="2" t="s">
        <v>5083</v>
      </c>
      <c r="GZ786" s="2" t="s">
        <v>1118</v>
      </c>
      <c r="HA786" s="2" t="s">
        <v>238</v>
      </c>
      <c r="HB786" s="2" t="s">
        <v>226</v>
      </c>
      <c r="HC786" s="4"/>
      <c r="HD786" s="8"/>
      <c r="HE786" s="4">
        <v>1</v>
      </c>
      <c r="HF786" s="8">
        <v>41.87</v>
      </c>
      <c r="HG786" s="7">
        <v>-1</v>
      </c>
      <c r="HH786" s="7">
        <v>-1</v>
      </c>
      <c r="HI786" s="2" t="s">
        <v>239</v>
      </c>
      <c r="HJ786" s="2" t="s">
        <v>237</v>
      </c>
      <c r="HK786" s="2" t="s">
        <v>3416</v>
      </c>
      <c r="HL786" s="2" t="s">
        <v>4146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239</v>
      </c>
      <c r="HV786" s="2" t="s">
        <v>237</v>
      </c>
      <c r="HW786" s="2" t="s">
        <v>1357</v>
      </c>
      <c r="HX786" s="2" t="s">
        <v>1449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252</v>
      </c>
      <c r="IH786" s="2" t="s">
        <v>237</v>
      </c>
      <c r="II786" s="2" t="s">
        <v>1641</v>
      </c>
      <c r="IJ786" s="2" t="s">
        <v>226</v>
      </c>
      <c r="IK786" s="2" t="s">
        <v>238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226</v>
      </c>
      <c r="IT786" s="2" t="s">
        <v>226</v>
      </c>
      <c r="IU786" s="2" t="s">
        <v>226</v>
      </c>
      <c r="IV786" s="2" t="s">
        <v>226</v>
      </c>
      <c r="IW786" s="2" t="s">
        <v>226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252</v>
      </c>
      <c r="JF786" s="2" t="s">
        <v>237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252</v>
      </c>
      <c r="JR786" s="2" t="s">
        <v>237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237</v>
      </c>
      <c r="KE786" s="2" t="s">
        <v>2326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236</v>
      </c>
      <c r="KP786" s="2" t="s">
        <v>237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239</v>
      </c>
      <c r="LB786" s="2" t="s">
        <v>237</v>
      </c>
      <c r="LC786" s="2" t="s">
        <v>1641</v>
      </c>
      <c r="LD786" s="2" t="s">
        <v>3356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239</v>
      </c>
      <c r="LN786" s="2" t="s">
        <v>237</v>
      </c>
      <c r="LO786" s="2" t="s">
        <v>321</v>
      </c>
      <c r="LP786" s="2" t="s">
        <v>226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239</v>
      </c>
      <c r="MX786" s="2" t="s">
        <v>237</v>
      </c>
      <c r="MY786" s="2" t="s">
        <v>1105</v>
      </c>
      <c r="MZ786" s="2" t="s">
        <v>226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239</v>
      </c>
      <c r="NJ786" s="2" t="s">
        <v>237</v>
      </c>
      <c r="NK786" s="2" t="s">
        <v>1375</v>
      </c>
      <c r="NL786" s="2" t="s">
        <v>2019</v>
      </c>
      <c r="NM786" s="2" t="s">
        <v>238</v>
      </c>
      <c r="NN786" s="2" t="s">
        <v>226</v>
      </c>
      <c r="NO786" s="4"/>
      <c r="NP786" s="8"/>
      <c r="NQ786" s="4">
        <v>3</v>
      </c>
      <c r="NR786" s="8">
        <v>120.96</v>
      </c>
      <c r="NS786" s="7">
        <v>-1</v>
      </c>
      <c r="NT786" s="7">
        <v>-1</v>
      </c>
      <c r="NU786" s="2" t="s">
        <v>239</v>
      </c>
      <c r="NV786" s="2" t="s">
        <v>237</v>
      </c>
      <c r="NW786" s="2" t="s">
        <v>1038</v>
      </c>
      <c r="NX786" s="2" t="s">
        <v>3263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252</v>
      </c>
      <c r="OH786" s="2" t="s">
        <v>237</v>
      </c>
      <c r="OI786" s="2" t="s">
        <v>5084</v>
      </c>
      <c r="OJ786" s="2" t="s">
        <v>226</v>
      </c>
      <c r="OK786" s="2" t="s">
        <v>238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252</v>
      </c>
      <c r="OT786" s="2" t="s">
        <v>237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226</v>
      </c>
      <c r="PF786" s="2" t="s">
        <v>226</v>
      </c>
      <c r="PG786" s="2" t="s">
        <v>226</v>
      </c>
      <c r="PH786" s="2" t="s">
        <v>226</v>
      </c>
      <c r="PI786" s="2" t="s">
        <v>226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237</v>
      </c>
      <c r="QQ786" s="2" t="s">
        <v>1068</v>
      </c>
      <c r="QR786" s="2" t="s">
        <v>1008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266</v>
      </c>
      <c r="RB786" s="2" t="s">
        <v>237</v>
      </c>
      <c r="RC786" s="2" t="s">
        <v>226</v>
      </c>
      <c r="RD786" s="2" t="s">
        <v>226</v>
      </c>
      <c r="RE786" s="2" t="s">
        <v>238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226</v>
      </c>
      <c r="RN786" s="2" t="s">
        <v>226</v>
      </c>
      <c r="RO786" s="2" t="s">
        <v>226</v>
      </c>
      <c r="RP786" s="2" t="s">
        <v>226</v>
      </c>
      <c r="RQ786" s="2" t="s">
        <v>226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236</v>
      </c>
      <c r="RZ786" s="2" t="s">
        <v>237</v>
      </c>
      <c r="SA786" s="2" t="s">
        <v>226</v>
      </c>
      <c r="SB786" s="2" t="s">
        <v>226</v>
      </c>
      <c r="SC786" s="2" t="s">
        <v>238</v>
      </c>
      <c r="SD786" s="2" t="s">
        <v>226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</row>
    <row r="787">
      <c r="A787" s="2" t="s">
        <v>5088</v>
      </c>
      <c r="B787" s="2" t="s">
        <v>577</v>
      </c>
      <c r="C787" s="2" t="s">
        <v>4666</v>
      </c>
      <c r="D787" s="2" t="s">
        <v>3985</v>
      </c>
      <c r="E787" s="2" t="s">
        <v>3986</v>
      </c>
      <c r="F787" s="2" t="s">
        <v>5089</v>
      </c>
      <c r="G787" s="2" t="s">
        <v>2621</v>
      </c>
      <c r="H787" s="2" t="s">
        <v>5090</v>
      </c>
      <c r="I787" s="2" t="s">
        <v>5091</v>
      </c>
      <c r="J787" s="2" t="s">
        <v>582</v>
      </c>
      <c r="K787" s="2" t="s">
        <v>1414</v>
      </c>
      <c r="L787" s="3">
        <v>33.75</v>
      </c>
      <c r="M787" s="3">
        <v>35.44</v>
      </c>
      <c r="N787" s="3">
        <v>74.99</v>
      </c>
      <c r="O787" s="2" t="s">
        <v>283</v>
      </c>
      <c r="P787" s="2" t="s">
        <v>369</v>
      </c>
      <c r="Q787" s="2" t="s">
        <v>225</v>
      </c>
      <c r="R787" s="2" t="s">
        <v>226</v>
      </c>
      <c r="S787" s="2" t="s">
        <v>5092</v>
      </c>
      <c r="T787" s="2" t="s">
        <v>969</v>
      </c>
      <c r="U787" s="2" t="s">
        <v>489</v>
      </c>
      <c r="V787" s="2" t="s">
        <v>1285</v>
      </c>
      <c r="W787" s="2" t="s">
        <v>971</v>
      </c>
      <c r="X787" s="2" t="s">
        <v>231</v>
      </c>
      <c r="Y787" s="2" t="s">
        <v>856</v>
      </c>
      <c r="Z787" s="4"/>
      <c r="AA787" s="4">
        <f>=ROUNDDOWN({0},0)</f>
      </c>
      <c r="AB787" s="5"/>
      <c r="AC787" s="2" t="s">
        <v>226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/>
      <c r="AQ787" s="8"/>
      <c r="AR787" s="4">
        <v>1</v>
      </c>
      <c r="AS787" s="8">
        <v>35.43</v>
      </c>
      <c r="AT787" s="7">
        <v>-1</v>
      </c>
      <c r="AU787" s="7">
        <v>-1</v>
      </c>
      <c r="AV787" s="4" t="s">
        <v>226</v>
      </c>
      <c r="AW787" s="8" t="s">
        <v>226</v>
      </c>
      <c r="AX787" s="4">
        <v>2</v>
      </c>
      <c r="AY787" s="8">
        <v>75.58</v>
      </c>
      <c r="AZ787" s="7" t="s">
        <v>226</v>
      </c>
      <c r="BA787" s="7" t="s">
        <v>226</v>
      </c>
      <c r="BB787" s="7"/>
      <c r="BC787" s="4" t="s">
        <v>226</v>
      </c>
      <c r="BD787" s="8" t="s">
        <v>226</v>
      </c>
      <c r="BE787" s="4">
        <v>2</v>
      </c>
      <c r="BF787" s="8">
        <v>75.58</v>
      </c>
      <c r="BG787" s="7" t="s">
        <v>226</v>
      </c>
      <c r="BH787" s="7" t="s">
        <v>226</v>
      </c>
      <c r="BI787" s="7"/>
      <c r="BJ787" s="4"/>
      <c r="BK787" s="8"/>
      <c r="BL787" s="2" t="s">
        <v>23</v>
      </c>
      <c r="BM787" s="7"/>
      <c r="BN787" s="7"/>
      <c r="BO787" s="4"/>
      <c r="BP787" s="8"/>
      <c r="BQ787" s="4"/>
      <c r="BR787" s="8"/>
      <c r="BS787" s="7"/>
      <c r="BT787" s="7"/>
      <c r="BU787" s="2" t="s">
        <v>337</v>
      </c>
      <c r="BV787" s="2" t="s">
        <v>237</v>
      </c>
      <c r="BW787" s="2" t="s">
        <v>226</v>
      </c>
      <c r="BX787" s="2" t="s">
        <v>226</v>
      </c>
      <c r="BY787" s="2" t="s">
        <v>238</v>
      </c>
      <c r="BZ787" s="2" t="s">
        <v>226</v>
      </c>
      <c r="CA787" s="4"/>
      <c r="CB787" s="8"/>
      <c r="CC787" s="4"/>
      <c r="CD787" s="8"/>
      <c r="CE787" s="7"/>
      <c r="CF787" s="7"/>
      <c r="CG787" s="2" t="s">
        <v>239</v>
      </c>
      <c r="CH787" s="2" t="s">
        <v>237</v>
      </c>
      <c r="CI787" s="2" t="s">
        <v>856</v>
      </c>
      <c r="CJ787" s="2" t="s">
        <v>1988</v>
      </c>
      <c r="CK787" s="2" t="s">
        <v>238</v>
      </c>
      <c r="CL787" s="2" t="s">
        <v>226</v>
      </c>
      <c r="CM787" s="4"/>
      <c r="CN787" s="8"/>
      <c r="CO787" s="4"/>
      <c r="CP787" s="8"/>
      <c r="CQ787" s="7"/>
      <c r="CR787" s="7"/>
      <c r="CS787" s="2" t="s">
        <v>239</v>
      </c>
      <c r="CT787" s="2" t="s">
        <v>237</v>
      </c>
      <c r="CU787" s="2" t="s">
        <v>856</v>
      </c>
      <c r="CV787" s="2" t="s">
        <v>1182</v>
      </c>
      <c r="CW787" s="2" t="s">
        <v>238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239</v>
      </c>
      <c r="DF787" s="2" t="s">
        <v>237</v>
      </c>
      <c r="DG787" s="2" t="s">
        <v>491</v>
      </c>
      <c r="DH787" s="2" t="s">
        <v>399</v>
      </c>
      <c r="DI787" s="2" t="s">
        <v>238</v>
      </c>
      <c r="DJ787" s="2" t="s">
        <v>226</v>
      </c>
      <c r="DK787" s="4"/>
      <c r="DL787" s="8"/>
      <c r="DM787" s="4"/>
      <c r="DN787" s="8"/>
      <c r="DO787" s="7"/>
      <c r="DP787" s="7"/>
      <c r="DQ787" s="2" t="s">
        <v>239</v>
      </c>
      <c r="DR787" s="2" t="s">
        <v>237</v>
      </c>
      <c r="DS787" s="2" t="s">
        <v>856</v>
      </c>
      <c r="DT787" s="2" t="s">
        <v>690</v>
      </c>
      <c r="DU787" s="2" t="s">
        <v>238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239</v>
      </c>
      <c r="ED787" s="2" t="s">
        <v>237</v>
      </c>
      <c r="EE787" s="2" t="s">
        <v>1842</v>
      </c>
      <c r="EF787" s="2" t="s">
        <v>3412</v>
      </c>
      <c r="EG787" s="2" t="s">
        <v>238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239</v>
      </c>
      <c r="EP787" s="2" t="s">
        <v>237</v>
      </c>
      <c r="EQ787" s="2" t="s">
        <v>856</v>
      </c>
      <c r="ER787" s="2" t="s">
        <v>3021</v>
      </c>
      <c r="ES787" s="2" t="s">
        <v>238</v>
      </c>
      <c r="ET787" s="2" t="s">
        <v>226</v>
      </c>
      <c r="EU787" s="4"/>
      <c r="EV787" s="8"/>
      <c r="EW787" s="4">
        <v>1</v>
      </c>
      <c r="EX787" s="8">
        <v>35.43</v>
      </c>
      <c r="EY787" s="7">
        <v>-1</v>
      </c>
      <c r="EZ787" s="7">
        <v>-1</v>
      </c>
      <c r="FA787" s="2" t="s">
        <v>239</v>
      </c>
      <c r="FB787" s="2" t="s">
        <v>237</v>
      </c>
      <c r="FC787" s="2" t="s">
        <v>3412</v>
      </c>
      <c r="FD787" s="2" t="s">
        <v>850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237</v>
      </c>
      <c r="FO787" s="2" t="s">
        <v>856</v>
      </c>
      <c r="FP787" s="2" t="s">
        <v>226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239</v>
      </c>
      <c r="GL787" s="2" t="s">
        <v>237</v>
      </c>
      <c r="GM787" s="2" t="s">
        <v>343</v>
      </c>
      <c r="GN787" s="2" t="s">
        <v>2600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239</v>
      </c>
      <c r="GX787" s="2" t="s">
        <v>237</v>
      </c>
      <c r="GY787" s="2" t="s">
        <v>856</v>
      </c>
      <c r="GZ787" s="2" t="s">
        <v>1520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448</v>
      </c>
      <c r="HJ787" s="2" t="s">
        <v>237</v>
      </c>
      <c r="HK787" s="2" t="s">
        <v>226</v>
      </c>
      <c r="HL787" s="2" t="s">
        <v>226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239</v>
      </c>
      <c r="HV787" s="2" t="s">
        <v>237</v>
      </c>
      <c r="HW787" s="2" t="s">
        <v>536</v>
      </c>
      <c r="HX787" s="2" t="s">
        <v>299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252</v>
      </c>
      <c r="IH787" s="2" t="s">
        <v>237</v>
      </c>
      <c r="II787" s="2" t="s">
        <v>226</v>
      </c>
      <c r="IJ787" s="2" t="s">
        <v>226</v>
      </c>
      <c r="IK787" s="2" t="s">
        <v>238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226</v>
      </c>
      <c r="IT787" s="2" t="s">
        <v>226</v>
      </c>
      <c r="IU787" s="2" t="s">
        <v>226</v>
      </c>
      <c r="IV787" s="2" t="s">
        <v>226</v>
      </c>
      <c r="IW787" s="2" t="s">
        <v>226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252</v>
      </c>
      <c r="JF787" s="2" t="s">
        <v>237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252</v>
      </c>
      <c r="JR787" s="2" t="s">
        <v>237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237</v>
      </c>
      <c r="KE787" s="2" t="s">
        <v>226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236</v>
      </c>
      <c r="KP787" s="2" t="s">
        <v>237</v>
      </c>
      <c r="KQ787" s="2" t="s">
        <v>226</v>
      </c>
      <c r="KR787" s="2" t="s">
        <v>226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252</v>
      </c>
      <c r="LB787" s="2" t="s">
        <v>237</v>
      </c>
      <c r="LC787" s="2" t="s">
        <v>226</v>
      </c>
      <c r="LD787" s="2" t="s">
        <v>226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239</v>
      </c>
      <c r="LN787" s="2" t="s">
        <v>237</v>
      </c>
      <c r="LO787" s="2" t="s">
        <v>321</v>
      </c>
      <c r="LP787" s="2" t="s">
        <v>226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226</v>
      </c>
      <c r="LZ787" s="2" t="s">
        <v>226</v>
      </c>
      <c r="MA787" s="2" t="s">
        <v>226</v>
      </c>
      <c r="MB787" s="2" t="s">
        <v>226</v>
      </c>
      <c r="MC787" s="2" t="s">
        <v>226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239</v>
      </c>
      <c r="MX787" s="2" t="s">
        <v>237</v>
      </c>
      <c r="MY787" s="2" t="s">
        <v>697</v>
      </c>
      <c r="MZ787" s="2" t="s">
        <v>226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239</v>
      </c>
      <c r="NJ787" s="2" t="s">
        <v>237</v>
      </c>
      <c r="NK787" s="2" t="s">
        <v>856</v>
      </c>
      <c r="NL787" s="2" t="s">
        <v>3701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239</v>
      </c>
      <c r="NV787" s="2" t="s">
        <v>237</v>
      </c>
      <c r="NW787" s="2" t="s">
        <v>2638</v>
      </c>
      <c r="NX787" s="2" t="s">
        <v>412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252</v>
      </c>
      <c r="OH787" s="2" t="s">
        <v>237</v>
      </c>
      <c r="OI787" s="2" t="s">
        <v>226</v>
      </c>
      <c r="OJ787" s="2" t="s">
        <v>226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252</v>
      </c>
      <c r="OT787" s="2" t="s">
        <v>237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226</v>
      </c>
      <c r="PF787" s="2" t="s">
        <v>226</v>
      </c>
      <c r="PG787" s="2" t="s">
        <v>226</v>
      </c>
      <c r="PH787" s="2" t="s">
        <v>226</v>
      </c>
      <c r="PI787" s="2" t="s">
        <v>226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266</v>
      </c>
      <c r="QD787" s="2" t="s">
        <v>237</v>
      </c>
      <c r="QE787" s="2" t="s">
        <v>226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236</v>
      </c>
      <c r="QP787" s="2" t="s">
        <v>237</v>
      </c>
      <c r="QQ787" s="2" t="s">
        <v>226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266</v>
      </c>
      <c r="RB787" s="2" t="s">
        <v>237</v>
      </c>
      <c r="RC787" s="2" t="s">
        <v>226</v>
      </c>
      <c r="RD787" s="2" t="s">
        <v>226</v>
      </c>
      <c r="RE787" s="2" t="s">
        <v>238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226</v>
      </c>
      <c r="RN787" s="2" t="s">
        <v>226</v>
      </c>
      <c r="RO787" s="2" t="s">
        <v>226</v>
      </c>
      <c r="RP787" s="2" t="s">
        <v>226</v>
      </c>
      <c r="RQ787" s="2" t="s">
        <v>226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236</v>
      </c>
      <c r="RZ787" s="2" t="s">
        <v>237</v>
      </c>
      <c r="SA787" s="2" t="s">
        <v>226</v>
      </c>
      <c r="SB787" s="2" t="s">
        <v>226</v>
      </c>
      <c r="SC787" s="2" t="s">
        <v>238</v>
      </c>
      <c r="SD787" s="2" t="s">
        <v>226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</row>
    <row r="788">
      <c r="A788" s="2" t="s">
        <v>5093</v>
      </c>
      <c r="B788" s="2" t="s">
        <v>577</v>
      </c>
      <c r="C788" s="2" t="s">
        <v>4666</v>
      </c>
      <c r="D788" s="2" t="s">
        <v>3985</v>
      </c>
      <c r="E788" s="2" t="s">
        <v>3986</v>
      </c>
      <c r="F788" s="2" t="s">
        <v>5089</v>
      </c>
      <c r="G788" s="2" t="s">
        <v>2621</v>
      </c>
      <c r="H788" s="2" t="s">
        <v>5090</v>
      </c>
      <c r="I788" s="2" t="s">
        <v>5091</v>
      </c>
      <c r="J788" s="2" t="s">
        <v>221</v>
      </c>
      <c r="K788" s="2" t="s">
        <v>1414</v>
      </c>
      <c r="L788" s="3">
        <v>38.25</v>
      </c>
      <c r="M788" s="3">
        <v>40.16</v>
      </c>
      <c r="N788" s="3">
        <v>84.99</v>
      </c>
      <c r="O788" s="2" t="s">
        <v>283</v>
      </c>
      <c r="P788" s="2" t="s">
        <v>369</v>
      </c>
      <c r="Q788" s="2" t="s">
        <v>225</v>
      </c>
      <c r="R788" s="2" t="s">
        <v>226</v>
      </c>
      <c r="S788" s="2" t="s">
        <v>5092</v>
      </c>
      <c r="T788" s="2" t="s">
        <v>969</v>
      </c>
      <c r="U788" s="2" t="s">
        <v>371</v>
      </c>
      <c r="V788" s="2" t="s">
        <v>1285</v>
      </c>
      <c r="W788" s="2" t="s">
        <v>971</v>
      </c>
      <c r="X788" s="2" t="s">
        <v>231</v>
      </c>
      <c r="Y788" s="2" t="s">
        <v>856</v>
      </c>
      <c r="Z788" s="4"/>
      <c r="AA788" s="4">
        <f>=ROUNDDOWN({0},0)</f>
      </c>
      <c r="AB788" s="5"/>
      <c r="AC788" s="2" t="s">
        <v>226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>
        <v>1</v>
      </c>
      <c r="AS788" s="8">
        <v>40.15</v>
      </c>
      <c r="AT788" s="7">
        <v>-1</v>
      </c>
      <c r="AU788" s="7">
        <v>-1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/>
      <c r="BJ788" s="4"/>
      <c r="BK788" s="8"/>
      <c r="BL788" s="2" t="s">
        <v>23</v>
      </c>
      <c r="BM788" s="7"/>
      <c r="BN788" s="7"/>
      <c r="BO788" s="4"/>
      <c r="BP788" s="8"/>
      <c r="BQ788" s="4"/>
      <c r="BR788" s="8"/>
      <c r="BS788" s="7"/>
      <c r="BT788" s="7"/>
      <c r="BU788" s="2" t="s">
        <v>337</v>
      </c>
      <c r="BV788" s="2" t="s">
        <v>237</v>
      </c>
      <c r="BW788" s="2" t="s">
        <v>226</v>
      </c>
      <c r="BX788" s="2" t="s">
        <v>226</v>
      </c>
      <c r="BY788" s="2" t="s">
        <v>238</v>
      </c>
      <c r="BZ788" s="2" t="s">
        <v>226</v>
      </c>
      <c r="CA788" s="4"/>
      <c r="CB788" s="8"/>
      <c r="CC788" s="4"/>
      <c r="CD788" s="8"/>
      <c r="CE788" s="7"/>
      <c r="CF788" s="7"/>
      <c r="CG788" s="2" t="s">
        <v>239</v>
      </c>
      <c r="CH788" s="2" t="s">
        <v>237</v>
      </c>
      <c r="CI788" s="2" t="s">
        <v>856</v>
      </c>
      <c r="CJ788" s="2" t="s">
        <v>5094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239</v>
      </c>
      <c r="CT788" s="2" t="s">
        <v>237</v>
      </c>
      <c r="CU788" s="2" t="s">
        <v>856</v>
      </c>
      <c r="CV788" s="2" t="s">
        <v>1800</v>
      </c>
      <c r="CW788" s="2" t="s">
        <v>238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239</v>
      </c>
      <c r="DF788" s="2" t="s">
        <v>237</v>
      </c>
      <c r="DG788" s="2" t="s">
        <v>491</v>
      </c>
      <c r="DH788" s="2" t="s">
        <v>2214</v>
      </c>
      <c r="DI788" s="2" t="s">
        <v>238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239</v>
      </c>
      <c r="DR788" s="2" t="s">
        <v>237</v>
      </c>
      <c r="DS788" s="2" t="s">
        <v>856</v>
      </c>
      <c r="DT788" s="2" t="s">
        <v>5095</v>
      </c>
      <c r="DU788" s="2" t="s">
        <v>238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239</v>
      </c>
      <c r="ED788" s="2" t="s">
        <v>237</v>
      </c>
      <c r="EE788" s="2" t="s">
        <v>1842</v>
      </c>
      <c r="EF788" s="2" t="s">
        <v>4508</v>
      </c>
      <c r="EG788" s="2" t="s">
        <v>238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239</v>
      </c>
      <c r="EP788" s="2" t="s">
        <v>237</v>
      </c>
      <c r="EQ788" s="2" t="s">
        <v>856</v>
      </c>
      <c r="ER788" s="2" t="s">
        <v>1182</v>
      </c>
      <c r="ES788" s="2" t="s">
        <v>238</v>
      </c>
      <c r="ET788" s="2" t="s">
        <v>226</v>
      </c>
      <c r="EU788" s="4"/>
      <c r="EV788" s="8"/>
      <c r="EW788" s="4">
        <v>1</v>
      </c>
      <c r="EX788" s="8">
        <v>40.15</v>
      </c>
      <c r="EY788" s="7">
        <v>-1</v>
      </c>
      <c r="EZ788" s="7">
        <v>-1</v>
      </c>
      <c r="FA788" s="2" t="s">
        <v>239</v>
      </c>
      <c r="FB788" s="2" t="s">
        <v>237</v>
      </c>
      <c r="FC788" s="2" t="s">
        <v>3412</v>
      </c>
      <c r="FD788" s="2" t="s">
        <v>3379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237</v>
      </c>
      <c r="FO788" s="2" t="s">
        <v>856</v>
      </c>
      <c r="FP788" s="2" t="s">
        <v>226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239</v>
      </c>
      <c r="GL788" s="2" t="s">
        <v>237</v>
      </c>
      <c r="GM788" s="2" t="s">
        <v>343</v>
      </c>
      <c r="GN788" s="2" t="s">
        <v>790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239</v>
      </c>
      <c r="GX788" s="2" t="s">
        <v>237</v>
      </c>
      <c r="GY788" s="2" t="s">
        <v>856</v>
      </c>
      <c r="GZ788" s="2" t="s">
        <v>695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448</v>
      </c>
      <c r="HJ788" s="2" t="s">
        <v>237</v>
      </c>
      <c r="HK788" s="2" t="s">
        <v>226</v>
      </c>
      <c r="HL788" s="2" t="s">
        <v>226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239</v>
      </c>
      <c r="HV788" s="2" t="s">
        <v>237</v>
      </c>
      <c r="HW788" s="2" t="s">
        <v>666</v>
      </c>
      <c r="HX788" s="2" t="s">
        <v>299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252</v>
      </c>
      <c r="IH788" s="2" t="s">
        <v>237</v>
      </c>
      <c r="II788" s="2" t="s">
        <v>226</v>
      </c>
      <c r="IJ788" s="2" t="s">
        <v>226</v>
      </c>
      <c r="IK788" s="2" t="s">
        <v>238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226</v>
      </c>
      <c r="IT788" s="2" t="s">
        <v>226</v>
      </c>
      <c r="IU788" s="2" t="s">
        <v>226</v>
      </c>
      <c r="IV788" s="2" t="s">
        <v>226</v>
      </c>
      <c r="IW788" s="2" t="s">
        <v>226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252</v>
      </c>
      <c r="JF788" s="2" t="s">
        <v>237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252</v>
      </c>
      <c r="JR788" s="2" t="s">
        <v>237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237</v>
      </c>
      <c r="KE788" s="2" t="s">
        <v>226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236</v>
      </c>
      <c r="KP788" s="2" t="s">
        <v>237</v>
      </c>
      <c r="KQ788" s="2" t="s">
        <v>226</v>
      </c>
      <c r="KR788" s="2" t="s">
        <v>226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252</v>
      </c>
      <c r="LB788" s="2" t="s">
        <v>237</v>
      </c>
      <c r="LC788" s="2" t="s">
        <v>226</v>
      </c>
      <c r="LD788" s="2" t="s">
        <v>226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237</v>
      </c>
      <c r="LO788" s="2" t="s">
        <v>321</v>
      </c>
      <c r="LP788" s="2" t="s">
        <v>226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226</v>
      </c>
      <c r="LZ788" s="2" t="s">
        <v>226</v>
      </c>
      <c r="MA788" s="2" t="s">
        <v>226</v>
      </c>
      <c r="MB788" s="2" t="s">
        <v>226</v>
      </c>
      <c r="MC788" s="2" t="s">
        <v>226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239</v>
      </c>
      <c r="MX788" s="2" t="s">
        <v>237</v>
      </c>
      <c r="MY788" s="2" t="s">
        <v>697</v>
      </c>
      <c r="MZ788" s="2" t="s">
        <v>226</v>
      </c>
      <c r="NA788" s="2" t="s">
        <v>238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239</v>
      </c>
      <c r="NJ788" s="2" t="s">
        <v>237</v>
      </c>
      <c r="NK788" s="2" t="s">
        <v>856</v>
      </c>
      <c r="NL788" s="2" t="s">
        <v>493</v>
      </c>
      <c r="NM788" s="2" t="s">
        <v>238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239</v>
      </c>
      <c r="NV788" s="2" t="s">
        <v>237</v>
      </c>
      <c r="NW788" s="2" t="s">
        <v>1961</v>
      </c>
      <c r="NX788" s="2" t="s">
        <v>3160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252</v>
      </c>
      <c r="OH788" s="2" t="s">
        <v>237</v>
      </c>
      <c r="OI788" s="2" t="s">
        <v>226</v>
      </c>
      <c r="OJ788" s="2" t="s">
        <v>226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252</v>
      </c>
      <c r="OT788" s="2" t="s">
        <v>237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266</v>
      </c>
      <c r="QD788" s="2" t="s">
        <v>237</v>
      </c>
      <c r="QE788" s="2" t="s">
        <v>226</v>
      </c>
      <c r="QF788" s="2" t="s">
        <v>226</v>
      </c>
      <c r="QG788" s="2" t="s">
        <v>238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236</v>
      </c>
      <c r="QP788" s="2" t="s">
        <v>237</v>
      </c>
      <c r="QQ788" s="2" t="s">
        <v>226</v>
      </c>
      <c r="QR788" s="2" t="s">
        <v>226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266</v>
      </c>
      <c r="RB788" s="2" t="s">
        <v>237</v>
      </c>
      <c r="RC788" s="2" t="s">
        <v>226</v>
      </c>
      <c r="RD788" s="2" t="s">
        <v>226</v>
      </c>
      <c r="RE788" s="2" t="s">
        <v>238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226</v>
      </c>
      <c r="RN788" s="2" t="s">
        <v>226</v>
      </c>
      <c r="RO788" s="2" t="s">
        <v>226</v>
      </c>
      <c r="RP788" s="2" t="s">
        <v>226</v>
      </c>
      <c r="RQ788" s="2" t="s">
        <v>226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236</v>
      </c>
      <c r="RZ788" s="2" t="s">
        <v>237</v>
      </c>
      <c r="SA788" s="2" t="s">
        <v>226</v>
      </c>
      <c r="SB788" s="2" t="s">
        <v>226</v>
      </c>
      <c r="SC788" s="2" t="s">
        <v>238</v>
      </c>
      <c r="SD788" s="2" t="s">
        <v>226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</row>
    <row r="789">
      <c r="A789" s="2" t="s">
        <v>5096</v>
      </c>
      <c r="B789" s="2" t="s">
        <v>577</v>
      </c>
      <c r="C789" s="2" t="s">
        <v>4666</v>
      </c>
      <c r="D789" s="2" t="s">
        <v>3985</v>
      </c>
      <c r="E789" s="2" t="s">
        <v>3986</v>
      </c>
      <c r="F789" s="2" t="s">
        <v>219</v>
      </c>
      <c r="G789" s="2" t="s">
        <v>5097</v>
      </c>
      <c r="H789" s="2" t="s">
        <v>5098</v>
      </c>
      <c r="I789" s="2" t="s">
        <v>4051</v>
      </c>
      <c r="J789" s="2" t="s">
        <v>221</v>
      </c>
      <c r="K789" s="2" t="s">
        <v>880</v>
      </c>
      <c r="L789" s="3">
        <v>35</v>
      </c>
      <c r="M789" s="3">
        <v>36.74</v>
      </c>
      <c r="N789" s="3">
        <v>69.99</v>
      </c>
      <c r="O789" s="2" t="s">
        <v>2393</v>
      </c>
      <c r="P789" s="2" t="s">
        <v>284</v>
      </c>
      <c r="Q789" s="2" t="s">
        <v>225</v>
      </c>
      <c r="R789" s="2" t="s">
        <v>226</v>
      </c>
      <c r="S789" s="2" t="s">
        <v>226</v>
      </c>
      <c r="T789" s="2" t="s">
        <v>226</v>
      </c>
      <c r="U789" s="2" t="s">
        <v>371</v>
      </c>
      <c r="V789" s="2" t="s">
        <v>2050</v>
      </c>
      <c r="W789" s="2" t="s">
        <v>231</v>
      </c>
      <c r="X789" s="2" t="s">
        <v>226</v>
      </c>
      <c r="Y789" s="2" t="s">
        <v>1353</v>
      </c>
      <c r="Z789" s="4"/>
      <c r="AA789" s="4">
        <f>=ROUNDDOWN({0},0)</f>
      </c>
      <c r="AB789" s="5"/>
      <c r="AC789" s="2" t="s">
        <v>226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226</v>
      </c>
      <c r="BM789" s="7"/>
      <c r="BN789" s="7"/>
      <c r="BO789" s="4"/>
      <c r="BP789" s="8"/>
      <c r="BQ789" s="4"/>
      <c r="BR789" s="8"/>
      <c r="BS789" s="7"/>
      <c r="BT789" s="7"/>
      <c r="BU789" s="2" t="s">
        <v>239</v>
      </c>
      <c r="BV789" s="2" t="s">
        <v>237</v>
      </c>
      <c r="BW789" s="2" t="s">
        <v>226</v>
      </c>
      <c r="BX789" s="2" t="s">
        <v>1525</v>
      </c>
      <c r="BY789" s="2" t="s">
        <v>238</v>
      </c>
      <c r="BZ789" s="2" t="s">
        <v>226</v>
      </c>
      <c r="CA789" s="4"/>
      <c r="CB789" s="8"/>
      <c r="CC789" s="4"/>
      <c r="CD789" s="8"/>
      <c r="CE789" s="7"/>
      <c r="CF789" s="7"/>
      <c r="CG789" s="2" t="s">
        <v>239</v>
      </c>
      <c r="CH789" s="2" t="s">
        <v>237</v>
      </c>
      <c r="CI789" s="2" t="s">
        <v>1917</v>
      </c>
      <c r="CJ789" s="2" t="s">
        <v>2384</v>
      </c>
      <c r="CK789" s="2" t="s">
        <v>238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239</v>
      </c>
      <c r="CT789" s="2" t="s">
        <v>237</v>
      </c>
      <c r="CU789" s="2" t="s">
        <v>1357</v>
      </c>
      <c r="CV789" s="2" t="s">
        <v>226</v>
      </c>
      <c r="CW789" s="2" t="s">
        <v>238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252</v>
      </c>
      <c r="DF789" s="2" t="s">
        <v>237</v>
      </c>
      <c r="DG789" s="2" t="s">
        <v>226</v>
      </c>
      <c r="DH789" s="2" t="s">
        <v>226</v>
      </c>
      <c r="DI789" s="2" t="s">
        <v>238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239</v>
      </c>
      <c r="DR789" s="2" t="s">
        <v>237</v>
      </c>
      <c r="DS789" s="2" t="s">
        <v>1357</v>
      </c>
      <c r="DT789" s="2" t="s">
        <v>5099</v>
      </c>
      <c r="DU789" s="2" t="s">
        <v>238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239</v>
      </c>
      <c r="ED789" s="2" t="s">
        <v>237</v>
      </c>
      <c r="EE789" s="2" t="s">
        <v>3799</v>
      </c>
      <c r="EF789" s="2" t="s">
        <v>3205</v>
      </c>
      <c r="EG789" s="2" t="s">
        <v>238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239</v>
      </c>
      <c r="EP789" s="2" t="s">
        <v>237</v>
      </c>
      <c r="EQ789" s="2" t="s">
        <v>570</v>
      </c>
      <c r="ER789" s="2" t="s">
        <v>5100</v>
      </c>
      <c r="ES789" s="2" t="s">
        <v>238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239</v>
      </c>
      <c r="FB789" s="2" t="s">
        <v>237</v>
      </c>
      <c r="FC789" s="2" t="s">
        <v>571</v>
      </c>
      <c r="FD789" s="2" t="s">
        <v>226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239</v>
      </c>
      <c r="FN789" s="2" t="s">
        <v>237</v>
      </c>
      <c r="FO789" s="2" t="s">
        <v>1357</v>
      </c>
      <c r="FP789" s="2" t="s">
        <v>3491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252</v>
      </c>
      <c r="GL789" s="2" t="s">
        <v>237</v>
      </c>
      <c r="GM789" s="2" t="s">
        <v>226</v>
      </c>
      <c r="GN789" s="2" t="s">
        <v>226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266</v>
      </c>
      <c r="GX789" s="2" t="s">
        <v>237</v>
      </c>
      <c r="GY789" s="2" t="s">
        <v>226</v>
      </c>
      <c r="GZ789" s="2" t="s">
        <v>226</v>
      </c>
      <c r="HA789" s="2" t="s">
        <v>238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226</v>
      </c>
      <c r="HJ789" s="2" t="s">
        <v>226</v>
      </c>
      <c r="HK789" s="2" t="s">
        <v>226</v>
      </c>
      <c r="HL789" s="2" t="s">
        <v>226</v>
      </c>
      <c r="HM789" s="2" t="s">
        <v>226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239</v>
      </c>
      <c r="HV789" s="2" t="s">
        <v>237</v>
      </c>
      <c r="HW789" s="2" t="s">
        <v>1493</v>
      </c>
      <c r="HX789" s="2" t="s">
        <v>4030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266</v>
      </c>
      <c r="IH789" s="2" t="s">
        <v>237</v>
      </c>
      <c r="II789" s="2" t="s">
        <v>226</v>
      </c>
      <c r="IJ789" s="2" t="s">
        <v>226</v>
      </c>
      <c r="IK789" s="2" t="s">
        <v>238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226</v>
      </c>
      <c r="IT789" s="2" t="s">
        <v>226</v>
      </c>
      <c r="IU789" s="2" t="s">
        <v>226</v>
      </c>
      <c r="IV789" s="2" t="s">
        <v>226</v>
      </c>
      <c r="IW789" s="2" t="s">
        <v>226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226</v>
      </c>
      <c r="JF789" s="2" t="s">
        <v>226</v>
      </c>
      <c r="JG789" s="2" t="s">
        <v>226</v>
      </c>
      <c r="JH789" s="2" t="s">
        <v>226</v>
      </c>
      <c r="JI789" s="2" t="s">
        <v>226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226</v>
      </c>
      <c r="JR789" s="2" t="s">
        <v>226</v>
      </c>
      <c r="JS789" s="2" t="s">
        <v>226</v>
      </c>
      <c r="JT789" s="2" t="s">
        <v>226</v>
      </c>
      <c r="JU789" s="2" t="s">
        <v>226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252</v>
      </c>
      <c r="KD789" s="2" t="s">
        <v>237</v>
      </c>
      <c r="KE789" s="2" t="s">
        <v>226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239</v>
      </c>
      <c r="LB789" s="2" t="s">
        <v>237</v>
      </c>
      <c r="LC789" s="2" t="s">
        <v>1357</v>
      </c>
      <c r="LD789" s="2" t="s">
        <v>226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226</v>
      </c>
      <c r="MA789" s="2" t="s">
        <v>226</v>
      </c>
      <c r="MB789" s="2" t="s">
        <v>226</v>
      </c>
      <c r="MC789" s="2" t="s">
        <v>226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226</v>
      </c>
      <c r="MX789" s="2" t="s">
        <v>226</v>
      </c>
      <c r="MY789" s="2" t="s">
        <v>226</v>
      </c>
      <c r="MZ789" s="2" t="s">
        <v>226</v>
      </c>
      <c r="NA789" s="2" t="s">
        <v>226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239</v>
      </c>
      <c r="NJ789" s="2" t="s">
        <v>237</v>
      </c>
      <c r="NK789" s="2" t="s">
        <v>1375</v>
      </c>
      <c r="NL789" s="2" t="s">
        <v>566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252</v>
      </c>
      <c r="NV789" s="2" t="s">
        <v>223</v>
      </c>
      <c r="NW789" s="2" t="s">
        <v>226</v>
      </c>
      <c r="NX789" s="2" t="s">
        <v>226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252</v>
      </c>
      <c r="OH789" s="2" t="s">
        <v>237</v>
      </c>
      <c r="OI789" s="2" t="s">
        <v>226</v>
      </c>
      <c r="OJ789" s="2" t="s">
        <v>226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252</v>
      </c>
      <c r="OT789" s="2" t="s">
        <v>237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226</v>
      </c>
      <c r="RC789" s="2" t="s">
        <v>226</v>
      </c>
      <c r="RD789" s="2" t="s">
        <v>226</v>
      </c>
      <c r="RE789" s="2" t="s">
        <v>226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226</v>
      </c>
      <c r="RN789" s="2" t="s">
        <v>226</v>
      </c>
      <c r="RO789" s="2" t="s">
        <v>226</v>
      </c>
      <c r="RP789" s="2" t="s">
        <v>226</v>
      </c>
      <c r="RQ789" s="2" t="s">
        <v>226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448</v>
      </c>
      <c r="RZ789" s="2" t="s">
        <v>237</v>
      </c>
      <c r="SA789" s="2" t="s">
        <v>226</v>
      </c>
      <c r="SB789" s="2" t="s">
        <v>226</v>
      </c>
      <c r="SC789" s="2" t="s">
        <v>238</v>
      </c>
      <c r="SD789" s="2" t="s">
        <v>226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</row>
    <row r="790">
      <c r="A790" s="2" t="s">
        <v>5101</v>
      </c>
      <c r="B790" s="2" t="s">
        <v>577</v>
      </c>
      <c r="C790" s="2" t="s">
        <v>4666</v>
      </c>
      <c r="D790" s="2" t="s">
        <v>3985</v>
      </c>
      <c r="E790" s="2" t="s">
        <v>4225</v>
      </c>
      <c r="F790" s="2" t="s">
        <v>4899</v>
      </c>
      <c r="G790" s="2" t="s">
        <v>4900</v>
      </c>
      <c r="H790" s="2" t="s">
        <v>4901</v>
      </c>
      <c r="I790" s="2" t="s">
        <v>5102</v>
      </c>
      <c r="J790" s="2" t="s">
        <v>4227</v>
      </c>
      <c r="K790" s="2" t="s">
        <v>841</v>
      </c>
      <c r="L790" s="3">
        <v>43.2</v>
      </c>
      <c r="M790" s="3">
        <v>45.36</v>
      </c>
      <c r="N790" s="3">
        <v>89.99</v>
      </c>
      <c r="O790" s="2" t="s">
        <v>223</v>
      </c>
      <c r="P790" s="2" t="s">
        <v>284</v>
      </c>
      <c r="Q790" s="2" t="s">
        <v>225</v>
      </c>
      <c r="R790" s="2" t="s">
        <v>226</v>
      </c>
      <c r="S790" s="2" t="s">
        <v>5103</v>
      </c>
      <c r="T790" s="2" t="s">
        <v>969</v>
      </c>
      <c r="U790" s="2" t="s">
        <v>3296</v>
      </c>
      <c r="V790" s="2" t="s">
        <v>2429</v>
      </c>
      <c r="W790" s="2" t="s">
        <v>971</v>
      </c>
      <c r="X790" s="2" t="s">
        <v>231</v>
      </c>
      <c r="Y790" s="2" t="s">
        <v>2314</v>
      </c>
      <c r="Z790" s="4">
        <v>111</v>
      </c>
      <c r="AA790" s="4">
        <f>=ROUNDDOWN(18.5,0)</f>
      </c>
      <c r="AB790" s="5">
        <v>6</v>
      </c>
      <c r="AC790" s="2" t="s">
        <v>226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67</v>
      </c>
      <c r="AQ790" s="8">
        <v>3015.27</v>
      </c>
      <c r="AR790" s="4">
        <v>81</v>
      </c>
      <c r="AS790" s="8">
        <v>3696.03</v>
      </c>
      <c r="AT790" s="7">
        <v>-0.1728</v>
      </c>
      <c r="AU790" s="7">
        <v>-0.1842</v>
      </c>
      <c r="AV790" s="4">
        <v>67</v>
      </c>
      <c r="AW790" s="8">
        <v>3015.27</v>
      </c>
      <c r="AX790" s="4">
        <v>81</v>
      </c>
      <c r="AY790" s="8">
        <v>3696.03</v>
      </c>
      <c r="AZ790" s="7">
        <v>-0.1728</v>
      </c>
      <c r="BA790" s="7">
        <v>-0.1842</v>
      </c>
      <c r="BB790" s="7">
        <v>1</v>
      </c>
      <c r="BC790" s="4">
        <v>67</v>
      </c>
      <c r="BD790" s="8">
        <v>3015.27</v>
      </c>
      <c r="BE790" s="4">
        <v>81</v>
      </c>
      <c r="BF790" s="8">
        <v>3696.03</v>
      </c>
      <c r="BG790" s="7">
        <v>-0.1728</v>
      </c>
      <c r="BH790" s="7">
        <v>-0.1842</v>
      </c>
      <c r="BI790" s="7">
        <v>1</v>
      </c>
      <c r="BJ790" s="4">
        <v>67</v>
      </c>
      <c r="BK790" s="8">
        <v>3015.27</v>
      </c>
      <c r="BL790" s="2" t="s">
        <v>5104</v>
      </c>
      <c r="BM790" s="7">
        <v>1</v>
      </c>
      <c r="BN790" s="7">
        <v>1</v>
      </c>
      <c r="BO790" s="4">
        <v>42</v>
      </c>
      <c r="BP790" s="8">
        <v>1907.22</v>
      </c>
      <c r="BQ790" s="4">
        <v>38</v>
      </c>
      <c r="BR790" s="8">
        <v>1725.58</v>
      </c>
      <c r="BS790" s="7">
        <v>0.1053</v>
      </c>
      <c r="BT790" s="7">
        <v>0.1053</v>
      </c>
      <c r="BU790" s="2" t="s">
        <v>239</v>
      </c>
      <c r="BV790" s="2" t="s">
        <v>223</v>
      </c>
      <c r="BW790" s="2" t="s">
        <v>226</v>
      </c>
      <c r="BX790" s="2" t="s">
        <v>3332</v>
      </c>
      <c r="BY790" s="2" t="s">
        <v>238</v>
      </c>
      <c r="BZ790" s="2" t="s">
        <v>226</v>
      </c>
      <c r="CA790" s="4">
        <v>7</v>
      </c>
      <c r="CB790" s="8">
        <v>324.52</v>
      </c>
      <c r="CC790" s="4">
        <v>10</v>
      </c>
      <c r="CD790" s="8">
        <v>463.6</v>
      </c>
      <c r="CE790" s="7">
        <v>-0.3</v>
      </c>
      <c r="CF790" s="7">
        <v>-0.3</v>
      </c>
      <c r="CG790" s="2" t="s">
        <v>239</v>
      </c>
      <c r="CH790" s="2" t="s">
        <v>223</v>
      </c>
      <c r="CI790" s="2" t="s">
        <v>1064</v>
      </c>
      <c r="CJ790" s="2" t="s">
        <v>3622</v>
      </c>
      <c r="CK790" s="2" t="s">
        <v>238</v>
      </c>
      <c r="CL790" s="2" t="s">
        <v>226</v>
      </c>
      <c r="CM790" s="4">
        <v>10</v>
      </c>
      <c r="CN790" s="8">
        <v>463.6</v>
      </c>
      <c r="CO790" s="4">
        <v>14</v>
      </c>
      <c r="CP790" s="8">
        <v>649.04</v>
      </c>
      <c r="CQ790" s="7">
        <v>-0.2857</v>
      </c>
      <c r="CR790" s="7">
        <v>-0.2857</v>
      </c>
      <c r="CS790" s="2" t="s">
        <v>239</v>
      </c>
      <c r="CT790" s="2" t="s">
        <v>223</v>
      </c>
      <c r="CU790" s="2" t="s">
        <v>2705</v>
      </c>
      <c r="CV790" s="2" t="s">
        <v>2054</v>
      </c>
      <c r="CW790" s="2" t="s">
        <v>238</v>
      </c>
      <c r="CX790" s="2" t="s">
        <v>226</v>
      </c>
      <c r="CY790" s="4">
        <v>3</v>
      </c>
      <c r="CZ790" s="8">
        <v>132.3</v>
      </c>
      <c r="DA790" s="4"/>
      <c r="DB790" s="8"/>
      <c r="DC790" s="7"/>
      <c r="DD790" s="7"/>
      <c r="DE790" s="2" t="s">
        <v>239</v>
      </c>
      <c r="DF790" s="2" t="s">
        <v>223</v>
      </c>
      <c r="DG790" s="2" t="s">
        <v>1812</v>
      </c>
      <c r="DH790" s="2" t="s">
        <v>2199</v>
      </c>
      <c r="DI790" s="2" t="s">
        <v>238</v>
      </c>
      <c r="DJ790" s="2" t="s">
        <v>226</v>
      </c>
      <c r="DK790" s="4">
        <v>2</v>
      </c>
      <c r="DL790" s="8">
        <v>52.36</v>
      </c>
      <c r="DM790" s="4"/>
      <c r="DN790" s="8"/>
      <c r="DO790" s="7"/>
      <c r="DP790" s="7"/>
      <c r="DQ790" s="2" t="s">
        <v>239</v>
      </c>
      <c r="DR790" s="2" t="s">
        <v>223</v>
      </c>
      <c r="DS790" s="2" t="s">
        <v>2701</v>
      </c>
      <c r="DT790" s="2" t="s">
        <v>2358</v>
      </c>
      <c r="DU790" s="2" t="s">
        <v>291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239</v>
      </c>
      <c r="ED790" s="2" t="s">
        <v>237</v>
      </c>
      <c r="EE790" s="2" t="s">
        <v>2313</v>
      </c>
      <c r="EF790" s="2" t="s">
        <v>2358</v>
      </c>
      <c r="EG790" s="2" t="s">
        <v>238</v>
      </c>
      <c r="EH790" s="2" t="s">
        <v>226</v>
      </c>
      <c r="EI790" s="4"/>
      <c r="EJ790" s="8"/>
      <c r="EK790" s="4">
        <v>3</v>
      </c>
      <c r="EL790" s="8">
        <v>131.25</v>
      </c>
      <c r="EM790" s="7">
        <v>-1</v>
      </c>
      <c r="EN790" s="7">
        <v>-1</v>
      </c>
      <c r="EO790" s="2" t="s">
        <v>239</v>
      </c>
      <c r="EP790" s="2" t="s">
        <v>223</v>
      </c>
      <c r="EQ790" s="2" t="s">
        <v>1854</v>
      </c>
      <c r="ER790" s="2" t="s">
        <v>991</v>
      </c>
      <c r="ES790" s="2" t="s">
        <v>238</v>
      </c>
      <c r="ET790" s="2" t="s">
        <v>226</v>
      </c>
      <c r="EU790" s="4"/>
      <c r="EV790" s="8"/>
      <c r="EW790" s="4">
        <v>10</v>
      </c>
      <c r="EX790" s="8">
        <v>453.5</v>
      </c>
      <c r="EY790" s="7">
        <v>-1</v>
      </c>
      <c r="EZ790" s="7">
        <v>-1</v>
      </c>
      <c r="FA790" s="2" t="s">
        <v>239</v>
      </c>
      <c r="FB790" s="2" t="s">
        <v>223</v>
      </c>
      <c r="FC790" s="2" t="s">
        <v>1115</v>
      </c>
      <c r="FD790" s="2" t="s">
        <v>4239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223</v>
      </c>
      <c r="FO790" s="2" t="s">
        <v>1985</v>
      </c>
      <c r="FP790" s="2" t="s">
        <v>1812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239</v>
      </c>
      <c r="FZ790" s="2" t="s">
        <v>223</v>
      </c>
      <c r="GA790" s="2" t="s">
        <v>661</v>
      </c>
      <c r="GB790" s="2" t="s">
        <v>226</v>
      </c>
      <c r="GC790" s="2" t="s">
        <v>238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252</v>
      </c>
      <c r="GL790" s="2" t="s">
        <v>223</v>
      </c>
      <c r="GM790" s="2" t="s">
        <v>226</v>
      </c>
      <c r="GN790" s="2" t="s">
        <v>226</v>
      </c>
      <c r="GO790" s="2" t="s">
        <v>238</v>
      </c>
      <c r="GP790" s="2" t="s">
        <v>226</v>
      </c>
      <c r="GQ790" s="4">
        <v>3</v>
      </c>
      <c r="GR790" s="8">
        <v>135.27</v>
      </c>
      <c r="GS790" s="4">
        <v>3</v>
      </c>
      <c r="GT790" s="8">
        <v>135.27</v>
      </c>
      <c r="GU790" s="7"/>
      <c r="GV790" s="7"/>
      <c r="GW790" s="2" t="s">
        <v>239</v>
      </c>
      <c r="GX790" s="2" t="s">
        <v>223</v>
      </c>
      <c r="GY790" s="2" t="s">
        <v>1025</v>
      </c>
      <c r="GZ790" s="2" t="s">
        <v>1212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239</v>
      </c>
      <c r="HJ790" s="2" t="s">
        <v>237</v>
      </c>
      <c r="HK790" s="2" t="s">
        <v>1025</v>
      </c>
      <c r="HL790" s="2" t="s">
        <v>1388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239</v>
      </c>
      <c r="HV790" s="2" t="s">
        <v>261</v>
      </c>
      <c r="HW790" s="2" t="s">
        <v>811</v>
      </c>
      <c r="HX790" s="2" t="s">
        <v>2275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252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226</v>
      </c>
      <c r="IT790" s="2" t="s">
        <v>226</v>
      </c>
      <c r="IU790" s="2" t="s">
        <v>226</v>
      </c>
      <c r="IV790" s="2" t="s">
        <v>226</v>
      </c>
      <c r="IW790" s="2" t="s">
        <v>226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252</v>
      </c>
      <c r="JF790" s="2" t="s">
        <v>223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252</v>
      </c>
      <c r="JR790" s="2" t="s">
        <v>223</v>
      </c>
      <c r="JS790" s="2" t="s">
        <v>226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223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236</v>
      </c>
      <c r="KP790" s="2" t="s">
        <v>223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239</v>
      </c>
      <c r="LB790" s="2" t="s">
        <v>223</v>
      </c>
      <c r="LC790" s="2" t="s">
        <v>614</v>
      </c>
      <c r="LD790" s="2" t="s">
        <v>776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239</v>
      </c>
      <c r="LN790" s="2" t="s">
        <v>223</v>
      </c>
      <c r="LO790" s="2" t="s">
        <v>321</v>
      </c>
      <c r="LP790" s="2" t="s">
        <v>504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239</v>
      </c>
      <c r="MX790" s="2" t="s">
        <v>223</v>
      </c>
      <c r="MY790" s="2" t="s">
        <v>643</v>
      </c>
      <c r="MZ790" s="2" t="s">
        <v>226</v>
      </c>
      <c r="NA790" s="2" t="s">
        <v>238</v>
      </c>
      <c r="NB790" s="2" t="s">
        <v>226</v>
      </c>
      <c r="NC790" s="4"/>
      <c r="ND790" s="8"/>
      <c r="NE790" s="4">
        <v>3</v>
      </c>
      <c r="NF790" s="8">
        <v>137.79</v>
      </c>
      <c r="NG790" s="7">
        <v>-1</v>
      </c>
      <c r="NH790" s="7">
        <v>-1</v>
      </c>
      <c r="NI790" s="2" t="s">
        <v>239</v>
      </c>
      <c r="NJ790" s="2" t="s">
        <v>261</v>
      </c>
      <c r="NK790" s="2" t="s">
        <v>1976</v>
      </c>
      <c r="NL790" s="2" t="s">
        <v>3326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239</v>
      </c>
      <c r="NV790" s="2" t="s">
        <v>237</v>
      </c>
      <c r="NW790" s="2" t="s">
        <v>5105</v>
      </c>
      <c r="NX790" s="2" t="s">
        <v>1041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239</v>
      </c>
      <c r="OH790" s="2" t="s">
        <v>237</v>
      </c>
      <c r="OI790" s="2" t="s">
        <v>3732</v>
      </c>
      <c r="OJ790" s="2" t="s">
        <v>1952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252</v>
      </c>
      <c r="OT790" s="2" t="s">
        <v>223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236</v>
      </c>
      <c r="PF790" s="2" t="s">
        <v>223</v>
      </c>
      <c r="PG790" s="2" t="s">
        <v>226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236</v>
      </c>
      <c r="QP790" s="2" t="s">
        <v>237</v>
      </c>
      <c r="QQ790" s="2" t="s">
        <v>226</v>
      </c>
      <c r="QR790" s="2" t="s">
        <v>226</v>
      </c>
      <c r="QS790" s="2" t="s">
        <v>238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266</v>
      </c>
      <c r="RB790" s="2" t="s">
        <v>223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226</v>
      </c>
      <c r="RN790" s="2" t="s">
        <v>226</v>
      </c>
      <c r="RO790" s="2" t="s">
        <v>226</v>
      </c>
      <c r="RP790" s="2" t="s">
        <v>226</v>
      </c>
      <c r="RQ790" s="2" t="s">
        <v>226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239</v>
      </c>
      <c r="RZ790" s="2" t="s">
        <v>237</v>
      </c>
      <c r="SA790" s="2" t="s">
        <v>621</v>
      </c>
      <c r="SB790" s="2" t="s">
        <v>827</v>
      </c>
      <c r="SC790" s="2" t="s">
        <v>238</v>
      </c>
      <c r="SD790" s="2" t="s">
        <v>226</v>
      </c>
      <c r="SE790" s="4">
        <v>111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</row>
    <row r="791">
      <c r="A791" s="2" t="s">
        <v>5106</v>
      </c>
      <c r="B791" s="2" t="s">
        <v>577</v>
      </c>
      <c r="C791" s="2" t="s">
        <v>4666</v>
      </c>
      <c r="D791" s="2" t="s">
        <v>3985</v>
      </c>
      <c r="E791" s="2" t="s">
        <v>5107</v>
      </c>
      <c r="F791" s="2" t="s">
        <v>5108</v>
      </c>
      <c r="G791" s="2" t="s">
        <v>5109</v>
      </c>
      <c r="H791" s="2" t="s">
        <v>5110</v>
      </c>
      <c r="I791" s="2" t="s">
        <v>4051</v>
      </c>
      <c r="J791" s="2" t="s">
        <v>221</v>
      </c>
      <c r="K791" s="2" t="s">
        <v>405</v>
      </c>
      <c r="L791" s="3">
        <v>35</v>
      </c>
      <c r="M791" s="3"/>
      <c r="N791" s="3">
        <v>59.99</v>
      </c>
      <c r="O791" s="2" t="s">
        <v>2393</v>
      </c>
      <c r="P791" s="2" t="s">
        <v>284</v>
      </c>
      <c r="Q791" s="2" t="s">
        <v>225</v>
      </c>
      <c r="R791" s="2" t="s">
        <v>226</v>
      </c>
      <c r="S791" s="2" t="s">
        <v>226</v>
      </c>
      <c r="T791" s="2" t="s">
        <v>226</v>
      </c>
      <c r="U791" s="2" t="s">
        <v>371</v>
      </c>
      <c r="V791" s="2" t="s">
        <v>2079</v>
      </c>
      <c r="W791" s="2" t="s">
        <v>226</v>
      </c>
      <c r="X791" s="2" t="s">
        <v>226</v>
      </c>
      <c r="Y791" s="2" t="s">
        <v>564</v>
      </c>
      <c r="Z791" s="4"/>
      <c r="AA791" s="4">
        <f>=ROUNDDOWN({0},0)</f>
      </c>
      <c r="AB791" s="5"/>
      <c r="AC791" s="2" t="s">
        <v>226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226</v>
      </c>
      <c r="BM791" s="7"/>
      <c r="BN791" s="7"/>
      <c r="BO791" s="4"/>
      <c r="BP791" s="8"/>
      <c r="BQ791" s="4"/>
      <c r="BR791" s="8"/>
      <c r="BS791" s="7"/>
      <c r="BT791" s="7"/>
      <c r="BU791" s="2" t="s">
        <v>252</v>
      </c>
      <c r="BV791" s="2" t="s">
        <v>237</v>
      </c>
      <c r="BW791" s="2" t="s">
        <v>226</v>
      </c>
      <c r="BX791" s="2" t="s">
        <v>226</v>
      </c>
      <c r="BY791" s="2" t="s">
        <v>238</v>
      </c>
      <c r="BZ791" s="2" t="s">
        <v>226</v>
      </c>
      <c r="CA791" s="4"/>
      <c r="CB791" s="8"/>
      <c r="CC791" s="4"/>
      <c r="CD791" s="8"/>
      <c r="CE791" s="7"/>
      <c r="CF791" s="7"/>
      <c r="CG791" s="2" t="s">
        <v>239</v>
      </c>
      <c r="CH791" s="2" t="s">
        <v>237</v>
      </c>
      <c r="CI791" s="2" t="s">
        <v>565</v>
      </c>
      <c r="CJ791" s="2" t="s">
        <v>1417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239</v>
      </c>
      <c r="CT791" s="2" t="s">
        <v>237</v>
      </c>
      <c r="CU791" s="2" t="s">
        <v>565</v>
      </c>
      <c r="CV791" s="2" t="s">
        <v>1362</v>
      </c>
      <c r="CW791" s="2" t="s">
        <v>238</v>
      </c>
      <c r="CX791" s="2" t="s">
        <v>226</v>
      </c>
      <c r="CY791" s="4"/>
      <c r="CZ791" s="8"/>
      <c r="DA791" s="4"/>
      <c r="DB791" s="8"/>
      <c r="DC791" s="7"/>
      <c r="DD791" s="7"/>
      <c r="DE791" s="2" t="s">
        <v>226</v>
      </c>
      <c r="DF791" s="2" t="s">
        <v>226</v>
      </c>
      <c r="DG791" s="2" t="s">
        <v>226</v>
      </c>
      <c r="DH791" s="2" t="s">
        <v>226</v>
      </c>
      <c r="DI791" s="2" t="s">
        <v>226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239</v>
      </c>
      <c r="DR791" s="2" t="s">
        <v>237</v>
      </c>
      <c r="DS791" s="2" t="s">
        <v>565</v>
      </c>
      <c r="DT791" s="2" t="s">
        <v>1363</v>
      </c>
      <c r="DU791" s="2" t="s">
        <v>238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239</v>
      </c>
      <c r="ED791" s="2" t="s">
        <v>237</v>
      </c>
      <c r="EE791" s="2" t="s">
        <v>565</v>
      </c>
      <c r="EF791" s="2" t="s">
        <v>1362</v>
      </c>
      <c r="EG791" s="2" t="s">
        <v>238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239</v>
      </c>
      <c r="EP791" s="2" t="s">
        <v>237</v>
      </c>
      <c r="EQ791" s="2" t="s">
        <v>565</v>
      </c>
      <c r="ER791" s="2" t="s">
        <v>1362</v>
      </c>
      <c r="ES791" s="2" t="s">
        <v>238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226</v>
      </c>
      <c r="FB791" s="2" t="s">
        <v>226</v>
      </c>
      <c r="FC791" s="2" t="s">
        <v>226</v>
      </c>
      <c r="FD791" s="2" t="s">
        <v>226</v>
      </c>
      <c r="FE791" s="2" t="s">
        <v>226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237</v>
      </c>
      <c r="FO791" s="2" t="s">
        <v>565</v>
      </c>
      <c r="FP791" s="2" t="s">
        <v>1363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226</v>
      </c>
      <c r="GL791" s="2" t="s">
        <v>226</v>
      </c>
      <c r="GM791" s="2" t="s">
        <v>226</v>
      </c>
      <c r="GN791" s="2" t="s">
        <v>226</v>
      </c>
      <c r="GO791" s="2" t="s">
        <v>226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226</v>
      </c>
      <c r="GX791" s="2" t="s">
        <v>226</v>
      </c>
      <c r="GY791" s="2" t="s">
        <v>226</v>
      </c>
      <c r="GZ791" s="2" t="s">
        <v>226</v>
      </c>
      <c r="HA791" s="2" t="s">
        <v>226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226</v>
      </c>
      <c r="HJ791" s="2" t="s">
        <v>226</v>
      </c>
      <c r="HK791" s="2" t="s">
        <v>226</v>
      </c>
      <c r="HL791" s="2" t="s">
        <v>226</v>
      </c>
      <c r="HM791" s="2" t="s">
        <v>226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239</v>
      </c>
      <c r="HV791" s="2" t="s">
        <v>237</v>
      </c>
      <c r="HW791" s="2" t="s">
        <v>565</v>
      </c>
      <c r="HX791" s="2" t="s">
        <v>1429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226</v>
      </c>
      <c r="II791" s="2" t="s">
        <v>226</v>
      </c>
      <c r="IJ791" s="2" t="s">
        <v>226</v>
      </c>
      <c r="IK791" s="2" t="s">
        <v>226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226</v>
      </c>
      <c r="IT791" s="2" t="s">
        <v>226</v>
      </c>
      <c r="IU791" s="2" t="s">
        <v>226</v>
      </c>
      <c r="IV791" s="2" t="s">
        <v>226</v>
      </c>
      <c r="IW791" s="2" t="s">
        <v>226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226</v>
      </c>
      <c r="JF791" s="2" t="s">
        <v>226</v>
      </c>
      <c r="JG791" s="2" t="s">
        <v>226</v>
      </c>
      <c r="JH791" s="2" t="s">
        <v>226</v>
      </c>
      <c r="JI791" s="2" t="s">
        <v>226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226</v>
      </c>
      <c r="JR791" s="2" t="s">
        <v>226</v>
      </c>
      <c r="JS791" s="2" t="s">
        <v>226</v>
      </c>
      <c r="JT791" s="2" t="s">
        <v>226</v>
      </c>
      <c r="JU791" s="2" t="s">
        <v>226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226</v>
      </c>
      <c r="KD791" s="2" t="s">
        <v>226</v>
      </c>
      <c r="KE791" s="2" t="s">
        <v>226</v>
      </c>
      <c r="KF791" s="2" t="s">
        <v>226</v>
      </c>
      <c r="KG791" s="2" t="s">
        <v>226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226</v>
      </c>
      <c r="KP791" s="2" t="s">
        <v>226</v>
      </c>
      <c r="KQ791" s="2" t="s">
        <v>226</v>
      </c>
      <c r="KR791" s="2" t="s">
        <v>226</v>
      </c>
      <c r="KS791" s="2" t="s">
        <v>226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226</v>
      </c>
      <c r="LB791" s="2" t="s">
        <v>226</v>
      </c>
      <c r="LC791" s="2" t="s">
        <v>226</v>
      </c>
      <c r="LD791" s="2" t="s">
        <v>226</v>
      </c>
      <c r="LE791" s="2" t="s">
        <v>226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226</v>
      </c>
      <c r="MX791" s="2" t="s">
        <v>226</v>
      </c>
      <c r="MY791" s="2" t="s">
        <v>226</v>
      </c>
      <c r="MZ791" s="2" t="s">
        <v>226</v>
      </c>
      <c r="NA791" s="2" t="s">
        <v>226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226</v>
      </c>
      <c r="NJ791" s="2" t="s">
        <v>226</v>
      </c>
      <c r="NK791" s="2" t="s">
        <v>226</v>
      </c>
      <c r="NL791" s="2" t="s">
        <v>226</v>
      </c>
      <c r="NM791" s="2" t="s">
        <v>226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239</v>
      </c>
      <c r="NV791" s="2" t="s">
        <v>237</v>
      </c>
      <c r="NW791" s="2" t="s">
        <v>226</v>
      </c>
      <c r="NX791" s="2" t="s">
        <v>226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226</v>
      </c>
      <c r="OT791" s="2" t="s">
        <v>226</v>
      </c>
      <c r="OU791" s="2" t="s">
        <v>226</v>
      </c>
      <c r="OV791" s="2" t="s">
        <v>226</v>
      </c>
      <c r="OW791" s="2" t="s">
        <v>226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266</v>
      </c>
      <c r="RB791" s="2" t="s">
        <v>223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226</v>
      </c>
      <c r="RN791" s="2" t="s">
        <v>226</v>
      </c>
      <c r="RO791" s="2" t="s">
        <v>226</v>
      </c>
      <c r="RP791" s="2" t="s">
        <v>226</v>
      </c>
      <c r="RQ791" s="2" t="s">
        <v>226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226</v>
      </c>
      <c r="RZ791" s="2" t="s">
        <v>226</v>
      </c>
      <c r="SA791" s="2" t="s">
        <v>226</v>
      </c>
      <c r="SB791" s="2" t="s">
        <v>226</v>
      </c>
      <c r="SC791" s="2" t="s">
        <v>226</v>
      </c>
      <c r="SD791" s="2" t="s">
        <v>226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</row>
    <row r="792">
      <c r="A792" s="2" t="s">
        <v>5111</v>
      </c>
      <c r="B792" s="2" t="s">
        <v>577</v>
      </c>
      <c r="C792" s="2" t="s">
        <v>4666</v>
      </c>
      <c r="D792" s="2" t="s">
        <v>486</v>
      </c>
      <c r="E792" s="2" t="s">
        <v>3495</v>
      </c>
      <c r="F792" s="2" t="s">
        <v>4821</v>
      </c>
      <c r="G792" s="2" t="s">
        <v>4822</v>
      </c>
      <c r="H792" s="2" t="s">
        <v>4823</v>
      </c>
      <c r="I792" s="2" t="s">
        <v>3795</v>
      </c>
      <c r="J792" s="2" t="s">
        <v>582</v>
      </c>
      <c r="K792" s="2" t="s">
        <v>4824</v>
      </c>
      <c r="L792" s="3">
        <v>22.5</v>
      </c>
      <c r="M792" s="3">
        <v>23.62</v>
      </c>
      <c r="N792" s="3">
        <v>44.99</v>
      </c>
      <c r="O792" s="2" t="s">
        <v>223</v>
      </c>
      <c r="P792" s="2" t="s">
        <v>224</v>
      </c>
      <c r="Q792" s="2" t="s">
        <v>225</v>
      </c>
      <c r="R792" s="2" t="s">
        <v>226</v>
      </c>
      <c r="S792" s="2" t="s">
        <v>4825</v>
      </c>
      <c r="T792" s="2" t="s">
        <v>969</v>
      </c>
      <c r="U792" s="2" t="s">
        <v>489</v>
      </c>
      <c r="V792" s="2" t="s">
        <v>320</v>
      </c>
      <c r="W792" s="2" t="s">
        <v>231</v>
      </c>
      <c r="X792" s="2" t="s">
        <v>971</v>
      </c>
      <c r="Y792" s="2" t="s">
        <v>1353</v>
      </c>
      <c r="Z792" s="4">
        <v>119</v>
      </c>
      <c r="AA792" s="4">
        <f>=ROUNDDOWN(29.75,0)</f>
      </c>
      <c r="AB792" s="5">
        <v>4</v>
      </c>
      <c r="AC792" s="2" t="s">
        <v>2870</v>
      </c>
      <c r="AD792" s="4">
        <v>40</v>
      </c>
      <c r="AE792" s="4">
        <v>70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55</v>
      </c>
      <c r="AQ792" s="8">
        <v>1305.04</v>
      </c>
      <c r="AR792" s="4">
        <v>49</v>
      </c>
      <c r="AS792" s="8">
        <v>1152.52</v>
      </c>
      <c r="AT792" s="7">
        <v>0.1224</v>
      </c>
      <c r="AU792" s="7">
        <v>0.1323</v>
      </c>
      <c r="AV792" s="4">
        <v>141</v>
      </c>
      <c r="AW792" s="8">
        <v>3836.09</v>
      </c>
      <c r="AX792" s="4">
        <v>174</v>
      </c>
      <c r="AY792" s="8">
        <v>4848.01</v>
      </c>
      <c r="AZ792" s="7">
        <v>-0.1897</v>
      </c>
      <c r="BA792" s="7">
        <v>-0.2087</v>
      </c>
      <c r="BB792" s="7">
        <v>0.3402</v>
      </c>
      <c r="BC792" s="4">
        <v>141</v>
      </c>
      <c r="BD792" s="8">
        <v>3836.09</v>
      </c>
      <c r="BE792" s="4">
        <v>174</v>
      </c>
      <c r="BF792" s="8">
        <v>4848.01</v>
      </c>
      <c r="BG792" s="7">
        <v>-0.1897</v>
      </c>
      <c r="BH792" s="7">
        <v>-0.2087</v>
      </c>
      <c r="BI792" s="7">
        <v>1</v>
      </c>
      <c r="BJ792" s="4">
        <v>55</v>
      </c>
      <c r="BK792" s="8">
        <v>1305.04</v>
      </c>
      <c r="BL792" s="2" t="s">
        <v>5112</v>
      </c>
      <c r="BM792" s="7">
        <v>1</v>
      </c>
      <c r="BN792" s="7">
        <v>1</v>
      </c>
      <c r="BO792" s="4">
        <v>16</v>
      </c>
      <c r="BP792" s="8">
        <v>386.24</v>
      </c>
      <c r="BQ792" s="4">
        <v>12</v>
      </c>
      <c r="BR792" s="8">
        <v>289.68</v>
      </c>
      <c r="BS792" s="7">
        <v>0.3333</v>
      </c>
      <c r="BT792" s="7">
        <v>0.3333</v>
      </c>
      <c r="BU792" s="2" t="s">
        <v>239</v>
      </c>
      <c r="BV792" s="2" t="s">
        <v>223</v>
      </c>
      <c r="BW792" s="2" t="s">
        <v>226</v>
      </c>
      <c r="BX792" s="2" t="s">
        <v>1492</v>
      </c>
      <c r="BY792" s="2" t="s">
        <v>238</v>
      </c>
      <c r="BZ792" s="2" t="s">
        <v>226</v>
      </c>
      <c r="CA792" s="4">
        <v>21</v>
      </c>
      <c r="CB792" s="8">
        <v>473.76</v>
      </c>
      <c r="CC792" s="4">
        <v>9</v>
      </c>
      <c r="CD792" s="8">
        <v>203.04</v>
      </c>
      <c r="CE792" s="7">
        <v>1.3333</v>
      </c>
      <c r="CF792" s="7">
        <v>1.3333</v>
      </c>
      <c r="CG792" s="2" t="s">
        <v>239</v>
      </c>
      <c r="CH792" s="2" t="s">
        <v>223</v>
      </c>
      <c r="CI792" s="2" t="s">
        <v>1357</v>
      </c>
      <c r="CJ792" s="2" t="s">
        <v>1363</v>
      </c>
      <c r="CK792" s="2" t="s">
        <v>238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239</v>
      </c>
      <c r="CT792" s="2" t="s">
        <v>223</v>
      </c>
      <c r="CU792" s="2" t="s">
        <v>1357</v>
      </c>
      <c r="CV792" s="2" t="s">
        <v>1464</v>
      </c>
      <c r="CW792" s="2" t="s">
        <v>238</v>
      </c>
      <c r="CX792" s="2" t="s">
        <v>226</v>
      </c>
      <c r="CY792" s="4">
        <v>1</v>
      </c>
      <c r="CZ792" s="8">
        <v>18.89</v>
      </c>
      <c r="DA792" s="4">
        <v>3</v>
      </c>
      <c r="DB792" s="8">
        <v>56.67</v>
      </c>
      <c r="DC792" s="7">
        <v>-0.6667</v>
      </c>
      <c r="DD792" s="7">
        <v>-0.6667</v>
      </c>
      <c r="DE792" s="2" t="s">
        <v>239</v>
      </c>
      <c r="DF792" s="2" t="s">
        <v>223</v>
      </c>
      <c r="DG792" s="2" t="s">
        <v>980</v>
      </c>
      <c r="DH792" s="2" t="s">
        <v>1865</v>
      </c>
      <c r="DI792" s="2" t="s">
        <v>238</v>
      </c>
      <c r="DJ792" s="2" t="s">
        <v>226</v>
      </c>
      <c r="DK792" s="4">
        <v>2</v>
      </c>
      <c r="DL792" s="8">
        <v>33.98</v>
      </c>
      <c r="DM792" s="4"/>
      <c r="DN792" s="8"/>
      <c r="DO792" s="7"/>
      <c r="DP792" s="7"/>
      <c r="DQ792" s="2" t="s">
        <v>239</v>
      </c>
      <c r="DR792" s="2" t="s">
        <v>223</v>
      </c>
      <c r="DS792" s="2" t="s">
        <v>1357</v>
      </c>
      <c r="DT792" s="2" t="s">
        <v>3811</v>
      </c>
      <c r="DU792" s="2" t="s">
        <v>238</v>
      </c>
      <c r="DV792" s="2" t="s">
        <v>226</v>
      </c>
      <c r="DW792" s="4">
        <v>10</v>
      </c>
      <c r="DX792" s="8">
        <v>248.1</v>
      </c>
      <c r="DY792" s="4">
        <v>20</v>
      </c>
      <c r="DZ792" s="8">
        <v>496.2</v>
      </c>
      <c r="EA792" s="7">
        <v>-0.5</v>
      </c>
      <c r="EB792" s="7">
        <v>-0.5</v>
      </c>
      <c r="EC792" s="2" t="s">
        <v>239</v>
      </c>
      <c r="ED792" s="2" t="s">
        <v>223</v>
      </c>
      <c r="EE792" s="2" t="s">
        <v>1357</v>
      </c>
      <c r="EF792" s="2" t="s">
        <v>1670</v>
      </c>
      <c r="EG792" s="2" t="s">
        <v>238</v>
      </c>
      <c r="EH792" s="2" t="s">
        <v>226</v>
      </c>
      <c r="EI792" s="4">
        <v>2</v>
      </c>
      <c r="EJ792" s="8">
        <v>42.6</v>
      </c>
      <c r="EK792" s="4">
        <v>2</v>
      </c>
      <c r="EL792" s="8">
        <v>42.6</v>
      </c>
      <c r="EM792" s="7"/>
      <c r="EN792" s="7"/>
      <c r="EO792" s="2" t="s">
        <v>239</v>
      </c>
      <c r="EP792" s="2" t="s">
        <v>223</v>
      </c>
      <c r="EQ792" s="2" t="s">
        <v>1357</v>
      </c>
      <c r="ER792" s="2" t="s">
        <v>1363</v>
      </c>
      <c r="ES792" s="2" t="s">
        <v>238</v>
      </c>
      <c r="ET792" s="2" t="s">
        <v>226</v>
      </c>
      <c r="EU792" s="4"/>
      <c r="EV792" s="8"/>
      <c r="EW792" s="4"/>
      <c r="EX792" s="8"/>
      <c r="EY792" s="7"/>
      <c r="EZ792" s="7"/>
      <c r="FA792" s="2" t="s">
        <v>239</v>
      </c>
      <c r="FB792" s="2" t="s">
        <v>223</v>
      </c>
      <c r="FC792" s="2" t="s">
        <v>1357</v>
      </c>
      <c r="FD792" s="2" t="s">
        <v>1419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223</v>
      </c>
      <c r="FO792" s="2" t="s">
        <v>1357</v>
      </c>
      <c r="FP792" s="2" t="s">
        <v>4869</v>
      </c>
      <c r="FQ792" s="2" t="s">
        <v>238</v>
      </c>
      <c r="FR792" s="2" t="s">
        <v>226</v>
      </c>
      <c r="FS792" s="4">
        <v>3</v>
      </c>
      <c r="FT792" s="8">
        <v>101.47</v>
      </c>
      <c r="FU792" s="4"/>
      <c r="FV792" s="8"/>
      <c r="FW792" s="7"/>
      <c r="FX792" s="7"/>
      <c r="FY792" s="2" t="s">
        <v>239</v>
      </c>
      <c r="FZ792" s="2" t="s">
        <v>223</v>
      </c>
      <c r="GA792" s="2" t="s">
        <v>661</v>
      </c>
      <c r="GB792" s="2" t="s">
        <v>1316</v>
      </c>
      <c r="GC792" s="2" t="s">
        <v>238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1002</v>
      </c>
      <c r="GL792" s="2" t="s">
        <v>237</v>
      </c>
      <c r="GM792" s="2" t="s">
        <v>1357</v>
      </c>
      <c r="GN792" s="2" t="s">
        <v>4918</v>
      </c>
      <c r="GO792" s="2" t="s">
        <v>238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239</v>
      </c>
      <c r="GX792" s="2" t="s">
        <v>223</v>
      </c>
      <c r="GY792" s="2" t="s">
        <v>1025</v>
      </c>
      <c r="GZ792" s="2" t="s">
        <v>3732</v>
      </c>
      <c r="HA792" s="2" t="s">
        <v>238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239</v>
      </c>
      <c r="HJ792" s="2" t="s">
        <v>223</v>
      </c>
      <c r="HK792" s="2" t="s">
        <v>994</v>
      </c>
      <c r="HL792" s="2" t="s">
        <v>1448</v>
      </c>
      <c r="HM792" s="2" t="s">
        <v>238</v>
      </c>
      <c r="HN792" s="2" t="s">
        <v>226</v>
      </c>
      <c r="HO792" s="4"/>
      <c r="HP792" s="8"/>
      <c r="HQ792" s="4">
        <v>2</v>
      </c>
      <c r="HR792" s="8">
        <v>41.98</v>
      </c>
      <c r="HS792" s="7">
        <v>-1</v>
      </c>
      <c r="HT792" s="7">
        <v>-1</v>
      </c>
      <c r="HU792" s="2" t="s">
        <v>1002</v>
      </c>
      <c r="HV792" s="2" t="s">
        <v>237</v>
      </c>
      <c r="HW792" s="2" t="s">
        <v>1357</v>
      </c>
      <c r="HX792" s="2" t="s">
        <v>1629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252</v>
      </c>
      <c r="IH792" s="2" t="s">
        <v>223</v>
      </c>
      <c r="II792" s="2" t="s">
        <v>226</v>
      </c>
      <c r="IJ792" s="2" t="s">
        <v>226</v>
      </c>
      <c r="IK792" s="2" t="s">
        <v>238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226</v>
      </c>
      <c r="IT792" s="2" t="s">
        <v>226</v>
      </c>
      <c r="IU792" s="2" t="s">
        <v>226</v>
      </c>
      <c r="IV792" s="2" t="s">
        <v>226</v>
      </c>
      <c r="IW792" s="2" t="s">
        <v>226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252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252</v>
      </c>
      <c r="JR792" s="2" t="s">
        <v>223</v>
      </c>
      <c r="JS792" s="2" t="s">
        <v>226</v>
      </c>
      <c r="JT792" s="2" t="s">
        <v>226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223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236</v>
      </c>
      <c r="KP792" s="2" t="s">
        <v>223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239</v>
      </c>
      <c r="LB792" s="2" t="s">
        <v>223</v>
      </c>
      <c r="LC792" s="2" t="s">
        <v>1357</v>
      </c>
      <c r="LD792" s="2" t="s">
        <v>5113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239</v>
      </c>
      <c r="LN792" s="2" t="s">
        <v>223</v>
      </c>
      <c r="LO792" s="2" t="s">
        <v>321</v>
      </c>
      <c r="LP792" s="2" t="s">
        <v>226</v>
      </c>
      <c r="LQ792" s="2" t="s">
        <v>238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239</v>
      </c>
      <c r="MX792" s="2" t="s">
        <v>223</v>
      </c>
      <c r="MY792" s="2" t="s">
        <v>1105</v>
      </c>
      <c r="MZ792" s="2" t="s">
        <v>4476</v>
      </c>
      <c r="NA792" s="2" t="s">
        <v>238</v>
      </c>
      <c r="NB792" s="2" t="s">
        <v>226</v>
      </c>
      <c r="NC792" s="4"/>
      <c r="ND792" s="8"/>
      <c r="NE792" s="4">
        <v>1</v>
      </c>
      <c r="NF792" s="8">
        <v>22.35</v>
      </c>
      <c r="NG792" s="7">
        <v>-1</v>
      </c>
      <c r="NH792" s="7">
        <v>-1</v>
      </c>
      <c r="NI792" s="2" t="s">
        <v>239</v>
      </c>
      <c r="NJ792" s="2" t="s">
        <v>261</v>
      </c>
      <c r="NK792" s="2" t="s">
        <v>1375</v>
      </c>
      <c r="NL792" s="2" t="s">
        <v>1629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239</v>
      </c>
      <c r="NV792" s="2" t="s">
        <v>237</v>
      </c>
      <c r="NW792" s="2" t="s">
        <v>1871</v>
      </c>
      <c r="NX792" s="2" t="s">
        <v>1265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239</v>
      </c>
      <c r="OH792" s="2" t="s">
        <v>237</v>
      </c>
      <c r="OI792" s="2" t="s">
        <v>671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252</v>
      </c>
      <c r="OT792" s="2" t="s">
        <v>223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236</v>
      </c>
      <c r="PF792" s="2" t="s">
        <v>223</v>
      </c>
      <c r="PG792" s="2" t="s">
        <v>226</v>
      </c>
      <c r="PH792" s="2" t="s">
        <v>226</v>
      </c>
      <c r="PI792" s="2" t="s">
        <v>238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239</v>
      </c>
      <c r="QP792" s="2" t="s">
        <v>237</v>
      </c>
      <c r="QQ792" s="2" t="s">
        <v>1068</v>
      </c>
      <c r="QR792" s="2" t="s">
        <v>3691</v>
      </c>
      <c r="QS792" s="2" t="s">
        <v>238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266</v>
      </c>
      <c r="RB792" s="2" t="s">
        <v>223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226</v>
      </c>
      <c r="RN792" s="2" t="s">
        <v>226</v>
      </c>
      <c r="RO792" s="2" t="s">
        <v>226</v>
      </c>
      <c r="RP792" s="2" t="s">
        <v>226</v>
      </c>
      <c r="RQ792" s="2" t="s">
        <v>226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239</v>
      </c>
      <c r="RZ792" s="2" t="s">
        <v>237</v>
      </c>
      <c r="SA792" s="2" t="s">
        <v>621</v>
      </c>
      <c r="SB792" s="2" t="s">
        <v>1214</v>
      </c>
      <c r="SC792" s="2" t="s">
        <v>238</v>
      </c>
      <c r="SD792" s="2" t="s">
        <v>226</v>
      </c>
      <c r="SE792" s="4">
        <v>116</v>
      </c>
      <c r="SF792" s="4"/>
      <c r="SG792" s="4"/>
      <c r="SH792" s="4"/>
      <c r="SI792" s="4">
        <v>3</v>
      </c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>
        <v>40</v>
      </c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>
        <v>30</v>
      </c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</row>
    <row r="793">
      <c r="A793" s="2" t="s">
        <v>5114</v>
      </c>
      <c r="B793" s="2" t="s">
        <v>577</v>
      </c>
      <c r="C793" s="2" t="s">
        <v>4666</v>
      </c>
      <c r="D793" s="2" t="s">
        <v>486</v>
      </c>
      <c r="E793" s="2" t="s">
        <v>3495</v>
      </c>
      <c r="F793" s="2" t="s">
        <v>4821</v>
      </c>
      <c r="G793" s="2" t="s">
        <v>4822</v>
      </c>
      <c r="H793" s="2" t="s">
        <v>4823</v>
      </c>
      <c r="I793" s="2" t="s">
        <v>3795</v>
      </c>
      <c r="J793" s="2" t="s">
        <v>221</v>
      </c>
      <c r="K793" s="2" t="s">
        <v>4824</v>
      </c>
      <c r="L793" s="3">
        <v>27.5</v>
      </c>
      <c r="M793" s="3">
        <v>28.88</v>
      </c>
      <c r="N793" s="3">
        <v>54.99</v>
      </c>
      <c r="O793" s="2" t="s">
        <v>223</v>
      </c>
      <c r="P793" s="2" t="s">
        <v>224</v>
      </c>
      <c r="Q793" s="2" t="s">
        <v>225</v>
      </c>
      <c r="R793" s="2" t="s">
        <v>226</v>
      </c>
      <c r="S793" s="2" t="s">
        <v>4825</v>
      </c>
      <c r="T793" s="2" t="s">
        <v>969</v>
      </c>
      <c r="U793" s="2" t="s">
        <v>371</v>
      </c>
      <c r="V793" s="2" t="s">
        <v>320</v>
      </c>
      <c r="W793" s="2" t="s">
        <v>231</v>
      </c>
      <c r="X793" s="2" t="s">
        <v>971</v>
      </c>
      <c r="Y793" s="2" t="s">
        <v>1353</v>
      </c>
      <c r="Z793" s="4">
        <v>79</v>
      </c>
      <c r="AA793" s="4">
        <f>=ROUNDDOWN(13.1666666666667,0)</f>
      </c>
      <c r="AB793" s="5">
        <v>6</v>
      </c>
      <c r="AC793" s="2" t="s">
        <v>2870</v>
      </c>
      <c r="AD793" s="4">
        <v>30</v>
      </c>
      <c r="AE793" s="4">
        <v>90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68</v>
      </c>
      <c r="AQ793" s="8">
        <v>1944.65</v>
      </c>
      <c r="AR793" s="4">
        <v>72</v>
      </c>
      <c r="AS793" s="8">
        <v>2079.42</v>
      </c>
      <c r="AT793" s="7">
        <v>-0.0556</v>
      </c>
      <c r="AU793" s="7">
        <v>-0.0648</v>
      </c>
      <c r="AV793" s="4" t="s">
        <v>226</v>
      </c>
      <c r="AW793" s="8" t="s">
        <v>226</v>
      </c>
      <c r="AX793" s="4" t="s">
        <v>226</v>
      </c>
      <c r="AY793" s="8" t="s">
        <v>226</v>
      </c>
      <c r="AZ793" s="7" t="s">
        <v>226</v>
      </c>
      <c r="BA793" s="7" t="s">
        <v>226</v>
      </c>
      <c r="BB793" s="7">
        <v>0.5069</v>
      </c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 t="s">
        <v>226</v>
      </c>
      <c r="BJ793" s="4">
        <v>68</v>
      </c>
      <c r="BK793" s="8">
        <v>1944.65</v>
      </c>
      <c r="BL793" s="2" t="s">
        <v>5115</v>
      </c>
      <c r="BM793" s="7">
        <v>1</v>
      </c>
      <c r="BN793" s="7">
        <v>1</v>
      </c>
      <c r="BO793" s="4">
        <v>15</v>
      </c>
      <c r="BP793" s="8">
        <v>459</v>
      </c>
      <c r="BQ793" s="4">
        <v>15</v>
      </c>
      <c r="BR793" s="8">
        <v>459</v>
      </c>
      <c r="BS793" s="7"/>
      <c r="BT793" s="7"/>
      <c r="BU793" s="2" t="s">
        <v>239</v>
      </c>
      <c r="BV793" s="2" t="s">
        <v>223</v>
      </c>
      <c r="BW793" s="2" t="s">
        <v>226</v>
      </c>
      <c r="BX793" s="2" t="s">
        <v>1651</v>
      </c>
      <c r="BY793" s="2" t="s">
        <v>238</v>
      </c>
      <c r="BZ793" s="2" t="s">
        <v>226</v>
      </c>
      <c r="CA793" s="4">
        <v>20</v>
      </c>
      <c r="CB793" s="8">
        <v>564.2</v>
      </c>
      <c r="CC793" s="4">
        <v>7</v>
      </c>
      <c r="CD793" s="8">
        <v>197.47</v>
      </c>
      <c r="CE793" s="7">
        <v>1.8571</v>
      </c>
      <c r="CF793" s="7">
        <v>1.8571</v>
      </c>
      <c r="CG793" s="2" t="s">
        <v>239</v>
      </c>
      <c r="CH793" s="2" t="s">
        <v>223</v>
      </c>
      <c r="CI793" s="2" t="s">
        <v>1357</v>
      </c>
      <c r="CJ793" s="2" t="s">
        <v>1362</v>
      </c>
      <c r="CK793" s="2" t="s">
        <v>238</v>
      </c>
      <c r="CL793" s="2" t="s">
        <v>226</v>
      </c>
      <c r="CM793" s="4">
        <v>4</v>
      </c>
      <c r="CN793" s="8">
        <v>112.84</v>
      </c>
      <c r="CO793" s="4"/>
      <c r="CP793" s="8"/>
      <c r="CQ793" s="7"/>
      <c r="CR793" s="7"/>
      <c r="CS793" s="2" t="s">
        <v>239</v>
      </c>
      <c r="CT793" s="2" t="s">
        <v>223</v>
      </c>
      <c r="CU793" s="2" t="s">
        <v>1357</v>
      </c>
      <c r="CV793" s="2" t="s">
        <v>3811</v>
      </c>
      <c r="CW793" s="2" t="s">
        <v>238</v>
      </c>
      <c r="CX793" s="2" t="s">
        <v>226</v>
      </c>
      <c r="CY793" s="4">
        <v>4</v>
      </c>
      <c r="CZ793" s="8">
        <v>112.16</v>
      </c>
      <c r="DA793" s="4">
        <v>6</v>
      </c>
      <c r="DB793" s="8">
        <v>168.24</v>
      </c>
      <c r="DC793" s="7">
        <v>-0.3333</v>
      </c>
      <c r="DD793" s="7">
        <v>-0.3333</v>
      </c>
      <c r="DE793" s="2" t="s">
        <v>239</v>
      </c>
      <c r="DF793" s="2" t="s">
        <v>223</v>
      </c>
      <c r="DG793" s="2" t="s">
        <v>980</v>
      </c>
      <c r="DH793" s="2" t="s">
        <v>1603</v>
      </c>
      <c r="DI793" s="2" t="s">
        <v>238</v>
      </c>
      <c r="DJ793" s="2" t="s">
        <v>226</v>
      </c>
      <c r="DK793" s="4">
        <v>2</v>
      </c>
      <c r="DL793" s="8">
        <v>42.48</v>
      </c>
      <c r="DM793" s="4">
        <v>3</v>
      </c>
      <c r="DN793" s="8">
        <v>79.65</v>
      </c>
      <c r="DO793" s="7">
        <v>-0.3333</v>
      </c>
      <c r="DP793" s="7">
        <v>-0.4667</v>
      </c>
      <c r="DQ793" s="2" t="s">
        <v>239</v>
      </c>
      <c r="DR793" s="2" t="s">
        <v>223</v>
      </c>
      <c r="DS793" s="2" t="s">
        <v>1357</v>
      </c>
      <c r="DT793" s="2" t="s">
        <v>1445</v>
      </c>
      <c r="DU793" s="2" t="s">
        <v>238</v>
      </c>
      <c r="DV793" s="2" t="s">
        <v>226</v>
      </c>
      <c r="DW793" s="4">
        <v>10</v>
      </c>
      <c r="DX793" s="8">
        <v>303.2</v>
      </c>
      <c r="DY793" s="4">
        <v>7</v>
      </c>
      <c r="DZ793" s="8">
        <v>212.24</v>
      </c>
      <c r="EA793" s="7">
        <v>0.4286</v>
      </c>
      <c r="EB793" s="7">
        <v>0.4286</v>
      </c>
      <c r="EC793" s="2" t="s">
        <v>239</v>
      </c>
      <c r="ED793" s="2" t="s">
        <v>223</v>
      </c>
      <c r="EE793" s="2" t="s">
        <v>1357</v>
      </c>
      <c r="EF793" s="2" t="s">
        <v>1362</v>
      </c>
      <c r="EG793" s="2" t="s">
        <v>238</v>
      </c>
      <c r="EH793" s="2" t="s">
        <v>226</v>
      </c>
      <c r="EI793" s="4">
        <v>3</v>
      </c>
      <c r="EJ793" s="8">
        <v>79.89</v>
      </c>
      <c r="EK793" s="4">
        <v>6</v>
      </c>
      <c r="EL793" s="8">
        <v>159.78</v>
      </c>
      <c r="EM793" s="7">
        <v>-0.5</v>
      </c>
      <c r="EN793" s="7">
        <v>-0.5</v>
      </c>
      <c r="EO793" s="2" t="s">
        <v>239</v>
      </c>
      <c r="EP793" s="2" t="s">
        <v>223</v>
      </c>
      <c r="EQ793" s="2" t="s">
        <v>1357</v>
      </c>
      <c r="ER793" s="2" t="s">
        <v>1362</v>
      </c>
      <c r="ES793" s="2" t="s">
        <v>238</v>
      </c>
      <c r="ET793" s="2" t="s">
        <v>226</v>
      </c>
      <c r="EU793" s="4">
        <v>8</v>
      </c>
      <c r="EV793" s="8">
        <v>230.96</v>
      </c>
      <c r="EW793" s="4">
        <v>24</v>
      </c>
      <c r="EX793" s="8">
        <v>692.88</v>
      </c>
      <c r="EY793" s="7">
        <v>-0.6667</v>
      </c>
      <c r="EZ793" s="7">
        <v>-0.6667</v>
      </c>
      <c r="FA793" s="2" t="s">
        <v>239</v>
      </c>
      <c r="FB793" s="2" t="s">
        <v>223</v>
      </c>
      <c r="FC793" s="2" t="s">
        <v>1357</v>
      </c>
      <c r="FD793" s="2" t="s">
        <v>2010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223</v>
      </c>
      <c r="FO793" s="2" t="s">
        <v>1357</v>
      </c>
      <c r="FP793" s="2" t="s">
        <v>5116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239</v>
      </c>
      <c r="FZ793" s="2" t="s">
        <v>223</v>
      </c>
      <c r="GA793" s="2" t="s">
        <v>661</v>
      </c>
      <c r="GB793" s="2" t="s">
        <v>226</v>
      </c>
      <c r="GC793" s="2" t="s">
        <v>238</v>
      </c>
      <c r="GD793" s="2" t="s">
        <v>226</v>
      </c>
      <c r="GE793" s="4"/>
      <c r="GF793" s="8"/>
      <c r="GG793" s="4">
        <v>1</v>
      </c>
      <c r="GH793" s="8">
        <v>28.88</v>
      </c>
      <c r="GI793" s="7">
        <v>-1</v>
      </c>
      <c r="GJ793" s="7">
        <v>-1</v>
      </c>
      <c r="GK793" s="2" t="s">
        <v>1002</v>
      </c>
      <c r="GL793" s="2" t="s">
        <v>237</v>
      </c>
      <c r="GM793" s="2" t="s">
        <v>1357</v>
      </c>
      <c r="GN793" s="2" t="s">
        <v>1533</v>
      </c>
      <c r="GO793" s="2" t="s">
        <v>238</v>
      </c>
      <c r="GP793" s="2" t="s">
        <v>226</v>
      </c>
      <c r="GQ793" s="4"/>
      <c r="GR793" s="8"/>
      <c r="GS793" s="4">
        <v>1</v>
      </c>
      <c r="GT793" s="8">
        <v>28.8</v>
      </c>
      <c r="GU793" s="7">
        <v>-1</v>
      </c>
      <c r="GV793" s="7">
        <v>-1</v>
      </c>
      <c r="GW793" s="2" t="s">
        <v>239</v>
      </c>
      <c r="GX793" s="2" t="s">
        <v>223</v>
      </c>
      <c r="GY793" s="2" t="s">
        <v>1025</v>
      </c>
      <c r="GZ793" s="2" t="s">
        <v>611</v>
      </c>
      <c r="HA793" s="2" t="s">
        <v>238</v>
      </c>
      <c r="HB793" s="2" t="s">
        <v>226</v>
      </c>
      <c r="HC793" s="4">
        <v>2</v>
      </c>
      <c r="HD793" s="8">
        <v>39.92</v>
      </c>
      <c r="HE793" s="4"/>
      <c r="HF793" s="8"/>
      <c r="HG793" s="7"/>
      <c r="HH793" s="7"/>
      <c r="HI793" s="2" t="s">
        <v>239</v>
      </c>
      <c r="HJ793" s="2" t="s">
        <v>223</v>
      </c>
      <c r="HK793" s="2" t="s">
        <v>994</v>
      </c>
      <c r="HL793" s="2" t="s">
        <v>1643</v>
      </c>
      <c r="HM793" s="2" t="s">
        <v>238</v>
      </c>
      <c r="HN793" s="2" t="s">
        <v>226</v>
      </c>
      <c r="HO793" s="4"/>
      <c r="HP793" s="8"/>
      <c r="HQ793" s="4">
        <v>2</v>
      </c>
      <c r="HR793" s="8">
        <v>52.48</v>
      </c>
      <c r="HS793" s="7">
        <v>-1</v>
      </c>
      <c r="HT793" s="7">
        <v>-1</v>
      </c>
      <c r="HU793" s="2" t="s">
        <v>1002</v>
      </c>
      <c r="HV793" s="2" t="s">
        <v>237</v>
      </c>
      <c r="HW793" s="2" t="s">
        <v>1357</v>
      </c>
      <c r="HX793" s="2" t="s">
        <v>5044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252</v>
      </c>
      <c r="IH793" s="2" t="s">
        <v>223</v>
      </c>
      <c r="II793" s="2" t="s">
        <v>226</v>
      </c>
      <c r="IJ793" s="2" t="s">
        <v>226</v>
      </c>
      <c r="IK793" s="2" t="s">
        <v>238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226</v>
      </c>
      <c r="IT793" s="2" t="s">
        <v>226</v>
      </c>
      <c r="IU793" s="2" t="s">
        <v>226</v>
      </c>
      <c r="IV793" s="2" t="s">
        <v>226</v>
      </c>
      <c r="IW793" s="2" t="s">
        <v>226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252</v>
      </c>
      <c r="JF793" s="2" t="s">
        <v>223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252</v>
      </c>
      <c r="JR793" s="2" t="s">
        <v>223</v>
      </c>
      <c r="JS793" s="2" t="s">
        <v>226</v>
      </c>
      <c r="JT793" s="2" t="s">
        <v>226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223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236</v>
      </c>
      <c r="KP793" s="2" t="s">
        <v>223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239</v>
      </c>
      <c r="LB793" s="2" t="s">
        <v>223</v>
      </c>
      <c r="LC793" s="2" t="s">
        <v>1357</v>
      </c>
      <c r="LD793" s="2" t="s">
        <v>611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239</v>
      </c>
      <c r="LN793" s="2" t="s">
        <v>223</v>
      </c>
      <c r="LO793" s="2" t="s">
        <v>321</v>
      </c>
      <c r="LP793" s="2" t="s">
        <v>257</v>
      </c>
      <c r="LQ793" s="2" t="s">
        <v>238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239</v>
      </c>
      <c r="MX793" s="2" t="s">
        <v>223</v>
      </c>
      <c r="MY793" s="2" t="s">
        <v>1105</v>
      </c>
      <c r="MZ793" s="2" t="s">
        <v>1867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239</v>
      </c>
      <c r="NJ793" s="2" t="s">
        <v>261</v>
      </c>
      <c r="NK793" s="2" t="s">
        <v>1375</v>
      </c>
      <c r="NL793" s="2" t="s">
        <v>1476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239</v>
      </c>
      <c r="NV793" s="2" t="s">
        <v>237</v>
      </c>
      <c r="NW793" s="2" t="s">
        <v>4146</v>
      </c>
      <c r="NX793" s="2" t="s">
        <v>1950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239</v>
      </c>
      <c r="OH793" s="2" t="s">
        <v>237</v>
      </c>
      <c r="OI793" s="2" t="s">
        <v>671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252</v>
      </c>
      <c r="OT793" s="2" t="s">
        <v>223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236</v>
      </c>
      <c r="PF793" s="2" t="s">
        <v>223</v>
      </c>
      <c r="PG793" s="2" t="s">
        <v>226</v>
      </c>
      <c r="PH793" s="2" t="s">
        <v>226</v>
      </c>
      <c r="PI793" s="2" t="s">
        <v>238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226</v>
      </c>
      <c r="QD793" s="2" t="s">
        <v>226</v>
      </c>
      <c r="QE793" s="2" t="s">
        <v>226</v>
      </c>
      <c r="QF793" s="2" t="s">
        <v>226</v>
      </c>
      <c r="QG793" s="2" t="s">
        <v>226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239</v>
      </c>
      <c r="QP793" s="2" t="s">
        <v>237</v>
      </c>
      <c r="QQ793" s="2" t="s">
        <v>1068</v>
      </c>
      <c r="QR793" s="2" t="s">
        <v>1071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266</v>
      </c>
      <c r="RB793" s="2" t="s">
        <v>223</v>
      </c>
      <c r="RC793" s="2" t="s">
        <v>226</v>
      </c>
      <c r="RD793" s="2" t="s">
        <v>226</v>
      </c>
      <c r="RE793" s="2" t="s">
        <v>238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226</v>
      </c>
      <c r="RN793" s="2" t="s">
        <v>226</v>
      </c>
      <c r="RO793" s="2" t="s">
        <v>226</v>
      </c>
      <c r="RP793" s="2" t="s">
        <v>226</v>
      </c>
      <c r="RQ793" s="2" t="s">
        <v>226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239</v>
      </c>
      <c r="RZ793" s="2" t="s">
        <v>237</v>
      </c>
      <c r="SA793" s="2" t="s">
        <v>4453</v>
      </c>
      <c r="SB793" s="2" t="s">
        <v>3262</v>
      </c>
      <c r="SC793" s="2" t="s">
        <v>238</v>
      </c>
      <c r="SD793" s="2" t="s">
        <v>226</v>
      </c>
      <c r="SE793" s="4">
        <v>79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>
        <v>30</v>
      </c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>
        <v>60</v>
      </c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</row>
    <row r="794">
      <c r="A794" s="2" t="s">
        <v>5117</v>
      </c>
      <c r="B794" s="2" t="s">
        <v>577</v>
      </c>
      <c r="C794" s="2" t="s">
        <v>4666</v>
      </c>
      <c r="D794" s="2" t="s">
        <v>486</v>
      </c>
      <c r="E794" s="2" t="s">
        <v>3495</v>
      </c>
      <c r="F794" s="2" t="s">
        <v>4821</v>
      </c>
      <c r="G794" s="2" t="s">
        <v>4822</v>
      </c>
      <c r="H794" s="2" t="s">
        <v>4823</v>
      </c>
      <c r="I794" s="2" t="s">
        <v>3795</v>
      </c>
      <c r="J794" s="2" t="s">
        <v>268</v>
      </c>
      <c r="K794" s="2" t="s">
        <v>4824</v>
      </c>
      <c r="L794" s="3">
        <v>31.85</v>
      </c>
      <c r="M794" s="3">
        <v>33.44</v>
      </c>
      <c r="N794" s="3">
        <v>64.99</v>
      </c>
      <c r="O794" s="2" t="s">
        <v>223</v>
      </c>
      <c r="P794" s="2" t="s">
        <v>224</v>
      </c>
      <c r="Q794" s="2" t="s">
        <v>225</v>
      </c>
      <c r="R794" s="2" t="s">
        <v>226</v>
      </c>
      <c r="S794" s="2" t="s">
        <v>4825</v>
      </c>
      <c r="T794" s="2" t="s">
        <v>969</v>
      </c>
      <c r="U794" s="2" t="s">
        <v>371</v>
      </c>
      <c r="V794" s="2" t="s">
        <v>320</v>
      </c>
      <c r="W794" s="2" t="s">
        <v>231</v>
      </c>
      <c r="X794" s="2" t="s">
        <v>971</v>
      </c>
      <c r="Y794" s="2" t="s">
        <v>1353</v>
      </c>
      <c r="Z794" s="4">
        <v>92</v>
      </c>
      <c r="AA794" s="4">
        <f>=ROUNDDOWN(46,0)</f>
      </c>
      <c r="AB794" s="5">
        <v>2</v>
      </c>
      <c r="AC794" s="2" t="s">
        <v>3988</v>
      </c>
      <c r="AD794" s="4">
        <v>40</v>
      </c>
      <c r="AE794" s="4">
        <v>40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18</v>
      </c>
      <c r="AQ794" s="8">
        <v>586.4</v>
      </c>
      <c r="AR794" s="4">
        <v>53</v>
      </c>
      <c r="AS794" s="8">
        <v>1616.07</v>
      </c>
      <c r="AT794" s="7">
        <v>-0.6604</v>
      </c>
      <c r="AU794" s="7">
        <v>-0.6371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0.1529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18</v>
      </c>
      <c r="BK794" s="8">
        <v>586.4</v>
      </c>
      <c r="BL794" s="2" t="s">
        <v>5118</v>
      </c>
      <c r="BM794" s="7">
        <v>1</v>
      </c>
      <c r="BN794" s="7">
        <v>1</v>
      </c>
      <c r="BO794" s="4"/>
      <c r="BP794" s="8"/>
      <c r="BQ794" s="4">
        <v>2</v>
      </c>
      <c r="BR794" s="8">
        <v>70.52</v>
      </c>
      <c r="BS794" s="7">
        <v>-1</v>
      </c>
      <c r="BT794" s="7">
        <v>-1</v>
      </c>
      <c r="BU794" s="2" t="s">
        <v>239</v>
      </c>
      <c r="BV794" s="2" t="s">
        <v>223</v>
      </c>
      <c r="BW794" s="2" t="s">
        <v>226</v>
      </c>
      <c r="BX794" s="2" t="s">
        <v>2383</v>
      </c>
      <c r="BY794" s="2" t="s">
        <v>238</v>
      </c>
      <c r="BZ794" s="2" t="s">
        <v>226</v>
      </c>
      <c r="CA794" s="4">
        <v>4</v>
      </c>
      <c r="CB794" s="8">
        <v>130.04</v>
      </c>
      <c r="CC794" s="4">
        <v>8</v>
      </c>
      <c r="CD794" s="8">
        <v>260.08</v>
      </c>
      <c r="CE794" s="7">
        <v>-0.5</v>
      </c>
      <c r="CF794" s="7">
        <v>-0.5</v>
      </c>
      <c r="CG794" s="2" t="s">
        <v>239</v>
      </c>
      <c r="CH794" s="2" t="s">
        <v>223</v>
      </c>
      <c r="CI794" s="2" t="s">
        <v>1917</v>
      </c>
      <c r="CJ794" s="2" t="s">
        <v>2384</v>
      </c>
      <c r="CK794" s="2" t="s">
        <v>238</v>
      </c>
      <c r="CL794" s="2" t="s">
        <v>226</v>
      </c>
      <c r="CM794" s="4"/>
      <c r="CN794" s="8"/>
      <c r="CO794" s="4">
        <v>2</v>
      </c>
      <c r="CP794" s="8">
        <v>65.02</v>
      </c>
      <c r="CQ794" s="7">
        <v>-1</v>
      </c>
      <c r="CR794" s="7">
        <v>-1</v>
      </c>
      <c r="CS794" s="2" t="s">
        <v>239</v>
      </c>
      <c r="CT794" s="2" t="s">
        <v>223</v>
      </c>
      <c r="CU794" s="2" t="s">
        <v>1493</v>
      </c>
      <c r="CV794" s="2" t="s">
        <v>2396</v>
      </c>
      <c r="CW794" s="2" t="s">
        <v>238</v>
      </c>
      <c r="CX794" s="2" t="s">
        <v>226</v>
      </c>
      <c r="CY794" s="4">
        <v>3</v>
      </c>
      <c r="CZ794" s="8">
        <v>100.32</v>
      </c>
      <c r="DA794" s="4">
        <v>17</v>
      </c>
      <c r="DB794" s="8">
        <v>462.57</v>
      </c>
      <c r="DC794" s="7">
        <v>-0.8235</v>
      </c>
      <c r="DD794" s="7">
        <v>-0.7831</v>
      </c>
      <c r="DE794" s="2" t="s">
        <v>239</v>
      </c>
      <c r="DF794" s="2" t="s">
        <v>223</v>
      </c>
      <c r="DG794" s="2" t="s">
        <v>980</v>
      </c>
      <c r="DH794" s="2" t="s">
        <v>993</v>
      </c>
      <c r="DI794" s="2" t="s">
        <v>238</v>
      </c>
      <c r="DJ794" s="2" t="s">
        <v>226</v>
      </c>
      <c r="DK794" s="4"/>
      <c r="DL794" s="8"/>
      <c r="DM794" s="4">
        <v>4</v>
      </c>
      <c r="DN794" s="8">
        <v>104.04</v>
      </c>
      <c r="DO794" s="7">
        <v>-1</v>
      </c>
      <c r="DP794" s="7">
        <v>-1</v>
      </c>
      <c r="DQ794" s="2" t="s">
        <v>239</v>
      </c>
      <c r="DR794" s="2" t="s">
        <v>223</v>
      </c>
      <c r="DS794" s="2" t="s">
        <v>4783</v>
      </c>
      <c r="DT794" s="2" t="s">
        <v>2375</v>
      </c>
      <c r="DU794" s="2" t="s">
        <v>238</v>
      </c>
      <c r="DV794" s="2" t="s">
        <v>226</v>
      </c>
      <c r="DW794" s="4"/>
      <c r="DX794" s="8"/>
      <c r="DY794" s="4">
        <v>3</v>
      </c>
      <c r="DZ794" s="8">
        <v>105.33</v>
      </c>
      <c r="EA794" s="7">
        <v>-1</v>
      </c>
      <c r="EB794" s="7">
        <v>-1</v>
      </c>
      <c r="EC794" s="2" t="s">
        <v>239</v>
      </c>
      <c r="ED794" s="2" t="s">
        <v>223</v>
      </c>
      <c r="EE794" s="2" t="s">
        <v>1529</v>
      </c>
      <c r="EF794" s="2" t="s">
        <v>5119</v>
      </c>
      <c r="EG794" s="2" t="s">
        <v>238</v>
      </c>
      <c r="EH794" s="2" t="s">
        <v>226</v>
      </c>
      <c r="EI794" s="4"/>
      <c r="EJ794" s="8"/>
      <c r="EK794" s="4">
        <v>5</v>
      </c>
      <c r="EL794" s="8">
        <v>153.35</v>
      </c>
      <c r="EM794" s="7">
        <v>-1</v>
      </c>
      <c r="EN794" s="7">
        <v>-1</v>
      </c>
      <c r="EO794" s="2" t="s">
        <v>239</v>
      </c>
      <c r="EP794" s="2" t="s">
        <v>223</v>
      </c>
      <c r="EQ794" s="2" t="s">
        <v>570</v>
      </c>
      <c r="ER794" s="2" t="s">
        <v>2032</v>
      </c>
      <c r="ES794" s="2" t="s">
        <v>238</v>
      </c>
      <c r="ET794" s="2" t="s">
        <v>226</v>
      </c>
      <c r="EU794" s="4">
        <v>9</v>
      </c>
      <c r="EV794" s="8">
        <v>317.03</v>
      </c>
      <c r="EW794" s="4">
        <v>9</v>
      </c>
      <c r="EX794" s="8">
        <v>300.87</v>
      </c>
      <c r="EY794" s="7"/>
      <c r="EZ794" s="7">
        <v>0.0537</v>
      </c>
      <c r="FA794" s="2" t="s">
        <v>239</v>
      </c>
      <c r="FB794" s="2" t="s">
        <v>223</v>
      </c>
      <c r="FC794" s="2" t="s">
        <v>2387</v>
      </c>
      <c r="FD794" s="2" t="s">
        <v>1062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223</v>
      </c>
      <c r="FO794" s="2" t="s">
        <v>2195</v>
      </c>
      <c r="FP794" s="2" t="s">
        <v>2592</v>
      </c>
      <c r="FQ794" s="2" t="s">
        <v>238</v>
      </c>
      <c r="FR794" s="2" t="s">
        <v>226</v>
      </c>
      <c r="FS794" s="4">
        <v>1</v>
      </c>
      <c r="FT794" s="8">
        <v>11.96</v>
      </c>
      <c r="FU794" s="4"/>
      <c r="FV794" s="8"/>
      <c r="FW794" s="7"/>
      <c r="FX794" s="7"/>
      <c r="FY794" s="2" t="s">
        <v>239</v>
      </c>
      <c r="FZ794" s="2" t="s">
        <v>223</v>
      </c>
      <c r="GA794" s="2" t="s">
        <v>661</v>
      </c>
      <c r="GB794" s="2" t="s">
        <v>1922</v>
      </c>
      <c r="GC794" s="2" t="s">
        <v>238</v>
      </c>
      <c r="GD794" s="2" t="s">
        <v>226</v>
      </c>
      <c r="GE794" s="4"/>
      <c r="GF794" s="8"/>
      <c r="GG794" s="4">
        <v>1</v>
      </c>
      <c r="GH794" s="8">
        <v>33.44</v>
      </c>
      <c r="GI794" s="7">
        <v>-1</v>
      </c>
      <c r="GJ794" s="7">
        <v>-1</v>
      </c>
      <c r="GK794" s="2" t="s">
        <v>1002</v>
      </c>
      <c r="GL794" s="2" t="s">
        <v>237</v>
      </c>
      <c r="GM794" s="2" t="s">
        <v>991</v>
      </c>
      <c r="GN794" s="2" t="s">
        <v>4745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239</v>
      </c>
      <c r="GX794" s="2" t="s">
        <v>223</v>
      </c>
      <c r="GY794" s="2" t="s">
        <v>1025</v>
      </c>
      <c r="GZ794" s="2" t="s">
        <v>1594</v>
      </c>
      <c r="HA794" s="2" t="s">
        <v>238</v>
      </c>
      <c r="HB794" s="2" t="s">
        <v>226</v>
      </c>
      <c r="HC794" s="4">
        <v>1</v>
      </c>
      <c r="HD794" s="8">
        <v>27.05</v>
      </c>
      <c r="HE794" s="4">
        <v>1</v>
      </c>
      <c r="HF794" s="8">
        <v>27.04</v>
      </c>
      <c r="HG794" s="7"/>
      <c r="HH794" s="7">
        <v>0.0004</v>
      </c>
      <c r="HI794" s="2" t="s">
        <v>239</v>
      </c>
      <c r="HJ794" s="2" t="s">
        <v>223</v>
      </c>
      <c r="HK794" s="2" t="s">
        <v>1153</v>
      </c>
      <c r="HL794" s="2" t="s">
        <v>1672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239</v>
      </c>
      <c r="HV794" s="2" t="s">
        <v>237</v>
      </c>
      <c r="HW794" s="2" t="s">
        <v>2386</v>
      </c>
      <c r="HX794" s="2" t="s">
        <v>4731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252</v>
      </c>
      <c r="IH794" s="2" t="s">
        <v>223</v>
      </c>
      <c r="II794" s="2" t="s">
        <v>226</v>
      </c>
      <c r="IJ794" s="2" t="s">
        <v>226</v>
      </c>
      <c r="IK794" s="2" t="s">
        <v>238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252</v>
      </c>
      <c r="JF794" s="2" t="s">
        <v>223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252</v>
      </c>
      <c r="JR794" s="2" t="s">
        <v>223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223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236</v>
      </c>
      <c r="KP794" s="2" t="s">
        <v>223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239</v>
      </c>
      <c r="LB794" s="2" t="s">
        <v>223</v>
      </c>
      <c r="LC794" s="2" t="s">
        <v>1004</v>
      </c>
      <c r="LD794" s="2" t="s">
        <v>2275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239</v>
      </c>
      <c r="LN794" s="2" t="s">
        <v>223</v>
      </c>
      <c r="LO794" s="2" t="s">
        <v>321</v>
      </c>
      <c r="LP794" s="2" t="s">
        <v>226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448</v>
      </c>
      <c r="MX794" s="2" t="s">
        <v>223</v>
      </c>
      <c r="MY794" s="2" t="s">
        <v>226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>
        <v>1</v>
      </c>
      <c r="NF794" s="8">
        <v>33.81</v>
      </c>
      <c r="NG794" s="7">
        <v>-1</v>
      </c>
      <c r="NH794" s="7">
        <v>-1</v>
      </c>
      <c r="NI794" s="2" t="s">
        <v>239</v>
      </c>
      <c r="NJ794" s="2" t="s">
        <v>261</v>
      </c>
      <c r="NK794" s="2" t="s">
        <v>2029</v>
      </c>
      <c r="NL794" s="2" t="s">
        <v>1917</v>
      </c>
      <c r="NM794" s="2" t="s">
        <v>238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239</v>
      </c>
      <c r="NV794" s="2" t="s">
        <v>237</v>
      </c>
      <c r="NW794" s="2" t="s">
        <v>1723</v>
      </c>
      <c r="NX794" s="2" t="s">
        <v>1213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239</v>
      </c>
      <c r="OH794" s="2" t="s">
        <v>237</v>
      </c>
      <c r="OI794" s="2" t="s">
        <v>671</v>
      </c>
      <c r="OJ794" s="2" t="s">
        <v>226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252</v>
      </c>
      <c r="OT794" s="2" t="s">
        <v>223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236</v>
      </c>
      <c r="PF794" s="2" t="s">
        <v>223</v>
      </c>
      <c r="PG794" s="2" t="s">
        <v>226</v>
      </c>
      <c r="PH794" s="2" t="s">
        <v>226</v>
      </c>
      <c r="PI794" s="2" t="s">
        <v>238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226</v>
      </c>
      <c r="QD794" s="2" t="s">
        <v>226</v>
      </c>
      <c r="QE794" s="2" t="s">
        <v>226</v>
      </c>
      <c r="QF794" s="2" t="s">
        <v>226</v>
      </c>
      <c r="QG794" s="2" t="s">
        <v>226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239</v>
      </c>
      <c r="QP794" s="2" t="s">
        <v>237</v>
      </c>
      <c r="QQ794" s="2" t="s">
        <v>1068</v>
      </c>
      <c r="QR794" s="2" t="s">
        <v>2063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266</v>
      </c>
      <c r="RB794" s="2" t="s">
        <v>223</v>
      </c>
      <c r="RC794" s="2" t="s">
        <v>226</v>
      </c>
      <c r="RD794" s="2" t="s">
        <v>226</v>
      </c>
      <c r="RE794" s="2" t="s">
        <v>238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226</v>
      </c>
      <c r="RN794" s="2" t="s">
        <v>226</v>
      </c>
      <c r="RO794" s="2" t="s">
        <v>226</v>
      </c>
      <c r="RP794" s="2" t="s">
        <v>226</v>
      </c>
      <c r="RQ794" s="2" t="s">
        <v>226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239</v>
      </c>
      <c r="RZ794" s="2" t="s">
        <v>237</v>
      </c>
      <c r="SA794" s="2" t="s">
        <v>621</v>
      </c>
      <c r="SB794" s="2" t="s">
        <v>1014</v>
      </c>
      <c r="SC794" s="2" t="s">
        <v>238</v>
      </c>
      <c r="SD794" s="2" t="s">
        <v>226</v>
      </c>
      <c r="SE794" s="4">
        <v>92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>
        <v>40</v>
      </c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</row>
    <row r="795">
      <c r="A795" s="2" t="s">
        <v>5120</v>
      </c>
      <c r="B795" s="2" t="s">
        <v>577</v>
      </c>
      <c r="C795" s="2" t="s">
        <v>4666</v>
      </c>
      <c r="D795" s="2" t="s">
        <v>486</v>
      </c>
      <c r="E795" s="2" t="s">
        <v>3495</v>
      </c>
      <c r="F795" s="2" t="s">
        <v>4767</v>
      </c>
      <c r="G795" s="2" t="s">
        <v>4347</v>
      </c>
      <c r="H795" s="2" t="s">
        <v>4768</v>
      </c>
      <c r="I795" s="2" t="s">
        <v>5121</v>
      </c>
      <c r="J795" s="2" t="s">
        <v>561</v>
      </c>
      <c r="K795" s="2" t="s">
        <v>1658</v>
      </c>
      <c r="L795" s="3">
        <v>21.15</v>
      </c>
      <c r="M795" s="3">
        <v>22.21</v>
      </c>
      <c r="N795" s="3">
        <v>44.99</v>
      </c>
      <c r="O795" s="2" t="s">
        <v>223</v>
      </c>
      <c r="P795" s="2" t="s">
        <v>224</v>
      </c>
      <c r="Q795" s="2" t="s">
        <v>225</v>
      </c>
      <c r="R795" s="2" t="s">
        <v>226</v>
      </c>
      <c r="S795" s="2" t="s">
        <v>4769</v>
      </c>
      <c r="T795" s="2" t="s">
        <v>969</v>
      </c>
      <c r="U795" s="2" t="s">
        <v>489</v>
      </c>
      <c r="V795" s="2" t="s">
        <v>563</v>
      </c>
      <c r="W795" s="2" t="s">
        <v>231</v>
      </c>
      <c r="X795" s="2" t="s">
        <v>1352</v>
      </c>
      <c r="Y795" s="2" t="s">
        <v>1353</v>
      </c>
      <c r="Z795" s="4">
        <v>161</v>
      </c>
      <c r="AA795" s="4">
        <f>=ROUNDDOWN(32.2,0)</f>
      </c>
      <c r="AB795" s="5">
        <v>5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13</v>
      </c>
      <c r="AQ795" s="8">
        <v>250.64</v>
      </c>
      <c r="AR795" s="4">
        <v>32</v>
      </c>
      <c r="AS795" s="8">
        <v>686.7</v>
      </c>
      <c r="AT795" s="7">
        <v>-0.5938</v>
      </c>
      <c r="AU795" s="7">
        <v>-0.635</v>
      </c>
      <c r="AV795" s="4">
        <v>102</v>
      </c>
      <c r="AW795" s="8">
        <v>2801.07</v>
      </c>
      <c r="AX795" s="4">
        <v>171</v>
      </c>
      <c r="AY795" s="8">
        <v>4698.16</v>
      </c>
      <c r="AZ795" s="7">
        <v>-0.4035</v>
      </c>
      <c r="BA795" s="7">
        <v>-0.4038</v>
      </c>
      <c r="BB795" s="7">
        <v>0.0895</v>
      </c>
      <c r="BC795" s="4">
        <v>102</v>
      </c>
      <c r="BD795" s="8">
        <v>2801.07</v>
      </c>
      <c r="BE795" s="4">
        <v>171</v>
      </c>
      <c r="BF795" s="8">
        <v>4698.16</v>
      </c>
      <c r="BG795" s="7">
        <v>-0.4035</v>
      </c>
      <c r="BH795" s="7">
        <v>-0.4038</v>
      </c>
      <c r="BI795" s="7">
        <v>1</v>
      </c>
      <c r="BJ795" s="4">
        <v>13</v>
      </c>
      <c r="BK795" s="8">
        <v>250.64</v>
      </c>
      <c r="BL795" s="2" t="s">
        <v>5122</v>
      </c>
      <c r="BM795" s="7">
        <v>1</v>
      </c>
      <c r="BN795" s="7">
        <v>1</v>
      </c>
      <c r="BO795" s="4">
        <v>1</v>
      </c>
      <c r="BP795" s="8">
        <v>24.38</v>
      </c>
      <c r="BQ795" s="4">
        <v>11</v>
      </c>
      <c r="BR795" s="8">
        <v>268.18</v>
      </c>
      <c r="BS795" s="7">
        <v>-0.9091</v>
      </c>
      <c r="BT795" s="7">
        <v>-0.9091</v>
      </c>
      <c r="BU795" s="2" t="s">
        <v>239</v>
      </c>
      <c r="BV795" s="2" t="s">
        <v>223</v>
      </c>
      <c r="BW795" s="2" t="s">
        <v>226</v>
      </c>
      <c r="BX795" s="2" t="s">
        <v>2502</v>
      </c>
      <c r="BY795" s="2" t="s">
        <v>238</v>
      </c>
      <c r="BZ795" s="2" t="s">
        <v>226</v>
      </c>
      <c r="CA795" s="4">
        <v>1</v>
      </c>
      <c r="CB795" s="8">
        <v>25.2</v>
      </c>
      <c r="CC795" s="4">
        <v>1</v>
      </c>
      <c r="CD795" s="8">
        <v>25.2</v>
      </c>
      <c r="CE795" s="7"/>
      <c r="CF795" s="7"/>
      <c r="CG795" s="2" t="s">
        <v>239</v>
      </c>
      <c r="CH795" s="2" t="s">
        <v>223</v>
      </c>
      <c r="CI795" s="2" t="s">
        <v>1493</v>
      </c>
      <c r="CJ795" s="2" t="s">
        <v>1698</v>
      </c>
      <c r="CK795" s="2" t="s">
        <v>238</v>
      </c>
      <c r="CL795" s="2" t="s">
        <v>226</v>
      </c>
      <c r="CM795" s="4">
        <v>1</v>
      </c>
      <c r="CN795" s="8">
        <v>22.56</v>
      </c>
      <c r="CO795" s="4"/>
      <c r="CP795" s="8"/>
      <c r="CQ795" s="7"/>
      <c r="CR795" s="7"/>
      <c r="CS795" s="2" t="s">
        <v>239</v>
      </c>
      <c r="CT795" s="2" t="s">
        <v>223</v>
      </c>
      <c r="CU795" s="2" t="s">
        <v>1357</v>
      </c>
      <c r="CV795" s="2" t="s">
        <v>5123</v>
      </c>
      <c r="CW795" s="2" t="s">
        <v>238</v>
      </c>
      <c r="CX795" s="2" t="s">
        <v>226</v>
      </c>
      <c r="CY795" s="4">
        <v>5</v>
      </c>
      <c r="CZ795" s="8">
        <v>94.45</v>
      </c>
      <c r="DA795" s="4">
        <v>6</v>
      </c>
      <c r="DB795" s="8">
        <v>113.34</v>
      </c>
      <c r="DC795" s="7">
        <v>-0.1667</v>
      </c>
      <c r="DD795" s="7">
        <v>-0.1667</v>
      </c>
      <c r="DE795" s="2" t="s">
        <v>239</v>
      </c>
      <c r="DF795" s="2" t="s">
        <v>223</v>
      </c>
      <c r="DG795" s="2" t="s">
        <v>980</v>
      </c>
      <c r="DH795" s="2" t="s">
        <v>1038</v>
      </c>
      <c r="DI795" s="2" t="s">
        <v>238</v>
      </c>
      <c r="DJ795" s="2" t="s">
        <v>226</v>
      </c>
      <c r="DK795" s="4">
        <v>3</v>
      </c>
      <c r="DL795" s="8">
        <v>51.34</v>
      </c>
      <c r="DM795" s="4">
        <v>10</v>
      </c>
      <c r="DN795" s="8">
        <v>195.4</v>
      </c>
      <c r="DO795" s="7">
        <v>-0.7</v>
      </c>
      <c r="DP795" s="7">
        <v>-0.7373</v>
      </c>
      <c r="DQ795" s="2" t="s">
        <v>239</v>
      </c>
      <c r="DR795" s="2" t="s">
        <v>223</v>
      </c>
      <c r="DS795" s="2" t="s">
        <v>1357</v>
      </c>
      <c r="DT795" s="2" t="s">
        <v>2247</v>
      </c>
      <c r="DU795" s="2" t="s">
        <v>238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239</v>
      </c>
      <c r="ED795" s="2" t="s">
        <v>237</v>
      </c>
      <c r="EE795" s="2" t="s">
        <v>1357</v>
      </c>
      <c r="EF795" s="2" t="s">
        <v>5124</v>
      </c>
      <c r="EG795" s="2" t="s">
        <v>238</v>
      </c>
      <c r="EH795" s="2" t="s">
        <v>226</v>
      </c>
      <c r="EI795" s="4"/>
      <c r="EJ795" s="8"/>
      <c r="EK795" s="4">
        <v>2</v>
      </c>
      <c r="EL795" s="8">
        <v>42.6</v>
      </c>
      <c r="EM795" s="7">
        <v>-1</v>
      </c>
      <c r="EN795" s="7">
        <v>-1</v>
      </c>
      <c r="EO795" s="2" t="s">
        <v>239</v>
      </c>
      <c r="EP795" s="2" t="s">
        <v>223</v>
      </c>
      <c r="EQ795" s="2" t="s">
        <v>1357</v>
      </c>
      <c r="ER795" s="2" t="s">
        <v>1450</v>
      </c>
      <c r="ES795" s="2" t="s">
        <v>238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239</v>
      </c>
      <c r="FB795" s="2" t="s">
        <v>223</v>
      </c>
      <c r="FC795" s="2" t="s">
        <v>1357</v>
      </c>
      <c r="FD795" s="2" t="s">
        <v>4383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223</v>
      </c>
      <c r="FO795" s="2" t="s">
        <v>1357</v>
      </c>
      <c r="FP795" s="2" t="s">
        <v>5054</v>
      </c>
      <c r="FQ795" s="2" t="s">
        <v>238</v>
      </c>
      <c r="FR795" s="2" t="s">
        <v>226</v>
      </c>
      <c r="FS795" s="4">
        <v>1</v>
      </c>
      <c r="FT795" s="8">
        <v>10.5</v>
      </c>
      <c r="FU795" s="4"/>
      <c r="FV795" s="8"/>
      <c r="FW795" s="7"/>
      <c r="FX795" s="7"/>
      <c r="FY795" s="2" t="s">
        <v>239</v>
      </c>
      <c r="FZ795" s="2" t="s">
        <v>223</v>
      </c>
      <c r="GA795" s="2" t="s">
        <v>661</v>
      </c>
      <c r="GB795" s="2" t="s">
        <v>3122</v>
      </c>
      <c r="GC795" s="2" t="s">
        <v>238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1002</v>
      </c>
      <c r="GL795" s="2" t="s">
        <v>237</v>
      </c>
      <c r="GM795" s="2" t="s">
        <v>1357</v>
      </c>
      <c r="GN795" s="2" t="s">
        <v>2420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239</v>
      </c>
      <c r="GX795" s="2" t="s">
        <v>223</v>
      </c>
      <c r="GY795" s="2" t="s">
        <v>1878</v>
      </c>
      <c r="GZ795" s="2" t="s">
        <v>757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239</v>
      </c>
      <c r="HJ795" s="2" t="s">
        <v>223</v>
      </c>
      <c r="HK795" s="2" t="s">
        <v>994</v>
      </c>
      <c r="HL795" s="2" t="s">
        <v>3025</v>
      </c>
      <c r="HM795" s="2" t="s">
        <v>238</v>
      </c>
      <c r="HN795" s="2" t="s">
        <v>226</v>
      </c>
      <c r="HO795" s="4"/>
      <c r="HP795" s="8"/>
      <c r="HQ795" s="4">
        <v>2</v>
      </c>
      <c r="HR795" s="8">
        <v>41.98</v>
      </c>
      <c r="HS795" s="7">
        <v>-1</v>
      </c>
      <c r="HT795" s="7">
        <v>-1</v>
      </c>
      <c r="HU795" s="2" t="s">
        <v>1002</v>
      </c>
      <c r="HV795" s="2" t="s">
        <v>237</v>
      </c>
      <c r="HW795" s="2" t="s">
        <v>1357</v>
      </c>
      <c r="HX795" s="2" t="s">
        <v>5125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252</v>
      </c>
      <c r="IH795" s="2" t="s">
        <v>223</v>
      </c>
      <c r="II795" s="2" t="s">
        <v>226</v>
      </c>
      <c r="IJ795" s="2" t="s">
        <v>226</v>
      </c>
      <c r="IK795" s="2" t="s">
        <v>238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226</v>
      </c>
      <c r="IT795" s="2" t="s">
        <v>226</v>
      </c>
      <c r="IU795" s="2" t="s">
        <v>226</v>
      </c>
      <c r="IV795" s="2" t="s">
        <v>226</v>
      </c>
      <c r="IW795" s="2" t="s">
        <v>226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252</v>
      </c>
      <c r="JF795" s="2" t="s">
        <v>223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252</v>
      </c>
      <c r="JR795" s="2" t="s">
        <v>223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223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236</v>
      </c>
      <c r="KP795" s="2" t="s">
        <v>223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239</v>
      </c>
      <c r="LB795" s="2" t="s">
        <v>223</v>
      </c>
      <c r="LC795" s="2" t="s">
        <v>1357</v>
      </c>
      <c r="LD795" s="2" t="s">
        <v>5126</v>
      </c>
      <c r="LE795" s="2" t="s">
        <v>238</v>
      </c>
      <c r="LF795" s="2" t="s">
        <v>226</v>
      </c>
      <c r="LG795" s="4">
        <v>1</v>
      </c>
      <c r="LH795" s="8">
        <v>22.21</v>
      </c>
      <c r="LI795" s="4"/>
      <c r="LJ795" s="8"/>
      <c r="LK795" s="7"/>
      <c r="LL795" s="7"/>
      <c r="LM795" s="2" t="s">
        <v>239</v>
      </c>
      <c r="LN795" s="2" t="s">
        <v>223</v>
      </c>
      <c r="LO795" s="2" t="s">
        <v>777</v>
      </c>
      <c r="LP795" s="2" t="s">
        <v>2850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239</v>
      </c>
      <c r="MX795" s="2" t="s">
        <v>223</v>
      </c>
      <c r="MY795" s="2" t="s">
        <v>5127</v>
      </c>
      <c r="MZ795" s="2" t="s">
        <v>226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239</v>
      </c>
      <c r="NJ795" s="2" t="s">
        <v>261</v>
      </c>
      <c r="NK795" s="2" t="s">
        <v>1375</v>
      </c>
      <c r="NL795" s="2" t="s">
        <v>571</v>
      </c>
      <c r="NM795" s="2" t="s">
        <v>238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239</v>
      </c>
      <c r="NV795" s="2" t="s">
        <v>237</v>
      </c>
      <c r="NW795" s="2" t="s">
        <v>1779</v>
      </c>
      <c r="NX795" s="2" t="s">
        <v>3580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239</v>
      </c>
      <c r="OH795" s="2" t="s">
        <v>237</v>
      </c>
      <c r="OI795" s="2" t="s">
        <v>671</v>
      </c>
      <c r="OJ795" s="2" t="s">
        <v>226</v>
      </c>
      <c r="OK795" s="2" t="s">
        <v>238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252</v>
      </c>
      <c r="OT795" s="2" t="s">
        <v>223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236</v>
      </c>
      <c r="PF795" s="2" t="s">
        <v>223</v>
      </c>
      <c r="PG795" s="2" t="s">
        <v>226</v>
      </c>
      <c r="PH795" s="2" t="s">
        <v>226</v>
      </c>
      <c r="PI795" s="2" t="s">
        <v>238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226</v>
      </c>
      <c r="QD795" s="2" t="s">
        <v>226</v>
      </c>
      <c r="QE795" s="2" t="s">
        <v>226</v>
      </c>
      <c r="QF795" s="2" t="s">
        <v>226</v>
      </c>
      <c r="QG795" s="2" t="s">
        <v>226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239</v>
      </c>
      <c r="QP795" s="2" t="s">
        <v>237</v>
      </c>
      <c r="QQ795" s="2" t="s">
        <v>1068</v>
      </c>
      <c r="QR795" s="2" t="s">
        <v>1380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266</v>
      </c>
      <c r="RB795" s="2" t="s">
        <v>223</v>
      </c>
      <c r="RC795" s="2" t="s">
        <v>226</v>
      </c>
      <c r="RD795" s="2" t="s">
        <v>226</v>
      </c>
      <c r="RE795" s="2" t="s">
        <v>238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226</v>
      </c>
      <c r="RN795" s="2" t="s">
        <v>226</v>
      </c>
      <c r="RO795" s="2" t="s">
        <v>226</v>
      </c>
      <c r="RP795" s="2" t="s">
        <v>226</v>
      </c>
      <c r="RQ795" s="2" t="s">
        <v>226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239</v>
      </c>
      <c r="RZ795" s="2" t="s">
        <v>237</v>
      </c>
      <c r="SA795" s="2" t="s">
        <v>1040</v>
      </c>
      <c r="SB795" s="2" t="s">
        <v>4370</v>
      </c>
      <c r="SC795" s="2" t="s">
        <v>238</v>
      </c>
      <c r="SD795" s="2" t="s">
        <v>226</v>
      </c>
      <c r="SE795" s="4">
        <v>161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</row>
    <row r="796">
      <c r="A796" s="2" t="s">
        <v>5128</v>
      </c>
      <c r="B796" s="2" t="s">
        <v>577</v>
      </c>
      <c r="C796" s="2" t="s">
        <v>4666</v>
      </c>
      <c r="D796" s="2" t="s">
        <v>486</v>
      </c>
      <c r="E796" s="2" t="s">
        <v>3495</v>
      </c>
      <c r="F796" s="2" t="s">
        <v>4767</v>
      </c>
      <c r="G796" s="2" t="s">
        <v>4347</v>
      </c>
      <c r="H796" s="2" t="s">
        <v>4768</v>
      </c>
      <c r="I796" s="2" t="s">
        <v>5121</v>
      </c>
      <c r="J796" s="2" t="s">
        <v>221</v>
      </c>
      <c r="K796" s="2" t="s">
        <v>1658</v>
      </c>
      <c r="L796" s="3">
        <v>26.95</v>
      </c>
      <c r="M796" s="3">
        <v>28.3</v>
      </c>
      <c r="N796" s="3">
        <v>54.99</v>
      </c>
      <c r="O796" s="2" t="s">
        <v>223</v>
      </c>
      <c r="P796" s="2" t="s">
        <v>224</v>
      </c>
      <c r="Q796" s="2" t="s">
        <v>225</v>
      </c>
      <c r="R796" s="2" t="s">
        <v>226</v>
      </c>
      <c r="S796" s="2" t="s">
        <v>4769</v>
      </c>
      <c r="T796" s="2" t="s">
        <v>969</v>
      </c>
      <c r="U796" s="2" t="s">
        <v>371</v>
      </c>
      <c r="V796" s="2" t="s">
        <v>563</v>
      </c>
      <c r="W796" s="2" t="s">
        <v>231</v>
      </c>
      <c r="X796" s="2" t="s">
        <v>1352</v>
      </c>
      <c r="Y796" s="2" t="s">
        <v>1353</v>
      </c>
      <c r="Z796" s="4">
        <v>99</v>
      </c>
      <c r="AA796" s="4">
        <f>=ROUNDDOWN(14.1428571428571,0)</f>
      </c>
      <c r="AB796" s="5">
        <v>7</v>
      </c>
      <c r="AC796" s="2" t="s">
        <v>4776</v>
      </c>
      <c r="AD796" s="4">
        <v>130</v>
      </c>
      <c r="AE796" s="4">
        <v>130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89</v>
      </c>
      <c r="AQ796" s="8">
        <v>2550.43</v>
      </c>
      <c r="AR796" s="4">
        <v>139</v>
      </c>
      <c r="AS796" s="8">
        <v>4011.46</v>
      </c>
      <c r="AT796" s="7">
        <v>-0.3597</v>
      </c>
      <c r="AU796" s="7">
        <v>-0.3642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0.9105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89</v>
      </c>
      <c r="BK796" s="8">
        <v>2550.43</v>
      </c>
      <c r="BL796" s="2" t="s">
        <v>5129</v>
      </c>
      <c r="BM796" s="7">
        <v>1</v>
      </c>
      <c r="BN796" s="7">
        <v>1</v>
      </c>
      <c r="BO796" s="4">
        <v>32</v>
      </c>
      <c r="BP796" s="8">
        <v>975.04</v>
      </c>
      <c r="BQ796" s="4">
        <v>68</v>
      </c>
      <c r="BR796" s="8">
        <v>2071.96</v>
      </c>
      <c r="BS796" s="7">
        <v>-0.5294</v>
      </c>
      <c r="BT796" s="7">
        <v>-0.5294</v>
      </c>
      <c r="BU796" s="2" t="s">
        <v>239</v>
      </c>
      <c r="BV796" s="2" t="s">
        <v>223</v>
      </c>
      <c r="BW796" s="2" t="s">
        <v>226</v>
      </c>
      <c r="BX796" s="2" t="s">
        <v>2677</v>
      </c>
      <c r="BY796" s="2" t="s">
        <v>238</v>
      </c>
      <c r="BZ796" s="2" t="s">
        <v>226</v>
      </c>
      <c r="CA796" s="4">
        <v>16</v>
      </c>
      <c r="CB796" s="8">
        <v>451.52</v>
      </c>
      <c r="CC796" s="4">
        <v>14</v>
      </c>
      <c r="CD796" s="8">
        <v>395.08</v>
      </c>
      <c r="CE796" s="7">
        <v>0.1429</v>
      </c>
      <c r="CF796" s="7">
        <v>0.1429</v>
      </c>
      <c r="CG796" s="2" t="s">
        <v>239</v>
      </c>
      <c r="CH796" s="2" t="s">
        <v>223</v>
      </c>
      <c r="CI796" s="2" t="s">
        <v>1493</v>
      </c>
      <c r="CJ796" s="2" t="s">
        <v>1494</v>
      </c>
      <c r="CK796" s="2" t="s">
        <v>238</v>
      </c>
      <c r="CL796" s="2" t="s">
        <v>226</v>
      </c>
      <c r="CM796" s="4">
        <v>10</v>
      </c>
      <c r="CN796" s="8">
        <v>282.1</v>
      </c>
      <c r="CO796" s="4">
        <v>10</v>
      </c>
      <c r="CP796" s="8">
        <v>282.1</v>
      </c>
      <c r="CQ796" s="7"/>
      <c r="CR796" s="7"/>
      <c r="CS796" s="2" t="s">
        <v>239</v>
      </c>
      <c r="CT796" s="2" t="s">
        <v>223</v>
      </c>
      <c r="CU796" s="2" t="s">
        <v>1357</v>
      </c>
      <c r="CV796" s="2" t="s">
        <v>5130</v>
      </c>
      <c r="CW796" s="2" t="s">
        <v>238</v>
      </c>
      <c r="CX796" s="2" t="s">
        <v>226</v>
      </c>
      <c r="CY796" s="4">
        <v>11</v>
      </c>
      <c r="CZ796" s="8">
        <v>308.44</v>
      </c>
      <c r="DA796" s="4">
        <v>16</v>
      </c>
      <c r="DB796" s="8">
        <v>448.64</v>
      </c>
      <c r="DC796" s="7">
        <v>-0.3125</v>
      </c>
      <c r="DD796" s="7">
        <v>-0.3125</v>
      </c>
      <c r="DE796" s="2" t="s">
        <v>239</v>
      </c>
      <c r="DF796" s="2" t="s">
        <v>223</v>
      </c>
      <c r="DG796" s="2" t="s">
        <v>980</v>
      </c>
      <c r="DH796" s="2" t="s">
        <v>1020</v>
      </c>
      <c r="DI796" s="2" t="s">
        <v>238</v>
      </c>
      <c r="DJ796" s="2" t="s">
        <v>226</v>
      </c>
      <c r="DK796" s="4">
        <v>13</v>
      </c>
      <c r="DL796" s="8">
        <v>320.86</v>
      </c>
      <c r="DM796" s="4">
        <v>7</v>
      </c>
      <c r="DN796" s="8">
        <v>175.23</v>
      </c>
      <c r="DO796" s="7">
        <v>0.8571</v>
      </c>
      <c r="DP796" s="7">
        <v>0.8311</v>
      </c>
      <c r="DQ796" s="2" t="s">
        <v>239</v>
      </c>
      <c r="DR796" s="2" t="s">
        <v>223</v>
      </c>
      <c r="DS796" s="2" t="s">
        <v>1357</v>
      </c>
      <c r="DT796" s="2" t="s">
        <v>5131</v>
      </c>
      <c r="DU796" s="2" t="s">
        <v>238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239</v>
      </c>
      <c r="ED796" s="2" t="s">
        <v>237</v>
      </c>
      <c r="EE796" s="2" t="s">
        <v>1357</v>
      </c>
      <c r="EF796" s="2" t="s">
        <v>1564</v>
      </c>
      <c r="EG796" s="2" t="s">
        <v>238</v>
      </c>
      <c r="EH796" s="2" t="s">
        <v>226</v>
      </c>
      <c r="EI796" s="4">
        <v>3</v>
      </c>
      <c r="EJ796" s="8">
        <v>79.89</v>
      </c>
      <c r="EK796" s="4">
        <v>4</v>
      </c>
      <c r="EL796" s="8">
        <v>106.52</v>
      </c>
      <c r="EM796" s="7">
        <v>-0.25</v>
      </c>
      <c r="EN796" s="7">
        <v>-0.25</v>
      </c>
      <c r="EO796" s="2" t="s">
        <v>239</v>
      </c>
      <c r="EP796" s="2" t="s">
        <v>223</v>
      </c>
      <c r="EQ796" s="2" t="s">
        <v>1357</v>
      </c>
      <c r="ER796" s="2" t="s">
        <v>4044</v>
      </c>
      <c r="ES796" s="2" t="s">
        <v>238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239</v>
      </c>
      <c r="FB796" s="2" t="s">
        <v>223</v>
      </c>
      <c r="FC796" s="2" t="s">
        <v>1357</v>
      </c>
      <c r="FD796" s="2" t="s">
        <v>5132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223</v>
      </c>
      <c r="FO796" s="2" t="s">
        <v>1357</v>
      </c>
      <c r="FP796" s="2" t="s">
        <v>3797</v>
      </c>
      <c r="FQ796" s="2" t="s">
        <v>238</v>
      </c>
      <c r="FR796" s="2" t="s">
        <v>226</v>
      </c>
      <c r="FS796" s="4">
        <v>2</v>
      </c>
      <c r="FT796" s="8">
        <v>75.98</v>
      </c>
      <c r="FU796" s="4"/>
      <c r="FV796" s="8"/>
      <c r="FW796" s="7"/>
      <c r="FX796" s="7"/>
      <c r="FY796" s="2" t="s">
        <v>239</v>
      </c>
      <c r="FZ796" s="2" t="s">
        <v>223</v>
      </c>
      <c r="GA796" s="2" t="s">
        <v>661</v>
      </c>
      <c r="GB796" s="2" t="s">
        <v>3226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1002</v>
      </c>
      <c r="GL796" s="2" t="s">
        <v>237</v>
      </c>
      <c r="GM796" s="2" t="s">
        <v>1357</v>
      </c>
      <c r="GN796" s="2" t="s">
        <v>2197</v>
      </c>
      <c r="GO796" s="2" t="s">
        <v>238</v>
      </c>
      <c r="GP796" s="2" t="s">
        <v>226</v>
      </c>
      <c r="GQ796" s="4"/>
      <c r="GR796" s="8"/>
      <c r="GS796" s="4">
        <v>4</v>
      </c>
      <c r="GT796" s="8">
        <v>115.2</v>
      </c>
      <c r="GU796" s="7">
        <v>-1</v>
      </c>
      <c r="GV796" s="7">
        <v>-1</v>
      </c>
      <c r="GW796" s="2" t="s">
        <v>239</v>
      </c>
      <c r="GX796" s="2" t="s">
        <v>223</v>
      </c>
      <c r="GY796" s="2" t="s">
        <v>1025</v>
      </c>
      <c r="GZ796" s="2" t="s">
        <v>1151</v>
      </c>
      <c r="HA796" s="2" t="s">
        <v>238</v>
      </c>
      <c r="HB796" s="2" t="s">
        <v>226</v>
      </c>
      <c r="HC796" s="4"/>
      <c r="HD796" s="8"/>
      <c r="HE796" s="4">
        <v>4</v>
      </c>
      <c r="HF796" s="8">
        <v>99.79</v>
      </c>
      <c r="HG796" s="7">
        <v>-1</v>
      </c>
      <c r="HH796" s="7">
        <v>-1</v>
      </c>
      <c r="HI796" s="2" t="s">
        <v>239</v>
      </c>
      <c r="HJ796" s="2" t="s">
        <v>223</v>
      </c>
      <c r="HK796" s="2" t="s">
        <v>994</v>
      </c>
      <c r="HL796" s="2" t="s">
        <v>1467</v>
      </c>
      <c r="HM796" s="2" t="s">
        <v>238</v>
      </c>
      <c r="HN796" s="2" t="s">
        <v>226</v>
      </c>
      <c r="HO796" s="4"/>
      <c r="HP796" s="8"/>
      <c r="HQ796" s="4">
        <v>11</v>
      </c>
      <c r="HR796" s="8">
        <v>288.64</v>
      </c>
      <c r="HS796" s="7">
        <v>-1</v>
      </c>
      <c r="HT796" s="7">
        <v>-1</v>
      </c>
      <c r="HU796" s="2" t="s">
        <v>1002</v>
      </c>
      <c r="HV796" s="2" t="s">
        <v>237</v>
      </c>
      <c r="HW796" s="2" t="s">
        <v>1357</v>
      </c>
      <c r="HX796" s="2" t="s">
        <v>3855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252</v>
      </c>
      <c r="IH796" s="2" t="s">
        <v>223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226</v>
      </c>
      <c r="IT796" s="2" t="s">
        <v>226</v>
      </c>
      <c r="IU796" s="2" t="s">
        <v>226</v>
      </c>
      <c r="IV796" s="2" t="s">
        <v>226</v>
      </c>
      <c r="IW796" s="2" t="s">
        <v>226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252</v>
      </c>
      <c r="JF796" s="2" t="s">
        <v>223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252</v>
      </c>
      <c r="JR796" s="2" t="s">
        <v>223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236</v>
      </c>
      <c r="KP796" s="2" t="s">
        <v>223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>
        <v>2</v>
      </c>
      <c r="KV796" s="8">
        <v>56.6</v>
      </c>
      <c r="KW796" s="4">
        <v>1</v>
      </c>
      <c r="KX796" s="8">
        <v>28.3</v>
      </c>
      <c r="KY796" s="7">
        <v>1</v>
      </c>
      <c r="KZ796" s="7">
        <v>1</v>
      </c>
      <c r="LA796" s="2" t="s">
        <v>239</v>
      </c>
      <c r="LB796" s="2" t="s">
        <v>223</v>
      </c>
      <c r="LC796" s="2" t="s">
        <v>1357</v>
      </c>
      <c r="LD796" s="2" t="s">
        <v>2446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239</v>
      </c>
      <c r="LN796" s="2" t="s">
        <v>223</v>
      </c>
      <c r="LO796" s="2" t="s">
        <v>321</v>
      </c>
      <c r="LP796" s="2" t="s">
        <v>226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226</v>
      </c>
      <c r="MM796" s="2" t="s">
        <v>226</v>
      </c>
      <c r="MN796" s="2" t="s">
        <v>226</v>
      </c>
      <c r="MO796" s="2" t="s">
        <v>226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239</v>
      </c>
      <c r="MX796" s="2" t="s">
        <v>223</v>
      </c>
      <c r="MY796" s="2" t="s">
        <v>1105</v>
      </c>
      <c r="MZ796" s="2" t="s">
        <v>3167</v>
      </c>
      <c r="NA796" s="2" t="s">
        <v>238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239</v>
      </c>
      <c r="NJ796" s="2" t="s">
        <v>261</v>
      </c>
      <c r="NK796" s="2" t="s">
        <v>1375</v>
      </c>
      <c r="NL796" s="2" t="s">
        <v>1447</v>
      </c>
      <c r="NM796" s="2" t="s">
        <v>238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239</v>
      </c>
      <c r="NV796" s="2" t="s">
        <v>237</v>
      </c>
      <c r="NW796" s="2" t="s">
        <v>1779</v>
      </c>
      <c r="NX796" s="2" t="s">
        <v>886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239</v>
      </c>
      <c r="OH796" s="2" t="s">
        <v>237</v>
      </c>
      <c r="OI796" s="2" t="s">
        <v>671</v>
      </c>
      <c r="OJ796" s="2" t="s">
        <v>226</v>
      </c>
      <c r="OK796" s="2" t="s">
        <v>238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252</v>
      </c>
      <c r="OT796" s="2" t="s">
        <v>223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236</v>
      </c>
      <c r="PF796" s="2" t="s">
        <v>223</v>
      </c>
      <c r="PG796" s="2" t="s">
        <v>226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239</v>
      </c>
      <c r="QP796" s="2" t="s">
        <v>237</v>
      </c>
      <c r="QQ796" s="2" t="s">
        <v>1068</v>
      </c>
      <c r="QR796" s="2" t="s">
        <v>5133</v>
      </c>
      <c r="QS796" s="2" t="s">
        <v>238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266</v>
      </c>
      <c r="RB796" s="2" t="s">
        <v>223</v>
      </c>
      <c r="RC796" s="2" t="s">
        <v>226</v>
      </c>
      <c r="RD796" s="2" t="s">
        <v>226</v>
      </c>
      <c r="RE796" s="2" t="s">
        <v>238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226</v>
      </c>
      <c r="RN796" s="2" t="s">
        <v>226</v>
      </c>
      <c r="RO796" s="2" t="s">
        <v>226</v>
      </c>
      <c r="RP796" s="2" t="s">
        <v>226</v>
      </c>
      <c r="RQ796" s="2" t="s">
        <v>226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239</v>
      </c>
      <c r="RZ796" s="2" t="s">
        <v>237</v>
      </c>
      <c r="SA796" s="2" t="s">
        <v>1040</v>
      </c>
      <c r="SB796" s="2" t="s">
        <v>2106</v>
      </c>
      <c r="SC796" s="2" t="s">
        <v>238</v>
      </c>
      <c r="SD796" s="2" t="s">
        <v>226</v>
      </c>
      <c r="SE796" s="4">
        <v>99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>
        <v>130</v>
      </c>
      <c r="VJ796" s="4"/>
      <c r="VK796" s="4"/>
      <c r="VL796" s="4"/>
      <c r="VM796" s="4"/>
      <c r="VN796" s="4"/>
      <c r="VO796" s="4"/>
      <c r="VP796" s="4"/>
      <c r="VQ796" s="4"/>
    </row>
    <row r="797">
      <c r="A797" s="2" t="s">
        <v>5134</v>
      </c>
      <c r="B797" s="2" t="s">
        <v>577</v>
      </c>
      <c r="C797" s="2" t="s">
        <v>4666</v>
      </c>
      <c r="D797" s="2" t="s">
        <v>486</v>
      </c>
      <c r="E797" s="2" t="s">
        <v>3495</v>
      </c>
      <c r="F797" s="2" t="s">
        <v>4747</v>
      </c>
      <c r="G797" s="2" t="s">
        <v>4748</v>
      </c>
      <c r="H797" s="2" t="s">
        <v>4749</v>
      </c>
      <c r="I797" s="2" t="s">
        <v>5135</v>
      </c>
      <c r="J797" s="2" t="s">
        <v>582</v>
      </c>
      <c r="K797" s="2" t="s">
        <v>1283</v>
      </c>
      <c r="L797" s="3">
        <v>28.2</v>
      </c>
      <c r="M797" s="3">
        <v>29.61</v>
      </c>
      <c r="N797" s="3">
        <v>59.99</v>
      </c>
      <c r="O797" s="2" t="s">
        <v>223</v>
      </c>
      <c r="P797" s="2" t="s">
        <v>224</v>
      </c>
      <c r="Q797" s="2" t="s">
        <v>225</v>
      </c>
      <c r="R797" s="2" t="s">
        <v>226</v>
      </c>
      <c r="S797" s="2" t="s">
        <v>4751</v>
      </c>
      <c r="T797" s="2" t="s">
        <v>969</v>
      </c>
      <c r="U797" s="2" t="s">
        <v>489</v>
      </c>
      <c r="V797" s="2" t="s">
        <v>1285</v>
      </c>
      <c r="W797" s="2" t="s">
        <v>971</v>
      </c>
      <c r="X797" s="2" t="s">
        <v>231</v>
      </c>
      <c r="Y797" s="2" t="s">
        <v>4231</v>
      </c>
      <c r="Z797" s="4">
        <v>68</v>
      </c>
      <c r="AA797" s="4">
        <f>=ROUNDDOWN(17,0)</f>
      </c>
      <c r="AB797" s="5">
        <v>4</v>
      </c>
      <c r="AC797" s="2" t="s">
        <v>739</v>
      </c>
      <c r="AD797" s="4">
        <v>30</v>
      </c>
      <c r="AE797" s="4">
        <v>60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29</v>
      </c>
      <c r="AQ797" s="8">
        <v>820.13</v>
      </c>
      <c r="AR797" s="4">
        <v>44</v>
      </c>
      <c r="AS797" s="8">
        <v>1301.66</v>
      </c>
      <c r="AT797" s="7">
        <v>-0.3409</v>
      </c>
      <c r="AU797" s="7">
        <v>-0.3699</v>
      </c>
      <c r="AV797" s="4">
        <v>82</v>
      </c>
      <c r="AW797" s="8">
        <v>2660.72</v>
      </c>
      <c r="AX797" s="4">
        <v>108</v>
      </c>
      <c r="AY797" s="8">
        <v>3527.98</v>
      </c>
      <c r="AZ797" s="7">
        <v>-0.2407</v>
      </c>
      <c r="BA797" s="7">
        <v>-0.2458</v>
      </c>
      <c r="BB797" s="7">
        <v>0.3082</v>
      </c>
      <c r="BC797" s="4">
        <v>82</v>
      </c>
      <c r="BD797" s="8">
        <v>2660.72</v>
      </c>
      <c r="BE797" s="4">
        <v>108</v>
      </c>
      <c r="BF797" s="8">
        <v>3527.98</v>
      </c>
      <c r="BG797" s="7">
        <v>-0.2407</v>
      </c>
      <c r="BH797" s="7">
        <v>-0.2458</v>
      </c>
      <c r="BI797" s="7">
        <v>1</v>
      </c>
      <c r="BJ797" s="4">
        <v>29</v>
      </c>
      <c r="BK797" s="8">
        <v>820.13</v>
      </c>
      <c r="BL797" s="2" t="s">
        <v>5136</v>
      </c>
      <c r="BM797" s="7">
        <v>1</v>
      </c>
      <c r="BN797" s="7">
        <v>1</v>
      </c>
      <c r="BO797" s="4">
        <v>10</v>
      </c>
      <c r="BP797" s="8">
        <v>324.3</v>
      </c>
      <c r="BQ797" s="4"/>
      <c r="BR797" s="8"/>
      <c r="BS797" s="7"/>
      <c r="BT797" s="7"/>
      <c r="BU797" s="2" t="s">
        <v>239</v>
      </c>
      <c r="BV797" s="2" t="s">
        <v>223</v>
      </c>
      <c r="BW797" s="2" t="s">
        <v>226</v>
      </c>
      <c r="BX797" s="2" t="s">
        <v>5137</v>
      </c>
      <c r="BY797" s="2" t="s">
        <v>238</v>
      </c>
      <c r="BZ797" s="2" t="s">
        <v>226</v>
      </c>
      <c r="CA797" s="4">
        <v>6</v>
      </c>
      <c r="CB797" s="8">
        <v>184.32</v>
      </c>
      <c r="CC797" s="4">
        <v>14</v>
      </c>
      <c r="CD797" s="8">
        <v>430.08</v>
      </c>
      <c r="CE797" s="7">
        <v>-0.5714</v>
      </c>
      <c r="CF797" s="7">
        <v>-0.5714</v>
      </c>
      <c r="CG797" s="2" t="s">
        <v>239</v>
      </c>
      <c r="CH797" s="2" t="s">
        <v>223</v>
      </c>
      <c r="CI797" s="2" t="s">
        <v>4757</v>
      </c>
      <c r="CJ797" s="2" t="s">
        <v>3502</v>
      </c>
      <c r="CK797" s="2" t="s">
        <v>238</v>
      </c>
      <c r="CL797" s="2" t="s">
        <v>226</v>
      </c>
      <c r="CM797" s="4">
        <v>1</v>
      </c>
      <c r="CN797" s="8">
        <v>30.72</v>
      </c>
      <c r="CO797" s="4">
        <v>4</v>
      </c>
      <c r="CP797" s="8">
        <v>122.88</v>
      </c>
      <c r="CQ797" s="7">
        <v>-0.75</v>
      </c>
      <c r="CR797" s="7">
        <v>-0.75</v>
      </c>
      <c r="CS797" s="2" t="s">
        <v>239</v>
      </c>
      <c r="CT797" s="2" t="s">
        <v>223</v>
      </c>
      <c r="CU797" s="2" t="s">
        <v>4231</v>
      </c>
      <c r="CV797" s="2" t="s">
        <v>1638</v>
      </c>
      <c r="CW797" s="2" t="s">
        <v>238</v>
      </c>
      <c r="CX797" s="2" t="s">
        <v>226</v>
      </c>
      <c r="CY797" s="4">
        <v>2</v>
      </c>
      <c r="CZ797" s="8">
        <v>45.88</v>
      </c>
      <c r="DA797" s="4"/>
      <c r="DB797" s="8"/>
      <c r="DC797" s="7"/>
      <c r="DD797" s="7"/>
      <c r="DE797" s="2" t="s">
        <v>239</v>
      </c>
      <c r="DF797" s="2" t="s">
        <v>223</v>
      </c>
      <c r="DG797" s="2" t="s">
        <v>4757</v>
      </c>
      <c r="DH797" s="2" t="s">
        <v>4031</v>
      </c>
      <c r="DI797" s="2" t="s">
        <v>238</v>
      </c>
      <c r="DJ797" s="2" t="s">
        <v>226</v>
      </c>
      <c r="DK797" s="4">
        <v>6</v>
      </c>
      <c r="DL797" s="8">
        <v>119.24</v>
      </c>
      <c r="DM797" s="4">
        <v>5</v>
      </c>
      <c r="DN797" s="8">
        <v>141.66</v>
      </c>
      <c r="DO797" s="7">
        <v>0.2</v>
      </c>
      <c r="DP797" s="7">
        <v>-0.1583</v>
      </c>
      <c r="DQ797" s="2" t="s">
        <v>239</v>
      </c>
      <c r="DR797" s="2" t="s">
        <v>223</v>
      </c>
      <c r="DS797" s="2" t="s">
        <v>3506</v>
      </c>
      <c r="DT797" s="2" t="s">
        <v>637</v>
      </c>
      <c r="DU797" s="2" t="s">
        <v>238</v>
      </c>
      <c r="DV797" s="2" t="s">
        <v>226</v>
      </c>
      <c r="DW797" s="4"/>
      <c r="DX797" s="8"/>
      <c r="DY797" s="4">
        <v>5</v>
      </c>
      <c r="DZ797" s="8">
        <v>155.45</v>
      </c>
      <c r="EA797" s="7">
        <v>-1</v>
      </c>
      <c r="EB797" s="7">
        <v>-1</v>
      </c>
      <c r="EC797" s="2" t="s">
        <v>239</v>
      </c>
      <c r="ED797" s="2" t="s">
        <v>223</v>
      </c>
      <c r="EE797" s="2" t="s">
        <v>494</v>
      </c>
      <c r="EF797" s="2" t="s">
        <v>2214</v>
      </c>
      <c r="EG797" s="2" t="s">
        <v>238</v>
      </c>
      <c r="EH797" s="2" t="s">
        <v>226</v>
      </c>
      <c r="EI797" s="4">
        <v>1</v>
      </c>
      <c r="EJ797" s="8">
        <v>26.84</v>
      </c>
      <c r="EK797" s="4">
        <v>7</v>
      </c>
      <c r="EL797" s="8">
        <v>187.88</v>
      </c>
      <c r="EM797" s="7">
        <v>-0.8571</v>
      </c>
      <c r="EN797" s="7">
        <v>-0.8571</v>
      </c>
      <c r="EO797" s="2" t="s">
        <v>239</v>
      </c>
      <c r="EP797" s="2" t="s">
        <v>223</v>
      </c>
      <c r="EQ797" s="2" t="s">
        <v>4231</v>
      </c>
      <c r="ER797" s="2" t="s">
        <v>1717</v>
      </c>
      <c r="ES797" s="2" t="s">
        <v>238</v>
      </c>
      <c r="ET797" s="2" t="s">
        <v>226</v>
      </c>
      <c r="EU797" s="4"/>
      <c r="EV797" s="8"/>
      <c r="EW797" s="4">
        <v>4</v>
      </c>
      <c r="EX797" s="8">
        <v>118.4</v>
      </c>
      <c r="EY797" s="7">
        <v>-1</v>
      </c>
      <c r="EZ797" s="7">
        <v>-1</v>
      </c>
      <c r="FA797" s="2" t="s">
        <v>239</v>
      </c>
      <c r="FB797" s="2" t="s">
        <v>223</v>
      </c>
      <c r="FC797" s="2" t="s">
        <v>1768</v>
      </c>
      <c r="FD797" s="2" t="s">
        <v>738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4231</v>
      </c>
      <c r="FP797" s="2" t="s">
        <v>3298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223</v>
      </c>
      <c r="GA797" s="2" t="s">
        <v>661</v>
      </c>
      <c r="GB797" s="2" t="s">
        <v>226</v>
      </c>
      <c r="GC797" s="2" t="s">
        <v>238</v>
      </c>
      <c r="GD797" s="2" t="s">
        <v>226</v>
      </c>
      <c r="GE797" s="4"/>
      <c r="GF797" s="8"/>
      <c r="GG797" s="4">
        <v>3</v>
      </c>
      <c r="GH797" s="8">
        <v>87.09</v>
      </c>
      <c r="GI797" s="7">
        <v>-1</v>
      </c>
      <c r="GJ797" s="7">
        <v>-1</v>
      </c>
      <c r="GK797" s="2" t="s">
        <v>1002</v>
      </c>
      <c r="GL797" s="2" t="s">
        <v>237</v>
      </c>
      <c r="GM797" s="2" t="s">
        <v>1842</v>
      </c>
      <c r="GN797" s="2" t="s">
        <v>3479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239</v>
      </c>
      <c r="GX797" s="2" t="s">
        <v>223</v>
      </c>
      <c r="GY797" s="2" t="s">
        <v>4757</v>
      </c>
      <c r="GZ797" s="2" t="s">
        <v>741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239</v>
      </c>
      <c r="HJ797" s="2" t="s">
        <v>223</v>
      </c>
      <c r="HK797" s="2" t="s">
        <v>541</v>
      </c>
      <c r="HL797" s="2" t="s">
        <v>226</v>
      </c>
      <c r="HM797" s="2" t="s">
        <v>238</v>
      </c>
      <c r="HN797" s="2" t="s">
        <v>226</v>
      </c>
      <c r="HO797" s="4"/>
      <c r="HP797" s="8"/>
      <c r="HQ797" s="4">
        <v>2</v>
      </c>
      <c r="HR797" s="8">
        <v>58.22</v>
      </c>
      <c r="HS797" s="7">
        <v>-1</v>
      </c>
      <c r="HT797" s="7">
        <v>-1</v>
      </c>
      <c r="HU797" s="2" t="s">
        <v>239</v>
      </c>
      <c r="HV797" s="2" t="s">
        <v>223</v>
      </c>
      <c r="HW797" s="2" t="s">
        <v>4757</v>
      </c>
      <c r="HX797" s="2" t="s">
        <v>1731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252</v>
      </c>
      <c r="IH797" s="2" t="s">
        <v>223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226</v>
      </c>
      <c r="IT797" s="2" t="s">
        <v>226</v>
      </c>
      <c r="IU797" s="2" t="s">
        <v>226</v>
      </c>
      <c r="IV797" s="2" t="s">
        <v>226</v>
      </c>
      <c r="IW797" s="2" t="s">
        <v>226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252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252</v>
      </c>
      <c r="JR797" s="2" t="s">
        <v>223</v>
      </c>
      <c r="JS797" s="2" t="s">
        <v>226</v>
      </c>
      <c r="JT797" s="2" t="s">
        <v>226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226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236</v>
      </c>
      <c r="KP797" s="2" t="s">
        <v>223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252</v>
      </c>
      <c r="LB797" s="2" t="s">
        <v>223</v>
      </c>
      <c r="LC797" s="2" t="s">
        <v>226</v>
      </c>
      <c r="LD797" s="2" t="s">
        <v>226</v>
      </c>
      <c r="LE797" s="2" t="s">
        <v>238</v>
      </c>
      <c r="LF797" s="2" t="s">
        <v>226</v>
      </c>
      <c r="LG797" s="4">
        <v>3</v>
      </c>
      <c r="LH797" s="8">
        <v>88.83</v>
      </c>
      <c r="LI797" s="4"/>
      <c r="LJ797" s="8"/>
      <c r="LK797" s="7"/>
      <c r="LL797" s="7"/>
      <c r="LM797" s="2" t="s">
        <v>239</v>
      </c>
      <c r="LN797" s="2" t="s">
        <v>223</v>
      </c>
      <c r="LO797" s="2" t="s">
        <v>321</v>
      </c>
      <c r="LP797" s="2" t="s">
        <v>839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226</v>
      </c>
      <c r="MM797" s="2" t="s">
        <v>226</v>
      </c>
      <c r="MN797" s="2" t="s">
        <v>226</v>
      </c>
      <c r="MO797" s="2" t="s">
        <v>226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223</v>
      </c>
      <c r="MY797" s="2" t="s">
        <v>226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239</v>
      </c>
      <c r="NJ797" s="2" t="s">
        <v>261</v>
      </c>
      <c r="NK797" s="2" t="s">
        <v>5138</v>
      </c>
      <c r="NL797" s="2" t="s">
        <v>1731</v>
      </c>
      <c r="NM797" s="2" t="s">
        <v>238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239</v>
      </c>
      <c r="NV797" s="2" t="s">
        <v>237</v>
      </c>
      <c r="NW797" s="2" t="s">
        <v>1779</v>
      </c>
      <c r="NX797" s="2" t="s">
        <v>1780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239</v>
      </c>
      <c r="OH797" s="2" t="s">
        <v>237</v>
      </c>
      <c r="OI797" s="2" t="s">
        <v>359</v>
      </c>
      <c r="OJ797" s="2" t="s">
        <v>705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252</v>
      </c>
      <c r="OT797" s="2" t="s">
        <v>223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236</v>
      </c>
      <c r="PF797" s="2" t="s">
        <v>223</v>
      </c>
      <c r="PG797" s="2" t="s">
        <v>226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266</v>
      </c>
      <c r="QD797" s="2" t="s">
        <v>223</v>
      </c>
      <c r="QE797" s="2" t="s">
        <v>226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239</v>
      </c>
      <c r="QP797" s="2" t="s">
        <v>237</v>
      </c>
      <c r="QQ797" s="2" t="s">
        <v>4757</v>
      </c>
      <c r="QR797" s="2" t="s">
        <v>226</v>
      </c>
      <c r="QS797" s="2" t="s">
        <v>238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266</v>
      </c>
      <c r="RB797" s="2" t="s">
        <v>223</v>
      </c>
      <c r="RC797" s="2" t="s">
        <v>226</v>
      </c>
      <c r="RD797" s="2" t="s">
        <v>226</v>
      </c>
      <c r="RE797" s="2" t="s">
        <v>238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226</v>
      </c>
      <c r="RN797" s="2" t="s">
        <v>226</v>
      </c>
      <c r="RO797" s="2" t="s">
        <v>226</v>
      </c>
      <c r="RP797" s="2" t="s">
        <v>226</v>
      </c>
      <c r="RQ797" s="2" t="s">
        <v>226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236</v>
      </c>
      <c r="RZ797" s="2" t="s">
        <v>237</v>
      </c>
      <c r="SA797" s="2" t="s">
        <v>843</v>
      </c>
      <c r="SB797" s="2" t="s">
        <v>226</v>
      </c>
      <c r="SC797" s="2" t="s">
        <v>238</v>
      </c>
      <c r="SD797" s="2" t="s">
        <v>226</v>
      </c>
      <c r="SE797" s="4">
        <v>68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>
        <v>30</v>
      </c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>
        <v>30</v>
      </c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</row>
    <row r="798">
      <c r="A798" s="2" t="s">
        <v>5139</v>
      </c>
      <c r="B798" s="2" t="s">
        <v>577</v>
      </c>
      <c r="C798" s="2" t="s">
        <v>4666</v>
      </c>
      <c r="D798" s="2" t="s">
        <v>486</v>
      </c>
      <c r="E798" s="2" t="s">
        <v>3495</v>
      </c>
      <c r="F798" s="2" t="s">
        <v>4747</v>
      </c>
      <c r="G798" s="2" t="s">
        <v>4748</v>
      </c>
      <c r="H798" s="2" t="s">
        <v>4749</v>
      </c>
      <c r="I798" s="2" t="s">
        <v>5135</v>
      </c>
      <c r="J798" s="2" t="s">
        <v>221</v>
      </c>
      <c r="K798" s="2" t="s">
        <v>1283</v>
      </c>
      <c r="L798" s="3">
        <v>33.6</v>
      </c>
      <c r="M798" s="3">
        <v>35.28</v>
      </c>
      <c r="N798" s="3">
        <v>69.99</v>
      </c>
      <c r="O798" s="2" t="s">
        <v>223</v>
      </c>
      <c r="P798" s="2" t="s">
        <v>224</v>
      </c>
      <c r="Q798" s="2" t="s">
        <v>225</v>
      </c>
      <c r="R798" s="2" t="s">
        <v>226</v>
      </c>
      <c r="S798" s="2" t="s">
        <v>4751</v>
      </c>
      <c r="T798" s="2" t="s">
        <v>969</v>
      </c>
      <c r="U798" s="2" t="s">
        <v>371</v>
      </c>
      <c r="V798" s="2" t="s">
        <v>1285</v>
      </c>
      <c r="W798" s="2" t="s">
        <v>971</v>
      </c>
      <c r="X798" s="2" t="s">
        <v>231</v>
      </c>
      <c r="Y798" s="2" t="s">
        <v>4231</v>
      </c>
      <c r="Z798" s="4"/>
      <c r="AA798" s="4">
        <f>=ROUNDDOWN({0},0)</f>
      </c>
      <c r="AB798" s="5">
        <v>5</v>
      </c>
      <c r="AC798" s="2" t="s">
        <v>739</v>
      </c>
      <c r="AD798" s="4">
        <v>50</v>
      </c>
      <c r="AE798" s="4">
        <v>130</v>
      </c>
      <c r="AF798" s="6">
        <v>65</v>
      </c>
      <c r="AG798" s="6"/>
      <c r="AH798" s="7">
        <v>0.6667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53</v>
      </c>
      <c r="AQ798" s="8">
        <v>1840.59</v>
      </c>
      <c r="AR798" s="4">
        <v>64</v>
      </c>
      <c r="AS798" s="8">
        <v>2226.32</v>
      </c>
      <c r="AT798" s="7">
        <v>-0.1719</v>
      </c>
      <c r="AU798" s="7">
        <v>-0.1733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0.6918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53</v>
      </c>
      <c r="BK798" s="8">
        <v>1840.59</v>
      </c>
      <c r="BL798" s="2" t="s">
        <v>5140</v>
      </c>
      <c r="BM798" s="7">
        <v>1</v>
      </c>
      <c r="BN798" s="7">
        <v>1</v>
      </c>
      <c r="BO798" s="4">
        <v>28</v>
      </c>
      <c r="BP798" s="8">
        <v>1081.92</v>
      </c>
      <c r="BQ798" s="4"/>
      <c r="BR798" s="8"/>
      <c r="BS798" s="7"/>
      <c r="BT798" s="7"/>
      <c r="BU798" s="2" t="s">
        <v>239</v>
      </c>
      <c r="BV798" s="2" t="s">
        <v>223</v>
      </c>
      <c r="BW798" s="2" t="s">
        <v>226</v>
      </c>
      <c r="BX798" s="2" t="s">
        <v>3361</v>
      </c>
      <c r="BY798" s="2" t="s">
        <v>238</v>
      </c>
      <c r="BZ798" s="2" t="s">
        <v>226</v>
      </c>
      <c r="CA798" s="4">
        <v>1</v>
      </c>
      <c r="CB798" s="8">
        <v>36.86</v>
      </c>
      <c r="CC798" s="4">
        <v>13</v>
      </c>
      <c r="CD798" s="8">
        <v>479.18</v>
      </c>
      <c r="CE798" s="7">
        <v>-0.9231</v>
      </c>
      <c r="CF798" s="7">
        <v>-0.9231</v>
      </c>
      <c r="CG798" s="2" t="s">
        <v>239</v>
      </c>
      <c r="CH798" s="2" t="s">
        <v>223</v>
      </c>
      <c r="CI798" s="2" t="s">
        <v>4757</v>
      </c>
      <c r="CJ798" s="2" t="s">
        <v>637</v>
      </c>
      <c r="CK798" s="2" t="s">
        <v>238</v>
      </c>
      <c r="CL798" s="2" t="s">
        <v>226</v>
      </c>
      <c r="CM798" s="4">
        <v>5</v>
      </c>
      <c r="CN798" s="8">
        <v>184.3</v>
      </c>
      <c r="CO798" s="4">
        <v>3</v>
      </c>
      <c r="CP798" s="8">
        <v>110.58</v>
      </c>
      <c r="CQ798" s="7">
        <v>0.6667</v>
      </c>
      <c r="CR798" s="7">
        <v>0.6667</v>
      </c>
      <c r="CS798" s="2" t="s">
        <v>239</v>
      </c>
      <c r="CT798" s="2" t="s">
        <v>223</v>
      </c>
      <c r="CU798" s="2" t="s">
        <v>4231</v>
      </c>
      <c r="CV798" s="2" t="s">
        <v>1638</v>
      </c>
      <c r="CW798" s="2" t="s">
        <v>238</v>
      </c>
      <c r="CX798" s="2" t="s">
        <v>226</v>
      </c>
      <c r="CY798" s="4">
        <v>5</v>
      </c>
      <c r="CZ798" s="8">
        <v>142.95</v>
      </c>
      <c r="DA798" s="4">
        <v>6</v>
      </c>
      <c r="DB798" s="8">
        <v>218.34</v>
      </c>
      <c r="DC798" s="7">
        <v>-0.1667</v>
      </c>
      <c r="DD798" s="7">
        <v>-0.3453</v>
      </c>
      <c r="DE798" s="2" t="s">
        <v>239</v>
      </c>
      <c r="DF798" s="2" t="s">
        <v>223</v>
      </c>
      <c r="DG798" s="2" t="s">
        <v>4757</v>
      </c>
      <c r="DH798" s="2" t="s">
        <v>4440</v>
      </c>
      <c r="DI798" s="2" t="s">
        <v>238</v>
      </c>
      <c r="DJ798" s="2" t="s">
        <v>226</v>
      </c>
      <c r="DK798" s="4">
        <v>8</v>
      </c>
      <c r="DL798" s="8">
        <v>188.57</v>
      </c>
      <c r="DM798" s="4">
        <v>5</v>
      </c>
      <c r="DN798" s="8">
        <v>145.76</v>
      </c>
      <c r="DO798" s="7">
        <v>0.6</v>
      </c>
      <c r="DP798" s="7">
        <v>0.2937</v>
      </c>
      <c r="DQ798" s="2" t="s">
        <v>239</v>
      </c>
      <c r="DR798" s="2" t="s">
        <v>223</v>
      </c>
      <c r="DS798" s="2" t="s">
        <v>3506</v>
      </c>
      <c r="DT798" s="2" t="s">
        <v>3507</v>
      </c>
      <c r="DU798" s="2" t="s">
        <v>238</v>
      </c>
      <c r="DV798" s="2" t="s">
        <v>226</v>
      </c>
      <c r="DW798" s="4">
        <v>2</v>
      </c>
      <c r="DX798" s="8">
        <v>74.08</v>
      </c>
      <c r="DY798" s="4">
        <v>10</v>
      </c>
      <c r="DZ798" s="8">
        <v>370.4</v>
      </c>
      <c r="EA798" s="7">
        <v>-0.8</v>
      </c>
      <c r="EB798" s="7">
        <v>-0.8</v>
      </c>
      <c r="EC798" s="2" t="s">
        <v>239</v>
      </c>
      <c r="ED798" s="2" t="s">
        <v>223</v>
      </c>
      <c r="EE798" s="2" t="s">
        <v>494</v>
      </c>
      <c r="EF798" s="2" t="s">
        <v>1759</v>
      </c>
      <c r="EG798" s="2" t="s">
        <v>238</v>
      </c>
      <c r="EH798" s="2" t="s">
        <v>226</v>
      </c>
      <c r="EI798" s="4">
        <v>3</v>
      </c>
      <c r="EJ798" s="8">
        <v>96.63</v>
      </c>
      <c r="EK798" s="4">
        <v>14</v>
      </c>
      <c r="EL798" s="8">
        <v>450.94</v>
      </c>
      <c r="EM798" s="7">
        <v>-0.7857</v>
      </c>
      <c r="EN798" s="7">
        <v>-0.7857</v>
      </c>
      <c r="EO798" s="2" t="s">
        <v>239</v>
      </c>
      <c r="EP798" s="2" t="s">
        <v>223</v>
      </c>
      <c r="EQ798" s="2" t="s">
        <v>4231</v>
      </c>
      <c r="ER798" s="2" t="s">
        <v>1638</v>
      </c>
      <c r="ES798" s="2" t="s">
        <v>238</v>
      </c>
      <c r="ET798" s="2" t="s">
        <v>226</v>
      </c>
      <c r="EU798" s="4"/>
      <c r="EV798" s="8"/>
      <c r="EW798" s="4">
        <v>3</v>
      </c>
      <c r="EX798" s="8">
        <v>105.81</v>
      </c>
      <c r="EY798" s="7">
        <v>-1</v>
      </c>
      <c r="EZ798" s="7">
        <v>-1</v>
      </c>
      <c r="FA798" s="2" t="s">
        <v>239</v>
      </c>
      <c r="FB798" s="2" t="s">
        <v>223</v>
      </c>
      <c r="FC798" s="2" t="s">
        <v>1768</v>
      </c>
      <c r="FD798" s="2" t="s">
        <v>744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223</v>
      </c>
      <c r="FO798" s="2" t="s">
        <v>4231</v>
      </c>
      <c r="FP798" s="2" t="s">
        <v>3298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239</v>
      </c>
      <c r="FZ798" s="2" t="s">
        <v>223</v>
      </c>
      <c r="GA798" s="2" t="s">
        <v>661</v>
      </c>
      <c r="GB798" s="2" t="s">
        <v>226</v>
      </c>
      <c r="GC798" s="2" t="s">
        <v>238</v>
      </c>
      <c r="GD798" s="2" t="s">
        <v>226</v>
      </c>
      <c r="GE798" s="4"/>
      <c r="GF798" s="8"/>
      <c r="GG798" s="4">
        <v>5</v>
      </c>
      <c r="GH798" s="8">
        <v>174.2</v>
      </c>
      <c r="GI798" s="7">
        <v>-1</v>
      </c>
      <c r="GJ798" s="7">
        <v>-1</v>
      </c>
      <c r="GK798" s="2" t="s">
        <v>1002</v>
      </c>
      <c r="GL798" s="2" t="s">
        <v>237</v>
      </c>
      <c r="GM798" s="2" t="s">
        <v>1842</v>
      </c>
      <c r="GN798" s="2" t="s">
        <v>3030</v>
      </c>
      <c r="GO798" s="2" t="s">
        <v>238</v>
      </c>
      <c r="GP798" s="2" t="s">
        <v>226</v>
      </c>
      <c r="GQ798" s="4"/>
      <c r="GR798" s="8"/>
      <c r="GS798" s="4">
        <v>2</v>
      </c>
      <c r="GT798" s="8">
        <v>69.68</v>
      </c>
      <c r="GU798" s="7">
        <v>-1</v>
      </c>
      <c r="GV798" s="7">
        <v>-1</v>
      </c>
      <c r="GW798" s="2" t="s">
        <v>239</v>
      </c>
      <c r="GX798" s="2" t="s">
        <v>223</v>
      </c>
      <c r="GY798" s="2" t="s">
        <v>4757</v>
      </c>
      <c r="GZ798" s="2" t="s">
        <v>5141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239</v>
      </c>
      <c r="HJ798" s="2" t="s">
        <v>223</v>
      </c>
      <c r="HK798" s="2" t="s">
        <v>541</v>
      </c>
      <c r="HL798" s="2" t="s">
        <v>226</v>
      </c>
      <c r="HM798" s="2" t="s">
        <v>238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239</v>
      </c>
      <c r="HV798" s="2" t="s">
        <v>237</v>
      </c>
      <c r="HW798" s="2" t="s">
        <v>4757</v>
      </c>
      <c r="HX798" s="2" t="s">
        <v>1157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252</v>
      </c>
      <c r="IH798" s="2" t="s">
        <v>223</v>
      </c>
      <c r="II798" s="2" t="s">
        <v>226</v>
      </c>
      <c r="IJ798" s="2" t="s">
        <v>226</v>
      </c>
      <c r="IK798" s="2" t="s">
        <v>238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226</v>
      </c>
      <c r="IT798" s="2" t="s">
        <v>226</v>
      </c>
      <c r="IU798" s="2" t="s">
        <v>226</v>
      </c>
      <c r="IV798" s="2" t="s">
        <v>226</v>
      </c>
      <c r="IW798" s="2" t="s">
        <v>226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252</v>
      </c>
      <c r="JF798" s="2" t="s">
        <v>223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252</v>
      </c>
      <c r="JR798" s="2" t="s">
        <v>223</v>
      </c>
      <c r="JS798" s="2" t="s">
        <v>226</v>
      </c>
      <c r="JT798" s="2" t="s">
        <v>226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223</v>
      </c>
      <c r="KE798" s="2" t="s">
        <v>226</v>
      </c>
      <c r="KF798" s="2" t="s">
        <v>226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236</v>
      </c>
      <c r="KP798" s="2" t="s">
        <v>223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252</v>
      </c>
      <c r="LB798" s="2" t="s">
        <v>223</v>
      </c>
      <c r="LC798" s="2" t="s">
        <v>226</v>
      </c>
      <c r="LD798" s="2" t="s">
        <v>226</v>
      </c>
      <c r="LE798" s="2" t="s">
        <v>238</v>
      </c>
      <c r="LF798" s="2" t="s">
        <v>226</v>
      </c>
      <c r="LG798" s="4">
        <v>1</v>
      </c>
      <c r="LH798" s="8">
        <v>35.28</v>
      </c>
      <c r="LI798" s="4"/>
      <c r="LJ798" s="8"/>
      <c r="LK798" s="7"/>
      <c r="LL798" s="7"/>
      <c r="LM798" s="2" t="s">
        <v>239</v>
      </c>
      <c r="LN798" s="2" t="s">
        <v>223</v>
      </c>
      <c r="LO798" s="2" t="s">
        <v>321</v>
      </c>
      <c r="LP798" s="2" t="s">
        <v>839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236</v>
      </c>
      <c r="MX798" s="2" t="s">
        <v>223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>
        <v>3</v>
      </c>
      <c r="NF798" s="8">
        <v>101.43</v>
      </c>
      <c r="NG798" s="7">
        <v>-1</v>
      </c>
      <c r="NH798" s="7">
        <v>-1</v>
      </c>
      <c r="NI798" s="2" t="s">
        <v>239</v>
      </c>
      <c r="NJ798" s="2" t="s">
        <v>261</v>
      </c>
      <c r="NK798" s="2" t="s">
        <v>5138</v>
      </c>
      <c r="NL798" s="2" t="s">
        <v>1785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239</v>
      </c>
      <c r="NV798" s="2" t="s">
        <v>237</v>
      </c>
      <c r="NW798" s="2" t="s">
        <v>1779</v>
      </c>
      <c r="NX798" s="2" t="s">
        <v>1950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239</v>
      </c>
      <c r="OH798" s="2" t="s">
        <v>237</v>
      </c>
      <c r="OI798" s="2" t="s">
        <v>1252</v>
      </c>
      <c r="OJ798" s="2" t="s">
        <v>1720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252</v>
      </c>
      <c r="OT798" s="2" t="s">
        <v>223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236</v>
      </c>
      <c r="PF798" s="2" t="s">
        <v>223</v>
      </c>
      <c r="PG798" s="2" t="s">
        <v>226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266</v>
      </c>
      <c r="QD798" s="2" t="s">
        <v>223</v>
      </c>
      <c r="QE798" s="2" t="s">
        <v>226</v>
      </c>
      <c r="QF798" s="2" t="s">
        <v>226</v>
      </c>
      <c r="QG798" s="2" t="s">
        <v>238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239</v>
      </c>
      <c r="QP798" s="2" t="s">
        <v>237</v>
      </c>
      <c r="QQ798" s="2" t="s">
        <v>4757</v>
      </c>
      <c r="QR798" s="2" t="s">
        <v>226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266</v>
      </c>
      <c r="RB798" s="2" t="s">
        <v>223</v>
      </c>
      <c r="RC798" s="2" t="s">
        <v>226</v>
      </c>
      <c r="RD798" s="2" t="s">
        <v>226</v>
      </c>
      <c r="RE798" s="2" t="s">
        <v>238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226</v>
      </c>
      <c r="RO798" s="2" t="s">
        <v>226</v>
      </c>
      <c r="RP798" s="2" t="s">
        <v>226</v>
      </c>
      <c r="RQ798" s="2" t="s">
        <v>226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236</v>
      </c>
      <c r="RZ798" s="2" t="s">
        <v>237</v>
      </c>
      <c r="SA798" s="2" t="s">
        <v>226</v>
      </c>
      <c r="SB798" s="2" t="s">
        <v>226</v>
      </c>
      <c r="SC798" s="2" t="s">
        <v>238</v>
      </c>
      <c r="SD798" s="2" t="s">
        <v>226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>
        <v>50</v>
      </c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>
        <v>80</v>
      </c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</row>
    <row r="799">
      <c r="A799" s="2" t="s">
        <v>5142</v>
      </c>
      <c r="B799" s="2" t="s">
        <v>577</v>
      </c>
      <c r="C799" s="2" t="s">
        <v>4666</v>
      </c>
      <c r="D799" s="2" t="s">
        <v>486</v>
      </c>
      <c r="E799" s="2" t="s">
        <v>3495</v>
      </c>
      <c r="F799" s="2" t="s">
        <v>4882</v>
      </c>
      <c r="G799" s="2" t="s">
        <v>4883</v>
      </c>
      <c r="H799" s="2" t="s">
        <v>4884</v>
      </c>
      <c r="I799" s="2" t="s">
        <v>5143</v>
      </c>
      <c r="J799" s="2" t="s">
        <v>582</v>
      </c>
      <c r="K799" s="2" t="s">
        <v>4886</v>
      </c>
      <c r="L799" s="3">
        <v>28.2</v>
      </c>
      <c r="M799" s="3">
        <v>29.61</v>
      </c>
      <c r="N799" s="3">
        <v>59.99</v>
      </c>
      <c r="O799" s="2" t="s">
        <v>283</v>
      </c>
      <c r="P799" s="2" t="s">
        <v>284</v>
      </c>
      <c r="Q799" s="2" t="s">
        <v>225</v>
      </c>
      <c r="R799" s="2" t="s">
        <v>226</v>
      </c>
      <c r="S799" s="2" t="s">
        <v>4887</v>
      </c>
      <c r="T799" s="2" t="s">
        <v>969</v>
      </c>
      <c r="U799" s="2" t="s">
        <v>489</v>
      </c>
      <c r="V799" s="2" t="s">
        <v>970</v>
      </c>
      <c r="W799" s="2" t="s">
        <v>971</v>
      </c>
      <c r="X799" s="2" t="s">
        <v>231</v>
      </c>
      <c r="Y799" s="2" t="s">
        <v>819</v>
      </c>
      <c r="Z799" s="4">
        <v>349</v>
      </c>
      <c r="AA799" s="4">
        <f>=ROUNDDOWN(94.3243243243243,0)</f>
      </c>
      <c r="AB799" s="5">
        <v>3.7</v>
      </c>
      <c r="AC799" s="2" t="s">
        <v>226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>
        <v>31</v>
      </c>
      <c r="AQ799" s="8">
        <v>739.46</v>
      </c>
      <c r="AR799" s="4">
        <v>24</v>
      </c>
      <c r="AS799" s="8">
        <v>689.18</v>
      </c>
      <c r="AT799" s="7">
        <v>0.2917</v>
      </c>
      <c r="AU799" s="7">
        <v>0.073</v>
      </c>
      <c r="AV799" s="4">
        <v>65</v>
      </c>
      <c r="AW799" s="8">
        <v>1619</v>
      </c>
      <c r="AX799" s="4">
        <v>46</v>
      </c>
      <c r="AY799" s="8">
        <v>1470.39</v>
      </c>
      <c r="AZ799" s="7">
        <v>0.413</v>
      </c>
      <c r="BA799" s="7">
        <v>0.1011</v>
      </c>
      <c r="BB799" s="7">
        <v>0.4567</v>
      </c>
      <c r="BC799" s="4">
        <v>65</v>
      </c>
      <c r="BD799" s="8">
        <v>1619</v>
      </c>
      <c r="BE799" s="4">
        <v>151</v>
      </c>
      <c r="BF799" s="8">
        <v>3728.45</v>
      </c>
      <c r="BG799" s="7">
        <v>-0.5695</v>
      </c>
      <c r="BH799" s="7">
        <v>-0.5658</v>
      </c>
      <c r="BI799" s="7">
        <v>1</v>
      </c>
      <c r="BJ799" s="4">
        <v>31</v>
      </c>
      <c r="BK799" s="8">
        <v>739.46</v>
      </c>
      <c r="BL799" s="2" t="s">
        <v>5144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266</v>
      </c>
      <c r="BV799" s="2" t="s">
        <v>223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>
        <v>4</v>
      </c>
      <c r="CB799" s="8">
        <v>122.88</v>
      </c>
      <c r="CC799" s="4">
        <v>3</v>
      </c>
      <c r="CD799" s="8">
        <v>92.16</v>
      </c>
      <c r="CE799" s="7">
        <v>0.3333</v>
      </c>
      <c r="CF799" s="7">
        <v>0.3333</v>
      </c>
      <c r="CG799" s="2" t="s">
        <v>239</v>
      </c>
      <c r="CH799" s="2" t="s">
        <v>223</v>
      </c>
      <c r="CI799" s="2" t="s">
        <v>742</v>
      </c>
      <c r="CJ799" s="2" t="s">
        <v>1264</v>
      </c>
      <c r="CK799" s="2" t="s">
        <v>238</v>
      </c>
      <c r="CL799" s="2" t="s">
        <v>226</v>
      </c>
      <c r="CM799" s="4">
        <v>9</v>
      </c>
      <c r="CN799" s="8">
        <v>254.56</v>
      </c>
      <c r="CO799" s="4">
        <v>3</v>
      </c>
      <c r="CP799" s="8">
        <v>87.78</v>
      </c>
      <c r="CQ799" s="7">
        <v>2</v>
      </c>
      <c r="CR799" s="7">
        <v>1.9</v>
      </c>
      <c r="CS799" s="2" t="s">
        <v>239</v>
      </c>
      <c r="CT799" s="2" t="s">
        <v>223</v>
      </c>
      <c r="CU799" s="2" t="s">
        <v>628</v>
      </c>
      <c r="CV799" s="2" t="s">
        <v>1638</v>
      </c>
      <c r="CW799" s="2" t="s">
        <v>238</v>
      </c>
      <c r="CX799" s="2" t="s">
        <v>226</v>
      </c>
      <c r="CY799" s="4"/>
      <c r="CZ799" s="8"/>
      <c r="DA799" s="4"/>
      <c r="DB799" s="8"/>
      <c r="DC799" s="7"/>
      <c r="DD799" s="7"/>
      <c r="DE799" s="2" t="s">
        <v>239</v>
      </c>
      <c r="DF799" s="2" t="s">
        <v>223</v>
      </c>
      <c r="DG799" s="2" t="s">
        <v>3502</v>
      </c>
      <c r="DH799" s="2" t="s">
        <v>1266</v>
      </c>
      <c r="DI799" s="2" t="s">
        <v>238</v>
      </c>
      <c r="DJ799" s="2" t="s">
        <v>226</v>
      </c>
      <c r="DK799" s="4">
        <v>7</v>
      </c>
      <c r="DL799" s="8">
        <v>121.45</v>
      </c>
      <c r="DM799" s="4">
        <v>3</v>
      </c>
      <c r="DN799" s="8">
        <v>83.84</v>
      </c>
      <c r="DO799" s="7">
        <v>1.3333</v>
      </c>
      <c r="DP799" s="7">
        <v>0.4486</v>
      </c>
      <c r="DQ799" s="2" t="s">
        <v>239</v>
      </c>
      <c r="DR799" s="2" t="s">
        <v>223</v>
      </c>
      <c r="DS799" s="2" t="s">
        <v>3506</v>
      </c>
      <c r="DT799" s="2" t="s">
        <v>1548</v>
      </c>
      <c r="DU799" s="2" t="s">
        <v>291</v>
      </c>
      <c r="DV799" s="2" t="s">
        <v>226</v>
      </c>
      <c r="DW799" s="4">
        <v>8</v>
      </c>
      <c r="DX799" s="8">
        <v>149.2</v>
      </c>
      <c r="DY799" s="4">
        <v>1</v>
      </c>
      <c r="DZ799" s="8">
        <v>31.09</v>
      </c>
      <c r="EA799" s="7">
        <v>7</v>
      </c>
      <c r="EB799" s="7">
        <v>3.799</v>
      </c>
      <c r="EC799" s="2" t="s">
        <v>239</v>
      </c>
      <c r="ED799" s="2" t="s">
        <v>223</v>
      </c>
      <c r="EE799" s="2" t="s">
        <v>1719</v>
      </c>
      <c r="EF799" s="2" t="s">
        <v>664</v>
      </c>
      <c r="EG799" s="2" t="s">
        <v>238</v>
      </c>
      <c r="EH799" s="2" t="s">
        <v>226</v>
      </c>
      <c r="EI799" s="4">
        <v>2</v>
      </c>
      <c r="EJ799" s="8">
        <v>49.38</v>
      </c>
      <c r="EK799" s="4">
        <v>7</v>
      </c>
      <c r="EL799" s="8">
        <v>187.88</v>
      </c>
      <c r="EM799" s="7">
        <v>-0.7143</v>
      </c>
      <c r="EN799" s="7">
        <v>-0.7372</v>
      </c>
      <c r="EO799" s="2" t="s">
        <v>239</v>
      </c>
      <c r="EP799" s="2" t="s">
        <v>223</v>
      </c>
      <c r="EQ799" s="2" t="s">
        <v>628</v>
      </c>
      <c r="ER799" s="2" t="s">
        <v>1717</v>
      </c>
      <c r="ES799" s="2" t="s">
        <v>238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239</v>
      </c>
      <c r="FB799" s="2" t="s">
        <v>223</v>
      </c>
      <c r="FC799" s="2" t="s">
        <v>1768</v>
      </c>
      <c r="FD799" s="2" t="s">
        <v>774</v>
      </c>
      <c r="FE799" s="2" t="s">
        <v>238</v>
      </c>
      <c r="FF799" s="2" t="s">
        <v>226</v>
      </c>
      <c r="FG799" s="4">
        <v>1</v>
      </c>
      <c r="FH799" s="8">
        <v>41.99</v>
      </c>
      <c r="FI799" s="4"/>
      <c r="FJ799" s="8"/>
      <c r="FK799" s="7"/>
      <c r="FL799" s="7"/>
      <c r="FM799" s="2" t="s">
        <v>239</v>
      </c>
      <c r="FN799" s="2" t="s">
        <v>223</v>
      </c>
      <c r="FO799" s="2" t="s">
        <v>628</v>
      </c>
      <c r="FP799" s="2" t="s">
        <v>1786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226</v>
      </c>
      <c r="FZ799" s="2" t="s">
        <v>226</v>
      </c>
      <c r="GA799" s="2" t="s">
        <v>226</v>
      </c>
      <c r="GB799" s="2" t="s">
        <v>226</v>
      </c>
      <c r="GC799" s="2" t="s">
        <v>226</v>
      </c>
      <c r="GD799" s="2" t="s">
        <v>226</v>
      </c>
      <c r="GE799" s="4"/>
      <c r="GF799" s="8"/>
      <c r="GG799" s="4">
        <v>1</v>
      </c>
      <c r="GH799" s="8">
        <v>31.09</v>
      </c>
      <c r="GI799" s="7">
        <v>-1</v>
      </c>
      <c r="GJ799" s="7">
        <v>-1</v>
      </c>
      <c r="GK799" s="2" t="s">
        <v>1002</v>
      </c>
      <c r="GL799" s="2" t="s">
        <v>237</v>
      </c>
      <c r="GM799" s="2" t="s">
        <v>3336</v>
      </c>
      <c r="GN799" s="2" t="s">
        <v>5145</v>
      </c>
      <c r="GO799" s="2" t="s">
        <v>238</v>
      </c>
      <c r="GP799" s="2" t="s">
        <v>226</v>
      </c>
      <c r="GQ799" s="4"/>
      <c r="GR799" s="8"/>
      <c r="GS799" s="4">
        <v>4</v>
      </c>
      <c r="GT799" s="8">
        <v>116.12</v>
      </c>
      <c r="GU799" s="7">
        <v>-1</v>
      </c>
      <c r="GV799" s="7">
        <v>-1</v>
      </c>
      <c r="GW799" s="2" t="s">
        <v>239</v>
      </c>
      <c r="GX799" s="2" t="s">
        <v>223</v>
      </c>
      <c r="GY799" s="2" t="s">
        <v>3502</v>
      </c>
      <c r="GZ799" s="2" t="s">
        <v>1795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239</v>
      </c>
      <c r="HJ799" s="2" t="s">
        <v>223</v>
      </c>
      <c r="HK799" s="2" t="s">
        <v>377</v>
      </c>
      <c r="HL799" s="2" t="s">
        <v>226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266</v>
      </c>
      <c r="HV799" s="2" t="s">
        <v>223</v>
      </c>
      <c r="HW799" s="2" t="s">
        <v>3502</v>
      </c>
      <c r="HX799" s="2" t="s">
        <v>752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252</v>
      </c>
      <c r="IH799" s="2" t="s">
        <v>223</v>
      </c>
      <c r="II799" s="2" t="s">
        <v>226</v>
      </c>
      <c r="IJ799" s="2" t="s">
        <v>226</v>
      </c>
      <c r="IK799" s="2" t="s">
        <v>238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226</v>
      </c>
      <c r="IT799" s="2" t="s">
        <v>226</v>
      </c>
      <c r="IU799" s="2" t="s">
        <v>226</v>
      </c>
      <c r="IV799" s="2" t="s">
        <v>226</v>
      </c>
      <c r="IW799" s="2" t="s">
        <v>226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252</v>
      </c>
      <c r="JF799" s="2" t="s">
        <v>223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252</v>
      </c>
      <c r="JR799" s="2" t="s">
        <v>223</v>
      </c>
      <c r="JS799" s="2" t="s">
        <v>226</v>
      </c>
      <c r="JT799" s="2" t="s">
        <v>226</v>
      </c>
      <c r="JU799" s="2" t="s">
        <v>238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223</v>
      </c>
      <c r="KE799" s="2" t="s">
        <v>226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236</v>
      </c>
      <c r="KP799" s="2" t="s">
        <v>223</v>
      </c>
      <c r="KQ799" s="2" t="s">
        <v>226</v>
      </c>
      <c r="KR799" s="2" t="s">
        <v>226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252</v>
      </c>
      <c r="LB799" s="2" t="s">
        <v>223</v>
      </c>
      <c r="LC799" s="2" t="s">
        <v>226</v>
      </c>
      <c r="LD799" s="2" t="s">
        <v>226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223</v>
      </c>
      <c r="LO799" s="2" t="s">
        <v>321</v>
      </c>
      <c r="LP799" s="2" t="s">
        <v>2966</v>
      </c>
      <c r="LQ799" s="2" t="s">
        <v>238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236</v>
      </c>
      <c r="MX799" s="2" t="s">
        <v>223</v>
      </c>
      <c r="MY799" s="2" t="s">
        <v>226</v>
      </c>
      <c r="MZ799" s="2" t="s">
        <v>226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239</v>
      </c>
      <c r="NJ799" s="2" t="s">
        <v>261</v>
      </c>
      <c r="NK799" s="2" t="s">
        <v>1548</v>
      </c>
      <c r="NL799" s="2" t="s">
        <v>1060</v>
      </c>
      <c r="NM799" s="2" t="s">
        <v>238</v>
      </c>
      <c r="NN799" s="2" t="s">
        <v>226</v>
      </c>
      <c r="NO799" s="4"/>
      <c r="NP799" s="8"/>
      <c r="NQ799" s="4">
        <v>2</v>
      </c>
      <c r="NR799" s="8">
        <v>59.22</v>
      </c>
      <c r="NS799" s="7">
        <v>-1</v>
      </c>
      <c r="NT799" s="7">
        <v>-1</v>
      </c>
      <c r="NU799" s="2" t="s">
        <v>239</v>
      </c>
      <c r="NV799" s="2" t="s">
        <v>237</v>
      </c>
      <c r="NW799" s="2" t="s">
        <v>1779</v>
      </c>
      <c r="NX799" s="2" t="s">
        <v>1950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239</v>
      </c>
      <c r="OH799" s="2" t="s">
        <v>237</v>
      </c>
      <c r="OI799" s="2" t="s">
        <v>4609</v>
      </c>
      <c r="OJ799" s="2" t="s">
        <v>324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252</v>
      </c>
      <c r="OT799" s="2" t="s">
        <v>223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252</v>
      </c>
      <c r="PF799" s="2" t="s">
        <v>223</v>
      </c>
      <c r="PG799" s="2" t="s">
        <v>226</v>
      </c>
      <c r="PH799" s="2" t="s">
        <v>226</v>
      </c>
      <c r="PI799" s="2" t="s">
        <v>238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266</v>
      </c>
      <c r="QD799" s="2" t="s">
        <v>223</v>
      </c>
      <c r="QE799" s="2" t="s">
        <v>226</v>
      </c>
      <c r="QF799" s="2" t="s">
        <v>226</v>
      </c>
      <c r="QG799" s="2" t="s">
        <v>238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239</v>
      </c>
      <c r="QP799" s="2" t="s">
        <v>237</v>
      </c>
      <c r="QQ799" s="2" t="s">
        <v>3502</v>
      </c>
      <c r="QR799" s="2" t="s">
        <v>226</v>
      </c>
      <c r="QS799" s="2" t="s">
        <v>238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266</v>
      </c>
      <c r="RB799" s="2" t="s">
        <v>223</v>
      </c>
      <c r="RC799" s="2" t="s">
        <v>226</v>
      </c>
      <c r="RD799" s="2" t="s">
        <v>226</v>
      </c>
      <c r="RE799" s="2" t="s">
        <v>238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226</v>
      </c>
      <c r="RN799" s="2" t="s">
        <v>226</v>
      </c>
      <c r="RO799" s="2" t="s">
        <v>226</v>
      </c>
      <c r="RP799" s="2" t="s">
        <v>226</v>
      </c>
      <c r="RQ799" s="2" t="s">
        <v>226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236</v>
      </c>
      <c r="RZ799" s="2" t="s">
        <v>237</v>
      </c>
      <c r="SA799" s="2" t="s">
        <v>843</v>
      </c>
      <c r="SB799" s="2" t="s">
        <v>226</v>
      </c>
      <c r="SC799" s="2" t="s">
        <v>238</v>
      </c>
      <c r="SD799" s="2" t="s">
        <v>226</v>
      </c>
      <c r="SE799" s="4">
        <v>330</v>
      </c>
      <c r="SF799" s="4">
        <v>19</v>
      </c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</row>
    <row r="800">
      <c r="A800" s="2" t="s">
        <v>5146</v>
      </c>
      <c r="B800" s="2" t="s">
        <v>577</v>
      </c>
      <c r="C800" s="2" t="s">
        <v>4666</v>
      </c>
      <c r="D800" s="2" t="s">
        <v>486</v>
      </c>
      <c r="E800" s="2" t="s">
        <v>3495</v>
      </c>
      <c r="F800" s="2" t="s">
        <v>4882</v>
      </c>
      <c r="G800" s="2" t="s">
        <v>4883</v>
      </c>
      <c r="H800" s="2" t="s">
        <v>4884</v>
      </c>
      <c r="I800" s="2" t="s">
        <v>5143</v>
      </c>
      <c r="J800" s="2" t="s">
        <v>221</v>
      </c>
      <c r="K800" s="2" t="s">
        <v>4886</v>
      </c>
      <c r="L800" s="3">
        <v>32.9</v>
      </c>
      <c r="M800" s="3">
        <v>34.54</v>
      </c>
      <c r="N800" s="3">
        <v>69.99</v>
      </c>
      <c r="O800" s="2" t="s">
        <v>283</v>
      </c>
      <c r="P800" s="2" t="s">
        <v>284</v>
      </c>
      <c r="Q800" s="2" t="s">
        <v>225</v>
      </c>
      <c r="R800" s="2" t="s">
        <v>226</v>
      </c>
      <c r="S800" s="2" t="s">
        <v>4887</v>
      </c>
      <c r="T800" s="2" t="s">
        <v>969</v>
      </c>
      <c r="U800" s="2" t="s">
        <v>371</v>
      </c>
      <c r="V800" s="2" t="s">
        <v>970</v>
      </c>
      <c r="W800" s="2" t="s">
        <v>971</v>
      </c>
      <c r="X800" s="2" t="s">
        <v>231</v>
      </c>
      <c r="Y800" s="2" t="s">
        <v>819</v>
      </c>
      <c r="Z800" s="4">
        <v>56</v>
      </c>
      <c r="AA800" s="4">
        <f>=ROUNDDOWN(17.5,0)</f>
      </c>
      <c r="AB800" s="5">
        <v>3.2</v>
      </c>
      <c r="AC800" s="2" t="s">
        <v>226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34</v>
      </c>
      <c r="AQ800" s="8">
        <v>879.54</v>
      </c>
      <c r="AR800" s="4">
        <v>22</v>
      </c>
      <c r="AS800" s="8">
        <v>781.21</v>
      </c>
      <c r="AT800" s="7">
        <v>0.5455</v>
      </c>
      <c r="AU800" s="7">
        <v>0.1259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0.5433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34</v>
      </c>
      <c r="BK800" s="8">
        <v>879.54</v>
      </c>
      <c r="BL800" s="2" t="s">
        <v>5147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266</v>
      </c>
      <c r="BV800" s="2" t="s">
        <v>223</v>
      </c>
      <c r="BW800" s="2" t="s">
        <v>226</v>
      </c>
      <c r="BX800" s="2" t="s">
        <v>226</v>
      </c>
      <c r="BY800" s="2" t="s">
        <v>238</v>
      </c>
      <c r="BZ800" s="2" t="s">
        <v>226</v>
      </c>
      <c r="CA800" s="4">
        <v>3</v>
      </c>
      <c r="CB800" s="8">
        <v>110.58</v>
      </c>
      <c r="CC800" s="4">
        <v>3</v>
      </c>
      <c r="CD800" s="8">
        <v>110.58</v>
      </c>
      <c r="CE800" s="7"/>
      <c r="CF800" s="7"/>
      <c r="CG800" s="2" t="s">
        <v>239</v>
      </c>
      <c r="CH800" s="2" t="s">
        <v>223</v>
      </c>
      <c r="CI800" s="2" t="s">
        <v>742</v>
      </c>
      <c r="CJ800" s="2" t="s">
        <v>753</v>
      </c>
      <c r="CK800" s="2" t="s">
        <v>238</v>
      </c>
      <c r="CL800" s="2" t="s">
        <v>226</v>
      </c>
      <c r="CM800" s="4">
        <v>6</v>
      </c>
      <c r="CN800" s="8">
        <v>221.16</v>
      </c>
      <c r="CO800" s="4">
        <v>3</v>
      </c>
      <c r="CP800" s="8">
        <v>110.58</v>
      </c>
      <c r="CQ800" s="7">
        <v>1</v>
      </c>
      <c r="CR800" s="7">
        <v>1</v>
      </c>
      <c r="CS800" s="2" t="s">
        <v>239</v>
      </c>
      <c r="CT800" s="2" t="s">
        <v>223</v>
      </c>
      <c r="CU800" s="2" t="s">
        <v>628</v>
      </c>
      <c r="CV800" s="2" t="s">
        <v>3031</v>
      </c>
      <c r="CW800" s="2" t="s">
        <v>238</v>
      </c>
      <c r="CX800" s="2" t="s">
        <v>226</v>
      </c>
      <c r="CY800" s="4">
        <v>4</v>
      </c>
      <c r="CZ800" s="8">
        <v>87.32</v>
      </c>
      <c r="DA800" s="4">
        <v>7</v>
      </c>
      <c r="DB800" s="8">
        <v>254.73</v>
      </c>
      <c r="DC800" s="7">
        <v>-0.4286</v>
      </c>
      <c r="DD800" s="7">
        <v>-0.6572</v>
      </c>
      <c r="DE800" s="2" t="s">
        <v>239</v>
      </c>
      <c r="DF800" s="2" t="s">
        <v>223</v>
      </c>
      <c r="DG800" s="2" t="s">
        <v>752</v>
      </c>
      <c r="DH800" s="2" t="s">
        <v>757</v>
      </c>
      <c r="DI800" s="2" t="s">
        <v>291</v>
      </c>
      <c r="DJ800" s="2" t="s">
        <v>226</v>
      </c>
      <c r="DK800" s="4">
        <v>13</v>
      </c>
      <c r="DL800" s="8">
        <v>270.66</v>
      </c>
      <c r="DM800" s="4"/>
      <c r="DN800" s="8"/>
      <c r="DO800" s="7"/>
      <c r="DP800" s="7"/>
      <c r="DQ800" s="2" t="s">
        <v>239</v>
      </c>
      <c r="DR800" s="2" t="s">
        <v>223</v>
      </c>
      <c r="DS800" s="2" t="s">
        <v>3506</v>
      </c>
      <c r="DT800" s="2" t="s">
        <v>1738</v>
      </c>
      <c r="DU800" s="2" t="s">
        <v>291</v>
      </c>
      <c r="DV800" s="2" t="s">
        <v>226</v>
      </c>
      <c r="DW800" s="4">
        <v>6</v>
      </c>
      <c r="DX800" s="8">
        <v>130.56</v>
      </c>
      <c r="DY800" s="4"/>
      <c r="DZ800" s="8"/>
      <c r="EA800" s="7"/>
      <c r="EB800" s="7"/>
      <c r="EC800" s="2" t="s">
        <v>239</v>
      </c>
      <c r="ED800" s="2" t="s">
        <v>223</v>
      </c>
      <c r="EE800" s="2" t="s">
        <v>1719</v>
      </c>
      <c r="EF800" s="2" t="s">
        <v>4761</v>
      </c>
      <c r="EG800" s="2" t="s">
        <v>238</v>
      </c>
      <c r="EH800" s="2" t="s">
        <v>226</v>
      </c>
      <c r="EI800" s="4">
        <v>2</v>
      </c>
      <c r="EJ800" s="8">
        <v>59.26</v>
      </c>
      <c r="EK800" s="4">
        <v>4</v>
      </c>
      <c r="EL800" s="8">
        <v>128.84</v>
      </c>
      <c r="EM800" s="7">
        <v>-0.5</v>
      </c>
      <c r="EN800" s="7">
        <v>-0.54</v>
      </c>
      <c r="EO800" s="2" t="s">
        <v>239</v>
      </c>
      <c r="EP800" s="2" t="s">
        <v>223</v>
      </c>
      <c r="EQ800" s="2" t="s">
        <v>3299</v>
      </c>
      <c r="ER800" s="2" t="s">
        <v>4270</v>
      </c>
      <c r="ES800" s="2" t="s">
        <v>238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239</v>
      </c>
      <c r="FB800" s="2" t="s">
        <v>223</v>
      </c>
      <c r="FC800" s="2" t="s">
        <v>1768</v>
      </c>
      <c r="FD800" s="2" t="s">
        <v>2004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223</v>
      </c>
      <c r="FO800" s="2" t="s">
        <v>628</v>
      </c>
      <c r="FP800" s="2" t="s">
        <v>748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226</v>
      </c>
      <c r="FZ800" s="2" t="s">
        <v>226</v>
      </c>
      <c r="GA800" s="2" t="s">
        <v>226</v>
      </c>
      <c r="GB800" s="2" t="s">
        <v>226</v>
      </c>
      <c r="GC800" s="2" t="s">
        <v>226</v>
      </c>
      <c r="GD800" s="2" t="s">
        <v>226</v>
      </c>
      <c r="GE800" s="4"/>
      <c r="GF800" s="8"/>
      <c r="GG800" s="4">
        <v>2</v>
      </c>
      <c r="GH800" s="8">
        <v>72.54</v>
      </c>
      <c r="GI800" s="7">
        <v>-1</v>
      </c>
      <c r="GJ800" s="7">
        <v>-1</v>
      </c>
      <c r="GK800" s="2" t="s">
        <v>1002</v>
      </c>
      <c r="GL800" s="2" t="s">
        <v>237</v>
      </c>
      <c r="GM800" s="2" t="s">
        <v>343</v>
      </c>
      <c r="GN800" s="2" t="s">
        <v>2600</v>
      </c>
      <c r="GO800" s="2" t="s">
        <v>238</v>
      </c>
      <c r="GP800" s="2" t="s">
        <v>226</v>
      </c>
      <c r="GQ800" s="4"/>
      <c r="GR800" s="8"/>
      <c r="GS800" s="4">
        <v>1</v>
      </c>
      <c r="GT800" s="8">
        <v>34.84</v>
      </c>
      <c r="GU800" s="7">
        <v>-1</v>
      </c>
      <c r="GV800" s="7">
        <v>-1</v>
      </c>
      <c r="GW800" s="2" t="s">
        <v>239</v>
      </c>
      <c r="GX800" s="2" t="s">
        <v>223</v>
      </c>
      <c r="GY800" s="2" t="s">
        <v>752</v>
      </c>
      <c r="GZ800" s="2" t="s">
        <v>1796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239</v>
      </c>
      <c r="HJ800" s="2" t="s">
        <v>223</v>
      </c>
      <c r="HK800" s="2" t="s">
        <v>377</v>
      </c>
      <c r="HL800" s="2" t="s">
        <v>226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266</v>
      </c>
      <c r="HV800" s="2" t="s">
        <v>223</v>
      </c>
      <c r="HW800" s="2" t="s">
        <v>752</v>
      </c>
      <c r="HX800" s="2" t="s">
        <v>799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252</v>
      </c>
      <c r="IH800" s="2" t="s">
        <v>223</v>
      </c>
      <c r="II800" s="2" t="s">
        <v>226</v>
      </c>
      <c r="IJ800" s="2" t="s">
        <v>226</v>
      </c>
      <c r="IK800" s="2" t="s">
        <v>238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226</v>
      </c>
      <c r="IT800" s="2" t="s">
        <v>226</v>
      </c>
      <c r="IU800" s="2" t="s">
        <v>226</v>
      </c>
      <c r="IV800" s="2" t="s">
        <v>226</v>
      </c>
      <c r="IW800" s="2" t="s">
        <v>226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252</v>
      </c>
      <c r="JF800" s="2" t="s">
        <v>223</v>
      </c>
      <c r="JG800" s="2" t="s">
        <v>226</v>
      </c>
      <c r="JH800" s="2" t="s">
        <v>226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252</v>
      </c>
      <c r="JR800" s="2" t="s">
        <v>223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223</v>
      </c>
      <c r="KE800" s="2" t="s">
        <v>226</v>
      </c>
      <c r="KF800" s="2" t="s">
        <v>226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223</v>
      </c>
      <c r="KQ800" s="2" t="s">
        <v>226</v>
      </c>
      <c r="KR800" s="2" t="s">
        <v>226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252</v>
      </c>
      <c r="LB800" s="2" t="s">
        <v>223</v>
      </c>
      <c r="LC800" s="2" t="s">
        <v>226</v>
      </c>
      <c r="LD800" s="2" t="s">
        <v>226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223</v>
      </c>
      <c r="LO800" s="2" t="s">
        <v>321</v>
      </c>
      <c r="LP800" s="2" t="s">
        <v>226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223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239</v>
      </c>
      <c r="NJ800" s="2" t="s">
        <v>261</v>
      </c>
      <c r="NK800" s="2" t="s">
        <v>752</v>
      </c>
      <c r="NL800" s="2" t="s">
        <v>1599</v>
      </c>
      <c r="NM800" s="2" t="s">
        <v>238</v>
      </c>
      <c r="NN800" s="2" t="s">
        <v>226</v>
      </c>
      <c r="NO800" s="4"/>
      <c r="NP800" s="8"/>
      <c r="NQ800" s="4">
        <v>2</v>
      </c>
      <c r="NR800" s="8">
        <v>69.1</v>
      </c>
      <c r="NS800" s="7">
        <v>-1</v>
      </c>
      <c r="NT800" s="7">
        <v>-1</v>
      </c>
      <c r="NU800" s="2" t="s">
        <v>239</v>
      </c>
      <c r="NV800" s="2" t="s">
        <v>237</v>
      </c>
      <c r="NW800" s="2" t="s">
        <v>1779</v>
      </c>
      <c r="NX800" s="2" t="s">
        <v>1780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239</v>
      </c>
      <c r="OH800" s="2" t="s">
        <v>237</v>
      </c>
      <c r="OI800" s="2" t="s">
        <v>4609</v>
      </c>
      <c r="OJ800" s="2" t="s">
        <v>832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252</v>
      </c>
      <c r="OT800" s="2" t="s">
        <v>223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252</v>
      </c>
      <c r="PF800" s="2" t="s">
        <v>223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266</v>
      </c>
      <c r="QD800" s="2" t="s">
        <v>223</v>
      </c>
      <c r="QE800" s="2" t="s">
        <v>226</v>
      </c>
      <c r="QF800" s="2" t="s">
        <v>226</v>
      </c>
      <c r="QG800" s="2" t="s">
        <v>238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239</v>
      </c>
      <c r="QP800" s="2" t="s">
        <v>237</v>
      </c>
      <c r="QQ800" s="2" t="s">
        <v>752</v>
      </c>
      <c r="QR800" s="2" t="s">
        <v>226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266</v>
      </c>
      <c r="RB800" s="2" t="s">
        <v>223</v>
      </c>
      <c r="RC800" s="2" t="s">
        <v>226</v>
      </c>
      <c r="RD800" s="2" t="s">
        <v>226</v>
      </c>
      <c r="RE800" s="2" t="s">
        <v>238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226</v>
      </c>
      <c r="RN800" s="2" t="s">
        <v>226</v>
      </c>
      <c r="RO800" s="2" t="s">
        <v>226</v>
      </c>
      <c r="RP800" s="2" t="s">
        <v>226</v>
      </c>
      <c r="RQ800" s="2" t="s">
        <v>226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236</v>
      </c>
      <c r="RZ800" s="2" t="s">
        <v>237</v>
      </c>
      <c r="SA800" s="2" t="s">
        <v>843</v>
      </c>
      <c r="SB800" s="2" t="s">
        <v>226</v>
      </c>
      <c r="SC800" s="2" t="s">
        <v>238</v>
      </c>
      <c r="SD800" s="2" t="s">
        <v>226</v>
      </c>
      <c r="SE800" s="4">
        <v>29</v>
      </c>
      <c r="SF800" s="4">
        <v>27</v>
      </c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</row>
    <row r="801">
      <c r="A801" s="2" t="s">
        <v>5148</v>
      </c>
      <c r="B801" s="2" t="s">
        <v>577</v>
      </c>
      <c r="C801" s="2" t="s">
        <v>4666</v>
      </c>
      <c r="D801" s="2" t="s">
        <v>486</v>
      </c>
      <c r="E801" s="2" t="s">
        <v>3495</v>
      </c>
      <c r="F801" s="2" t="s">
        <v>4882</v>
      </c>
      <c r="G801" s="2" t="s">
        <v>4883</v>
      </c>
      <c r="H801" s="2" t="s">
        <v>4884</v>
      </c>
      <c r="I801" s="2" t="s">
        <v>5143</v>
      </c>
      <c r="J801" s="2" t="s">
        <v>582</v>
      </c>
      <c r="K801" s="2" t="s">
        <v>4894</v>
      </c>
      <c r="L801" s="3">
        <v>28.2</v>
      </c>
      <c r="M801" s="3">
        <v>29.61</v>
      </c>
      <c r="N801" s="3">
        <v>59.99</v>
      </c>
      <c r="O801" s="2" t="s">
        <v>283</v>
      </c>
      <c r="P801" s="2" t="s">
        <v>284</v>
      </c>
      <c r="Q801" s="2" t="s">
        <v>225</v>
      </c>
      <c r="R801" s="2" t="s">
        <v>226</v>
      </c>
      <c r="S801" s="2" t="s">
        <v>4895</v>
      </c>
      <c r="T801" s="2" t="s">
        <v>969</v>
      </c>
      <c r="U801" s="2" t="s">
        <v>489</v>
      </c>
      <c r="V801" s="2" t="s">
        <v>970</v>
      </c>
      <c r="W801" s="2" t="s">
        <v>971</v>
      </c>
      <c r="X801" s="2" t="s">
        <v>231</v>
      </c>
      <c r="Y801" s="2" t="s">
        <v>1728</v>
      </c>
      <c r="Z801" s="4"/>
      <c r="AA801" s="4">
        <f>=ROUNDDOWN({0},0)</f>
      </c>
      <c r="AB801" s="5"/>
      <c r="AC801" s="2" t="s">
        <v>226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>
        <v>56</v>
      </c>
      <c r="AS801" s="8">
        <v>1064.75</v>
      </c>
      <c r="AT801" s="7">
        <v>-1</v>
      </c>
      <c r="AU801" s="7">
        <v>-1</v>
      </c>
      <c r="AV801" s="4" t="s">
        <v>226</v>
      </c>
      <c r="AW801" s="8" t="s">
        <v>226</v>
      </c>
      <c r="AX801" s="4">
        <v>105</v>
      </c>
      <c r="AY801" s="8">
        <v>2258.06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 t="s">
        <v>226</v>
      </c>
      <c r="BJ801" s="4"/>
      <c r="BK801" s="8"/>
      <c r="BL801" s="2" t="s">
        <v>5149</v>
      </c>
      <c r="BM801" s="7"/>
      <c r="BN801" s="7"/>
      <c r="BO801" s="4"/>
      <c r="BP801" s="8"/>
      <c r="BQ801" s="4"/>
      <c r="BR801" s="8"/>
      <c r="BS801" s="7"/>
      <c r="BT801" s="7"/>
      <c r="BU801" s="2" t="s">
        <v>266</v>
      </c>
      <c r="BV801" s="2" t="s">
        <v>237</v>
      </c>
      <c r="BW801" s="2" t="s">
        <v>226</v>
      </c>
      <c r="BX801" s="2" t="s">
        <v>226</v>
      </c>
      <c r="BY801" s="2" t="s">
        <v>238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239</v>
      </c>
      <c r="CH801" s="2" t="s">
        <v>237</v>
      </c>
      <c r="CI801" s="2" t="s">
        <v>681</v>
      </c>
      <c r="CJ801" s="2" t="s">
        <v>701</v>
      </c>
      <c r="CK801" s="2" t="s">
        <v>238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239</v>
      </c>
      <c r="CT801" s="2" t="s">
        <v>237</v>
      </c>
      <c r="CU801" s="2" t="s">
        <v>1728</v>
      </c>
      <c r="CV801" s="2" t="s">
        <v>2201</v>
      </c>
      <c r="CW801" s="2" t="s">
        <v>238</v>
      </c>
      <c r="CX801" s="2" t="s">
        <v>226</v>
      </c>
      <c r="CY801" s="4"/>
      <c r="CZ801" s="8"/>
      <c r="DA801" s="4">
        <v>41</v>
      </c>
      <c r="DB801" s="8">
        <v>752.35</v>
      </c>
      <c r="DC801" s="7">
        <v>-1</v>
      </c>
      <c r="DD801" s="7">
        <v>-1</v>
      </c>
      <c r="DE801" s="2" t="s">
        <v>239</v>
      </c>
      <c r="DF801" s="2" t="s">
        <v>237</v>
      </c>
      <c r="DG801" s="2" t="s">
        <v>654</v>
      </c>
      <c r="DH801" s="2" t="s">
        <v>854</v>
      </c>
      <c r="DI801" s="2" t="s">
        <v>291</v>
      </c>
      <c r="DJ801" s="2" t="s">
        <v>226</v>
      </c>
      <c r="DK801" s="4"/>
      <c r="DL801" s="8"/>
      <c r="DM801" s="4">
        <v>11</v>
      </c>
      <c r="DN801" s="8">
        <v>199.52</v>
      </c>
      <c r="DO801" s="7">
        <v>-1</v>
      </c>
      <c r="DP801" s="7">
        <v>-1</v>
      </c>
      <c r="DQ801" s="2" t="s">
        <v>239</v>
      </c>
      <c r="DR801" s="2" t="s">
        <v>237</v>
      </c>
      <c r="DS801" s="2" t="s">
        <v>1728</v>
      </c>
      <c r="DT801" s="2" t="s">
        <v>3940</v>
      </c>
      <c r="DU801" s="2" t="s">
        <v>291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239</v>
      </c>
      <c r="ED801" s="2" t="s">
        <v>237</v>
      </c>
      <c r="EE801" s="2" t="s">
        <v>1719</v>
      </c>
      <c r="EF801" s="2" t="s">
        <v>2767</v>
      </c>
      <c r="EG801" s="2" t="s">
        <v>238</v>
      </c>
      <c r="EH801" s="2" t="s">
        <v>226</v>
      </c>
      <c r="EI801" s="4"/>
      <c r="EJ801" s="8"/>
      <c r="EK801" s="4">
        <v>2</v>
      </c>
      <c r="EL801" s="8">
        <v>53.68</v>
      </c>
      <c r="EM801" s="7">
        <v>-1</v>
      </c>
      <c r="EN801" s="7">
        <v>-1</v>
      </c>
      <c r="EO801" s="2" t="s">
        <v>239</v>
      </c>
      <c r="EP801" s="2" t="s">
        <v>237</v>
      </c>
      <c r="EQ801" s="2" t="s">
        <v>1728</v>
      </c>
      <c r="ER801" s="2" t="s">
        <v>684</v>
      </c>
      <c r="ES801" s="2" t="s">
        <v>238</v>
      </c>
      <c r="ET801" s="2" t="s">
        <v>226</v>
      </c>
      <c r="EU801" s="4"/>
      <c r="EV801" s="8"/>
      <c r="EW801" s="4">
        <v>2</v>
      </c>
      <c r="EX801" s="8">
        <v>59.2</v>
      </c>
      <c r="EY801" s="7">
        <v>-1</v>
      </c>
      <c r="EZ801" s="7">
        <v>-1</v>
      </c>
      <c r="FA801" s="2" t="s">
        <v>239</v>
      </c>
      <c r="FB801" s="2" t="s">
        <v>237</v>
      </c>
      <c r="FC801" s="2" t="s">
        <v>856</v>
      </c>
      <c r="FD801" s="2" t="s">
        <v>358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237</v>
      </c>
      <c r="FO801" s="2" t="s">
        <v>1728</v>
      </c>
      <c r="FP801" s="2" t="s">
        <v>525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226</v>
      </c>
      <c r="FZ801" s="2" t="s">
        <v>226</v>
      </c>
      <c r="GA801" s="2" t="s">
        <v>226</v>
      </c>
      <c r="GB801" s="2" t="s">
        <v>226</v>
      </c>
      <c r="GC801" s="2" t="s">
        <v>226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1002</v>
      </c>
      <c r="GL801" s="2" t="s">
        <v>237</v>
      </c>
      <c r="GM801" s="2" t="s">
        <v>3336</v>
      </c>
      <c r="GN801" s="2" t="s">
        <v>413</v>
      </c>
      <c r="GO801" s="2" t="s">
        <v>238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239</v>
      </c>
      <c r="GX801" s="2" t="s">
        <v>237</v>
      </c>
      <c r="GY801" s="2" t="s">
        <v>1728</v>
      </c>
      <c r="GZ801" s="2" t="s">
        <v>4301</v>
      </c>
      <c r="HA801" s="2" t="s">
        <v>238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252</v>
      </c>
      <c r="HJ801" s="2" t="s">
        <v>237</v>
      </c>
      <c r="HK801" s="2" t="s">
        <v>226</v>
      </c>
      <c r="HL801" s="2" t="s">
        <v>226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266</v>
      </c>
      <c r="HV801" s="2" t="s">
        <v>237</v>
      </c>
      <c r="HW801" s="2" t="s">
        <v>226</v>
      </c>
      <c r="HX801" s="2" t="s">
        <v>226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252</v>
      </c>
      <c r="IH801" s="2" t="s">
        <v>237</v>
      </c>
      <c r="II801" s="2" t="s">
        <v>226</v>
      </c>
      <c r="IJ801" s="2" t="s">
        <v>226</v>
      </c>
      <c r="IK801" s="2" t="s">
        <v>238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226</v>
      </c>
      <c r="IT801" s="2" t="s">
        <v>226</v>
      </c>
      <c r="IU801" s="2" t="s">
        <v>226</v>
      </c>
      <c r="IV801" s="2" t="s">
        <v>226</v>
      </c>
      <c r="IW801" s="2" t="s">
        <v>226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252</v>
      </c>
      <c r="JF801" s="2" t="s">
        <v>237</v>
      </c>
      <c r="JG801" s="2" t="s">
        <v>226</v>
      </c>
      <c r="JH801" s="2" t="s">
        <v>226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252</v>
      </c>
      <c r="JR801" s="2" t="s">
        <v>237</v>
      </c>
      <c r="JS801" s="2" t="s">
        <v>226</v>
      </c>
      <c r="JT801" s="2" t="s">
        <v>226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236</v>
      </c>
      <c r="KD801" s="2" t="s">
        <v>237</v>
      </c>
      <c r="KE801" s="2" t="s">
        <v>226</v>
      </c>
      <c r="KF801" s="2" t="s">
        <v>226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236</v>
      </c>
      <c r="KP801" s="2" t="s">
        <v>237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252</v>
      </c>
      <c r="LB801" s="2" t="s">
        <v>237</v>
      </c>
      <c r="LC801" s="2" t="s">
        <v>226</v>
      </c>
      <c r="LD801" s="2" t="s">
        <v>226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237</v>
      </c>
      <c r="LO801" s="2" t="s">
        <v>321</v>
      </c>
      <c r="LP801" s="2" t="s">
        <v>226</v>
      </c>
      <c r="LQ801" s="2" t="s">
        <v>238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252</v>
      </c>
      <c r="MX801" s="2" t="s">
        <v>237</v>
      </c>
      <c r="MY801" s="2" t="s">
        <v>226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239</v>
      </c>
      <c r="NJ801" s="2" t="s">
        <v>237</v>
      </c>
      <c r="NK801" s="2" t="s">
        <v>4606</v>
      </c>
      <c r="NL801" s="2" t="s">
        <v>324</v>
      </c>
      <c r="NM801" s="2" t="s">
        <v>291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239</v>
      </c>
      <c r="NV801" s="2" t="s">
        <v>237</v>
      </c>
      <c r="NW801" s="2" t="s">
        <v>1841</v>
      </c>
      <c r="NX801" s="2" t="s">
        <v>870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252</v>
      </c>
      <c r="OH801" s="2" t="s">
        <v>237</v>
      </c>
      <c r="OI801" s="2" t="s">
        <v>226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252</v>
      </c>
      <c r="OT801" s="2" t="s">
        <v>237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226</v>
      </c>
      <c r="PF801" s="2" t="s">
        <v>226</v>
      </c>
      <c r="PG801" s="2" t="s">
        <v>226</v>
      </c>
      <c r="PH801" s="2" t="s">
        <v>226</v>
      </c>
      <c r="PI801" s="2" t="s">
        <v>226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266</v>
      </c>
      <c r="QD801" s="2" t="s">
        <v>237</v>
      </c>
      <c r="QE801" s="2" t="s">
        <v>226</v>
      </c>
      <c r="QF801" s="2" t="s">
        <v>226</v>
      </c>
      <c r="QG801" s="2" t="s">
        <v>238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236</v>
      </c>
      <c r="QP801" s="2" t="s">
        <v>237</v>
      </c>
      <c r="QQ801" s="2" t="s">
        <v>226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266</v>
      </c>
      <c r="RB801" s="2" t="s">
        <v>237</v>
      </c>
      <c r="RC801" s="2" t="s">
        <v>226</v>
      </c>
      <c r="RD801" s="2" t="s">
        <v>226</v>
      </c>
      <c r="RE801" s="2" t="s">
        <v>238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226</v>
      </c>
      <c r="RN801" s="2" t="s">
        <v>226</v>
      </c>
      <c r="RO801" s="2" t="s">
        <v>226</v>
      </c>
      <c r="RP801" s="2" t="s">
        <v>226</v>
      </c>
      <c r="RQ801" s="2" t="s">
        <v>226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236</v>
      </c>
      <c r="RZ801" s="2" t="s">
        <v>237</v>
      </c>
      <c r="SA801" s="2" t="s">
        <v>226</v>
      </c>
      <c r="SB801" s="2" t="s">
        <v>226</v>
      </c>
      <c r="SC801" s="2" t="s">
        <v>238</v>
      </c>
      <c r="SD801" s="2" t="s">
        <v>226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</row>
    <row r="802">
      <c r="A802" s="2" t="s">
        <v>5150</v>
      </c>
      <c r="B802" s="2" t="s">
        <v>577</v>
      </c>
      <c r="C802" s="2" t="s">
        <v>4666</v>
      </c>
      <c r="D802" s="2" t="s">
        <v>486</v>
      </c>
      <c r="E802" s="2" t="s">
        <v>3495</v>
      </c>
      <c r="F802" s="2" t="s">
        <v>4882</v>
      </c>
      <c r="G802" s="2" t="s">
        <v>4883</v>
      </c>
      <c r="H802" s="2" t="s">
        <v>4884</v>
      </c>
      <c r="I802" s="2" t="s">
        <v>5143</v>
      </c>
      <c r="J802" s="2" t="s">
        <v>221</v>
      </c>
      <c r="K802" s="2" t="s">
        <v>4894</v>
      </c>
      <c r="L802" s="3">
        <v>32.9</v>
      </c>
      <c r="M802" s="3">
        <v>34.54</v>
      </c>
      <c r="N802" s="3">
        <v>69.99</v>
      </c>
      <c r="O802" s="2" t="s">
        <v>283</v>
      </c>
      <c r="P802" s="2" t="s">
        <v>284</v>
      </c>
      <c r="Q802" s="2" t="s">
        <v>225</v>
      </c>
      <c r="R802" s="2" t="s">
        <v>226</v>
      </c>
      <c r="S802" s="2" t="s">
        <v>4895</v>
      </c>
      <c r="T802" s="2" t="s">
        <v>969</v>
      </c>
      <c r="U802" s="2" t="s">
        <v>371</v>
      </c>
      <c r="V802" s="2" t="s">
        <v>970</v>
      </c>
      <c r="W802" s="2" t="s">
        <v>971</v>
      </c>
      <c r="X802" s="2" t="s">
        <v>231</v>
      </c>
      <c r="Y802" s="2" t="s">
        <v>1728</v>
      </c>
      <c r="Z802" s="4">
        <v>2</v>
      </c>
      <c r="AA802" s="4">
        <f>=ROUNDDOWN(0.298507462686567,0)</f>
      </c>
      <c r="AB802" s="5">
        <v>6.7</v>
      </c>
      <c r="AC802" s="2" t="s">
        <v>226</v>
      </c>
      <c r="AD802" s="4"/>
      <c r="AE802" s="4"/>
      <c r="AF802" s="6">
        <v>65</v>
      </c>
      <c r="AG802" s="6"/>
      <c r="AH802" s="7">
        <v>0.5595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>
        <v>49</v>
      </c>
      <c r="AS802" s="8">
        <v>1193.31</v>
      </c>
      <c r="AT802" s="7">
        <v>-1</v>
      </c>
      <c r="AU802" s="7">
        <v>-1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/>
      <c r="BK802" s="8"/>
      <c r="BL802" s="2" t="s">
        <v>5151</v>
      </c>
      <c r="BM802" s="7"/>
      <c r="BN802" s="7"/>
      <c r="BO802" s="4"/>
      <c r="BP802" s="8"/>
      <c r="BQ802" s="4"/>
      <c r="BR802" s="8"/>
      <c r="BS802" s="7"/>
      <c r="BT802" s="7"/>
      <c r="BU802" s="2" t="s">
        <v>266</v>
      </c>
      <c r="BV802" s="2" t="s">
        <v>237</v>
      </c>
      <c r="BW802" s="2" t="s">
        <v>226</v>
      </c>
      <c r="BX802" s="2" t="s">
        <v>226</v>
      </c>
      <c r="BY802" s="2" t="s">
        <v>238</v>
      </c>
      <c r="BZ802" s="2" t="s">
        <v>226</v>
      </c>
      <c r="CA802" s="4"/>
      <c r="CB802" s="8"/>
      <c r="CC802" s="4">
        <v>3</v>
      </c>
      <c r="CD802" s="8">
        <v>110.58</v>
      </c>
      <c r="CE802" s="7">
        <v>-1</v>
      </c>
      <c r="CF802" s="7">
        <v>-1</v>
      </c>
      <c r="CG802" s="2" t="s">
        <v>239</v>
      </c>
      <c r="CH802" s="2" t="s">
        <v>237</v>
      </c>
      <c r="CI802" s="2" t="s">
        <v>681</v>
      </c>
      <c r="CJ802" s="2" t="s">
        <v>701</v>
      </c>
      <c r="CK802" s="2" t="s">
        <v>238</v>
      </c>
      <c r="CL802" s="2" t="s">
        <v>226</v>
      </c>
      <c r="CM802" s="4"/>
      <c r="CN802" s="8"/>
      <c r="CO802" s="4">
        <v>4</v>
      </c>
      <c r="CP802" s="8">
        <v>89.56</v>
      </c>
      <c r="CQ802" s="7">
        <v>-1</v>
      </c>
      <c r="CR802" s="7">
        <v>-1</v>
      </c>
      <c r="CS802" s="2" t="s">
        <v>239</v>
      </c>
      <c r="CT802" s="2" t="s">
        <v>237</v>
      </c>
      <c r="CU802" s="2" t="s">
        <v>1728</v>
      </c>
      <c r="CV802" s="2" t="s">
        <v>1272</v>
      </c>
      <c r="CW802" s="2" t="s">
        <v>238</v>
      </c>
      <c r="CX802" s="2" t="s">
        <v>226</v>
      </c>
      <c r="CY802" s="4"/>
      <c r="CZ802" s="8"/>
      <c r="DA802" s="4">
        <v>32</v>
      </c>
      <c r="DB802" s="8">
        <v>698.56</v>
      </c>
      <c r="DC802" s="7">
        <v>-1</v>
      </c>
      <c r="DD802" s="7">
        <v>-1</v>
      </c>
      <c r="DE802" s="2" t="s">
        <v>239</v>
      </c>
      <c r="DF802" s="2" t="s">
        <v>237</v>
      </c>
      <c r="DG802" s="2" t="s">
        <v>654</v>
      </c>
      <c r="DH802" s="2" t="s">
        <v>272</v>
      </c>
      <c r="DI802" s="2" t="s">
        <v>291</v>
      </c>
      <c r="DJ802" s="2" t="s">
        <v>226</v>
      </c>
      <c r="DK802" s="4"/>
      <c r="DL802" s="8"/>
      <c r="DM802" s="4">
        <v>5</v>
      </c>
      <c r="DN802" s="8">
        <v>107.57</v>
      </c>
      <c r="DO802" s="7">
        <v>-1</v>
      </c>
      <c r="DP802" s="7">
        <v>-1</v>
      </c>
      <c r="DQ802" s="2" t="s">
        <v>239</v>
      </c>
      <c r="DR802" s="2" t="s">
        <v>237</v>
      </c>
      <c r="DS802" s="2" t="s">
        <v>1728</v>
      </c>
      <c r="DT802" s="2" t="s">
        <v>685</v>
      </c>
      <c r="DU802" s="2" t="s">
        <v>291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239</v>
      </c>
      <c r="ED802" s="2" t="s">
        <v>237</v>
      </c>
      <c r="EE802" s="2" t="s">
        <v>1719</v>
      </c>
      <c r="EF802" s="2" t="s">
        <v>458</v>
      </c>
      <c r="EG802" s="2" t="s">
        <v>238</v>
      </c>
      <c r="EH802" s="2" t="s">
        <v>226</v>
      </c>
      <c r="EI802" s="4"/>
      <c r="EJ802" s="8"/>
      <c r="EK802" s="4">
        <v>2</v>
      </c>
      <c r="EL802" s="8">
        <v>64.42</v>
      </c>
      <c r="EM802" s="7">
        <v>-1</v>
      </c>
      <c r="EN802" s="7">
        <v>-1</v>
      </c>
      <c r="EO802" s="2" t="s">
        <v>239</v>
      </c>
      <c r="EP802" s="2" t="s">
        <v>237</v>
      </c>
      <c r="EQ802" s="2" t="s">
        <v>1728</v>
      </c>
      <c r="ER802" s="2" t="s">
        <v>677</v>
      </c>
      <c r="ES802" s="2" t="s">
        <v>238</v>
      </c>
      <c r="ET802" s="2" t="s">
        <v>226</v>
      </c>
      <c r="EU802" s="4"/>
      <c r="EV802" s="8"/>
      <c r="EW802" s="4"/>
      <c r="EX802" s="8"/>
      <c r="EY802" s="7"/>
      <c r="EZ802" s="7"/>
      <c r="FA802" s="2" t="s">
        <v>239</v>
      </c>
      <c r="FB802" s="2" t="s">
        <v>237</v>
      </c>
      <c r="FC802" s="2" t="s">
        <v>856</v>
      </c>
      <c r="FD802" s="2" t="s">
        <v>4303</v>
      </c>
      <c r="FE802" s="2" t="s">
        <v>238</v>
      </c>
      <c r="FF802" s="2" t="s">
        <v>226</v>
      </c>
      <c r="FG802" s="4"/>
      <c r="FH802" s="8"/>
      <c r="FI802" s="4">
        <v>1</v>
      </c>
      <c r="FJ802" s="8">
        <v>51.51</v>
      </c>
      <c r="FK802" s="7">
        <v>-1</v>
      </c>
      <c r="FL802" s="7">
        <v>-1</v>
      </c>
      <c r="FM802" s="2" t="s">
        <v>239</v>
      </c>
      <c r="FN802" s="2" t="s">
        <v>237</v>
      </c>
      <c r="FO802" s="2" t="s">
        <v>1728</v>
      </c>
      <c r="FP802" s="2" t="s">
        <v>2278</v>
      </c>
      <c r="FQ802" s="2" t="s">
        <v>238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226</v>
      </c>
      <c r="FZ802" s="2" t="s">
        <v>226</v>
      </c>
      <c r="GA802" s="2" t="s">
        <v>226</v>
      </c>
      <c r="GB802" s="2" t="s">
        <v>226</v>
      </c>
      <c r="GC802" s="2" t="s">
        <v>226</v>
      </c>
      <c r="GD802" s="2" t="s">
        <v>226</v>
      </c>
      <c r="GE802" s="4"/>
      <c r="GF802" s="8"/>
      <c r="GG802" s="4">
        <v>1</v>
      </c>
      <c r="GH802" s="8">
        <v>36.27</v>
      </c>
      <c r="GI802" s="7">
        <v>-1</v>
      </c>
      <c r="GJ802" s="7">
        <v>-1</v>
      </c>
      <c r="GK802" s="2" t="s">
        <v>1002</v>
      </c>
      <c r="GL802" s="2" t="s">
        <v>237</v>
      </c>
      <c r="GM802" s="2" t="s">
        <v>343</v>
      </c>
      <c r="GN802" s="2" t="s">
        <v>3526</v>
      </c>
      <c r="GO802" s="2" t="s">
        <v>238</v>
      </c>
      <c r="GP802" s="2" t="s">
        <v>226</v>
      </c>
      <c r="GQ802" s="4"/>
      <c r="GR802" s="8"/>
      <c r="GS802" s="4">
        <v>1</v>
      </c>
      <c r="GT802" s="8">
        <v>34.84</v>
      </c>
      <c r="GU802" s="7">
        <v>-1</v>
      </c>
      <c r="GV802" s="7">
        <v>-1</v>
      </c>
      <c r="GW802" s="2" t="s">
        <v>239</v>
      </c>
      <c r="GX802" s="2" t="s">
        <v>237</v>
      </c>
      <c r="GY802" s="2" t="s">
        <v>1728</v>
      </c>
      <c r="GZ802" s="2" t="s">
        <v>3580</v>
      </c>
      <c r="HA802" s="2" t="s">
        <v>238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252</v>
      </c>
      <c r="HJ802" s="2" t="s">
        <v>237</v>
      </c>
      <c r="HK802" s="2" t="s">
        <v>226</v>
      </c>
      <c r="HL802" s="2" t="s">
        <v>226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266</v>
      </c>
      <c r="HV802" s="2" t="s">
        <v>237</v>
      </c>
      <c r="HW802" s="2" t="s">
        <v>226</v>
      </c>
      <c r="HX802" s="2" t="s">
        <v>226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252</v>
      </c>
      <c r="IH802" s="2" t="s">
        <v>237</v>
      </c>
      <c r="II802" s="2" t="s">
        <v>226</v>
      </c>
      <c r="IJ802" s="2" t="s">
        <v>226</v>
      </c>
      <c r="IK802" s="2" t="s">
        <v>238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226</v>
      </c>
      <c r="IT802" s="2" t="s">
        <v>226</v>
      </c>
      <c r="IU802" s="2" t="s">
        <v>226</v>
      </c>
      <c r="IV802" s="2" t="s">
        <v>226</v>
      </c>
      <c r="IW802" s="2" t="s">
        <v>226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252</v>
      </c>
      <c r="JF802" s="2" t="s">
        <v>237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252</v>
      </c>
      <c r="JR802" s="2" t="s">
        <v>237</v>
      </c>
      <c r="JS802" s="2" t="s">
        <v>226</v>
      </c>
      <c r="JT802" s="2" t="s">
        <v>226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236</v>
      </c>
      <c r="KD802" s="2" t="s">
        <v>237</v>
      </c>
      <c r="KE802" s="2" t="s">
        <v>226</v>
      </c>
      <c r="KF802" s="2" t="s">
        <v>226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236</v>
      </c>
      <c r="KP802" s="2" t="s">
        <v>237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252</v>
      </c>
      <c r="LB802" s="2" t="s">
        <v>237</v>
      </c>
      <c r="LC802" s="2" t="s">
        <v>226</v>
      </c>
      <c r="LD802" s="2" t="s">
        <v>226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237</v>
      </c>
      <c r="LO802" s="2" t="s">
        <v>321</v>
      </c>
      <c r="LP802" s="2" t="s">
        <v>226</v>
      </c>
      <c r="LQ802" s="2" t="s">
        <v>238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252</v>
      </c>
      <c r="MX802" s="2" t="s">
        <v>237</v>
      </c>
      <c r="MY802" s="2" t="s">
        <v>226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239</v>
      </c>
      <c r="NJ802" s="2" t="s">
        <v>237</v>
      </c>
      <c r="NK802" s="2" t="s">
        <v>4606</v>
      </c>
      <c r="NL802" s="2" t="s">
        <v>324</v>
      </c>
      <c r="NM802" s="2" t="s">
        <v>291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239</v>
      </c>
      <c r="NV802" s="2" t="s">
        <v>237</v>
      </c>
      <c r="NW802" s="2" t="s">
        <v>1841</v>
      </c>
      <c r="NX802" s="2" t="s">
        <v>1199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252</v>
      </c>
      <c r="OH802" s="2" t="s">
        <v>237</v>
      </c>
      <c r="OI802" s="2" t="s">
        <v>226</v>
      </c>
      <c r="OJ802" s="2" t="s">
        <v>226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252</v>
      </c>
      <c r="OT802" s="2" t="s">
        <v>237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226</v>
      </c>
      <c r="PF802" s="2" t="s">
        <v>226</v>
      </c>
      <c r="PG802" s="2" t="s">
        <v>226</v>
      </c>
      <c r="PH802" s="2" t="s">
        <v>226</v>
      </c>
      <c r="PI802" s="2" t="s">
        <v>226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266</v>
      </c>
      <c r="QD802" s="2" t="s">
        <v>237</v>
      </c>
      <c r="QE802" s="2" t="s">
        <v>226</v>
      </c>
      <c r="QF802" s="2" t="s">
        <v>226</v>
      </c>
      <c r="QG802" s="2" t="s">
        <v>238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236</v>
      </c>
      <c r="QP802" s="2" t="s">
        <v>237</v>
      </c>
      <c r="QQ802" s="2" t="s">
        <v>226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266</v>
      </c>
      <c r="RB802" s="2" t="s">
        <v>237</v>
      </c>
      <c r="RC802" s="2" t="s">
        <v>226</v>
      </c>
      <c r="RD802" s="2" t="s">
        <v>226</v>
      </c>
      <c r="RE802" s="2" t="s">
        <v>238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226</v>
      </c>
      <c r="RN802" s="2" t="s">
        <v>226</v>
      </c>
      <c r="RO802" s="2" t="s">
        <v>226</v>
      </c>
      <c r="RP802" s="2" t="s">
        <v>226</v>
      </c>
      <c r="RQ802" s="2" t="s">
        <v>226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236</v>
      </c>
      <c r="RZ802" s="2" t="s">
        <v>237</v>
      </c>
      <c r="SA802" s="2" t="s">
        <v>226</v>
      </c>
      <c r="SB802" s="2" t="s">
        <v>226</v>
      </c>
      <c r="SC802" s="2" t="s">
        <v>238</v>
      </c>
      <c r="SD802" s="2" t="s">
        <v>226</v>
      </c>
      <c r="SE802" s="4"/>
      <c r="SF802" s="4">
        <v>2</v>
      </c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</row>
    <row r="803">
      <c r="A803" s="2" t="s">
        <v>5152</v>
      </c>
      <c r="B803" s="2" t="s">
        <v>577</v>
      </c>
      <c r="C803" s="2" t="s">
        <v>4666</v>
      </c>
      <c r="D803" s="2" t="s">
        <v>486</v>
      </c>
      <c r="E803" s="2" t="s">
        <v>3495</v>
      </c>
      <c r="F803" s="2" t="s">
        <v>4796</v>
      </c>
      <c r="G803" s="2" t="s">
        <v>4797</v>
      </c>
      <c r="H803" s="2" t="s">
        <v>4798</v>
      </c>
      <c r="I803" s="2" t="s">
        <v>3795</v>
      </c>
      <c r="J803" s="2" t="s">
        <v>582</v>
      </c>
      <c r="K803" s="2" t="s">
        <v>795</v>
      </c>
      <c r="L803" s="3">
        <v>21.15</v>
      </c>
      <c r="M803" s="3">
        <v>22.21</v>
      </c>
      <c r="N803" s="3">
        <v>44.99</v>
      </c>
      <c r="O803" s="2" t="s">
        <v>302</v>
      </c>
      <c r="P803" s="2" t="s">
        <v>284</v>
      </c>
      <c r="Q803" s="2" t="s">
        <v>225</v>
      </c>
      <c r="R803" s="2" t="s">
        <v>226</v>
      </c>
      <c r="S803" s="2" t="s">
        <v>4799</v>
      </c>
      <c r="T803" s="2" t="s">
        <v>969</v>
      </c>
      <c r="U803" s="2" t="s">
        <v>489</v>
      </c>
      <c r="V803" s="2" t="s">
        <v>2079</v>
      </c>
      <c r="W803" s="2" t="s">
        <v>231</v>
      </c>
      <c r="X803" s="2" t="s">
        <v>971</v>
      </c>
      <c r="Y803" s="2" t="s">
        <v>2418</v>
      </c>
      <c r="Z803" s="4"/>
      <c r="AA803" s="4">
        <f>=ROUNDDOWN({0},0)</f>
      </c>
      <c r="AB803" s="5">
        <v>5</v>
      </c>
      <c r="AC803" s="2" t="s">
        <v>226</v>
      </c>
      <c r="AD803" s="4"/>
      <c r="AE803" s="4"/>
      <c r="AF803" s="6">
        <v>65</v>
      </c>
      <c r="AG803" s="6"/>
      <c r="AH803" s="7">
        <v>0.25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35</v>
      </c>
      <c r="AQ803" s="8">
        <v>559.74</v>
      </c>
      <c r="AR803" s="4">
        <v>26</v>
      </c>
      <c r="AS803" s="8">
        <v>545.14</v>
      </c>
      <c r="AT803" s="7">
        <v>0.3462</v>
      </c>
      <c r="AU803" s="7">
        <v>0.0268</v>
      </c>
      <c r="AV803" s="4">
        <v>35</v>
      </c>
      <c r="AW803" s="8">
        <v>559.74</v>
      </c>
      <c r="AX803" s="4">
        <v>33</v>
      </c>
      <c r="AY803" s="8">
        <v>733.04</v>
      </c>
      <c r="AZ803" s="7">
        <v>0.0606</v>
      </c>
      <c r="BA803" s="7">
        <v>-0.2364</v>
      </c>
      <c r="BB803" s="7">
        <v>1</v>
      </c>
      <c r="BC803" s="4">
        <v>35</v>
      </c>
      <c r="BD803" s="8">
        <v>559.74</v>
      </c>
      <c r="BE803" s="4">
        <v>33</v>
      </c>
      <c r="BF803" s="8">
        <v>733.04</v>
      </c>
      <c r="BG803" s="7">
        <v>0.0606</v>
      </c>
      <c r="BH803" s="7">
        <v>-0.2364</v>
      </c>
      <c r="BI803" s="7">
        <v>1</v>
      </c>
      <c r="BJ803" s="4">
        <v>35</v>
      </c>
      <c r="BK803" s="8">
        <v>559.74</v>
      </c>
      <c r="BL803" s="2" t="s">
        <v>5153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1002</v>
      </c>
      <c r="BV803" s="2" t="s">
        <v>237</v>
      </c>
      <c r="BW803" s="2" t="s">
        <v>226</v>
      </c>
      <c r="BX803" s="2" t="s">
        <v>2383</v>
      </c>
      <c r="BY803" s="2" t="s">
        <v>238</v>
      </c>
      <c r="BZ803" s="2" t="s">
        <v>226</v>
      </c>
      <c r="CA803" s="4">
        <v>2</v>
      </c>
      <c r="CB803" s="8">
        <v>46.8</v>
      </c>
      <c r="CC803" s="4">
        <v>6</v>
      </c>
      <c r="CD803" s="8">
        <v>140.4</v>
      </c>
      <c r="CE803" s="7">
        <v>-0.6667</v>
      </c>
      <c r="CF803" s="7">
        <v>-0.6667</v>
      </c>
      <c r="CG803" s="2" t="s">
        <v>239</v>
      </c>
      <c r="CH803" s="2" t="s">
        <v>237</v>
      </c>
      <c r="CI803" s="2" t="s">
        <v>2026</v>
      </c>
      <c r="CJ803" s="2" t="s">
        <v>5154</v>
      </c>
      <c r="CK803" s="2" t="s">
        <v>238</v>
      </c>
      <c r="CL803" s="2" t="s">
        <v>226</v>
      </c>
      <c r="CM803" s="4">
        <v>1</v>
      </c>
      <c r="CN803" s="8">
        <v>21.67</v>
      </c>
      <c r="CO803" s="4"/>
      <c r="CP803" s="8"/>
      <c r="CQ803" s="7"/>
      <c r="CR803" s="7"/>
      <c r="CS803" s="2" t="s">
        <v>239</v>
      </c>
      <c r="CT803" s="2" t="s">
        <v>237</v>
      </c>
      <c r="CU803" s="2" t="s">
        <v>2490</v>
      </c>
      <c r="CV803" s="2" t="s">
        <v>2375</v>
      </c>
      <c r="CW803" s="2" t="s">
        <v>238</v>
      </c>
      <c r="CX803" s="2" t="s">
        <v>226</v>
      </c>
      <c r="CY803" s="4">
        <v>31</v>
      </c>
      <c r="CZ803" s="8">
        <v>468.72</v>
      </c>
      <c r="DA803" s="4">
        <v>6</v>
      </c>
      <c r="DB803" s="8">
        <v>129.6</v>
      </c>
      <c r="DC803" s="7">
        <v>4.1667</v>
      </c>
      <c r="DD803" s="7">
        <v>2.6167</v>
      </c>
      <c r="DE803" s="2" t="s">
        <v>239</v>
      </c>
      <c r="DF803" s="2" t="s">
        <v>237</v>
      </c>
      <c r="DG803" s="2" t="s">
        <v>980</v>
      </c>
      <c r="DH803" s="2" t="s">
        <v>1020</v>
      </c>
      <c r="DI803" s="2" t="s">
        <v>291</v>
      </c>
      <c r="DJ803" s="2" t="s">
        <v>226</v>
      </c>
      <c r="DK803" s="4"/>
      <c r="DL803" s="8"/>
      <c r="DM803" s="4">
        <v>5</v>
      </c>
      <c r="DN803" s="8">
        <v>89.71</v>
      </c>
      <c r="DO803" s="7">
        <v>-1</v>
      </c>
      <c r="DP803" s="7">
        <v>-1</v>
      </c>
      <c r="DQ803" s="2" t="s">
        <v>239</v>
      </c>
      <c r="DR803" s="2" t="s">
        <v>237</v>
      </c>
      <c r="DS803" s="2" t="s">
        <v>4783</v>
      </c>
      <c r="DT803" s="2" t="s">
        <v>2375</v>
      </c>
      <c r="DU803" s="2" t="s">
        <v>291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239</v>
      </c>
      <c r="ED803" s="2" t="s">
        <v>237</v>
      </c>
      <c r="EE803" s="2" t="s">
        <v>1379</v>
      </c>
      <c r="EF803" s="2" t="s">
        <v>1913</v>
      </c>
      <c r="EG803" s="2" t="s">
        <v>238</v>
      </c>
      <c r="EH803" s="2" t="s">
        <v>226</v>
      </c>
      <c r="EI803" s="4"/>
      <c r="EJ803" s="8"/>
      <c r="EK803" s="4">
        <v>7</v>
      </c>
      <c r="EL803" s="8">
        <v>143.15</v>
      </c>
      <c r="EM803" s="7">
        <v>-1</v>
      </c>
      <c r="EN803" s="7">
        <v>-1</v>
      </c>
      <c r="EO803" s="2" t="s">
        <v>239</v>
      </c>
      <c r="EP803" s="2" t="s">
        <v>237</v>
      </c>
      <c r="EQ803" s="2" t="s">
        <v>570</v>
      </c>
      <c r="ER803" s="2" t="s">
        <v>575</v>
      </c>
      <c r="ES803" s="2" t="s">
        <v>238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239</v>
      </c>
      <c r="FB803" s="2" t="s">
        <v>237</v>
      </c>
      <c r="FC803" s="2" t="s">
        <v>2387</v>
      </c>
      <c r="FD803" s="2" t="s">
        <v>2253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237</v>
      </c>
      <c r="FO803" s="2" t="s">
        <v>2195</v>
      </c>
      <c r="FP803" s="2" t="s">
        <v>5155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226</v>
      </c>
      <c r="FZ803" s="2" t="s">
        <v>226</v>
      </c>
      <c r="GA803" s="2" t="s">
        <v>226</v>
      </c>
      <c r="GB803" s="2" t="s">
        <v>226</v>
      </c>
      <c r="GC803" s="2" t="s">
        <v>226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1002</v>
      </c>
      <c r="GL803" s="2" t="s">
        <v>237</v>
      </c>
      <c r="GM803" s="2" t="s">
        <v>991</v>
      </c>
      <c r="GN803" s="2" t="s">
        <v>2122</v>
      </c>
      <c r="GO803" s="2" t="s">
        <v>238</v>
      </c>
      <c r="GP803" s="2" t="s">
        <v>226</v>
      </c>
      <c r="GQ803" s="4"/>
      <c r="GR803" s="8"/>
      <c r="GS803" s="4">
        <v>1</v>
      </c>
      <c r="GT803" s="8">
        <v>22.12</v>
      </c>
      <c r="GU803" s="7">
        <v>-1</v>
      </c>
      <c r="GV803" s="7">
        <v>-1</v>
      </c>
      <c r="GW803" s="2" t="s">
        <v>239</v>
      </c>
      <c r="GX803" s="2" t="s">
        <v>237</v>
      </c>
      <c r="GY803" s="2" t="s">
        <v>1025</v>
      </c>
      <c r="GZ803" s="2" t="s">
        <v>1607</v>
      </c>
      <c r="HA803" s="2" t="s">
        <v>238</v>
      </c>
      <c r="HB803" s="2" t="s">
        <v>226</v>
      </c>
      <c r="HC803" s="4">
        <v>1</v>
      </c>
      <c r="HD803" s="8">
        <v>22.55</v>
      </c>
      <c r="HE803" s="4"/>
      <c r="HF803" s="8"/>
      <c r="HG803" s="7"/>
      <c r="HH803" s="7"/>
      <c r="HI803" s="2" t="s">
        <v>239</v>
      </c>
      <c r="HJ803" s="2" t="s">
        <v>237</v>
      </c>
      <c r="HK803" s="2" t="s">
        <v>994</v>
      </c>
      <c r="HL803" s="2" t="s">
        <v>2199</v>
      </c>
      <c r="HM803" s="2" t="s">
        <v>238</v>
      </c>
      <c r="HN803" s="2" t="s">
        <v>226</v>
      </c>
      <c r="HO803" s="4"/>
      <c r="HP803" s="8"/>
      <c r="HQ803" s="4">
        <v>1</v>
      </c>
      <c r="HR803" s="8">
        <v>20.16</v>
      </c>
      <c r="HS803" s="7">
        <v>-1</v>
      </c>
      <c r="HT803" s="7">
        <v>-1</v>
      </c>
      <c r="HU803" s="2" t="s">
        <v>239</v>
      </c>
      <c r="HV803" s="2" t="s">
        <v>237</v>
      </c>
      <c r="HW803" s="2" t="s">
        <v>2386</v>
      </c>
      <c r="HX803" s="2" t="s">
        <v>2389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252</v>
      </c>
      <c r="IH803" s="2" t="s">
        <v>237</v>
      </c>
      <c r="II803" s="2" t="s">
        <v>226</v>
      </c>
      <c r="IJ803" s="2" t="s">
        <v>226</v>
      </c>
      <c r="IK803" s="2" t="s">
        <v>238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252</v>
      </c>
      <c r="JF803" s="2" t="s">
        <v>237</v>
      </c>
      <c r="JG803" s="2" t="s">
        <v>226</v>
      </c>
      <c r="JH803" s="2" t="s">
        <v>226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252</v>
      </c>
      <c r="JR803" s="2" t="s">
        <v>237</v>
      </c>
      <c r="JS803" s="2" t="s">
        <v>226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237</v>
      </c>
      <c r="KE803" s="2" t="s">
        <v>226</v>
      </c>
      <c r="KF803" s="2" t="s">
        <v>226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236</v>
      </c>
      <c r="KP803" s="2" t="s">
        <v>237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237</v>
      </c>
      <c r="LC803" s="2" t="s">
        <v>1004</v>
      </c>
      <c r="LD803" s="2" t="s">
        <v>1735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239</v>
      </c>
      <c r="LN803" s="2" t="s">
        <v>237</v>
      </c>
      <c r="LO803" s="2" t="s">
        <v>321</v>
      </c>
      <c r="LP803" s="2" t="s">
        <v>226</v>
      </c>
      <c r="LQ803" s="2" t="s">
        <v>238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236</v>
      </c>
      <c r="MX803" s="2" t="s">
        <v>237</v>
      </c>
      <c r="MY803" s="2" t="s">
        <v>226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239</v>
      </c>
      <c r="NJ803" s="2" t="s">
        <v>237</v>
      </c>
      <c r="NK803" s="2" t="s">
        <v>2033</v>
      </c>
      <c r="NL803" s="2" t="s">
        <v>1690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239</v>
      </c>
      <c r="NV803" s="2" t="s">
        <v>237</v>
      </c>
      <c r="NW803" s="2" t="s">
        <v>4209</v>
      </c>
      <c r="NX803" s="2" t="s">
        <v>1191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239</v>
      </c>
      <c r="OH803" s="2" t="s">
        <v>237</v>
      </c>
      <c r="OI803" s="2" t="s">
        <v>671</v>
      </c>
      <c r="OJ803" s="2" t="s">
        <v>793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252</v>
      </c>
      <c r="OT803" s="2" t="s">
        <v>237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252</v>
      </c>
      <c r="PF803" s="2" t="s">
        <v>237</v>
      </c>
      <c r="PG803" s="2" t="s">
        <v>226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239</v>
      </c>
      <c r="QP803" s="2" t="s">
        <v>237</v>
      </c>
      <c r="QQ803" s="2" t="s">
        <v>1068</v>
      </c>
      <c r="QR803" s="2" t="s">
        <v>5156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266</v>
      </c>
      <c r="RB803" s="2" t="s">
        <v>237</v>
      </c>
      <c r="RC803" s="2" t="s">
        <v>226</v>
      </c>
      <c r="RD803" s="2" t="s">
        <v>226</v>
      </c>
      <c r="RE803" s="2" t="s">
        <v>238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226</v>
      </c>
      <c r="RN803" s="2" t="s">
        <v>226</v>
      </c>
      <c r="RO803" s="2" t="s">
        <v>226</v>
      </c>
      <c r="RP803" s="2" t="s">
        <v>226</v>
      </c>
      <c r="RQ803" s="2" t="s">
        <v>226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239</v>
      </c>
      <c r="RZ803" s="2" t="s">
        <v>237</v>
      </c>
      <c r="SA803" s="2" t="s">
        <v>621</v>
      </c>
      <c r="SB803" s="2" t="s">
        <v>628</v>
      </c>
      <c r="SC803" s="2" t="s">
        <v>238</v>
      </c>
      <c r="SD803" s="2" t="s">
        <v>226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</row>
    <row r="804">
      <c r="A804" s="2" t="s">
        <v>5157</v>
      </c>
      <c r="B804" s="2" t="s">
        <v>577</v>
      </c>
      <c r="C804" s="2" t="s">
        <v>4666</v>
      </c>
      <c r="D804" s="2" t="s">
        <v>486</v>
      </c>
      <c r="E804" s="2" t="s">
        <v>3495</v>
      </c>
      <c r="F804" s="2" t="s">
        <v>4796</v>
      </c>
      <c r="G804" s="2" t="s">
        <v>4797</v>
      </c>
      <c r="H804" s="2" t="s">
        <v>4798</v>
      </c>
      <c r="I804" s="2" t="s">
        <v>3795</v>
      </c>
      <c r="J804" s="2" t="s">
        <v>221</v>
      </c>
      <c r="K804" s="2" t="s">
        <v>795</v>
      </c>
      <c r="L804" s="3">
        <v>26.95</v>
      </c>
      <c r="M804" s="3">
        <v>28.3</v>
      </c>
      <c r="N804" s="3">
        <v>54.99</v>
      </c>
      <c r="O804" s="2" t="s">
        <v>302</v>
      </c>
      <c r="P804" s="2" t="s">
        <v>284</v>
      </c>
      <c r="Q804" s="2" t="s">
        <v>225</v>
      </c>
      <c r="R804" s="2" t="s">
        <v>226</v>
      </c>
      <c r="S804" s="2" t="s">
        <v>4799</v>
      </c>
      <c r="T804" s="2" t="s">
        <v>969</v>
      </c>
      <c r="U804" s="2" t="s">
        <v>371</v>
      </c>
      <c r="V804" s="2" t="s">
        <v>2079</v>
      </c>
      <c r="W804" s="2" t="s">
        <v>231</v>
      </c>
      <c r="X804" s="2" t="s">
        <v>971</v>
      </c>
      <c r="Y804" s="2" t="s">
        <v>1353</v>
      </c>
      <c r="Z804" s="4"/>
      <c r="AA804" s="4">
        <f>=ROUNDDOWN({0},0)</f>
      </c>
      <c r="AB804" s="5">
        <v>5</v>
      </c>
      <c r="AC804" s="2" t="s">
        <v>226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>
        <v>7</v>
      </c>
      <c r="AS804" s="8">
        <v>187.9</v>
      </c>
      <c r="AT804" s="7">
        <v>-1</v>
      </c>
      <c r="AU804" s="7">
        <v>-1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/>
      <c r="BK804" s="8"/>
      <c r="BL804" s="2" t="s">
        <v>5158</v>
      </c>
      <c r="BM804" s="7"/>
      <c r="BN804" s="7"/>
      <c r="BO804" s="4"/>
      <c r="BP804" s="8"/>
      <c r="BQ804" s="4"/>
      <c r="BR804" s="8"/>
      <c r="BS804" s="7"/>
      <c r="BT804" s="7"/>
      <c r="BU804" s="2" t="s">
        <v>1002</v>
      </c>
      <c r="BV804" s="2" t="s">
        <v>237</v>
      </c>
      <c r="BW804" s="2" t="s">
        <v>226</v>
      </c>
      <c r="BX804" s="2" t="s">
        <v>5159</v>
      </c>
      <c r="BY804" s="2" t="s">
        <v>238</v>
      </c>
      <c r="BZ804" s="2" t="s">
        <v>226</v>
      </c>
      <c r="CA804" s="4"/>
      <c r="CB804" s="8"/>
      <c r="CC804" s="4">
        <v>1</v>
      </c>
      <c r="CD804" s="8">
        <v>27.09</v>
      </c>
      <c r="CE804" s="7">
        <v>-1</v>
      </c>
      <c r="CF804" s="7">
        <v>-1</v>
      </c>
      <c r="CG804" s="2" t="s">
        <v>239</v>
      </c>
      <c r="CH804" s="2" t="s">
        <v>237</v>
      </c>
      <c r="CI804" s="2" t="s">
        <v>1917</v>
      </c>
      <c r="CJ804" s="2" t="s">
        <v>1530</v>
      </c>
      <c r="CK804" s="2" t="s">
        <v>238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239</v>
      </c>
      <c r="CT804" s="2" t="s">
        <v>237</v>
      </c>
      <c r="CU804" s="2" t="s">
        <v>2490</v>
      </c>
      <c r="CV804" s="2" t="s">
        <v>2139</v>
      </c>
      <c r="CW804" s="2" t="s">
        <v>238</v>
      </c>
      <c r="CX804" s="2" t="s">
        <v>226</v>
      </c>
      <c r="CY804" s="4"/>
      <c r="CZ804" s="8"/>
      <c r="DA804" s="4"/>
      <c r="DB804" s="8"/>
      <c r="DC804" s="7"/>
      <c r="DD804" s="7"/>
      <c r="DE804" s="2" t="s">
        <v>239</v>
      </c>
      <c r="DF804" s="2" t="s">
        <v>237</v>
      </c>
      <c r="DG804" s="2" t="s">
        <v>980</v>
      </c>
      <c r="DH804" s="2" t="s">
        <v>1020</v>
      </c>
      <c r="DI804" s="2" t="s">
        <v>291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239</v>
      </c>
      <c r="DR804" s="2" t="s">
        <v>237</v>
      </c>
      <c r="DS804" s="2" t="s">
        <v>4783</v>
      </c>
      <c r="DT804" s="2" t="s">
        <v>2375</v>
      </c>
      <c r="DU804" s="2" t="s">
        <v>291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239</v>
      </c>
      <c r="ED804" s="2" t="s">
        <v>237</v>
      </c>
      <c r="EE804" s="2" t="s">
        <v>1379</v>
      </c>
      <c r="EF804" s="2" t="s">
        <v>1706</v>
      </c>
      <c r="EG804" s="2" t="s">
        <v>238</v>
      </c>
      <c r="EH804" s="2" t="s">
        <v>226</v>
      </c>
      <c r="EI804" s="4"/>
      <c r="EJ804" s="8"/>
      <c r="EK804" s="4">
        <v>3</v>
      </c>
      <c r="EL804" s="8">
        <v>76.68</v>
      </c>
      <c r="EM804" s="7">
        <v>-1</v>
      </c>
      <c r="EN804" s="7">
        <v>-1</v>
      </c>
      <c r="EO804" s="2" t="s">
        <v>239</v>
      </c>
      <c r="EP804" s="2" t="s">
        <v>237</v>
      </c>
      <c r="EQ804" s="2" t="s">
        <v>570</v>
      </c>
      <c r="ER804" s="2" t="s">
        <v>2043</v>
      </c>
      <c r="ES804" s="2" t="s">
        <v>238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239</v>
      </c>
      <c r="FB804" s="2" t="s">
        <v>237</v>
      </c>
      <c r="FC804" s="2" t="s">
        <v>2387</v>
      </c>
      <c r="FD804" s="2" t="s">
        <v>2113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237</v>
      </c>
      <c r="FO804" s="2" t="s">
        <v>2195</v>
      </c>
      <c r="FP804" s="2" t="s">
        <v>4810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>
        <v>1</v>
      </c>
      <c r="GH804" s="8">
        <v>27.65</v>
      </c>
      <c r="GI804" s="7">
        <v>-1</v>
      </c>
      <c r="GJ804" s="7">
        <v>-1</v>
      </c>
      <c r="GK804" s="2" t="s">
        <v>1002</v>
      </c>
      <c r="GL804" s="2" t="s">
        <v>237</v>
      </c>
      <c r="GM804" s="2" t="s">
        <v>991</v>
      </c>
      <c r="GN804" s="2" t="s">
        <v>2122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239</v>
      </c>
      <c r="GX804" s="2" t="s">
        <v>237</v>
      </c>
      <c r="GY804" s="2" t="s">
        <v>1025</v>
      </c>
      <c r="GZ804" s="2" t="s">
        <v>1024</v>
      </c>
      <c r="HA804" s="2" t="s">
        <v>238</v>
      </c>
      <c r="HB804" s="2" t="s">
        <v>226</v>
      </c>
      <c r="HC804" s="4"/>
      <c r="HD804" s="8"/>
      <c r="HE804" s="4">
        <v>1</v>
      </c>
      <c r="HF804" s="8">
        <v>28.18</v>
      </c>
      <c r="HG804" s="7">
        <v>-1</v>
      </c>
      <c r="HH804" s="7">
        <v>-1</v>
      </c>
      <c r="HI804" s="2" t="s">
        <v>239</v>
      </c>
      <c r="HJ804" s="2" t="s">
        <v>237</v>
      </c>
      <c r="HK804" s="2" t="s">
        <v>994</v>
      </c>
      <c r="HL804" s="2" t="s">
        <v>1852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239</v>
      </c>
      <c r="HV804" s="2" t="s">
        <v>237</v>
      </c>
      <c r="HW804" s="2" t="s">
        <v>2386</v>
      </c>
      <c r="HX804" s="2" t="s">
        <v>1562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252</v>
      </c>
      <c r="IH804" s="2" t="s">
        <v>237</v>
      </c>
      <c r="II804" s="2" t="s">
        <v>226</v>
      </c>
      <c r="IJ804" s="2" t="s">
        <v>226</v>
      </c>
      <c r="IK804" s="2" t="s">
        <v>238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252</v>
      </c>
      <c r="JF804" s="2" t="s">
        <v>237</v>
      </c>
      <c r="JG804" s="2" t="s">
        <v>226</v>
      </c>
      <c r="JH804" s="2" t="s">
        <v>226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252</v>
      </c>
      <c r="JR804" s="2" t="s">
        <v>237</v>
      </c>
      <c r="JS804" s="2" t="s">
        <v>226</v>
      </c>
      <c r="JT804" s="2" t="s">
        <v>226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237</v>
      </c>
      <c r="KE804" s="2" t="s">
        <v>226</v>
      </c>
      <c r="KF804" s="2" t="s">
        <v>226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236</v>
      </c>
      <c r="KP804" s="2" t="s">
        <v>237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>
        <v>1</v>
      </c>
      <c r="KX804" s="8">
        <v>28.3</v>
      </c>
      <c r="KY804" s="7">
        <v>-1</v>
      </c>
      <c r="KZ804" s="7">
        <v>-1</v>
      </c>
      <c r="LA804" s="2" t="s">
        <v>239</v>
      </c>
      <c r="LB804" s="2" t="s">
        <v>237</v>
      </c>
      <c r="LC804" s="2" t="s">
        <v>1004</v>
      </c>
      <c r="LD804" s="2" t="s">
        <v>1770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239</v>
      </c>
      <c r="LN804" s="2" t="s">
        <v>237</v>
      </c>
      <c r="LO804" s="2" t="s">
        <v>321</v>
      </c>
      <c r="LP804" s="2" t="s">
        <v>397</v>
      </c>
      <c r="LQ804" s="2" t="s">
        <v>238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237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239</v>
      </c>
      <c r="NJ804" s="2" t="s">
        <v>237</v>
      </c>
      <c r="NK804" s="2" t="s">
        <v>2033</v>
      </c>
      <c r="NL804" s="2" t="s">
        <v>5155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239</v>
      </c>
      <c r="NV804" s="2" t="s">
        <v>237</v>
      </c>
      <c r="NW804" s="2" t="s">
        <v>4209</v>
      </c>
      <c r="NX804" s="2" t="s">
        <v>612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239</v>
      </c>
      <c r="OH804" s="2" t="s">
        <v>237</v>
      </c>
      <c r="OI804" s="2" t="s">
        <v>671</v>
      </c>
      <c r="OJ804" s="2" t="s">
        <v>226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252</v>
      </c>
      <c r="OT804" s="2" t="s">
        <v>237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252</v>
      </c>
      <c r="PF804" s="2" t="s">
        <v>237</v>
      </c>
      <c r="PG804" s="2" t="s">
        <v>226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239</v>
      </c>
      <c r="QP804" s="2" t="s">
        <v>237</v>
      </c>
      <c r="QQ804" s="2" t="s">
        <v>1068</v>
      </c>
      <c r="QR804" s="2" t="s">
        <v>1020</v>
      </c>
      <c r="QS804" s="2" t="s">
        <v>238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266</v>
      </c>
      <c r="RB804" s="2" t="s">
        <v>237</v>
      </c>
      <c r="RC804" s="2" t="s">
        <v>226</v>
      </c>
      <c r="RD804" s="2" t="s">
        <v>226</v>
      </c>
      <c r="RE804" s="2" t="s">
        <v>238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226</v>
      </c>
      <c r="RN804" s="2" t="s">
        <v>226</v>
      </c>
      <c r="RO804" s="2" t="s">
        <v>226</v>
      </c>
      <c r="RP804" s="2" t="s">
        <v>226</v>
      </c>
      <c r="RQ804" s="2" t="s">
        <v>226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239</v>
      </c>
      <c r="RZ804" s="2" t="s">
        <v>237</v>
      </c>
      <c r="SA804" s="2" t="s">
        <v>621</v>
      </c>
      <c r="SB804" s="2" t="s">
        <v>592</v>
      </c>
      <c r="SC804" s="2" t="s">
        <v>238</v>
      </c>
      <c r="SD804" s="2" t="s">
        <v>226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</row>
    <row r="805">
      <c r="A805" s="2" t="s">
        <v>5160</v>
      </c>
      <c r="B805" s="2" t="s">
        <v>577</v>
      </c>
      <c r="C805" s="2" t="s">
        <v>4666</v>
      </c>
      <c r="D805" s="2" t="s">
        <v>486</v>
      </c>
      <c r="E805" s="2" t="s">
        <v>3495</v>
      </c>
      <c r="F805" s="2" t="s">
        <v>4969</v>
      </c>
      <c r="G805" s="2" t="s">
        <v>4970</v>
      </c>
      <c r="H805" s="2" t="s">
        <v>4971</v>
      </c>
      <c r="I805" s="2" t="s">
        <v>3795</v>
      </c>
      <c r="J805" s="2" t="s">
        <v>221</v>
      </c>
      <c r="K805" s="2" t="s">
        <v>405</v>
      </c>
      <c r="L805" s="3">
        <v>22.5</v>
      </c>
      <c r="M805" s="3">
        <v>23.62</v>
      </c>
      <c r="N805" s="3">
        <v>44.99</v>
      </c>
      <c r="O805" s="2" t="s">
        <v>2393</v>
      </c>
      <c r="P805" s="2" t="s">
        <v>284</v>
      </c>
      <c r="Q805" s="2" t="s">
        <v>225</v>
      </c>
      <c r="R805" s="2" t="s">
        <v>226</v>
      </c>
      <c r="S805" s="2" t="s">
        <v>4972</v>
      </c>
      <c r="T805" s="2" t="s">
        <v>226</v>
      </c>
      <c r="U805" s="2" t="s">
        <v>371</v>
      </c>
      <c r="V805" s="2" t="s">
        <v>970</v>
      </c>
      <c r="W805" s="2" t="s">
        <v>971</v>
      </c>
      <c r="X805" s="2" t="s">
        <v>231</v>
      </c>
      <c r="Y805" s="2" t="s">
        <v>1353</v>
      </c>
      <c r="Z805" s="4"/>
      <c r="AA805" s="4">
        <f>=ROUNDDOWN({0},0)</f>
      </c>
      <c r="AB805" s="5"/>
      <c r="AC805" s="2" t="s">
        <v>226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226</v>
      </c>
      <c r="BM805" s="7"/>
      <c r="BN805" s="7"/>
      <c r="BO805" s="4"/>
      <c r="BP805" s="8"/>
      <c r="BQ805" s="4"/>
      <c r="BR805" s="8"/>
      <c r="BS805" s="7"/>
      <c r="BT805" s="7"/>
      <c r="BU805" s="2" t="s">
        <v>239</v>
      </c>
      <c r="BV805" s="2" t="s">
        <v>237</v>
      </c>
      <c r="BW805" s="2" t="s">
        <v>226</v>
      </c>
      <c r="BX805" s="2" t="s">
        <v>2039</v>
      </c>
      <c r="BY805" s="2" t="s">
        <v>238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239</v>
      </c>
      <c r="CH805" s="2" t="s">
        <v>237</v>
      </c>
      <c r="CI805" s="2" t="s">
        <v>1357</v>
      </c>
      <c r="CJ805" s="2" t="s">
        <v>1362</v>
      </c>
      <c r="CK805" s="2" t="s">
        <v>238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239</v>
      </c>
      <c r="CT805" s="2" t="s">
        <v>237</v>
      </c>
      <c r="CU805" s="2" t="s">
        <v>1357</v>
      </c>
      <c r="CV805" s="2" t="s">
        <v>5161</v>
      </c>
      <c r="CW805" s="2" t="s">
        <v>238</v>
      </c>
      <c r="CX805" s="2" t="s">
        <v>226</v>
      </c>
      <c r="CY805" s="4"/>
      <c r="CZ805" s="8"/>
      <c r="DA805" s="4"/>
      <c r="DB805" s="8"/>
      <c r="DC805" s="7"/>
      <c r="DD805" s="7"/>
      <c r="DE805" s="2" t="s">
        <v>239</v>
      </c>
      <c r="DF805" s="2" t="s">
        <v>237</v>
      </c>
      <c r="DG805" s="2" t="s">
        <v>980</v>
      </c>
      <c r="DH805" s="2" t="s">
        <v>1815</v>
      </c>
      <c r="DI805" s="2" t="s">
        <v>238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239</v>
      </c>
      <c r="DR805" s="2" t="s">
        <v>237</v>
      </c>
      <c r="DS805" s="2" t="s">
        <v>1357</v>
      </c>
      <c r="DT805" s="2" t="s">
        <v>1628</v>
      </c>
      <c r="DU805" s="2" t="s">
        <v>238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239</v>
      </c>
      <c r="ED805" s="2" t="s">
        <v>237</v>
      </c>
      <c r="EE805" s="2" t="s">
        <v>1529</v>
      </c>
      <c r="EF805" s="2" t="s">
        <v>2038</v>
      </c>
      <c r="EG805" s="2" t="s">
        <v>238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239</v>
      </c>
      <c r="EP805" s="2" t="s">
        <v>237</v>
      </c>
      <c r="EQ805" s="2" t="s">
        <v>1357</v>
      </c>
      <c r="ER805" s="2" t="s">
        <v>1363</v>
      </c>
      <c r="ES805" s="2" t="s">
        <v>238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239</v>
      </c>
      <c r="FB805" s="2" t="s">
        <v>237</v>
      </c>
      <c r="FC805" s="2" t="s">
        <v>1357</v>
      </c>
      <c r="FD805" s="2" t="s">
        <v>4714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237</v>
      </c>
      <c r="FO805" s="2" t="s">
        <v>1357</v>
      </c>
      <c r="FP805" s="2" t="s">
        <v>1363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226</v>
      </c>
      <c r="FZ805" s="2" t="s">
        <v>226</v>
      </c>
      <c r="GA805" s="2" t="s">
        <v>226</v>
      </c>
      <c r="GB805" s="2" t="s">
        <v>226</v>
      </c>
      <c r="GC805" s="2" t="s">
        <v>226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239</v>
      </c>
      <c r="GL805" s="2" t="s">
        <v>237</v>
      </c>
      <c r="GM805" s="2" t="s">
        <v>1357</v>
      </c>
      <c r="GN805" s="2" t="s">
        <v>1447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266</v>
      </c>
      <c r="GX805" s="2" t="s">
        <v>237</v>
      </c>
      <c r="GY805" s="2" t="s">
        <v>226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226</v>
      </c>
      <c r="HJ805" s="2" t="s">
        <v>226</v>
      </c>
      <c r="HK805" s="2" t="s">
        <v>226</v>
      </c>
      <c r="HL805" s="2" t="s">
        <v>226</v>
      </c>
      <c r="HM805" s="2" t="s">
        <v>226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239</v>
      </c>
      <c r="HV805" s="2" t="s">
        <v>237</v>
      </c>
      <c r="HW805" s="2" t="s">
        <v>1357</v>
      </c>
      <c r="HX805" s="2" t="s">
        <v>1363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266</v>
      </c>
      <c r="IH805" s="2" t="s">
        <v>237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252</v>
      </c>
      <c r="JF805" s="2" t="s">
        <v>223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226</v>
      </c>
      <c r="JR805" s="2" t="s">
        <v>226</v>
      </c>
      <c r="JS805" s="2" t="s">
        <v>226</v>
      </c>
      <c r="JT805" s="2" t="s">
        <v>226</v>
      </c>
      <c r="JU805" s="2" t="s">
        <v>226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237</v>
      </c>
      <c r="KE805" s="2" t="s">
        <v>226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226</v>
      </c>
      <c r="KP805" s="2" t="s">
        <v>226</v>
      </c>
      <c r="KQ805" s="2" t="s">
        <v>226</v>
      </c>
      <c r="KR805" s="2" t="s">
        <v>226</v>
      </c>
      <c r="KS805" s="2" t="s">
        <v>226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239</v>
      </c>
      <c r="LB805" s="2" t="s">
        <v>237</v>
      </c>
      <c r="LC805" s="2" t="s">
        <v>1357</v>
      </c>
      <c r="LD805" s="2" t="s">
        <v>1450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226</v>
      </c>
      <c r="MX805" s="2" t="s">
        <v>226</v>
      </c>
      <c r="MY805" s="2" t="s">
        <v>226</v>
      </c>
      <c r="MZ805" s="2" t="s">
        <v>226</v>
      </c>
      <c r="NA805" s="2" t="s">
        <v>226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239</v>
      </c>
      <c r="NJ805" s="2" t="s">
        <v>237</v>
      </c>
      <c r="NK805" s="2" t="s">
        <v>1375</v>
      </c>
      <c r="NL805" s="2" t="s">
        <v>1363</v>
      </c>
      <c r="NM805" s="2" t="s">
        <v>238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236</v>
      </c>
      <c r="NV805" s="2" t="s">
        <v>237</v>
      </c>
      <c r="NW805" s="2" t="s">
        <v>226</v>
      </c>
      <c r="NX805" s="2" t="s">
        <v>226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252</v>
      </c>
      <c r="OH805" s="2" t="s">
        <v>237</v>
      </c>
      <c r="OI805" s="2" t="s">
        <v>226</v>
      </c>
      <c r="OJ805" s="2" t="s">
        <v>226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252</v>
      </c>
      <c r="OT805" s="2" t="s">
        <v>237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239</v>
      </c>
      <c r="QP805" s="2" t="s">
        <v>237</v>
      </c>
      <c r="QQ805" s="2" t="s">
        <v>1068</v>
      </c>
      <c r="QR805" s="2" t="s">
        <v>1442</v>
      </c>
      <c r="QS805" s="2" t="s">
        <v>238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266</v>
      </c>
      <c r="RB805" s="2" t="s">
        <v>237</v>
      </c>
      <c r="RC805" s="2" t="s">
        <v>226</v>
      </c>
      <c r="RD805" s="2" t="s">
        <v>226</v>
      </c>
      <c r="RE805" s="2" t="s">
        <v>238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226</v>
      </c>
      <c r="RN805" s="2" t="s">
        <v>226</v>
      </c>
      <c r="RO805" s="2" t="s">
        <v>226</v>
      </c>
      <c r="RP805" s="2" t="s">
        <v>226</v>
      </c>
      <c r="RQ805" s="2" t="s">
        <v>226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448</v>
      </c>
      <c r="RZ805" s="2" t="s">
        <v>237</v>
      </c>
      <c r="SA805" s="2" t="s">
        <v>226</v>
      </c>
      <c r="SB805" s="2" t="s">
        <v>226</v>
      </c>
      <c r="SC805" s="2" t="s">
        <v>238</v>
      </c>
      <c r="SD805" s="2" t="s">
        <v>226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</row>
    <row r="806">
      <c r="A806" s="2" t="s">
        <v>5162</v>
      </c>
      <c r="B806" s="2" t="s">
        <v>577</v>
      </c>
      <c r="C806" s="2" t="s">
        <v>4666</v>
      </c>
      <c r="D806" s="2" t="s">
        <v>486</v>
      </c>
      <c r="E806" s="2" t="s">
        <v>3495</v>
      </c>
      <c r="F806" s="2" t="s">
        <v>4976</v>
      </c>
      <c r="G806" s="2" t="s">
        <v>5163</v>
      </c>
      <c r="H806" s="2" t="s">
        <v>4978</v>
      </c>
      <c r="I806" s="2" t="s">
        <v>3795</v>
      </c>
      <c r="J806" s="2" t="s">
        <v>221</v>
      </c>
      <c r="K806" s="2" t="s">
        <v>1283</v>
      </c>
      <c r="L806" s="3">
        <v>30</v>
      </c>
      <c r="M806" s="3">
        <v>31.49</v>
      </c>
      <c r="N806" s="3">
        <v>59.99</v>
      </c>
      <c r="O806" s="2" t="s">
        <v>283</v>
      </c>
      <c r="P806" s="2" t="s">
        <v>284</v>
      </c>
      <c r="Q806" s="2" t="s">
        <v>225</v>
      </c>
      <c r="R806" s="2" t="s">
        <v>226</v>
      </c>
      <c r="S806" s="2" t="s">
        <v>5164</v>
      </c>
      <c r="T806" s="2" t="s">
        <v>226</v>
      </c>
      <c r="U806" s="2" t="s">
        <v>371</v>
      </c>
      <c r="V806" s="2" t="s">
        <v>230</v>
      </c>
      <c r="W806" s="2" t="s">
        <v>231</v>
      </c>
      <c r="X806" s="2" t="s">
        <v>5165</v>
      </c>
      <c r="Y806" s="2" t="s">
        <v>1353</v>
      </c>
      <c r="Z806" s="4"/>
      <c r="AA806" s="4">
        <f>=ROUNDDOWN({0},0)</f>
      </c>
      <c r="AB806" s="5"/>
      <c r="AC806" s="2" t="s">
        <v>226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226</v>
      </c>
      <c r="BM806" s="7"/>
      <c r="BN806" s="7"/>
      <c r="BO806" s="4"/>
      <c r="BP806" s="8"/>
      <c r="BQ806" s="4"/>
      <c r="BR806" s="8"/>
      <c r="BS806" s="7"/>
      <c r="BT806" s="7"/>
      <c r="BU806" s="2" t="s">
        <v>239</v>
      </c>
      <c r="BV806" s="2" t="s">
        <v>237</v>
      </c>
      <c r="BW806" s="2" t="s">
        <v>226</v>
      </c>
      <c r="BX806" s="2" t="s">
        <v>2180</v>
      </c>
      <c r="BY806" s="2" t="s">
        <v>238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239</v>
      </c>
      <c r="CH806" s="2" t="s">
        <v>237</v>
      </c>
      <c r="CI806" s="2" t="s">
        <v>1357</v>
      </c>
      <c r="CJ806" s="2" t="s">
        <v>1362</v>
      </c>
      <c r="CK806" s="2" t="s">
        <v>238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239</v>
      </c>
      <c r="CT806" s="2" t="s">
        <v>237</v>
      </c>
      <c r="CU806" s="2" t="s">
        <v>1357</v>
      </c>
      <c r="CV806" s="2" t="s">
        <v>1363</v>
      </c>
      <c r="CW806" s="2" t="s">
        <v>238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239</v>
      </c>
      <c r="DF806" s="2" t="s">
        <v>237</v>
      </c>
      <c r="DG806" s="2" t="s">
        <v>980</v>
      </c>
      <c r="DH806" s="2" t="s">
        <v>1981</v>
      </c>
      <c r="DI806" s="2" t="s">
        <v>238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239</v>
      </c>
      <c r="DR806" s="2" t="s">
        <v>237</v>
      </c>
      <c r="DS806" s="2" t="s">
        <v>1357</v>
      </c>
      <c r="DT806" s="2" t="s">
        <v>1363</v>
      </c>
      <c r="DU806" s="2" t="s">
        <v>238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239</v>
      </c>
      <c r="ED806" s="2" t="s">
        <v>237</v>
      </c>
      <c r="EE806" s="2" t="s">
        <v>1357</v>
      </c>
      <c r="EF806" s="2" t="s">
        <v>1363</v>
      </c>
      <c r="EG806" s="2" t="s">
        <v>238</v>
      </c>
      <c r="EH806" s="2" t="s">
        <v>226</v>
      </c>
      <c r="EI806" s="4"/>
      <c r="EJ806" s="8"/>
      <c r="EK806" s="4"/>
      <c r="EL806" s="8"/>
      <c r="EM806" s="7"/>
      <c r="EN806" s="7"/>
      <c r="EO806" s="2" t="s">
        <v>239</v>
      </c>
      <c r="EP806" s="2" t="s">
        <v>237</v>
      </c>
      <c r="EQ806" s="2" t="s">
        <v>1357</v>
      </c>
      <c r="ER806" s="2" t="s">
        <v>1993</v>
      </c>
      <c r="ES806" s="2" t="s">
        <v>238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239</v>
      </c>
      <c r="FB806" s="2" t="s">
        <v>237</v>
      </c>
      <c r="FC806" s="2" t="s">
        <v>1357</v>
      </c>
      <c r="FD806" s="2" t="s">
        <v>1464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237</v>
      </c>
      <c r="FO806" s="2" t="s">
        <v>1357</v>
      </c>
      <c r="FP806" s="2" t="s">
        <v>1363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226</v>
      </c>
      <c r="FZ806" s="2" t="s">
        <v>226</v>
      </c>
      <c r="GA806" s="2" t="s">
        <v>226</v>
      </c>
      <c r="GB806" s="2" t="s">
        <v>226</v>
      </c>
      <c r="GC806" s="2" t="s">
        <v>226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239</v>
      </c>
      <c r="GL806" s="2" t="s">
        <v>237</v>
      </c>
      <c r="GM806" s="2" t="s">
        <v>1357</v>
      </c>
      <c r="GN806" s="2" t="s">
        <v>1533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266</v>
      </c>
      <c r="GX806" s="2" t="s">
        <v>237</v>
      </c>
      <c r="GY806" s="2" t="s">
        <v>226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252</v>
      </c>
      <c r="HJ806" s="2" t="s">
        <v>237</v>
      </c>
      <c r="HK806" s="2" t="s">
        <v>226</v>
      </c>
      <c r="HL806" s="2" t="s">
        <v>226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239</v>
      </c>
      <c r="HV806" s="2" t="s">
        <v>237</v>
      </c>
      <c r="HW806" s="2" t="s">
        <v>1357</v>
      </c>
      <c r="HX806" s="2" t="s">
        <v>1362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252</v>
      </c>
      <c r="IH806" s="2" t="s">
        <v>237</v>
      </c>
      <c r="II806" s="2" t="s">
        <v>226</v>
      </c>
      <c r="IJ806" s="2" t="s">
        <v>226</v>
      </c>
      <c r="IK806" s="2" t="s">
        <v>238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252</v>
      </c>
      <c r="JF806" s="2" t="s">
        <v>237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252</v>
      </c>
      <c r="JR806" s="2" t="s">
        <v>223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237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252</v>
      </c>
      <c r="KP806" s="2" t="s">
        <v>237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239</v>
      </c>
      <c r="LB806" s="2" t="s">
        <v>237</v>
      </c>
      <c r="LC806" s="2" t="s">
        <v>1357</v>
      </c>
      <c r="LD806" s="2" t="s">
        <v>5166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252</v>
      </c>
      <c r="MX806" s="2" t="s">
        <v>237</v>
      </c>
      <c r="MY806" s="2" t="s">
        <v>2740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239</v>
      </c>
      <c r="NJ806" s="2" t="s">
        <v>237</v>
      </c>
      <c r="NK806" s="2" t="s">
        <v>1375</v>
      </c>
      <c r="NL806" s="2" t="s">
        <v>1363</v>
      </c>
      <c r="NM806" s="2" t="s">
        <v>238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239</v>
      </c>
      <c r="NV806" s="2" t="s">
        <v>237</v>
      </c>
      <c r="NW806" s="2" t="s">
        <v>1394</v>
      </c>
      <c r="NX806" s="2" t="s">
        <v>1395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252</v>
      </c>
      <c r="OH806" s="2" t="s">
        <v>237</v>
      </c>
      <c r="OI806" s="2" t="s">
        <v>226</v>
      </c>
      <c r="OJ806" s="2" t="s">
        <v>226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252</v>
      </c>
      <c r="OT806" s="2" t="s">
        <v>237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252</v>
      </c>
      <c r="QP806" s="2" t="s">
        <v>237</v>
      </c>
      <c r="QQ806" s="2" t="s">
        <v>226</v>
      </c>
      <c r="QR806" s="2" t="s">
        <v>226</v>
      </c>
      <c r="QS806" s="2" t="s">
        <v>238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266</v>
      </c>
      <c r="RB806" s="2" t="s">
        <v>237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226</v>
      </c>
      <c r="RN806" s="2" t="s">
        <v>226</v>
      </c>
      <c r="RO806" s="2" t="s">
        <v>226</v>
      </c>
      <c r="RP806" s="2" t="s">
        <v>226</v>
      </c>
      <c r="RQ806" s="2" t="s">
        <v>226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252</v>
      </c>
      <c r="RZ806" s="2" t="s">
        <v>237</v>
      </c>
      <c r="SA806" s="2" t="s">
        <v>226</v>
      </c>
      <c r="SB806" s="2" t="s">
        <v>226</v>
      </c>
      <c r="SC806" s="2" t="s">
        <v>238</v>
      </c>
      <c r="SD806" s="2" t="s">
        <v>226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</row>
    <row r="807">
      <c r="A807" s="2" t="s">
        <v>5167</v>
      </c>
      <c r="B807" s="2" t="s">
        <v>577</v>
      </c>
      <c r="C807" s="2" t="s">
        <v>4666</v>
      </c>
      <c r="D807" s="2" t="s">
        <v>486</v>
      </c>
      <c r="E807" s="2" t="s">
        <v>3495</v>
      </c>
      <c r="F807" s="2" t="s">
        <v>4854</v>
      </c>
      <c r="G807" s="2" t="s">
        <v>4855</v>
      </c>
      <c r="H807" s="2" t="s">
        <v>4856</v>
      </c>
      <c r="I807" s="2" t="s">
        <v>5168</v>
      </c>
      <c r="J807" s="2" t="s">
        <v>221</v>
      </c>
      <c r="K807" s="2" t="s">
        <v>2130</v>
      </c>
      <c r="L807" s="3">
        <v>27.5</v>
      </c>
      <c r="M807" s="3">
        <v>28.88</v>
      </c>
      <c r="N807" s="3">
        <v>54.99</v>
      </c>
      <c r="O807" s="2" t="s">
        <v>302</v>
      </c>
      <c r="P807" s="2" t="s">
        <v>369</v>
      </c>
      <c r="Q807" s="2" t="s">
        <v>225</v>
      </c>
      <c r="R807" s="2" t="s">
        <v>226</v>
      </c>
      <c r="S807" s="2" t="s">
        <v>4857</v>
      </c>
      <c r="T807" s="2" t="s">
        <v>969</v>
      </c>
      <c r="U807" s="2" t="s">
        <v>371</v>
      </c>
      <c r="V807" s="2" t="s">
        <v>1893</v>
      </c>
      <c r="W807" s="2" t="s">
        <v>1894</v>
      </c>
      <c r="X807" s="2" t="s">
        <v>231</v>
      </c>
      <c r="Y807" s="2" t="s">
        <v>1353</v>
      </c>
      <c r="Z807" s="4"/>
      <c r="AA807" s="4">
        <f>=ROUNDDOWN({0},0)</f>
      </c>
      <c r="AB807" s="5">
        <v>7</v>
      </c>
      <c r="AC807" s="2" t="s">
        <v>226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>
        <v>68</v>
      </c>
      <c r="AS807" s="8">
        <v>1915.6</v>
      </c>
      <c r="AT807" s="7">
        <v>-1</v>
      </c>
      <c r="AU807" s="7">
        <v>-1</v>
      </c>
      <c r="AV807" s="4" t="s">
        <v>226</v>
      </c>
      <c r="AW807" s="8" t="s">
        <v>226</v>
      </c>
      <c r="AX807" s="4">
        <v>128</v>
      </c>
      <c r="AY807" s="8">
        <v>3934.44</v>
      </c>
      <c r="AZ807" s="7" t="s">
        <v>226</v>
      </c>
      <c r="BA807" s="7" t="s">
        <v>226</v>
      </c>
      <c r="BB807" s="7"/>
      <c r="BC807" s="4" t="s">
        <v>226</v>
      </c>
      <c r="BD807" s="8" t="s">
        <v>226</v>
      </c>
      <c r="BE807" s="4">
        <v>128</v>
      </c>
      <c r="BF807" s="8">
        <v>3934.44</v>
      </c>
      <c r="BG807" s="7" t="s">
        <v>226</v>
      </c>
      <c r="BH807" s="7" t="s">
        <v>226</v>
      </c>
      <c r="BI807" s="7"/>
      <c r="BJ807" s="4"/>
      <c r="BK807" s="8"/>
      <c r="BL807" s="2" t="s">
        <v>5169</v>
      </c>
      <c r="BM807" s="7"/>
      <c r="BN807" s="7"/>
      <c r="BO807" s="4"/>
      <c r="BP807" s="8"/>
      <c r="BQ807" s="4"/>
      <c r="BR807" s="8"/>
      <c r="BS807" s="7"/>
      <c r="BT807" s="7"/>
      <c r="BU807" s="2" t="s">
        <v>1002</v>
      </c>
      <c r="BV807" s="2" t="s">
        <v>237</v>
      </c>
      <c r="BW807" s="2" t="s">
        <v>226</v>
      </c>
      <c r="BX807" s="2" t="s">
        <v>2039</v>
      </c>
      <c r="BY807" s="2" t="s">
        <v>238</v>
      </c>
      <c r="BZ807" s="2" t="s">
        <v>226</v>
      </c>
      <c r="CA807" s="4"/>
      <c r="CB807" s="8"/>
      <c r="CC807" s="4">
        <v>28</v>
      </c>
      <c r="CD807" s="8">
        <v>789.88</v>
      </c>
      <c r="CE807" s="7">
        <v>-1</v>
      </c>
      <c r="CF807" s="7">
        <v>-1</v>
      </c>
      <c r="CG807" s="2" t="s">
        <v>239</v>
      </c>
      <c r="CH807" s="2" t="s">
        <v>237</v>
      </c>
      <c r="CI807" s="2" t="s">
        <v>1357</v>
      </c>
      <c r="CJ807" s="2" t="s">
        <v>1363</v>
      </c>
      <c r="CK807" s="2" t="s">
        <v>238</v>
      </c>
      <c r="CL807" s="2" t="s">
        <v>226</v>
      </c>
      <c r="CM807" s="4"/>
      <c r="CN807" s="8"/>
      <c r="CO807" s="4">
        <v>19</v>
      </c>
      <c r="CP807" s="8">
        <v>535.99</v>
      </c>
      <c r="CQ807" s="7">
        <v>-1</v>
      </c>
      <c r="CR807" s="7">
        <v>-1</v>
      </c>
      <c r="CS807" s="2" t="s">
        <v>239</v>
      </c>
      <c r="CT807" s="2" t="s">
        <v>237</v>
      </c>
      <c r="CU807" s="2" t="s">
        <v>1357</v>
      </c>
      <c r="CV807" s="2" t="s">
        <v>1363</v>
      </c>
      <c r="CW807" s="2" t="s">
        <v>238</v>
      </c>
      <c r="CX807" s="2" t="s">
        <v>226</v>
      </c>
      <c r="CY807" s="4"/>
      <c r="CZ807" s="8"/>
      <c r="DA807" s="4">
        <v>13</v>
      </c>
      <c r="DB807" s="8">
        <v>364.52</v>
      </c>
      <c r="DC807" s="7">
        <v>-1</v>
      </c>
      <c r="DD807" s="7">
        <v>-1</v>
      </c>
      <c r="DE807" s="2" t="s">
        <v>239</v>
      </c>
      <c r="DF807" s="2" t="s">
        <v>237</v>
      </c>
      <c r="DG807" s="2" t="s">
        <v>980</v>
      </c>
      <c r="DH807" s="2" t="s">
        <v>2675</v>
      </c>
      <c r="DI807" s="2" t="s">
        <v>238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239</v>
      </c>
      <c r="DR807" s="2" t="s">
        <v>237</v>
      </c>
      <c r="DS807" s="2" t="s">
        <v>1357</v>
      </c>
      <c r="DT807" s="2" t="s">
        <v>1363</v>
      </c>
      <c r="DU807" s="2" t="s">
        <v>238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239</v>
      </c>
      <c r="ED807" s="2" t="s">
        <v>237</v>
      </c>
      <c r="EE807" s="2" t="s">
        <v>1357</v>
      </c>
      <c r="EF807" s="2" t="s">
        <v>1363</v>
      </c>
      <c r="EG807" s="2" t="s">
        <v>238</v>
      </c>
      <c r="EH807" s="2" t="s">
        <v>226</v>
      </c>
      <c r="EI807" s="4"/>
      <c r="EJ807" s="8"/>
      <c r="EK807" s="4">
        <v>3</v>
      </c>
      <c r="EL807" s="8">
        <v>79.89</v>
      </c>
      <c r="EM807" s="7">
        <v>-1</v>
      </c>
      <c r="EN807" s="7">
        <v>-1</v>
      </c>
      <c r="EO807" s="2" t="s">
        <v>239</v>
      </c>
      <c r="EP807" s="2" t="s">
        <v>237</v>
      </c>
      <c r="EQ807" s="2" t="s">
        <v>1357</v>
      </c>
      <c r="ER807" s="2" t="s">
        <v>1363</v>
      </c>
      <c r="ES807" s="2" t="s">
        <v>238</v>
      </c>
      <c r="ET807" s="2" t="s">
        <v>226</v>
      </c>
      <c r="EU807" s="4"/>
      <c r="EV807" s="8"/>
      <c r="EW807" s="4">
        <v>2</v>
      </c>
      <c r="EX807" s="8">
        <v>57.74</v>
      </c>
      <c r="EY807" s="7">
        <v>-1</v>
      </c>
      <c r="EZ807" s="7">
        <v>-1</v>
      </c>
      <c r="FA807" s="2" t="s">
        <v>239</v>
      </c>
      <c r="FB807" s="2" t="s">
        <v>237</v>
      </c>
      <c r="FC807" s="2" t="s">
        <v>1357</v>
      </c>
      <c r="FD807" s="2" t="s">
        <v>5170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237</v>
      </c>
      <c r="FO807" s="2" t="s">
        <v>1357</v>
      </c>
      <c r="FP807" s="2" t="s">
        <v>1386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226</v>
      </c>
      <c r="FZ807" s="2" t="s">
        <v>226</v>
      </c>
      <c r="GA807" s="2" t="s">
        <v>226</v>
      </c>
      <c r="GB807" s="2" t="s">
        <v>226</v>
      </c>
      <c r="GC807" s="2" t="s">
        <v>226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1002</v>
      </c>
      <c r="GL807" s="2" t="s">
        <v>237</v>
      </c>
      <c r="GM807" s="2" t="s">
        <v>1357</v>
      </c>
      <c r="GN807" s="2" t="s">
        <v>2342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239</v>
      </c>
      <c r="GX807" s="2" t="s">
        <v>237</v>
      </c>
      <c r="GY807" s="2" t="s">
        <v>1025</v>
      </c>
      <c r="GZ807" s="2" t="s">
        <v>2042</v>
      </c>
      <c r="HA807" s="2" t="s">
        <v>238</v>
      </c>
      <c r="HB807" s="2" t="s">
        <v>226</v>
      </c>
      <c r="HC807" s="4"/>
      <c r="HD807" s="8"/>
      <c r="HE807" s="4">
        <v>2</v>
      </c>
      <c r="HF807" s="8">
        <v>58.7</v>
      </c>
      <c r="HG807" s="7">
        <v>-1</v>
      </c>
      <c r="HH807" s="7">
        <v>-1</v>
      </c>
      <c r="HI807" s="2" t="s">
        <v>239</v>
      </c>
      <c r="HJ807" s="2" t="s">
        <v>237</v>
      </c>
      <c r="HK807" s="2" t="s">
        <v>994</v>
      </c>
      <c r="HL807" s="2" t="s">
        <v>1583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237</v>
      </c>
      <c r="HW807" s="2" t="s">
        <v>1357</v>
      </c>
      <c r="HX807" s="2" t="s">
        <v>1476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252</v>
      </c>
      <c r="IH807" s="2" t="s">
        <v>237</v>
      </c>
      <c r="II807" s="2" t="s">
        <v>226</v>
      </c>
      <c r="IJ807" s="2" t="s">
        <v>226</v>
      </c>
      <c r="IK807" s="2" t="s">
        <v>238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252</v>
      </c>
      <c r="JF807" s="2" t="s">
        <v>237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252</v>
      </c>
      <c r="JR807" s="2" t="s">
        <v>237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237</v>
      </c>
      <c r="KE807" s="2" t="s">
        <v>226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237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239</v>
      </c>
      <c r="LB807" s="2" t="s">
        <v>237</v>
      </c>
      <c r="LC807" s="2" t="s">
        <v>1357</v>
      </c>
      <c r="LD807" s="2" t="s">
        <v>5171</v>
      </c>
      <c r="LE807" s="2" t="s">
        <v>238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239</v>
      </c>
      <c r="LN807" s="2" t="s">
        <v>237</v>
      </c>
      <c r="LO807" s="2" t="s">
        <v>321</v>
      </c>
      <c r="LP807" s="2" t="s">
        <v>226</v>
      </c>
      <c r="LQ807" s="2" t="s">
        <v>238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239</v>
      </c>
      <c r="MX807" s="2" t="s">
        <v>237</v>
      </c>
      <c r="MY807" s="2" t="s">
        <v>1105</v>
      </c>
      <c r="MZ807" s="2" t="s">
        <v>1986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239</v>
      </c>
      <c r="NJ807" s="2" t="s">
        <v>237</v>
      </c>
      <c r="NK807" s="2" t="s">
        <v>1375</v>
      </c>
      <c r="NL807" s="2" t="s">
        <v>1363</v>
      </c>
      <c r="NM807" s="2" t="s">
        <v>238</v>
      </c>
      <c r="NN807" s="2" t="s">
        <v>226</v>
      </c>
      <c r="NO807" s="4"/>
      <c r="NP807" s="8"/>
      <c r="NQ807" s="4">
        <v>1</v>
      </c>
      <c r="NR807" s="8">
        <v>28.88</v>
      </c>
      <c r="NS807" s="7">
        <v>-1</v>
      </c>
      <c r="NT807" s="7">
        <v>-1</v>
      </c>
      <c r="NU807" s="2" t="s">
        <v>239</v>
      </c>
      <c r="NV807" s="2" t="s">
        <v>237</v>
      </c>
      <c r="NW807" s="2" t="s">
        <v>1394</v>
      </c>
      <c r="NX807" s="2" t="s">
        <v>3809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252</v>
      </c>
      <c r="OH807" s="2" t="s">
        <v>237</v>
      </c>
      <c r="OI807" s="2" t="s">
        <v>226</v>
      </c>
      <c r="OJ807" s="2" t="s">
        <v>226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252</v>
      </c>
      <c r="OT807" s="2" t="s">
        <v>237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239</v>
      </c>
      <c r="QP807" s="2" t="s">
        <v>237</v>
      </c>
      <c r="QQ807" s="2" t="s">
        <v>1068</v>
      </c>
      <c r="QR807" s="2" t="s">
        <v>2200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266</v>
      </c>
      <c r="RB807" s="2" t="s">
        <v>237</v>
      </c>
      <c r="RC807" s="2" t="s">
        <v>226</v>
      </c>
      <c r="RD807" s="2" t="s">
        <v>226</v>
      </c>
      <c r="RE807" s="2" t="s">
        <v>238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226</v>
      </c>
      <c r="RN807" s="2" t="s">
        <v>226</v>
      </c>
      <c r="RO807" s="2" t="s">
        <v>226</v>
      </c>
      <c r="RP807" s="2" t="s">
        <v>226</v>
      </c>
      <c r="RQ807" s="2" t="s">
        <v>226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239</v>
      </c>
      <c r="RZ807" s="2" t="s">
        <v>237</v>
      </c>
      <c r="SA807" s="2" t="s">
        <v>621</v>
      </c>
      <c r="SB807" s="2" t="s">
        <v>1173</v>
      </c>
      <c r="SC807" s="2" t="s">
        <v>238</v>
      </c>
      <c r="SD807" s="2" t="s">
        <v>226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</row>
    <row r="808">
      <c r="A808" s="2" t="s">
        <v>5172</v>
      </c>
      <c r="B808" s="2" t="s">
        <v>577</v>
      </c>
      <c r="C808" s="2" t="s">
        <v>4666</v>
      </c>
      <c r="D808" s="2" t="s">
        <v>486</v>
      </c>
      <c r="E808" s="2" t="s">
        <v>3495</v>
      </c>
      <c r="F808" s="2" t="s">
        <v>4854</v>
      </c>
      <c r="G808" s="2" t="s">
        <v>4855</v>
      </c>
      <c r="H808" s="2" t="s">
        <v>4856</v>
      </c>
      <c r="I808" s="2" t="s">
        <v>5168</v>
      </c>
      <c r="J808" s="2" t="s">
        <v>268</v>
      </c>
      <c r="K808" s="2" t="s">
        <v>2130</v>
      </c>
      <c r="L808" s="3">
        <v>33.14</v>
      </c>
      <c r="M808" s="3">
        <v>34.8</v>
      </c>
      <c r="N808" s="3">
        <v>64.99</v>
      </c>
      <c r="O808" s="2" t="s">
        <v>283</v>
      </c>
      <c r="P808" s="2" t="s">
        <v>369</v>
      </c>
      <c r="Q808" s="2" t="s">
        <v>225</v>
      </c>
      <c r="R808" s="2" t="s">
        <v>226</v>
      </c>
      <c r="S808" s="2" t="s">
        <v>4857</v>
      </c>
      <c r="T808" s="2" t="s">
        <v>969</v>
      </c>
      <c r="U808" s="2" t="s">
        <v>371</v>
      </c>
      <c r="V808" s="2" t="s">
        <v>1893</v>
      </c>
      <c r="W808" s="2" t="s">
        <v>1894</v>
      </c>
      <c r="X808" s="2" t="s">
        <v>231</v>
      </c>
      <c r="Y808" s="2" t="s">
        <v>1353</v>
      </c>
      <c r="Z808" s="4"/>
      <c r="AA808" s="4">
        <f>=ROUNDDOWN({0},0)</f>
      </c>
      <c r="AB808" s="5"/>
      <c r="AC808" s="2" t="s">
        <v>226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>
        <v>60</v>
      </c>
      <c r="AS808" s="8">
        <v>2018.84</v>
      </c>
      <c r="AT808" s="7">
        <v>-1</v>
      </c>
      <c r="AU808" s="7">
        <v>-1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/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/>
      <c r="BJ808" s="4"/>
      <c r="BK808" s="8"/>
      <c r="BL808" s="2" t="s">
        <v>5173</v>
      </c>
      <c r="BM808" s="7"/>
      <c r="BN808" s="7"/>
      <c r="BO808" s="4"/>
      <c r="BP808" s="8"/>
      <c r="BQ808" s="4"/>
      <c r="BR808" s="8"/>
      <c r="BS808" s="7"/>
      <c r="BT808" s="7"/>
      <c r="BU808" s="2" t="s">
        <v>1002</v>
      </c>
      <c r="BV808" s="2" t="s">
        <v>237</v>
      </c>
      <c r="BW808" s="2" t="s">
        <v>226</v>
      </c>
      <c r="BX808" s="2" t="s">
        <v>2180</v>
      </c>
      <c r="BY808" s="2" t="s">
        <v>238</v>
      </c>
      <c r="BZ808" s="2" t="s">
        <v>226</v>
      </c>
      <c r="CA808" s="4"/>
      <c r="CB808" s="8"/>
      <c r="CC808" s="4">
        <v>17</v>
      </c>
      <c r="CD808" s="8">
        <v>575.62</v>
      </c>
      <c r="CE808" s="7">
        <v>-1</v>
      </c>
      <c r="CF808" s="7">
        <v>-1</v>
      </c>
      <c r="CG808" s="2" t="s">
        <v>239</v>
      </c>
      <c r="CH808" s="2" t="s">
        <v>237</v>
      </c>
      <c r="CI808" s="2" t="s">
        <v>1357</v>
      </c>
      <c r="CJ808" s="2" t="s">
        <v>1363</v>
      </c>
      <c r="CK808" s="2" t="s">
        <v>238</v>
      </c>
      <c r="CL808" s="2" t="s">
        <v>226</v>
      </c>
      <c r="CM808" s="4"/>
      <c r="CN808" s="8"/>
      <c r="CO808" s="4">
        <v>18</v>
      </c>
      <c r="CP808" s="8">
        <v>609.48</v>
      </c>
      <c r="CQ808" s="7">
        <v>-1</v>
      </c>
      <c r="CR808" s="7">
        <v>-1</v>
      </c>
      <c r="CS808" s="2" t="s">
        <v>239</v>
      </c>
      <c r="CT808" s="2" t="s">
        <v>237</v>
      </c>
      <c r="CU808" s="2" t="s">
        <v>1357</v>
      </c>
      <c r="CV808" s="2" t="s">
        <v>1363</v>
      </c>
      <c r="CW808" s="2" t="s">
        <v>238</v>
      </c>
      <c r="CX808" s="2" t="s">
        <v>226</v>
      </c>
      <c r="CY808" s="4"/>
      <c r="CZ808" s="8"/>
      <c r="DA808" s="4">
        <v>18</v>
      </c>
      <c r="DB808" s="8">
        <v>608.22</v>
      </c>
      <c r="DC808" s="7">
        <v>-1</v>
      </c>
      <c r="DD808" s="7">
        <v>-1</v>
      </c>
      <c r="DE808" s="2" t="s">
        <v>239</v>
      </c>
      <c r="DF808" s="2" t="s">
        <v>237</v>
      </c>
      <c r="DG808" s="2" t="s">
        <v>980</v>
      </c>
      <c r="DH808" s="2" t="s">
        <v>1989</v>
      </c>
      <c r="DI808" s="2" t="s">
        <v>238</v>
      </c>
      <c r="DJ808" s="2" t="s">
        <v>226</v>
      </c>
      <c r="DK808" s="4"/>
      <c r="DL808" s="8"/>
      <c r="DM808" s="4">
        <v>1</v>
      </c>
      <c r="DN808" s="8">
        <v>25.5</v>
      </c>
      <c r="DO808" s="7">
        <v>-1</v>
      </c>
      <c r="DP808" s="7">
        <v>-1</v>
      </c>
      <c r="DQ808" s="2" t="s">
        <v>239</v>
      </c>
      <c r="DR808" s="2" t="s">
        <v>237</v>
      </c>
      <c r="DS808" s="2" t="s">
        <v>1357</v>
      </c>
      <c r="DT808" s="2" t="s">
        <v>1445</v>
      </c>
      <c r="DU808" s="2" t="s">
        <v>238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239</v>
      </c>
      <c r="ED808" s="2" t="s">
        <v>237</v>
      </c>
      <c r="EE808" s="2" t="s">
        <v>1357</v>
      </c>
      <c r="EF808" s="2" t="s">
        <v>1362</v>
      </c>
      <c r="EG808" s="2" t="s">
        <v>238</v>
      </c>
      <c r="EH808" s="2" t="s">
        <v>226</v>
      </c>
      <c r="EI808" s="4"/>
      <c r="EJ808" s="8"/>
      <c r="EK808" s="4">
        <v>3</v>
      </c>
      <c r="EL808" s="8">
        <v>95.85</v>
      </c>
      <c r="EM808" s="7">
        <v>-1</v>
      </c>
      <c r="EN808" s="7">
        <v>-1</v>
      </c>
      <c r="EO808" s="2" t="s">
        <v>239</v>
      </c>
      <c r="EP808" s="2" t="s">
        <v>237</v>
      </c>
      <c r="EQ808" s="2" t="s">
        <v>1357</v>
      </c>
      <c r="ER808" s="2" t="s">
        <v>2043</v>
      </c>
      <c r="ES808" s="2" t="s">
        <v>238</v>
      </c>
      <c r="ET808" s="2" t="s">
        <v>226</v>
      </c>
      <c r="EU808" s="4"/>
      <c r="EV808" s="8"/>
      <c r="EW808" s="4">
        <v>1</v>
      </c>
      <c r="EX808" s="8">
        <v>34.8</v>
      </c>
      <c r="EY808" s="7">
        <v>-1</v>
      </c>
      <c r="EZ808" s="7">
        <v>-1</v>
      </c>
      <c r="FA808" s="2" t="s">
        <v>239</v>
      </c>
      <c r="FB808" s="2" t="s">
        <v>237</v>
      </c>
      <c r="FC808" s="2" t="s">
        <v>1357</v>
      </c>
      <c r="FD808" s="2" t="s">
        <v>4864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237</v>
      </c>
      <c r="FO808" s="2" t="s">
        <v>1357</v>
      </c>
      <c r="FP808" s="2" t="s">
        <v>1363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226</v>
      </c>
      <c r="FZ808" s="2" t="s">
        <v>226</v>
      </c>
      <c r="GA808" s="2" t="s">
        <v>226</v>
      </c>
      <c r="GB808" s="2" t="s">
        <v>226</v>
      </c>
      <c r="GC808" s="2" t="s">
        <v>226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239</v>
      </c>
      <c r="GL808" s="2" t="s">
        <v>237</v>
      </c>
      <c r="GM808" s="2" t="s">
        <v>1357</v>
      </c>
      <c r="GN808" s="2" t="s">
        <v>2183</v>
      </c>
      <c r="GO808" s="2" t="s">
        <v>238</v>
      </c>
      <c r="GP808" s="2" t="s">
        <v>226</v>
      </c>
      <c r="GQ808" s="4"/>
      <c r="GR808" s="8"/>
      <c r="GS808" s="4">
        <v>1</v>
      </c>
      <c r="GT808" s="8">
        <v>34.57</v>
      </c>
      <c r="GU808" s="7">
        <v>-1</v>
      </c>
      <c r="GV808" s="7">
        <v>-1</v>
      </c>
      <c r="GW808" s="2" t="s">
        <v>239</v>
      </c>
      <c r="GX808" s="2" t="s">
        <v>237</v>
      </c>
      <c r="GY808" s="2" t="s">
        <v>1025</v>
      </c>
      <c r="GZ808" s="2" t="s">
        <v>1047</v>
      </c>
      <c r="HA808" s="2" t="s">
        <v>238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239</v>
      </c>
      <c r="HJ808" s="2" t="s">
        <v>237</v>
      </c>
      <c r="HK808" s="2" t="s">
        <v>994</v>
      </c>
      <c r="HL808" s="2" t="s">
        <v>1632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237</v>
      </c>
      <c r="HW808" s="2" t="s">
        <v>1357</v>
      </c>
      <c r="HX808" s="2" t="s">
        <v>5174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252</v>
      </c>
      <c r="IH808" s="2" t="s">
        <v>237</v>
      </c>
      <c r="II808" s="2" t="s">
        <v>226</v>
      </c>
      <c r="IJ808" s="2" t="s">
        <v>226</v>
      </c>
      <c r="IK808" s="2" t="s">
        <v>238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252</v>
      </c>
      <c r="JF808" s="2" t="s">
        <v>237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252</v>
      </c>
      <c r="JR808" s="2" t="s">
        <v>237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237</v>
      </c>
      <c r="KE808" s="2" t="s">
        <v>226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236</v>
      </c>
      <c r="KP808" s="2" t="s">
        <v>237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252</v>
      </c>
      <c r="LB808" s="2" t="s">
        <v>237</v>
      </c>
      <c r="LC808" s="2" t="s">
        <v>1357</v>
      </c>
      <c r="LD808" s="2" t="s">
        <v>226</v>
      </c>
      <c r="LE808" s="2" t="s">
        <v>238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239</v>
      </c>
      <c r="LN808" s="2" t="s">
        <v>237</v>
      </c>
      <c r="LO808" s="2" t="s">
        <v>321</v>
      </c>
      <c r="LP808" s="2" t="s">
        <v>226</v>
      </c>
      <c r="LQ808" s="2" t="s">
        <v>238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239</v>
      </c>
      <c r="MX808" s="2" t="s">
        <v>237</v>
      </c>
      <c r="MY808" s="2" t="s">
        <v>1105</v>
      </c>
      <c r="MZ808" s="2" t="s">
        <v>738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239</v>
      </c>
      <c r="NJ808" s="2" t="s">
        <v>237</v>
      </c>
      <c r="NK808" s="2" t="s">
        <v>1375</v>
      </c>
      <c r="NL808" s="2" t="s">
        <v>1363</v>
      </c>
      <c r="NM808" s="2" t="s">
        <v>238</v>
      </c>
      <c r="NN808" s="2" t="s">
        <v>226</v>
      </c>
      <c r="NO808" s="4"/>
      <c r="NP808" s="8"/>
      <c r="NQ808" s="4">
        <v>1</v>
      </c>
      <c r="NR808" s="8">
        <v>34.8</v>
      </c>
      <c r="NS808" s="7">
        <v>-1</v>
      </c>
      <c r="NT808" s="7">
        <v>-1</v>
      </c>
      <c r="NU808" s="2" t="s">
        <v>239</v>
      </c>
      <c r="NV808" s="2" t="s">
        <v>237</v>
      </c>
      <c r="NW808" s="2" t="s">
        <v>2125</v>
      </c>
      <c r="NX808" s="2" t="s">
        <v>3809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252</v>
      </c>
      <c r="OH808" s="2" t="s">
        <v>237</v>
      </c>
      <c r="OI808" s="2" t="s">
        <v>226</v>
      </c>
      <c r="OJ808" s="2" t="s">
        <v>226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252</v>
      </c>
      <c r="OT808" s="2" t="s">
        <v>237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239</v>
      </c>
      <c r="QP808" s="2" t="s">
        <v>237</v>
      </c>
      <c r="QQ808" s="2" t="s">
        <v>1068</v>
      </c>
      <c r="QR808" s="2" t="s">
        <v>1442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266</v>
      </c>
      <c r="RB808" s="2" t="s">
        <v>237</v>
      </c>
      <c r="RC808" s="2" t="s">
        <v>226</v>
      </c>
      <c r="RD808" s="2" t="s">
        <v>226</v>
      </c>
      <c r="RE808" s="2" t="s">
        <v>238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226</v>
      </c>
      <c r="RN808" s="2" t="s">
        <v>226</v>
      </c>
      <c r="RO808" s="2" t="s">
        <v>226</v>
      </c>
      <c r="RP808" s="2" t="s">
        <v>226</v>
      </c>
      <c r="RQ808" s="2" t="s">
        <v>226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239</v>
      </c>
      <c r="RZ808" s="2" t="s">
        <v>237</v>
      </c>
      <c r="SA808" s="2" t="s">
        <v>621</v>
      </c>
      <c r="SB808" s="2" t="s">
        <v>1570</v>
      </c>
      <c r="SC808" s="2" t="s">
        <v>238</v>
      </c>
      <c r="SD808" s="2" t="s">
        <v>226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</row>
    <row r="809">
      <c r="A809" s="2" t="s">
        <v>5175</v>
      </c>
      <c r="B809" s="2" t="s">
        <v>577</v>
      </c>
      <c r="C809" s="2" t="s">
        <v>4666</v>
      </c>
      <c r="D809" s="2" t="s">
        <v>486</v>
      </c>
      <c r="E809" s="2" t="s">
        <v>487</v>
      </c>
      <c r="F809" s="2" t="s">
        <v>2556</v>
      </c>
      <c r="G809" s="2" t="s">
        <v>4994</v>
      </c>
      <c r="H809" s="2" t="s">
        <v>4995</v>
      </c>
      <c r="I809" s="2" t="s">
        <v>3955</v>
      </c>
      <c r="J809" s="2" t="s">
        <v>582</v>
      </c>
      <c r="K809" s="2" t="s">
        <v>4472</v>
      </c>
      <c r="L809" s="3">
        <v>23.8</v>
      </c>
      <c r="M809" s="3">
        <v>24.99</v>
      </c>
      <c r="N809" s="3">
        <v>49.99</v>
      </c>
      <c r="O809" s="2" t="s">
        <v>223</v>
      </c>
      <c r="P809" s="2" t="s">
        <v>224</v>
      </c>
      <c r="Q809" s="2" t="s">
        <v>225</v>
      </c>
      <c r="R809" s="2" t="s">
        <v>226</v>
      </c>
      <c r="S809" s="2" t="s">
        <v>4996</v>
      </c>
      <c r="T809" s="2" t="s">
        <v>2845</v>
      </c>
      <c r="U809" s="2" t="s">
        <v>2756</v>
      </c>
      <c r="V809" s="2" t="s">
        <v>4997</v>
      </c>
      <c r="W809" s="2" t="s">
        <v>971</v>
      </c>
      <c r="X809" s="2" t="s">
        <v>231</v>
      </c>
      <c r="Y809" s="2" t="s">
        <v>1224</v>
      </c>
      <c r="Z809" s="4">
        <v>38</v>
      </c>
      <c r="AA809" s="4">
        <f>=ROUNDDOWN(18.0952380952381,0)</f>
      </c>
      <c r="AB809" s="5">
        <v>2.1</v>
      </c>
      <c r="AC809" s="2" t="s">
        <v>2936</v>
      </c>
      <c r="AD809" s="4">
        <v>200</v>
      </c>
      <c r="AE809" s="4">
        <v>200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54</v>
      </c>
      <c r="AQ809" s="8">
        <v>1461.71</v>
      </c>
      <c r="AR809" s="4"/>
      <c r="AS809" s="8"/>
      <c r="AT809" s="7"/>
      <c r="AU809" s="7"/>
      <c r="AV809" s="4">
        <v>148</v>
      </c>
      <c r="AW809" s="8">
        <v>4500.99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>
        <v>0.3248</v>
      </c>
      <c r="BC809" s="4">
        <v>148</v>
      </c>
      <c r="BD809" s="8">
        <v>4500.99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>
        <v>1</v>
      </c>
      <c r="BJ809" s="4">
        <v>54</v>
      </c>
      <c r="BK809" s="8">
        <v>1461.71</v>
      </c>
      <c r="BL809" s="2" t="s">
        <v>5176</v>
      </c>
      <c r="BM809" s="7">
        <v>1</v>
      </c>
      <c r="BN809" s="7">
        <v>1</v>
      </c>
      <c r="BO809" s="4">
        <v>31</v>
      </c>
      <c r="BP809" s="8">
        <v>848.47</v>
      </c>
      <c r="BQ809" s="4"/>
      <c r="BR809" s="8"/>
      <c r="BS809" s="7"/>
      <c r="BT809" s="7"/>
      <c r="BU809" s="2" t="s">
        <v>239</v>
      </c>
      <c r="BV809" s="2" t="s">
        <v>223</v>
      </c>
      <c r="BW809" s="2" t="s">
        <v>226</v>
      </c>
      <c r="BX809" s="2" t="s">
        <v>3361</v>
      </c>
      <c r="BY809" s="2" t="s">
        <v>238</v>
      </c>
      <c r="BZ809" s="2" t="s">
        <v>226</v>
      </c>
      <c r="CA809" s="4">
        <v>14</v>
      </c>
      <c r="CB809" s="8">
        <v>374.08</v>
      </c>
      <c r="CC809" s="4"/>
      <c r="CD809" s="8"/>
      <c r="CE809" s="7"/>
      <c r="CF809" s="7"/>
      <c r="CG809" s="2" t="s">
        <v>239</v>
      </c>
      <c r="CH809" s="2" t="s">
        <v>223</v>
      </c>
      <c r="CI809" s="2" t="s">
        <v>1224</v>
      </c>
      <c r="CJ809" s="2" t="s">
        <v>1148</v>
      </c>
      <c r="CK809" s="2" t="s">
        <v>238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239</v>
      </c>
      <c r="CT809" s="2" t="s">
        <v>223</v>
      </c>
      <c r="CU809" s="2" t="s">
        <v>2872</v>
      </c>
      <c r="CV809" s="2" t="s">
        <v>226</v>
      </c>
      <c r="CW809" s="2" t="s">
        <v>238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223</v>
      </c>
      <c r="DG809" s="2" t="s">
        <v>226</v>
      </c>
      <c r="DH809" s="2" t="s">
        <v>226</v>
      </c>
      <c r="DI809" s="2" t="s">
        <v>238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239</v>
      </c>
      <c r="DR809" s="2" t="s">
        <v>223</v>
      </c>
      <c r="DS809" s="2" t="s">
        <v>605</v>
      </c>
      <c r="DT809" s="2" t="s">
        <v>226</v>
      </c>
      <c r="DU809" s="2" t="s">
        <v>238</v>
      </c>
      <c r="DV809" s="2" t="s">
        <v>226</v>
      </c>
      <c r="DW809" s="4">
        <v>5</v>
      </c>
      <c r="DX809" s="8">
        <v>131.2</v>
      </c>
      <c r="DY809" s="4"/>
      <c r="DZ809" s="8"/>
      <c r="EA809" s="7"/>
      <c r="EB809" s="7"/>
      <c r="EC809" s="2" t="s">
        <v>239</v>
      </c>
      <c r="ED809" s="2" t="s">
        <v>223</v>
      </c>
      <c r="EE809" s="2" t="s">
        <v>4778</v>
      </c>
      <c r="EF809" s="2" t="s">
        <v>3361</v>
      </c>
      <c r="EG809" s="2" t="s">
        <v>238</v>
      </c>
      <c r="EH809" s="2" t="s">
        <v>226</v>
      </c>
      <c r="EI809" s="4">
        <v>4</v>
      </c>
      <c r="EJ809" s="8">
        <v>107.96</v>
      </c>
      <c r="EK809" s="4"/>
      <c r="EL809" s="8"/>
      <c r="EM809" s="7"/>
      <c r="EN809" s="7"/>
      <c r="EO809" s="2" t="s">
        <v>239</v>
      </c>
      <c r="EP809" s="2" t="s">
        <v>223</v>
      </c>
      <c r="EQ809" s="2" t="s">
        <v>1224</v>
      </c>
      <c r="ER809" s="2" t="s">
        <v>1940</v>
      </c>
      <c r="ES809" s="2" t="s">
        <v>238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239</v>
      </c>
      <c r="FB809" s="2" t="s">
        <v>223</v>
      </c>
      <c r="FC809" s="2" t="s">
        <v>2944</v>
      </c>
      <c r="FD809" s="2" t="s">
        <v>226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223</v>
      </c>
      <c r="FO809" s="2" t="s">
        <v>1224</v>
      </c>
      <c r="FP809" s="2" t="s">
        <v>226</v>
      </c>
      <c r="FQ809" s="2" t="s">
        <v>238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239</v>
      </c>
      <c r="FZ809" s="2" t="s">
        <v>223</v>
      </c>
      <c r="GA809" s="2" t="s">
        <v>1224</v>
      </c>
      <c r="GB809" s="2" t="s">
        <v>226</v>
      </c>
      <c r="GC809" s="2" t="s">
        <v>238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252</v>
      </c>
      <c r="GL809" s="2" t="s">
        <v>223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236</v>
      </c>
      <c r="GX809" s="2" t="s">
        <v>223</v>
      </c>
      <c r="GY809" s="2" t="s">
        <v>226</v>
      </c>
      <c r="GZ809" s="2" t="s">
        <v>226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236</v>
      </c>
      <c r="HJ809" s="2" t="s">
        <v>223</v>
      </c>
      <c r="HK809" s="2" t="s">
        <v>226</v>
      </c>
      <c r="HL809" s="2" t="s">
        <v>226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223</v>
      </c>
      <c r="HW809" s="2" t="s">
        <v>226</v>
      </c>
      <c r="HX809" s="2" t="s">
        <v>226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252</v>
      </c>
      <c r="IH809" s="2" t="s">
        <v>223</v>
      </c>
      <c r="II809" s="2" t="s">
        <v>226</v>
      </c>
      <c r="IJ809" s="2" t="s">
        <v>226</v>
      </c>
      <c r="IK809" s="2" t="s">
        <v>238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252</v>
      </c>
      <c r="IT809" s="2" t="s">
        <v>223</v>
      </c>
      <c r="IU809" s="2" t="s">
        <v>226</v>
      </c>
      <c r="IV809" s="2" t="s">
        <v>226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949</v>
      </c>
      <c r="JF809" s="2" t="s">
        <v>223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252</v>
      </c>
      <c r="JR809" s="2" t="s">
        <v>223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223</v>
      </c>
      <c r="KE809" s="2" t="s">
        <v>226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252</v>
      </c>
      <c r="KP809" s="2" t="s">
        <v>223</v>
      </c>
      <c r="KQ809" s="2" t="s">
        <v>226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252</v>
      </c>
      <c r="LB809" s="2" t="s">
        <v>223</v>
      </c>
      <c r="LC809" s="2" t="s">
        <v>226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252</v>
      </c>
      <c r="LN809" s="2" t="s">
        <v>223</v>
      </c>
      <c r="LO809" s="2" t="s">
        <v>226</v>
      </c>
      <c r="LP809" s="2" t="s">
        <v>226</v>
      </c>
      <c r="LQ809" s="2" t="s">
        <v>238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252</v>
      </c>
      <c r="ML809" s="2" t="s">
        <v>223</v>
      </c>
      <c r="MM809" s="2" t="s">
        <v>226</v>
      </c>
      <c r="MN809" s="2" t="s">
        <v>226</v>
      </c>
      <c r="MO809" s="2" t="s">
        <v>238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223</v>
      </c>
      <c r="MY809" s="2" t="s">
        <v>226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226</v>
      </c>
      <c r="NJ809" s="2" t="s">
        <v>226</v>
      </c>
      <c r="NK809" s="2" t="s">
        <v>226</v>
      </c>
      <c r="NL809" s="2" t="s">
        <v>226</v>
      </c>
      <c r="NM809" s="2" t="s">
        <v>226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949</v>
      </c>
      <c r="NV809" s="2" t="s">
        <v>223</v>
      </c>
      <c r="NW809" s="2" t="s">
        <v>226</v>
      </c>
      <c r="NX809" s="2" t="s">
        <v>226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252</v>
      </c>
      <c r="OH809" s="2" t="s">
        <v>223</v>
      </c>
      <c r="OI809" s="2" t="s">
        <v>226</v>
      </c>
      <c r="OJ809" s="2" t="s">
        <v>226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252</v>
      </c>
      <c r="OT809" s="2" t="s">
        <v>223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252</v>
      </c>
      <c r="PF809" s="2" t="s">
        <v>223</v>
      </c>
      <c r="PG809" s="2" t="s">
        <v>226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266</v>
      </c>
      <c r="RB809" s="2" t="s">
        <v>223</v>
      </c>
      <c r="RC809" s="2" t="s">
        <v>226</v>
      </c>
      <c r="RD809" s="2" t="s">
        <v>226</v>
      </c>
      <c r="RE809" s="2" t="s">
        <v>238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252</v>
      </c>
      <c r="RN809" s="2" t="s">
        <v>223</v>
      </c>
      <c r="RO809" s="2" t="s">
        <v>226</v>
      </c>
      <c r="RP809" s="2" t="s">
        <v>226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226</v>
      </c>
      <c r="RZ809" s="2" t="s">
        <v>226</v>
      </c>
      <c r="SA809" s="2" t="s">
        <v>226</v>
      </c>
      <c r="SB809" s="2" t="s">
        <v>226</v>
      </c>
      <c r="SC809" s="2" t="s">
        <v>226</v>
      </c>
      <c r="SD809" s="2" t="s">
        <v>226</v>
      </c>
      <c r="SE809" s="4">
        <v>38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>
        <v>200</v>
      </c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</row>
    <row r="810">
      <c r="A810" s="2" t="s">
        <v>5177</v>
      </c>
      <c r="B810" s="2" t="s">
        <v>577</v>
      </c>
      <c r="C810" s="2" t="s">
        <v>4666</v>
      </c>
      <c r="D810" s="2" t="s">
        <v>486</v>
      </c>
      <c r="E810" s="2" t="s">
        <v>487</v>
      </c>
      <c r="F810" s="2" t="s">
        <v>2556</v>
      </c>
      <c r="G810" s="2" t="s">
        <v>4994</v>
      </c>
      <c r="H810" s="2" t="s">
        <v>4995</v>
      </c>
      <c r="I810" s="2" t="s">
        <v>3955</v>
      </c>
      <c r="J810" s="2" t="s">
        <v>221</v>
      </c>
      <c r="K810" s="2" t="s">
        <v>4472</v>
      </c>
      <c r="L810" s="3">
        <v>28.57</v>
      </c>
      <c r="M810" s="3">
        <v>30</v>
      </c>
      <c r="N810" s="3">
        <v>59.99</v>
      </c>
      <c r="O810" s="2" t="s">
        <v>223</v>
      </c>
      <c r="P810" s="2" t="s">
        <v>224</v>
      </c>
      <c r="Q810" s="2" t="s">
        <v>225</v>
      </c>
      <c r="R810" s="2" t="s">
        <v>226</v>
      </c>
      <c r="S810" s="2" t="s">
        <v>4996</v>
      </c>
      <c r="T810" s="2" t="s">
        <v>2845</v>
      </c>
      <c r="U810" s="2" t="s">
        <v>489</v>
      </c>
      <c r="V810" s="2" t="s">
        <v>4997</v>
      </c>
      <c r="W810" s="2" t="s">
        <v>971</v>
      </c>
      <c r="X810" s="2" t="s">
        <v>231</v>
      </c>
      <c r="Y810" s="2" t="s">
        <v>1224</v>
      </c>
      <c r="Z810" s="4">
        <v>98</v>
      </c>
      <c r="AA810" s="4">
        <f>=ROUNDDOWN(25.1282051282051,0)</f>
      </c>
      <c r="AB810" s="5">
        <v>3.9</v>
      </c>
      <c r="AC810" s="2" t="s">
        <v>2936</v>
      </c>
      <c r="AD810" s="4">
        <v>200</v>
      </c>
      <c r="AE810" s="4">
        <v>200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94</v>
      </c>
      <c r="AQ810" s="8">
        <v>3039.28</v>
      </c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>
        <v>0.6752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 t="s">
        <v>226</v>
      </c>
      <c r="BJ810" s="4">
        <v>94</v>
      </c>
      <c r="BK810" s="8">
        <v>3039.28</v>
      </c>
      <c r="BL810" s="2" t="s">
        <v>2821</v>
      </c>
      <c r="BM810" s="7">
        <v>1</v>
      </c>
      <c r="BN810" s="7">
        <v>1</v>
      </c>
      <c r="BO810" s="4">
        <v>44</v>
      </c>
      <c r="BP810" s="8">
        <v>1445.84</v>
      </c>
      <c r="BQ810" s="4"/>
      <c r="BR810" s="8"/>
      <c r="BS810" s="7"/>
      <c r="BT810" s="7"/>
      <c r="BU810" s="2" t="s">
        <v>239</v>
      </c>
      <c r="BV810" s="2" t="s">
        <v>223</v>
      </c>
      <c r="BW810" s="2" t="s">
        <v>226</v>
      </c>
      <c r="BX810" s="2" t="s">
        <v>3361</v>
      </c>
      <c r="BY810" s="2" t="s">
        <v>238</v>
      </c>
      <c r="BZ810" s="2" t="s">
        <v>226</v>
      </c>
      <c r="CA810" s="4">
        <v>23</v>
      </c>
      <c r="CB810" s="8">
        <v>737.84</v>
      </c>
      <c r="CC810" s="4"/>
      <c r="CD810" s="8"/>
      <c r="CE810" s="7"/>
      <c r="CF810" s="7"/>
      <c r="CG810" s="2" t="s">
        <v>239</v>
      </c>
      <c r="CH810" s="2" t="s">
        <v>223</v>
      </c>
      <c r="CI810" s="2" t="s">
        <v>1224</v>
      </c>
      <c r="CJ810" s="2" t="s">
        <v>3563</v>
      </c>
      <c r="CK810" s="2" t="s">
        <v>238</v>
      </c>
      <c r="CL810" s="2" t="s">
        <v>226</v>
      </c>
      <c r="CM810" s="4">
        <v>3</v>
      </c>
      <c r="CN810" s="8">
        <v>97.2</v>
      </c>
      <c r="CO810" s="4"/>
      <c r="CP810" s="8"/>
      <c r="CQ810" s="7"/>
      <c r="CR810" s="7"/>
      <c r="CS810" s="2" t="s">
        <v>239</v>
      </c>
      <c r="CT810" s="2" t="s">
        <v>223</v>
      </c>
      <c r="CU810" s="2" t="s">
        <v>2872</v>
      </c>
      <c r="CV810" s="2" t="s">
        <v>5137</v>
      </c>
      <c r="CW810" s="2" t="s">
        <v>238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236</v>
      </c>
      <c r="DF810" s="2" t="s">
        <v>223</v>
      </c>
      <c r="DG810" s="2" t="s">
        <v>226</v>
      </c>
      <c r="DH810" s="2" t="s">
        <v>226</v>
      </c>
      <c r="DI810" s="2" t="s">
        <v>238</v>
      </c>
      <c r="DJ810" s="2" t="s">
        <v>226</v>
      </c>
      <c r="DK810" s="4">
        <v>5</v>
      </c>
      <c r="DL810" s="8">
        <v>145.5</v>
      </c>
      <c r="DM810" s="4"/>
      <c r="DN810" s="8"/>
      <c r="DO810" s="7"/>
      <c r="DP810" s="7"/>
      <c r="DQ810" s="2" t="s">
        <v>239</v>
      </c>
      <c r="DR810" s="2" t="s">
        <v>223</v>
      </c>
      <c r="DS810" s="2" t="s">
        <v>605</v>
      </c>
      <c r="DT810" s="2" t="s">
        <v>1328</v>
      </c>
      <c r="DU810" s="2" t="s">
        <v>238</v>
      </c>
      <c r="DV810" s="2" t="s">
        <v>226</v>
      </c>
      <c r="DW810" s="4">
        <v>3</v>
      </c>
      <c r="DX810" s="8">
        <v>94.5</v>
      </c>
      <c r="DY810" s="4"/>
      <c r="DZ810" s="8"/>
      <c r="EA810" s="7"/>
      <c r="EB810" s="7"/>
      <c r="EC810" s="2" t="s">
        <v>239</v>
      </c>
      <c r="ED810" s="2" t="s">
        <v>223</v>
      </c>
      <c r="EE810" s="2" t="s">
        <v>4778</v>
      </c>
      <c r="EF810" s="2" t="s">
        <v>3361</v>
      </c>
      <c r="EG810" s="2" t="s">
        <v>238</v>
      </c>
      <c r="EH810" s="2" t="s">
        <v>226</v>
      </c>
      <c r="EI810" s="4">
        <v>16</v>
      </c>
      <c r="EJ810" s="8">
        <v>518.4</v>
      </c>
      <c r="EK810" s="4"/>
      <c r="EL810" s="8"/>
      <c r="EM810" s="7"/>
      <c r="EN810" s="7"/>
      <c r="EO810" s="2" t="s">
        <v>239</v>
      </c>
      <c r="EP810" s="2" t="s">
        <v>223</v>
      </c>
      <c r="EQ810" s="2" t="s">
        <v>1224</v>
      </c>
      <c r="ER810" s="2" t="s">
        <v>852</v>
      </c>
      <c r="ES810" s="2" t="s">
        <v>238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239</v>
      </c>
      <c r="FB810" s="2" t="s">
        <v>223</v>
      </c>
      <c r="FC810" s="2" t="s">
        <v>2944</v>
      </c>
      <c r="FD810" s="2" t="s">
        <v>226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223</v>
      </c>
      <c r="FO810" s="2" t="s">
        <v>1224</v>
      </c>
      <c r="FP810" s="2" t="s">
        <v>226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239</v>
      </c>
      <c r="FZ810" s="2" t="s">
        <v>223</v>
      </c>
      <c r="GA810" s="2" t="s">
        <v>1224</v>
      </c>
      <c r="GB810" s="2" t="s">
        <v>226</v>
      </c>
      <c r="GC810" s="2" t="s">
        <v>238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252</v>
      </c>
      <c r="GL810" s="2" t="s">
        <v>223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236</v>
      </c>
      <c r="GX810" s="2" t="s">
        <v>223</v>
      </c>
      <c r="GY810" s="2" t="s">
        <v>226</v>
      </c>
      <c r="GZ810" s="2" t="s">
        <v>226</v>
      </c>
      <c r="HA810" s="2" t="s">
        <v>238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223</v>
      </c>
      <c r="HK810" s="2" t="s">
        <v>226</v>
      </c>
      <c r="HL810" s="2" t="s">
        <v>226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236</v>
      </c>
      <c r="HV810" s="2" t="s">
        <v>223</v>
      </c>
      <c r="HW810" s="2" t="s">
        <v>226</v>
      </c>
      <c r="HX810" s="2" t="s">
        <v>226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252</v>
      </c>
      <c r="IH810" s="2" t="s">
        <v>223</v>
      </c>
      <c r="II810" s="2" t="s">
        <v>226</v>
      </c>
      <c r="IJ810" s="2" t="s">
        <v>226</v>
      </c>
      <c r="IK810" s="2" t="s">
        <v>238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252</v>
      </c>
      <c r="IT810" s="2" t="s">
        <v>223</v>
      </c>
      <c r="IU810" s="2" t="s">
        <v>226</v>
      </c>
      <c r="IV810" s="2" t="s">
        <v>226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949</v>
      </c>
      <c r="JF810" s="2" t="s">
        <v>223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252</v>
      </c>
      <c r="JR810" s="2" t="s">
        <v>223</v>
      </c>
      <c r="JS810" s="2" t="s">
        <v>226</v>
      </c>
      <c r="JT810" s="2" t="s">
        <v>226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223</v>
      </c>
      <c r="KE810" s="2" t="s">
        <v>226</v>
      </c>
      <c r="KF810" s="2" t="s">
        <v>226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252</v>
      </c>
      <c r="KP810" s="2" t="s">
        <v>223</v>
      </c>
      <c r="KQ810" s="2" t="s">
        <v>226</v>
      </c>
      <c r="KR810" s="2" t="s">
        <v>226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252</v>
      </c>
      <c r="LB810" s="2" t="s">
        <v>223</v>
      </c>
      <c r="LC810" s="2" t="s">
        <v>226</v>
      </c>
      <c r="LD810" s="2" t="s">
        <v>226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252</v>
      </c>
      <c r="LN810" s="2" t="s">
        <v>223</v>
      </c>
      <c r="LO810" s="2" t="s">
        <v>226</v>
      </c>
      <c r="LP810" s="2" t="s">
        <v>226</v>
      </c>
      <c r="LQ810" s="2" t="s">
        <v>238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252</v>
      </c>
      <c r="ML810" s="2" t="s">
        <v>223</v>
      </c>
      <c r="MM810" s="2" t="s">
        <v>226</v>
      </c>
      <c r="MN810" s="2" t="s">
        <v>226</v>
      </c>
      <c r="MO810" s="2" t="s">
        <v>238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223</v>
      </c>
      <c r="MY810" s="2" t="s">
        <v>226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226</v>
      </c>
      <c r="NJ810" s="2" t="s">
        <v>226</v>
      </c>
      <c r="NK810" s="2" t="s">
        <v>226</v>
      </c>
      <c r="NL810" s="2" t="s">
        <v>226</v>
      </c>
      <c r="NM810" s="2" t="s">
        <v>226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949</v>
      </c>
      <c r="NV810" s="2" t="s">
        <v>223</v>
      </c>
      <c r="NW810" s="2" t="s">
        <v>226</v>
      </c>
      <c r="NX810" s="2" t="s">
        <v>226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252</v>
      </c>
      <c r="OH810" s="2" t="s">
        <v>223</v>
      </c>
      <c r="OI810" s="2" t="s">
        <v>226</v>
      </c>
      <c r="OJ810" s="2" t="s">
        <v>226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252</v>
      </c>
      <c r="OT810" s="2" t="s">
        <v>223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252</v>
      </c>
      <c r="PF810" s="2" t="s">
        <v>223</v>
      </c>
      <c r="PG810" s="2" t="s">
        <v>226</v>
      </c>
      <c r="PH810" s="2" t="s">
        <v>226</v>
      </c>
      <c r="PI810" s="2" t="s">
        <v>238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266</v>
      </c>
      <c r="RB810" s="2" t="s">
        <v>223</v>
      </c>
      <c r="RC810" s="2" t="s">
        <v>226</v>
      </c>
      <c r="RD810" s="2" t="s">
        <v>226</v>
      </c>
      <c r="RE810" s="2" t="s">
        <v>238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252</v>
      </c>
      <c r="RN810" s="2" t="s">
        <v>223</v>
      </c>
      <c r="RO810" s="2" t="s">
        <v>226</v>
      </c>
      <c r="RP810" s="2" t="s">
        <v>226</v>
      </c>
      <c r="RQ810" s="2" t="s">
        <v>238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226</v>
      </c>
      <c r="RZ810" s="2" t="s">
        <v>226</v>
      </c>
      <c r="SA810" s="2" t="s">
        <v>226</v>
      </c>
      <c r="SB810" s="2" t="s">
        <v>226</v>
      </c>
      <c r="SC810" s="2" t="s">
        <v>226</v>
      </c>
      <c r="SD810" s="2" t="s">
        <v>226</v>
      </c>
      <c r="SE810" s="4">
        <v>98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>
        <v>200</v>
      </c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</row>
    <row r="811">
      <c r="A811" s="2" t="s">
        <v>5178</v>
      </c>
      <c r="B811" s="2" t="s">
        <v>577</v>
      </c>
      <c r="C811" s="2" t="s">
        <v>4666</v>
      </c>
      <c r="D811" s="2" t="s">
        <v>5179</v>
      </c>
      <c r="E811" s="2" t="s">
        <v>5180</v>
      </c>
      <c r="F811" s="2" t="s">
        <v>4854</v>
      </c>
      <c r="G811" s="2" t="s">
        <v>4855</v>
      </c>
      <c r="H811" s="2" t="s">
        <v>4856</v>
      </c>
      <c r="I811" s="2" t="s">
        <v>5181</v>
      </c>
      <c r="J811" s="2" t="s">
        <v>5182</v>
      </c>
      <c r="K811" s="2" t="s">
        <v>2130</v>
      </c>
      <c r="L811" s="3">
        <v>16.8</v>
      </c>
      <c r="M811" s="3">
        <v>17.64</v>
      </c>
      <c r="N811" s="3">
        <v>34.99</v>
      </c>
      <c r="O811" s="2" t="s">
        <v>223</v>
      </c>
      <c r="P811" s="2" t="s">
        <v>369</v>
      </c>
      <c r="Q811" s="2" t="s">
        <v>225</v>
      </c>
      <c r="R811" s="2" t="s">
        <v>226</v>
      </c>
      <c r="S811" s="2" t="s">
        <v>4857</v>
      </c>
      <c r="T811" s="2" t="s">
        <v>226</v>
      </c>
      <c r="U811" s="2" t="s">
        <v>226</v>
      </c>
      <c r="V811" s="2" t="s">
        <v>2549</v>
      </c>
      <c r="W811" s="2" t="s">
        <v>1894</v>
      </c>
      <c r="X811" s="2" t="s">
        <v>226</v>
      </c>
      <c r="Y811" s="2" t="s">
        <v>1353</v>
      </c>
      <c r="Z811" s="4">
        <v>285</v>
      </c>
      <c r="AA811" s="4">
        <f>=ROUNDDOWN(28.5,0)</f>
      </c>
      <c r="AB811" s="5">
        <v>10</v>
      </c>
      <c r="AC811" s="2" t="s">
        <v>226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73</v>
      </c>
      <c r="AQ811" s="8">
        <v>1203.54</v>
      </c>
      <c r="AR811" s="4">
        <v>70</v>
      </c>
      <c r="AS811" s="8">
        <v>1189.74</v>
      </c>
      <c r="AT811" s="7">
        <v>0.0429</v>
      </c>
      <c r="AU811" s="7">
        <v>0.0116</v>
      </c>
      <c r="AV811" s="4">
        <v>73</v>
      </c>
      <c r="AW811" s="8">
        <v>1203.54</v>
      </c>
      <c r="AX811" s="4">
        <v>70</v>
      </c>
      <c r="AY811" s="8">
        <v>1189.74</v>
      </c>
      <c r="AZ811" s="7">
        <v>0.0429</v>
      </c>
      <c r="BA811" s="7">
        <v>0.0116</v>
      </c>
      <c r="BB811" s="7">
        <v>1</v>
      </c>
      <c r="BC811" s="4">
        <v>73</v>
      </c>
      <c r="BD811" s="8">
        <v>1203.54</v>
      </c>
      <c r="BE811" s="4">
        <v>70</v>
      </c>
      <c r="BF811" s="8">
        <v>1189.74</v>
      </c>
      <c r="BG811" s="7">
        <v>0.0429</v>
      </c>
      <c r="BH811" s="7">
        <v>0.0116</v>
      </c>
      <c r="BI811" s="7">
        <v>1</v>
      </c>
      <c r="BJ811" s="4">
        <v>73</v>
      </c>
      <c r="BK811" s="8">
        <v>1203.54</v>
      </c>
      <c r="BL811" s="2" t="s">
        <v>5183</v>
      </c>
      <c r="BM811" s="7">
        <v>1</v>
      </c>
      <c r="BN811" s="7">
        <v>1</v>
      </c>
      <c r="BO811" s="4">
        <v>43</v>
      </c>
      <c r="BP811" s="8">
        <v>695.76</v>
      </c>
      <c r="BQ811" s="4"/>
      <c r="BR811" s="8"/>
      <c r="BS811" s="7"/>
      <c r="BT811" s="7"/>
      <c r="BU811" s="2" t="s">
        <v>239</v>
      </c>
      <c r="BV811" s="2" t="s">
        <v>223</v>
      </c>
      <c r="BW811" s="2" t="s">
        <v>226</v>
      </c>
      <c r="BX811" s="2" t="s">
        <v>4038</v>
      </c>
      <c r="BY811" s="2" t="s">
        <v>238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239</v>
      </c>
      <c r="CH811" s="2" t="s">
        <v>237</v>
      </c>
      <c r="CI811" s="2" t="s">
        <v>1357</v>
      </c>
      <c r="CJ811" s="2" t="s">
        <v>4946</v>
      </c>
      <c r="CK811" s="2" t="s">
        <v>238</v>
      </c>
      <c r="CL811" s="2" t="s">
        <v>226</v>
      </c>
      <c r="CM811" s="4">
        <v>2</v>
      </c>
      <c r="CN811" s="8">
        <v>33.86</v>
      </c>
      <c r="CO811" s="4">
        <v>2</v>
      </c>
      <c r="CP811" s="8">
        <v>33.86</v>
      </c>
      <c r="CQ811" s="7"/>
      <c r="CR811" s="7"/>
      <c r="CS811" s="2" t="s">
        <v>239</v>
      </c>
      <c r="CT811" s="2" t="s">
        <v>223</v>
      </c>
      <c r="CU811" s="2" t="s">
        <v>1357</v>
      </c>
      <c r="CV811" s="2" t="s">
        <v>1362</v>
      </c>
      <c r="CW811" s="2" t="s">
        <v>238</v>
      </c>
      <c r="CX811" s="2" t="s">
        <v>226</v>
      </c>
      <c r="CY811" s="4">
        <v>4</v>
      </c>
      <c r="CZ811" s="8">
        <v>71.36</v>
      </c>
      <c r="DA811" s="4">
        <v>16</v>
      </c>
      <c r="DB811" s="8">
        <v>285.44</v>
      </c>
      <c r="DC811" s="7">
        <v>-0.75</v>
      </c>
      <c r="DD811" s="7">
        <v>-0.75</v>
      </c>
      <c r="DE811" s="2" t="s">
        <v>239</v>
      </c>
      <c r="DF811" s="2" t="s">
        <v>223</v>
      </c>
      <c r="DG811" s="2" t="s">
        <v>1641</v>
      </c>
      <c r="DH811" s="2" t="s">
        <v>1063</v>
      </c>
      <c r="DI811" s="2" t="s">
        <v>238</v>
      </c>
      <c r="DJ811" s="2" t="s">
        <v>226</v>
      </c>
      <c r="DK811" s="4">
        <v>16</v>
      </c>
      <c r="DL811" s="8">
        <v>225.01</v>
      </c>
      <c r="DM811" s="4">
        <v>4</v>
      </c>
      <c r="DN811" s="8">
        <v>54.15</v>
      </c>
      <c r="DO811" s="7">
        <v>3</v>
      </c>
      <c r="DP811" s="7">
        <v>3.1553</v>
      </c>
      <c r="DQ811" s="2" t="s">
        <v>239</v>
      </c>
      <c r="DR811" s="2" t="s">
        <v>223</v>
      </c>
      <c r="DS811" s="2" t="s">
        <v>1357</v>
      </c>
      <c r="DT811" s="2" t="s">
        <v>1362</v>
      </c>
      <c r="DU811" s="2" t="s">
        <v>238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239</v>
      </c>
      <c r="ED811" s="2" t="s">
        <v>237</v>
      </c>
      <c r="EE811" s="2" t="s">
        <v>1357</v>
      </c>
      <c r="EF811" s="2" t="s">
        <v>1496</v>
      </c>
      <c r="EG811" s="2" t="s">
        <v>238</v>
      </c>
      <c r="EH811" s="2" t="s">
        <v>226</v>
      </c>
      <c r="EI811" s="4">
        <v>1</v>
      </c>
      <c r="EJ811" s="8">
        <v>15.98</v>
      </c>
      <c r="EK811" s="4">
        <v>24</v>
      </c>
      <c r="EL811" s="8">
        <v>383.52</v>
      </c>
      <c r="EM811" s="7">
        <v>-0.9583</v>
      </c>
      <c r="EN811" s="7">
        <v>-0.9583</v>
      </c>
      <c r="EO811" s="2" t="s">
        <v>239</v>
      </c>
      <c r="EP811" s="2" t="s">
        <v>223</v>
      </c>
      <c r="EQ811" s="2" t="s">
        <v>1357</v>
      </c>
      <c r="ER811" s="2" t="s">
        <v>1363</v>
      </c>
      <c r="ES811" s="2" t="s">
        <v>238</v>
      </c>
      <c r="ET811" s="2" t="s">
        <v>226</v>
      </c>
      <c r="EU811" s="4"/>
      <c r="EV811" s="8"/>
      <c r="EW811" s="4">
        <v>3</v>
      </c>
      <c r="EX811" s="8">
        <v>61.41</v>
      </c>
      <c r="EY811" s="7">
        <v>-1</v>
      </c>
      <c r="EZ811" s="7">
        <v>-1</v>
      </c>
      <c r="FA811" s="2" t="s">
        <v>239</v>
      </c>
      <c r="FB811" s="2" t="s">
        <v>223</v>
      </c>
      <c r="FC811" s="2" t="s">
        <v>1357</v>
      </c>
      <c r="FD811" s="2" t="s">
        <v>5184</v>
      </c>
      <c r="FE811" s="2" t="s">
        <v>238</v>
      </c>
      <c r="FF811" s="2" t="s">
        <v>226</v>
      </c>
      <c r="FG811" s="4">
        <v>3</v>
      </c>
      <c r="FH811" s="8">
        <v>83.97</v>
      </c>
      <c r="FI811" s="4"/>
      <c r="FJ811" s="8"/>
      <c r="FK811" s="7"/>
      <c r="FL811" s="7"/>
      <c r="FM811" s="2" t="s">
        <v>239</v>
      </c>
      <c r="FN811" s="2" t="s">
        <v>223</v>
      </c>
      <c r="FO811" s="2" t="s">
        <v>1357</v>
      </c>
      <c r="FP811" s="2" t="s">
        <v>1445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239</v>
      </c>
      <c r="FZ811" s="2" t="s">
        <v>223</v>
      </c>
      <c r="GA811" s="2" t="s">
        <v>661</v>
      </c>
      <c r="GB811" s="2" t="s">
        <v>226</v>
      </c>
      <c r="GC811" s="2" t="s">
        <v>238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252</v>
      </c>
      <c r="GL811" s="2" t="s">
        <v>223</v>
      </c>
      <c r="GM811" s="2" t="s">
        <v>1641</v>
      </c>
      <c r="GN811" s="2" t="s">
        <v>226</v>
      </c>
      <c r="GO811" s="2" t="s">
        <v>238</v>
      </c>
      <c r="GP811" s="2" t="s">
        <v>226</v>
      </c>
      <c r="GQ811" s="4"/>
      <c r="GR811" s="8"/>
      <c r="GS811" s="4">
        <v>17</v>
      </c>
      <c r="GT811" s="8">
        <v>293.76</v>
      </c>
      <c r="GU811" s="7">
        <v>-1</v>
      </c>
      <c r="GV811" s="7">
        <v>-1</v>
      </c>
      <c r="GW811" s="2" t="s">
        <v>239</v>
      </c>
      <c r="GX811" s="2" t="s">
        <v>223</v>
      </c>
      <c r="GY811" s="2" t="s">
        <v>5083</v>
      </c>
      <c r="GZ811" s="2" t="s">
        <v>752</v>
      </c>
      <c r="HA811" s="2" t="s">
        <v>238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239</v>
      </c>
      <c r="HJ811" s="2" t="s">
        <v>223</v>
      </c>
      <c r="HK811" s="2" t="s">
        <v>541</v>
      </c>
      <c r="HL811" s="2" t="s">
        <v>226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239</v>
      </c>
      <c r="HV811" s="2" t="s">
        <v>261</v>
      </c>
      <c r="HW811" s="2" t="s">
        <v>1357</v>
      </c>
      <c r="HX811" s="2" t="s">
        <v>3813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252</v>
      </c>
      <c r="IH811" s="2" t="s">
        <v>223</v>
      </c>
      <c r="II811" s="2" t="s">
        <v>1641</v>
      </c>
      <c r="IJ811" s="2" t="s">
        <v>226</v>
      </c>
      <c r="IK811" s="2" t="s">
        <v>238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252</v>
      </c>
      <c r="JF811" s="2" t="s">
        <v>223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252</v>
      </c>
      <c r="JR811" s="2" t="s">
        <v>223</v>
      </c>
      <c r="JS811" s="2" t="s">
        <v>226</v>
      </c>
      <c r="JT811" s="2" t="s">
        <v>226</v>
      </c>
      <c r="JU811" s="2" t="s">
        <v>238</v>
      </c>
      <c r="JV811" s="2" t="s">
        <v>226</v>
      </c>
      <c r="JW811" s="4">
        <v>4</v>
      </c>
      <c r="JX811" s="8">
        <v>77.6</v>
      </c>
      <c r="JY811" s="4">
        <v>4</v>
      </c>
      <c r="JZ811" s="8">
        <v>77.6</v>
      </c>
      <c r="KA811" s="7"/>
      <c r="KB811" s="7"/>
      <c r="KC811" s="2" t="s">
        <v>239</v>
      </c>
      <c r="KD811" s="2" t="s">
        <v>223</v>
      </c>
      <c r="KE811" s="2" t="s">
        <v>2326</v>
      </c>
      <c r="KF811" s="2" t="s">
        <v>1607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236</v>
      </c>
      <c r="KP811" s="2" t="s">
        <v>223</v>
      </c>
      <c r="KQ811" s="2" t="s">
        <v>226</v>
      </c>
      <c r="KR811" s="2" t="s">
        <v>226</v>
      </c>
      <c r="KS811" s="2" t="s">
        <v>238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252</v>
      </c>
      <c r="LB811" s="2" t="s">
        <v>223</v>
      </c>
      <c r="LC811" s="2" t="s">
        <v>1641</v>
      </c>
      <c r="LD811" s="2" t="s">
        <v>226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239</v>
      </c>
      <c r="LN811" s="2" t="s">
        <v>223</v>
      </c>
      <c r="LO811" s="2" t="s">
        <v>321</v>
      </c>
      <c r="LP811" s="2" t="s">
        <v>226</v>
      </c>
      <c r="LQ811" s="2" t="s">
        <v>238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239</v>
      </c>
      <c r="MX811" s="2" t="s">
        <v>223</v>
      </c>
      <c r="MY811" s="2" t="s">
        <v>1114</v>
      </c>
      <c r="MZ811" s="2" t="s">
        <v>226</v>
      </c>
      <c r="NA811" s="2" t="s">
        <v>238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239</v>
      </c>
      <c r="NJ811" s="2" t="s">
        <v>261</v>
      </c>
      <c r="NK811" s="2" t="s">
        <v>1375</v>
      </c>
      <c r="NL811" s="2" t="s">
        <v>1566</v>
      </c>
      <c r="NM811" s="2" t="s">
        <v>238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239</v>
      </c>
      <c r="NV811" s="2" t="s">
        <v>237</v>
      </c>
      <c r="NW811" s="2" t="s">
        <v>2200</v>
      </c>
      <c r="NX811" s="2" t="s">
        <v>4327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239</v>
      </c>
      <c r="OH811" s="2" t="s">
        <v>237</v>
      </c>
      <c r="OI811" s="2" t="s">
        <v>5084</v>
      </c>
      <c r="OJ811" s="2" t="s">
        <v>226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236</v>
      </c>
      <c r="OT811" s="2" t="s">
        <v>223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252</v>
      </c>
      <c r="PF811" s="2" t="s">
        <v>223</v>
      </c>
      <c r="PG811" s="2" t="s">
        <v>226</v>
      </c>
      <c r="PH811" s="2" t="s">
        <v>226</v>
      </c>
      <c r="PI811" s="2" t="s">
        <v>238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239</v>
      </c>
      <c r="QP811" s="2" t="s">
        <v>237</v>
      </c>
      <c r="QQ811" s="2" t="s">
        <v>1068</v>
      </c>
      <c r="QR811" s="2" t="s">
        <v>4708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266</v>
      </c>
      <c r="RB811" s="2" t="s">
        <v>223</v>
      </c>
      <c r="RC811" s="2" t="s">
        <v>226</v>
      </c>
      <c r="RD811" s="2" t="s">
        <v>226</v>
      </c>
      <c r="RE811" s="2" t="s">
        <v>238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226</v>
      </c>
      <c r="RN811" s="2" t="s">
        <v>226</v>
      </c>
      <c r="RO811" s="2" t="s">
        <v>226</v>
      </c>
      <c r="RP811" s="2" t="s">
        <v>226</v>
      </c>
      <c r="RQ811" s="2" t="s">
        <v>226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448</v>
      </c>
      <c r="RZ811" s="2" t="s">
        <v>237</v>
      </c>
      <c r="SA811" s="2" t="s">
        <v>226</v>
      </c>
      <c r="SB811" s="2" t="s">
        <v>226</v>
      </c>
      <c r="SC811" s="2" t="s">
        <v>238</v>
      </c>
      <c r="SD811" s="2" t="s">
        <v>226</v>
      </c>
      <c r="SE811" s="4">
        <v>285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</row>
    <row r="812">
      <c r="A812" s="2" t="s">
        <v>5185</v>
      </c>
      <c r="B812" s="2" t="s">
        <v>577</v>
      </c>
      <c r="C812" s="2" t="s">
        <v>4666</v>
      </c>
      <c r="D812" s="2" t="s">
        <v>5186</v>
      </c>
      <c r="E812" s="2" t="s">
        <v>5187</v>
      </c>
      <c r="F812" s="2" t="s">
        <v>5188</v>
      </c>
      <c r="G812" s="2" t="s">
        <v>5189</v>
      </c>
      <c r="H812" s="2" t="s">
        <v>4907</v>
      </c>
      <c r="I812" s="2" t="s">
        <v>5190</v>
      </c>
      <c r="J812" s="2" t="s">
        <v>5191</v>
      </c>
      <c r="K812" s="2" t="s">
        <v>880</v>
      </c>
      <c r="L812" s="3">
        <v>10.5</v>
      </c>
      <c r="M812" s="3">
        <v>11.03</v>
      </c>
      <c r="N812" s="3">
        <v>24.99</v>
      </c>
      <c r="O812" s="2" t="s">
        <v>2393</v>
      </c>
      <c r="P812" s="2" t="s">
        <v>284</v>
      </c>
      <c r="Q812" s="2" t="s">
        <v>225</v>
      </c>
      <c r="R812" s="2" t="s">
        <v>226</v>
      </c>
      <c r="S812" s="2" t="s">
        <v>5192</v>
      </c>
      <c r="T812" s="2" t="s">
        <v>226</v>
      </c>
      <c r="U812" s="2" t="s">
        <v>226</v>
      </c>
      <c r="V812" s="2" t="s">
        <v>1459</v>
      </c>
      <c r="W812" s="2" t="s">
        <v>231</v>
      </c>
      <c r="X812" s="2" t="s">
        <v>226</v>
      </c>
      <c r="Y812" s="2" t="s">
        <v>1353</v>
      </c>
      <c r="Z812" s="4"/>
      <c r="AA812" s="4">
        <f>=ROUNDDOWN({0},0)</f>
      </c>
      <c r="AB812" s="5"/>
      <c r="AC812" s="2" t="s">
        <v>226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226</v>
      </c>
      <c r="BM812" s="7"/>
      <c r="BN812" s="7"/>
      <c r="BO812" s="4"/>
      <c r="BP812" s="8"/>
      <c r="BQ812" s="4"/>
      <c r="BR812" s="8"/>
      <c r="BS812" s="7"/>
      <c r="BT812" s="7"/>
      <c r="BU812" s="2" t="s">
        <v>239</v>
      </c>
      <c r="BV812" s="2" t="s">
        <v>237</v>
      </c>
      <c r="BW812" s="2" t="s">
        <v>226</v>
      </c>
      <c r="BX812" s="2" t="s">
        <v>3261</v>
      </c>
      <c r="BY812" s="2" t="s">
        <v>238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239</v>
      </c>
      <c r="CH812" s="2" t="s">
        <v>237</v>
      </c>
      <c r="CI812" s="2" t="s">
        <v>1917</v>
      </c>
      <c r="CJ812" s="2" t="s">
        <v>1525</v>
      </c>
      <c r="CK812" s="2" t="s">
        <v>238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239</v>
      </c>
      <c r="CT812" s="2" t="s">
        <v>237</v>
      </c>
      <c r="CU812" s="2" t="s">
        <v>1357</v>
      </c>
      <c r="CV812" s="2" t="s">
        <v>2326</v>
      </c>
      <c r="CW812" s="2" t="s">
        <v>238</v>
      </c>
      <c r="CX812" s="2" t="s">
        <v>226</v>
      </c>
      <c r="CY812" s="4"/>
      <c r="CZ812" s="8"/>
      <c r="DA812" s="4"/>
      <c r="DB812" s="8"/>
      <c r="DC812" s="7"/>
      <c r="DD812" s="7"/>
      <c r="DE812" s="2" t="s">
        <v>667</v>
      </c>
      <c r="DF812" s="2" t="s">
        <v>237</v>
      </c>
      <c r="DG812" s="2" t="s">
        <v>226</v>
      </c>
      <c r="DH812" s="2" t="s">
        <v>226</v>
      </c>
      <c r="DI812" s="2" t="s">
        <v>238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239</v>
      </c>
      <c r="DR812" s="2" t="s">
        <v>237</v>
      </c>
      <c r="DS812" s="2" t="s">
        <v>1357</v>
      </c>
      <c r="DT812" s="2" t="s">
        <v>1535</v>
      </c>
      <c r="DU812" s="2" t="s">
        <v>238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239</v>
      </c>
      <c r="ED812" s="2" t="s">
        <v>237</v>
      </c>
      <c r="EE812" s="2" t="s">
        <v>984</v>
      </c>
      <c r="EF812" s="2" t="s">
        <v>5100</v>
      </c>
      <c r="EG812" s="2" t="s">
        <v>238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239</v>
      </c>
      <c r="EP812" s="2" t="s">
        <v>237</v>
      </c>
      <c r="EQ812" s="2" t="s">
        <v>570</v>
      </c>
      <c r="ER812" s="2" t="s">
        <v>2384</v>
      </c>
      <c r="ES812" s="2" t="s">
        <v>238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239</v>
      </c>
      <c r="FB812" s="2" t="s">
        <v>237</v>
      </c>
      <c r="FC812" s="2" t="s">
        <v>2324</v>
      </c>
      <c r="FD812" s="2" t="s">
        <v>226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237</v>
      </c>
      <c r="FO812" s="2" t="s">
        <v>1357</v>
      </c>
      <c r="FP812" s="2" t="s">
        <v>2488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252</v>
      </c>
      <c r="GL812" s="2" t="s">
        <v>237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266</v>
      </c>
      <c r="GX812" s="2" t="s">
        <v>237</v>
      </c>
      <c r="GY812" s="2" t="s">
        <v>226</v>
      </c>
      <c r="GZ812" s="2" t="s">
        <v>226</v>
      </c>
      <c r="HA812" s="2" t="s">
        <v>238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252</v>
      </c>
      <c r="HJ812" s="2" t="s">
        <v>237</v>
      </c>
      <c r="HK812" s="2" t="s">
        <v>226</v>
      </c>
      <c r="HL812" s="2" t="s">
        <v>226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337</v>
      </c>
      <c r="HV812" s="2" t="s">
        <v>237</v>
      </c>
      <c r="HW812" s="2" t="s">
        <v>226</v>
      </c>
      <c r="HX812" s="2" t="s">
        <v>226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266</v>
      </c>
      <c r="IH812" s="2" t="s">
        <v>237</v>
      </c>
      <c r="II812" s="2" t="s">
        <v>226</v>
      </c>
      <c r="IJ812" s="2" t="s">
        <v>226</v>
      </c>
      <c r="IK812" s="2" t="s">
        <v>238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252</v>
      </c>
      <c r="JF812" s="2" t="s">
        <v>223</v>
      </c>
      <c r="JG812" s="2" t="s">
        <v>226</v>
      </c>
      <c r="JH812" s="2" t="s">
        <v>226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237</v>
      </c>
      <c r="KE812" s="2" t="s">
        <v>226</v>
      </c>
      <c r="KF812" s="2" t="s">
        <v>226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236</v>
      </c>
      <c r="LB812" s="2" t="s">
        <v>237</v>
      </c>
      <c r="LC812" s="2" t="s">
        <v>226</v>
      </c>
      <c r="LD812" s="2" t="s">
        <v>226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239</v>
      </c>
      <c r="NJ812" s="2" t="s">
        <v>237</v>
      </c>
      <c r="NK812" s="2" t="s">
        <v>2331</v>
      </c>
      <c r="NL812" s="2" t="s">
        <v>2375</v>
      </c>
      <c r="NM812" s="2" t="s">
        <v>238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252</v>
      </c>
      <c r="NV812" s="2" t="s">
        <v>237</v>
      </c>
      <c r="NW812" s="2" t="s">
        <v>226</v>
      </c>
      <c r="NX812" s="2" t="s">
        <v>226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252</v>
      </c>
      <c r="OH812" s="2" t="s">
        <v>237</v>
      </c>
      <c r="OI812" s="2" t="s">
        <v>226</v>
      </c>
      <c r="OJ812" s="2" t="s">
        <v>226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252</v>
      </c>
      <c r="OT812" s="2" t="s">
        <v>237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266</v>
      </c>
      <c r="RB812" s="2" t="s">
        <v>237</v>
      </c>
      <c r="RC812" s="2" t="s">
        <v>226</v>
      </c>
      <c r="RD812" s="2" t="s">
        <v>226</v>
      </c>
      <c r="RE812" s="2" t="s">
        <v>238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226</v>
      </c>
      <c r="RN812" s="2" t="s">
        <v>226</v>
      </c>
      <c r="RO812" s="2" t="s">
        <v>226</v>
      </c>
      <c r="RP812" s="2" t="s">
        <v>226</v>
      </c>
      <c r="RQ812" s="2" t="s">
        <v>226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667</v>
      </c>
      <c r="RZ812" s="2" t="s">
        <v>237</v>
      </c>
      <c r="SA812" s="2" t="s">
        <v>226</v>
      </c>
      <c r="SB812" s="2" t="s">
        <v>226</v>
      </c>
      <c r="SC812" s="2" t="s">
        <v>238</v>
      </c>
      <c r="SD812" s="2" t="s">
        <v>226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</row>
    <row r="813">
      <c r="A813" s="2" t="s">
        <v>5193</v>
      </c>
      <c r="B813" s="2" t="s">
        <v>577</v>
      </c>
      <c r="C813" s="2" t="s">
        <v>5194</v>
      </c>
      <c r="D813" s="2" t="s">
        <v>215</v>
      </c>
      <c r="E813" s="2" t="s">
        <v>216</v>
      </c>
      <c r="F813" s="2" t="s">
        <v>5195</v>
      </c>
      <c r="G813" s="2" t="s">
        <v>5196</v>
      </c>
      <c r="H813" s="2" t="s">
        <v>5197</v>
      </c>
      <c r="I813" s="2" t="s">
        <v>5198</v>
      </c>
      <c r="J813" s="2" t="s">
        <v>582</v>
      </c>
      <c r="K813" s="2" t="s">
        <v>1414</v>
      </c>
      <c r="L813" s="3">
        <v>52.88</v>
      </c>
      <c r="M813" s="3">
        <v>55.52</v>
      </c>
      <c r="N813" s="3">
        <v>109.99</v>
      </c>
      <c r="O813" s="2" t="s">
        <v>223</v>
      </c>
      <c r="P813" s="2" t="s">
        <v>584</v>
      </c>
      <c r="Q813" s="2" t="s">
        <v>225</v>
      </c>
      <c r="R813" s="2" t="s">
        <v>226</v>
      </c>
      <c r="S813" s="2" t="s">
        <v>5199</v>
      </c>
      <c r="T813" s="2" t="s">
        <v>228</v>
      </c>
      <c r="U813" s="2" t="s">
        <v>229</v>
      </c>
      <c r="V813" s="2" t="s">
        <v>230</v>
      </c>
      <c r="W813" s="2" t="s">
        <v>4124</v>
      </c>
      <c r="X813" s="2" t="s">
        <v>5200</v>
      </c>
      <c r="Y813" s="2" t="s">
        <v>5201</v>
      </c>
      <c r="Z813" s="4">
        <v>257</v>
      </c>
      <c r="AA813" s="4">
        <f>=ROUNDDOWN(25.7,0)</f>
      </c>
      <c r="AB813" s="5">
        <v>10</v>
      </c>
      <c r="AC813" s="2" t="s">
        <v>4673</v>
      </c>
      <c r="AD813" s="4">
        <v>60</v>
      </c>
      <c r="AE813" s="4">
        <v>560</v>
      </c>
      <c r="AF813" s="6">
        <v>66</v>
      </c>
      <c r="AG813" s="6">
        <v>49</v>
      </c>
      <c r="AH813" s="7">
        <v>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>
        <v>96</v>
      </c>
      <c r="AQ813" s="8">
        <v>5583.78</v>
      </c>
      <c r="AR813" s="4">
        <v>102</v>
      </c>
      <c r="AS813" s="8">
        <v>6434.66</v>
      </c>
      <c r="AT813" s="7">
        <v>-0.0588</v>
      </c>
      <c r="AU813" s="7">
        <v>-0.1322</v>
      </c>
      <c r="AV813" s="4">
        <v>391</v>
      </c>
      <c r="AW813" s="8">
        <v>28483.61</v>
      </c>
      <c r="AX813" s="4">
        <v>323</v>
      </c>
      <c r="AY813" s="8">
        <v>24563.26</v>
      </c>
      <c r="AZ813" s="7">
        <v>0.2105</v>
      </c>
      <c r="BA813" s="7">
        <v>0.1596</v>
      </c>
      <c r="BB813" s="7">
        <v>0.196</v>
      </c>
      <c r="BC813" s="4">
        <v>1287</v>
      </c>
      <c r="BD813" s="8">
        <v>96491.9</v>
      </c>
      <c r="BE813" s="4">
        <v>2018</v>
      </c>
      <c r="BF813" s="8">
        <v>166020.12</v>
      </c>
      <c r="BG813" s="7">
        <v>-0.3622</v>
      </c>
      <c r="BH813" s="7">
        <v>-0.4188</v>
      </c>
      <c r="BI813" s="7">
        <v>0.2952</v>
      </c>
      <c r="BJ813" s="4">
        <v>96</v>
      </c>
      <c r="BK813" s="8">
        <v>5583.78</v>
      </c>
      <c r="BL813" s="2" t="s">
        <v>5202</v>
      </c>
      <c r="BM813" s="7">
        <v>1</v>
      </c>
      <c r="BN813" s="7">
        <v>1</v>
      </c>
      <c r="BO813" s="4">
        <v>22</v>
      </c>
      <c r="BP813" s="8">
        <v>1248.72</v>
      </c>
      <c r="BQ813" s="4">
        <v>15</v>
      </c>
      <c r="BR813" s="8">
        <v>851.4</v>
      </c>
      <c r="BS813" s="7">
        <v>0.4667</v>
      </c>
      <c r="BT813" s="7">
        <v>0.4667</v>
      </c>
      <c r="BU813" s="2" t="s">
        <v>239</v>
      </c>
      <c r="BV813" s="2" t="s">
        <v>223</v>
      </c>
      <c r="BW813" s="2" t="s">
        <v>226</v>
      </c>
      <c r="BX813" s="2" t="s">
        <v>1096</v>
      </c>
      <c r="BY813" s="2" t="s">
        <v>238</v>
      </c>
      <c r="BZ813" s="2" t="s">
        <v>226</v>
      </c>
      <c r="CA813" s="4">
        <v>32</v>
      </c>
      <c r="CB813" s="8">
        <v>1929.28</v>
      </c>
      <c r="CC813" s="4">
        <v>42</v>
      </c>
      <c r="CD813" s="8">
        <v>2743.44</v>
      </c>
      <c r="CE813" s="7">
        <v>-0.2381</v>
      </c>
      <c r="CF813" s="7">
        <v>-0.2968</v>
      </c>
      <c r="CG813" s="2" t="s">
        <v>239</v>
      </c>
      <c r="CH813" s="2" t="s">
        <v>223</v>
      </c>
      <c r="CI813" s="2" t="s">
        <v>2485</v>
      </c>
      <c r="CJ813" s="2" t="s">
        <v>1045</v>
      </c>
      <c r="CK813" s="2" t="s">
        <v>238</v>
      </c>
      <c r="CL813" s="2" t="s">
        <v>226</v>
      </c>
      <c r="CM813" s="4">
        <v>9</v>
      </c>
      <c r="CN813" s="8">
        <v>582.39</v>
      </c>
      <c r="CO813" s="4">
        <v>4</v>
      </c>
      <c r="CP813" s="8">
        <v>280.44</v>
      </c>
      <c r="CQ813" s="7">
        <v>1.25</v>
      </c>
      <c r="CR813" s="7">
        <v>1.0767</v>
      </c>
      <c r="CS813" s="2" t="s">
        <v>239</v>
      </c>
      <c r="CT813" s="2" t="s">
        <v>223</v>
      </c>
      <c r="CU813" s="2" t="s">
        <v>2528</v>
      </c>
      <c r="CV813" s="2" t="s">
        <v>988</v>
      </c>
      <c r="CW813" s="2" t="s">
        <v>238</v>
      </c>
      <c r="CX813" s="2" t="s">
        <v>226</v>
      </c>
      <c r="CY813" s="4">
        <v>5</v>
      </c>
      <c r="CZ813" s="8">
        <v>312.5</v>
      </c>
      <c r="DA813" s="4">
        <v>7</v>
      </c>
      <c r="DB813" s="8">
        <v>437.5</v>
      </c>
      <c r="DC813" s="7">
        <v>-0.2857</v>
      </c>
      <c r="DD813" s="7">
        <v>-0.2857</v>
      </c>
      <c r="DE813" s="2" t="s">
        <v>239</v>
      </c>
      <c r="DF813" s="2" t="s">
        <v>223</v>
      </c>
      <c r="DG813" s="2" t="s">
        <v>1360</v>
      </c>
      <c r="DH813" s="2" t="s">
        <v>1402</v>
      </c>
      <c r="DI813" s="2" t="s">
        <v>238</v>
      </c>
      <c r="DJ813" s="2" t="s">
        <v>226</v>
      </c>
      <c r="DK813" s="4">
        <v>13</v>
      </c>
      <c r="DL813" s="8">
        <v>632.01</v>
      </c>
      <c r="DM813" s="4">
        <v>4</v>
      </c>
      <c r="DN813" s="8">
        <v>234.57</v>
      </c>
      <c r="DO813" s="7">
        <v>2.25</v>
      </c>
      <c r="DP813" s="7">
        <v>1.6943</v>
      </c>
      <c r="DQ813" s="2" t="s">
        <v>239</v>
      </c>
      <c r="DR813" s="2" t="s">
        <v>223</v>
      </c>
      <c r="DS813" s="2" t="s">
        <v>1917</v>
      </c>
      <c r="DT813" s="2" t="s">
        <v>2113</v>
      </c>
      <c r="DU813" s="2" t="s">
        <v>238</v>
      </c>
      <c r="DV813" s="2" t="s">
        <v>226</v>
      </c>
      <c r="DW813" s="4">
        <v>1</v>
      </c>
      <c r="DX813" s="8">
        <v>64.77</v>
      </c>
      <c r="DY813" s="4">
        <v>2</v>
      </c>
      <c r="DZ813" s="8">
        <v>129.54</v>
      </c>
      <c r="EA813" s="7">
        <v>-0.5</v>
      </c>
      <c r="EB813" s="7">
        <v>-0.5</v>
      </c>
      <c r="EC813" s="2" t="s">
        <v>239</v>
      </c>
      <c r="ED813" s="2" t="s">
        <v>223</v>
      </c>
      <c r="EE813" s="2" t="s">
        <v>4389</v>
      </c>
      <c r="EF813" s="2" t="s">
        <v>987</v>
      </c>
      <c r="EG813" s="2" t="s">
        <v>238</v>
      </c>
      <c r="EH813" s="2" t="s">
        <v>226</v>
      </c>
      <c r="EI813" s="4"/>
      <c r="EJ813" s="8"/>
      <c r="EK813" s="4">
        <v>16</v>
      </c>
      <c r="EL813" s="8">
        <v>1039.2</v>
      </c>
      <c r="EM813" s="7">
        <v>-1</v>
      </c>
      <c r="EN813" s="7">
        <v>-1</v>
      </c>
      <c r="EO813" s="2" t="s">
        <v>239</v>
      </c>
      <c r="EP813" s="2" t="s">
        <v>223</v>
      </c>
      <c r="EQ813" s="2" t="s">
        <v>1917</v>
      </c>
      <c r="ER813" s="2" t="s">
        <v>2551</v>
      </c>
      <c r="ES813" s="2" t="s">
        <v>238</v>
      </c>
      <c r="ET813" s="2" t="s">
        <v>226</v>
      </c>
      <c r="EU813" s="4">
        <v>8</v>
      </c>
      <c r="EV813" s="8">
        <v>470.99</v>
      </c>
      <c r="EW813" s="4">
        <v>9</v>
      </c>
      <c r="EX813" s="8">
        <v>530.44</v>
      </c>
      <c r="EY813" s="7">
        <v>-0.1111</v>
      </c>
      <c r="EZ813" s="7">
        <v>-0.1121</v>
      </c>
      <c r="FA813" s="2" t="s">
        <v>239</v>
      </c>
      <c r="FB813" s="2" t="s">
        <v>223</v>
      </c>
      <c r="FC813" s="2" t="s">
        <v>2487</v>
      </c>
      <c r="FD813" s="2" t="s">
        <v>1235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223</v>
      </c>
      <c r="FO813" s="2" t="s">
        <v>1899</v>
      </c>
      <c r="FP813" s="2" t="s">
        <v>1913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239</v>
      </c>
      <c r="FZ813" s="2" t="s">
        <v>223</v>
      </c>
      <c r="GA813" s="2" t="s">
        <v>661</v>
      </c>
      <c r="GB813" s="2" t="s">
        <v>226</v>
      </c>
      <c r="GC813" s="2" t="s">
        <v>238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448</v>
      </c>
      <c r="GL813" s="2" t="s">
        <v>223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>
        <v>1</v>
      </c>
      <c r="GT813" s="8">
        <v>64.77</v>
      </c>
      <c r="GU813" s="7">
        <v>-1</v>
      </c>
      <c r="GV813" s="7">
        <v>-1</v>
      </c>
      <c r="GW813" s="2" t="s">
        <v>239</v>
      </c>
      <c r="GX813" s="2" t="s">
        <v>223</v>
      </c>
      <c r="GY813" s="2" t="s">
        <v>1044</v>
      </c>
      <c r="GZ813" s="2" t="s">
        <v>1129</v>
      </c>
      <c r="HA813" s="2" t="s">
        <v>238</v>
      </c>
      <c r="HB813" s="2" t="s">
        <v>226</v>
      </c>
      <c r="HC813" s="4">
        <v>1</v>
      </c>
      <c r="HD813" s="8">
        <v>61.08</v>
      </c>
      <c r="HE813" s="4"/>
      <c r="HF813" s="8"/>
      <c r="HG813" s="7"/>
      <c r="HH813" s="7"/>
      <c r="HI813" s="2" t="s">
        <v>239</v>
      </c>
      <c r="HJ813" s="2" t="s">
        <v>223</v>
      </c>
      <c r="HK813" s="2" t="s">
        <v>1316</v>
      </c>
      <c r="HL813" s="2" t="s">
        <v>2173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239</v>
      </c>
      <c r="HV813" s="2" t="s">
        <v>237</v>
      </c>
      <c r="HW813" s="2" t="s">
        <v>997</v>
      </c>
      <c r="HX813" s="2" t="s">
        <v>2690</v>
      </c>
      <c r="HY813" s="2" t="s">
        <v>238</v>
      </c>
      <c r="HZ813" s="2" t="s">
        <v>226</v>
      </c>
      <c r="IA813" s="4">
        <v>1</v>
      </c>
      <c r="IB813" s="8">
        <v>59.96</v>
      </c>
      <c r="IC813" s="4"/>
      <c r="ID813" s="8"/>
      <c r="IE813" s="7"/>
      <c r="IF813" s="7"/>
      <c r="IG813" s="2" t="s">
        <v>239</v>
      </c>
      <c r="IH813" s="2" t="s">
        <v>223</v>
      </c>
      <c r="II813" s="2" t="s">
        <v>1608</v>
      </c>
      <c r="IJ813" s="2" t="s">
        <v>327</v>
      </c>
      <c r="IK813" s="2" t="s">
        <v>238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>
        <v>2</v>
      </c>
      <c r="IZ813" s="8">
        <v>111.04</v>
      </c>
      <c r="JA813" s="4">
        <v>2</v>
      </c>
      <c r="JB813" s="8">
        <v>123.36</v>
      </c>
      <c r="JC813" s="7"/>
      <c r="JD813" s="7">
        <v>-0.0999</v>
      </c>
      <c r="JE813" s="2" t="s">
        <v>239</v>
      </c>
      <c r="JF813" s="2" t="s">
        <v>223</v>
      </c>
      <c r="JG813" s="2" t="s">
        <v>640</v>
      </c>
      <c r="JH813" s="2" t="s">
        <v>1077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252</v>
      </c>
      <c r="JR813" s="2" t="s">
        <v>223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239</v>
      </c>
      <c r="KD813" s="2" t="s">
        <v>223</v>
      </c>
      <c r="KE813" s="2" t="s">
        <v>611</v>
      </c>
      <c r="KF813" s="2" t="s">
        <v>5203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337</v>
      </c>
      <c r="KP813" s="2" t="s">
        <v>223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239</v>
      </c>
      <c r="LB813" s="2" t="s">
        <v>223</v>
      </c>
      <c r="LC813" s="2" t="s">
        <v>1004</v>
      </c>
      <c r="LD813" s="2" t="s">
        <v>350</v>
      </c>
      <c r="LE813" s="2" t="s">
        <v>238</v>
      </c>
      <c r="LF813" s="2" t="s">
        <v>226</v>
      </c>
      <c r="LG813" s="4">
        <v>2</v>
      </c>
      <c r="LH813" s="8">
        <v>111.04</v>
      </c>
      <c r="LI813" s="4"/>
      <c r="LJ813" s="8"/>
      <c r="LK813" s="7"/>
      <c r="LL813" s="7"/>
      <c r="LM813" s="2" t="s">
        <v>239</v>
      </c>
      <c r="LN813" s="2" t="s">
        <v>223</v>
      </c>
      <c r="LO813" s="2" t="s">
        <v>3575</v>
      </c>
      <c r="LP813" s="2" t="s">
        <v>502</v>
      </c>
      <c r="LQ813" s="2" t="s">
        <v>238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239</v>
      </c>
      <c r="LZ813" s="2" t="s">
        <v>223</v>
      </c>
      <c r="MA813" s="2" t="s">
        <v>668</v>
      </c>
      <c r="MB813" s="2" t="s">
        <v>711</v>
      </c>
      <c r="MC813" s="2" t="s">
        <v>238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448</v>
      </c>
      <c r="MX813" s="2" t="s">
        <v>223</v>
      </c>
      <c r="MY813" s="2" t="s">
        <v>226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239</v>
      </c>
      <c r="NJ813" s="2" t="s">
        <v>261</v>
      </c>
      <c r="NK813" s="2" t="s">
        <v>3492</v>
      </c>
      <c r="NL813" s="2" t="s">
        <v>1097</v>
      </c>
      <c r="NM813" s="2" t="s">
        <v>238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239</v>
      </c>
      <c r="NV813" s="2" t="s">
        <v>237</v>
      </c>
      <c r="NW813" s="2" t="s">
        <v>1008</v>
      </c>
      <c r="NX813" s="2" t="s">
        <v>5047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337</v>
      </c>
      <c r="OH813" s="2" t="s">
        <v>223</v>
      </c>
      <c r="OI813" s="2" t="s">
        <v>226</v>
      </c>
      <c r="OJ813" s="2" t="s">
        <v>226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252</v>
      </c>
      <c r="OT813" s="2" t="s">
        <v>223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239</v>
      </c>
      <c r="PF813" s="2" t="s">
        <v>223</v>
      </c>
      <c r="PG813" s="2" t="s">
        <v>226</v>
      </c>
      <c r="PH813" s="2" t="s">
        <v>226</v>
      </c>
      <c r="PI813" s="2" t="s">
        <v>238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239</v>
      </c>
      <c r="QP813" s="2" t="s">
        <v>237</v>
      </c>
      <c r="QQ813" s="2" t="s">
        <v>1388</v>
      </c>
      <c r="QR813" s="2" t="s">
        <v>226</v>
      </c>
      <c r="QS813" s="2" t="s">
        <v>238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266</v>
      </c>
      <c r="RB813" s="2" t="s">
        <v>223</v>
      </c>
      <c r="RC813" s="2" t="s">
        <v>226</v>
      </c>
      <c r="RD813" s="2" t="s">
        <v>226</v>
      </c>
      <c r="RE813" s="2" t="s">
        <v>238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252</v>
      </c>
      <c r="RN813" s="2" t="s">
        <v>223</v>
      </c>
      <c r="RO813" s="2" t="s">
        <v>226</v>
      </c>
      <c r="RP813" s="2" t="s">
        <v>226</v>
      </c>
      <c r="RQ813" s="2" t="s">
        <v>238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337</v>
      </c>
      <c r="RZ813" s="2" t="s">
        <v>237</v>
      </c>
      <c r="SA813" s="2" t="s">
        <v>226</v>
      </c>
      <c r="SB813" s="2" t="s">
        <v>226</v>
      </c>
      <c r="SC813" s="2" t="s">
        <v>238</v>
      </c>
      <c r="SD813" s="2" t="s">
        <v>226</v>
      </c>
      <c r="SE813" s="4">
        <v>185</v>
      </c>
      <c r="SF813" s="4"/>
      <c r="SG813" s="4"/>
      <c r="SH813" s="4"/>
      <c r="SI813" s="4">
        <v>72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>
        <v>60</v>
      </c>
      <c r="TF813" s="4"/>
      <c r="TG813" s="4"/>
      <c r="TH813" s="4"/>
      <c r="TI813" s="4"/>
      <c r="TJ813" s="4"/>
      <c r="TK813" s="4"/>
      <c r="TL813" s="4">
        <v>150</v>
      </c>
      <c r="TM813" s="4"/>
      <c r="TN813" s="4"/>
      <c r="TO813" s="4"/>
      <c r="TP813" s="4"/>
      <c r="TQ813" s="4"/>
      <c r="TR813" s="4"/>
      <c r="TS813" s="4">
        <v>100</v>
      </c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>
        <v>250</v>
      </c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</row>
    <row r="814">
      <c r="A814" s="2" t="s">
        <v>5204</v>
      </c>
      <c r="B814" s="2" t="s">
        <v>577</v>
      </c>
      <c r="C814" s="2" t="s">
        <v>5194</v>
      </c>
      <c r="D814" s="2" t="s">
        <v>215</v>
      </c>
      <c r="E814" s="2" t="s">
        <v>216</v>
      </c>
      <c r="F814" s="2" t="s">
        <v>5195</v>
      </c>
      <c r="G814" s="2" t="s">
        <v>5196</v>
      </c>
      <c r="H814" s="2" t="s">
        <v>5197</v>
      </c>
      <c r="I814" s="2" t="s">
        <v>5198</v>
      </c>
      <c r="J814" s="2" t="s">
        <v>221</v>
      </c>
      <c r="K814" s="2" t="s">
        <v>1414</v>
      </c>
      <c r="L814" s="3">
        <v>66.96</v>
      </c>
      <c r="M814" s="3">
        <v>70.31</v>
      </c>
      <c r="N814" s="3">
        <v>139.99</v>
      </c>
      <c r="O814" s="2" t="s">
        <v>223</v>
      </c>
      <c r="P814" s="2" t="s">
        <v>584</v>
      </c>
      <c r="Q814" s="2" t="s">
        <v>225</v>
      </c>
      <c r="R814" s="2" t="s">
        <v>226</v>
      </c>
      <c r="S814" s="2" t="s">
        <v>5199</v>
      </c>
      <c r="T814" s="2" t="s">
        <v>228</v>
      </c>
      <c r="U814" s="2" t="s">
        <v>452</v>
      </c>
      <c r="V814" s="2" t="s">
        <v>230</v>
      </c>
      <c r="W814" s="2" t="s">
        <v>4124</v>
      </c>
      <c r="X814" s="2" t="s">
        <v>5200</v>
      </c>
      <c r="Y814" s="2" t="s">
        <v>5201</v>
      </c>
      <c r="Z814" s="4">
        <v>85</v>
      </c>
      <c r="AA814" s="4">
        <f>=ROUNDDOWN(3.86363636363636,0)</f>
      </c>
      <c r="AB814" s="5">
        <v>22</v>
      </c>
      <c r="AC814" s="2" t="s">
        <v>4673</v>
      </c>
      <c r="AD814" s="4">
        <v>150</v>
      </c>
      <c r="AE814" s="4">
        <v>820</v>
      </c>
      <c r="AF814" s="6">
        <v>66</v>
      </c>
      <c r="AG814" s="6">
        <v>49</v>
      </c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253</v>
      </c>
      <c r="AQ814" s="8">
        <v>19233.35</v>
      </c>
      <c r="AR814" s="4">
        <v>182</v>
      </c>
      <c r="AS814" s="8">
        <v>14649.47</v>
      </c>
      <c r="AT814" s="7">
        <v>0.3901</v>
      </c>
      <c r="AU814" s="7">
        <v>0.3129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>
        <v>0.6752</v>
      </c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 t="s">
        <v>226</v>
      </c>
      <c r="BJ814" s="4">
        <v>253</v>
      </c>
      <c r="BK814" s="8">
        <v>19233.35</v>
      </c>
      <c r="BL814" s="2" t="s">
        <v>5205</v>
      </c>
      <c r="BM814" s="7">
        <v>1</v>
      </c>
      <c r="BN814" s="7">
        <v>1</v>
      </c>
      <c r="BO814" s="4">
        <v>66</v>
      </c>
      <c r="BP814" s="8">
        <v>4870.14</v>
      </c>
      <c r="BQ814" s="4">
        <v>22</v>
      </c>
      <c r="BR814" s="8">
        <v>1623.38</v>
      </c>
      <c r="BS814" s="7">
        <v>2</v>
      </c>
      <c r="BT814" s="7">
        <v>2</v>
      </c>
      <c r="BU814" s="2" t="s">
        <v>239</v>
      </c>
      <c r="BV814" s="2" t="s">
        <v>223</v>
      </c>
      <c r="BW814" s="2" t="s">
        <v>226</v>
      </c>
      <c r="BX814" s="2" t="s">
        <v>1096</v>
      </c>
      <c r="BY814" s="2" t="s">
        <v>238</v>
      </c>
      <c r="BZ814" s="2" t="s">
        <v>226</v>
      </c>
      <c r="CA814" s="4">
        <v>105</v>
      </c>
      <c r="CB814" s="8">
        <v>8358</v>
      </c>
      <c r="CC814" s="4">
        <v>53</v>
      </c>
      <c r="CD814" s="8">
        <v>4500.23</v>
      </c>
      <c r="CE814" s="7">
        <v>0.9811</v>
      </c>
      <c r="CF814" s="7">
        <v>0.8572</v>
      </c>
      <c r="CG814" s="2" t="s">
        <v>239</v>
      </c>
      <c r="CH814" s="2" t="s">
        <v>223</v>
      </c>
      <c r="CI814" s="2" t="s">
        <v>2485</v>
      </c>
      <c r="CJ814" s="2" t="s">
        <v>1235</v>
      </c>
      <c r="CK814" s="2" t="s">
        <v>238</v>
      </c>
      <c r="CL814" s="2" t="s">
        <v>226</v>
      </c>
      <c r="CM814" s="4">
        <v>21</v>
      </c>
      <c r="CN814" s="8">
        <v>1756.86</v>
      </c>
      <c r="CO814" s="4">
        <v>6</v>
      </c>
      <c r="CP814" s="8">
        <v>535.38</v>
      </c>
      <c r="CQ814" s="7">
        <v>2.5</v>
      </c>
      <c r="CR814" s="7">
        <v>2.2815</v>
      </c>
      <c r="CS814" s="2" t="s">
        <v>239</v>
      </c>
      <c r="CT814" s="2" t="s">
        <v>223</v>
      </c>
      <c r="CU814" s="2" t="s">
        <v>2528</v>
      </c>
      <c r="CV814" s="2" t="s">
        <v>1210</v>
      </c>
      <c r="CW814" s="2" t="s">
        <v>238</v>
      </c>
      <c r="CX814" s="2" t="s">
        <v>226</v>
      </c>
      <c r="CY814" s="4">
        <v>11</v>
      </c>
      <c r="CZ814" s="8">
        <v>852.5</v>
      </c>
      <c r="DA814" s="4">
        <v>13</v>
      </c>
      <c r="DB814" s="8">
        <v>1007.5</v>
      </c>
      <c r="DC814" s="7">
        <v>-0.1538</v>
      </c>
      <c r="DD814" s="7">
        <v>-0.1538</v>
      </c>
      <c r="DE814" s="2" t="s">
        <v>239</v>
      </c>
      <c r="DF814" s="2" t="s">
        <v>223</v>
      </c>
      <c r="DG814" s="2" t="s">
        <v>1360</v>
      </c>
      <c r="DH814" s="2" t="s">
        <v>1901</v>
      </c>
      <c r="DI814" s="2" t="s">
        <v>238</v>
      </c>
      <c r="DJ814" s="2" t="s">
        <v>226</v>
      </c>
      <c r="DK814" s="4">
        <v>22</v>
      </c>
      <c r="DL814" s="8">
        <v>1233.52</v>
      </c>
      <c r="DM814" s="4">
        <v>10</v>
      </c>
      <c r="DN814" s="8">
        <v>753.99</v>
      </c>
      <c r="DO814" s="7">
        <v>1.2</v>
      </c>
      <c r="DP814" s="7">
        <v>0.636</v>
      </c>
      <c r="DQ814" s="2" t="s">
        <v>239</v>
      </c>
      <c r="DR814" s="2" t="s">
        <v>223</v>
      </c>
      <c r="DS814" s="2" t="s">
        <v>1917</v>
      </c>
      <c r="DT814" s="2" t="s">
        <v>1898</v>
      </c>
      <c r="DU814" s="2" t="s">
        <v>238</v>
      </c>
      <c r="DV814" s="2" t="s">
        <v>226</v>
      </c>
      <c r="DW814" s="4"/>
      <c r="DX814" s="8"/>
      <c r="DY814" s="4">
        <v>5</v>
      </c>
      <c r="DZ814" s="8">
        <v>410.15</v>
      </c>
      <c r="EA814" s="7">
        <v>-1</v>
      </c>
      <c r="EB814" s="7">
        <v>-1</v>
      </c>
      <c r="EC814" s="2" t="s">
        <v>239</v>
      </c>
      <c r="ED814" s="2" t="s">
        <v>223</v>
      </c>
      <c r="EE814" s="2" t="s">
        <v>4389</v>
      </c>
      <c r="EF814" s="2" t="s">
        <v>1897</v>
      </c>
      <c r="EG814" s="2" t="s">
        <v>238</v>
      </c>
      <c r="EH814" s="2" t="s">
        <v>226</v>
      </c>
      <c r="EI814" s="4">
        <v>9</v>
      </c>
      <c r="EJ814" s="8">
        <v>706.86</v>
      </c>
      <c r="EK814" s="4">
        <v>21</v>
      </c>
      <c r="EL814" s="8">
        <v>1736.07</v>
      </c>
      <c r="EM814" s="7">
        <v>-0.5714</v>
      </c>
      <c r="EN814" s="7">
        <v>-0.5928</v>
      </c>
      <c r="EO814" s="2" t="s">
        <v>239</v>
      </c>
      <c r="EP814" s="2" t="s">
        <v>223</v>
      </c>
      <c r="EQ814" s="2" t="s">
        <v>1917</v>
      </c>
      <c r="ER814" s="2" t="s">
        <v>2551</v>
      </c>
      <c r="ES814" s="2" t="s">
        <v>238</v>
      </c>
      <c r="ET814" s="2" t="s">
        <v>226</v>
      </c>
      <c r="EU814" s="4">
        <v>4</v>
      </c>
      <c r="EV814" s="8">
        <v>315.18</v>
      </c>
      <c r="EW814" s="4">
        <v>33</v>
      </c>
      <c r="EX814" s="8">
        <v>2546.39</v>
      </c>
      <c r="EY814" s="7">
        <v>-0.8788</v>
      </c>
      <c r="EZ814" s="7">
        <v>-0.8762</v>
      </c>
      <c r="FA814" s="2" t="s">
        <v>239</v>
      </c>
      <c r="FB814" s="2" t="s">
        <v>223</v>
      </c>
      <c r="FC814" s="2" t="s">
        <v>2487</v>
      </c>
      <c r="FD814" s="2" t="s">
        <v>5206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223</v>
      </c>
      <c r="FO814" s="2" t="s">
        <v>1899</v>
      </c>
      <c r="FP814" s="2" t="s">
        <v>1529</v>
      </c>
      <c r="FQ814" s="2" t="s">
        <v>238</v>
      </c>
      <c r="FR814" s="2" t="s">
        <v>226</v>
      </c>
      <c r="FS814" s="4">
        <v>1</v>
      </c>
      <c r="FT814" s="8">
        <v>132.99</v>
      </c>
      <c r="FU814" s="4"/>
      <c r="FV814" s="8"/>
      <c r="FW814" s="7"/>
      <c r="FX814" s="7"/>
      <c r="FY814" s="2" t="s">
        <v>239</v>
      </c>
      <c r="FZ814" s="2" t="s">
        <v>223</v>
      </c>
      <c r="GA814" s="2" t="s">
        <v>661</v>
      </c>
      <c r="GB814" s="2" t="s">
        <v>1333</v>
      </c>
      <c r="GC814" s="2" t="s">
        <v>238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448</v>
      </c>
      <c r="GL814" s="2" t="s">
        <v>223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>
        <v>1</v>
      </c>
      <c r="GR814" s="8">
        <v>82.03</v>
      </c>
      <c r="GS814" s="4">
        <v>4</v>
      </c>
      <c r="GT814" s="8">
        <v>328.12</v>
      </c>
      <c r="GU814" s="7">
        <v>-0.75</v>
      </c>
      <c r="GV814" s="7">
        <v>-0.75</v>
      </c>
      <c r="GW814" s="2" t="s">
        <v>239</v>
      </c>
      <c r="GX814" s="2" t="s">
        <v>223</v>
      </c>
      <c r="GY814" s="2" t="s">
        <v>1044</v>
      </c>
      <c r="GZ814" s="2" t="s">
        <v>1380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239</v>
      </c>
      <c r="HJ814" s="2" t="s">
        <v>223</v>
      </c>
      <c r="HK814" s="2" t="s">
        <v>1316</v>
      </c>
      <c r="HL814" s="2" t="s">
        <v>226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239</v>
      </c>
      <c r="HV814" s="2" t="s">
        <v>261</v>
      </c>
      <c r="HW814" s="2" t="s">
        <v>997</v>
      </c>
      <c r="HX814" s="2" t="s">
        <v>4372</v>
      </c>
      <c r="HY814" s="2" t="s">
        <v>238</v>
      </c>
      <c r="HZ814" s="2" t="s">
        <v>226</v>
      </c>
      <c r="IA814" s="4">
        <v>2</v>
      </c>
      <c r="IB814" s="8">
        <v>151.86</v>
      </c>
      <c r="IC814" s="4"/>
      <c r="ID814" s="8"/>
      <c r="IE814" s="7"/>
      <c r="IF814" s="7"/>
      <c r="IG814" s="2" t="s">
        <v>239</v>
      </c>
      <c r="IH814" s="2" t="s">
        <v>223</v>
      </c>
      <c r="II814" s="2" t="s">
        <v>1608</v>
      </c>
      <c r="IJ814" s="2" t="s">
        <v>5207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>
        <v>5</v>
      </c>
      <c r="IZ814" s="8">
        <v>351.55</v>
      </c>
      <c r="JA814" s="4">
        <v>8</v>
      </c>
      <c r="JB814" s="8">
        <v>624.88</v>
      </c>
      <c r="JC814" s="7">
        <v>-0.375</v>
      </c>
      <c r="JD814" s="7">
        <v>-0.4374</v>
      </c>
      <c r="JE814" s="2" t="s">
        <v>239</v>
      </c>
      <c r="JF814" s="2" t="s">
        <v>223</v>
      </c>
      <c r="JG814" s="2" t="s">
        <v>1599</v>
      </c>
      <c r="JH814" s="2" t="s">
        <v>640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337</v>
      </c>
      <c r="JR814" s="2" t="s">
        <v>223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239</v>
      </c>
      <c r="KD814" s="2" t="s">
        <v>223</v>
      </c>
      <c r="KE814" s="2" t="s">
        <v>1121</v>
      </c>
      <c r="KF814" s="2" t="s">
        <v>429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337</v>
      </c>
      <c r="KP814" s="2" t="s">
        <v>223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>
        <v>1</v>
      </c>
      <c r="KV814" s="8">
        <v>70.31</v>
      </c>
      <c r="KW814" s="4"/>
      <c r="KX814" s="8"/>
      <c r="KY814" s="7"/>
      <c r="KZ814" s="7"/>
      <c r="LA814" s="2" t="s">
        <v>239</v>
      </c>
      <c r="LB814" s="2" t="s">
        <v>223</v>
      </c>
      <c r="LC814" s="2" t="s">
        <v>1004</v>
      </c>
      <c r="LD814" s="2" t="s">
        <v>2790</v>
      </c>
      <c r="LE814" s="2" t="s">
        <v>238</v>
      </c>
      <c r="LF814" s="2" t="s">
        <v>226</v>
      </c>
      <c r="LG814" s="4">
        <v>5</v>
      </c>
      <c r="LH814" s="8">
        <v>351.55</v>
      </c>
      <c r="LI814" s="4"/>
      <c r="LJ814" s="8"/>
      <c r="LK814" s="7"/>
      <c r="LL814" s="7"/>
      <c r="LM814" s="2" t="s">
        <v>239</v>
      </c>
      <c r="LN814" s="2" t="s">
        <v>223</v>
      </c>
      <c r="LO814" s="2" t="s">
        <v>3575</v>
      </c>
      <c r="LP814" s="2" t="s">
        <v>383</v>
      </c>
      <c r="LQ814" s="2" t="s">
        <v>238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239</v>
      </c>
      <c r="LZ814" s="2" t="s">
        <v>223</v>
      </c>
      <c r="MA814" s="2" t="s">
        <v>668</v>
      </c>
      <c r="MB814" s="2" t="s">
        <v>226</v>
      </c>
      <c r="MC814" s="2" t="s">
        <v>238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448</v>
      </c>
      <c r="MX814" s="2" t="s">
        <v>223</v>
      </c>
      <c r="MY814" s="2" t="s">
        <v>226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>
        <v>6</v>
      </c>
      <c r="NF814" s="8">
        <v>505.26</v>
      </c>
      <c r="NG814" s="7">
        <v>-1</v>
      </c>
      <c r="NH814" s="7">
        <v>-1</v>
      </c>
      <c r="NI814" s="2" t="s">
        <v>239</v>
      </c>
      <c r="NJ814" s="2" t="s">
        <v>261</v>
      </c>
      <c r="NK814" s="2" t="s">
        <v>3492</v>
      </c>
      <c r="NL814" s="2" t="s">
        <v>1045</v>
      </c>
      <c r="NM814" s="2" t="s">
        <v>238</v>
      </c>
      <c r="NN814" s="2" t="s">
        <v>226</v>
      </c>
      <c r="NO814" s="4"/>
      <c r="NP814" s="8"/>
      <c r="NQ814" s="4">
        <v>1</v>
      </c>
      <c r="NR814" s="8">
        <v>78.12</v>
      </c>
      <c r="NS814" s="7">
        <v>-1</v>
      </c>
      <c r="NT814" s="7">
        <v>-1</v>
      </c>
      <c r="NU814" s="2" t="s">
        <v>239</v>
      </c>
      <c r="NV814" s="2" t="s">
        <v>237</v>
      </c>
      <c r="NW814" s="2" t="s">
        <v>1008</v>
      </c>
      <c r="NX814" s="2" t="s">
        <v>1228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337</v>
      </c>
      <c r="OH814" s="2" t="s">
        <v>223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252</v>
      </c>
      <c r="OT814" s="2" t="s">
        <v>223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239</v>
      </c>
      <c r="PF814" s="2" t="s">
        <v>223</v>
      </c>
      <c r="PG814" s="2" t="s">
        <v>3866</v>
      </c>
      <c r="PH814" s="2" t="s">
        <v>226</v>
      </c>
      <c r="PI814" s="2" t="s">
        <v>238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239</v>
      </c>
      <c r="QP814" s="2" t="s">
        <v>237</v>
      </c>
      <c r="QQ814" s="2" t="s">
        <v>1388</v>
      </c>
      <c r="QR814" s="2" t="s">
        <v>226</v>
      </c>
      <c r="QS814" s="2" t="s">
        <v>238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266</v>
      </c>
      <c r="RB814" s="2" t="s">
        <v>223</v>
      </c>
      <c r="RC814" s="2" t="s">
        <v>226</v>
      </c>
      <c r="RD814" s="2" t="s">
        <v>226</v>
      </c>
      <c r="RE814" s="2" t="s">
        <v>238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252</v>
      </c>
      <c r="RN814" s="2" t="s">
        <v>223</v>
      </c>
      <c r="RO814" s="2" t="s">
        <v>226</v>
      </c>
      <c r="RP814" s="2" t="s">
        <v>226</v>
      </c>
      <c r="RQ814" s="2" t="s">
        <v>238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337</v>
      </c>
      <c r="RZ814" s="2" t="s">
        <v>237</v>
      </c>
      <c r="SA814" s="2" t="s">
        <v>226</v>
      </c>
      <c r="SB814" s="2" t="s">
        <v>226</v>
      </c>
      <c r="SC814" s="2" t="s">
        <v>238</v>
      </c>
      <c r="SD814" s="2" t="s">
        <v>226</v>
      </c>
      <c r="SE814" s="4">
        <v>41</v>
      </c>
      <c r="SF814" s="4"/>
      <c r="SG814" s="4"/>
      <c r="SH814" s="4"/>
      <c r="SI814" s="4">
        <v>44</v>
      </c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>
        <v>150</v>
      </c>
      <c r="TF814" s="4"/>
      <c r="TG814" s="4"/>
      <c r="TH814" s="4"/>
      <c r="TI814" s="4"/>
      <c r="TJ814" s="4"/>
      <c r="TK814" s="4"/>
      <c r="TL814" s="4">
        <v>60</v>
      </c>
      <c r="TM814" s="4"/>
      <c r="TN814" s="4"/>
      <c r="TO814" s="4"/>
      <c r="TP814" s="4"/>
      <c r="TQ814" s="4"/>
      <c r="TR814" s="4"/>
      <c r="TS814" s="4">
        <v>60</v>
      </c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>
        <v>200</v>
      </c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>
        <v>100</v>
      </c>
      <c r="VF814" s="4"/>
      <c r="VG814" s="4"/>
      <c r="VH814" s="4"/>
      <c r="VI814" s="4"/>
      <c r="VJ814" s="4"/>
      <c r="VK814" s="4"/>
      <c r="VL814" s="4">
        <v>250</v>
      </c>
      <c r="VM814" s="4"/>
      <c r="VN814" s="4"/>
      <c r="VO814" s="4"/>
      <c r="VP814" s="4"/>
      <c r="VQ814" s="4"/>
    </row>
    <row r="815">
      <c r="A815" s="2" t="s">
        <v>5208</v>
      </c>
      <c r="B815" s="2" t="s">
        <v>577</v>
      </c>
      <c r="C815" s="2" t="s">
        <v>5194</v>
      </c>
      <c r="D815" s="2" t="s">
        <v>215</v>
      </c>
      <c r="E815" s="2" t="s">
        <v>216</v>
      </c>
      <c r="F815" s="2" t="s">
        <v>5195</v>
      </c>
      <c r="G815" s="2" t="s">
        <v>5196</v>
      </c>
      <c r="H815" s="2" t="s">
        <v>5197</v>
      </c>
      <c r="I815" s="2" t="s">
        <v>5198</v>
      </c>
      <c r="J815" s="2" t="s">
        <v>268</v>
      </c>
      <c r="K815" s="2" t="s">
        <v>1414</v>
      </c>
      <c r="L815" s="3">
        <v>75.6</v>
      </c>
      <c r="M815" s="3">
        <v>79.38</v>
      </c>
      <c r="N815" s="3">
        <v>159.99</v>
      </c>
      <c r="O815" s="2" t="s">
        <v>223</v>
      </c>
      <c r="P815" s="2" t="s">
        <v>584</v>
      </c>
      <c r="Q815" s="2" t="s">
        <v>225</v>
      </c>
      <c r="R815" s="2" t="s">
        <v>226</v>
      </c>
      <c r="S815" s="2" t="s">
        <v>5199</v>
      </c>
      <c r="T815" s="2" t="s">
        <v>228</v>
      </c>
      <c r="U815" s="2" t="s">
        <v>452</v>
      </c>
      <c r="V815" s="2" t="s">
        <v>230</v>
      </c>
      <c r="W815" s="2" t="s">
        <v>4124</v>
      </c>
      <c r="X815" s="2" t="s">
        <v>5200</v>
      </c>
      <c r="Y815" s="2" t="s">
        <v>5201</v>
      </c>
      <c r="Z815" s="4">
        <v>185</v>
      </c>
      <c r="AA815" s="4">
        <f>=ROUNDDOWN(46.25,0)</f>
      </c>
      <c r="AB815" s="5">
        <v>4</v>
      </c>
      <c r="AC815" s="2" t="s">
        <v>226</v>
      </c>
      <c r="AD815" s="4"/>
      <c r="AE815" s="4"/>
      <c r="AF815" s="6">
        <v>66</v>
      </c>
      <c r="AG815" s="6">
        <v>49</v>
      </c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>
        <v>42</v>
      </c>
      <c r="AQ815" s="8">
        <v>3666.48</v>
      </c>
      <c r="AR815" s="4">
        <v>39</v>
      </c>
      <c r="AS815" s="8">
        <v>3479.13</v>
      </c>
      <c r="AT815" s="7">
        <v>0.0769</v>
      </c>
      <c r="AU815" s="7">
        <v>0.0538</v>
      </c>
      <c r="AV815" s="4" t="s">
        <v>226</v>
      </c>
      <c r="AW815" s="8" t="s">
        <v>226</v>
      </c>
      <c r="AX815" s="4" t="s">
        <v>226</v>
      </c>
      <c r="AY815" s="8" t="s">
        <v>226</v>
      </c>
      <c r="AZ815" s="7" t="s">
        <v>226</v>
      </c>
      <c r="BA815" s="7" t="s">
        <v>226</v>
      </c>
      <c r="BB815" s="7">
        <v>0.1287</v>
      </c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 t="s">
        <v>226</v>
      </c>
      <c r="BJ815" s="4">
        <v>42</v>
      </c>
      <c r="BK815" s="8">
        <v>3666.48</v>
      </c>
      <c r="BL815" s="2" t="s">
        <v>5209</v>
      </c>
      <c r="BM815" s="7">
        <v>1</v>
      </c>
      <c r="BN815" s="7">
        <v>1</v>
      </c>
      <c r="BO815" s="4">
        <v>10</v>
      </c>
      <c r="BP815" s="8">
        <v>845.7</v>
      </c>
      <c r="BQ815" s="4">
        <v>17</v>
      </c>
      <c r="BR815" s="8">
        <v>1437.69</v>
      </c>
      <c r="BS815" s="7">
        <v>-0.4118</v>
      </c>
      <c r="BT815" s="7">
        <v>-0.4118</v>
      </c>
      <c r="BU815" s="2" t="s">
        <v>239</v>
      </c>
      <c r="BV815" s="2" t="s">
        <v>223</v>
      </c>
      <c r="BW815" s="2" t="s">
        <v>226</v>
      </c>
      <c r="BX815" s="2" t="s">
        <v>1916</v>
      </c>
      <c r="BY815" s="2" t="s">
        <v>238</v>
      </c>
      <c r="BZ815" s="2" t="s">
        <v>226</v>
      </c>
      <c r="CA815" s="4">
        <v>13</v>
      </c>
      <c r="CB815" s="8">
        <v>1194.96</v>
      </c>
      <c r="CC815" s="4">
        <v>8</v>
      </c>
      <c r="CD815" s="8">
        <v>778.64</v>
      </c>
      <c r="CE815" s="7">
        <v>0.625</v>
      </c>
      <c r="CF815" s="7">
        <v>0.5347</v>
      </c>
      <c r="CG815" s="2" t="s">
        <v>239</v>
      </c>
      <c r="CH815" s="2" t="s">
        <v>223</v>
      </c>
      <c r="CI815" s="2" t="s">
        <v>2485</v>
      </c>
      <c r="CJ815" s="2" t="s">
        <v>2388</v>
      </c>
      <c r="CK815" s="2" t="s">
        <v>238</v>
      </c>
      <c r="CL815" s="2" t="s">
        <v>226</v>
      </c>
      <c r="CM815" s="4">
        <v>1</v>
      </c>
      <c r="CN815" s="8">
        <v>96.32</v>
      </c>
      <c r="CO815" s="4">
        <v>1</v>
      </c>
      <c r="CP815" s="8">
        <v>101.98</v>
      </c>
      <c r="CQ815" s="7"/>
      <c r="CR815" s="7">
        <v>-0.0555</v>
      </c>
      <c r="CS815" s="2" t="s">
        <v>239</v>
      </c>
      <c r="CT815" s="2" t="s">
        <v>223</v>
      </c>
      <c r="CU815" s="2" t="s">
        <v>2528</v>
      </c>
      <c r="CV815" s="2" t="s">
        <v>2551</v>
      </c>
      <c r="CW815" s="2" t="s">
        <v>238</v>
      </c>
      <c r="CX815" s="2" t="s">
        <v>226</v>
      </c>
      <c r="CY815" s="4">
        <v>1</v>
      </c>
      <c r="CZ815" s="8">
        <v>87.5</v>
      </c>
      <c r="DA815" s="4">
        <v>3</v>
      </c>
      <c r="DB815" s="8">
        <v>262.5</v>
      </c>
      <c r="DC815" s="7">
        <v>-0.6667</v>
      </c>
      <c r="DD815" s="7">
        <v>-0.6667</v>
      </c>
      <c r="DE815" s="2" t="s">
        <v>239</v>
      </c>
      <c r="DF815" s="2" t="s">
        <v>223</v>
      </c>
      <c r="DG815" s="2" t="s">
        <v>1360</v>
      </c>
      <c r="DH815" s="2" t="s">
        <v>1223</v>
      </c>
      <c r="DI815" s="2" t="s">
        <v>238</v>
      </c>
      <c r="DJ815" s="2" t="s">
        <v>226</v>
      </c>
      <c r="DK815" s="4">
        <v>3</v>
      </c>
      <c r="DL815" s="8">
        <v>237.9</v>
      </c>
      <c r="DM815" s="4">
        <v>1</v>
      </c>
      <c r="DN815" s="8">
        <v>71.37</v>
      </c>
      <c r="DO815" s="7">
        <v>2</v>
      </c>
      <c r="DP815" s="7">
        <v>2.3333</v>
      </c>
      <c r="DQ815" s="2" t="s">
        <v>239</v>
      </c>
      <c r="DR815" s="2" t="s">
        <v>223</v>
      </c>
      <c r="DS815" s="2" t="s">
        <v>1917</v>
      </c>
      <c r="DT815" s="2" t="s">
        <v>1396</v>
      </c>
      <c r="DU815" s="2" t="s">
        <v>238</v>
      </c>
      <c r="DV815" s="2" t="s">
        <v>226</v>
      </c>
      <c r="DW815" s="4">
        <v>1</v>
      </c>
      <c r="DX815" s="8">
        <v>92.61</v>
      </c>
      <c r="DY815" s="4"/>
      <c r="DZ815" s="8"/>
      <c r="EA815" s="7"/>
      <c r="EB815" s="7"/>
      <c r="EC815" s="2" t="s">
        <v>239</v>
      </c>
      <c r="ED815" s="2" t="s">
        <v>223</v>
      </c>
      <c r="EE815" s="2" t="s">
        <v>4389</v>
      </c>
      <c r="EF815" s="2" t="s">
        <v>4328</v>
      </c>
      <c r="EG815" s="2" t="s">
        <v>238</v>
      </c>
      <c r="EH815" s="2" t="s">
        <v>226</v>
      </c>
      <c r="EI815" s="4">
        <v>5</v>
      </c>
      <c r="EJ815" s="8">
        <v>448.8</v>
      </c>
      <c r="EK815" s="4">
        <v>4</v>
      </c>
      <c r="EL815" s="8">
        <v>377.92</v>
      </c>
      <c r="EM815" s="7">
        <v>0.25</v>
      </c>
      <c r="EN815" s="7">
        <v>0.1876</v>
      </c>
      <c r="EO815" s="2" t="s">
        <v>239</v>
      </c>
      <c r="EP815" s="2" t="s">
        <v>223</v>
      </c>
      <c r="EQ815" s="2" t="s">
        <v>1917</v>
      </c>
      <c r="ER815" s="2" t="s">
        <v>1379</v>
      </c>
      <c r="ES815" s="2" t="s">
        <v>238</v>
      </c>
      <c r="ET815" s="2" t="s">
        <v>226</v>
      </c>
      <c r="EU815" s="4">
        <v>1</v>
      </c>
      <c r="EV815" s="8">
        <v>79.38</v>
      </c>
      <c r="EW815" s="4"/>
      <c r="EX815" s="8"/>
      <c r="EY815" s="7"/>
      <c r="EZ815" s="7"/>
      <c r="FA815" s="2" t="s">
        <v>239</v>
      </c>
      <c r="FB815" s="2" t="s">
        <v>223</v>
      </c>
      <c r="FC815" s="2" t="s">
        <v>2487</v>
      </c>
      <c r="FD815" s="2" t="s">
        <v>1538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223</v>
      </c>
      <c r="FO815" s="2" t="s">
        <v>1899</v>
      </c>
      <c r="FP815" s="2" t="s">
        <v>2551</v>
      </c>
      <c r="FQ815" s="2" t="s">
        <v>238</v>
      </c>
      <c r="FR815" s="2" t="s">
        <v>226</v>
      </c>
      <c r="FS815" s="4">
        <v>1</v>
      </c>
      <c r="FT815" s="8">
        <v>45.11</v>
      </c>
      <c r="FU815" s="4"/>
      <c r="FV815" s="8"/>
      <c r="FW815" s="7"/>
      <c r="FX815" s="7"/>
      <c r="FY815" s="2" t="s">
        <v>239</v>
      </c>
      <c r="FZ815" s="2" t="s">
        <v>223</v>
      </c>
      <c r="GA815" s="2" t="s">
        <v>661</v>
      </c>
      <c r="GB815" s="2" t="s">
        <v>1334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448</v>
      </c>
      <c r="GL815" s="2" t="s">
        <v>223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>
        <v>3</v>
      </c>
      <c r="GR815" s="8">
        <v>277.83</v>
      </c>
      <c r="GS815" s="4">
        <v>2</v>
      </c>
      <c r="GT815" s="8">
        <v>185.22</v>
      </c>
      <c r="GU815" s="7">
        <v>0.5</v>
      </c>
      <c r="GV815" s="7">
        <v>0.5</v>
      </c>
      <c r="GW815" s="2" t="s">
        <v>239</v>
      </c>
      <c r="GX815" s="2" t="s">
        <v>223</v>
      </c>
      <c r="GY815" s="2" t="s">
        <v>1044</v>
      </c>
      <c r="GZ815" s="2" t="s">
        <v>2063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239</v>
      </c>
      <c r="HJ815" s="2" t="s">
        <v>223</v>
      </c>
      <c r="HK815" s="2" t="s">
        <v>1316</v>
      </c>
      <c r="HL815" s="2" t="s">
        <v>226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261</v>
      </c>
      <c r="HW815" s="2" t="s">
        <v>997</v>
      </c>
      <c r="HX815" s="2" t="s">
        <v>1666</v>
      </c>
      <c r="HY815" s="2" t="s">
        <v>238</v>
      </c>
      <c r="HZ815" s="2" t="s">
        <v>226</v>
      </c>
      <c r="IA815" s="4">
        <v>1</v>
      </c>
      <c r="IB815" s="8">
        <v>85.73</v>
      </c>
      <c r="IC815" s="4"/>
      <c r="ID815" s="8"/>
      <c r="IE815" s="7"/>
      <c r="IF815" s="7"/>
      <c r="IG815" s="2" t="s">
        <v>239</v>
      </c>
      <c r="IH815" s="2" t="s">
        <v>223</v>
      </c>
      <c r="II815" s="2" t="s">
        <v>1608</v>
      </c>
      <c r="IJ815" s="2" t="s">
        <v>1292</v>
      </c>
      <c r="IK815" s="2" t="s">
        <v>238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448</v>
      </c>
      <c r="JF815" s="2" t="s">
        <v>223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337</v>
      </c>
      <c r="JR815" s="2" t="s">
        <v>223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>
        <v>2</v>
      </c>
      <c r="JX815" s="8">
        <v>174.64</v>
      </c>
      <c r="JY815" s="4"/>
      <c r="JZ815" s="8"/>
      <c r="KA815" s="7"/>
      <c r="KB815" s="7"/>
      <c r="KC815" s="2" t="s">
        <v>239</v>
      </c>
      <c r="KD815" s="2" t="s">
        <v>223</v>
      </c>
      <c r="KE815" s="2" t="s">
        <v>611</v>
      </c>
      <c r="KF815" s="2" t="s">
        <v>1123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337</v>
      </c>
      <c r="KP815" s="2" t="s">
        <v>223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239</v>
      </c>
      <c r="LB815" s="2" t="s">
        <v>223</v>
      </c>
      <c r="LC815" s="2" t="s">
        <v>1004</v>
      </c>
      <c r="LD815" s="2" t="s">
        <v>1182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239</v>
      </c>
      <c r="LN815" s="2" t="s">
        <v>223</v>
      </c>
      <c r="LO815" s="2" t="s">
        <v>3575</v>
      </c>
      <c r="LP815" s="2" t="s">
        <v>299</v>
      </c>
      <c r="LQ815" s="2" t="s">
        <v>238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239</v>
      </c>
      <c r="LZ815" s="2" t="s">
        <v>223</v>
      </c>
      <c r="MA815" s="2" t="s">
        <v>668</v>
      </c>
      <c r="MB815" s="2" t="s">
        <v>226</v>
      </c>
      <c r="MC815" s="2" t="s">
        <v>238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448</v>
      </c>
      <c r="MX815" s="2" t="s">
        <v>223</v>
      </c>
      <c r="MY815" s="2" t="s">
        <v>226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>
        <v>1</v>
      </c>
      <c r="NF815" s="8">
        <v>96.23</v>
      </c>
      <c r="NG815" s="7">
        <v>-1</v>
      </c>
      <c r="NH815" s="7">
        <v>-1</v>
      </c>
      <c r="NI815" s="2" t="s">
        <v>239</v>
      </c>
      <c r="NJ815" s="2" t="s">
        <v>261</v>
      </c>
      <c r="NK815" s="2" t="s">
        <v>3492</v>
      </c>
      <c r="NL815" s="2" t="s">
        <v>978</v>
      </c>
      <c r="NM815" s="2" t="s">
        <v>238</v>
      </c>
      <c r="NN815" s="2" t="s">
        <v>226</v>
      </c>
      <c r="NO815" s="4"/>
      <c r="NP815" s="8"/>
      <c r="NQ815" s="4">
        <v>2</v>
      </c>
      <c r="NR815" s="8">
        <v>167.58</v>
      </c>
      <c r="NS815" s="7">
        <v>-1</v>
      </c>
      <c r="NT815" s="7">
        <v>-1</v>
      </c>
      <c r="NU815" s="2" t="s">
        <v>239</v>
      </c>
      <c r="NV815" s="2" t="s">
        <v>237</v>
      </c>
      <c r="NW815" s="2" t="s">
        <v>1008</v>
      </c>
      <c r="NX815" s="2" t="s">
        <v>3249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239</v>
      </c>
      <c r="OH815" s="2" t="s">
        <v>237</v>
      </c>
      <c r="OI815" s="2" t="s">
        <v>604</v>
      </c>
      <c r="OJ815" s="2" t="s">
        <v>604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252</v>
      </c>
      <c r="OT815" s="2" t="s">
        <v>223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223</v>
      </c>
      <c r="PG815" s="2" t="s">
        <v>226</v>
      </c>
      <c r="PH815" s="2" t="s">
        <v>226</v>
      </c>
      <c r="PI815" s="2" t="s">
        <v>238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239</v>
      </c>
      <c r="QP815" s="2" t="s">
        <v>237</v>
      </c>
      <c r="QQ815" s="2" t="s">
        <v>1388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266</v>
      </c>
      <c r="RB815" s="2" t="s">
        <v>223</v>
      </c>
      <c r="RC815" s="2" t="s">
        <v>226</v>
      </c>
      <c r="RD815" s="2" t="s">
        <v>226</v>
      </c>
      <c r="RE815" s="2" t="s">
        <v>238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252</v>
      </c>
      <c r="RN815" s="2" t="s">
        <v>223</v>
      </c>
      <c r="RO815" s="2" t="s">
        <v>226</v>
      </c>
      <c r="RP815" s="2" t="s">
        <v>226</v>
      </c>
      <c r="RQ815" s="2" t="s">
        <v>238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337</v>
      </c>
      <c r="RZ815" s="2" t="s">
        <v>237</v>
      </c>
      <c r="SA815" s="2" t="s">
        <v>226</v>
      </c>
      <c r="SB815" s="2" t="s">
        <v>226</v>
      </c>
      <c r="SC815" s="2" t="s">
        <v>238</v>
      </c>
      <c r="SD815" s="2" t="s">
        <v>226</v>
      </c>
      <c r="SE815" s="4">
        <v>51</v>
      </c>
      <c r="SF815" s="4">
        <v>114</v>
      </c>
      <c r="SG815" s="4"/>
      <c r="SH815" s="4"/>
      <c r="SI815" s="4">
        <v>20</v>
      </c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</row>
    <row r="816">
      <c r="A816" s="2" t="s">
        <v>5210</v>
      </c>
      <c r="B816" s="2" t="s">
        <v>577</v>
      </c>
      <c r="C816" s="2" t="s">
        <v>5194</v>
      </c>
      <c r="D816" s="2" t="s">
        <v>215</v>
      </c>
      <c r="E816" s="2" t="s">
        <v>216</v>
      </c>
      <c r="F816" s="2" t="s">
        <v>5195</v>
      </c>
      <c r="G816" s="2" t="s">
        <v>5196</v>
      </c>
      <c r="H816" s="2" t="s">
        <v>5197</v>
      </c>
      <c r="I816" s="2" t="s">
        <v>5198</v>
      </c>
      <c r="J816" s="2" t="s">
        <v>582</v>
      </c>
      <c r="K816" s="2" t="s">
        <v>2782</v>
      </c>
      <c r="L816" s="3">
        <v>52.88</v>
      </c>
      <c r="M816" s="3">
        <v>55.52</v>
      </c>
      <c r="N816" s="3">
        <v>109.99</v>
      </c>
      <c r="O816" s="2" t="s">
        <v>223</v>
      </c>
      <c r="P816" s="2" t="s">
        <v>675</v>
      </c>
      <c r="Q816" s="2" t="s">
        <v>225</v>
      </c>
      <c r="R816" s="2" t="s">
        <v>226</v>
      </c>
      <c r="S816" s="2" t="s">
        <v>5211</v>
      </c>
      <c r="T816" s="2" t="s">
        <v>228</v>
      </c>
      <c r="U816" s="2" t="s">
        <v>229</v>
      </c>
      <c r="V816" s="2" t="s">
        <v>230</v>
      </c>
      <c r="W816" s="2" t="s">
        <v>4124</v>
      </c>
      <c r="X816" s="2" t="s">
        <v>5200</v>
      </c>
      <c r="Y816" s="2" t="s">
        <v>5201</v>
      </c>
      <c r="Z816" s="4">
        <v>617</v>
      </c>
      <c r="AA816" s="4">
        <f>=ROUNDDOWN(68.5555555555556,0)</f>
      </c>
      <c r="AB816" s="5">
        <v>9</v>
      </c>
      <c r="AC816" s="2" t="s">
        <v>4673</v>
      </c>
      <c r="AD816" s="4">
        <v>80</v>
      </c>
      <c r="AE816" s="4">
        <v>550</v>
      </c>
      <c r="AF816" s="6">
        <v>66</v>
      </c>
      <c r="AG816" s="6">
        <v>49</v>
      </c>
      <c r="AH816" s="7">
        <v>1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>
        <v>59</v>
      </c>
      <c r="AQ816" s="8">
        <v>3465.94</v>
      </c>
      <c r="AR816" s="4">
        <v>114</v>
      </c>
      <c r="AS816" s="8">
        <v>7164.66</v>
      </c>
      <c r="AT816" s="7">
        <v>-0.4825</v>
      </c>
      <c r="AU816" s="7">
        <v>-0.5162</v>
      </c>
      <c r="AV816" s="4">
        <v>309</v>
      </c>
      <c r="AW816" s="8">
        <v>23516.89</v>
      </c>
      <c r="AX816" s="4">
        <v>609</v>
      </c>
      <c r="AY816" s="8">
        <v>50277.81</v>
      </c>
      <c r="AZ816" s="7">
        <v>-0.4926</v>
      </c>
      <c r="BA816" s="7">
        <v>-0.5323</v>
      </c>
      <c r="BB816" s="7">
        <v>0.1474</v>
      </c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>
        <v>0.2437</v>
      </c>
      <c r="BJ816" s="4">
        <v>59</v>
      </c>
      <c r="BK816" s="8">
        <v>3465.94</v>
      </c>
      <c r="BL816" s="2" t="s">
        <v>5212</v>
      </c>
      <c r="BM816" s="7">
        <v>1</v>
      </c>
      <c r="BN816" s="7">
        <v>1</v>
      </c>
      <c r="BO816" s="4">
        <v>3</v>
      </c>
      <c r="BP816" s="8">
        <v>170.28</v>
      </c>
      <c r="BQ816" s="4">
        <v>20</v>
      </c>
      <c r="BR816" s="8">
        <v>1135.2</v>
      </c>
      <c r="BS816" s="7">
        <v>-0.85</v>
      </c>
      <c r="BT816" s="7">
        <v>-0.85</v>
      </c>
      <c r="BU816" s="2" t="s">
        <v>239</v>
      </c>
      <c r="BV816" s="2" t="s">
        <v>223</v>
      </c>
      <c r="BW816" s="2" t="s">
        <v>226</v>
      </c>
      <c r="BX816" s="2" t="s">
        <v>1096</v>
      </c>
      <c r="BY816" s="2" t="s">
        <v>238</v>
      </c>
      <c r="BZ816" s="2" t="s">
        <v>226</v>
      </c>
      <c r="CA816" s="4">
        <v>26</v>
      </c>
      <c r="CB816" s="8">
        <v>1567.54</v>
      </c>
      <c r="CC816" s="4">
        <v>54</v>
      </c>
      <c r="CD816" s="8">
        <v>3527.28</v>
      </c>
      <c r="CE816" s="7">
        <v>-0.5185</v>
      </c>
      <c r="CF816" s="7">
        <v>-0.5556</v>
      </c>
      <c r="CG816" s="2" t="s">
        <v>239</v>
      </c>
      <c r="CH816" s="2" t="s">
        <v>223</v>
      </c>
      <c r="CI816" s="2" t="s">
        <v>2485</v>
      </c>
      <c r="CJ816" s="2" t="s">
        <v>2107</v>
      </c>
      <c r="CK816" s="2" t="s">
        <v>238</v>
      </c>
      <c r="CL816" s="2" t="s">
        <v>226</v>
      </c>
      <c r="CM816" s="4">
        <v>4</v>
      </c>
      <c r="CN816" s="8">
        <v>258.84</v>
      </c>
      <c r="CO816" s="4">
        <v>3</v>
      </c>
      <c r="CP816" s="8">
        <v>210.33</v>
      </c>
      <c r="CQ816" s="7">
        <v>0.3333</v>
      </c>
      <c r="CR816" s="7">
        <v>0.2306</v>
      </c>
      <c r="CS816" s="2" t="s">
        <v>239</v>
      </c>
      <c r="CT816" s="2" t="s">
        <v>223</v>
      </c>
      <c r="CU816" s="2" t="s">
        <v>2528</v>
      </c>
      <c r="CV816" s="2" t="s">
        <v>1210</v>
      </c>
      <c r="CW816" s="2" t="s">
        <v>238</v>
      </c>
      <c r="CX816" s="2" t="s">
        <v>226</v>
      </c>
      <c r="CY816" s="4">
        <v>7</v>
      </c>
      <c r="CZ816" s="8">
        <v>437.5</v>
      </c>
      <c r="DA816" s="4">
        <v>4</v>
      </c>
      <c r="DB816" s="8">
        <v>250</v>
      </c>
      <c r="DC816" s="7">
        <v>0.75</v>
      </c>
      <c r="DD816" s="7">
        <v>0.75</v>
      </c>
      <c r="DE816" s="2" t="s">
        <v>239</v>
      </c>
      <c r="DF816" s="2" t="s">
        <v>223</v>
      </c>
      <c r="DG816" s="2" t="s">
        <v>1360</v>
      </c>
      <c r="DH816" s="2" t="s">
        <v>1545</v>
      </c>
      <c r="DI816" s="2" t="s">
        <v>238</v>
      </c>
      <c r="DJ816" s="2" t="s">
        <v>226</v>
      </c>
      <c r="DK816" s="4">
        <v>7</v>
      </c>
      <c r="DL816" s="8">
        <v>331.57</v>
      </c>
      <c r="DM816" s="4">
        <v>12</v>
      </c>
      <c r="DN816" s="8">
        <v>697.55</v>
      </c>
      <c r="DO816" s="7">
        <v>-0.4167</v>
      </c>
      <c r="DP816" s="7">
        <v>-0.5247</v>
      </c>
      <c r="DQ816" s="2" t="s">
        <v>239</v>
      </c>
      <c r="DR816" s="2" t="s">
        <v>223</v>
      </c>
      <c r="DS816" s="2" t="s">
        <v>1917</v>
      </c>
      <c r="DT816" s="2" t="s">
        <v>2038</v>
      </c>
      <c r="DU816" s="2" t="s">
        <v>238</v>
      </c>
      <c r="DV816" s="2" t="s">
        <v>226</v>
      </c>
      <c r="DW816" s="4">
        <v>1</v>
      </c>
      <c r="DX816" s="8">
        <v>64.77</v>
      </c>
      <c r="DY816" s="4">
        <v>1</v>
      </c>
      <c r="DZ816" s="8">
        <v>64.77</v>
      </c>
      <c r="EA816" s="7"/>
      <c r="EB816" s="7"/>
      <c r="EC816" s="2" t="s">
        <v>239</v>
      </c>
      <c r="ED816" s="2" t="s">
        <v>223</v>
      </c>
      <c r="EE816" s="2" t="s">
        <v>4389</v>
      </c>
      <c r="EF816" s="2" t="s">
        <v>1045</v>
      </c>
      <c r="EG816" s="2" t="s">
        <v>238</v>
      </c>
      <c r="EH816" s="2" t="s">
        <v>226</v>
      </c>
      <c r="EI816" s="4">
        <v>4</v>
      </c>
      <c r="EJ816" s="8">
        <v>246.8</v>
      </c>
      <c r="EK816" s="4">
        <v>9</v>
      </c>
      <c r="EL816" s="8">
        <v>584.55</v>
      </c>
      <c r="EM816" s="7">
        <v>-0.5556</v>
      </c>
      <c r="EN816" s="7">
        <v>-0.5778</v>
      </c>
      <c r="EO816" s="2" t="s">
        <v>239</v>
      </c>
      <c r="EP816" s="2" t="s">
        <v>223</v>
      </c>
      <c r="EQ816" s="2" t="s">
        <v>1917</v>
      </c>
      <c r="ER816" s="2" t="s">
        <v>2551</v>
      </c>
      <c r="ES816" s="2" t="s">
        <v>238</v>
      </c>
      <c r="ET816" s="2" t="s">
        <v>226</v>
      </c>
      <c r="EU816" s="4">
        <v>4</v>
      </c>
      <c r="EV816" s="8">
        <v>222.08</v>
      </c>
      <c r="EW816" s="4">
        <v>6</v>
      </c>
      <c r="EX816" s="8">
        <v>370.08</v>
      </c>
      <c r="EY816" s="7">
        <v>-0.3333</v>
      </c>
      <c r="EZ816" s="7">
        <v>-0.3999</v>
      </c>
      <c r="FA816" s="2" t="s">
        <v>239</v>
      </c>
      <c r="FB816" s="2" t="s">
        <v>223</v>
      </c>
      <c r="FC816" s="2" t="s">
        <v>2487</v>
      </c>
      <c r="FD816" s="2" t="s">
        <v>5213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223</v>
      </c>
      <c r="FO816" s="2" t="s">
        <v>1899</v>
      </c>
      <c r="FP816" s="2" t="s">
        <v>2203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239</v>
      </c>
      <c r="FZ816" s="2" t="s">
        <v>223</v>
      </c>
      <c r="GA816" s="2" t="s">
        <v>661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448</v>
      </c>
      <c r="GL816" s="2" t="s">
        <v>223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>
        <v>1</v>
      </c>
      <c r="GT816" s="8">
        <v>64.77</v>
      </c>
      <c r="GU816" s="7">
        <v>-1</v>
      </c>
      <c r="GV816" s="7">
        <v>-1</v>
      </c>
      <c r="GW816" s="2" t="s">
        <v>239</v>
      </c>
      <c r="GX816" s="2" t="s">
        <v>223</v>
      </c>
      <c r="GY816" s="2" t="s">
        <v>992</v>
      </c>
      <c r="GZ816" s="2" t="s">
        <v>1877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239</v>
      </c>
      <c r="HJ816" s="2" t="s">
        <v>223</v>
      </c>
      <c r="HK816" s="2" t="s">
        <v>1316</v>
      </c>
      <c r="HL816" s="2" t="s">
        <v>226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239</v>
      </c>
      <c r="HV816" s="2" t="s">
        <v>261</v>
      </c>
      <c r="HW816" s="2" t="s">
        <v>997</v>
      </c>
      <c r="HX816" s="2" t="s">
        <v>1911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239</v>
      </c>
      <c r="IH816" s="2" t="s">
        <v>223</v>
      </c>
      <c r="II816" s="2" t="s">
        <v>1608</v>
      </c>
      <c r="IJ816" s="2" t="s">
        <v>355</v>
      </c>
      <c r="IK816" s="2" t="s">
        <v>238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226</v>
      </c>
      <c r="IT816" s="2" t="s">
        <v>226</v>
      </c>
      <c r="IU816" s="2" t="s">
        <v>226</v>
      </c>
      <c r="IV816" s="2" t="s">
        <v>226</v>
      </c>
      <c r="IW816" s="2" t="s">
        <v>226</v>
      </c>
      <c r="IX816" s="2" t="s">
        <v>226</v>
      </c>
      <c r="IY816" s="4">
        <v>3</v>
      </c>
      <c r="IZ816" s="8">
        <v>166.56</v>
      </c>
      <c r="JA816" s="4">
        <v>1</v>
      </c>
      <c r="JB816" s="8">
        <v>61.68</v>
      </c>
      <c r="JC816" s="7">
        <v>2</v>
      </c>
      <c r="JD816" s="7">
        <v>1.7004</v>
      </c>
      <c r="JE816" s="2" t="s">
        <v>239</v>
      </c>
      <c r="JF816" s="2" t="s">
        <v>223</v>
      </c>
      <c r="JG816" s="2" t="s">
        <v>1876</v>
      </c>
      <c r="JH816" s="2" t="s">
        <v>640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252</v>
      </c>
      <c r="JR816" s="2" t="s">
        <v>223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239</v>
      </c>
      <c r="KD816" s="2" t="s">
        <v>223</v>
      </c>
      <c r="KE816" s="2" t="s">
        <v>611</v>
      </c>
      <c r="KF816" s="2" t="s">
        <v>1655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337</v>
      </c>
      <c r="KP816" s="2" t="s">
        <v>223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239</v>
      </c>
      <c r="LB816" s="2" t="s">
        <v>223</v>
      </c>
      <c r="LC816" s="2" t="s">
        <v>1004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239</v>
      </c>
      <c r="LN816" s="2" t="s">
        <v>223</v>
      </c>
      <c r="LO816" s="2" t="s">
        <v>1802</v>
      </c>
      <c r="LP816" s="2" t="s">
        <v>5214</v>
      </c>
      <c r="LQ816" s="2" t="s">
        <v>238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239</v>
      </c>
      <c r="LZ816" s="2" t="s">
        <v>223</v>
      </c>
      <c r="MA816" s="2" t="s">
        <v>668</v>
      </c>
      <c r="MB816" s="2" t="s">
        <v>226</v>
      </c>
      <c r="MC816" s="2" t="s">
        <v>238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448</v>
      </c>
      <c r="MX816" s="2" t="s">
        <v>223</v>
      </c>
      <c r="MY816" s="2" t="s">
        <v>226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>
        <v>3</v>
      </c>
      <c r="NF816" s="8">
        <v>198.45</v>
      </c>
      <c r="NG816" s="7">
        <v>-1</v>
      </c>
      <c r="NH816" s="7">
        <v>-1</v>
      </c>
      <c r="NI816" s="2" t="s">
        <v>239</v>
      </c>
      <c r="NJ816" s="2" t="s">
        <v>261</v>
      </c>
      <c r="NK816" s="2" t="s">
        <v>3492</v>
      </c>
      <c r="NL816" s="2" t="s">
        <v>1411</v>
      </c>
      <c r="NM816" s="2" t="s">
        <v>238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239</v>
      </c>
      <c r="NV816" s="2" t="s">
        <v>237</v>
      </c>
      <c r="NW816" s="2" t="s">
        <v>2034</v>
      </c>
      <c r="NX816" s="2" t="s">
        <v>1053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337</v>
      </c>
      <c r="OH816" s="2" t="s">
        <v>223</v>
      </c>
      <c r="OI816" s="2" t="s">
        <v>226</v>
      </c>
      <c r="OJ816" s="2" t="s">
        <v>226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252</v>
      </c>
      <c r="OT816" s="2" t="s">
        <v>223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239</v>
      </c>
      <c r="PF816" s="2" t="s">
        <v>223</v>
      </c>
      <c r="PG816" s="2" t="s">
        <v>3085</v>
      </c>
      <c r="PH816" s="2" t="s">
        <v>226</v>
      </c>
      <c r="PI816" s="2" t="s">
        <v>238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239</v>
      </c>
      <c r="QP816" s="2" t="s">
        <v>237</v>
      </c>
      <c r="QQ816" s="2" t="s">
        <v>1388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266</v>
      </c>
      <c r="RB816" s="2" t="s">
        <v>223</v>
      </c>
      <c r="RC816" s="2" t="s">
        <v>226</v>
      </c>
      <c r="RD816" s="2" t="s">
        <v>226</v>
      </c>
      <c r="RE816" s="2" t="s">
        <v>238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252</v>
      </c>
      <c r="RN816" s="2" t="s">
        <v>223</v>
      </c>
      <c r="RO816" s="2" t="s">
        <v>226</v>
      </c>
      <c r="RP816" s="2" t="s">
        <v>226</v>
      </c>
      <c r="RQ816" s="2" t="s">
        <v>238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337</v>
      </c>
      <c r="RZ816" s="2" t="s">
        <v>237</v>
      </c>
      <c r="SA816" s="2" t="s">
        <v>226</v>
      </c>
      <c r="SB816" s="2" t="s">
        <v>226</v>
      </c>
      <c r="SC816" s="2" t="s">
        <v>238</v>
      </c>
      <c r="SD816" s="2" t="s">
        <v>226</v>
      </c>
      <c r="SE816" s="4">
        <v>440</v>
      </c>
      <c r="SF816" s="4">
        <v>1</v>
      </c>
      <c r="SG816" s="4"/>
      <c r="SH816" s="4"/>
      <c r="SI816" s="4">
        <v>176</v>
      </c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>
        <v>80</v>
      </c>
      <c r="TF816" s="4"/>
      <c r="TG816" s="4"/>
      <c r="TH816" s="4"/>
      <c r="TI816" s="4"/>
      <c r="TJ816" s="4"/>
      <c r="TK816" s="4"/>
      <c r="TL816" s="4">
        <v>180</v>
      </c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>
        <v>200</v>
      </c>
      <c r="UL816" s="4"/>
      <c r="UM816" s="4"/>
      <c r="UN816" s="4"/>
      <c r="UO816" s="4"/>
      <c r="UP816" s="4"/>
      <c r="UQ816" s="4"/>
      <c r="UR816" s="4"/>
      <c r="US816" s="4">
        <v>90</v>
      </c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</row>
    <row r="817">
      <c r="A817" s="2" t="s">
        <v>5215</v>
      </c>
      <c r="B817" s="2" t="s">
        <v>577</v>
      </c>
      <c r="C817" s="2" t="s">
        <v>5194</v>
      </c>
      <c r="D817" s="2" t="s">
        <v>215</v>
      </c>
      <c r="E817" s="2" t="s">
        <v>216</v>
      </c>
      <c r="F817" s="2" t="s">
        <v>5195</v>
      </c>
      <c r="G817" s="2" t="s">
        <v>5196</v>
      </c>
      <c r="H817" s="2" t="s">
        <v>5197</v>
      </c>
      <c r="I817" s="2" t="s">
        <v>5198</v>
      </c>
      <c r="J817" s="2" t="s">
        <v>221</v>
      </c>
      <c r="K817" s="2" t="s">
        <v>2782</v>
      </c>
      <c r="L817" s="3">
        <v>66.96</v>
      </c>
      <c r="M817" s="3">
        <v>70.31</v>
      </c>
      <c r="N817" s="3">
        <v>139.99</v>
      </c>
      <c r="O817" s="2" t="s">
        <v>223</v>
      </c>
      <c r="P817" s="2" t="s">
        <v>675</v>
      </c>
      <c r="Q817" s="2" t="s">
        <v>225</v>
      </c>
      <c r="R817" s="2" t="s">
        <v>226</v>
      </c>
      <c r="S817" s="2" t="s">
        <v>5211</v>
      </c>
      <c r="T817" s="2" t="s">
        <v>228</v>
      </c>
      <c r="U817" s="2" t="s">
        <v>452</v>
      </c>
      <c r="V817" s="2" t="s">
        <v>230</v>
      </c>
      <c r="W817" s="2" t="s">
        <v>4124</v>
      </c>
      <c r="X817" s="2" t="s">
        <v>5200</v>
      </c>
      <c r="Y817" s="2" t="s">
        <v>5201</v>
      </c>
      <c r="Z817" s="4">
        <v>519</v>
      </c>
      <c r="AA817" s="4">
        <f>=ROUNDDOWN(30.5294117647059,0)</f>
      </c>
      <c r="AB817" s="5">
        <v>17</v>
      </c>
      <c r="AC817" s="2" t="s">
        <v>4673</v>
      </c>
      <c r="AD817" s="4">
        <v>60</v>
      </c>
      <c r="AE817" s="4">
        <v>330</v>
      </c>
      <c r="AF817" s="6">
        <v>66</v>
      </c>
      <c r="AG817" s="6">
        <v>49</v>
      </c>
      <c r="AH817" s="7">
        <v>1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>
        <v>168</v>
      </c>
      <c r="AQ817" s="8">
        <v>12767.41</v>
      </c>
      <c r="AR817" s="4">
        <v>233</v>
      </c>
      <c r="AS817" s="8">
        <v>19001.97</v>
      </c>
      <c r="AT817" s="7">
        <v>-0.279</v>
      </c>
      <c r="AU817" s="7">
        <v>-0.3281</v>
      </c>
      <c r="AV817" s="4" t="s">
        <v>226</v>
      </c>
      <c r="AW817" s="8" t="s">
        <v>226</v>
      </c>
      <c r="AX817" s="4" t="s">
        <v>226</v>
      </c>
      <c r="AY817" s="8" t="s">
        <v>226</v>
      </c>
      <c r="AZ817" s="7" t="s">
        <v>226</v>
      </c>
      <c r="BA817" s="7" t="s">
        <v>226</v>
      </c>
      <c r="BB817" s="7">
        <v>0.5429</v>
      </c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 t="s">
        <v>226</v>
      </c>
      <c r="BJ817" s="4">
        <v>168</v>
      </c>
      <c r="BK817" s="8">
        <v>12767.41</v>
      </c>
      <c r="BL817" s="2" t="s">
        <v>5216</v>
      </c>
      <c r="BM817" s="7">
        <v>1</v>
      </c>
      <c r="BN817" s="7">
        <v>1</v>
      </c>
      <c r="BO817" s="4">
        <v>16</v>
      </c>
      <c r="BP817" s="8">
        <v>1197.12</v>
      </c>
      <c r="BQ817" s="4">
        <v>16</v>
      </c>
      <c r="BR817" s="8">
        <v>1197.12</v>
      </c>
      <c r="BS817" s="7"/>
      <c r="BT817" s="7"/>
      <c r="BU817" s="2" t="s">
        <v>239</v>
      </c>
      <c r="BV817" s="2" t="s">
        <v>223</v>
      </c>
      <c r="BW817" s="2" t="s">
        <v>226</v>
      </c>
      <c r="BX817" s="2" t="s">
        <v>1096</v>
      </c>
      <c r="BY817" s="2" t="s">
        <v>238</v>
      </c>
      <c r="BZ817" s="2" t="s">
        <v>226</v>
      </c>
      <c r="CA817" s="4">
        <v>48</v>
      </c>
      <c r="CB817" s="8">
        <v>3820.8</v>
      </c>
      <c r="CC817" s="4">
        <v>102</v>
      </c>
      <c r="CD817" s="8">
        <v>8660.82</v>
      </c>
      <c r="CE817" s="7">
        <v>-0.5294</v>
      </c>
      <c r="CF817" s="7">
        <v>-0.5588</v>
      </c>
      <c r="CG817" s="2" t="s">
        <v>239</v>
      </c>
      <c r="CH817" s="2" t="s">
        <v>223</v>
      </c>
      <c r="CI817" s="2" t="s">
        <v>2485</v>
      </c>
      <c r="CJ817" s="2" t="s">
        <v>1045</v>
      </c>
      <c r="CK817" s="2" t="s">
        <v>238</v>
      </c>
      <c r="CL817" s="2" t="s">
        <v>226</v>
      </c>
      <c r="CM817" s="4">
        <v>21</v>
      </c>
      <c r="CN817" s="8">
        <v>1756.86</v>
      </c>
      <c r="CO817" s="4">
        <v>19</v>
      </c>
      <c r="CP817" s="8">
        <v>1610.44</v>
      </c>
      <c r="CQ817" s="7">
        <v>0.1053</v>
      </c>
      <c r="CR817" s="7">
        <v>0.0909</v>
      </c>
      <c r="CS817" s="2" t="s">
        <v>239</v>
      </c>
      <c r="CT817" s="2" t="s">
        <v>223</v>
      </c>
      <c r="CU817" s="2" t="s">
        <v>2528</v>
      </c>
      <c r="CV817" s="2" t="s">
        <v>1210</v>
      </c>
      <c r="CW817" s="2" t="s">
        <v>238</v>
      </c>
      <c r="CX817" s="2" t="s">
        <v>226</v>
      </c>
      <c r="CY817" s="4">
        <v>7</v>
      </c>
      <c r="CZ817" s="8">
        <v>542.5</v>
      </c>
      <c r="DA817" s="4">
        <v>18</v>
      </c>
      <c r="DB817" s="8">
        <v>1395</v>
      </c>
      <c r="DC817" s="7">
        <v>-0.6111</v>
      </c>
      <c r="DD817" s="7">
        <v>-0.6111</v>
      </c>
      <c r="DE817" s="2" t="s">
        <v>239</v>
      </c>
      <c r="DF817" s="2" t="s">
        <v>223</v>
      </c>
      <c r="DG817" s="2" t="s">
        <v>1360</v>
      </c>
      <c r="DH817" s="2" t="s">
        <v>1236</v>
      </c>
      <c r="DI817" s="2" t="s">
        <v>238</v>
      </c>
      <c r="DJ817" s="2" t="s">
        <v>226</v>
      </c>
      <c r="DK817" s="4">
        <v>13</v>
      </c>
      <c r="DL817" s="8">
        <v>738.74</v>
      </c>
      <c r="DM817" s="4">
        <v>16</v>
      </c>
      <c r="DN817" s="8">
        <v>1154.54</v>
      </c>
      <c r="DO817" s="7">
        <v>-0.1875</v>
      </c>
      <c r="DP817" s="7">
        <v>-0.3601</v>
      </c>
      <c r="DQ817" s="2" t="s">
        <v>239</v>
      </c>
      <c r="DR817" s="2" t="s">
        <v>223</v>
      </c>
      <c r="DS817" s="2" t="s">
        <v>1917</v>
      </c>
      <c r="DT817" s="2" t="s">
        <v>1897</v>
      </c>
      <c r="DU817" s="2" t="s">
        <v>238</v>
      </c>
      <c r="DV817" s="2" t="s">
        <v>226</v>
      </c>
      <c r="DW817" s="4"/>
      <c r="DX817" s="8"/>
      <c r="DY817" s="4">
        <v>4</v>
      </c>
      <c r="DZ817" s="8">
        <v>328.12</v>
      </c>
      <c r="EA817" s="7">
        <v>-1</v>
      </c>
      <c r="EB817" s="7">
        <v>-1</v>
      </c>
      <c r="EC817" s="2" t="s">
        <v>239</v>
      </c>
      <c r="ED817" s="2" t="s">
        <v>223</v>
      </c>
      <c r="EE817" s="2" t="s">
        <v>4389</v>
      </c>
      <c r="EF817" s="2" t="s">
        <v>1097</v>
      </c>
      <c r="EG817" s="2" t="s">
        <v>238</v>
      </c>
      <c r="EH817" s="2" t="s">
        <v>226</v>
      </c>
      <c r="EI817" s="4">
        <v>11</v>
      </c>
      <c r="EJ817" s="8">
        <v>863.94</v>
      </c>
      <c r="EK817" s="4">
        <v>14</v>
      </c>
      <c r="EL817" s="8">
        <v>1157.38</v>
      </c>
      <c r="EM817" s="7">
        <v>-0.2143</v>
      </c>
      <c r="EN817" s="7">
        <v>-0.2535</v>
      </c>
      <c r="EO817" s="2" t="s">
        <v>239</v>
      </c>
      <c r="EP817" s="2" t="s">
        <v>223</v>
      </c>
      <c r="EQ817" s="2" t="s">
        <v>1917</v>
      </c>
      <c r="ER817" s="2" t="s">
        <v>5119</v>
      </c>
      <c r="ES817" s="2" t="s">
        <v>238</v>
      </c>
      <c r="ET817" s="2" t="s">
        <v>226</v>
      </c>
      <c r="EU817" s="4">
        <v>43</v>
      </c>
      <c r="EV817" s="8">
        <v>3179.05</v>
      </c>
      <c r="EW817" s="4">
        <v>22</v>
      </c>
      <c r="EX817" s="8">
        <v>1693.69</v>
      </c>
      <c r="EY817" s="7">
        <v>0.9545</v>
      </c>
      <c r="EZ817" s="7">
        <v>0.877</v>
      </c>
      <c r="FA817" s="2" t="s">
        <v>239</v>
      </c>
      <c r="FB817" s="2" t="s">
        <v>223</v>
      </c>
      <c r="FC817" s="2" t="s">
        <v>2487</v>
      </c>
      <c r="FD817" s="2" t="s">
        <v>5213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223</v>
      </c>
      <c r="FO817" s="2" t="s">
        <v>1899</v>
      </c>
      <c r="FP817" s="2" t="s">
        <v>4013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239</v>
      </c>
      <c r="FZ817" s="2" t="s">
        <v>223</v>
      </c>
      <c r="GA817" s="2" t="s">
        <v>661</v>
      </c>
      <c r="GB817" s="2" t="s">
        <v>226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448</v>
      </c>
      <c r="GL817" s="2" t="s">
        <v>223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>
        <v>1</v>
      </c>
      <c r="GR817" s="8">
        <v>82.03</v>
      </c>
      <c r="GS817" s="4">
        <v>4</v>
      </c>
      <c r="GT817" s="8">
        <v>328.12</v>
      </c>
      <c r="GU817" s="7">
        <v>-0.75</v>
      </c>
      <c r="GV817" s="7">
        <v>-0.75</v>
      </c>
      <c r="GW817" s="2" t="s">
        <v>239</v>
      </c>
      <c r="GX817" s="2" t="s">
        <v>223</v>
      </c>
      <c r="GY817" s="2" t="s">
        <v>992</v>
      </c>
      <c r="GZ817" s="2" t="s">
        <v>2647</v>
      </c>
      <c r="HA817" s="2" t="s">
        <v>238</v>
      </c>
      <c r="HB817" s="2" t="s">
        <v>226</v>
      </c>
      <c r="HC817" s="4">
        <v>1</v>
      </c>
      <c r="HD817" s="8">
        <v>77.34</v>
      </c>
      <c r="HE817" s="4"/>
      <c r="HF817" s="8"/>
      <c r="HG817" s="7"/>
      <c r="HH817" s="7"/>
      <c r="HI817" s="2" t="s">
        <v>239</v>
      </c>
      <c r="HJ817" s="2" t="s">
        <v>223</v>
      </c>
      <c r="HK817" s="2" t="s">
        <v>1316</v>
      </c>
      <c r="HL817" s="2" t="s">
        <v>260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239</v>
      </c>
      <c r="HV817" s="2" t="s">
        <v>261</v>
      </c>
      <c r="HW817" s="2" t="s">
        <v>997</v>
      </c>
      <c r="HX817" s="2" t="s">
        <v>1096</v>
      </c>
      <c r="HY817" s="2" t="s">
        <v>238</v>
      </c>
      <c r="HZ817" s="2" t="s">
        <v>226</v>
      </c>
      <c r="IA817" s="4">
        <v>1</v>
      </c>
      <c r="IB817" s="8">
        <v>75.93</v>
      </c>
      <c r="IC817" s="4">
        <v>1</v>
      </c>
      <c r="ID817" s="8">
        <v>85.97</v>
      </c>
      <c r="IE817" s="7"/>
      <c r="IF817" s="7">
        <v>-0.1168</v>
      </c>
      <c r="IG817" s="2" t="s">
        <v>239</v>
      </c>
      <c r="IH817" s="2" t="s">
        <v>223</v>
      </c>
      <c r="II817" s="2" t="s">
        <v>1608</v>
      </c>
      <c r="IJ817" s="2" t="s">
        <v>327</v>
      </c>
      <c r="IK817" s="2" t="s">
        <v>238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226</v>
      </c>
      <c r="IT817" s="2" t="s">
        <v>226</v>
      </c>
      <c r="IU817" s="2" t="s">
        <v>226</v>
      </c>
      <c r="IV817" s="2" t="s">
        <v>226</v>
      </c>
      <c r="IW817" s="2" t="s">
        <v>226</v>
      </c>
      <c r="IX817" s="2" t="s">
        <v>226</v>
      </c>
      <c r="IY817" s="4">
        <v>3</v>
      </c>
      <c r="IZ817" s="8">
        <v>210.93</v>
      </c>
      <c r="JA817" s="4">
        <v>4</v>
      </c>
      <c r="JB817" s="8">
        <v>312.44</v>
      </c>
      <c r="JC817" s="7">
        <v>-0.25</v>
      </c>
      <c r="JD817" s="7">
        <v>-0.3249</v>
      </c>
      <c r="JE817" s="2" t="s">
        <v>239</v>
      </c>
      <c r="JF817" s="2" t="s">
        <v>223</v>
      </c>
      <c r="JG817" s="2" t="s">
        <v>1059</v>
      </c>
      <c r="JH817" s="2" t="s">
        <v>1120</v>
      </c>
      <c r="JI817" s="2" t="s">
        <v>238</v>
      </c>
      <c r="JJ817" s="2" t="s">
        <v>226</v>
      </c>
      <c r="JK817" s="4">
        <v>2</v>
      </c>
      <c r="JL817" s="8">
        <v>151.86</v>
      </c>
      <c r="JM817" s="4">
        <v>1</v>
      </c>
      <c r="JN817" s="8">
        <v>84.36</v>
      </c>
      <c r="JO817" s="7">
        <v>1</v>
      </c>
      <c r="JP817" s="7">
        <v>0.8001</v>
      </c>
      <c r="JQ817" s="2" t="s">
        <v>239</v>
      </c>
      <c r="JR817" s="2" t="s">
        <v>223</v>
      </c>
      <c r="JS817" s="2" t="s">
        <v>1588</v>
      </c>
      <c r="JT817" s="2" t="s">
        <v>3732</v>
      </c>
      <c r="JU817" s="2" t="s">
        <v>238</v>
      </c>
      <c r="JV817" s="2" t="s">
        <v>226</v>
      </c>
      <c r="JW817" s="4"/>
      <c r="JX817" s="8"/>
      <c r="JY817" s="4">
        <v>1</v>
      </c>
      <c r="JZ817" s="8">
        <v>85.93</v>
      </c>
      <c r="KA817" s="7">
        <v>-1</v>
      </c>
      <c r="KB817" s="7">
        <v>-1</v>
      </c>
      <c r="KC817" s="2" t="s">
        <v>239</v>
      </c>
      <c r="KD817" s="2" t="s">
        <v>223</v>
      </c>
      <c r="KE817" s="2" t="s">
        <v>1741</v>
      </c>
      <c r="KF817" s="2" t="s">
        <v>3061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337</v>
      </c>
      <c r="KP817" s="2" t="s">
        <v>223</v>
      </c>
      <c r="KQ817" s="2" t="s">
        <v>226</v>
      </c>
      <c r="KR817" s="2" t="s">
        <v>226</v>
      </c>
      <c r="KS817" s="2" t="s">
        <v>238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239</v>
      </c>
      <c r="LB817" s="2" t="s">
        <v>223</v>
      </c>
      <c r="LC817" s="2" t="s">
        <v>1004</v>
      </c>
      <c r="LD817" s="2" t="s">
        <v>3539</v>
      </c>
      <c r="LE817" s="2" t="s">
        <v>238</v>
      </c>
      <c r="LF817" s="2" t="s">
        <v>226</v>
      </c>
      <c r="LG817" s="4">
        <v>1</v>
      </c>
      <c r="LH817" s="8">
        <v>70.31</v>
      </c>
      <c r="LI817" s="4">
        <v>3</v>
      </c>
      <c r="LJ817" s="8">
        <v>234.36</v>
      </c>
      <c r="LK817" s="7">
        <v>-0.6667</v>
      </c>
      <c r="LL817" s="7">
        <v>-0.7</v>
      </c>
      <c r="LM817" s="2" t="s">
        <v>239</v>
      </c>
      <c r="LN817" s="2" t="s">
        <v>223</v>
      </c>
      <c r="LO817" s="2" t="s">
        <v>3575</v>
      </c>
      <c r="LP817" s="2" t="s">
        <v>4689</v>
      </c>
      <c r="LQ817" s="2" t="s">
        <v>238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239</v>
      </c>
      <c r="LZ817" s="2" t="s">
        <v>223</v>
      </c>
      <c r="MA817" s="2" t="s">
        <v>668</v>
      </c>
      <c r="MB817" s="2" t="s">
        <v>226</v>
      </c>
      <c r="MC817" s="2" t="s">
        <v>238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448</v>
      </c>
      <c r="MX817" s="2" t="s">
        <v>223</v>
      </c>
      <c r="MY817" s="2" t="s">
        <v>226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>
        <v>8</v>
      </c>
      <c r="NF817" s="8">
        <v>673.68</v>
      </c>
      <c r="NG817" s="7">
        <v>-1</v>
      </c>
      <c r="NH817" s="7">
        <v>-1</v>
      </c>
      <c r="NI817" s="2" t="s">
        <v>239</v>
      </c>
      <c r="NJ817" s="2" t="s">
        <v>261</v>
      </c>
      <c r="NK817" s="2" t="s">
        <v>3492</v>
      </c>
      <c r="NL817" s="2" t="s">
        <v>1045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239</v>
      </c>
      <c r="NV817" s="2" t="s">
        <v>237</v>
      </c>
      <c r="NW817" s="2" t="s">
        <v>2200</v>
      </c>
      <c r="NX817" s="2" t="s">
        <v>3234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239</v>
      </c>
      <c r="OH817" s="2" t="s">
        <v>237</v>
      </c>
      <c r="OI817" s="2" t="s">
        <v>1570</v>
      </c>
      <c r="OJ817" s="2" t="s">
        <v>1118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252</v>
      </c>
      <c r="OT817" s="2" t="s">
        <v>223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239</v>
      </c>
      <c r="PF817" s="2" t="s">
        <v>223</v>
      </c>
      <c r="PG817" s="2" t="s">
        <v>3085</v>
      </c>
      <c r="PH817" s="2" t="s">
        <v>226</v>
      </c>
      <c r="PI817" s="2" t="s">
        <v>238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239</v>
      </c>
      <c r="QP817" s="2" t="s">
        <v>237</v>
      </c>
      <c r="QQ817" s="2" t="s">
        <v>1388</v>
      </c>
      <c r="QR817" s="2" t="s">
        <v>3437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266</v>
      </c>
      <c r="RB817" s="2" t="s">
        <v>223</v>
      </c>
      <c r="RC817" s="2" t="s">
        <v>226</v>
      </c>
      <c r="RD817" s="2" t="s">
        <v>226</v>
      </c>
      <c r="RE817" s="2" t="s">
        <v>238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252</v>
      </c>
      <c r="RN817" s="2" t="s">
        <v>223</v>
      </c>
      <c r="RO817" s="2" t="s">
        <v>226</v>
      </c>
      <c r="RP817" s="2" t="s">
        <v>226</v>
      </c>
      <c r="RQ817" s="2" t="s">
        <v>238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337</v>
      </c>
      <c r="RZ817" s="2" t="s">
        <v>237</v>
      </c>
      <c r="SA817" s="2" t="s">
        <v>226</v>
      </c>
      <c r="SB817" s="2" t="s">
        <v>226</v>
      </c>
      <c r="SC817" s="2" t="s">
        <v>238</v>
      </c>
      <c r="SD817" s="2" t="s">
        <v>226</v>
      </c>
      <c r="SE817" s="4">
        <v>248</v>
      </c>
      <c r="SF817" s="4">
        <v>100</v>
      </c>
      <c r="SG817" s="4"/>
      <c r="SH817" s="4"/>
      <c r="SI817" s="4">
        <v>171</v>
      </c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>
        <v>60</v>
      </c>
      <c r="TF817" s="4"/>
      <c r="TG817" s="4"/>
      <c r="TH817" s="4"/>
      <c r="TI817" s="4"/>
      <c r="TJ817" s="4"/>
      <c r="TK817" s="4"/>
      <c r="TL817" s="4">
        <v>240</v>
      </c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>
        <v>30</v>
      </c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</row>
    <row r="818">
      <c r="A818" s="2" t="s">
        <v>5217</v>
      </c>
      <c r="B818" s="2" t="s">
        <v>577</v>
      </c>
      <c r="C818" s="2" t="s">
        <v>5194</v>
      </c>
      <c r="D818" s="2" t="s">
        <v>215</v>
      </c>
      <c r="E818" s="2" t="s">
        <v>216</v>
      </c>
      <c r="F818" s="2" t="s">
        <v>5195</v>
      </c>
      <c r="G818" s="2" t="s">
        <v>5196</v>
      </c>
      <c r="H818" s="2" t="s">
        <v>5197</v>
      </c>
      <c r="I818" s="2" t="s">
        <v>5198</v>
      </c>
      <c r="J818" s="2" t="s">
        <v>268</v>
      </c>
      <c r="K818" s="2" t="s">
        <v>2782</v>
      </c>
      <c r="L818" s="3">
        <v>75.6</v>
      </c>
      <c r="M818" s="3">
        <v>79.38</v>
      </c>
      <c r="N818" s="3">
        <v>159.99</v>
      </c>
      <c r="O818" s="2" t="s">
        <v>223</v>
      </c>
      <c r="P818" s="2" t="s">
        <v>675</v>
      </c>
      <c r="Q818" s="2" t="s">
        <v>225</v>
      </c>
      <c r="R818" s="2" t="s">
        <v>226</v>
      </c>
      <c r="S818" s="2" t="s">
        <v>5211</v>
      </c>
      <c r="T818" s="2" t="s">
        <v>228</v>
      </c>
      <c r="U818" s="2" t="s">
        <v>452</v>
      </c>
      <c r="V818" s="2" t="s">
        <v>230</v>
      </c>
      <c r="W818" s="2" t="s">
        <v>4124</v>
      </c>
      <c r="X818" s="2" t="s">
        <v>5200</v>
      </c>
      <c r="Y818" s="2" t="s">
        <v>5201</v>
      </c>
      <c r="Z818" s="4">
        <v>390</v>
      </c>
      <c r="AA818" s="4">
        <f>=ROUNDDOWN(39,0)</f>
      </c>
      <c r="AB818" s="5">
        <v>10</v>
      </c>
      <c r="AC818" s="2" t="s">
        <v>4673</v>
      </c>
      <c r="AD818" s="4">
        <v>40</v>
      </c>
      <c r="AE818" s="4">
        <v>180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>
        <v>82</v>
      </c>
      <c r="AQ818" s="8">
        <v>7283.54</v>
      </c>
      <c r="AR818" s="4">
        <v>262</v>
      </c>
      <c r="AS818" s="8">
        <v>24111.18</v>
      </c>
      <c r="AT818" s="7">
        <v>-0.687</v>
      </c>
      <c r="AU818" s="7">
        <v>-0.6979</v>
      </c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>
        <v>0.3097</v>
      </c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 t="s">
        <v>226</v>
      </c>
      <c r="BJ818" s="4">
        <v>82</v>
      </c>
      <c r="BK818" s="8">
        <v>7283.54</v>
      </c>
      <c r="BL818" s="2" t="s">
        <v>5218</v>
      </c>
      <c r="BM818" s="7">
        <v>1</v>
      </c>
      <c r="BN818" s="7">
        <v>1</v>
      </c>
      <c r="BO818" s="4">
        <v>7</v>
      </c>
      <c r="BP818" s="8">
        <v>591.99</v>
      </c>
      <c r="BQ818" s="4">
        <v>63</v>
      </c>
      <c r="BR818" s="8">
        <v>5327.91</v>
      </c>
      <c r="BS818" s="7">
        <v>-0.8889</v>
      </c>
      <c r="BT818" s="7">
        <v>-0.8889</v>
      </c>
      <c r="BU818" s="2" t="s">
        <v>239</v>
      </c>
      <c r="BV818" s="2" t="s">
        <v>223</v>
      </c>
      <c r="BW818" s="2" t="s">
        <v>226</v>
      </c>
      <c r="BX818" s="2" t="s">
        <v>1096</v>
      </c>
      <c r="BY818" s="2" t="s">
        <v>238</v>
      </c>
      <c r="BZ818" s="2" t="s">
        <v>226</v>
      </c>
      <c r="CA818" s="4">
        <v>27</v>
      </c>
      <c r="CB818" s="8">
        <v>2481.84</v>
      </c>
      <c r="CC818" s="4">
        <v>118</v>
      </c>
      <c r="CD818" s="8">
        <v>11484.94</v>
      </c>
      <c r="CE818" s="7">
        <v>-0.7712</v>
      </c>
      <c r="CF818" s="7">
        <v>-0.7839</v>
      </c>
      <c r="CG818" s="2" t="s">
        <v>239</v>
      </c>
      <c r="CH818" s="2" t="s">
        <v>223</v>
      </c>
      <c r="CI818" s="2" t="s">
        <v>2485</v>
      </c>
      <c r="CJ818" s="2" t="s">
        <v>1097</v>
      </c>
      <c r="CK818" s="2" t="s">
        <v>238</v>
      </c>
      <c r="CL818" s="2" t="s">
        <v>226</v>
      </c>
      <c r="CM818" s="4">
        <v>12</v>
      </c>
      <c r="CN818" s="8">
        <v>1155.84</v>
      </c>
      <c r="CO818" s="4">
        <v>6</v>
      </c>
      <c r="CP818" s="8">
        <v>611.88</v>
      </c>
      <c r="CQ818" s="7">
        <v>1</v>
      </c>
      <c r="CR818" s="7">
        <v>0.889</v>
      </c>
      <c r="CS818" s="2" t="s">
        <v>239</v>
      </c>
      <c r="CT818" s="2" t="s">
        <v>223</v>
      </c>
      <c r="CU818" s="2" t="s">
        <v>2528</v>
      </c>
      <c r="CV818" s="2" t="s">
        <v>5219</v>
      </c>
      <c r="CW818" s="2" t="s">
        <v>238</v>
      </c>
      <c r="CX818" s="2" t="s">
        <v>226</v>
      </c>
      <c r="CY818" s="4">
        <v>6</v>
      </c>
      <c r="CZ818" s="8">
        <v>525</v>
      </c>
      <c r="DA818" s="4">
        <v>14</v>
      </c>
      <c r="DB818" s="8">
        <v>1225</v>
      </c>
      <c r="DC818" s="7">
        <v>-0.5714</v>
      </c>
      <c r="DD818" s="7">
        <v>-0.5714</v>
      </c>
      <c r="DE818" s="2" t="s">
        <v>239</v>
      </c>
      <c r="DF818" s="2" t="s">
        <v>223</v>
      </c>
      <c r="DG818" s="2" t="s">
        <v>1360</v>
      </c>
      <c r="DH818" s="2" t="s">
        <v>2036</v>
      </c>
      <c r="DI818" s="2" t="s">
        <v>238</v>
      </c>
      <c r="DJ818" s="2" t="s">
        <v>226</v>
      </c>
      <c r="DK818" s="4">
        <v>6</v>
      </c>
      <c r="DL818" s="8">
        <v>457.88</v>
      </c>
      <c r="DM818" s="4">
        <v>7</v>
      </c>
      <c r="DN818" s="8">
        <v>597.71</v>
      </c>
      <c r="DO818" s="7">
        <v>-0.1429</v>
      </c>
      <c r="DP818" s="7">
        <v>-0.2339</v>
      </c>
      <c r="DQ818" s="2" t="s">
        <v>239</v>
      </c>
      <c r="DR818" s="2" t="s">
        <v>223</v>
      </c>
      <c r="DS818" s="2" t="s">
        <v>1917</v>
      </c>
      <c r="DT818" s="2" t="s">
        <v>1897</v>
      </c>
      <c r="DU818" s="2" t="s">
        <v>238</v>
      </c>
      <c r="DV818" s="2" t="s">
        <v>226</v>
      </c>
      <c r="DW818" s="4">
        <v>2</v>
      </c>
      <c r="DX818" s="8">
        <v>185.22</v>
      </c>
      <c r="DY818" s="4">
        <v>7</v>
      </c>
      <c r="DZ818" s="8">
        <v>648.27</v>
      </c>
      <c r="EA818" s="7">
        <v>-0.7143</v>
      </c>
      <c r="EB818" s="7">
        <v>-0.7143</v>
      </c>
      <c r="EC818" s="2" t="s">
        <v>239</v>
      </c>
      <c r="ED818" s="2" t="s">
        <v>223</v>
      </c>
      <c r="EE818" s="2" t="s">
        <v>4389</v>
      </c>
      <c r="EF818" s="2" t="s">
        <v>1481</v>
      </c>
      <c r="EG818" s="2" t="s">
        <v>238</v>
      </c>
      <c r="EH818" s="2" t="s">
        <v>226</v>
      </c>
      <c r="EI818" s="4">
        <v>8</v>
      </c>
      <c r="EJ818" s="8">
        <v>718.08</v>
      </c>
      <c r="EK818" s="4">
        <v>11</v>
      </c>
      <c r="EL818" s="8">
        <v>1039.28</v>
      </c>
      <c r="EM818" s="7">
        <v>-0.2727</v>
      </c>
      <c r="EN818" s="7">
        <v>-0.3091</v>
      </c>
      <c r="EO818" s="2" t="s">
        <v>239</v>
      </c>
      <c r="EP818" s="2" t="s">
        <v>223</v>
      </c>
      <c r="EQ818" s="2" t="s">
        <v>1917</v>
      </c>
      <c r="ER818" s="2" t="s">
        <v>1530</v>
      </c>
      <c r="ES818" s="2" t="s">
        <v>238</v>
      </c>
      <c r="ET818" s="2" t="s">
        <v>226</v>
      </c>
      <c r="EU818" s="4">
        <v>9</v>
      </c>
      <c r="EV818" s="8">
        <v>725.13</v>
      </c>
      <c r="EW818" s="4">
        <v>16</v>
      </c>
      <c r="EX818" s="8">
        <v>1359</v>
      </c>
      <c r="EY818" s="7">
        <v>-0.4375</v>
      </c>
      <c r="EZ818" s="7">
        <v>-0.4664</v>
      </c>
      <c r="FA818" s="2" t="s">
        <v>239</v>
      </c>
      <c r="FB818" s="2" t="s">
        <v>223</v>
      </c>
      <c r="FC818" s="2" t="s">
        <v>2487</v>
      </c>
      <c r="FD818" s="2" t="s">
        <v>1097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223</v>
      </c>
      <c r="FO818" s="2" t="s">
        <v>1899</v>
      </c>
      <c r="FP818" s="2" t="s">
        <v>2385</v>
      </c>
      <c r="FQ818" s="2" t="s">
        <v>238</v>
      </c>
      <c r="FR818" s="2" t="s">
        <v>226</v>
      </c>
      <c r="FS818" s="4">
        <v>1</v>
      </c>
      <c r="FT818" s="8">
        <v>105.99</v>
      </c>
      <c r="FU818" s="4"/>
      <c r="FV818" s="8"/>
      <c r="FW818" s="7"/>
      <c r="FX818" s="7"/>
      <c r="FY818" s="2" t="s">
        <v>239</v>
      </c>
      <c r="FZ818" s="2" t="s">
        <v>223</v>
      </c>
      <c r="GA818" s="2" t="s">
        <v>661</v>
      </c>
      <c r="GB818" s="2" t="s">
        <v>1311</v>
      </c>
      <c r="GC818" s="2" t="s">
        <v>238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448</v>
      </c>
      <c r="GL818" s="2" t="s">
        <v>223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/>
      <c r="GR818" s="8"/>
      <c r="GS818" s="4">
        <v>5</v>
      </c>
      <c r="GT818" s="8">
        <v>463.05</v>
      </c>
      <c r="GU818" s="7">
        <v>-1</v>
      </c>
      <c r="GV818" s="7">
        <v>-1</v>
      </c>
      <c r="GW818" s="2" t="s">
        <v>239</v>
      </c>
      <c r="GX818" s="2" t="s">
        <v>223</v>
      </c>
      <c r="GY818" s="2" t="s">
        <v>992</v>
      </c>
      <c r="GZ818" s="2" t="s">
        <v>2647</v>
      </c>
      <c r="HA818" s="2" t="s">
        <v>238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239</v>
      </c>
      <c r="HJ818" s="2" t="s">
        <v>223</v>
      </c>
      <c r="HK818" s="2" t="s">
        <v>1316</v>
      </c>
      <c r="HL818" s="2" t="s">
        <v>226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239</v>
      </c>
      <c r="HV818" s="2" t="s">
        <v>261</v>
      </c>
      <c r="HW818" s="2" t="s">
        <v>997</v>
      </c>
      <c r="HX818" s="2" t="s">
        <v>2147</v>
      </c>
      <c r="HY818" s="2" t="s">
        <v>238</v>
      </c>
      <c r="HZ818" s="2" t="s">
        <v>226</v>
      </c>
      <c r="IA818" s="4">
        <v>1</v>
      </c>
      <c r="IB818" s="8">
        <v>85.73</v>
      </c>
      <c r="IC818" s="4"/>
      <c r="ID818" s="8"/>
      <c r="IE818" s="7"/>
      <c r="IF818" s="7"/>
      <c r="IG818" s="2" t="s">
        <v>239</v>
      </c>
      <c r="IH818" s="2" t="s">
        <v>223</v>
      </c>
      <c r="II818" s="2" t="s">
        <v>1608</v>
      </c>
      <c r="IJ818" s="2" t="s">
        <v>355</v>
      </c>
      <c r="IK818" s="2" t="s">
        <v>238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226</v>
      </c>
      <c r="IT818" s="2" t="s">
        <v>226</v>
      </c>
      <c r="IU818" s="2" t="s">
        <v>226</v>
      </c>
      <c r="IV818" s="2" t="s">
        <v>226</v>
      </c>
      <c r="IW818" s="2" t="s">
        <v>226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448</v>
      </c>
      <c r="JF818" s="2" t="s">
        <v>223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>
        <v>2</v>
      </c>
      <c r="JL818" s="8">
        <v>171.46</v>
      </c>
      <c r="JM818" s="4">
        <v>1</v>
      </c>
      <c r="JN818" s="8">
        <v>95.25</v>
      </c>
      <c r="JO818" s="7">
        <v>1</v>
      </c>
      <c r="JP818" s="7">
        <v>0.8001</v>
      </c>
      <c r="JQ818" s="2" t="s">
        <v>239</v>
      </c>
      <c r="JR818" s="2" t="s">
        <v>223</v>
      </c>
      <c r="JS818" s="2" t="s">
        <v>1588</v>
      </c>
      <c r="JT818" s="2" t="s">
        <v>4684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239</v>
      </c>
      <c r="KD818" s="2" t="s">
        <v>223</v>
      </c>
      <c r="KE818" s="2" t="s">
        <v>1121</v>
      </c>
      <c r="KF818" s="2" t="s">
        <v>3921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337</v>
      </c>
      <c r="KP818" s="2" t="s">
        <v>223</v>
      </c>
      <c r="KQ818" s="2" t="s">
        <v>226</v>
      </c>
      <c r="KR818" s="2" t="s">
        <v>226</v>
      </c>
      <c r="KS818" s="2" t="s">
        <v>238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239</v>
      </c>
      <c r="LB818" s="2" t="s">
        <v>223</v>
      </c>
      <c r="LC818" s="2" t="s">
        <v>1004</v>
      </c>
      <c r="LD818" s="2" t="s">
        <v>787</v>
      </c>
      <c r="LE818" s="2" t="s">
        <v>238</v>
      </c>
      <c r="LF818" s="2" t="s">
        <v>226</v>
      </c>
      <c r="LG818" s="4">
        <v>1</v>
      </c>
      <c r="LH818" s="8">
        <v>79.38</v>
      </c>
      <c r="LI818" s="4">
        <v>11</v>
      </c>
      <c r="LJ818" s="8">
        <v>970.2</v>
      </c>
      <c r="LK818" s="7">
        <v>-0.9091</v>
      </c>
      <c r="LL818" s="7">
        <v>-0.9182</v>
      </c>
      <c r="LM818" s="2" t="s">
        <v>239</v>
      </c>
      <c r="LN818" s="2" t="s">
        <v>223</v>
      </c>
      <c r="LO818" s="2" t="s">
        <v>3575</v>
      </c>
      <c r="LP818" s="2" t="s">
        <v>502</v>
      </c>
      <c r="LQ818" s="2" t="s">
        <v>238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239</v>
      </c>
      <c r="LZ818" s="2" t="s">
        <v>223</v>
      </c>
      <c r="MA818" s="2" t="s">
        <v>668</v>
      </c>
      <c r="MB818" s="2" t="s">
        <v>226</v>
      </c>
      <c r="MC818" s="2" t="s">
        <v>238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448</v>
      </c>
      <c r="MX818" s="2" t="s">
        <v>223</v>
      </c>
      <c r="MY818" s="2" t="s">
        <v>226</v>
      </c>
      <c r="MZ818" s="2" t="s">
        <v>226</v>
      </c>
      <c r="NA818" s="2" t="s">
        <v>238</v>
      </c>
      <c r="NB818" s="2" t="s">
        <v>226</v>
      </c>
      <c r="NC818" s="4"/>
      <c r="ND818" s="8"/>
      <c r="NE818" s="4">
        <v>3</v>
      </c>
      <c r="NF818" s="8">
        <v>288.69</v>
      </c>
      <c r="NG818" s="7">
        <v>-1</v>
      </c>
      <c r="NH818" s="7">
        <v>-1</v>
      </c>
      <c r="NI818" s="2" t="s">
        <v>239</v>
      </c>
      <c r="NJ818" s="2" t="s">
        <v>261</v>
      </c>
      <c r="NK818" s="2" t="s">
        <v>3492</v>
      </c>
      <c r="NL818" s="2" t="s">
        <v>1097</v>
      </c>
      <c r="NM818" s="2" t="s">
        <v>238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239</v>
      </c>
      <c r="NV818" s="2" t="s">
        <v>237</v>
      </c>
      <c r="NW818" s="2" t="s">
        <v>2200</v>
      </c>
      <c r="NX818" s="2" t="s">
        <v>3234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239</v>
      </c>
      <c r="OH818" s="2" t="s">
        <v>237</v>
      </c>
      <c r="OI818" s="2" t="s">
        <v>1724</v>
      </c>
      <c r="OJ818" s="2" t="s">
        <v>1724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252</v>
      </c>
      <c r="OT818" s="2" t="s">
        <v>223</v>
      </c>
      <c r="OU818" s="2" t="s">
        <v>226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239</v>
      </c>
      <c r="PF818" s="2" t="s">
        <v>223</v>
      </c>
      <c r="PG818" s="2" t="s">
        <v>226</v>
      </c>
      <c r="PH818" s="2" t="s">
        <v>226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239</v>
      </c>
      <c r="QP818" s="2" t="s">
        <v>237</v>
      </c>
      <c r="QQ818" s="2" t="s">
        <v>1388</v>
      </c>
      <c r="QR818" s="2" t="s">
        <v>1879</v>
      </c>
      <c r="QS818" s="2" t="s">
        <v>238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266</v>
      </c>
      <c r="RB818" s="2" t="s">
        <v>223</v>
      </c>
      <c r="RC818" s="2" t="s">
        <v>226</v>
      </c>
      <c r="RD818" s="2" t="s">
        <v>226</v>
      </c>
      <c r="RE818" s="2" t="s">
        <v>238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252</v>
      </c>
      <c r="RN818" s="2" t="s">
        <v>223</v>
      </c>
      <c r="RO818" s="2" t="s">
        <v>226</v>
      </c>
      <c r="RP818" s="2" t="s">
        <v>226</v>
      </c>
      <c r="RQ818" s="2" t="s">
        <v>238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337</v>
      </c>
      <c r="RZ818" s="2" t="s">
        <v>237</v>
      </c>
      <c r="SA818" s="2" t="s">
        <v>226</v>
      </c>
      <c r="SB818" s="2" t="s">
        <v>226</v>
      </c>
      <c r="SC818" s="2" t="s">
        <v>238</v>
      </c>
      <c r="SD818" s="2" t="s">
        <v>226</v>
      </c>
      <c r="SE818" s="4">
        <v>193</v>
      </c>
      <c r="SF818" s="4">
        <v>74</v>
      </c>
      <c r="SG818" s="4"/>
      <c r="SH818" s="4"/>
      <c r="SI818" s="4">
        <v>123</v>
      </c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>
        <v>40</v>
      </c>
      <c r="TF818" s="4"/>
      <c r="TG818" s="4"/>
      <c r="TH818" s="4"/>
      <c r="TI818" s="4"/>
      <c r="TJ818" s="4"/>
      <c r="TK818" s="4"/>
      <c r="TL818" s="4">
        <v>110</v>
      </c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>
        <v>30</v>
      </c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</row>
    <row r="819">
      <c r="A819" s="2" t="s">
        <v>5220</v>
      </c>
      <c r="B819" s="2" t="s">
        <v>577</v>
      </c>
      <c r="C819" s="2" t="s">
        <v>5194</v>
      </c>
      <c r="D819" s="2" t="s">
        <v>215</v>
      </c>
      <c r="E819" s="2" t="s">
        <v>216</v>
      </c>
      <c r="F819" s="2" t="s">
        <v>5195</v>
      </c>
      <c r="G819" s="2" t="s">
        <v>5196</v>
      </c>
      <c r="H819" s="2" t="s">
        <v>5197</v>
      </c>
      <c r="I819" s="2" t="s">
        <v>5198</v>
      </c>
      <c r="J819" s="2" t="s">
        <v>582</v>
      </c>
      <c r="K819" s="2" t="s">
        <v>405</v>
      </c>
      <c r="L819" s="3">
        <v>52.88</v>
      </c>
      <c r="M819" s="3">
        <v>55.52</v>
      </c>
      <c r="N819" s="3">
        <v>109.99</v>
      </c>
      <c r="O819" s="2" t="s">
        <v>223</v>
      </c>
      <c r="P819" s="2" t="s">
        <v>736</v>
      </c>
      <c r="Q819" s="2" t="s">
        <v>225</v>
      </c>
      <c r="R819" s="2" t="s">
        <v>226</v>
      </c>
      <c r="S819" s="2" t="s">
        <v>5221</v>
      </c>
      <c r="T819" s="2" t="s">
        <v>228</v>
      </c>
      <c r="U819" s="2" t="s">
        <v>229</v>
      </c>
      <c r="V819" s="2" t="s">
        <v>230</v>
      </c>
      <c r="W819" s="2" t="s">
        <v>4124</v>
      </c>
      <c r="X819" s="2" t="s">
        <v>5200</v>
      </c>
      <c r="Y819" s="2" t="s">
        <v>1809</v>
      </c>
      <c r="Z819" s="4">
        <v>545</v>
      </c>
      <c r="AA819" s="4">
        <f>=ROUNDDOWN(77.8571428571429,0)</f>
      </c>
      <c r="AB819" s="5">
        <v>7</v>
      </c>
      <c r="AC819" s="2" t="s">
        <v>4673</v>
      </c>
      <c r="AD819" s="4">
        <v>50</v>
      </c>
      <c r="AE819" s="4">
        <v>310</v>
      </c>
      <c r="AF819" s="6">
        <v>66</v>
      </c>
      <c r="AG819" s="6">
        <v>49</v>
      </c>
      <c r="AH819" s="7">
        <v>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>
        <v>64</v>
      </c>
      <c r="AQ819" s="8">
        <v>3826.03</v>
      </c>
      <c r="AR819" s="4">
        <v>58</v>
      </c>
      <c r="AS819" s="8">
        <v>3768.62</v>
      </c>
      <c r="AT819" s="7">
        <v>0.1034</v>
      </c>
      <c r="AU819" s="7">
        <v>0.0152</v>
      </c>
      <c r="AV819" s="4">
        <v>196</v>
      </c>
      <c r="AW819" s="8">
        <v>14649.83</v>
      </c>
      <c r="AX819" s="4">
        <v>220</v>
      </c>
      <c r="AY819" s="8">
        <v>17646.39</v>
      </c>
      <c r="AZ819" s="7">
        <v>-0.1091</v>
      </c>
      <c r="BA819" s="7">
        <v>-0.1698</v>
      </c>
      <c r="BB819" s="7">
        <v>0.2612</v>
      </c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>
        <v>0.1518</v>
      </c>
      <c r="BJ819" s="4">
        <v>64</v>
      </c>
      <c r="BK819" s="8">
        <v>3826.03</v>
      </c>
      <c r="BL819" s="2" t="s">
        <v>5222</v>
      </c>
      <c r="BM819" s="7">
        <v>1</v>
      </c>
      <c r="BN819" s="7">
        <v>1</v>
      </c>
      <c r="BO819" s="4">
        <v>24</v>
      </c>
      <c r="BP819" s="8">
        <v>1566.24</v>
      </c>
      <c r="BQ819" s="4">
        <v>20</v>
      </c>
      <c r="BR819" s="8">
        <v>1305.2</v>
      </c>
      <c r="BS819" s="7">
        <v>0.2</v>
      </c>
      <c r="BT819" s="7">
        <v>0.2</v>
      </c>
      <c r="BU819" s="2" t="s">
        <v>239</v>
      </c>
      <c r="BV819" s="2" t="s">
        <v>223</v>
      </c>
      <c r="BW819" s="2" t="s">
        <v>226</v>
      </c>
      <c r="BX819" s="2" t="s">
        <v>1584</v>
      </c>
      <c r="BY819" s="2" t="s">
        <v>238</v>
      </c>
      <c r="BZ819" s="2" t="s">
        <v>226</v>
      </c>
      <c r="CA819" s="4">
        <v>19</v>
      </c>
      <c r="CB819" s="8">
        <v>1145.51</v>
      </c>
      <c r="CC819" s="4">
        <v>19</v>
      </c>
      <c r="CD819" s="8">
        <v>1241.08</v>
      </c>
      <c r="CE819" s="7"/>
      <c r="CF819" s="7">
        <v>-0.077</v>
      </c>
      <c r="CG819" s="2" t="s">
        <v>239</v>
      </c>
      <c r="CH819" s="2" t="s">
        <v>223</v>
      </c>
      <c r="CI819" s="2" t="s">
        <v>1064</v>
      </c>
      <c r="CJ819" s="2" t="s">
        <v>1812</v>
      </c>
      <c r="CK819" s="2" t="s">
        <v>238</v>
      </c>
      <c r="CL819" s="2" t="s">
        <v>226</v>
      </c>
      <c r="CM819" s="4">
        <v>1</v>
      </c>
      <c r="CN819" s="8">
        <v>64.71</v>
      </c>
      <c r="CO819" s="4">
        <v>2</v>
      </c>
      <c r="CP819" s="8">
        <v>140.22</v>
      </c>
      <c r="CQ819" s="7">
        <v>-0.5</v>
      </c>
      <c r="CR819" s="7">
        <v>-0.5385</v>
      </c>
      <c r="CS819" s="2" t="s">
        <v>239</v>
      </c>
      <c r="CT819" s="2" t="s">
        <v>223</v>
      </c>
      <c r="CU819" s="2" t="s">
        <v>981</v>
      </c>
      <c r="CV819" s="2" t="s">
        <v>1488</v>
      </c>
      <c r="CW819" s="2" t="s">
        <v>238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239</v>
      </c>
      <c r="DF819" s="2" t="s">
        <v>223</v>
      </c>
      <c r="DG819" s="2" t="s">
        <v>1812</v>
      </c>
      <c r="DH819" s="2" t="s">
        <v>1854</v>
      </c>
      <c r="DI819" s="2" t="s">
        <v>238</v>
      </c>
      <c r="DJ819" s="2" t="s">
        <v>226</v>
      </c>
      <c r="DK819" s="4">
        <v>14</v>
      </c>
      <c r="DL819" s="8">
        <v>692.06</v>
      </c>
      <c r="DM819" s="4">
        <v>4</v>
      </c>
      <c r="DN819" s="8">
        <v>246.92</v>
      </c>
      <c r="DO819" s="7">
        <v>2.5</v>
      </c>
      <c r="DP819" s="7">
        <v>1.8028</v>
      </c>
      <c r="DQ819" s="2" t="s">
        <v>239</v>
      </c>
      <c r="DR819" s="2" t="s">
        <v>223</v>
      </c>
      <c r="DS819" s="2" t="s">
        <v>1038</v>
      </c>
      <c r="DT819" s="2" t="s">
        <v>2481</v>
      </c>
      <c r="DU819" s="2" t="s">
        <v>238</v>
      </c>
      <c r="DV819" s="2" t="s">
        <v>226</v>
      </c>
      <c r="DW819" s="4">
        <v>1</v>
      </c>
      <c r="DX819" s="8">
        <v>64.77</v>
      </c>
      <c r="DY819" s="4">
        <v>3</v>
      </c>
      <c r="DZ819" s="8">
        <v>194.31</v>
      </c>
      <c r="EA819" s="7">
        <v>-0.6667</v>
      </c>
      <c r="EB819" s="7">
        <v>-0.6667</v>
      </c>
      <c r="EC819" s="2" t="s">
        <v>239</v>
      </c>
      <c r="ED819" s="2" t="s">
        <v>223</v>
      </c>
      <c r="EE819" s="2" t="s">
        <v>1027</v>
      </c>
      <c r="EF819" s="2" t="s">
        <v>1128</v>
      </c>
      <c r="EG819" s="2" t="s">
        <v>238</v>
      </c>
      <c r="EH819" s="2" t="s">
        <v>226</v>
      </c>
      <c r="EI819" s="4">
        <v>2</v>
      </c>
      <c r="EJ819" s="8">
        <v>123.4</v>
      </c>
      <c r="EK819" s="4">
        <v>6</v>
      </c>
      <c r="EL819" s="8">
        <v>389.7</v>
      </c>
      <c r="EM819" s="7">
        <v>-0.6667</v>
      </c>
      <c r="EN819" s="7">
        <v>-0.6833</v>
      </c>
      <c r="EO819" s="2" t="s">
        <v>239</v>
      </c>
      <c r="EP819" s="2" t="s">
        <v>223</v>
      </c>
      <c r="EQ819" s="2" t="s">
        <v>1815</v>
      </c>
      <c r="ER819" s="2" t="s">
        <v>1216</v>
      </c>
      <c r="ES819" s="2" t="s">
        <v>238</v>
      </c>
      <c r="ET819" s="2" t="s">
        <v>226</v>
      </c>
      <c r="EU819" s="4">
        <v>1</v>
      </c>
      <c r="EV819" s="8">
        <v>58.3</v>
      </c>
      <c r="EW819" s="4"/>
      <c r="EX819" s="8"/>
      <c r="EY819" s="7"/>
      <c r="EZ819" s="7"/>
      <c r="FA819" s="2" t="s">
        <v>239</v>
      </c>
      <c r="FB819" s="2" t="s">
        <v>223</v>
      </c>
      <c r="FC819" s="2" t="s">
        <v>1115</v>
      </c>
      <c r="FD819" s="2" t="s">
        <v>4329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223</v>
      </c>
      <c r="FO819" s="2" t="s">
        <v>2749</v>
      </c>
      <c r="FP819" s="2" t="s">
        <v>1020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239</v>
      </c>
      <c r="FZ819" s="2" t="s">
        <v>223</v>
      </c>
      <c r="GA819" s="2" t="s">
        <v>661</v>
      </c>
      <c r="GB819" s="2" t="s">
        <v>226</v>
      </c>
      <c r="GC819" s="2" t="s">
        <v>238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252</v>
      </c>
      <c r="GL819" s="2" t="s">
        <v>223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239</v>
      </c>
      <c r="GX819" s="2" t="s">
        <v>223</v>
      </c>
      <c r="GY819" s="2" t="s">
        <v>992</v>
      </c>
      <c r="GZ819" s="2" t="s">
        <v>2647</v>
      </c>
      <c r="HA819" s="2" t="s">
        <v>238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239</v>
      </c>
      <c r="HJ819" s="2" t="s">
        <v>223</v>
      </c>
      <c r="HK819" s="2" t="s">
        <v>1316</v>
      </c>
      <c r="HL819" s="2" t="s">
        <v>226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239</v>
      </c>
      <c r="HV819" s="2" t="s">
        <v>261</v>
      </c>
      <c r="HW819" s="2" t="s">
        <v>1579</v>
      </c>
      <c r="HX819" s="2" t="s">
        <v>3398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252</v>
      </c>
      <c r="IH819" s="2" t="s">
        <v>223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226</v>
      </c>
      <c r="IT819" s="2" t="s">
        <v>226</v>
      </c>
      <c r="IU819" s="2" t="s">
        <v>226</v>
      </c>
      <c r="IV819" s="2" t="s">
        <v>226</v>
      </c>
      <c r="IW819" s="2" t="s">
        <v>226</v>
      </c>
      <c r="IX819" s="2" t="s">
        <v>226</v>
      </c>
      <c r="IY819" s="4">
        <v>2</v>
      </c>
      <c r="IZ819" s="8">
        <v>111.04</v>
      </c>
      <c r="JA819" s="4">
        <v>3</v>
      </c>
      <c r="JB819" s="8">
        <v>185.04</v>
      </c>
      <c r="JC819" s="7">
        <v>-0.3333</v>
      </c>
      <c r="JD819" s="7">
        <v>-0.3999</v>
      </c>
      <c r="JE819" s="2" t="s">
        <v>239</v>
      </c>
      <c r="JF819" s="2" t="s">
        <v>223</v>
      </c>
      <c r="JG819" s="2" t="s">
        <v>640</v>
      </c>
      <c r="JH819" s="2" t="s">
        <v>886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252</v>
      </c>
      <c r="JR819" s="2" t="s">
        <v>223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223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337</v>
      </c>
      <c r="KP819" s="2" t="s">
        <v>223</v>
      </c>
      <c r="KQ819" s="2" t="s">
        <v>226</v>
      </c>
      <c r="KR819" s="2" t="s">
        <v>226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239</v>
      </c>
      <c r="LB819" s="2" t="s">
        <v>223</v>
      </c>
      <c r="LC819" s="2" t="s">
        <v>1132</v>
      </c>
      <c r="LD819" s="2" t="s">
        <v>226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239</v>
      </c>
      <c r="LN819" s="2" t="s">
        <v>223</v>
      </c>
      <c r="LO819" s="2" t="s">
        <v>3575</v>
      </c>
      <c r="LP819" s="2" t="s">
        <v>2987</v>
      </c>
      <c r="LQ819" s="2" t="s">
        <v>238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239</v>
      </c>
      <c r="LZ819" s="2" t="s">
        <v>223</v>
      </c>
      <c r="MA819" s="2" t="s">
        <v>668</v>
      </c>
      <c r="MB819" s="2" t="s">
        <v>226</v>
      </c>
      <c r="MC819" s="2" t="s">
        <v>238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226</v>
      </c>
      <c r="ML819" s="2" t="s">
        <v>226</v>
      </c>
      <c r="MM819" s="2" t="s">
        <v>226</v>
      </c>
      <c r="MN819" s="2" t="s">
        <v>226</v>
      </c>
      <c r="MO819" s="2" t="s">
        <v>226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448</v>
      </c>
      <c r="MX819" s="2" t="s">
        <v>223</v>
      </c>
      <c r="MY819" s="2" t="s">
        <v>226</v>
      </c>
      <c r="MZ819" s="2" t="s">
        <v>226</v>
      </c>
      <c r="NA819" s="2" t="s">
        <v>238</v>
      </c>
      <c r="NB819" s="2" t="s">
        <v>226</v>
      </c>
      <c r="NC819" s="4"/>
      <c r="ND819" s="8"/>
      <c r="NE819" s="4">
        <v>1</v>
      </c>
      <c r="NF819" s="8">
        <v>66.15</v>
      </c>
      <c r="NG819" s="7">
        <v>-1</v>
      </c>
      <c r="NH819" s="7">
        <v>-1</v>
      </c>
      <c r="NI819" s="2" t="s">
        <v>239</v>
      </c>
      <c r="NJ819" s="2" t="s">
        <v>261</v>
      </c>
      <c r="NK819" s="2" t="s">
        <v>977</v>
      </c>
      <c r="NL819" s="2" t="s">
        <v>1877</v>
      </c>
      <c r="NM819" s="2" t="s">
        <v>238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239</v>
      </c>
      <c r="NV819" s="2" t="s">
        <v>237</v>
      </c>
      <c r="NW819" s="2" t="s">
        <v>1124</v>
      </c>
      <c r="NX819" s="2" t="s">
        <v>1830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266</v>
      </c>
      <c r="OH819" s="2" t="s">
        <v>223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252</v>
      </c>
      <c r="OT819" s="2" t="s">
        <v>223</v>
      </c>
      <c r="OU819" s="2" t="s">
        <v>226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239</v>
      </c>
      <c r="PF819" s="2" t="s">
        <v>223</v>
      </c>
      <c r="PG819" s="2" t="s">
        <v>226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239</v>
      </c>
      <c r="QP819" s="2" t="s">
        <v>237</v>
      </c>
      <c r="QQ819" s="2" t="s">
        <v>1388</v>
      </c>
      <c r="QR819" s="2" t="s">
        <v>226</v>
      </c>
      <c r="QS819" s="2" t="s">
        <v>238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266</v>
      </c>
      <c r="RB819" s="2" t="s">
        <v>223</v>
      </c>
      <c r="RC819" s="2" t="s">
        <v>226</v>
      </c>
      <c r="RD819" s="2" t="s">
        <v>226</v>
      </c>
      <c r="RE819" s="2" t="s">
        <v>238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252</v>
      </c>
      <c r="RN819" s="2" t="s">
        <v>223</v>
      </c>
      <c r="RO819" s="2" t="s">
        <v>226</v>
      </c>
      <c r="RP819" s="2" t="s">
        <v>226</v>
      </c>
      <c r="RQ819" s="2" t="s">
        <v>238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239</v>
      </c>
      <c r="RZ819" s="2" t="s">
        <v>237</v>
      </c>
      <c r="SA819" s="2" t="s">
        <v>1092</v>
      </c>
      <c r="SB819" s="2" t="s">
        <v>1647</v>
      </c>
      <c r="SC819" s="2" t="s">
        <v>238</v>
      </c>
      <c r="SD819" s="2" t="s">
        <v>226</v>
      </c>
      <c r="SE819" s="4">
        <v>392</v>
      </c>
      <c r="SF819" s="4"/>
      <c r="SG819" s="4"/>
      <c r="SH819" s="4"/>
      <c r="SI819" s="4">
        <v>153</v>
      </c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>
        <v>50</v>
      </c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>
        <v>60</v>
      </c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>
        <v>200</v>
      </c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</row>
    <row r="820">
      <c r="A820" s="2" t="s">
        <v>5223</v>
      </c>
      <c r="B820" s="2" t="s">
        <v>577</v>
      </c>
      <c r="C820" s="2" t="s">
        <v>5194</v>
      </c>
      <c r="D820" s="2" t="s">
        <v>215</v>
      </c>
      <c r="E820" s="2" t="s">
        <v>216</v>
      </c>
      <c r="F820" s="2" t="s">
        <v>5195</v>
      </c>
      <c r="G820" s="2" t="s">
        <v>5196</v>
      </c>
      <c r="H820" s="2" t="s">
        <v>5197</v>
      </c>
      <c r="I820" s="2" t="s">
        <v>5198</v>
      </c>
      <c r="J820" s="2" t="s">
        <v>221</v>
      </c>
      <c r="K820" s="2" t="s">
        <v>405</v>
      </c>
      <c r="L820" s="3">
        <v>66.96</v>
      </c>
      <c r="M820" s="3">
        <v>70.31</v>
      </c>
      <c r="N820" s="3">
        <v>139.99</v>
      </c>
      <c r="O820" s="2" t="s">
        <v>223</v>
      </c>
      <c r="P820" s="2" t="s">
        <v>736</v>
      </c>
      <c r="Q820" s="2" t="s">
        <v>225</v>
      </c>
      <c r="R820" s="2" t="s">
        <v>226</v>
      </c>
      <c r="S820" s="2" t="s">
        <v>5221</v>
      </c>
      <c r="T820" s="2" t="s">
        <v>228</v>
      </c>
      <c r="U820" s="2" t="s">
        <v>452</v>
      </c>
      <c r="V820" s="2" t="s">
        <v>230</v>
      </c>
      <c r="W820" s="2" t="s">
        <v>4124</v>
      </c>
      <c r="X820" s="2" t="s">
        <v>5200</v>
      </c>
      <c r="Y820" s="2" t="s">
        <v>1809</v>
      </c>
      <c r="Z820" s="4">
        <v>508</v>
      </c>
      <c r="AA820" s="4">
        <f>=ROUNDDOWN(31.75,0)</f>
      </c>
      <c r="AB820" s="5">
        <v>16</v>
      </c>
      <c r="AC820" s="2" t="s">
        <v>4673</v>
      </c>
      <c r="AD820" s="4">
        <v>60</v>
      </c>
      <c r="AE820" s="4">
        <v>220</v>
      </c>
      <c r="AF820" s="6">
        <v>66</v>
      </c>
      <c r="AG820" s="6">
        <v>49</v>
      </c>
      <c r="AH820" s="7">
        <v>1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>
        <v>104</v>
      </c>
      <c r="AQ820" s="8">
        <v>8267.28</v>
      </c>
      <c r="AR820" s="4">
        <v>107</v>
      </c>
      <c r="AS820" s="8">
        <v>8735.79</v>
      </c>
      <c r="AT820" s="7">
        <v>-0.028</v>
      </c>
      <c r="AU820" s="7">
        <v>-0.0536</v>
      </c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>
        <v>0.5643</v>
      </c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 t="s">
        <v>226</v>
      </c>
      <c r="BJ820" s="4">
        <v>104</v>
      </c>
      <c r="BK820" s="8">
        <v>8267.28</v>
      </c>
      <c r="BL820" s="2" t="s">
        <v>5224</v>
      </c>
      <c r="BM820" s="7">
        <v>1</v>
      </c>
      <c r="BN820" s="7">
        <v>1</v>
      </c>
      <c r="BO820" s="4">
        <v>27</v>
      </c>
      <c r="BP820" s="8">
        <v>2242.89</v>
      </c>
      <c r="BQ820" s="4">
        <v>52</v>
      </c>
      <c r="BR820" s="8">
        <v>4319.64</v>
      </c>
      <c r="BS820" s="7">
        <v>-0.4808</v>
      </c>
      <c r="BT820" s="7">
        <v>-0.4808</v>
      </c>
      <c r="BU820" s="2" t="s">
        <v>239</v>
      </c>
      <c r="BV820" s="2" t="s">
        <v>223</v>
      </c>
      <c r="BW820" s="2" t="s">
        <v>226</v>
      </c>
      <c r="BX820" s="2" t="s">
        <v>808</v>
      </c>
      <c r="BY820" s="2" t="s">
        <v>238</v>
      </c>
      <c r="BZ820" s="2" t="s">
        <v>226</v>
      </c>
      <c r="CA820" s="4">
        <v>45</v>
      </c>
      <c r="CB820" s="8">
        <v>3582</v>
      </c>
      <c r="CC820" s="4">
        <v>16</v>
      </c>
      <c r="CD820" s="8">
        <v>1358.56</v>
      </c>
      <c r="CE820" s="7">
        <v>1.8125</v>
      </c>
      <c r="CF820" s="7">
        <v>1.6366</v>
      </c>
      <c r="CG820" s="2" t="s">
        <v>239</v>
      </c>
      <c r="CH820" s="2" t="s">
        <v>223</v>
      </c>
      <c r="CI820" s="2" t="s">
        <v>1064</v>
      </c>
      <c r="CJ820" s="2" t="s">
        <v>2705</v>
      </c>
      <c r="CK820" s="2" t="s">
        <v>238</v>
      </c>
      <c r="CL820" s="2" t="s">
        <v>226</v>
      </c>
      <c r="CM820" s="4">
        <v>10</v>
      </c>
      <c r="CN820" s="8">
        <v>836.6</v>
      </c>
      <c r="CO820" s="4">
        <v>3</v>
      </c>
      <c r="CP820" s="8">
        <v>267.69</v>
      </c>
      <c r="CQ820" s="7">
        <v>2.3333</v>
      </c>
      <c r="CR820" s="7">
        <v>2.1253</v>
      </c>
      <c r="CS820" s="2" t="s">
        <v>239</v>
      </c>
      <c r="CT820" s="2" t="s">
        <v>223</v>
      </c>
      <c r="CU820" s="2" t="s">
        <v>981</v>
      </c>
      <c r="CV820" s="2" t="s">
        <v>1071</v>
      </c>
      <c r="CW820" s="2" t="s">
        <v>238</v>
      </c>
      <c r="CX820" s="2" t="s">
        <v>226</v>
      </c>
      <c r="CY820" s="4">
        <v>1</v>
      </c>
      <c r="CZ820" s="8">
        <v>77.5</v>
      </c>
      <c r="DA820" s="4">
        <v>11</v>
      </c>
      <c r="DB820" s="8">
        <v>852.5</v>
      </c>
      <c r="DC820" s="7">
        <v>-0.9091</v>
      </c>
      <c r="DD820" s="7">
        <v>-0.9091</v>
      </c>
      <c r="DE820" s="2" t="s">
        <v>239</v>
      </c>
      <c r="DF820" s="2" t="s">
        <v>223</v>
      </c>
      <c r="DG820" s="2" t="s">
        <v>1812</v>
      </c>
      <c r="DH820" s="2" t="s">
        <v>1583</v>
      </c>
      <c r="DI820" s="2" t="s">
        <v>238</v>
      </c>
      <c r="DJ820" s="2" t="s">
        <v>226</v>
      </c>
      <c r="DK820" s="4">
        <v>12</v>
      </c>
      <c r="DL820" s="8">
        <v>824.64</v>
      </c>
      <c r="DM820" s="4">
        <v>7</v>
      </c>
      <c r="DN820" s="8">
        <v>471.24</v>
      </c>
      <c r="DO820" s="7">
        <v>0.7143</v>
      </c>
      <c r="DP820" s="7">
        <v>0.7499</v>
      </c>
      <c r="DQ820" s="2" t="s">
        <v>239</v>
      </c>
      <c r="DR820" s="2" t="s">
        <v>223</v>
      </c>
      <c r="DS820" s="2" t="s">
        <v>1038</v>
      </c>
      <c r="DT820" s="2" t="s">
        <v>2116</v>
      </c>
      <c r="DU820" s="2" t="s">
        <v>238</v>
      </c>
      <c r="DV820" s="2" t="s">
        <v>226</v>
      </c>
      <c r="DW820" s="4"/>
      <c r="DX820" s="8"/>
      <c r="DY820" s="4">
        <v>1</v>
      </c>
      <c r="DZ820" s="8">
        <v>82.03</v>
      </c>
      <c r="EA820" s="7">
        <v>-1</v>
      </c>
      <c r="EB820" s="7">
        <v>-1</v>
      </c>
      <c r="EC820" s="2" t="s">
        <v>239</v>
      </c>
      <c r="ED820" s="2" t="s">
        <v>223</v>
      </c>
      <c r="EE820" s="2" t="s">
        <v>1027</v>
      </c>
      <c r="EF820" s="2" t="s">
        <v>2057</v>
      </c>
      <c r="EG820" s="2" t="s">
        <v>238</v>
      </c>
      <c r="EH820" s="2" t="s">
        <v>226</v>
      </c>
      <c r="EI820" s="4">
        <v>1</v>
      </c>
      <c r="EJ820" s="8">
        <v>78.54</v>
      </c>
      <c r="EK820" s="4">
        <v>11</v>
      </c>
      <c r="EL820" s="8">
        <v>909.37</v>
      </c>
      <c r="EM820" s="7">
        <v>-0.9091</v>
      </c>
      <c r="EN820" s="7">
        <v>-0.9136</v>
      </c>
      <c r="EO820" s="2" t="s">
        <v>239</v>
      </c>
      <c r="EP820" s="2" t="s">
        <v>223</v>
      </c>
      <c r="EQ820" s="2" t="s">
        <v>1815</v>
      </c>
      <c r="ER820" s="2" t="s">
        <v>1028</v>
      </c>
      <c r="ES820" s="2" t="s">
        <v>238</v>
      </c>
      <c r="ET820" s="2" t="s">
        <v>226</v>
      </c>
      <c r="EU820" s="4">
        <v>5</v>
      </c>
      <c r="EV820" s="8">
        <v>351.5</v>
      </c>
      <c r="EW820" s="4">
        <v>3</v>
      </c>
      <c r="EX820" s="8">
        <v>234.33</v>
      </c>
      <c r="EY820" s="7">
        <v>0.6667</v>
      </c>
      <c r="EZ820" s="7">
        <v>0.5</v>
      </c>
      <c r="FA820" s="2" t="s">
        <v>239</v>
      </c>
      <c r="FB820" s="2" t="s">
        <v>223</v>
      </c>
      <c r="FC820" s="2" t="s">
        <v>1115</v>
      </c>
      <c r="FD820" s="2" t="s">
        <v>5225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223</v>
      </c>
      <c r="FO820" s="2" t="s">
        <v>2749</v>
      </c>
      <c r="FP820" s="2" t="s">
        <v>4558</v>
      </c>
      <c r="FQ820" s="2" t="s">
        <v>238</v>
      </c>
      <c r="FR820" s="2" t="s">
        <v>226</v>
      </c>
      <c r="FS820" s="4">
        <v>1</v>
      </c>
      <c r="FT820" s="8">
        <v>132.99</v>
      </c>
      <c r="FU820" s="4"/>
      <c r="FV820" s="8"/>
      <c r="FW820" s="7"/>
      <c r="FX820" s="7"/>
      <c r="FY820" s="2" t="s">
        <v>239</v>
      </c>
      <c r="FZ820" s="2" t="s">
        <v>223</v>
      </c>
      <c r="GA820" s="2" t="s">
        <v>661</v>
      </c>
      <c r="GB820" s="2" t="s">
        <v>1333</v>
      </c>
      <c r="GC820" s="2" t="s">
        <v>238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252</v>
      </c>
      <c r="GL820" s="2" t="s">
        <v>223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239</v>
      </c>
      <c r="GX820" s="2" t="s">
        <v>223</v>
      </c>
      <c r="GY820" s="2" t="s">
        <v>992</v>
      </c>
      <c r="GZ820" s="2" t="s">
        <v>599</v>
      </c>
      <c r="HA820" s="2" t="s">
        <v>238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239</v>
      </c>
      <c r="HJ820" s="2" t="s">
        <v>223</v>
      </c>
      <c r="HK820" s="2" t="s">
        <v>1316</v>
      </c>
      <c r="HL820" s="2" t="s">
        <v>226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239</v>
      </c>
      <c r="HV820" s="2" t="s">
        <v>261</v>
      </c>
      <c r="HW820" s="2" t="s">
        <v>1579</v>
      </c>
      <c r="HX820" s="2" t="s">
        <v>1852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252</v>
      </c>
      <c r="IH820" s="2" t="s">
        <v>223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226</v>
      </c>
      <c r="IT820" s="2" t="s">
        <v>226</v>
      </c>
      <c r="IU820" s="2" t="s">
        <v>226</v>
      </c>
      <c r="IV820" s="2" t="s">
        <v>226</v>
      </c>
      <c r="IW820" s="2" t="s">
        <v>226</v>
      </c>
      <c r="IX820" s="2" t="s">
        <v>226</v>
      </c>
      <c r="IY820" s="4"/>
      <c r="IZ820" s="8"/>
      <c r="JA820" s="4">
        <v>2</v>
      </c>
      <c r="JB820" s="8">
        <v>156.22</v>
      </c>
      <c r="JC820" s="7">
        <v>-1</v>
      </c>
      <c r="JD820" s="7">
        <v>-1</v>
      </c>
      <c r="JE820" s="2" t="s">
        <v>239</v>
      </c>
      <c r="JF820" s="2" t="s">
        <v>223</v>
      </c>
      <c r="JG820" s="2" t="s">
        <v>640</v>
      </c>
      <c r="JH820" s="2" t="s">
        <v>1793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337</v>
      </c>
      <c r="JR820" s="2" t="s">
        <v>223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223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337</v>
      </c>
      <c r="KP820" s="2" t="s">
        <v>223</v>
      </c>
      <c r="KQ820" s="2" t="s">
        <v>226</v>
      </c>
      <c r="KR820" s="2" t="s">
        <v>226</v>
      </c>
      <c r="KS820" s="2" t="s">
        <v>238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239</v>
      </c>
      <c r="LB820" s="2" t="s">
        <v>223</v>
      </c>
      <c r="LC820" s="2" t="s">
        <v>1132</v>
      </c>
      <c r="LD820" s="2" t="s">
        <v>773</v>
      </c>
      <c r="LE820" s="2" t="s">
        <v>238</v>
      </c>
      <c r="LF820" s="2" t="s">
        <v>226</v>
      </c>
      <c r="LG820" s="4">
        <v>2</v>
      </c>
      <c r="LH820" s="8">
        <v>140.62</v>
      </c>
      <c r="LI820" s="4"/>
      <c r="LJ820" s="8"/>
      <c r="LK820" s="7"/>
      <c r="LL820" s="7"/>
      <c r="LM820" s="2" t="s">
        <v>239</v>
      </c>
      <c r="LN820" s="2" t="s">
        <v>223</v>
      </c>
      <c r="LO820" s="2" t="s">
        <v>3575</v>
      </c>
      <c r="LP820" s="2" t="s">
        <v>2579</v>
      </c>
      <c r="LQ820" s="2" t="s">
        <v>238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239</v>
      </c>
      <c r="LZ820" s="2" t="s">
        <v>223</v>
      </c>
      <c r="MA820" s="2" t="s">
        <v>668</v>
      </c>
      <c r="MB820" s="2" t="s">
        <v>226</v>
      </c>
      <c r="MC820" s="2" t="s">
        <v>238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448</v>
      </c>
      <c r="MX820" s="2" t="s">
        <v>223</v>
      </c>
      <c r="MY820" s="2" t="s">
        <v>226</v>
      </c>
      <c r="MZ820" s="2" t="s">
        <v>226</v>
      </c>
      <c r="NA820" s="2" t="s">
        <v>238</v>
      </c>
      <c r="NB820" s="2" t="s">
        <v>226</v>
      </c>
      <c r="NC820" s="4"/>
      <c r="ND820" s="8"/>
      <c r="NE820" s="4">
        <v>1</v>
      </c>
      <c r="NF820" s="8">
        <v>84.21</v>
      </c>
      <c r="NG820" s="7">
        <v>-1</v>
      </c>
      <c r="NH820" s="7">
        <v>-1</v>
      </c>
      <c r="NI820" s="2" t="s">
        <v>239</v>
      </c>
      <c r="NJ820" s="2" t="s">
        <v>261</v>
      </c>
      <c r="NK820" s="2" t="s">
        <v>977</v>
      </c>
      <c r="NL820" s="2" t="s">
        <v>1114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239</v>
      </c>
      <c r="NV820" s="2" t="s">
        <v>237</v>
      </c>
      <c r="NW820" s="2" t="s">
        <v>1114</v>
      </c>
      <c r="NX820" s="2" t="s">
        <v>2254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266</v>
      </c>
      <c r="OH820" s="2" t="s">
        <v>223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252</v>
      </c>
      <c r="OT820" s="2" t="s">
        <v>223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239</v>
      </c>
      <c r="PF820" s="2" t="s">
        <v>223</v>
      </c>
      <c r="PG820" s="2" t="s">
        <v>3085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239</v>
      </c>
      <c r="QP820" s="2" t="s">
        <v>237</v>
      </c>
      <c r="QQ820" s="2" t="s">
        <v>1388</v>
      </c>
      <c r="QR820" s="2" t="s">
        <v>3437</v>
      </c>
      <c r="QS820" s="2" t="s">
        <v>238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266</v>
      </c>
      <c r="RB820" s="2" t="s">
        <v>223</v>
      </c>
      <c r="RC820" s="2" t="s">
        <v>226</v>
      </c>
      <c r="RD820" s="2" t="s">
        <v>226</v>
      </c>
      <c r="RE820" s="2" t="s">
        <v>238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252</v>
      </c>
      <c r="RN820" s="2" t="s">
        <v>223</v>
      </c>
      <c r="RO820" s="2" t="s">
        <v>226</v>
      </c>
      <c r="RP820" s="2" t="s">
        <v>226</v>
      </c>
      <c r="RQ820" s="2" t="s">
        <v>238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239</v>
      </c>
      <c r="RZ820" s="2" t="s">
        <v>237</v>
      </c>
      <c r="SA820" s="2" t="s">
        <v>1092</v>
      </c>
      <c r="SB820" s="2" t="s">
        <v>992</v>
      </c>
      <c r="SC820" s="2" t="s">
        <v>238</v>
      </c>
      <c r="SD820" s="2" t="s">
        <v>226</v>
      </c>
      <c r="SE820" s="4">
        <v>326</v>
      </c>
      <c r="SF820" s="4">
        <v>1</v>
      </c>
      <c r="SG820" s="4"/>
      <c r="SH820" s="4"/>
      <c r="SI820" s="4">
        <v>181</v>
      </c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>
        <v>60</v>
      </c>
      <c r="TF820" s="4"/>
      <c r="TG820" s="4"/>
      <c r="TH820" s="4"/>
      <c r="TI820" s="4"/>
      <c r="TJ820" s="4"/>
      <c r="TK820" s="4"/>
      <c r="TL820" s="4">
        <v>60</v>
      </c>
      <c r="TM820" s="4"/>
      <c r="TN820" s="4"/>
      <c r="TO820" s="4"/>
      <c r="TP820" s="4"/>
      <c r="TQ820" s="4"/>
      <c r="TR820" s="4"/>
      <c r="TS820" s="4">
        <v>100</v>
      </c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</row>
    <row r="821">
      <c r="A821" s="2" t="s">
        <v>5226</v>
      </c>
      <c r="B821" s="2" t="s">
        <v>577</v>
      </c>
      <c r="C821" s="2" t="s">
        <v>5194</v>
      </c>
      <c r="D821" s="2" t="s">
        <v>215</v>
      </c>
      <c r="E821" s="2" t="s">
        <v>216</v>
      </c>
      <c r="F821" s="2" t="s">
        <v>5195</v>
      </c>
      <c r="G821" s="2" t="s">
        <v>5196</v>
      </c>
      <c r="H821" s="2" t="s">
        <v>5197</v>
      </c>
      <c r="I821" s="2" t="s">
        <v>5198</v>
      </c>
      <c r="J821" s="2" t="s">
        <v>268</v>
      </c>
      <c r="K821" s="2" t="s">
        <v>405</v>
      </c>
      <c r="L821" s="3">
        <v>75.6</v>
      </c>
      <c r="M821" s="3">
        <v>79.38</v>
      </c>
      <c r="N821" s="3">
        <v>159.99</v>
      </c>
      <c r="O821" s="2" t="s">
        <v>223</v>
      </c>
      <c r="P821" s="2" t="s">
        <v>736</v>
      </c>
      <c r="Q821" s="2" t="s">
        <v>225</v>
      </c>
      <c r="R821" s="2" t="s">
        <v>226</v>
      </c>
      <c r="S821" s="2" t="s">
        <v>5221</v>
      </c>
      <c r="T821" s="2" t="s">
        <v>228</v>
      </c>
      <c r="U821" s="2" t="s">
        <v>452</v>
      </c>
      <c r="V821" s="2" t="s">
        <v>230</v>
      </c>
      <c r="W821" s="2" t="s">
        <v>4124</v>
      </c>
      <c r="X821" s="2" t="s">
        <v>5200</v>
      </c>
      <c r="Y821" s="2" t="s">
        <v>1809</v>
      </c>
      <c r="Z821" s="4">
        <v>119</v>
      </c>
      <c r="AA821" s="4">
        <f>=ROUNDDOWN(23.8,0)</f>
      </c>
      <c r="AB821" s="5">
        <v>5</v>
      </c>
      <c r="AC821" s="2" t="s">
        <v>4673</v>
      </c>
      <c r="AD821" s="4">
        <v>60</v>
      </c>
      <c r="AE821" s="4">
        <v>150</v>
      </c>
      <c r="AF821" s="6">
        <v>66</v>
      </c>
      <c r="AG821" s="6">
        <v>49</v>
      </c>
      <c r="AH821" s="7">
        <v>1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>
        <v>28</v>
      </c>
      <c r="AQ821" s="8">
        <v>2556.52</v>
      </c>
      <c r="AR821" s="4">
        <v>55</v>
      </c>
      <c r="AS821" s="8">
        <v>5141.98</v>
      </c>
      <c r="AT821" s="7">
        <v>-0.4909</v>
      </c>
      <c r="AU821" s="7">
        <v>-0.5028</v>
      </c>
      <c r="AV821" s="4" t="s">
        <v>226</v>
      </c>
      <c r="AW821" s="8" t="s">
        <v>226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>
        <v>0.1745</v>
      </c>
      <c r="BC821" s="4" t="s">
        <v>226</v>
      </c>
      <c r="BD821" s="8" t="s">
        <v>226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 t="s">
        <v>226</v>
      </c>
      <c r="BJ821" s="4">
        <v>28</v>
      </c>
      <c r="BK821" s="8">
        <v>2556.52</v>
      </c>
      <c r="BL821" s="2" t="s">
        <v>3309</v>
      </c>
      <c r="BM821" s="7">
        <v>1</v>
      </c>
      <c r="BN821" s="7">
        <v>1</v>
      </c>
      <c r="BO821" s="4">
        <v>6</v>
      </c>
      <c r="BP821" s="8">
        <v>569.58</v>
      </c>
      <c r="BQ821" s="4">
        <v>25</v>
      </c>
      <c r="BR821" s="8">
        <v>2373.25</v>
      </c>
      <c r="BS821" s="7">
        <v>-0.76</v>
      </c>
      <c r="BT821" s="7">
        <v>-0.76</v>
      </c>
      <c r="BU821" s="2" t="s">
        <v>239</v>
      </c>
      <c r="BV821" s="2" t="s">
        <v>223</v>
      </c>
      <c r="BW821" s="2" t="s">
        <v>226</v>
      </c>
      <c r="BX821" s="2" t="s">
        <v>1584</v>
      </c>
      <c r="BY821" s="2" t="s">
        <v>238</v>
      </c>
      <c r="BZ821" s="2" t="s">
        <v>226</v>
      </c>
      <c r="CA821" s="4">
        <v>9</v>
      </c>
      <c r="CB821" s="8">
        <v>827.28</v>
      </c>
      <c r="CC821" s="4">
        <v>4</v>
      </c>
      <c r="CD821" s="8">
        <v>389.32</v>
      </c>
      <c r="CE821" s="7">
        <v>1.25</v>
      </c>
      <c r="CF821" s="7">
        <v>1.1249</v>
      </c>
      <c r="CG821" s="2" t="s">
        <v>239</v>
      </c>
      <c r="CH821" s="2" t="s">
        <v>223</v>
      </c>
      <c r="CI821" s="2" t="s">
        <v>1064</v>
      </c>
      <c r="CJ821" s="2" t="s">
        <v>3238</v>
      </c>
      <c r="CK821" s="2" t="s">
        <v>238</v>
      </c>
      <c r="CL821" s="2" t="s">
        <v>226</v>
      </c>
      <c r="CM821" s="4">
        <v>7</v>
      </c>
      <c r="CN821" s="8">
        <v>674.24</v>
      </c>
      <c r="CO821" s="4">
        <v>3</v>
      </c>
      <c r="CP821" s="8">
        <v>305.94</v>
      </c>
      <c r="CQ821" s="7">
        <v>1.3333</v>
      </c>
      <c r="CR821" s="7">
        <v>1.2038</v>
      </c>
      <c r="CS821" s="2" t="s">
        <v>239</v>
      </c>
      <c r="CT821" s="2" t="s">
        <v>223</v>
      </c>
      <c r="CU821" s="2" t="s">
        <v>981</v>
      </c>
      <c r="CV821" s="2" t="s">
        <v>2116</v>
      </c>
      <c r="CW821" s="2" t="s">
        <v>238</v>
      </c>
      <c r="CX821" s="2" t="s">
        <v>226</v>
      </c>
      <c r="CY821" s="4">
        <v>1</v>
      </c>
      <c r="CZ821" s="8">
        <v>87.5</v>
      </c>
      <c r="DA821" s="4">
        <v>5</v>
      </c>
      <c r="DB821" s="8">
        <v>437.5</v>
      </c>
      <c r="DC821" s="7">
        <v>-0.8</v>
      </c>
      <c r="DD821" s="7">
        <v>-0.8</v>
      </c>
      <c r="DE821" s="2" t="s">
        <v>239</v>
      </c>
      <c r="DF821" s="2" t="s">
        <v>223</v>
      </c>
      <c r="DG821" s="2" t="s">
        <v>1812</v>
      </c>
      <c r="DH821" s="2" t="s">
        <v>4532</v>
      </c>
      <c r="DI821" s="2" t="s">
        <v>238</v>
      </c>
      <c r="DJ821" s="2" t="s">
        <v>226</v>
      </c>
      <c r="DK821" s="4">
        <v>4</v>
      </c>
      <c r="DL821" s="8">
        <v>305.31</v>
      </c>
      <c r="DM821" s="4">
        <v>3</v>
      </c>
      <c r="DN821" s="8">
        <v>231.95</v>
      </c>
      <c r="DO821" s="7">
        <v>0.3333</v>
      </c>
      <c r="DP821" s="7">
        <v>0.3163</v>
      </c>
      <c r="DQ821" s="2" t="s">
        <v>239</v>
      </c>
      <c r="DR821" s="2" t="s">
        <v>223</v>
      </c>
      <c r="DS821" s="2" t="s">
        <v>1038</v>
      </c>
      <c r="DT821" s="2" t="s">
        <v>2116</v>
      </c>
      <c r="DU821" s="2" t="s">
        <v>238</v>
      </c>
      <c r="DV821" s="2" t="s">
        <v>226</v>
      </c>
      <c r="DW821" s="4"/>
      <c r="DX821" s="8"/>
      <c r="DY821" s="4">
        <v>2</v>
      </c>
      <c r="DZ821" s="8">
        <v>185.22</v>
      </c>
      <c r="EA821" s="7">
        <v>-1</v>
      </c>
      <c r="EB821" s="7">
        <v>-1</v>
      </c>
      <c r="EC821" s="2" t="s">
        <v>239</v>
      </c>
      <c r="ED821" s="2" t="s">
        <v>223</v>
      </c>
      <c r="EE821" s="2" t="s">
        <v>1027</v>
      </c>
      <c r="EF821" s="2" t="s">
        <v>1076</v>
      </c>
      <c r="EG821" s="2" t="s">
        <v>238</v>
      </c>
      <c r="EH821" s="2" t="s">
        <v>226</v>
      </c>
      <c r="EI821" s="4"/>
      <c r="EJ821" s="8"/>
      <c r="EK821" s="4">
        <v>3</v>
      </c>
      <c r="EL821" s="8">
        <v>283.44</v>
      </c>
      <c r="EM821" s="7">
        <v>-1</v>
      </c>
      <c r="EN821" s="7">
        <v>-1</v>
      </c>
      <c r="EO821" s="2" t="s">
        <v>239</v>
      </c>
      <c r="EP821" s="2" t="s">
        <v>223</v>
      </c>
      <c r="EQ821" s="2" t="s">
        <v>1815</v>
      </c>
      <c r="ER821" s="2" t="s">
        <v>3354</v>
      </c>
      <c r="ES821" s="2" t="s">
        <v>238</v>
      </c>
      <c r="ET821" s="2" t="s">
        <v>226</v>
      </c>
      <c r="EU821" s="4"/>
      <c r="EV821" s="8"/>
      <c r="EW821" s="4">
        <v>2</v>
      </c>
      <c r="EX821" s="8">
        <v>176.38</v>
      </c>
      <c r="EY821" s="7">
        <v>-1</v>
      </c>
      <c r="EZ821" s="7">
        <v>-1</v>
      </c>
      <c r="FA821" s="2" t="s">
        <v>239</v>
      </c>
      <c r="FB821" s="2" t="s">
        <v>223</v>
      </c>
      <c r="FC821" s="2" t="s">
        <v>1115</v>
      </c>
      <c r="FD821" s="2" t="s">
        <v>2692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223</v>
      </c>
      <c r="FO821" s="2" t="s">
        <v>2749</v>
      </c>
      <c r="FP821" s="2" t="s">
        <v>3274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239</v>
      </c>
      <c r="FZ821" s="2" t="s">
        <v>223</v>
      </c>
      <c r="GA821" s="2" t="s">
        <v>661</v>
      </c>
      <c r="GB821" s="2" t="s">
        <v>226</v>
      </c>
      <c r="GC821" s="2" t="s">
        <v>238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252</v>
      </c>
      <c r="GL821" s="2" t="s">
        <v>223</v>
      </c>
      <c r="GM821" s="2" t="s">
        <v>226</v>
      </c>
      <c r="GN821" s="2" t="s">
        <v>226</v>
      </c>
      <c r="GO821" s="2" t="s">
        <v>238</v>
      </c>
      <c r="GP821" s="2" t="s">
        <v>226</v>
      </c>
      <c r="GQ821" s="4">
        <v>1</v>
      </c>
      <c r="GR821" s="8">
        <v>92.61</v>
      </c>
      <c r="GS821" s="4">
        <v>3</v>
      </c>
      <c r="GT821" s="8">
        <v>277.83</v>
      </c>
      <c r="GU821" s="7">
        <v>-0.6667</v>
      </c>
      <c r="GV821" s="7">
        <v>-0.6667</v>
      </c>
      <c r="GW821" s="2" t="s">
        <v>239</v>
      </c>
      <c r="GX821" s="2" t="s">
        <v>223</v>
      </c>
      <c r="GY821" s="2" t="s">
        <v>992</v>
      </c>
      <c r="GZ821" s="2" t="s">
        <v>1588</v>
      </c>
      <c r="HA821" s="2" t="s">
        <v>238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239</v>
      </c>
      <c r="HJ821" s="2" t="s">
        <v>223</v>
      </c>
      <c r="HK821" s="2" t="s">
        <v>1316</v>
      </c>
      <c r="HL821" s="2" t="s">
        <v>226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239</v>
      </c>
      <c r="HV821" s="2" t="s">
        <v>261</v>
      </c>
      <c r="HW821" s="2" t="s">
        <v>1579</v>
      </c>
      <c r="HX821" s="2" t="s">
        <v>1923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252</v>
      </c>
      <c r="IH821" s="2" t="s">
        <v>223</v>
      </c>
      <c r="II821" s="2" t="s">
        <v>226</v>
      </c>
      <c r="IJ821" s="2" t="s">
        <v>226</v>
      </c>
      <c r="IK821" s="2" t="s">
        <v>238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226</v>
      </c>
      <c r="IT821" s="2" t="s">
        <v>226</v>
      </c>
      <c r="IU821" s="2" t="s">
        <v>226</v>
      </c>
      <c r="IV821" s="2" t="s">
        <v>226</v>
      </c>
      <c r="IW821" s="2" t="s">
        <v>226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448</v>
      </c>
      <c r="JF821" s="2" t="s">
        <v>223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337</v>
      </c>
      <c r="JR821" s="2" t="s">
        <v>223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223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337</v>
      </c>
      <c r="KP821" s="2" t="s">
        <v>223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239</v>
      </c>
      <c r="LB821" s="2" t="s">
        <v>223</v>
      </c>
      <c r="LC821" s="2" t="s">
        <v>1132</v>
      </c>
      <c r="LD821" s="2" t="s">
        <v>831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239</v>
      </c>
      <c r="LN821" s="2" t="s">
        <v>223</v>
      </c>
      <c r="LO821" s="2" t="s">
        <v>3575</v>
      </c>
      <c r="LP821" s="2" t="s">
        <v>456</v>
      </c>
      <c r="LQ821" s="2" t="s">
        <v>238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239</v>
      </c>
      <c r="LZ821" s="2" t="s">
        <v>223</v>
      </c>
      <c r="MA821" s="2" t="s">
        <v>668</v>
      </c>
      <c r="MB821" s="2" t="s">
        <v>226</v>
      </c>
      <c r="MC821" s="2" t="s">
        <v>238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448</v>
      </c>
      <c r="MX821" s="2" t="s">
        <v>223</v>
      </c>
      <c r="MY821" s="2" t="s">
        <v>226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>
        <v>5</v>
      </c>
      <c r="NF821" s="8">
        <v>481.15</v>
      </c>
      <c r="NG821" s="7">
        <v>-1</v>
      </c>
      <c r="NH821" s="7">
        <v>-1</v>
      </c>
      <c r="NI821" s="2" t="s">
        <v>239</v>
      </c>
      <c r="NJ821" s="2" t="s">
        <v>261</v>
      </c>
      <c r="NK821" s="2" t="s">
        <v>977</v>
      </c>
      <c r="NL821" s="2" t="s">
        <v>1047</v>
      </c>
      <c r="NM821" s="2" t="s">
        <v>238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239</v>
      </c>
      <c r="NV821" s="2" t="s">
        <v>237</v>
      </c>
      <c r="NW821" s="2" t="s">
        <v>1114</v>
      </c>
      <c r="NX821" s="2" t="s">
        <v>3650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239</v>
      </c>
      <c r="OH821" s="2" t="s">
        <v>237</v>
      </c>
      <c r="OI821" s="2" t="s">
        <v>813</v>
      </c>
      <c r="OJ821" s="2" t="s">
        <v>4297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252</v>
      </c>
      <c r="OT821" s="2" t="s">
        <v>223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239</v>
      </c>
      <c r="PF821" s="2" t="s">
        <v>223</v>
      </c>
      <c r="PG821" s="2" t="s">
        <v>226</v>
      </c>
      <c r="PH821" s="2" t="s">
        <v>226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239</v>
      </c>
      <c r="QP821" s="2" t="s">
        <v>237</v>
      </c>
      <c r="QQ821" s="2" t="s">
        <v>1388</v>
      </c>
      <c r="QR821" s="2" t="s">
        <v>226</v>
      </c>
      <c r="QS821" s="2" t="s">
        <v>238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266</v>
      </c>
      <c r="RB821" s="2" t="s">
        <v>223</v>
      </c>
      <c r="RC821" s="2" t="s">
        <v>226</v>
      </c>
      <c r="RD821" s="2" t="s">
        <v>226</v>
      </c>
      <c r="RE821" s="2" t="s">
        <v>238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252</v>
      </c>
      <c r="RN821" s="2" t="s">
        <v>223</v>
      </c>
      <c r="RO821" s="2" t="s">
        <v>226</v>
      </c>
      <c r="RP821" s="2" t="s">
        <v>226</v>
      </c>
      <c r="RQ821" s="2" t="s">
        <v>238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237</v>
      </c>
      <c r="SA821" s="2" t="s">
        <v>1092</v>
      </c>
      <c r="SB821" s="2" t="s">
        <v>1023</v>
      </c>
      <c r="SC821" s="2" t="s">
        <v>238</v>
      </c>
      <c r="SD821" s="2" t="s">
        <v>226</v>
      </c>
      <c r="SE821" s="4">
        <v>65</v>
      </c>
      <c r="SF821" s="4">
        <v>7</v>
      </c>
      <c r="SG821" s="4"/>
      <c r="SH821" s="4"/>
      <c r="SI821" s="4">
        <v>47</v>
      </c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>
        <v>60</v>
      </c>
      <c r="TF821" s="4"/>
      <c r="TG821" s="4"/>
      <c r="TH821" s="4"/>
      <c r="TI821" s="4"/>
      <c r="TJ821" s="4"/>
      <c r="TK821" s="4"/>
      <c r="TL821" s="4">
        <v>60</v>
      </c>
      <c r="TM821" s="4"/>
      <c r="TN821" s="4"/>
      <c r="TO821" s="4"/>
      <c r="TP821" s="4"/>
      <c r="TQ821" s="4"/>
      <c r="TR821" s="4"/>
      <c r="TS821" s="4">
        <v>30</v>
      </c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</row>
    <row r="822">
      <c r="A822" s="2" t="s">
        <v>5227</v>
      </c>
      <c r="B822" s="2" t="s">
        <v>577</v>
      </c>
      <c r="C822" s="2" t="s">
        <v>5194</v>
      </c>
      <c r="D822" s="2" t="s">
        <v>215</v>
      </c>
      <c r="E822" s="2" t="s">
        <v>216</v>
      </c>
      <c r="F822" s="2" t="s">
        <v>5195</v>
      </c>
      <c r="G822" s="2" t="s">
        <v>5196</v>
      </c>
      <c r="H822" s="2" t="s">
        <v>5197</v>
      </c>
      <c r="I822" s="2" t="s">
        <v>5198</v>
      </c>
      <c r="J822" s="2" t="s">
        <v>582</v>
      </c>
      <c r="K822" s="2" t="s">
        <v>1341</v>
      </c>
      <c r="L822" s="3">
        <v>52.88</v>
      </c>
      <c r="M822" s="3">
        <v>55.52</v>
      </c>
      <c r="N822" s="3">
        <v>109.99</v>
      </c>
      <c r="O822" s="2" t="s">
        <v>223</v>
      </c>
      <c r="P822" s="2" t="s">
        <v>796</v>
      </c>
      <c r="Q822" s="2" t="s">
        <v>225</v>
      </c>
      <c r="R822" s="2" t="s">
        <v>226</v>
      </c>
      <c r="S822" s="2" t="s">
        <v>5228</v>
      </c>
      <c r="T822" s="2" t="s">
        <v>228</v>
      </c>
      <c r="U822" s="2" t="s">
        <v>229</v>
      </c>
      <c r="V822" s="2" t="s">
        <v>230</v>
      </c>
      <c r="W822" s="2" t="s">
        <v>4124</v>
      </c>
      <c r="X822" s="2" t="s">
        <v>5200</v>
      </c>
      <c r="Y822" s="2" t="s">
        <v>1885</v>
      </c>
      <c r="Z822" s="4">
        <v>42</v>
      </c>
      <c r="AA822" s="4">
        <f>=ROUNDDOWN(14,0)</f>
      </c>
      <c r="AB822" s="5">
        <v>3</v>
      </c>
      <c r="AC822" s="2" t="s">
        <v>5229</v>
      </c>
      <c r="AD822" s="4">
        <v>70</v>
      </c>
      <c r="AE822" s="4">
        <v>150</v>
      </c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>
        <v>16</v>
      </c>
      <c r="AQ822" s="8">
        <v>965.42</v>
      </c>
      <c r="AR822" s="4">
        <v>62</v>
      </c>
      <c r="AS822" s="8">
        <v>3914.14</v>
      </c>
      <c r="AT822" s="7">
        <v>-0.7419</v>
      </c>
      <c r="AU822" s="7">
        <v>-0.7534</v>
      </c>
      <c r="AV822" s="4">
        <v>122</v>
      </c>
      <c r="AW822" s="8">
        <v>9715.34</v>
      </c>
      <c r="AX822" s="4">
        <v>232</v>
      </c>
      <c r="AY822" s="8">
        <v>18811.19</v>
      </c>
      <c r="AZ822" s="7">
        <v>-0.4741</v>
      </c>
      <c r="BA822" s="7">
        <v>-0.4835</v>
      </c>
      <c r="BB822" s="7">
        <v>0.0994</v>
      </c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>
        <v>0.1007</v>
      </c>
      <c r="BJ822" s="4">
        <v>16</v>
      </c>
      <c r="BK822" s="8">
        <v>965.42</v>
      </c>
      <c r="BL822" s="2" t="s">
        <v>3309</v>
      </c>
      <c r="BM822" s="7">
        <v>1</v>
      </c>
      <c r="BN822" s="7">
        <v>1</v>
      </c>
      <c r="BO822" s="4">
        <v>2</v>
      </c>
      <c r="BP822" s="8">
        <v>132.34</v>
      </c>
      <c r="BQ822" s="4">
        <v>3</v>
      </c>
      <c r="BR822" s="8">
        <v>198.51</v>
      </c>
      <c r="BS822" s="7">
        <v>-0.3333</v>
      </c>
      <c r="BT822" s="7">
        <v>-0.3333</v>
      </c>
      <c r="BU822" s="2" t="s">
        <v>239</v>
      </c>
      <c r="BV822" s="2" t="s">
        <v>223</v>
      </c>
      <c r="BW822" s="2" t="s">
        <v>226</v>
      </c>
      <c r="BX822" s="2" t="s">
        <v>1048</v>
      </c>
      <c r="BY822" s="2" t="s">
        <v>238</v>
      </c>
      <c r="BZ822" s="2" t="s">
        <v>226</v>
      </c>
      <c r="CA822" s="4">
        <v>7</v>
      </c>
      <c r="CB822" s="8">
        <v>422.03</v>
      </c>
      <c r="CC822" s="4">
        <v>10</v>
      </c>
      <c r="CD822" s="8">
        <v>653.2</v>
      </c>
      <c r="CE822" s="7">
        <v>-0.3</v>
      </c>
      <c r="CF822" s="7">
        <v>-0.3539</v>
      </c>
      <c r="CG822" s="2" t="s">
        <v>239</v>
      </c>
      <c r="CH822" s="2" t="s">
        <v>223</v>
      </c>
      <c r="CI822" s="2" t="s">
        <v>800</v>
      </c>
      <c r="CJ822" s="2" t="s">
        <v>628</v>
      </c>
      <c r="CK822" s="2" t="s">
        <v>238</v>
      </c>
      <c r="CL822" s="2" t="s">
        <v>226</v>
      </c>
      <c r="CM822" s="4">
        <v>3</v>
      </c>
      <c r="CN822" s="8">
        <v>194.13</v>
      </c>
      <c r="CO822" s="4"/>
      <c r="CP822" s="8"/>
      <c r="CQ822" s="7"/>
      <c r="CR822" s="7"/>
      <c r="CS822" s="2" t="s">
        <v>239</v>
      </c>
      <c r="CT822" s="2" t="s">
        <v>223</v>
      </c>
      <c r="CU822" s="2" t="s">
        <v>3656</v>
      </c>
      <c r="CV822" s="2" t="s">
        <v>1588</v>
      </c>
      <c r="CW822" s="2" t="s">
        <v>238</v>
      </c>
      <c r="CX822" s="2" t="s">
        <v>226</v>
      </c>
      <c r="CY822" s="4"/>
      <c r="CZ822" s="8"/>
      <c r="DA822" s="4">
        <v>3</v>
      </c>
      <c r="DB822" s="8">
        <v>187.5</v>
      </c>
      <c r="DC822" s="7">
        <v>-1</v>
      </c>
      <c r="DD822" s="7">
        <v>-1</v>
      </c>
      <c r="DE822" s="2" t="s">
        <v>239</v>
      </c>
      <c r="DF822" s="2" t="s">
        <v>223</v>
      </c>
      <c r="DG822" s="2" t="s">
        <v>3262</v>
      </c>
      <c r="DH822" s="2" t="s">
        <v>1869</v>
      </c>
      <c r="DI822" s="2" t="s">
        <v>238</v>
      </c>
      <c r="DJ822" s="2" t="s">
        <v>226</v>
      </c>
      <c r="DK822" s="4">
        <v>2</v>
      </c>
      <c r="DL822" s="8">
        <v>96.63</v>
      </c>
      <c r="DM822" s="4"/>
      <c r="DN822" s="8"/>
      <c r="DO822" s="7"/>
      <c r="DP822" s="7"/>
      <c r="DQ822" s="2" t="s">
        <v>239</v>
      </c>
      <c r="DR822" s="2" t="s">
        <v>223</v>
      </c>
      <c r="DS822" s="2" t="s">
        <v>3656</v>
      </c>
      <c r="DT822" s="2" t="s">
        <v>827</v>
      </c>
      <c r="DU822" s="2" t="s">
        <v>238</v>
      </c>
      <c r="DV822" s="2" t="s">
        <v>226</v>
      </c>
      <c r="DW822" s="4"/>
      <c r="DX822" s="8"/>
      <c r="DY822" s="4">
        <v>2</v>
      </c>
      <c r="DZ822" s="8">
        <v>129.54</v>
      </c>
      <c r="EA822" s="7">
        <v>-1</v>
      </c>
      <c r="EB822" s="7">
        <v>-1</v>
      </c>
      <c r="EC822" s="2" t="s">
        <v>239</v>
      </c>
      <c r="ED822" s="2" t="s">
        <v>223</v>
      </c>
      <c r="EE822" s="2" t="s">
        <v>3691</v>
      </c>
      <c r="EF822" s="2" t="s">
        <v>1174</v>
      </c>
      <c r="EG822" s="2" t="s">
        <v>238</v>
      </c>
      <c r="EH822" s="2" t="s">
        <v>226</v>
      </c>
      <c r="EI822" s="4"/>
      <c r="EJ822" s="8"/>
      <c r="EK822" s="4">
        <v>5</v>
      </c>
      <c r="EL822" s="8">
        <v>324.75</v>
      </c>
      <c r="EM822" s="7">
        <v>-1</v>
      </c>
      <c r="EN822" s="7">
        <v>-1</v>
      </c>
      <c r="EO822" s="2" t="s">
        <v>239</v>
      </c>
      <c r="EP822" s="2" t="s">
        <v>223</v>
      </c>
      <c r="EQ822" s="2" t="s">
        <v>3732</v>
      </c>
      <c r="ER822" s="2" t="s">
        <v>995</v>
      </c>
      <c r="ES822" s="2" t="s">
        <v>238</v>
      </c>
      <c r="ET822" s="2" t="s">
        <v>226</v>
      </c>
      <c r="EU822" s="4">
        <v>1</v>
      </c>
      <c r="EV822" s="8">
        <v>55.52</v>
      </c>
      <c r="EW822" s="4">
        <v>35</v>
      </c>
      <c r="EX822" s="8">
        <v>2158.8</v>
      </c>
      <c r="EY822" s="7">
        <v>-0.9714</v>
      </c>
      <c r="EZ822" s="7">
        <v>-0.9743</v>
      </c>
      <c r="FA822" s="2" t="s">
        <v>239</v>
      </c>
      <c r="FB822" s="2" t="s">
        <v>223</v>
      </c>
      <c r="FC822" s="2" t="s">
        <v>3405</v>
      </c>
      <c r="FD822" s="2" t="s">
        <v>1167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223</v>
      </c>
      <c r="FO822" s="2" t="s">
        <v>3656</v>
      </c>
      <c r="FP822" s="2" t="s">
        <v>805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239</v>
      </c>
      <c r="FZ822" s="2" t="s">
        <v>223</v>
      </c>
      <c r="GA822" s="2" t="s">
        <v>661</v>
      </c>
      <c r="GB822" s="2" t="s">
        <v>226</v>
      </c>
      <c r="GC822" s="2" t="s">
        <v>238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252</v>
      </c>
      <c r="GL822" s="2" t="s">
        <v>223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>
        <v>1</v>
      </c>
      <c r="GR822" s="8">
        <v>64.77</v>
      </c>
      <c r="GS822" s="4">
        <v>2</v>
      </c>
      <c r="GT822" s="8">
        <v>129.54</v>
      </c>
      <c r="GU822" s="7">
        <v>-0.5</v>
      </c>
      <c r="GV822" s="7">
        <v>-0.5</v>
      </c>
      <c r="GW822" s="2" t="s">
        <v>239</v>
      </c>
      <c r="GX822" s="2" t="s">
        <v>223</v>
      </c>
      <c r="GY822" s="2" t="s">
        <v>776</v>
      </c>
      <c r="GZ822" s="2" t="s">
        <v>3418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223</v>
      </c>
      <c r="HK822" s="2" t="s">
        <v>1316</v>
      </c>
      <c r="HL822" s="2" t="s">
        <v>226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239</v>
      </c>
      <c r="HV822" s="2" t="s">
        <v>261</v>
      </c>
      <c r="HW822" s="2" t="s">
        <v>607</v>
      </c>
      <c r="HX822" s="2" t="s">
        <v>3427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252</v>
      </c>
      <c r="IH822" s="2" t="s">
        <v>223</v>
      </c>
      <c r="II822" s="2" t="s">
        <v>226</v>
      </c>
      <c r="IJ822" s="2" t="s">
        <v>226</v>
      </c>
      <c r="IK822" s="2" t="s">
        <v>238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226</v>
      </c>
      <c r="IT822" s="2" t="s">
        <v>226</v>
      </c>
      <c r="IU822" s="2" t="s">
        <v>226</v>
      </c>
      <c r="IV822" s="2" t="s">
        <v>226</v>
      </c>
      <c r="IW822" s="2" t="s">
        <v>226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239</v>
      </c>
      <c r="JF822" s="2" t="s">
        <v>223</v>
      </c>
      <c r="JG822" s="2" t="s">
        <v>640</v>
      </c>
      <c r="JH822" s="2" t="s">
        <v>1611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252</v>
      </c>
      <c r="JR822" s="2" t="s">
        <v>223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223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337</v>
      </c>
      <c r="KP822" s="2" t="s">
        <v>223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239</v>
      </c>
      <c r="LB822" s="2" t="s">
        <v>223</v>
      </c>
      <c r="LC822" s="2" t="s">
        <v>1731</v>
      </c>
      <c r="LD822" s="2" t="s">
        <v>226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239</v>
      </c>
      <c r="LN822" s="2" t="s">
        <v>223</v>
      </c>
      <c r="LO822" s="2" t="s">
        <v>3575</v>
      </c>
      <c r="LP822" s="2" t="s">
        <v>2573</v>
      </c>
      <c r="LQ822" s="2" t="s">
        <v>238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239</v>
      </c>
      <c r="LZ822" s="2" t="s">
        <v>223</v>
      </c>
      <c r="MA822" s="2" t="s">
        <v>668</v>
      </c>
      <c r="MB822" s="2" t="s">
        <v>226</v>
      </c>
      <c r="MC822" s="2" t="s">
        <v>238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239</v>
      </c>
      <c r="MX822" s="2" t="s">
        <v>223</v>
      </c>
      <c r="MY822" s="2" t="s">
        <v>617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>
        <v>2</v>
      </c>
      <c r="NF822" s="8">
        <v>132.3</v>
      </c>
      <c r="NG822" s="7">
        <v>-1</v>
      </c>
      <c r="NH822" s="7">
        <v>-1</v>
      </c>
      <c r="NI822" s="2" t="s">
        <v>239</v>
      </c>
      <c r="NJ822" s="2" t="s">
        <v>261</v>
      </c>
      <c r="NK822" s="2" t="s">
        <v>1086</v>
      </c>
      <c r="NL822" s="2" t="s">
        <v>1013</v>
      </c>
      <c r="NM822" s="2" t="s">
        <v>238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239</v>
      </c>
      <c r="NV822" s="2" t="s">
        <v>237</v>
      </c>
      <c r="NW822" s="2" t="s">
        <v>604</v>
      </c>
      <c r="NX822" s="2" t="s">
        <v>704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239</v>
      </c>
      <c r="OH822" s="2" t="s">
        <v>237</v>
      </c>
      <c r="OI822" s="2" t="s">
        <v>2275</v>
      </c>
      <c r="OJ822" s="2" t="s">
        <v>5230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252</v>
      </c>
      <c r="OT822" s="2" t="s">
        <v>223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239</v>
      </c>
      <c r="PF822" s="2" t="s">
        <v>223</v>
      </c>
      <c r="PG822" s="2" t="s">
        <v>3085</v>
      </c>
      <c r="PH822" s="2" t="s">
        <v>226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266</v>
      </c>
      <c r="QD822" s="2" t="s">
        <v>223</v>
      </c>
      <c r="QE822" s="2" t="s">
        <v>226</v>
      </c>
      <c r="QF822" s="2" t="s">
        <v>226</v>
      </c>
      <c r="QG822" s="2" t="s">
        <v>238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239</v>
      </c>
      <c r="QP822" s="2" t="s">
        <v>237</v>
      </c>
      <c r="QQ822" s="2" t="s">
        <v>3028</v>
      </c>
      <c r="QR822" s="2" t="s">
        <v>226</v>
      </c>
      <c r="QS822" s="2" t="s">
        <v>238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266</v>
      </c>
      <c r="RB822" s="2" t="s">
        <v>223</v>
      </c>
      <c r="RC822" s="2" t="s">
        <v>226</v>
      </c>
      <c r="RD822" s="2" t="s">
        <v>226</v>
      </c>
      <c r="RE822" s="2" t="s">
        <v>238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252</v>
      </c>
      <c r="RN822" s="2" t="s">
        <v>223</v>
      </c>
      <c r="RO822" s="2" t="s">
        <v>226</v>
      </c>
      <c r="RP822" s="2" t="s">
        <v>226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236</v>
      </c>
      <c r="RZ822" s="2" t="s">
        <v>237</v>
      </c>
      <c r="SA822" s="2" t="s">
        <v>226</v>
      </c>
      <c r="SB822" s="2" t="s">
        <v>226</v>
      </c>
      <c r="SC822" s="2" t="s">
        <v>238</v>
      </c>
      <c r="SD822" s="2" t="s">
        <v>226</v>
      </c>
      <c r="SE822" s="4">
        <v>42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>
        <v>70</v>
      </c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>
        <v>80</v>
      </c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</row>
    <row r="823">
      <c r="A823" s="2" t="s">
        <v>5231</v>
      </c>
      <c r="B823" s="2" t="s">
        <v>577</v>
      </c>
      <c r="C823" s="2" t="s">
        <v>5194</v>
      </c>
      <c r="D823" s="2" t="s">
        <v>215</v>
      </c>
      <c r="E823" s="2" t="s">
        <v>216</v>
      </c>
      <c r="F823" s="2" t="s">
        <v>5195</v>
      </c>
      <c r="G823" s="2" t="s">
        <v>5196</v>
      </c>
      <c r="H823" s="2" t="s">
        <v>5197</v>
      </c>
      <c r="I823" s="2" t="s">
        <v>5198</v>
      </c>
      <c r="J823" s="2" t="s">
        <v>221</v>
      </c>
      <c r="K823" s="2" t="s">
        <v>1341</v>
      </c>
      <c r="L823" s="3">
        <v>66.96</v>
      </c>
      <c r="M823" s="3">
        <v>70.31</v>
      </c>
      <c r="N823" s="3">
        <v>139.99</v>
      </c>
      <c r="O823" s="2" t="s">
        <v>223</v>
      </c>
      <c r="P823" s="2" t="s">
        <v>796</v>
      </c>
      <c r="Q823" s="2" t="s">
        <v>225</v>
      </c>
      <c r="R823" s="2" t="s">
        <v>226</v>
      </c>
      <c r="S823" s="2" t="s">
        <v>5228</v>
      </c>
      <c r="T823" s="2" t="s">
        <v>228</v>
      </c>
      <c r="U823" s="2" t="s">
        <v>452</v>
      </c>
      <c r="V823" s="2" t="s">
        <v>230</v>
      </c>
      <c r="W823" s="2" t="s">
        <v>4124</v>
      </c>
      <c r="X823" s="2" t="s">
        <v>5200</v>
      </c>
      <c r="Y823" s="2" t="s">
        <v>1885</v>
      </c>
      <c r="Z823" s="4">
        <v>170</v>
      </c>
      <c r="AA823" s="4">
        <f>=ROUNDDOWN(28.3333333333333,0)</f>
      </c>
      <c r="AB823" s="5">
        <v>6</v>
      </c>
      <c r="AC823" s="2" t="s">
        <v>5229</v>
      </c>
      <c r="AD823" s="4">
        <v>30</v>
      </c>
      <c r="AE823" s="4">
        <v>120</v>
      </c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>
        <v>55</v>
      </c>
      <c r="AQ823" s="8">
        <v>4184.94</v>
      </c>
      <c r="AR823" s="4">
        <v>84</v>
      </c>
      <c r="AS823" s="8">
        <v>6888.18</v>
      </c>
      <c r="AT823" s="7">
        <v>-0.3452</v>
      </c>
      <c r="AU823" s="7">
        <v>-0.3924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>
        <v>0.4308</v>
      </c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>
        <v>55</v>
      </c>
      <c r="BK823" s="8">
        <v>4184.94</v>
      </c>
      <c r="BL823" s="2" t="s">
        <v>5232</v>
      </c>
      <c r="BM823" s="7">
        <v>1</v>
      </c>
      <c r="BN823" s="7">
        <v>1</v>
      </c>
      <c r="BO823" s="4">
        <v>8</v>
      </c>
      <c r="BP823" s="8">
        <v>673.76</v>
      </c>
      <c r="BQ823" s="4">
        <v>22</v>
      </c>
      <c r="BR823" s="8">
        <v>1852.84</v>
      </c>
      <c r="BS823" s="7">
        <v>-0.6364</v>
      </c>
      <c r="BT823" s="7">
        <v>-0.6364</v>
      </c>
      <c r="BU823" s="2" t="s">
        <v>239</v>
      </c>
      <c r="BV823" s="2" t="s">
        <v>223</v>
      </c>
      <c r="BW823" s="2" t="s">
        <v>226</v>
      </c>
      <c r="BX823" s="2" t="s">
        <v>995</v>
      </c>
      <c r="BY823" s="2" t="s">
        <v>238</v>
      </c>
      <c r="BZ823" s="2" t="s">
        <v>226</v>
      </c>
      <c r="CA823" s="4">
        <v>15</v>
      </c>
      <c r="CB823" s="8">
        <v>1194</v>
      </c>
      <c r="CC823" s="4">
        <v>16</v>
      </c>
      <c r="CD823" s="8">
        <v>1358.56</v>
      </c>
      <c r="CE823" s="7">
        <v>-0.0625</v>
      </c>
      <c r="CF823" s="7">
        <v>-0.1211</v>
      </c>
      <c r="CG823" s="2" t="s">
        <v>239</v>
      </c>
      <c r="CH823" s="2" t="s">
        <v>223</v>
      </c>
      <c r="CI823" s="2" t="s">
        <v>800</v>
      </c>
      <c r="CJ823" s="2" t="s">
        <v>628</v>
      </c>
      <c r="CK823" s="2" t="s">
        <v>238</v>
      </c>
      <c r="CL823" s="2" t="s">
        <v>226</v>
      </c>
      <c r="CM823" s="4">
        <v>2</v>
      </c>
      <c r="CN823" s="8">
        <v>167.32</v>
      </c>
      <c r="CO823" s="4">
        <v>2</v>
      </c>
      <c r="CP823" s="8">
        <v>178.46</v>
      </c>
      <c r="CQ823" s="7"/>
      <c r="CR823" s="7">
        <v>-0.0624</v>
      </c>
      <c r="CS823" s="2" t="s">
        <v>239</v>
      </c>
      <c r="CT823" s="2" t="s">
        <v>223</v>
      </c>
      <c r="CU823" s="2" t="s">
        <v>1734</v>
      </c>
      <c r="CV823" s="2" t="s">
        <v>1588</v>
      </c>
      <c r="CW823" s="2" t="s">
        <v>238</v>
      </c>
      <c r="CX823" s="2" t="s">
        <v>226</v>
      </c>
      <c r="CY823" s="4">
        <v>8</v>
      </c>
      <c r="CZ823" s="8">
        <v>620</v>
      </c>
      <c r="DA823" s="4">
        <v>2</v>
      </c>
      <c r="DB823" s="8">
        <v>155</v>
      </c>
      <c r="DC823" s="7">
        <v>3</v>
      </c>
      <c r="DD823" s="7">
        <v>3</v>
      </c>
      <c r="DE823" s="2" t="s">
        <v>239</v>
      </c>
      <c r="DF823" s="2" t="s">
        <v>223</v>
      </c>
      <c r="DG823" s="2" t="s">
        <v>3262</v>
      </c>
      <c r="DH823" s="2" t="s">
        <v>3941</v>
      </c>
      <c r="DI823" s="2" t="s">
        <v>238</v>
      </c>
      <c r="DJ823" s="2" t="s">
        <v>226</v>
      </c>
      <c r="DK823" s="4">
        <v>8</v>
      </c>
      <c r="DL823" s="8">
        <v>529.15</v>
      </c>
      <c r="DM823" s="4">
        <v>2</v>
      </c>
      <c r="DN823" s="8">
        <v>157.08</v>
      </c>
      <c r="DO823" s="7">
        <v>3</v>
      </c>
      <c r="DP823" s="7">
        <v>2.3687</v>
      </c>
      <c r="DQ823" s="2" t="s">
        <v>239</v>
      </c>
      <c r="DR823" s="2" t="s">
        <v>223</v>
      </c>
      <c r="DS823" s="2" t="s">
        <v>1734</v>
      </c>
      <c r="DT823" s="2" t="s">
        <v>1588</v>
      </c>
      <c r="DU823" s="2" t="s">
        <v>238</v>
      </c>
      <c r="DV823" s="2" t="s">
        <v>226</v>
      </c>
      <c r="DW823" s="4"/>
      <c r="DX823" s="8"/>
      <c r="DY823" s="4">
        <v>2</v>
      </c>
      <c r="DZ823" s="8">
        <v>164.06</v>
      </c>
      <c r="EA823" s="7">
        <v>-1</v>
      </c>
      <c r="EB823" s="7">
        <v>-1</v>
      </c>
      <c r="EC823" s="2" t="s">
        <v>239</v>
      </c>
      <c r="ED823" s="2" t="s">
        <v>223</v>
      </c>
      <c r="EE823" s="2" t="s">
        <v>3691</v>
      </c>
      <c r="EF823" s="2" t="s">
        <v>1174</v>
      </c>
      <c r="EG823" s="2" t="s">
        <v>238</v>
      </c>
      <c r="EH823" s="2" t="s">
        <v>226</v>
      </c>
      <c r="EI823" s="4">
        <v>2</v>
      </c>
      <c r="EJ823" s="8">
        <v>157.08</v>
      </c>
      <c r="EK823" s="4">
        <v>10</v>
      </c>
      <c r="EL823" s="8">
        <v>826.7</v>
      </c>
      <c r="EM823" s="7">
        <v>-0.8</v>
      </c>
      <c r="EN823" s="7">
        <v>-0.81</v>
      </c>
      <c r="EO823" s="2" t="s">
        <v>239</v>
      </c>
      <c r="EP823" s="2" t="s">
        <v>223</v>
      </c>
      <c r="EQ823" s="2" t="s">
        <v>3732</v>
      </c>
      <c r="ER823" s="2" t="s">
        <v>621</v>
      </c>
      <c r="ES823" s="2" t="s">
        <v>238</v>
      </c>
      <c r="ET823" s="2" t="s">
        <v>226</v>
      </c>
      <c r="EU823" s="4">
        <v>9</v>
      </c>
      <c r="EV823" s="8">
        <v>632.7</v>
      </c>
      <c r="EW823" s="4">
        <v>17</v>
      </c>
      <c r="EX823" s="8">
        <v>1320.06</v>
      </c>
      <c r="EY823" s="7">
        <v>-0.4706</v>
      </c>
      <c r="EZ823" s="7">
        <v>-0.5207</v>
      </c>
      <c r="FA823" s="2" t="s">
        <v>239</v>
      </c>
      <c r="FB823" s="2" t="s">
        <v>223</v>
      </c>
      <c r="FC823" s="2" t="s">
        <v>3405</v>
      </c>
      <c r="FD823" s="2" t="s">
        <v>809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223</v>
      </c>
      <c r="FO823" s="2" t="s">
        <v>1734</v>
      </c>
      <c r="FP823" s="2" t="s">
        <v>226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239</v>
      </c>
      <c r="FZ823" s="2" t="s">
        <v>223</v>
      </c>
      <c r="GA823" s="2" t="s">
        <v>661</v>
      </c>
      <c r="GB823" s="2" t="s">
        <v>226</v>
      </c>
      <c r="GC823" s="2" t="s">
        <v>238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252</v>
      </c>
      <c r="GL823" s="2" t="s">
        <v>223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/>
      <c r="GR823" s="8"/>
      <c r="GS823" s="4">
        <v>5</v>
      </c>
      <c r="GT823" s="8">
        <v>410.15</v>
      </c>
      <c r="GU823" s="7">
        <v>-1</v>
      </c>
      <c r="GV823" s="7">
        <v>-1</v>
      </c>
      <c r="GW823" s="2" t="s">
        <v>239</v>
      </c>
      <c r="GX823" s="2" t="s">
        <v>223</v>
      </c>
      <c r="GY823" s="2" t="s">
        <v>776</v>
      </c>
      <c r="GZ823" s="2" t="s">
        <v>3474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223</v>
      </c>
      <c r="HK823" s="2" t="s">
        <v>1316</v>
      </c>
      <c r="HL823" s="2" t="s">
        <v>226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239</v>
      </c>
      <c r="HV823" s="2" t="s">
        <v>261</v>
      </c>
      <c r="HW823" s="2" t="s">
        <v>607</v>
      </c>
      <c r="HX823" s="2" t="s">
        <v>1250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252</v>
      </c>
      <c r="IH823" s="2" t="s">
        <v>223</v>
      </c>
      <c r="II823" s="2" t="s">
        <v>226</v>
      </c>
      <c r="IJ823" s="2" t="s">
        <v>226</v>
      </c>
      <c r="IK823" s="2" t="s">
        <v>238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226</v>
      </c>
      <c r="IT823" s="2" t="s">
        <v>226</v>
      </c>
      <c r="IU823" s="2" t="s">
        <v>226</v>
      </c>
      <c r="IV823" s="2" t="s">
        <v>226</v>
      </c>
      <c r="IW823" s="2" t="s">
        <v>226</v>
      </c>
      <c r="IX823" s="2" t="s">
        <v>226</v>
      </c>
      <c r="IY823" s="4">
        <v>2</v>
      </c>
      <c r="IZ823" s="8">
        <v>140.62</v>
      </c>
      <c r="JA823" s="4">
        <v>1</v>
      </c>
      <c r="JB823" s="8">
        <v>78.11</v>
      </c>
      <c r="JC823" s="7">
        <v>1</v>
      </c>
      <c r="JD823" s="7">
        <v>0.8003</v>
      </c>
      <c r="JE823" s="2" t="s">
        <v>239</v>
      </c>
      <c r="JF823" s="2" t="s">
        <v>223</v>
      </c>
      <c r="JG823" s="2" t="s">
        <v>640</v>
      </c>
      <c r="JH823" s="2" t="s">
        <v>620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239</v>
      </c>
      <c r="JR823" s="2" t="s">
        <v>223</v>
      </c>
      <c r="JS823" s="2" t="s">
        <v>5233</v>
      </c>
      <c r="JT823" s="2" t="s">
        <v>1759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223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337</v>
      </c>
      <c r="KP823" s="2" t="s">
        <v>223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239</v>
      </c>
      <c r="LB823" s="2" t="s">
        <v>223</v>
      </c>
      <c r="LC823" s="2" t="s">
        <v>1731</v>
      </c>
      <c r="LD823" s="2" t="s">
        <v>1678</v>
      </c>
      <c r="LE823" s="2" t="s">
        <v>238</v>
      </c>
      <c r="LF823" s="2" t="s">
        <v>226</v>
      </c>
      <c r="LG823" s="4">
        <v>1</v>
      </c>
      <c r="LH823" s="8">
        <v>70.31</v>
      </c>
      <c r="LI823" s="4"/>
      <c r="LJ823" s="8"/>
      <c r="LK823" s="7"/>
      <c r="LL823" s="7"/>
      <c r="LM823" s="2" t="s">
        <v>239</v>
      </c>
      <c r="LN823" s="2" t="s">
        <v>223</v>
      </c>
      <c r="LO823" s="2" t="s">
        <v>3575</v>
      </c>
      <c r="LP823" s="2" t="s">
        <v>383</v>
      </c>
      <c r="LQ823" s="2" t="s">
        <v>238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239</v>
      </c>
      <c r="LZ823" s="2" t="s">
        <v>223</v>
      </c>
      <c r="MA823" s="2" t="s">
        <v>668</v>
      </c>
      <c r="MB823" s="2" t="s">
        <v>226</v>
      </c>
      <c r="MC823" s="2" t="s">
        <v>238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239</v>
      </c>
      <c r="MX823" s="2" t="s">
        <v>223</v>
      </c>
      <c r="MY823" s="2" t="s">
        <v>617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>
        <v>2</v>
      </c>
      <c r="NF823" s="8">
        <v>168.42</v>
      </c>
      <c r="NG823" s="7">
        <v>-1</v>
      </c>
      <c r="NH823" s="7">
        <v>-1</v>
      </c>
      <c r="NI823" s="2" t="s">
        <v>239</v>
      </c>
      <c r="NJ823" s="2" t="s">
        <v>261</v>
      </c>
      <c r="NK823" s="2" t="s">
        <v>1086</v>
      </c>
      <c r="NL823" s="2" t="s">
        <v>745</v>
      </c>
      <c r="NM823" s="2" t="s">
        <v>238</v>
      </c>
      <c r="NN823" s="2" t="s">
        <v>226</v>
      </c>
      <c r="NO823" s="4"/>
      <c r="NP823" s="8"/>
      <c r="NQ823" s="4">
        <v>3</v>
      </c>
      <c r="NR823" s="8">
        <v>218.74</v>
      </c>
      <c r="NS823" s="7">
        <v>-1</v>
      </c>
      <c r="NT823" s="7">
        <v>-1</v>
      </c>
      <c r="NU823" s="2" t="s">
        <v>239</v>
      </c>
      <c r="NV823" s="2" t="s">
        <v>237</v>
      </c>
      <c r="NW823" s="2" t="s">
        <v>604</v>
      </c>
      <c r="NX823" s="2" t="s">
        <v>3303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239</v>
      </c>
      <c r="OH823" s="2" t="s">
        <v>237</v>
      </c>
      <c r="OI823" s="2" t="s">
        <v>2275</v>
      </c>
      <c r="OJ823" s="2" t="s">
        <v>3433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252</v>
      </c>
      <c r="OT823" s="2" t="s">
        <v>223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239</v>
      </c>
      <c r="PF823" s="2" t="s">
        <v>223</v>
      </c>
      <c r="PG823" s="2" t="s">
        <v>3085</v>
      </c>
      <c r="PH823" s="2" t="s">
        <v>226</v>
      </c>
      <c r="PI823" s="2" t="s">
        <v>238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266</v>
      </c>
      <c r="QD823" s="2" t="s">
        <v>223</v>
      </c>
      <c r="QE823" s="2" t="s">
        <v>226</v>
      </c>
      <c r="QF823" s="2" t="s">
        <v>226</v>
      </c>
      <c r="QG823" s="2" t="s">
        <v>238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239</v>
      </c>
      <c r="QP823" s="2" t="s">
        <v>237</v>
      </c>
      <c r="QQ823" s="2" t="s">
        <v>3028</v>
      </c>
      <c r="QR823" s="2" t="s">
        <v>226</v>
      </c>
      <c r="QS823" s="2" t="s">
        <v>238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266</v>
      </c>
      <c r="RB823" s="2" t="s">
        <v>223</v>
      </c>
      <c r="RC823" s="2" t="s">
        <v>226</v>
      </c>
      <c r="RD823" s="2" t="s">
        <v>226</v>
      </c>
      <c r="RE823" s="2" t="s">
        <v>238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252</v>
      </c>
      <c r="RN823" s="2" t="s">
        <v>223</v>
      </c>
      <c r="RO823" s="2" t="s">
        <v>226</v>
      </c>
      <c r="RP823" s="2" t="s">
        <v>226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236</v>
      </c>
      <c r="RZ823" s="2" t="s">
        <v>237</v>
      </c>
      <c r="SA823" s="2" t="s">
        <v>226</v>
      </c>
      <c r="SB823" s="2" t="s">
        <v>226</v>
      </c>
      <c r="SC823" s="2" t="s">
        <v>238</v>
      </c>
      <c r="SD823" s="2" t="s">
        <v>226</v>
      </c>
      <c r="SE823" s="4">
        <v>170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>
        <v>30</v>
      </c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>
        <v>90</v>
      </c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</row>
    <row r="824">
      <c r="A824" s="2" t="s">
        <v>5234</v>
      </c>
      <c r="B824" s="2" t="s">
        <v>577</v>
      </c>
      <c r="C824" s="2" t="s">
        <v>5194</v>
      </c>
      <c r="D824" s="2" t="s">
        <v>215</v>
      </c>
      <c r="E824" s="2" t="s">
        <v>216</v>
      </c>
      <c r="F824" s="2" t="s">
        <v>5195</v>
      </c>
      <c r="G824" s="2" t="s">
        <v>5196</v>
      </c>
      <c r="H824" s="2" t="s">
        <v>5197</v>
      </c>
      <c r="I824" s="2" t="s">
        <v>5198</v>
      </c>
      <c r="J824" s="2" t="s">
        <v>268</v>
      </c>
      <c r="K824" s="2" t="s">
        <v>1341</v>
      </c>
      <c r="L824" s="3">
        <v>75.6</v>
      </c>
      <c r="M824" s="3">
        <v>79.38</v>
      </c>
      <c r="N824" s="3">
        <v>159.99</v>
      </c>
      <c r="O824" s="2" t="s">
        <v>223</v>
      </c>
      <c r="P824" s="2" t="s">
        <v>796</v>
      </c>
      <c r="Q824" s="2" t="s">
        <v>225</v>
      </c>
      <c r="R824" s="2" t="s">
        <v>226</v>
      </c>
      <c r="S824" s="2" t="s">
        <v>5228</v>
      </c>
      <c r="T824" s="2" t="s">
        <v>228</v>
      </c>
      <c r="U824" s="2" t="s">
        <v>452</v>
      </c>
      <c r="V824" s="2" t="s">
        <v>230</v>
      </c>
      <c r="W824" s="2" t="s">
        <v>4124</v>
      </c>
      <c r="X824" s="2" t="s">
        <v>5200</v>
      </c>
      <c r="Y824" s="2" t="s">
        <v>1121</v>
      </c>
      <c r="Z824" s="4">
        <v>84</v>
      </c>
      <c r="AA824" s="4">
        <f>=ROUNDDOWN(14,0)</f>
      </c>
      <c r="AB824" s="5">
        <v>6</v>
      </c>
      <c r="AC824" s="2" t="s">
        <v>5229</v>
      </c>
      <c r="AD824" s="4">
        <v>50</v>
      </c>
      <c r="AE824" s="4">
        <v>110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>
        <v>51</v>
      </c>
      <c r="AQ824" s="8">
        <v>4564.98</v>
      </c>
      <c r="AR824" s="4">
        <v>86</v>
      </c>
      <c r="AS824" s="8">
        <v>8008.87</v>
      </c>
      <c r="AT824" s="7">
        <v>-0.407</v>
      </c>
      <c r="AU824" s="7">
        <v>-0.43</v>
      </c>
      <c r="AV824" s="4" t="s">
        <v>226</v>
      </c>
      <c r="AW824" s="8" t="s">
        <v>226</v>
      </c>
      <c r="AX824" s="4" t="s">
        <v>226</v>
      </c>
      <c r="AY824" s="8" t="s">
        <v>226</v>
      </c>
      <c r="AZ824" s="7" t="s">
        <v>226</v>
      </c>
      <c r="BA824" s="7" t="s">
        <v>226</v>
      </c>
      <c r="BB824" s="7">
        <v>0.4699</v>
      </c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 t="s">
        <v>226</v>
      </c>
      <c r="BJ824" s="4">
        <v>51</v>
      </c>
      <c r="BK824" s="8">
        <v>4564.98</v>
      </c>
      <c r="BL824" s="2" t="s">
        <v>5235</v>
      </c>
      <c r="BM824" s="7">
        <v>1</v>
      </c>
      <c r="BN824" s="7">
        <v>1</v>
      </c>
      <c r="BO824" s="4">
        <v>14</v>
      </c>
      <c r="BP824" s="8">
        <v>1329.02</v>
      </c>
      <c r="BQ824" s="4">
        <v>30</v>
      </c>
      <c r="BR824" s="8">
        <v>2847.9</v>
      </c>
      <c r="BS824" s="7">
        <v>-0.5333</v>
      </c>
      <c r="BT824" s="7">
        <v>-0.5333</v>
      </c>
      <c r="BU824" s="2" t="s">
        <v>239</v>
      </c>
      <c r="BV824" s="2" t="s">
        <v>223</v>
      </c>
      <c r="BW824" s="2" t="s">
        <v>226</v>
      </c>
      <c r="BX824" s="2" t="s">
        <v>995</v>
      </c>
      <c r="BY824" s="2" t="s">
        <v>238</v>
      </c>
      <c r="BZ824" s="2" t="s">
        <v>226</v>
      </c>
      <c r="CA824" s="4">
        <v>17</v>
      </c>
      <c r="CB824" s="8">
        <v>1562.64</v>
      </c>
      <c r="CC824" s="4">
        <v>15</v>
      </c>
      <c r="CD824" s="8">
        <v>1459.95</v>
      </c>
      <c r="CE824" s="7">
        <v>0.1333</v>
      </c>
      <c r="CF824" s="7">
        <v>0.0703</v>
      </c>
      <c r="CG824" s="2" t="s">
        <v>239</v>
      </c>
      <c r="CH824" s="2" t="s">
        <v>223</v>
      </c>
      <c r="CI824" s="2" t="s">
        <v>800</v>
      </c>
      <c r="CJ824" s="2" t="s">
        <v>628</v>
      </c>
      <c r="CK824" s="2" t="s">
        <v>238</v>
      </c>
      <c r="CL824" s="2" t="s">
        <v>226</v>
      </c>
      <c r="CM824" s="4">
        <v>5</v>
      </c>
      <c r="CN824" s="8">
        <v>481.6</v>
      </c>
      <c r="CO824" s="4">
        <v>4</v>
      </c>
      <c r="CP824" s="8">
        <v>407.92</v>
      </c>
      <c r="CQ824" s="7">
        <v>0.25</v>
      </c>
      <c r="CR824" s="7">
        <v>0.1806</v>
      </c>
      <c r="CS824" s="2" t="s">
        <v>239</v>
      </c>
      <c r="CT824" s="2" t="s">
        <v>223</v>
      </c>
      <c r="CU824" s="2" t="s">
        <v>1727</v>
      </c>
      <c r="CV824" s="2" t="s">
        <v>804</v>
      </c>
      <c r="CW824" s="2" t="s">
        <v>238</v>
      </c>
      <c r="CX824" s="2" t="s">
        <v>226</v>
      </c>
      <c r="CY824" s="4">
        <v>3</v>
      </c>
      <c r="CZ824" s="8">
        <v>262.5</v>
      </c>
      <c r="DA824" s="4">
        <v>3</v>
      </c>
      <c r="DB824" s="8">
        <v>262.5</v>
      </c>
      <c r="DC824" s="7"/>
      <c r="DD824" s="7"/>
      <c r="DE824" s="2" t="s">
        <v>239</v>
      </c>
      <c r="DF824" s="2" t="s">
        <v>223</v>
      </c>
      <c r="DG824" s="2" t="s">
        <v>3262</v>
      </c>
      <c r="DH824" s="2" t="s">
        <v>1869</v>
      </c>
      <c r="DI824" s="2" t="s">
        <v>238</v>
      </c>
      <c r="DJ824" s="2" t="s">
        <v>226</v>
      </c>
      <c r="DK824" s="4">
        <v>8</v>
      </c>
      <c r="DL824" s="8">
        <v>578.89</v>
      </c>
      <c r="DM824" s="4">
        <v>4</v>
      </c>
      <c r="DN824" s="8">
        <v>339</v>
      </c>
      <c r="DO824" s="7">
        <v>1</v>
      </c>
      <c r="DP824" s="7">
        <v>0.7076</v>
      </c>
      <c r="DQ824" s="2" t="s">
        <v>239</v>
      </c>
      <c r="DR824" s="2" t="s">
        <v>223</v>
      </c>
      <c r="DS824" s="2" t="s">
        <v>1727</v>
      </c>
      <c r="DT824" s="2" t="s">
        <v>611</v>
      </c>
      <c r="DU824" s="2" t="s">
        <v>238</v>
      </c>
      <c r="DV824" s="2" t="s">
        <v>226</v>
      </c>
      <c r="DW824" s="4"/>
      <c r="DX824" s="8"/>
      <c r="DY824" s="4">
        <v>1</v>
      </c>
      <c r="DZ824" s="8">
        <v>92.61</v>
      </c>
      <c r="EA824" s="7">
        <v>-1</v>
      </c>
      <c r="EB824" s="7">
        <v>-1</v>
      </c>
      <c r="EC824" s="2" t="s">
        <v>239</v>
      </c>
      <c r="ED824" s="2" t="s">
        <v>223</v>
      </c>
      <c r="EE824" s="2" t="s">
        <v>2470</v>
      </c>
      <c r="EF824" s="2" t="s">
        <v>1616</v>
      </c>
      <c r="EG824" s="2" t="s">
        <v>238</v>
      </c>
      <c r="EH824" s="2" t="s">
        <v>226</v>
      </c>
      <c r="EI824" s="4"/>
      <c r="EJ824" s="8"/>
      <c r="EK824" s="4">
        <v>4</v>
      </c>
      <c r="EL824" s="8">
        <v>377.92</v>
      </c>
      <c r="EM824" s="7">
        <v>-1</v>
      </c>
      <c r="EN824" s="7">
        <v>-1</v>
      </c>
      <c r="EO824" s="2" t="s">
        <v>239</v>
      </c>
      <c r="EP824" s="2" t="s">
        <v>223</v>
      </c>
      <c r="EQ824" s="2" t="s">
        <v>3732</v>
      </c>
      <c r="ER824" s="2" t="s">
        <v>1610</v>
      </c>
      <c r="ES824" s="2" t="s">
        <v>238</v>
      </c>
      <c r="ET824" s="2" t="s">
        <v>226</v>
      </c>
      <c r="EU824" s="4">
        <v>1</v>
      </c>
      <c r="EV824" s="8">
        <v>79.38</v>
      </c>
      <c r="EW824" s="4">
        <v>9</v>
      </c>
      <c r="EX824" s="8">
        <v>745.2</v>
      </c>
      <c r="EY824" s="7">
        <v>-0.8889</v>
      </c>
      <c r="EZ824" s="7">
        <v>-0.8935</v>
      </c>
      <c r="FA824" s="2" t="s">
        <v>239</v>
      </c>
      <c r="FB824" s="2" t="s">
        <v>223</v>
      </c>
      <c r="FC824" s="2" t="s">
        <v>3405</v>
      </c>
      <c r="FD824" s="2" t="s">
        <v>809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223</v>
      </c>
      <c r="FO824" s="2" t="s">
        <v>1727</v>
      </c>
      <c r="FP824" s="2" t="s">
        <v>611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239</v>
      </c>
      <c r="FZ824" s="2" t="s">
        <v>223</v>
      </c>
      <c r="GA824" s="2" t="s">
        <v>661</v>
      </c>
      <c r="GB824" s="2" t="s">
        <v>226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252</v>
      </c>
      <c r="GL824" s="2" t="s">
        <v>223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>
        <v>2</v>
      </c>
      <c r="GR824" s="8">
        <v>185.22</v>
      </c>
      <c r="GS824" s="4">
        <v>6</v>
      </c>
      <c r="GT824" s="8">
        <v>555.66</v>
      </c>
      <c r="GU824" s="7">
        <v>-0.6667</v>
      </c>
      <c r="GV824" s="7">
        <v>-0.6667</v>
      </c>
      <c r="GW824" s="2" t="s">
        <v>239</v>
      </c>
      <c r="GX824" s="2" t="s">
        <v>223</v>
      </c>
      <c r="GY824" s="2" t="s">
        <v>776</v>
      </c>
      <c r="GZ824" s="2" t="s">
        <v>3536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239</v>
      </c>
      <c r="HJ824" s="2" t="s">
        <v>223</v>
      </c>
      <c r="HK824" s="2" t="s">
        <v>1316</v>
      </c>
      <c r="HL824" s="2" t="s">
        <v>226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239</v>
      </c>
      <c r="HV824" s="2" t="s">
        <v>261</v>
      </c>
      <c r="HW824" s="2" t="s">
        <v>607</v>
      </c>
      <c r="HX824" s="2" t="s">
        <v>1186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252</v>
      </c>
      <c r="IH824" s="2" t="s">
        <v>223</v>
      </c>
      <c r="II824" s="2" t="s">
        <v>226</v>
      </c>
      <c r="IJ824" s="2" t="s">
        <v>226</v>
      </c>
      <c r="IK824" s="2" t="s">
        <v>238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226</v>
      </c>
      <c r="IT824" s="2" t="s">
        <v>226</v>
      </c>
      <c r="IU824" s="2" t="s">
        <v>226</v>
      </c>
      <c r="IV824" s="2" t="s">
        <v>226</v>
      </c>
      <c r="IW824" s="2" t="s">
        <v>226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448</v>
      </c>
      <c r="JF824" s="2" t="s">
        <v>223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>
        <v>1</v>
      </c>
      <c r="JL824" s="8">
        <v>85.73</v>
      </c>
      <c r="JM824" s="4">
        <v>2</v>
      </c>
      <c r="JN824" s="8">
        <v>190.52</v>
      </c>
      <c r="JO824" s="7">
        <v>-0.5</v>
      </c>
      <c r="JP824" s="7">
        <v>-0.55</v>
      </c>
      <c r="JQ824" s="2" t="s">
        <v>239</v>
      </c>
      <c r="JR824" s="2" t="s">
        <v>223</v>
      </c>
      <c r="JS824" s="2" t="s">
        <v>5233</v>
      </c>
      <c r="JT824" s="2" t="s">
        <v>514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223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337</v>
      </c>
      <c r="KP824" s="2" t="s">
        <v>223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239</v>
      </c>
      <c r="LB824" s="2" t="s">
        <v>223</v>
      </c>
      <c r="LC824" s="2" t="s">
        <v>1059</v>
      </c>
      <c r="LD824" s="2" t="s">
        <v>226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239</v>
      </c>
      <c r="LN824" s="2" t="s">
        <v>223</v>
      </c>
      <c r="LO824" s="2" t="s">
        <v>3575</v>
      </c>
      <c r="LP824" s="2" t="s">
        <v>493</v>
      </c>
      <c r="LQ824" s="2" t="s">
        <v>238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239</v>
      </c>
      <c r="LZ824" s="2" t="s">
        <v>223</v>
      </c>
      <c r="MA824" s="2" t="s">
        <v>668</v>
      </c>
      <c r="MB824" s="2" t="s">
        <v>226</v>
      </c>
      <c r="MC824" s="2" t="s">
        <v>238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239</v>
      </c>
      <c r="MX824" s="2" t="s">
        <v>223</v>
      </c>
      <c r="MY824" s="2" t="s">
        <v>617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>
        <v>3</v>
      </c>
      <c r="NF824" s="8">
        <v>288.69</v>
      </c>
      <c r="NG824" s="7">
        <v>-1</v>
      </c>
      <c r="NH824" s="7">
        <v>-1</v>
      </c>
      <c r="NI824" s="2" t="s">
        <v>239</v>
      </c>
      <c r="NJ824" s="2" t="s">
        <v>261</v>
      </c>
      <c r="NK824" s="2" t="s">
        <v>1086</v>
      </c>
      <c r="NL824" s="2" t="s">
        <v>2155</v>
      </c>
      <c r="NM824" s="2" t="s">
        <v>238</v>
      </c>
      <c r="NN824" s="2" t="s">
        <v>226</v>
      </c>
      <c r="NO824" s="4"/>
      <c r="NP824" s="8"/>
      <c r="NQ824" s="4">
        <v>5</v>
      </c>
      <c r="NR824" s="8">
        <v>441</v>
      </c>
      <c r="NS824" s="7">
        <v>-1</v>
      </c>
      <c r="NT824" s="7">
        <v>-1</v>
      </c>
      <c r="NU824" s="2" t="s">
        <v>239</v>
      </c>
      <c r="NV824" s="2" t="s">
        <v>237</v>
      </c>
      <c r="NW824" s="2" t="s">
        <v>804</v>
      </c>
      <c r="NX824" s="2" t="s">
        <v>855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239</v>
      </c>
      <c r="OH824" s="2" t="s">
        <v>237</v>
      </c>
      <c r="OI824" s="2" t="s">
        <v>2275</v>
      </c>
      <c r="OJ824" s="2" t="s">
        <v>1249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252</v>
      </c>
      <c r="OT824" s="2" t="s">
        <v>223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239</v>
      </c>
      <c r="PF824" s="2" t="s">
        <v>223</v>
      </c>
      <c r="PG824" s="2" t="s">
        <v>3085</v>
      </c>
      <c r="PH824" s="2" t="s">
        <v>226</v>
      </c>
      <c r="PI824" s="2" t="s">
        <v>238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266</v>
      </c>
      <c r="QD824" s="2" t="s">
        <v>223</v>
      </c>
      <c r="QE824" s="2" t="s">
        <v>226</v>
      </c>
      <c r="QF824" s="2" t="s">
        <v>226</v>
      </c>
      <c r="QG824" s="2" t="s">
        <v>238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239</v>
      </c>
      <c r="QP824" s="2" t="s">
        <v>237</v>
      </c>
      <c r="QQ824" s="2" t="s">
        <v>3028</v>
      </c>
      <c r="QR824" s="2" t="s">
        <v>226</v>
      </c>
      <c r="QS824" s="2" t="s">
        <v>238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266</v>
      </c>
      <c r="RB824" s="2" t="s">
        <v>223</v>
      </c>
      <c r="RC824" s="2" t="s">
        <v>226</v>
      </c>
      <c r="RD824" s="2" t="s">
        <v>226</v>
      </c>
      <c r="RE824" s="2" t="s">
        <v>238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252</v>
      </c>
      <c r="RN824" s="2" t="s">
        <v>223</v>
      </c>
      <c r="RO824" s="2" t="s">
        <v>226</v>
      </c>
      <c r="RP824" s="2" t="s">
        <v>226</v>
      </c>
      <c r="RQ824" s="2" t="s">
        <v>238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236</v>
      </c>
      <c r="RZ824" s="2" t="s">
        <v>237</v>
      </c>
      <c r="SA824" s="2" t="s">
        <v>226</v>
      </c>
      <c r="SB824" s="2" t="s">
        <v>226</v>
      </c>
      <c r="SC824" s="2" t="s">
        <v>238</v>
      </c>
      <c r="SD824" s="2" t="s">
        <v>226</v>
      </c>
      <c r="SE824" s="4">
        <v>84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>
        <v>50</v>
      </c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>
        <v>60</v>
      </c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</row>
    <row r="825">
      <c r="A825" s="2" t="s">
        <v>5236</v>
      </c>
      <c r="B825" s="2" t="s">
        <v>577</v>
      </c>
      <c r="C825" s="2" t="s">
        <v>5194</v>
      </c>
      <c r="D825" s="2" t="s">
        <v>215</v>
      </c>
      <c r="E825" s="2" t="s">
        <v>216</v>
      </c>
      <c r="F825" s="2" t="s">
        <v>5195</v>
      </c>
      <c r="G825" s="2" t="s">
        <v>5196</v>
      </c>
      <c r="H825" s="2" t="s">
        <v>5197</v>
      </c>
      <c r="I825" s="2" t="s">
        <v>5198</v>
      </c>
      <c r="J825" s="2" t="s">
        <v>582</v>
      </c>
      <c r="K825" s="2" t="s">
        <v>282</v>
      </c>
      <c r="L825" s="3">
        <v>52.88</v>
      </c>
      <c r="M825" s="3">
        <v>55.52</v>
      </c>
      <c r="N825" s="3">
        <v>109.99</v>
      </c>
      <c r="O825" s="2" t="s">
        <v>223</v>
      </c>
      <c r="P825" s="2" t="s">
        <v>736</v>
      </c>
      <c r="Q825" s="2" t="s">
        <v>225</v>
      </c>
      <c r="R825" s="2" t="s">
        <v>226</v>
      </c>
      <c r="S825" s="2" t="s">
        <v>5237</v>
      </c>
      <c r="T825" s="2" t="s">
        <v>228</v>
      </c>
      <c r="U825" s="2" t="s">
        <v>229</v>
      </c>
      <c r="V825" s="2" t="s">
        <v>230</v>
      </c>
      <c r="W825" s="2" t="s">
        <v>4124</v>
      </c>
      <c r="X825" s="2" t="s">
        <v>5200</v>
      </c>
      <c r="Y825" s="2" t="s">
        <v>1809</v>
      </c>
      <c r="Z825" s="4">
        <v>543</v>
      </c>
      <c r="AA825" s="4">
        <f>=ROUNDDOWN(77.5714285714286,0)</f>
      </c>
      <c r="AB825" s="5">
        <v>7</v>
      </c>
      <c r="AC825" s="2" t="s">
        <v>5238</v>
      </c>
      <c r="AD825" s="4">
        <v>100</v>
      </c>
      <c r="AE825" s="4">
        <v>100</v>
      </c>
      <c r="AF825" s="6">
        <v>66</v>
      </c>
      <c r="AG825" s="6">
        <v>49</v>
      </c>
      <c r="AH825" s="7">
        <v>1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36</v>
      </c>
      <c r="AQ825" s="8">
        <v>2119.48</v>
      </c>
      <c r="AR825" s="4">
        <v>68</v>
      </c>
      <c r="AS825" s="8">
        <v>4397.84</v>
      </c>
      <c r="AT825" s="7">
        <v>-0.4706</v>
      </c>
      <c r="AU825" s="7">
        <v>-0.5181</v>
      </c>
      <c r="AV825" s="4">
        <v>116</v>
      </c>
      <c r="AW825" s="8">
        <v>8354.05</v>
      </c>
      <c r="AX825" s="4">
        <v>313</v>
      </c>
      <c r="AY825" s="8">
        <v>25146.29</v>
      </c>
      <c r="AZ825" s="7">
        <v>-0.6294</v>
      </c>
      <c r="BA825" s="7">
        <v>-0.6678</v>
      </c>
      <c r="BB825" s="7">
        <v>0.2537</v>
      </c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>
        <v>0.0866</v>
      </c>
      <c r="BJ825" s="4">
        <v>36</v>
      </c>
      <c r="BK825" s="8">
        <v>2119.48</v>
      </c>
      <c r="BL825" s="2" t="s">
        <v>5239</v>
      </c>
      <c r="BM825" s="7">
        <v>1</v>
      </c>
      <c r="BN825" s="7">
        <v>1</v>
      </c>
      <c r="BO825" s="4"/>
      <c r="BP825" s="8"/>
      <c r="BQ825" s="4">
        <v>19</v>
      </c>
      <c r="BR825" s="8">
        <v>1239.94</v>
      </c>
      <c r="BS825" s="7">
        <v>-1</v>
      </c>
      <c r="BT825" s="7">
        <v>-1</v>
      </c>
      <c r="BU825" s="2" t="s">
        <v>239</v>
      </c>
      <c r="BV825" s="2" t="s">
        <v>223</v>
      </c>
      <c r="BW825" s="2" t="s">
        <v>226</v>
      </c>
      <c r="BX825" s="2" t="s">
        <v>1073</v>
      </c>
      <c r="BY825" s="2" t="s">
        <v>238</v>
      </c>
      <c r="BZ825" s="2" t="s">
        <v>226</v>
      </c>
      <c r="CA825" s="4">
        <v>16</v>
      </c>
      <c r="CB825" s="8">
        <v>964.64</v>
      </c>
      <c r="CC825" s="4">
        <v>18</v>
      </c>
      <c r="CD825" s="8">
        <v>1175.76</v>
      </c>
      <c r="CE825" s="7">
        <v>-0.1111</v>
      </c>
      <c r="CF825" s="7">
        <v>-0.1796</v>
      </c>
      <c r="CG825" s="2" t="s">
        <v>239</v>
      </c>
      <c r="CH825" s="2" t="s">
        <v>223</v>
      </c>
      <c r="CI825" s="2" t="s">
        <v>1064</v>
      </c>
      <c r="CJ825" s="2" t="s">
        <v>1812</v>
      </c>
      <c r="CK825" s="2" t="s">
        <v>238</v>
      </c>
      <c r="CL825" s="2" t="s">
        <v>226</v>
      </c>
      <c r="CM825" s="4">
        <v>7</v>
      </c>
      <c r="CN825" s="8">
        <v>452.97</v>
      </c>
      <c r="CO825" s="4">
        <v>4</v>
      </c>
      <c r="CP825" s="8">
        <v>280.44</v>
      </c>
      <c r="CQ825" s="7">
        <v>0.75</v>
      </c>
      <c r="CR825" s="7">
        <v>0.6152</v>
      </c>
      <c r="CS825" s="2" t="s">
        <v>239</v>
      </c>
      <c r="CT825" s="2" t="s">
        <v>223</v>
      </c>
      <c r="CU825" s="2" t="s">
        <v>981</v>
      </c>
      <c r="CV825" s="2" t="s">
        <v>1826</v>
      </c>
      <c r="CW825" s="2" t="s">
        <v>238</v>
      </c>
      <c r="CX825" s="2" t="s">
        <v>226</v>
      </c>
      <c r="CY825" s="4">
        <v>1</v>
      </c>
      <c r="CZ825" s="8">
        <v>62.5</v>
      </c>
      <c r="DA825" s="4">
        <v>1</v>
      </c>
      <c r="DB825" s="8">
        <v>62.5</v>
      </c>
      <c r="DC825" s="7"/>
      <c r="DD825" s="7"/>
      <c r="DE825" s="2" t="s">
        <v>239</v>
      </c>
      <c r="DF825" s="2" t="s">
        <v>223</v>
      </c>
      <c r="DG825" s="2" t="s">
        <v>1812</v>
      </c>
      <c r="DH825" s="2" t="s">
        <v>1865</v>
      </c>
      <c r="DI825" s="2" t="s">
        <v>238</v>
      </c>
      <c r="DJ825" s="2" t="s">
        <v>226</v>
      </c>
      <c r="DK825" s="4">
        <v>6</v>
      </c>
      <c r="DL825" s="8">
        <v>289.78</v>
      </c>
      <c r="DM825" s="4">
        <v>8</v>
      </c>
      <c r="DN825" s="8">
        <v>475.32</v>
      </c>
      <c r="DO825" s="7">
        <v>-0.25</v>
      </c>
      <c r="DP825" s="7">
        <v>-0.3903</v>
      </c>
      <c r="DQ825" s="2" t="s">
        <v>239</v>
      </c>
      <c r="DR825" s="2" t="s">
        <v>223</v>
      </c>
      <c r="DS825" s="2" t="s">
        <v>1038</v>
      </c>
      <c r="DT825" s="2" t="s">
        <v>2314</v>
      </c>
      <c r="DU825" s="2" t="s">
        <v>238</v>
      </c>
      <c r="DV825" s="2" t="s">
        <v>226</v>
      </c>
      <c r="DW825" s="4">
        <v>1</v>
      </c>
      <c r="DX825" s="8">
        <v>64.77</v>
      </c>
      <c r="DY825" s="4">
        <v>3</v>
      </c>
      <c r="DZ825" s="8">
        <v>194.31</v>
      </c>
      <c r="EA825" s="7">
        <v>-0.6667</v>
      </c>
      <c r="EB825" s="7">
        <v>-0.6667</v>
      </c>
      <c r="EC825" s="2" t="s">
        <v>239</v>
      </c>
      <c r="ED825" s="2" t="s">
        <v>223</v>
      </c>
      <c r="EE825" s="2" t="s">
        <v>1027</v>
      </c>
      <c r="EF825" s="2" t="s">
        <v>1044</v>
      </c>
      <c r="EG825" s="2" t="s">
        <v>238</v>
      </c>
      <c r="EH825" s="2" t="s">
        <v>226</v>
      </c>
      <c r="EI825" s="4"/>
      <c r="EJ825" s="8"/>
      <c r="EK825" s="4">
        <v>8</v>
      </c>
      <c r="EL825" s="8">
        <v>519.6</v>
      </c>
      <c r="EM825" s="7">
        <v>-1</v>
      </c>
      <c r="EN825" s="7">
        <v>-1</v>
      </c>
      <c r="EO825" s="2" t="s">
        <v>239</v>
      </c>
      <c r="EP825" s="2" t="s">
        <v>223</v>
      </c>
      <c r="EQ825" s="2" t="s">
        <v>1815</v>
      </c>
      <c r="ER825" s="2" t="s">
        <v>3355</v>
      </c>
      <c r="ES825" s="2" t="s">
        <v>238</v>
      </c>
      <c r="ET825" s="2" t="s">
        <v>226</v>
      </c>
      <c r="EU825" s="4">
        <v>4</v>
      </c>
      <c r="EV825" s="8">
        <v>224.86</v>
      </c>
      <c r="EW825" s="4">
        <v>3</v>
      </c>
      <c r="EX825" s="8">
        <v>185.04</v>
      </c>
      <c r="EY825" s="7">
        <v>0.3333</v>
      </c>
      <c r="EZ825" s="7">
        <v>0.2152</v>
      </c>
      <c r="FA825" s="2" t="s">
        <v>239</v>
      </c>
      <c r="FB825" s="2" t="s">
        <v>223</v>
      </c>
      <c r="FC825" s="2" t="s">
        <v>1115</v>
      </c>
      <c r="FD825" s="2" t="s">
        <v>1064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223</v>
      </c>
      <c r="FO825" s="2" t="s">
        <v>2749</v>
      </c>
      <c r="FP825" s="2" t="s">
        <v>1452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239</v>
      </c>
      <c r="FZ825" s="2" t="s">
        <v>223</v>
      </c>
      <c r="GA825" s="2" t="s">
        <v>661</v>
      </c>
      <c r="GB825" s="2" t="s">
        <v>226</v>
      </c>
      <c r="GC825" s="2" t="s">
        <v>238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252</v>
      </c>
      <c r="GL825" s="2" t="s">
        <v>223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>
        <v>1</v>
      </c>
      <c r="GT825" s="8">
        <v>64.77</v>
      </c>
      <c r="GU825" s="7">
        <v>-1</v>
      </c>
      <c r="GV825" s="7">
        <v>-1</v>
      </c>
      <c r="GW825" s="2" t="s">
        <v>239</v>
      </c>
      <c r="GX825" s="2" t="s">
        <v>223</v>
      </c>
      <c r="GY825" s="2" t="s">
        <v>992</v>
      </c>
      <c r="GZ825" s="2" t="s">
        <v>602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239</v>
      </c>
      <c r="HJ825" s="2" t="s">
        <v>223</v>
      </c>
      <c r="HK825" s="2" t="s">
        <v>1316</v>
      </c>
      <c r="HL825" s="2" t="s">
        <v>226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239</v>
      </c>
      <c r="HV825" s="2" t="s">
        <v>261</v>
      </c>
      <c r="HW825" s="2" t="s">
        <v>3436</v>
      </c>
      <c r="HX825" s="2" t="s">
        <v>1853</v>
      </c>
      <c r="HY825" s="2" t="s">
        <v>238</v>
      </c>
      <c r="HZ825" s="2" t="s">
        <v>226</v>
      </c>
      <c r="IA825" s="4">
        <v>1</v>
      </c>
      <c r="IB825" s="8">
        <v>59.96</v>
      </c>
      <c r="IC825" s="4"/>
      <c r="ID825" s="8"/>
      <c r="IE825" s="7"/>
      <c r="IF825" s="7"/>
      <c r="IG825" s="2" t="s">
        <v>239</v>
      </c>
      <c r="IH825" s="2" t="s">
        <v>223</v>
      </c>
      <c r="II825" s="2" t="s">
        <v>1608</v>
      </c>
      <c r="IJ825" s="2" t="s">
        <v>5240</v>
      </c>
      <c r="IK825" s="2" t="s">
        <v>238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226</v>
      </c>
      <c r="IT825" s="2" t="s">
        <v>226</v>
      </c>
      <c r="IU825" s="2" t="s">
        <v>226</v>
      </c>
      <c r="IV825" s="2" t="s">
        <v>226</v>
      </c>
      <c r="IW825" s="2" t="s">
        <v>226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239</v>
      </c>
      <c r="JF825" s="2" t="s">
        <v>223</v>
      </c>
      <c r="JG825" s="2" t="s">
        <v>640</v>
      </c>
      <c r="JH825" s="2" t="s">
        <v>3480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252</v>
      </c>
      <c r="JR825" s="2" t="s">
        <v>223</v>
      </c>
      <c r="JS825" s="2" t="s">
        <v>226</v>
      </c>
      <c r="JT825" s="2" t="s">
        <v>226</v>
      </c>
      <c r="JU825" s="2" t="s">
        <v>238</v>
      </c>
      <c r="JV825" s="2" t="s">
        <v>226</v>
      </c>
      <c r="JW825" s="4"/>
      <c r="JX825" s="8"/>
      <c r="JY825" s="4">
        <v>1</v>
      </c>
      <c r="JZ825" s="8">
        <v>67.86</v>
      </c>
      <c r="KA825" s="7">
        <v>-1</v>
      </c>
      <c r="KB825" s="7">
        <v>-1</v>
      </c>
      <c r="KC825" s="2" t="s">
        <v>239</v>
      </c>
      <c r="KD825" s="2" t="s">
        <v>223</v>
      </c>
      <c r="KE825" s="2" t="s">
        <v>804</v>
      </c>
      <c r="KF825" s="2" t="s">
        <v>2799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337</v>
      </c>
      <c r="KP825" s="2" t="s">
        <v>223</v>
      </c>
      <c r="KQ825" s="2" t="s">
        <v>226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239</v>
      </c>
      <c r="LB825" s="2" t="s">
        <v>223</v>
      </c>
      <c r="LC825" s="2" t="s">
        <v>1132</v>
      </c>
      <c r="LD825" s="2" t="s">
        <v>891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239</v>
      </c>
      <c r="LN825" s="2" t="s">
        <v>223</v>
      </c>
      <c r="LO825" s="2" t="s">
        <v>463</v>
      </c>
      <c r="LP825" s="2" t="s">
        <v>2568</v>
      </c>
      <c r="LQ825" s="2" t="s">
        <v>238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239</v>
      </c>
      <c r="LZ825" s="2" t="s">
        <v>223</v>
      </c>
      <c r="MA825" s="2" t="s">
        <v>668</v>
      </c>
      <c r="MB825" s="2" t="s">
        <v>226</v>
      </c>
      <c r="MC825" s="2" t="s">
        <v>238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448</v>
      </c>
      <c r="MX825" s="2" t="s">
        <v>223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>
        <v>2</v>
      </c>
      <c r="NF825" s="8">
        <v>132.3</v>
      </c>
      <c r="NG825" s="7">
        <v>-1</v>
      </c>
      <c r="NH825" s="7">
        <v>-1</v>
      </c>
      <c r="NI825" s="2" t="s">
        <v>239</v>
      </c>
      <c r="NJ825" s="2" t="s">
        <v>261</v>
      </c>
      <c r="NK825" s="2" t="s">
        <v>977</v>
      </c>
      <c r="NL825" s="2" t="s">
        <v>1452</v>
      </c>
      <c r="NM825" s="2" t="s">
        <v>238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239</v>
      </c>
      <c r="NV825" s="2" t="s">
        <v>237</v>
      </c>
      <c r="NW825" s="2" t="s">
        <v>820</v>
      </c>
      <c r="NX825" s="2" t="s">
        <v>2432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266</v>
      </c>
      <c r="OH825" s="2" t="s">
        <v>223</v>
      </c>
      <c r="OI825" s="2" t="s">
        <v>226</v>
      </c>
      <c r="OJ825" s="2" t="s">
        <v>827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252</v>
      </c>
      <c r="OT825" s="2" t="s">
        <v>223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239</v>
      </c>
      <c r="PF825" s="2" t="s">
        <v>223</v>
      </c>
      <c r="PG825" s="2" t="s">
        <v>3085</v>
      </c>
      <c r="PH825" s="2" t="s">
        <v>226</v>
      </c>
      <c r="PI825" s="2" t="s">
        <v>238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239</v>
      </c>
      <c r="QP825" s="2" t="s">
        <v>237</v>
      </c>
      <c r="QQ825" s="2" t="s">
        <v>1388</v>
      </c>
      <c r="QR825" s="2" t="s">
        <v>820</v>
      </c>
      <c r="QS825" s="2" t="s">
        <v>238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266</v>
      </c>
      <c r="RB825" s="2" t="s">
        <v>223</v>
      </c>
      <c r="RC825" s="2" t="s">
        <v>226</v>
      </c>
      <c r="RD825" s="2" t="s">
        <v>226</v>
      </c>
      <c r="RE825" s="2" t="s">
        <v>238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252</v>
      </c>
      <c r="RN825" s="2" t="s">
        <v>223</v>
      </c>
      <c r="RO825" s="2" t="s">
        <v>226</v>
      </c>
      <c r="RP825" s="2" t="s">
        <v>226</v>
      </c>
      <c r="RQ825" s="2" t="s">
        <v>238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239</v>
      </c>
      <c r="RZ825" s="2" t="s">
        <v>237</v>
      </c>
      <c r="SA825" s="2" t="s">
        <v>1092</v>
      </c>
      <c r="SB825" s="2" t="s">
        <v>2497</v>
      </c>
      <c r="SC825" s="2" t="s">
        <v>238</v>
      </c>
      <c r="SD825" s="2" t="s">
        <v>226</v>
      </c>
      <c r="SE825" s="4">
        <v>360</v>
      </c>
      <c r="SF825" s="4"/>
      <c r="SG825" s="4"/>
      <c r="SH825" s="4"/>
      <c r="SI825" s="4">
        <v>183</v>
      </c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>
        <v>100</v>
      </c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</row>
    <row r="826">
      <c r="A826" s="2" t="s">
        <v>5241</v>
      </c>
      <c r="B826" s="2" t="s">
        <v>577</v>
      </c>
      <c r="C826" s="2" t="s">
        <v>5194</v>
      </c>
      <c r="D826" s="2" t="s">
        <v>215</v>
      </c>
      <c r="E826" s="2" t="s">
        <v>216</v>
      </c>
      <c r="F826" s="2" t="s">
        <v>5195</v>
      </c>
      <c r="G826" s="2" t="s">
        <v>5196</v>
      </c>
      <c r="H826" s="2" t="s">
        <v>5197</v>
      </c>
      <c r="I826" s="2" t="s">
        <v>5198</v>
      </c>
      <c r="J826" s="2" t="s">
        <v>221</v>
      </c>
      <c r="K826" s="2" t="s">
        <v>282</v>
      </c>
      <c r="L826" s="3">
        <v>66.96</v>
      </c>
      <c r="M826" s="3">
        <v>70.31</v>
      </c>
      <c r="N826" s="3">
        <v>139.99</v>
      </c>
      <c r="O826" s="2" t="s">
        <v>223</v>
      </c>
      <c r="P826" s="2" t="s">
        <v>736</v>
      </c>
      <c r="Q826" s="2" t="s">
        <v>225</v>
      </c>
      <c r="R826" s="2" t="s">
        <v>226</v>
      </c>
      <c r="S826" s="2" t="s">
        <v>5237</v>
      </c>
      <c r="T826" s="2" t="s">
        <v>228</v>
      </c>
      <c r="U826" s="2" t="s">
        <v>452</v>
      </c>
      <c r="V826" s="2" t="s">
        <v>230</v>
      </c>
      <c r="W826" s="2" t="s">
        <v>4124</v>
      </c>
      <c r="X826" s="2" t="s">
        <v>5200</v>
      </c>
      <c r="Y826" s="2" t="s">
        <v>1809</v>
      </c>
      <c r="Z826" s="4">
        <v>494</v>
      </c>
      <c r="AA826" s="4">
        <f>=ROUNDDOWN(61.75,0)</f>
      </c>
      <c r="AB826" s="5">
        <v>8</v>
      </c>
      <c r="AC826" s="2" t="s">
        <v>5229</v>
      </c>
      <c r="AD826" s="4">
        <v>100</v>
      </c>
      <c r="AE826" s="4">
        <v>100</v>
      </c>
      <c r="AF826" s="6">
        <v>66</v>
      </c>
      <c r="AG826" s="6">
        <v>49</v>
      </c>
      <c r="AH826" s="7">
        <v>1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>
        <v>50</v>
      </c>
      <c r="AQ826" s="8">
        <v>3765.54</v>
      </c>
      <c r="AR826" s="4">
        <v>147</v>
      </c>
      <c r="AS826" s="8">
        <v>11791.53</v>
      </c>
      <c r="AT826" s="7">
        <v>-0.6599</v>
      </c>
      <c r="AU826" s="7">
        <v>-0.6807</v>
      </c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>
        <v>0.4507</v>
      </c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 t="s">
        <v>226</v>
      </c>
      <c r="BJ826" s="4">
        <v>50</v>
      </c>
      <c r="BK826" s="8">
        <v>3765.54</v>
      </c>
      <c r="BL826" s="2" t="s">
        <v>5242</v>
      </c>
      <c r="BM826" s="7">
        <v>1</v>
      </c>
      <c r="BN826" s="7">
        <v>1</v>
      </c>
      <c r="BO826" s="4">
        <v>6</v>
      </c>
      <c r="BP826" s="8">
        <v>498.42</v>
      </c>
      <c r="BQ826" s="4">
        <v>22</v>
      </c>
      <c r="BR826" s="8">
        <v>1827.54</v>
      </c>
      <c r="BS826" s="7">
        <v>-0.7273</v>
      </c>
      <c r="BT826" s="7">
        <v>-0.7273</v>
      </c>
      <c r="BU826" s="2" t="s">
        <v>239</v>
      </c>
      <c r="BV826" s="2" t="s">
        <v>223</v>
      </c>
      <c r="BW826" s="2" t="s">
        <v>226</v>
      </c>
      <c r="BX826" s="2" t="s">
        <v>1073</v>
      </c>
      <c r="BY826" s="2" t="s">
        <v>238</v>
      </c>
      <c r="BZ826" s="2" t="s">
        <v>226</v>
      </c>
      <c r="CA826" s="4">
        <v>8</v>
      </c>
      <c r="CB826" s="8">
        <v>636.8</v>
      </c>
      <c r="CC826" s="4">
        <v>32</v>
      </c>
      <c r="CD826" s="8">
        <v>2717.12</v>
      </c>
      <c r="CE826" s="7">
        <v>-0.75</v>
      </c>
      <c r="CF826" s="7">
        <v>-0.7656</v>
      </c>
      <c r="CG826" s="2" t="s">
        <v>239</v>
      </c>
      <c r="CH826" s="2" t="s">
        <v>223</v>
      </c>
      <c r="CI826" s="2" t="s">
        <v>1064</v>
      </c>
      <c r="CJ826" s="2" t="s">
        <v>2705</v>
      </c>
      <c r="CK826" s="2" t="s">
        <v>238</v>
      </c>
      <c r="CL826" s="2" t="s">
        <v>226</v>
      </c>
      <c r="CM826" s="4">
        <v>9</v>
      </c>
      <c r="CN826" s="8">
        <v>752.94</v>
      </c>
      <c r="CO826" s="4">
        <v>6</v>
      </c>
      <c r="CP826" s="8">
        <v>535.38</v>
      </c>
      <c r="CQ826" s="7">
        <v>0.5</v>
      </c>
      <c r="CR826" s="7">
        <v>0.4064</v>
      </c>
      <c r="CS826" s="2" t="s">
        <v>239</v>
      </c>
      <c r="CT826" s="2" t="s">
        <v>223</v>
      </c>
      <c r="CU826" s="2" t="s">
        <v>981</v>
      </c>
      <c r="CV826" s="2" t="s">
        <v>1208</v>
      </c>
      <c r="CW826" s="2" t="s">
        <v>238</v>
      </c>
      <c r="CX826" s="2" t="s">
        <v>226</v>
      </c>
      <c r="CY826" s="4">
        <v>6</v>
      </c>
      <c r="CZ826" s="8">
        <v>465</v>
      </c>
      <c r="DA826" s="4">
        <v>17</v>
      </c>
      <c r="DB826" s="8">
        <v>1317.5</v>
      </c>
      <c r="DC826" s="7">
        <v>-0.6471</v>
      </c>
      <c r="DD826" s="7">
        <v>-0.6471</v>
      </c>
      <c r="DE826" s="2" t="s">
        <v>239</v>
      </c>
      <c r="DF826" s="2" t="s">
        <v>223</v>
      </c>
      <c r="DG826" s="2" t="s">
        <v>1812</v>
      </c>
      <c r="DH826" s="2" t="s">
        <v>1582</v>
      </c>
      <c r="DI826" s="2" t="s">
        <v>238</v>
      </c>
      <c r="DJ826" s="2" t="s">
        <v>226</v>
      </c>
      <c r="DK826" s="4">
        <v>12</v>
      </c>
      <c r="DL826" s="8">
        <v>757.56</v>
      </c>
      <c r="DM826" s="4">
        <v>13</v>
      </c>
      <c r="DN826" s="8">
        <v>914.99</v>
      </c>
      <c r="DO826" s="7">
        <v>-0.0769</v>
      </c>
      <c r="DP826" s="7">
        <v>-0.1721</v>
      </c>
      <c r="DQ826" s="2" t="s">
        <v>239</v>
      </c>
      <c r="DR826" s="2" t="s">
        <v>223</v>
      </c>
      <c r="DS826" s="2" t="s">
        <v>1038</v>
      </c>
      <c r="DT826" s="2" t="s">
        <v>2292</v>
      </c>
      <c r="DU826" s="2" t="s">
        <v>238</v>
      </c>
      <c r="DV826" s="2" t="s">
        <v>226</v>
      </c>
      <c r="DW826" s="4"/>
      <c r="DX826" s="8"/>
      <c r="DY826" s="4"/>
      <c r="DZ826" s="8"/>
      <c r="EA826" s="7"/>
      <c r="EB826" s="7"/>
      <c r="EC826" s="2" t="s">
        <v>239</v>
      </c>
      <c r="ED826" s="2" t="s">
        <v>223</v>
      </c>
      <c r="EE826" s="2" t="s">
        <v>1027</v>
      </c>
      <c r="EF826" s="2" t="s">
        <v>3246</v>
      </c>
      <c r="EG826" s="2" t="s">
        <v>238</v>
      </c>
      <c r="EH826" s="2" t="s">
        <v>226</v>
      </c>
      <c r="EI826" s="4">
        <v>2</v>
      </c>
      <c r="EJ826" s="8">
        <v>157.08</v>
      </c>
      <c r="EK826" s="4">
        <v>12</v>
      </c>
      <c r="EL826" s="8">
        <v>992.04</v>
      </c>
      <c r="EM826" s="7">
        <v>-0.8333</v>
      </c>
      <c r="EN826" s="7">
        <v>-0.8417</v>
      </c>
      <c r="EO826" s="2" t="s">
        <v>239</v>
      </c>
      <c r="EP826" s="2" t="s">
        <v>223</v>
      </c>
      <c r="EQ826" s="2" t="s">
        <v>1815</v>
      </c>
      <c r="ER826" s="2" t="s">
        <v>3638</v>
      </c>
      <c r="ES826" s="2" t="s">
        <v>238</v>
      </c>
      <c r="ET826" s="2" t="s">
        <v>226</v>
      </c>
      <c r="EU826" s="4">
        <v>5</v>
      </c>
      <c r="EV826" s="8">
        <v>351.5</v>
      </c>
      <c r="EW826" s="4">
        <v>34</v>
      </c>
      <c r="EX826" s="8">
        <v>2569.83</v>
      </c>
      <c r="EY826" s="7">
        <v>-0.8529</v>
      </c>
      <c r="EZ826" s="7">
        <v>-0.8632</v>
      </c>
      <c r="FA826" s="2" t="s">
        <v>239</v>
      </c>
      <c r="FB826" s="2" t="s">
        <v>223</v>
      </c>
      <c r="FC826" s="2" t="s">
        <v>1115</v>
      </c>
      <c r="FD826" s="2" t="s">
        <v>3638</v>
      </c>
      <c r="FE826" s="2" t="s">
        <v>238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239</v>
      </c>
      <c r="FN826" s="2" t="s">
        <v>223</v>
      </c>
      <c r="FO826" s="2" t="s">
        <v>2749</v>
      </c>
      <c r="FP826" s="2" t="s">
        <v>1071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239</v>
      </c>
      <c r="FZ826" s="2" t="s">
        <v>223</v>
      </c>
      <c r="GA826" s="2" t="s">
        <v>661</v>
      </c>
      <c r="GB826" s="2" t="s">
        <v>226</v>
      </c>
      <c r="GC826" s="2" t="s">
        <v>238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252</v>
      </c>
      <c r="GL826" s="2" t="s">
        <v>223</v>
      </c>
      <c r="GM826" s="2" t="s">
        <v>226</v>
      </c>
      <c r="GN826" s="2" t="s">
        <v>226</v>
      </c>
      <c r="GO826" s="2" t="s">
        <v>238</v>
      </c>
      <c r="GP826" s="2" t="s">
        <v>226</v>
      </c>
      <c r="GQ826" s="4"/>
      <c r="GR826" s="8"/>
      <c r="GS826" s="4">
        <v>5</v>
      </c>
      <c r="GT826" s="8">
        <v>410.15</v>
      </c>
      <c r="GU826" s="7">
        <v>-1</v>
      </c>
      <c r="GV826" s="7">
        <v>-1</v>
      </c>
      <c r="GW826" s="2" t="s">
        <v>239</v>
      </c>
      <c r="GX826" s="2" t="s">
        <v>223</v>
      </c>
      <c r="GY826" s="2" t="s">
        <v>992</v>
      </c>
      <c r="GZ826" s="2" t="s">
        <v>1515</v>
      </c>
      <c r="HA826" s="2" t="s">
        <v>238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239</v>
      </c>
      <c r="HJ826" s="2" t="s">
        <v>223</v>
      </c>
      <c r="HK826" s="2" t="s">
        <v>1316</v>
      </c>
      <c r="HL826" s="2" t="s">
        <v>226</v>
      </c>
      <c r="HM826" s="2" t="s">
        <v>238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239</v>
      </c>
      <c r="HV826" s="2" t="s">
        <v>261</v>
      </c>
      <c r="HW826" s="2" t="s">
        <v>1143</v>
      </c>
      <c r="HX826" s="2" t="s">
        <v>2690</v>
      </c>
      <c r="HY826" s="2" t="s">
        <v>238</v>
      </c>
      <c r="HZ826" s="2" t="s">
        <v>226</v>
      </c>
      <c r="IA826" s="4">
        <v>1</v>
      </c>
      <c r="IB826" s="8">
        <v>75.93</v>
      </c>
      <c r="IC826" s="4"/>
      <c r="ID826" s="8"/>
      <c r="IE826" s="7"/>
      <c r="IF826" s="7"/>
      <c r="IG826" s="2" t="s">
        <v>239</v>
      </c>
      <c r="IH826" s="2" t="s">
        <v>223</v>
      </c>
      <c r="II826" s="2" t="s">
        <v>1608</v>
      </c>
      <c r="IJ826" s="2" t="s">
        <v>1332</v>
      </c>
      <c r="IK826" s="2" t="s">
        <v>238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226</v>
      </c>
      <c r="IT826" s="2" t="s">
        <v>226</v>
      </c>
      <c r="IU826" s="2" t="s">
        <v>226</v>
      </c>
      <c r="IV826" s="2" t="s">
        <v>226</v>
      </c>
      <c r="IW826" s="2" t="s">
        <v>226</v>
      </c>
      <c r="IX826" s="2" t="s">
        <v>226</v>
      </c>
      <c r="IY826" s="4">
        <v>1</v>
      </c>
      <c r="IZ826" s="8">
        <v>70.31</v>
      </c>
      <c r="JA826" s="4"/>
      <c r="JB826" s="8"/>
      <c r="JC826" s="7"/>
      <c r="JD826" s="7"/>
      <c r="JE826" s="2" t="s">
        <v>239</v>
      </c>
      <c r="JF826" s="2" t="s">
        <v>223</v>
      </c>
      <c r="JG826" s="2" t="s">
        <v>1077</v>
      </c>
      <c r="JH826" s="2" t="s">
        <v>2367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337</v>
      </c>
      <c r="JR826" s="2" t="s">
        <v>223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>
        <v>1</v>
      </c>
      <c r="JZ826" s="8">
        <v>85.93</v>
      </c>
      <c r="KA826" s="7">
        <v>-1</v>
      </c>
      <c r="KB826" s="7">
        <v>-1</v>
      </c>
      <c r="KC826" s="2" t="s">
        <v>239</v>
      </c>
      <c r="KD826" s="2" t="s">
        <v>223</v>
      </c>
      <c r="KE826" s="2" t="s">
        <v>1121</v>
      </c>
      <c r="KF826" s="2" t="s">
        <v>617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337</v>
      </c>
      <c r="KP826" s="2" t="s">
        <v>223</v>
      </c>
      <c r="KQ826" s="2" t="s">
        <v>226</v>
      </c>
      <c r="KR826" s="2" t="s">
        <v>226</v>
      </c>
      <c r="KS826" s="2" t="s">
        <v>238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239</v>
      </c>
      <c r="LB826" s="2" t="s">
        <v>223</v>
      </c>
      <c r="LC826" s="2" t="s">
        <v>1132</v>
      </c>
      <c r="LD826" s="2" t="s">
        <v>3509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239</v>
      </c>
      <c r="LN826" s="2" t="s">
        <v>223</v>
      </c>
      <c r="LO826" s="2" t="s">
        <v>3575</v>
      </c>
      <c r="LP826" s="2" t="s">
        <v>226</v>
      </c>
      <c r="LQ826" s="2" t="s">
        <v>238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239</v>
      </c>
      <c r="LZ826" s="2" t="s">
        <v>223</v>
      </c>
      <c r="MA826" s="2" t="s">
        <v>668</v>
      </c>
      <c r="MB826" s="2" t="s">
        <v>226</v>
      </c>
      <c r="MC826" s="2" t="s">
        <v>238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448</v>
      </c>
      <c r="MX826" s="2" t="s">
        <v>223</v>
      </c>
      <c r="MY826" s="2" t="s">
        <v>226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>
        <v>5</v>
      </c>
      <c r="NF826" s="8">
        <v>421.05</v>
      </c>
      <c r="NG826" s="7">
        <v>-1</v>
      </c>
      <c r="NH826" s="7">
        <v>-1</v>
      </c>
      <c r="NI826" s="2" t="s">
        <v>239</v>
      </c>
      <c r="NJ826" s="2" t="s">
        <v>261</v>
      </c>
      <c r="NK826" s="2" t="s">
        <v>977</v>
      </c>
      <c r="NL826" s="2" t="s">
        <v>1452</v>
      </c>
      <c r="NM826" s="2" t="s">
        <v>238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239</v>
      </c>
      <c r="NV826" s="2" t="s">
        <v>237</v>
      </c>
      <c r="NW826" s="2" t="s">
        <v>1114</v>
      </c>
      <c r="NX826" s="2" t="s">
        <v>1879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266</v>
      </c>
      <c r="OH826" s="2" t="s">
        <v>223</v>
      </c>
      <c r="OI826" s="2" t="s">
        <v>226</v>
      </c>
      <c r="OJ826" s="2" t="s">
        <v>1264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252</v>
      </c>
      <c r="OT826" s="2" t="s">
        <v>223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239</v>
      </c>
      <c r="PF826" s="2" t="s">
        <v>223</v>
      </c>
      <c r="PG826" s="2" t="s">
        <v>3085</v>
      </c>
      <c r="PH826" s="2" t="s">
        <v>226</v>
      </c>
      <c r="PI826" s="2" t="s">
        <v>238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239</v>
      </c>
      <c r="QP826" s="2" t="s">
        <v>237</v>
      </c>
      <c r="QQ826" s="2" t="s">
        <v>1388</v>
      </c>
      <c r="QR826" s="2" t="s">
        <v>3437</v>
      </c>
      <c r="QS826" s="2" t="s">
        <v>238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266</v>
      </c>
      <c r="RB826" s="2" t="s">
        <v>223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252</v>
      </c>
      <c r="RN826" s="2" t="s">
        <v>223</v>
      </c>
      <c r="RO826" s="2" t="s">
        <v>226</v>
      </c>
      <c r="RP826" s="2" t="s">
        <v>226</v>
      </c>
      <c r="RQ826" s="2" t="s">
        <v>238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239</v>
      </c>
      <c r="RZ826" s="2" t="s">
        <v>237</v>
      </c>
      <c r="SA826" s="2" t="s">
        <v>1092</v>
      </c>
      <c r="SB826" s="2" t="s">
        <v>1741</v>
      </c>
      <c r="SC826" s="2" t="s">
        <v>238</v>
      </c>
      <c r="SD826" s="2" t="s">
        <v>226</v>
      </c>
      <c r="SE826" s="4">
        <v>362</v>
      </c>
      <c r="SF826" s="4"/>
      <c r="SG826" s="4"/>
      <c r="SH826" s="4"/>
      <c r="SI826" s="4">
        <v>132</v>
      </c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>
        <v>100</v>
      </c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</row>
    <row r="827">
      <c r="A827" s="2" t="s">
        <v>5243</v>
      </c>
      <c r="B827" s="2" t="s">
        <v>577</v>
      </c>
      <c r="C827" s="2" t="s">
        <v>5194</v>
      </c>
      <c r="D827" s="2" t="s">
        <v>215</v>
      </c>
      <c r="E827" s="2" t="s">
        <v>216</v>
      </c>
      <c r="F827" s="2" t="s">
        <v>5195</v>
      </c>
      <c r="G827" s="2" t="s">
        <v>5196</v>
      </c>
      <c r="H827" s="2" t="s">
        <v>5197</v>
      </c>
      <c r="I827" s="2" t="s">
        <v>5198</v>
      </c>
      <c r="J827" s="2" t="s">
        <v>268</v>
      </c>
      <c r="K827" s="2" t="s">
        <v>282</v>
      </c>
      <c r="L827" s="3">
        <v>75.6</v>
      </c>
      <c r="M827" s="3">
        <v>79.38</v>
      </c>
      <c r="N827" s="3">
        <v>159.99</v>
      </c>
      <c r="O827" s="2" t="s">
        <v>223</v>
      </c>
      <c r="P827" s="2" t="s">
        <v>736</v>
      </c>
      <c r="Q827" s="2" t="s">
        <v>225</v>
      </c>
      <c r="R827" s="2" t="s">
        <v>226</v>
      </c>
      <c r="S827" s="2" t="s">
        <v>5237</v>
      </c>
      <c r="T827" s="2" t="s">
        <v>228</v>
      </c>
      <c r="U827" s="2" t="s">
        <v>452</v>
      </c>
      <c r="V827" s="2" t="s">
        <v>230</v>
      </c>
      <c r="W827" s="2" t="s">
        <v>4124</v>
      </c>
      <c r="X827" s="2" t="s">
        <v>5200</v>
      </c>
      <c r="Y827" s="2" t="s">
        <v>1809</v>
      </c>
      <c r="Z827" s="4">
        <v>134</v>
      </c>
      <c r="AA827" s="4">
        <f>=ROUNDDOWN(26.8,0)</f>
      </c>
      <c r="AB827" s="5">
        <v>5</v>
      </c>
      <c r="AC827" s="2" t="s">
        <v>4673</v>
      </c>
      <c r="AD827" s="4">
        <v>50</v>
      </c>
      <c r="AE827" s="4">
        <v>110</v>
      </c>
      <c r="AF827" s="6">
        <v>66</v>
      </c>
      <c r="AG827" s="6">
        <v>49</v>
      </c>
      <c r="AH827" s="7">
        <v>1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>
        <v>30</v>
      </c>
      <c r="AQ827" s="8">
        <v>2469.03</v>
      </c>
      <c r="AR827" s="4">
        <v>98</v>
      </c>
      <c r="AS827" s="8">
        <v>8956.92</v>
      </c>
      <c r="AT827" s="7">
        <v>-0.6939</v>
      </c>
      <c r="AU827" s="7">
        <v>-0.7243</v>
      </c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>
        <v>0.2955</v>
      </c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 t="s">
        <v>226</v>
      </c>
      <c r="BJ827" s="4">
        <v>30</v>
      </c>
      <c r="BK827" s="8">
        <v>2469.03</v>
      </c>
      <c r="BL827" s="2" t="s">
        <v>4520</v>
      </c>
      <c r="BM827" s="7">
        <v>1</v>
      </c>
      <c r="BN827" s="7">
        <v>1</v>
      </c>
      <c r="BO827" s="4">
        <v>3</v>
      </c>
      <c r="BP827" s="8">
        <v>284.79</v>
      </c>
      <c r="BQ827" s="4">
        <v>18</v>
      </c>
      <c r="BR827" s="8">
        <v>1708.74</v>
      </c>
      <c r="BS827" s="7">
        <v>-0.8333</v>
      </c>
      <c r="BT827" s="7">
        <v>-0.8333</v>
      </c>
      <c r="BU827" s="2" t="s">
        <v>239</v>
      </c>
      <c r="BV827" s="2" t="s">
        <v>223</v>
      </c>
      <c r="BW827" s="2" t="s">
        <v>226</v>
      </c>
      <c r="BX827" s="2" t="s">
        <v>1073</v>
      </c>
      <c r="BY827" s="2" t="s">
        <v>238</v>
      </c>
      <c r="BZ827" s="2" t="s">
        <v>226</v>
      </c>
      <c r="CA827" s="4">
        <v>5</v>
      </c>
      <c r="CB827" s="8">
        <v>459.6</v>
      </c>
      <c r="CC827" s="4">
        <v>22</v>
      </c>
      <c r="CD827" s="8">
        <v>2141.26</v>
      </c>
      <c r="CE827" s="7">
        <v>-0.7727</v>
      </c>
      <c r="CF827" s="7">
        <v>-0.7854</v>
      </c>
      <c r="CG827" s="2" t="s">
        <v>239</v>
      </c>
      <c r="CH827" s="2" t="s">
        <v>223</v>
      </c>
      <c r="CI827" s="2" t="s">
        <v>1064</v>
      </c>
      <c r="CJ827" s="2" t="s">
        <v>1812</v>
      </c>
      <c r="CK827" s="2" t="s">
        <v>238</v>
      </c>
      <c r="CL827" s="2" t="s">
        <v>226</v>
      </c>
      <c r="CM827" s="4">
        <v>3</v>
      </c>
      <c r="CN827" s="8">
        <v>288.96</v>
      </c>
      <c r="CO827" s="4"/>
      <c r="CP827" s="8"/>
      <c r="CQ827" s="7"/>
      <c r="CR827" s="7"/>
      <c r="CS827" s="2" t="s">
        <v>239</v>
      </c>
      <c r="CT827" s="2" t="s">
        <v>223</v>
      </c>
      <c r="CU827" s="2" t="s">
        <v>981</v>
      </c>
      <c r="CV827" s="2" t="s">
        <v>1020</v>
      </c>
      <c r="CW827" s="2" t="s">
        <v>238</v>
      </c>
      <c r="CX827" s="2" t="s">
        <v>226</v>
      </c>
      <c r="CY827" s="4">
        <v>1</v>
      </c>
      <c r="CZ827" s="8">
        <v>87.5</v>
      </c>
      <c r="DA827" s="4">
        <v>9</v>
      </c>
      <c r="DB827" s="8">
        <v>787.5</v>
      </c>
      <c r="DC827" s="7">
        <v>-0.8889</v>
      </c>
      <c r="DD827" s="7">
        <v>-0.8889</v>
      </c>
      <c r="DE827" s="2" t="s">
        <v>239</v>
      </c>
      <c r="DF827" s="2" t="s">
        <v>223</v>
      </c>
      <c r="DG827" s="2" t="s">
        <v>1812</v>
      </c>
      <c r="DH827" s="2" t="s">
        <v>1857</v>
      </c>
      <c r="DI827" s="2" t="s">
        <v>238</v>
      </c>
      <c r="DJ827" s="2" t="s">
        <v>226</v>
      </c>
      <c r="DK827" s="4">
        <v>6</v>
      </c>
      <c r="DL827" s="8">
        <v>390.33</v>
      </c>
      <c r="DM827" s="4">
        <v>8</v>
      </c>
      <c r="DN827" s="8">
        <v>646.78</v>
      </c>
      <c r="DO827" s="7">
        <v>-0.25</v>
      </c>
      <c r="DP827" s="7">
        <v>-0.3965</v>
      </c>
      <c r="DQ827" s="2" t="s">
        <v>239</v>
      </c>
      <c r="DR827" s="2" t="s">
        <v>223</v>
      </c>
      <c r="DS827" s="2" t="s">
        <v>1038</v>
      </c>
      <c r="DT827" s="2" t="s">
        <v>1071</v>
      </c>
      <c r="DU827" s="2" t="s">
        <v>238</v>
      </c>
      <c r="DV827" s="2" t="s">
        <v>226</v>
      </c>
      <c r="DW827" s="4"/>
      <c r="DX827" s="8"/>
      <c r="DY827" s="4">
        <v>1</v>
      </c>
      <c r="DZ827" s="8">
        <v>92.61</v>
      </c>
      <c r="EA827" s="7">
        <v>-1</v>
      </c>
      <c r="EB827" s="7">
        <v>-1</v>
      </c>
      <c r="EC827" s="2" t="s">
        <v>239</v>
      </c>
      <c r="ED827" s="2" t="s">
        <v>223</v>
      </c>
      <c r="EE827" s="2" t="s">
        <v>1027</v>
      </c>
      <c r="EF827" s="2" t="s">
        <v>4260</v>
      </c>
      <c r="EG827" s="2" t="s">
        <v>238</v>
      </c>
      <c r="EH827" s="2" t="s">
        <v>226</v>
      </c>
      <c r="EI827" s="4"/>
      <c r="EJ827" s="8"/>
      <c r="EK827" s="4">
        <v>6</v>
      </c>
      <c r="EL827" s="8">
        <v>566.88</v>
      </c>
      <c r="EM827" s="7">
        <v>-1</v>
      </c>
      <c r="EN827" s="7">
        <v>-1</v>
      </c>
      <c r="EO827" s="2" t="s">
        <v>239</v>
      </c>
      <c r="EP827" s="2" t="s">
        <v>223</v>
      </c>
      <c r="EQ827" s="2" t="s">
        <v>1815</v>
      </c>
      <c r="ER827" s="2" t="s">
        <v>1112</v>
      </c>
      <c r="ES827" s="2" t="s">
        <v>238</v>
      </c>
      <c r="ET827" s="2" t="s">
        <v>226</v>
      </c>
      <c r="EU827" s="4">
        <v>9</v>
      </c>
      <c r="EV827" s="8">
        <v>698.54</v>
      </c>
      <c r="EW827" s="4">
        <v>21</v>
      </c>
      <c r="EX827" s="8">
        <v>1772.61</v>
      </c>
      <c r="EY827" s="7">
        <v>-0.5714</v>
      </c>
      <c r="EZ827" s="7">
        <v>-0.6059</v>
      </c>
      <c r="FA827" s="2" t="s">
        <v>239</v>
      </c>
      <c r="FB827" s="2" t="s">
        <v>223</v>
      </c>
      <c r="FC827" s="2" t="s">
        <v>1115</v>
      </c>
      <c r="FD827" s="2" t="s">
        <v>5244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223</v>
      </c>
      <c r="FO827" s="2" t="s">
        <v>2749</v>
      </c>
      <c r="FP827" s="2" t="s">
        <v>1020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239</v>
      </c>
      <c r="FZ827" s="2" t="s">
        <v>223</v>
      </c>
      <c r="GA827" s="2" t="s">
        <v>661</v>
      </c>
      <c r="GB827" s="2" t="s">
        <v>226</v>
      </c>
      <c r="GC827" s="2" t="s">
        <v>238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252</v>
      </c>
      <c r="GL827" s="2" t="s">
        <v>223</v>
      </c>
      <c r="GM827" s="2" t="s">
        <v>226</v>
      </c>
      <c r="GN827" s="2" t="s">
        <v>226</v>
      </c>
      <c r="GO827" s="2" t="s">
        <v>238</v>
      </c>
      <c r="GP827" s="2" t="s">
        <v>226</v>
      </c>
      <c r="GQ827" s="4">
        <v>1</v>
      </c>
      <c r="GR827" s="8">
        <v>92.61</v>
      </c>
      <c r="GS827" s="4">
        <v>4</v>
      </c>
      <c r="GT827" s="8">
        <v>370.44</v>
      </c>
      <c r="GU827" s="7">
        <v>-0.75</v>
      </c>
      <c r="GV827" s="7">
        <v>-0.75</v>
      </c>
      <c r="GW827" s="2" t="s">
        <v>239</v>
      </c>
      <c r="GX827" s="2" t="s">
        <v>223</v>
      </c>
      <c r="GY827" s="2" t="s">
        <v>992</v>
      </c>
      <c r="GZ827" s="2" t="s">
        <v>808</v>
      </c>
      <c r="HA827" s="2" t="s">
        <v>238</v>
      </c>
      <c r="HB827" s="2" t="s">
        <v>226</v>
      </c>
      <c r="HC827" s="4">
        <v>1</v>
      </c>
      <c r="HD827" s="8">
        <v>87.32</v>
      </c>
      <c r="HE827" s="4"/>
      <c r="HF827" s="8"/>
      <c r="HG827" s="7"/>
      <c r="HH827" s="7"/>
      <c r="HI827" s="2" t="s">
        <v>239</v>
      </c>
      <c r="HJ827" s="2" t="s">
        <v>223</v>
      </c>
      <c r="HK827" s="2" t="s">
        <v>1316</v>
      </c>
      <c r="HL827" s="2" t="s">
        <v>260</v>
      </c>
      <c r="HM827" s="2" t="s">
        <v>238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239</v>
      </c>
      <c r="HV827" s="2" t="s">
        <v>261</v>
      </c>
      <c r="HW827" s="2" t="s">
        <v>1143</v>
      </c>
      <c r="HX827" s="2" t="s">
        <v>4260</v>
      </c>
      <c r="HY827" s="2" t="s">
        <v>238</v>
      </c>
      <c r="HZ827" s="2" t="s">
        <v>226</v>
      </c>
      <c r="IA827" s="4"/>
      <c r="IB827" s="8"/>
      <c r="IC827" s="4">
        <v>2</v>
      </c>
      <c r="ID827" s="8">
        <v>194.12</v>
      </c>
      <c r="IE827" s="7">
        <v>-1</v>
      </c>
      <c r="IF827" s="7">
        <v>-1</v>
      </c>
      <c r="IG827" s="2" t="s">
        <v>239</v>
      </c>
      <c r="IH827" s="2" t="s">
        <v>223</v>
      </c>
      <c r="II827" s="2" t="s">
        <v>1608</v>
      </c>
      <c r="IJ827" s="2" t="s">
        <v>409</v>
      </c>
      <c r="IK827" s="2" t="s">
        <v>238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226</v>
      </c>
      <c r="IT827" s="2" t="s">
        <v>226</v>
      </c>
      <c r="IU827" s="2" t="s">
        <v>226</v>
      </c>
      <c r="IV827" s="2" t="s">
        <v>226</v>
      </c>
      <c r="IW827" s="2" t="s">
        <v>226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448</v>
      </c>
      <c r="JF827" s="2" t="s">
        <v>223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337</v>
      </c>
      <c r="JR827" s="2" t="s">
        <v>223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>
        <v>3</v>
      </c>
      <c r="JZ827" s="8">
        <v>291.06</v>
      </c>
      <c r="KA827" s="7">
        <v>-1</v>
      </c>
      <c r="KB827" s="7">
        <v>-1</v>
      </c>
      <c r="KC827" s="2" t="s">
        <v>239</v>
      </c>
      <c r="KD827" s="2" t="s">
        <v>223</v>
      </c>
      <c r="KE827" s="2" t="s">
        <v>1121</v>
      </c>
      <c r="KF827" s="2" t="s">
        <v>3172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337</v>
      </c>
      <c r="KP827" s="2" t="s">
        <v>223</v>
      </c>
      <c r="KQ827" s="2" t="s">
        <v>226</v>
      </c>
      <c r="KR827" s="2" t="s">
        <v>226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239</v>
      </c>
      <c r="LB827" s="2" t="s">
        <v>223</v>
      </c>
      <c r="LC827" s="2" t="s">
        <v>1132</v>
      </c>
      <c r="LD827" s="2" t="s">
        <v>637</v>
      </c>
      <c r="LE827" s="2" t="s">
        <v>238</v>
      </c>
      <c r="LF827" s="2" t="s">
        <v>226</v>
      </c>
      <c r="LG827" s="4">
        <v>1</v>
      </c>
      <c r="LH827" s="8">
        <v>79.38</v>
      </c>
      <c r="LI827" s="4"/>
      <c r="LJ827" s="8"/>
      <c r="LK827" s="7"/>
      <c r="LL827" s="7"/>
      <c r="LM827" s="2" t="s">
        <v>239</v>
      </c>
      <c r="LN827" s="2" t="s">
        <v>223</v>
      </c>
      <c r="LO827" s="2" t="s">
        <v>3575</v>
      </c>
      <c r="LP827" s="2" t="s">
        <v>1751</v>
      </c>
      <c r="LQ827" s="2" t="s">
        <v>238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239</v>
      </c>
      <c r="LZ827" s="2" t="s">
        <v>223</v>
      </c>
      <c r="MA827" s="2" t="s">
        <v>668</v>
      </c>
      <c r="MB827" s="2" t="s">
        <v>226</v>
      </c>
      <c r="MC827" s="2" t="s">
        <v>238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448</v>
      </c>
      <c r="MX827" s="2" t="s">
        <v>223</v>
      </c>
      <c r="MY827" s="2" t="s">
        <v>226</v>
      </c>
      <c r="MZ827" s="2" t="s">
        <v>226</v>
      </c>
      <c r="NA827" s="2" t="s">
        <v>238</v>
      </c>
      <c r="NB827" s="2" t="s">
        <v>226</v>
      </c>
      <c r="NC827" s="4"/>
      <c r="ND827" s="8"/>
      <c r="NE827" s="4">
        <v>4</v>
      </c>
      <c r="NF827" s="8">
        <v>384.92</v>
      </c>
      <c r="NG827" s="7">
        <v>-1</v>
      </c>
      <c r="NH827" s="7">
        <v>-1</v>
      </c>
      <c r="NI827" s="2" t="s">
        <v>239</v>
      </c>
      <c r="NJ827" s="2" t="s">
        <v>261</v>
      </c>
      <c r="NK827" s="2" t="s">
        <v>977</v>
      </c>
      <c r="NL827" s="2" t="s">
        <v>1826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239</v>
      </c>
      <c r="NV827" s="2" t="s">
        <v>237</v>
      </c>
      <c r="NW827" s="2" t="s">
        <v>1114</v>
      </c>
      <c r="NX827" s="2" t="s">
        <v>992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266</v>
      </c>
      <c r="OH827" s="2" t="s">
        <v>223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252</v>
      </c>
      <c r="OT827" s="2" t="s">
        <v>223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239</v>
      </c>
      <c r="PF827" s="2" t="s">
        <v>223</v>
      </c>
      <c r="PG827" s="2" t="s">
        <v>226</v>
      </c>
      <c r="PH827" s="2" t="s">
        <v>226</v>
      </c>
      <c r="PI827" s="2" t="s">
        <v>238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239</v>
      </c>
      <c r="QP827" s="2" t="s">
        <v>237</v>
      </c>
      <c r="QQ827" s="2" t="s">
        <v>1388</v>
      </c>
      <c r="QR827" s="2" t="s">
        <v>1091</v>
      </c>
      <c r="QS827" s="2" t="s">
        <v>238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266</v>
      </c>
      <c r="RB827" s="2" t="s">
        <v>223</v>
      </c>
      <c r="RC827" s="2" t="s">
        <v>226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252</v>
      </c>
      <c r="RN827" s="2" t="s">
        <v>223</v>
      </c>
      <c r="RO827" s="2" t="s">
        <v>226</v>
      </c>
      <c r="RP827" s="2" t="s">
        <v>226</v>
      </c>
      <c r="RQ827" s="2" t="s">
        <v>238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239</v>
      </c>
      <c r="RZ827" s="2" t="s">
        <v>237</v>
      </c>
      <c r="SA827" s="2" t="s">
        <v>1092</v>
      </c>
      <c r="SB827" s="2" t="s">
        <v>1134</v>
      </c>
      <c r="SC827" s="2" t="s">
        <v>238</v>
      </c>
      <c r="SD827" s="2" t="s">
        <v>226</v>
      </c>
      <c r="SE827" s="4">
        <v>86</v>
      </c>
      <c r="SF827" s="4"/>
      <c r="SG827" s="4"/>
      <c r="SH827" s="4"/>
      <c r="SI827" s="4">
        <v>48</v>
      </c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>
        <v>50</v>
      </c>
      <c r="TF827" s="4"/>
      <c r="TG827" s="4"/>
      <c r="TH827" s="4"/>
      <c r="TI827" s="4"/>
      <c r="TJ827" s="4"/>
      <c r="TK827" s="4"/>
      <c r="TL827" s="4">
        <v>60</v>
      </c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</row>
    <row r="828">
      <c r="A828" s="2" t="s">
        <v>5245</v>
      </c>
      <c r="B828" s="2" t="s">
        <v>577</v>
      </c>
      <c r="C828" s="2" t="s">
        <v>5194</v>
      </c>
      <c r="D828" s="2" t="s">
        <v>215</v>
      </c>
      <c r="E828" s="2" t="s">
        <v>216</v>
      </c>
      <c r="F828" s="2" t="s">
        <v>5195</v>
      </c>
      <c r="G828" s="2" t="s">
        <v>5196</v>
      </c>
      <c r="H828" s="2" t="s">
        <v>5197</v>
      </c>
      <c r="I828" s="2" t="s">
        <v>5198</v>
      </c>
      <c r="J828" s="2" t="s">
        <v>582</v>
      </c>
      <c r="K828" s="2" t="s">
        <v>795</v>
      </c>
      <c r="L828" s="3">
        <v>52.88</v>
      </c>
      <c r="M828" s="3">
        <v>55.52</v>
      </c>
      <c r="N828" s="3">
        <v>109.99</v>
      </c>
      <c r="O828" s="2" t="s">
        <v>223</v>
      </c>
      <c r="P828" s="2" t="s">
        <v>796</v>
      </c>
      <c r="Q828" s="2" t="s">
        <v>225</v>
      </c>
      <c r="R828" s="2" t="s">
        <v>226</v>
      </c>
      <c r="S828" s="2" t="s">
        <v>5246</v>
      </c>
      <c r="T828" s="2" t="s">
        <v>228</v>
      </c>
      <c r="U828" s="2" t="s">
        <v>229</v>
      </c>
      <c r="V828" s="2" t="s">
        <v>230</v>
      </c>
      <c r="W828" s="2" t="s">
        <v>4124</v>
      </c>
      <c r="X828" s="2" t="s">
        <v>5200</v>
      </c>
      <c r="Y828" s="2" t="s">
        <v>1121</v>
      </c>
      <c r="Z828" s="4">
        <v>151</v>
      </c>
      <c r="AA828" s="4">
        <f>=ROUNDDOWN(37.75,0)</f>
      </c>
      <c r="AB828" s="5">
        <v>4</v>
      </c>
      <c r="AC828" s="2" t="s">
        <v>5229</v>
      </c>
      <c r="AD828" s="4">
        <v>30</v>
      </c>
      <c r="AE828" s="4">
        <v>180</v>
      </c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>
        <v>24</v>
      </c>
      <c r="AQ828" s="8">
        <v>1633.59</v>
      </c>
      <c r="AR828" s="4">
        <v>39</v>
      </c>
      <c r="AS828" s="8">
        <v>2823.41</v>
      </c>
      <c r="AT828" s="7">
        <v>-0.3846</v>
      </c>
      <c r="AU828" s="7">
        <v>-0.4214</v>
      </c>
      <c r="AV828" s="4">
        <v>91</v>
      </c>
      <c r="AW828" s="8">
        <v>7123.57</v>
      </c>
      <c r="AX828" s="4">
        <v>321</v>
      </c>
      <c r="AY828" s="8">
        <v>29575.18</v>
      </c>
      <c r="AZ828" s="7">
        <v>-0.7165</v>
      </c>
      <c r="BA828" s="7">
        <v>-0.7591</v>
      </c>
      <c r="BB828" s="7">
        <v>0.2293</v>
      </c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>
        <v>0.0738</v>
      </c>
      <c r="BJ828" s="4">
        <v>24</v>
      </c>
      <c r="BK828" s="8">
        <v>1633.59</v>
      </c>
      <c r="BL828" s="2" t="s">
        <v>5247</v>
      </c>
      <c r="BM828" s="7">
        <v>1</v>
      </c>
      <c r="BN828" s="7">
        <v>1</v>
      </c>
      <c r="BO828" s="4">
        <v>9</v>
      </c>
      <c r="BP828" s="8">
        <v>736.83</v>
      </c>
      <c r="BQ828" s="4">
        <v>18</v>
      </c>
      <c r="BR828" s="8">
        <v>1473.66</v>
      </c>
      <c r="BS828" s="7">
        <v>-0.5</v>
      </c>
      <c r="BT828" s="7">
        <v>-0.5</v>
      </c>
      <c r="BU828" s="2" t="s">
        <v>239</v>
      </c>
      <c r="BV828" s="2" t="s">
        <v>223</v>
      </c>
      <c r="BW828" s="2" t="s">
        <v>226</v>
      </c>
      <c r="BX828" s="2" t="s">
        <v>995</v>
      </c>
      <c r="BY828" s="2" t="s">
        <v>238</v>
      </c>
      <c r="BZ828" s="2" t="s">
        <v>226</v>
      </c>
      <c r="CA828" s="4">
        <v>6</v>
      </c>
      <c r="CB828" s="8">
        <v>361.74</v>
      </c>
      <c r="CC828" s="4">
        <v>13</v>
      </c>
      <c r="CD828" s="8">
        <v>849.16</v>
      </c>
      <c r="CE828" s="7">
        <v>-0.5385</v>
      </c>
      <c r="CF828" s="7">
        <v>-0.574</v>
      </c>
      <c r="CG828" s="2" t="s">
        <v>239</v>
      </c>
      <c r="CH828" s="2" t="s">
        <v>223</v>
      </c>
      <c r="CI828" s="2" t="s">
        <v>800</v>
      </c>
      <c r="CJ828" s="2" t="s">
        <v>5248</v>
      </c>
      <c r="CK828" s="2" t="s">
        <v>238</v>
      </c>
      <c r="CL828" s="2" t="s">
        <v>226</v>
      </c>
      <c r="CM828" s="4">
        <v>2</v>
      </c>
      <c r="CN828" s="8">
        <v>129.42</v>
      </c>
      <c r="CO828" s="4"/>
      <c r="CP828" s="8"/>
      <c r="CQ828" s="7"/>
      <c r="CR828" s="7"/>
      <c r="CS828" s="2" t="s">
        <v>239</v>
      </c>
      <c r="CT828" s="2" t="s">
        <v>223</v>
      </c>
      <c r="CU828" s="2" t="s">
        <v>1121</v>
      </c>
      <c r="CV828" s="2" t="s">
        <v>1741</v>
      </c>
      <c r="CW828" s="2" t="s">
        <v>238</v>
      </c>
      <c r="CX828" s="2" t="s">
        <v>226</v>
      </c>
      <c r="CY828" s="4"/>
      <c r="CZ828" s="8"/>
      <c r="DA828" s="4">
        <v>1</v>
      </c>
      <c r="DB828" s="8">
        <v>62.5</v>
      </c>
      <c r="DC828" s="7">
        <v>-1</v>
      </c>
      <c r="DD828" s="7">
        <v>-1</v>
      </c>
      <c r="DE828" s="2" t="s">
        <v>239</v>
      </c>
      <c r="DF828" s="2" t="s">
        <v>223</v>
      </c>
      <c r="DG828" s="2" t="s">
        <v>3262</v>
      </c>
      <c r="DH828" s="2" t="s">
        <v>1880</v>
      </c>
      <c r="DI828" s="2" t="s">
        <v>238</v>
      </c>
      <c r="DJ828" s="2" t="s">
        <v>226</v>
      </c>
      <c r="DK828" s="4">
        <v>3</v>
      </c>
      <c r="DL828" s="8">
        <v>156.69</v>
      </c>
      <c r="DM828" s="4">
        <v>3</v>
      </c>
      <c r="DN828" s="8">
        <v>185.19</v>
      </c>
      <c r="DO828" s="7"/>
      <c r="DP828" s="7">
        <v>-0.1539</v>
      </c>
      <c r="DQ828" s="2" t="s">
        <v>239</v>
      </c>
      <c r="DR828" s="2" t="s">
        <v>223</v>
      </c>
      <c r="DS828" s="2" t="s">
        <v>1121</v>
      </c>
      <c r="DT828" s="2" t="s">
        <v>802</v>
      </c>
      <c r="DU828" s="2" t="s">
        <v>238</v>
      </c>
      <c r="DV828" s="2" t="s">
        <v>226</v>
      </c>
      <c r="DW828" s="4"/>
      <c r="DX828" s="8"/>
      <c r="DY828" s="4">
        <v>1</v>
      </c>
      <c r="DZ828" s="8">
        <v>64.77</v>
      </c>
      <c r="EA828" s="7">
        <v>-1</v>
      </c>
      <c r="EB828" s="7">
        <v>-1</v>
      </c>
      <c r="EC828" s="2" t="s">
        <v>239</v>
      </c>
      <c r="ED828" s="2" t="s">
        <v>223</v>
      </c>
      <c r="EE828" s="2" t="s">
        <v>3691</v>
      </c>
      <c r="EF828" s="2" t="s">
        <v>770</v>
      </c>
      <c r="EG828" s="2" t="s">
        <v>238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239</v>
      </c>
      <c r="EP828" s="2" t="s">
        <v>223</v>
      </c>
      <c r="EQ828" s="2" t="s">
        <v>3732</v>
      </c>
      <c r="ER828" s="2" t="s">
        <v>1014</v>
      </c>
      <c r="ES828" s="2" t="s">
        <v>238</v>
      </c>
      <c r="ET828" s="2" t="s">
        <v>226</v>
      </c>
      <c r="EU828" s="4">
        <v>4</v>
      </c>
      <c r="EV828" s="8">
        <v>248.91</v>
      </c>
      <c r="EW828" s="4">
        <v>2</v>
      </c>
      <c r="EX828" s="8">
        <v>123.36</v>
      </c>
      <c r="EY828" s="7">
        <v>1</v>
      </c>
      <c r="EZ828" s="7">
        <v>1.0178</v>
      </c>
      <c r="FA828" s="2" t="s">
        <v>239</v>
      </c>
      <c r="FB828" s="2" t="s">
        <v>223</v>
      </c>
      <c r="FC828" s="2" t="s">
        <v>3405</v>
      </c>
      <c r="FD828" s="2" t="s">
        <v>799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223</v>
      </c>
      <c r="FO828" s="2" t="s">
        <v>1121</v>
      </c>
      <c r="FP828" s="2" t="s">
        <v>592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239</v>
      </c>
      <c r="FZ828" s="2" t="s">
        <v>223</v>
      </c>
      <c r="GA828" s="2" t="s">
        <v>661</v>
      </c>
      <c r="GB828" s="2" t="s">
        <v>226</v>
      </c>
      <c r="GC828" s="2" t="s">
        <v>238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252</v>
      </c>
      <c r="GL828" s="2" t="s">
        <v>223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>
        <v>1</v>
      </c>
      <c r="GT828" s="8">
        <v>64.77</v>
      </c>
      <c r="GU828" s="7">
        <v>-1</v>
      </c>
      <c r="GV828" s="7">
        <v>-1</v>
      </c>
      <c r="GW828" s="2" t="s">
        <v>239</v>
      </c>
      <c r="GX828" s="2" t="s">
        <v>223</v>
      </c>
      <c r="GY828" s="2" t="s">
        <v>776</v>
      </c>
      <c r="GZ828" s="2" t="s">
        <v>3710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223</v>
      </c>
      <c r="HK828" s="2" t="s">
        <v>1316</v>
      </c>
      <c r="HL828" s="2" t="s">
        <v>226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239</v>
      </c>
      <c r="HV828" s="2" t="s">
        <v>261</v>
      </c>
      <c r="HW828" s="2" t="s">
        <v>607</v>
      </c>
      <c r="HX828" s="2" t="s">
        <v>1776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252</v>
      </c>
      <c r="IH828" s="2" t="s">
        <v>223</v>
      </c>
      <c r="II828" s="2" t="s">
        <v>226</v>
      </c>
      <c r="IJ828" s="2" t="s">
        <v>226</v>
      </c>
      <c r="IK828" s="2" t="s">
        <v>238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226</v>
      </c>
      <c r="IT828" s="2" t="s">
        <v>226</v>
      </c>
      <c r="IU828" s="2" t="s">
        <v>226</v>
      </c>
      <c r="IV828" s="2" t="s">
        <v>226</v>
      </c>
      <c r="IW828" s="2" t="s">
        <v>226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448</v>
      </c>
      <c r="JF828" s="2" t="s">
        <v>223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337</v>
      </c>
      <c r="JR828" s="2" t="s">
        <v>223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223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337</v>
      </c>
      <c r="KP828" s="2" t="s">
        <v>223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239</v>
      </c>
      <c r="LB828" s="2" t="s">
        <v>223</v>
      </c>
      <c r="LC828" s="2" t="s">
        <v>1731</v>
      </c>
      <c r="LD828" s="2" t="s">
        <v>226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239</v>
      </c>
      <c r="LN828" s="2" t="s">
        <v>223</v>
      </c>
      <c r="LO828" s="2" t="s">
        <v>3575</v>
      </c>
      <c r="LP828" s="2" t="s">
        <v>1753</v>
      </c>
      <c r="LQ828" s="2" t="s">
        <v>238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239</v>
      </c>
      <c r="LZ828" s="2" t="s">
        <v>223</v>
      </c>
      <c r="MA828" s="2" t="s">
        <v>668</v>
      </c>
      <c r="MB828" s="2" t="s">
        <v>226</v>
      </c>
      <c r="MC828" s="2" t="s">
        <v>238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239</v>
      </c>
      <c r="MX828" s="2" t="s">
        <v>223</v>
      </c>
      <c r="MY828" s="2" t="s">
        <v>617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239</v>
      </c>
      <c r="NJ828" s="2" t="s">
        <v>261</v>
      </c>
      <c r="NK828" s="2" t="s">
        <v>1086</v>
      </c>
      <c r="NL828" s="2" t="s">
        <v>745</v>
      </c>
      <c r="NM828" s="2" t="s">
        <v>238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239</v>
      </c>
      <c r="NV828" s="2" t="s">
        <v>237</v>
      </c>
      <c r="NW828" s="2" t="s">
        <v>804</v>
      </c>
      <c r="NX828" s="2" t="s">
        <v>2281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239</v>
      </c>
      <c r="OH828" s="2" t="s">
        <v>237</v>
      </c>
      <c r="OI828" s="2" t="s">
        <v>2275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252</v>
      </c>
      <c r="OT828" s="2" t="s">
        <v>223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239</v>
      </c>
      <c r="PF828" s="2" t="s">
        <v>223</v>
      </c>
      <c r="PG828" s="2" t="s">
        <v>3085</v>
      </c>
      <c r="PH828" s="2" t="s">
        <v>226</v>
      </c>
      <c r="PI828" s="2" t="s">
        <v>238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266</v>
      </c>
      <c r="QD828" s="2" t="s">
        <v>223</v>
      </c>
      <c r="QE828" s="2" t="s">
        <v>226</v>
      </c>
      <c r="QF828" s="2" t="s">
        <v>226</v>
      </c>
      <c r="QG828" s="2" t="s">
        <v>238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239</v>
      </c>
      <c r="QP828" s="2" t="s">
        <v>237</v>
      </c>
      <c r="QQ828" s="2" t="s">
        <v>3028</v>
      </c>
      <c r="QR828" s="2" t="s">
        <v>226</v>
      </c>
      <c r="QS828" s="2" t="s">
        <v>238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266</v>
      </c>
      <c r="RB828" s="2" t="s">
        <v>223</v>
      </c>
      <c r="RC828" s="2" t="s">
        <v>226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252</v>
      </c>
      <c r="RN828" s="2" t="s">
        <v>223</v>
      </c>
      <c r="RO828" s="2" t="s">
        <v>226</v>
      </c>
      <c r="RP828" s="2" t="s">
        <v>226</v>
      </c>
      <c r="RQ828" s="2" t="s">
        <v>238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236</v>
      </c>
      <c r="RZ828" s="2" t="s">
        <v>237</v>
      </c>
      <c r="SA828" s="2" t="s">
        <v>226</v>
      </c>
      <c r="SB828" s="2" t="s">
        <v>226</v>
      </c>
      <c r="SC828" s="2" t="s">
        <v>238</v>
      </c>
      <c r="SD828" s="2" t="s">
        <v>226</v>
      </c>
      <c r="SE828" s="4">
        <v>151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>
        <v>30</v>
      </c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>
        <v>150</v>
      </c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</row>
    <row r="829">
      <c r="A829" s="2" t="s">
        <v>5249</v>
      </c>
      <c r="B829" s="2" t="s">
        <v>577</v>
      </c>
      <c r="C829" s="2" t="s">
        <v>5194</v>
      </c>
      <c r="D829" s="2" t="s">
        <v>215</v>
      </c>
      <c r="E829" s="2" t="s">
        <v>216</v>
      </c>
      <c r="F829" s="2" t="s">
        <v>5195</v>
      </c>
      <c r="G829" s="2" t="s">
        <v>5196</v>
      </c>
      <c r="H829" s="2" t="s">
        <v>5197</v>
      </c>
      <c r="I829" s="2" t="s">
        <v>5198</v>
      </c>
      <c r="J829" s="2" t="s">
        <v>221</v>
      </c>
      <c r="K829" s="2" t="s">
        <v>795</v>
      </c>
      <c r="L829" s="3">
        <v>66.96</v>
      </c>
      <c r="M829" s="3">
        <v>70.31</v>
      </c>
      <c r="N829" s="3">
        <v>139.99</v>
      </c>
      <c r="O829" s="2" t="s">
        <v>223</v>
      </c>
      <c r="P829" s="2" t="s">
        <v>796</v>
      </c>
      <c r="Q829" s="2" t="s">
        <v>225</v>
      </c>
      <c r="R829" s="2" t="s">
        <v>226</v>
      </c>
      <c r="S829" s="2" t="s">
        <v>5246</v>
      </c>
      <c r="T829" s="2" t="s">
        <v>228</v>
      </c>
      <c r="U829" s="2" t="s">
        <v>452</v>
      </c>
      <c r="V829" s="2" t="s">
        <v>230</v>
      </c>
      <c r="W829" s="2" t="s">
        <v>4124</v>
      </c>
      <c r="X829" s="2" t="s">
        <v>5200</v>
      </c>
      <c r="Y829" s="2" t="s">
        <v>1884</v>
      </c>
      <c r="Z829" s="4">
        <v>252</v>
      </c>
      <c r="AA829" s="4">
        <f>=ROUNDDOWN(42,0)</f>
      </c>
      <c r="AB829" s="5">
        <v>6</v>
      </c>
      <c r="AC829" s="2" t="s">
        <v>5250</v>
      </c>
      <c r="AD829" s="4">
        <v>80</v>
      </c>
      <c r="AE829" s="4">
        <v>80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>
        <v>43</v>
      </c>
      <c r="AQ829" s="8">
        <v>3373.02</v>
      </c>
      <c r="AR829" s="4">
        <v>144</v>
      </c>
      <c r="AS829" s="8">
        <v>13732.31</v>
      </c>
      <c r="AT829" s="7">
        <v>-0.7014</v>
      </c>
      <c r="AU829" s="7">
        <v>-0.7544</v>
      </c>
      <c r="AV829" s="4" t="s">
        <v>226</v>
      </c>
      <c r="AW829" s="8" t="s">
        <v>226</v>
      </c>
      <c r="AX829" s="4" t="s">
        <v>226</v>
      </c>
      <c r="AY829" s="8" t="s">
        <v>226</v>
      </c>
      <c r="AZ829" s="7" t="s">
        <v>226</v>
      </c>
      <c r="BA829" s="7" t="s">
        <v>226</v>
      </c>
      <c r="BB829" s="7">
        <v>0.4735</v>
      </c>
      <c r="BC829" s="4" t="s">
        <v>226</v>
      </c>
      <c r="BD829" s="8" t="s">
        <v>226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 t="s">
        <v>226</v>
      </c>
      <c r="BJ829" s="4">
        <v>43</v>
      </c>
      <c r="BK829" s="8">
        <v>3373.02</v>
      </c>
      <c r="BL829" s="2" t="s">
        <v>5251</v>
      </c>
      <c r="BM829" s="7">
        <v>1</v>
      </c>
      <c r="BN829" s="7">
        <v>1</v>
      </c>
      <c r="BO829" s="4">
        <v>7</v>
      </c>
      <c r="BP829" s="8">
        <v>733.67</v>
      </c>
      <c r="BQ829" s="4">
        <v>88</v>
      </c>
      <c r="BR829" s="8">
        <v>9223.28</v>
      </c>
      <c r="BS829" s="7">
        <v>-0.9205</v>
      </c>
      <c r="BT829" s="7">
        <v>-0.9205</v>
      </c>
      <c r="BU829" s="2" t="s">
        <v>239</v>
      </c>
      <c r="BV829" s="2" t="s">
        <v>223</v>
      </c>
      <c r="BW829" s="2" t="s">
        <v>226</v>
      </c>
      <c r="BX829" s="2" t="s">
        <v>3227</v>
      </c>
      <c r="BY829" s="2" t="s">
        <v>238</v>
      </c>
      <c r="BZ829" s="2" t="s">
        <v>226</v>
      </c>
      <c r="CA829" s="4">
        <v>15</v>
      </c>
      <c r="CB829" s="8">
        <v>1194</v>
      </c>
      <c r="CC829" s="4">
        <v>9</v>
      </c>
      <c r="CD829" s="8">
        <v>764.19</v>
      </c>
      <c r="CE829" s="7">
        <v>0.6667</v>
      </c>
      <c r="CF829" s="7">
        <v>0.5624</v>
      </c>
      <c r="CG829" s="2" t="s">
        <v>239</v>
      </c>
      <c r="CH829" s="2" t="s">
        <v>223</v>
      </c>
      <c r="CI829" s="2" t="s">
        <v>800</v>
      </c>
      <c r="CJ829" s="2" t="s">
        <v>810</v>
      </c>
      <c r="CK829" s="2" t="s">
        <v>238</v>
      </c>
      <c r="CL829" s="2" t="s">
        <v>226</v>
      </c>
      <c r="CM829" s="4">
        <v>2</v>
      </c>
      <c r="CN829" s="8">
        <v>167.32</v>
      </c>
      <c r="CO829" s="4">
        <v>3</v>
      </c>
      <c r="CP829" s="8">
        <v>267.69</v>
      </c>
      <c r="CQ829" s="7">
        <v>-0.3333</v>
      </c>
      <c r="CR829" s="7">
        <v>-0.3749</v>
      </c>
      <c r="CS829" s="2" t="s">
        <v>239</v>
      </c>
      <c r="CT829" s="2" t="s">
        <v>223</v>
      </c>
      <c r="CU829" s="2" t="s">
        <v>1884</v>
      </c>
      <c r="CV829" s="2" t="s">
        <v>5252</v>
      </c>
      <c r="CW829" s="2" t="s">
        <v>238</v>
      </c>
      <c r="CX829" s="2" t="s">
        <v>226</v>
      </c>
      <c r="CY829" s="4">
        <v>2</v>
      </c>
      <c r="CZ829" s="8">
        <v>155</v>
      </c>
      <c r="DA829" s="4">
        <v>3</v>
      </c>
      <c r="DB829" s="8">
        <v>232.5</v>
      </c>
      <c r="DC829" s="7">
        <v>-0.3333</v>
      </c>
      <c r="DD829" s="7">
        <v>-0.3333</v>
      </c>
      <c r="DE829" s="2" t="s">
        <v>239</v>
      </c>
      <c r="DF829" s="2" t="s">
        <v>223</v>
      </c>
      <c r="DG829" s="2" t="s">
        <v>3262</v>
      </c>
      <c r="DH829" s="2" t="s">
        <v>760</v>
      </c>
      <c r="DI829" s="2" t="s">
        <v>238</v>
      </c>
      <c r="DJ829" s="2" t="s">
        <v>226</v>
      </c>
      <c r="DK829" s="4">
        <v>11</v>
      </c>
      <c r="DL829" s="8">
        <v>695.29</v>
      </c>
      <c r="DM829" s="4">
        <v>1</v>
      </c>
      <c r="DN829" s="8">
        <v>58.91</v>
      </c>
      <c r="DO829" s="7">
        <v>10</v>
      </c>
      <c r="DP829" s="7">
        <v>10.8026</v>
      </c>
      <c r="DQ829" s="2" t="s">
        <v>239</v>
      </c>
      <c r="DR829" s="2" t="s">
        <v>223</v>
      </c>
      <c r="DS829" s="2" t="s">
        <v>1884</v>
      </c>
      <c r="DT829" s="2" t="s">
        <v>1584</v>
      </c>
      <c r="DU829" s="2" t="s">
        <v>238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239</v>
      </c>
      <c r="ED829" s="2" t="s">
        <v>223</v>
      </c>
      <c r="EE829" s="2" t="s">
        <v>3691</v>
      </c>
      <c r="EF829" s="2" t="s">
        <v>1174</v>
      </c>
      <c r="EG829" s="2" t="s">
        <v>238</v>
      </c>
      <c r="EH829" s="2" t="s">
        <v>226</v>
      </c>
      <c r="EI829" s="4">
        <v>2</v>
      </c>
      <c r="EJ829" s="8">
        <v>157.08</v>
      </c>
      <c r="EK829" s="4">
        <v>6</v>
      </c>
      <c r="EL829" s="8">
        <v>496.02</v>
      </c>
      <c r="EM829" s="7">
        <v>-0.6667</v>
      </c>
      <c r="EN829" s="7">
        <v>-0.6833</v>
      </c>
      <c r="EO829" s="2" t="s">
        <v>239</v>
      </c>
      <c r="EP829" s="2" t="s">
        <v>223</v>
      </c>
      <c r="EQ829" s="2" t="s">
        <v>3732</v>
      </c>
      <c r="ER829" s="2" t="s">
        <v>1014</v>
      </c>
      <c r="ES829" s="2" t="s">
        <v>238</v>
      </c>
      <c r="ET829" s="2" t="s">
        <v>226</v>
      </c>
      <c r="EU829" s="4">
        <v>4</v>
      </c>
      <c r="EV829" s="8">
        <v>270.66</v>
      </c>
      <c r="EW829" s="4">
        <v>27</v>
      </c>
      <c r="EX829" s="8">
        <v>2112.88</v>
      </c>
      <c r="EY829" s="7">
        <v>-0.8519</v>
      </c>
      <c r="EZ829" s="7">
        <v>-0.8719</v>
      </c>
      <c r="FA829" s="2" t="s">
        <v>239</v>
      </c>
      <c r="FB829" s="2" t="s">
        <v>223</v>
      </c>
      <c r="FC829" s="2" t="s">
        <v>3405</v>
      </c>
      <c r="FD829" s="2" t="s">
        <v>1735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223</v>
      </c>
      <c r="FO829" s="2" t="s">
        <v>1884</v>
      </c>
      <c r="FP829" s="2" t="s">
        <v>1125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239</v>
      </c>
      <c r="FZ829" s="2" t="s">
        <v>223</v>
      </c>
      <c r="GA829" s="2" t="s">
        <v>661</v>
      </c>
      <c r="GB829" s="2" t="s">
        <v>226</v>
      </c>
      <c r="GC829" s="2" t="s">
        <v>238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252</v>
      </c>
      <c r="GL829" s="2" t="s">
        <v>223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>
        <v>3</v>
      </c>
      <c r="GT829" s="8">
        <v>246.09</v>
      </c>
      <c r="GU829" s="7">
        <v>-1</v>
      </c>
      <c r="GV829" s="7">
        <v>-1</v>
      </c>
      <c r="GW829" s="2" t="s">
        <v>239</v>
      </c>
      <c r="GX829" s="2" t="s">
        <v>223</v>
      </c>
      <c r="GY829" s="2" t="s">
        <v>776</v>
      </c>
      <c r="GZ829" s="2" t="s">
        <v>608</v>
      </c>
      <c r="HA829" s="2" t="s">
        <v>238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239</v>
      </c>
      <c r="HJ829" s="2" t="s">
        <v>223</v>
      </c>
      <c r="HK829" s="2" t="s">
        <v>1316</v>
      </c>
      <c r="HL829" s="2" t="s">
        <v>226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261</v>
      </c>
      <c r="HW829" s="2" t="s">
        <v>607</v>
      </c>
      <c r="HX829" s="2" t="s">
        <v>3759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252</v>
      </c>
      <c r="IH829" s="2" t="s">
        <v>223</v>
      </c>
      <c r="II829" s="2" t="s">
        <v>226</v>
      </c>
      <c r="IJ829" s="2" t="s">
        <v>226</v>
      </c>
      <c r="IK829" s="2" t="s">
        <v>238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226</v>
      </c>
      <c r="IT829" s="2" t="s">
        <v>226</v>
      </c>
      <c r="IU829" s="2" t="s">
        <v>226</v>
      </c>
      <c r="IV829" s="2" t="s">
        <v>226</v>
      </c>
      <c r="IW829" s="2" t="s">
        <v>226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239</v>
      </c>
      <c r="JF829" s="2" t="s">
        <v>223</v>
      </c>
      <c r="JG829" s="2" t="s">
        <v>1726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337</v>
      </c>
      <c r="JR829" s="2" t="s">
        <v>223</v>
      </c>
      <c r="JS829" s="2" t="s">
        <v>226</v>
      </c>
      <c r="JT829" s="2" t="s">
        <v>226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223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337</v>
      </c>
      <c r="KP829" s="2" t="s">
        <v>223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239</v>
      </c>
      <c r="LB829" s="2" t="s">
        <v>223</v>
      </c>
      <c r="LC829" s="2" t="s">
        <v>1731</v>
      </c>
      <c r="LD829" s="2" t="s">
        <v>226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239</v>
      </c>
      <c r="LN829" s="2" t="s">
        <v>223</v>
      </c>
      <c r="LO829" s="2" t="s">
        <v>3575</v>
      </c>
      <c r="LP829" s="2" t="s">
        <v>1289</v>
      </c>
      <c r="LQ829" s="2" t="s">
        <v>238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239</v>
      </c>
      <c r="LZ829" s="2" t="s">
        <v>223</v>
      </c>
      <c r="MA829" s="2" t="s">
        <v>668</v>
      </c>
      <c r="MB829" s="2" t="s">
        <v>226</v>
      </c>
      <c r="MC829" s="2" t="s">
        <v>238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239</v>
      </c>
      <c r="MX829" s="2" t="s">
        <v>223</v>
      </c>
      <c r="MY829" s="2" t="s">
        <v>617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>
        <v>3</v>
      </c>
      <c r="NF829" s="8">
        <v>252.63</v>
      </c>
      <c r="NG829" s="7">
        <v>-1</v>
      </c>
      <c r="NH829" s="7">
        <v>-1</v>
      </c>
      <c r="NI829" s="2" t="s">
        <v>239</v>
      </c>
      <c r="NJ829" s="2" t="s">
        <v>261</v>
      </c>
      <c r="NK829" s="2" t="s">
        <v>1086</v>
      </c>
      <c r="NL829" s="2" t="s">
        <v>805</v>
      </c>
      <c r="NM829" s="2" t="s">
        <v>238</v>
      </c>
      <c r="NN829" s="2" t="s">
        <v>226</v>
      </c>
      <c r="NO829" s="4"/>
      <c r="NP829" s="8"/>
      <c r="NQ829" s="4">
        <v>1</v>
      </c>
      <c r="NR829" s="8">
        <v>78.12</v>
      </c>
      <c r="NS829" s="7">
        <v>-1</v>
      </c>
      <c r="NT829" s="7">
        <v>-1</v>
      </c>
      <c r="NU829" s="2" t="s">
        <v>239</v>
      </c>
      <c r="NV829" s="2" t="s">
        <v>237</v>
      </c>
      <c r="NW829" s="2" t="s">
        <v>804</v>
      </c>
      <c r="NX829" s="2" t="s">
        <v>622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239</v>
      </c>
      <c r="OH829" s="2" t="s">
        <v>237</v>
      </c>
      <c r="OI829" s="2" t="s">
        <v>2275</v>
      </c>
      <c r="OJ829" s="2" t="s">
        <v>3590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252</v>
      </c>
      <c r="OT829" s="2" t="s">
        <v>223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239</v>
      </c>
      <c r="PF829" s="2" t="s">
        <v>223</v>
      </c>
      <c r="PG829" s="2" t="s">
        <v>3085</v>
      </c>
      <c r="PH829" s="2" t="s">
        <v>226</v>
      </c>
      <c r="PI829" s="2" t="s">
        <v>238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266</v>
      </c>
      <c r="QD829" s="2" t="s">
        <v>223</v>
      </c>
      <c r="QE829" s="2" t="s">
        <v>226</v>
      </c>
      <c r="QF829" s="2" t="s">
        <v>226</v>
      </c>
      <c r="QG829" s="2" t="s">
        <v>238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239</v>
      </c>
      <c r="QP829" s="2" t="s">
        <v>237</v>
      </c>
      <c r="QQ829" s="2" t="s">
        <v>3028</v>
      </c>
      <c r="QR829" s="2" t="s">
        <v>226</v>
      </c>
      <c r="QS829" s="2" t="s">
        <v>238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266</v>
      </c>
      <c r="RB829" s="2" t="s">
        <v>223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252</v>
      </c>
      <c r="RN829" s="2" t="s">
        <v>223</v>
      </c>
      <c r="RO829" s="2" t="s">
        <v>226</v>
      </c>
      <c r="RP829" s="2" t="s">
        <v>226</v>
      </c>
      <c r="RQ829" s="2" t="s">
        <v>238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236</v>
      </c>
      <c r="RZ829" s="2" t="s">
        <v>237</v>
      </c>
      <c r="SA829" s="2" t="s">
        <v>226</v>
      </c>
      <c r="SB829" s="2" t="s">
        <v>226</v>
      </c>
      <c r="SC829" s="2" t="s">
        <v>238</v>
      </c>
      <c r="SD829" s="2" t="s">
        <v>226</v>
      </c>
      <c r="SE829" s="4">
        <v>252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>
        <v>80</v>
      </c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</row>
    <row r="830">
      <c r="A830" s="2" t="s">
        <v>5253</v>
      </c>
      <c r="B830" s="2" t="s">
        <v>577</v>
      </c>
      <c r="C830" s="2" t="s">
        <v>5194</v>
      </c>
      <c r="D830" s="2" t="s">
        <v>215</v>
      </c>
      <c r="E830" s="2" t="s">
        <v>216</v>
      </c>
      <c r="F830" s="2" t="s">
        <v>5195</v>
      </c>
      <c r="G830" s="2" t="s">
        <v>5196</v>
      </c>
      <c r="H830" s="2" t="s">
        <v>5197</v>
      </c>
      <c r="I830" s="2" t="s">
        <v>5198</v>
      </c>
      <c r="J830" s="2" t="s">
        <v>268</v>
      </c>
      <c r="K830" s="2" t="s">
        <v>795</v>
      </c>
      <c r="L830" s="3">
        <v>75.6</v>
      </c>
      <c r="M830" s="3">
        <v>79.38</v>
      </c>
      <c r="N830" s="3">
        <v>159.99</v>
      </c>
      <c r="O830" s="2" t="s">
        <v>223</v>
      </c>
      <c r="P830" s="2" t="s">
        <v>796</v>
      </c>
      <c r="Q830" s="2" t="s">
        <v>225</v>
      </c>
      <c r="R830" s="2" t="s">
        <v>226</v>
      </c>
      <c r="S830" s="2" t="s">
        <v>5246</v>
      </c>
      <c r="T830" s="2" t="s">
        <v>228</v>
      </c>
      <c r="U830" s="2" t="s">
        <v>452</v>
      </c>
      <c r="V830" s="2" t="s">
        <v>230</v>
      </c>
      <c r="W830" s="2" t="s">
        <v>4124</v>
      </c>
      <c r="X830" s="2" t="s">
        <v>5200</v>
      </c>
      <c r="Y830" s="2" t="s">
        <v>1121</v>
      </c>
      <c r="Z830" s="4">
        <v>200</v>
      </c>
      <c r="AA830" s="4">
        <f>=ROUNDDOWN(40,0)</f>
      </c>
      <c r="AB830" s="5">
        <v>5</v>
      </c>
      <c r="AC830" s="2" t="s">
        <v>226</v>
      </c>
      <c r="AD830" s="4"/>
      <c r="AE830" s="4"/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>
        <v>24</v>
      </c>
      <c r="AQ830" s="8">
        <v>2116.96</v>
      </c>
      <c r="AR830" s="4">
        <v>138</v>
      </c>
      <c r="AS830" s="8">
        <v>13019.46</v>
      </c>
      <c r="AT830" s="7">
        <v>-0.8261</v>
      </c>
      <c r="AU830" s="7">
        <v>-0.8374</v>
      </c>
      <c r="AV830" s="4" t="s">
        <v>226</v>
      </c>
      <c r="AW830" s="8" t="s">
        <v>226</v>
      </c>
      <c r="AX830" s="4" t="s">
        <v>226</v>
      </c>
      <c r="AY830" s="8" t="s">
        <v>226</v>
      </c>
      <c r="AZ830" s="7" t="s">
        <v>226</v>
      </c>
      <c r="BA830" s="7" t="s">
        <v>226</v>
      </c>
      <c r="BB830" s="7">
        <v>0.2972</v>
      </c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 t="s">
        <v>226</v>
      </c>
      <c r="BJ830" s="4">
        <v>24</v>
      </c>
      <c r="BK830" s="8">
        <v>2116.96</v>
      </c>
      <c r="BL830" s="2" t="s">
        <v>5254</v>
      </c>
      <c r="BM830" s="7">
        <v>1</v>
      </c>
      <c r="BN830" s="7">
        <v>1</v>
      </c>
      <c r="BO830" s="4">
        <v>5</v>
      </c>
      <c r="BP830" s="8">
        <v>481.3</v>
      </c>
      <c r="BQ830" s="4">
        <v>80</v>
      </c>
      <c r="BR830" s="8">
        <v>7700.8</v>
      </c>
      <c r="BS830" s="7">
        <v>-0.9375</v>
      </c>
      <c r="BT830" s="7">
        <v>-0.9375</v>
      </c>
      <c r="BU830" s="2" t="s">
        <v>239</v>
      </c>
      <c r="BV830" s="2" t="s">
        <v>223</v>
      </c>
      <c r="BW830" s="2" t="s">
        <v>226</v>
      </c>
      <c r="BX830" s="2" t="s">
        <v>3227</v>
      </c>
      <c r="BY830" s="2" t="s">
        <v>238</v>
      </c>
      <c r="BZ830" s="2" t="s">
        <v>226</v>
      </c>
      <c r="CA830" s="4">
        <v>6</v>
      </c>
      <c r="CB830" s="8">
        <v>551.52</v>
      </c>
      <c r="CC830" s="4">
        <v>14</v>
      </c>
      <c r="CD830" s="8">
        <v>1362.62</v>
      </c>
      <c r="CE830" s="7">
        <v>-0.5714</v>
      </c>
      <c r="CF830" s="7">
        <v>-0.5953</v>
      </c>
      <c r="CG830" s="2" t="s">
        <v>239</v>
      </c>
      <c r="CH830" s="2" t="s">
        <v>223</v>
      </c>
      <c r="CI830" s="2" t="s">
        <v>800</v>
      </c>
      <c r="CJ830" s="2" t="s">
        <v>3431</v>
      </c>
      <c r="CK830" s="2" t="s">
        <v>238</v>
      </c>
      <c r="CL830" s="2" t="s">
        <v>226</v>
      </c>
      <c r="CM830" s="4">
        <v>2</v>
      </c>
      <c r="CN830" s="8">
        <v>192.64</v>
      </c>
      <c r="CO830" s="4">
        <v>3</v>
      </c>
      <c r="CP830" s="8">
        <v>305.94</v>
      </c>
      <c r="CQ830" s="7">
        <v>-0.3333</v>
      </c>
      <c r="CR830" s="7">
        <v>-0.3703</v>
      </c>
      <c r="CS830" s="2" t="s">
        <v>239</v>
      </c>
      <c r="CT830" s="2" t="s">
        <v>223</v>
      </c>
      <c r="CU830" s="2" t="s">
        <v>1121</v>
      </c>
      <c r="CV830" s="2" t="s">
        <v>815</v>
      </c>
      <c r="CW830" s="2" t="s">
        <v>238</v>
      </c>
      <c r="CX830" s="2" t="s">
        <v>226</v>
      </c>
      <c r="CY830" s="4">
        <v>3</v>
      </c>
      <c r="CZ830" s="8">
        <v>262.5</v>
      </c>
      <c r="DA830" s="4">
        <v>4</v>
      </c>
      <c r="DB830" s="8">
        <v>350</v>
      </c>
      <c r="DC830" s="7">
        <v>-0.25</v>
      </c>
      <c r="DD830" s="7">
        <v>-0.25</v>
      </c>
      <c r="DE830" s="2" t="s">
        <v>239</v>
      </c>
      <c r="DF830" s="2" t="s">
        <v>223</v>
      </c>
      <c r="DG830" s="2" t="s">
        <v>3262</v>
      </c>
      <c r="DH830" s="2" t="s">
        <v>3941</v>
      </c>
      <c r="DI830" s="2" t="s">
        <v>238</v>
      </c>
      <c r="DJ830" s="2" t="s">
        <v>226</v>
      </c>
      <c r="DK830" s="4">
        <v>4</v>
      </c>
      <c r="DL830" s="8">
        <v>281.52</v>
      </c>
      <c r="DM830" s="4">
        <v>4</v>
      </c>
      <c r="DN830" s="8">
        <v>339</v>
      </c>
      <c r="DO830" s="7"/>
      <c r="DP830" s="7">
        <v>-0.1696</v>
      </c>
      <c r="DQ830" s="2" t="s">
        <v>239</v>
      </c>
      <c r="DR830" s="2" t="s">
        <v>223</v>
      </c>
      <c r="DS830" s="2" t="s">
        <v>1121</v>
      </c>
      <c r="DT830" s="2" t="s">
        <v>611</v>
      </c>
      <c r="DU830" s="2" t="s">
        <v>238</v>
      </c>
      <c r="DV830" s="2" t="s">
        <v>226</v>
      </c>
      <c r="DW830" s="4"/>
      <c r="DX830" s="8"/>
      <c r="DY830" s="4">
        <v>1</v>
      </c>
      <c r="DZ830" s="8">
        <v>92.61</v>
      </c>
      <c r="EA830" s="7">
        <v>-1</v>
      </c>
      <c r="EB830" s="7">
        <v>-1</v>
      </c>
      <c r="EC830" s="2" t="s">
        <v>239</v>
      </c>
      <c r="ED830" s="2" t="s">
        <v>223</v>
      </c>
      <c r="EE830" s="2" t="s">
        <v>3691</v>
      </c>
      <c r="EF830" s="2" t="s">
        <v>1876</v>
      </c>
      <c r="EG830" s="2" t="s">
        <v>238</v>
      </c>
      <c r="EH830" s="2" t="s">
        <v>226</v>
      </c>
      <c r="EI830" s="4">
        <v>1</v>
      </c>
      <c r="EJ830" s="8">
        <v>89.76</v>
      </c>
      <c r="EK830" s="4">
        <v>6</v>
      </c>
      <c r="EL830" s="8">
        <v>566.88</v>
      </c>
      <c r="EM830" s="7">
        <v>-0.8333</v>
      </c>
      <c r="EN830" s="7">
        <v>-0.8417</v>
      </c>
      <c r="EO830" s="2" t="s">
        <v>239</v>
      </c>
      <c r="EP830" s="2" t="s">
        <v>223</v>
      </c>
      <c r="EQ830" s="2" t="s">
        <v>3732</v>
      </c>
      <c r="ER830" s="2" t="s">
        <v>1086</v>
      </c>
      <c r="ES830" s="2" t="s">
        <v>238</v>
      </c>
      <c r="ET830" s="2" t="s">
        <v>226</v>
      </c>
      <c r="EU830" s="4"/>
      <c r="EV830" s="8"/>
      <c r="EW830" s="4">
        <v>18</v>
      </c>
      <c r="EX830" s="8">
        <v>1546.25</v>
      </c>
      <c r="EY830" s="7">
        <v>-1</v>
      </c>
      <c r="EZ830" s="7">
        <v>-1</v>
      </c>
      <c r="FA830" s="2" t="s">
        <v>239</v>
      </c>
      <c r="FB830" s="2" t="s">
        <v>223</v>
      </c>
      <c r="FC830" s="2" t="s">
        <v>3405</v>
      </c>
      <c r="FD830" s="2" t="s">
        <v>1735</v>
      </c>
      <c r="FE830" s="2" t="s">
        <v>238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239</v>
      </c>
      <c r="FN830" s="2" t="s">
        <v>223</v>
      </c>
      <c r="FO830" s="2" t="s">
        <v>1121</v>
      </c>
      <c r="FP830" s="2" t="s">
        <v>804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239</v>
      </c>
      <c r="FZ830" s="2" t="s">
        <v>223</v>
      </c>
      <c r="GA830" s="2" t="s">
        <v>661</v>
      </c>
      <c r="GB830" s="2" t="s">
        <v>226</v>
      </c>
      <c r="GC830" s="2" t="s">
        <v>238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252</v>
      </c>
      <c r="GL830" s="2" t="s">
        <v>223</v>
      </c>
      <c r="GM830" s="2" t="s">
        <v>226</v>
      </c>
      <c r="GN830" s="2" t="s">
        <v>226</v>
      </c>
      <c r="GO830" s="2" t="s">
        <v>238</v>
      </c>
      <c r="GP830" s="2" t="s">
        <v>226</v>
      </c>
      <c r="GQ830" s="4">
        <v>1</v>
      </c>
      <c r="GR830" s="8">
        <v>92.61</v>
      </c>
      <c r="GS830" s="4">
        <v>4</v>
      </c>
      <c r="GT830" s="8">
        <v>370.44</v>
      </c>
      <c r="GU830" s="7">
        <v>-0.75</v>
      </c>
      <c r="GV830" s="7">
        <v>-0.75</v>
      </c>
      <c r="GW830" s="2" t="s">
        <v>239</v>
      </c>
      <c r="GX830" s="2" t="s">
        <v>223</v>
      </c>
      <c r="GY830" s="2" t="s">
        <v>824</v>
      </c>
      <c r="GZ830" s="2" t="s">
        <v>3475</v>
      </c>
      <c r="HA830" s="2" t="s">
        <v>238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223</v>
      </c>
      <c r="HK830" s="2" t="s">
        <v>1316</v>
      </c>
      <c r="HL830" s="2" t="s">
        <v>226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261</v>
      </c>
      <c r="HW830" s="2" t="s">
        <v>607</v>
      </c>
      <c r="HX830" s="2" t="s">
        <v>2155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252</v>
      </c>
      <c r="IH830" s="2" t="s">
        <v>223</v>
      </c>
      <c r="II830" s="2" t="s">
        <v>226</v>
      </c>
      <c r="IJ830" s="2" t="s">
        <v>226</v>
      </c>
      <c r="IK830" s="2" t="s">
        <v>238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226</v>
      </c>
      <c r="IT830" s="2" t="s">
        <v>226</v>
      </c>
      <c r="IU830" s="2" t="s">
        <v>226</v>
      </c>
      <c r="IV830" s="2" t="s">
        <v>226</v>
      </c>
      <c r="IW830" s="2" t="s">
        <v>226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239</v>
      </c>
      <c r="JF830" s="2" t="s">
        <v>223</v>
      </c>
      <c r="JG830" s="2" t="s">
        <v>1726</v>
      </c>
      <c r="JH830" s="2" t="s">
        <v>226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337</v>
      </c>
      <c r="JR830" s="2" t="s">
        <v>223</v>
      </c>
      <c r="JS830" s="2" t="s">
        <v>226</v>
      </c>
      <c r="JT830" s="2" t="s">
        <v>226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223</v>
      </c>
      <c r="KE830" s="2" t="s">
        <v>226</v>
      </c>
      <c r="KF830" s="2" t="s">
        <v>226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337</v>
      </c>
      <c r="KP830" s="2" t="s">
        <v>223</v>
      </c>
      <c r="KQ830" s="2" t="s">
        <v>226</v>
      </c>
      <c r="KR830" s="2" t="s">
        <v>226</v>
      </c>
      <c r="KS830" s="2" t="s">
        <v>238</v>
      </c>
      <c r="KT830" s="2" t="s">
        <v>226</v>
      </c>
      <c r="KU830" s="4">
        <v>1</v>
      </c>
      <c r="KV830" s="8">
        <v>79.38</v>
      </c>
      <c r="KW830" s="4"/>
      <c r="KX830" s="8"/>
      <c r="KY830" s="7"/>
      <c r="KZ830" s="7"/>
      <c r="LA830" s="2" t="s">
        <v>239</v>
      </c>
      <c r="LB830" s="2" t="s">
        <v>223</v>
      </c>
      <c r="LC830" s="2" t="s">
        <v>1731</v>
      </c>
      <c r="LD830" s="2" t="s">
        <v>1137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239</v>
      </c>
      <c r="LN830" s="2" t="s">
        <v>223</v>
      </c>
      <c r="LO830" s="2" t="s">
        <v>3575</v>
      </c>
      <c r="LP830" s="2" t="s">
        <v>422</v>
      </c>
      <c r="LQ830" s="2" t="s">
        <v>238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239</v>
      </c>
      <c r="LZ830" s="2" t="s">
        <v>223</v>
      </c>
      <c r="MA830" s="2" t="s">
        <v>668</v>
      </c>
      <c r="MB830" s="2" t="s">
        <v>226</v>
      </c>
      <c r="MC830" s="2" t="s">
        <v>238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>
        <v>1</v>
      </c>
      <c r="MR830" s="8">
        <v>85.73</v>
      </c>
      <c r="MS830" s="4"/>
      <c r="MT830" s="8"/>
      <c r="MU830" s="7"/>
      <c r="MV830" s="7"/>
      <c r="MW830" s="2" t="s">
        <v>239</v>
      </c>
      <c r="MX830" s="2" t="s">
        <v>223</v>
      </c>
      <c r="MY830" s="2" t="s">
        <v>617</v>
      </c>
      <c r="MZ830" s="2" t="s">
        <v>1333</v>
      </c>
      <c r="NA830" s="2" t="s">
        <v>238</v>
      </c>
      <c r="NB830" s="2" t="s">
        <v>226</v>
      </c>
      <c r="NC830" s="4"/>
      <c r="ND830" s="8"/>
      <c r="NE830" s="4">
        <v>4</v>
      </c>
      <c r="NF830" s="8">
        <v>384.92</v>
      </c>
      <c r="NG830" s="7">
        <v>-1</v>
      </c>
      <c r="NH830" s="7">
        <v>-1</v>
      </c>
      <c r="NI830" s="2" t="s">
        <v>239</v>
      </c>
      <c r="NJ830" s="2" t="s">
        <v>261</v>
      </c>
      <c r="NK830" s="2" t="s">
        <v>1086</v>
      </c>
      <c r="NL830" s="2" t="s">
        <v>745</v>
      </c>
      <c r="NM830" s="2" t="s">
        <v>238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239</v>
      </c>
      <c r="NV830" s="2" t="s">
        <v>237</v>
      </c>
      <c r="NW830" s="2" t="s">
        <v>804</v>
      </c>
      <c r="NX830" s="2" t="s">
        <v>1610</v>
      </c>
      <c r="NY830" s="2" t="s">
        <v>238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239</v>
      </c>
      <c r="OH830" s="2" t="s">
        <v>237</v>
      </c>
      <c r="OI830" s="2" t="s">
        <v>2275</v>
      </c>
      <c r="OJ830" s="2" t="s">
        <v>812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252</v>
      </c>
      <c r="OT830" s="2" t="s">
        <v>223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239</v>
      </c>
      <c r="PF830" s="2" t="s">
        <v>223</v>
      </c>
      <c r="PG830" s="2" t="s">
        <v>3085</v>
      </c>
      <c r="PH830" s="2" t="s">
        <v>226</v>
      </c>
      <c r="PI830" s="2" t="s">
        <v>238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266</v>
      </c>
      <c r="QD830" s="2" t="s">
        <v>223</v>
      </c>
      <c r="QE830" s="2" t="s">
        <v>226</v>
      </c>
      <c r="QF830" s="2" t="s">
        <v>226</v>
      </c>
      <c r="QG830" s="2" t="s">
        <v>238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239</v>
      </c>
      <c r="QP830" s="2" t="s">
        <v>237</v>
      </c>
      <c r="QQ830" s="2" t="s">
        <v>3028</v>
      </c>
      <c r="QR830" s="2" t="s">
        <v>226</v>
      </c>
      <c r="QS830" s="2" t="s">
        <v>238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266</v>
      </c>
      <c r="RB830" s="2" t="s">
        <v>223</v>
      </c>
      <c r="RC830" s="2" t="s">
        <v>226</v>
      </c>
      <c r="RD830" s="2" t="s">
        <v>226</v>
      </c>
      <c r="RE830" s="2" t="s">
        <v>238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252</v>
      </c>
      <c r="RN830" s="2" t="s">
        <v>223</v>
      </c>
      <c r="RO830" s="2" t="s">
        <v>226</v>
      </c>
      <c r="RP830" s="2" t="s">
        <v>226</v>
      </c>
      <c r="RQ830" s="2" t="s">
        <v>238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236</v>
      </c>
      <c r="RZ830" s="2" t="s">
        <v>237</v>
      </c>
      <c r="SA830" s="2" t="s">
        <v>226</v>
      </c>
      <c r="SB830" s="2" t="s">
        <v>226</v>
      </c>
      <c r="SC830" s="2" t="s">
        <v>238</v>
      </c>
      <c r="SD830" s="2" t="s">
        <v>226</v>
      </c>
      <c r="SE830" s="4">
        <v>200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</row>
    <row r="831">
      <c r="A831" s="2" t="s">
        <v>5255</v>
      </c>
      <c r="B831" s="2" t="s">
        <v>577</v>
      </c>
      <c r="C831" s="2" t="s">
        <v>5194</v>
      </c>
      <c r="D831" s="2" t="s">
        <v>215</v>
      </c>
      <c r="E831" s="2" t="s">
        <v>216</v>
      </c>
      <c r="F831" s="2" t="s">
        <v>5195</v>
      </c>
      <c r="G831" s="2" t="s">
        <v>5196</v>
      </c>
      <c r="H831" s="2" t="s">
        <v>5197</v>
      </c>
      <c r="I831" s="2" t="s">
        <v>5198</v>
      </c>
      <c r="J831" s="2" t="s">
        <v>582</v>
      </c>
      <c r="K831" s="2" t="s">
        <v>958</v>
      </c>
      <c r="L831" s="3">
        <v>52.88</v>
      </c>
      <c r="M831" s="3">
        <v>55.52</v>
      </c>
      <c r="N831" s="3">
        <v>109.99</v>
      </c>
      <c r="O831" s="2" t="s">
        <v>223</v>
      </c>
      <c r="P831" s="2" t="s">
        <v>224</v>
      </c>
      <c r="Q831" s="2" t="s">
        <v>225</v>
      </c>
      <c r="R831" s="2" t="s">
        <v>226</v>
      </c>
      <c r="S831" s="2" t="s">
        <v>5256</v>
      </c>
      <c r="T831" s="2" t="s">
        <v>228</v>
      </c>
      <c r="U831" s="2" t="s">
        <v>229</v>
      </c>
      <c r="V831" s="2" t="s">
        <v>230</v>
      </c>
      <c r="W831" s="2" t="s">
        <v>4124</v>
      </c>
      <c r="X831" s="2" t="s">
        <v>2405</v>
      </c>
      <c r="Y831" s="2" t="s">
        <v>5257</v>
      </c>
      <c r="Z831" s="4">
        <v>129</v>
      </c>
      <c r="AA831" s="4">
        <f>=ROUNDDOWN(107.5,0)</f>
      </c>
      <c r="AB831" s="5">
        <v>1.2</v>
      </c>
      <c r="AC831" s="2" t="s">
        <v>226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>
        <v>11</v>
      </c>
      <c r="AQ831" s="8">
        <v>626.07</v>
      </c>
      <c r="AR831" s="4"/>
      <c r="AS831" s="8"/>
      <c r="AT831" s="7"/>
      <c r="AU831" s="7"/>
      <c r="AV831" s="4">
        <v>62</v>
      </c>
      <c r="AW831" s="8">
        <v>4648.61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>
        <v>0.1347</v>
      </c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>
        <v>0.0482</v>
      </c>
      <c r="BJ831" s="4">
        <v>11</v>
      </c>
      <c r="BK831" s="8">
        <v>626.07</v>
      </c>
      <c r="BL831" s="2" t="s">
        <v>5258</v>
      </c>
      <c r="BM831" s="7">
        <v>1</v>
      </c>
      <c r="BN831" s="7">
        <v>1</v>
      </c>
      <c r="BO831" s="4">
        <v>2</v>
      </c>
      <c r="BP831" s="8">
        <v>121.62</v>
      </c>
      <c r="BQ831" s="4"/>
      <c r="BR831" s="8"/>
      <c r="BS831" s="7"/>
      <c r="BT831" s="7"/>
      <c r="BU831" s="2" t="s">
        <v>239</v>
      </c>
      <c r="BV831" s="2" t="s">
        <v>223</v>
      </c>
      <c r="BW831" s="2" t="s">
        <v>226</v>
      </c>
      <c r="BX831" s="2" t="s">
        <v>792</v>
      </c>
      <c r="BY831" s="2" t="s">
        <v>238</v>
      </c>
      <c r="BZ831" s="2" t="s">
        <v>226</v>
      </c>
      <c r="CA831" s="4">
        <v>1</v>
      </c>
      <c r="CB831" s="8">
        <v>60.29</v>
      </c>
      <c r="CC831" s="4"/>
      <c r="CD831" s="8"/>
      <c r="CE831" s="7"/>
      <c r="CF831" s="7"/>
      <c r="CG831" s="2" t="s">
        <v>239</v>
      </c>
      <c r="CH831" s="2" t="s">
        <v>223</v>
      </c>
      <c r="CI831" s="2" t="s">
        <v>1310</v>
      </c>
      <c r="CJ831" s="2" t="s">
        <v>2406</v>
      </c>
      <c r="CK831" s="2" t="s">
        <v>238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239</v>
      </c>
      <c r="CT831" s="2" t="s">
        <v>223</v>
      </c>
      <c r="CU831" s="2" t="s">
        <v>837</v>
      </c>
      <c r="CV831" s="2" t="s">
        <v>226</v>
      </c>
      <c r="CW831" s="2" t="s">
        <v>238</v>
      </c>
      <c r="CX831" s="2" t="s">
        <v>226</v>
      </c>
      <c r="CY831" s="4"/>
      <c r="CZ831" s="8"/>
      <c r="DA831" s="4"/>
      <c r="DB831" s="8"/>
      <c r="DC831" s="7"/>
      <c r="DD831" s="7"/>
      <c r="DE831" s="2" t="s">
        <v>236</v>
      </c>
      <c r="DF831" s="2" t="s">
        <v>223</v>
      </c>
      <c r="DG831" s="2" t="s">
        <v>226</v>
      </c>
      <c r="DH831" s="2" t="s">
        <v>226</v>
      </c>
      <c r="DI831" s="2" t="s">
        <v>238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239</v>
      </c>
      <c r="DR831" s="2" t="s">
        <v>223</v>
      </c>
      <c r="DS831" s="2" t="s">
        <v>837</v>
      </c>
      <c r="DT831" s="2" t="s">
        <v>226</v>
      </c>
      <c r="DU831" s="2" t="s">
        <v>238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239</v>
      </c>
      <c r="ED831" s="2" t="s">
        <v>223</v>
      </c>
      <c r="EE831" s="2" t="s">
        <v>837</v>
      </c>
      <c r="EF831" s="2" t="s">
        <v>226</v>
      </c>
      <c r="EG831" s="2" t="s">
        <v>238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239</v>
      </c>
      <c r="EP831" s="2" t="s">
        <v>223</v>
      </c>
      <c r="EQ831" s="2" t="s">
        <v>837</v>
      </c>
      <c r="ER831" s="2" t="s">
        <v>226</v>
      </c>
      <c r="ES831" s="2" t="s">
        <v>238</v>
      </c>
      <c r="ET831" s="2" t="s">
        <v>226</v>
      </c>
      <c r="EU831" s="4">
        <v>8</v>
      </c>
      <c r="EV831" s="8">
        <v>444.16</v>
      </c>
      <c r="EW831" s="4"/>
      <c r="EX831" s="8"/>
      <c r="EY831" s="7"/>
      <c r="EZ831" s="7"/>
      <c r="FA831" s="2" t="s">
        <v>239</v>
      </c>
      <c r="FB831" s="2" t="s">
        <v>223</v>
      </c>
      <c r="FC831" s="2" t="s">
        <v>3889</v>
      </c>
      <c r="FD831" s="2" t="s">
        <v>852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223</v>
      </c>
      <c r="FO831" s="2" t="s">
        <v>837</v>
      </c>
      <c r="FP831" s="2" t="s">
        <v>226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252</v>
      </c>
      <c r="GL831" s="2" t="s">
        <v>223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239</v>
      </c>
      <c r="GX831" s="2" t="s">
        <v>223</v>
      </c>
      <c r="GY831" s="2" t="s">
        <v>1314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223</v>
      </c>
      <c r="HK831" s="2" t="s">
        <v>1316</v>
      </c>
      <c r="HL831" s="2" t="s">
        <v>226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236</v>
      </c>
      <c r="HV831" s="2" t="s">
        <v>223</v>
      </c>
      <c r="HW831" s="2" t="s">
        <v>226</v>
      </c>
      <c r="HX831" s="2" t="s">
        <v>226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252</v>
      </c>
      <c r="IH831" s="2" t="s">
        <v>223</v>
      </c>
      <c r="II831" s="2" t="s">
        <v>226</v>
      </c>
      <c r="IJ831" s="2" t="s">
        <v>226</v>
      </c>
      <c r="IK831" s="2" t="s">
        <v>238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252</v>
      </c>
      <c r="IT831" s="2" t="s">
        <v>223</v>
      </c>
      <c r="IU831" s="2" t="s">
        <v>226</v>
      </c>
      <c r="IV831" s="2" t="s">
        <v>226</v>
      </c>
      <c r="IW831" s="2" t="s">
        <v>238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949</v>
      </c>
      <c r="JF831" s="2" t="s">
        <v>223</v>
      </c>
      <c r="JG831" s="2" t="s">
        <v>226</v>
      </c>
      <c r="JH831" s="2" t="s">
        <v>226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252</v>
      </c>
      <c r="JR831" s="2" t="s">
        <v>223</v>
      </c>
      <c r="JS831" s="2" t="s">
        <v>226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223</v>
      </c>
      <c r="KE831" s="2" t="s">
        <v>226</v>
      </c>
      <c r="KF831" s="2" t="s">
        <v>226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252</v>
      </c>
      <c r="KP831" s="2" t="s">
        <v>223</v>
      </c>
      <c r="KQ831" s="2" t="s">
        <v>226</v>
      </c>
      <c r="KR831" s="2" t="s">
        <v>226</v>
      </c>
      <c r="KS831" s="2" t="s">
        <v>238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252</v>
      </c>
      <c r="LB831" s="2" t="s">
        <v>223</v>
      </c>
      <c r="LC831" s="2" t="s">
        <v>226</v>
      </c>
      <c r="LD831" s="2" t="s">
        <v>226</v>
      </c>
      <c r="LE831" s="2" t="s">
        <v>238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252</v>
      </c>
      <c r="LN831" s="2" t="s">
        <v>223</v>
      </c>
      <c r="LO831" s="2" t="s">
        <v>226</v>
      </c>
      <c r="LP831" s="2" t="s">
        <v>226</v>
      </c>
      <c r="LQ831" s="2" t="s">
        <v>238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252</v>
      </c>
      <c r="ML831" s="2" t="s">
        <v>223</v>
      </c>
      <c r="MM831" s="2" t="s">
        <v>226</v>
      </c>
      <c r="MN831" s="2" t="s">
        <v>226</v>
      </c>
      <c r="MO831" s="2" t="s">
        <v>238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236</v>
      </c>
      <c r="MX831" s="2" t="s">
        <v>223</v>
      </c>
      <c r="MY831" s="2" t="s">
        <v>226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226</v>
      </c>
      <c r="NJ831" s="2" t="s">
        <v>226</v>
      </c>
      <c r="NK831" s="2" t="s">
        <v>226</v>
      </c>
      <c r="NL831" s="2" t="s">
        <v>226</v>
      </c>
      <c r="NM831" s="2" t="s">
        <v>226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252</v>
      </c>
      <c r="NV831" s="2" t="s">
        <v>223</v>
      </c>
      <c r="NW831" s="2" t="s">
        <v>226</v>
      </c>
      <c r="NX831" s="2" t="s">
        <v>226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252</v>
      </c>
      <c r="OH831" s="2" t="s">
        <v>223</v>
      </c>
      <c r="OI831" s="2" t="s">
        <v>226</v>
      </c>
      <c r="OJ831" s="2" t="s">
        <v>226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252</v>
      </c>
      <c r="OT831" s="2" t="s">
        <v>223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252</v>
      </c>
      <c r="PF831" s="2" t="s">
        <v>223</v>
      </c>
      <c r="PG831" s="2" t="s">
        <v>226</v>
      </c>
      <c r="PH831" s="2" t="s">
        <v>226</v>
      </c>
      <c r="PI831" s="2" t="s">
        <v>238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266</v>
      </c>
      <c r="RB831" s="2" t="s">
        <v>223</v>
      </c>
      <c r="RC831" s="2" t="s">
        <v>226</v>
      </c>
      <c r="RD831" s="2" t="s">
        <v>226</v>
      </c>
      <c r="RE831" s="2" t="s">
        <v>238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252</v>
      </c>
      <c r="RN831" s="2" t="s">
        <v>223</v>
      </c>
      <c r="RO831" s="2" t="s">
        <v>226</v>
      </c>
      <c r="RP831" s="2" t="s">
        <v>226</v>
      </c>
      <c r="RQ831" s="2" t="s">
        <v>238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226</v>
      </c>
      <c r="RZ831" s="2" t="s">
        <v>226</v>
      </c>
      <c r="SA831" s="2" t="s">
        <v>226</v>
      </c>
      <c r="SB831" s="2" t="s">
        <v>226</v>
      </c>
      <c r="SC831" s="2" t="s">
        <v>226</v>
      </c>
      <c r="SD831" s="2" t="s">
        <v>226</v>
      </c>
      <c r="SE831" s="4">
        <v>129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</row>
    <row r="832">
      <c r="A832" s="2" t="s">
        <v>5259</v>
      </c>
      <c r="B832" s="2" t="s">
        <v>577</v>
      </c>
      <c r="C832" s="2" t="s">
        <v>5194</v>
      </c>
      <c r="D832" s="2" t="s">
        <v>215</v>
      </c>
      <c r="E832" s="2" t="s">
        <v>216</v>
      </c>
      <c r="F832" s="2" t="s">
        <v>5195</v>
      </c>
      <c r="G832" s="2" t="s">
        <v>5196</v>
      </c>
      <c r="H832" s="2" t="s">
        <v>5197</v>
      </c>
      <c r="I832" s="2" t="s">
        <v>5198</v>
      </c>
      <c r="J832" s="2" t="s">
        <v>221</v>
      </c>
      <c r="K832" s="2" t="s">
        <v>958</v>
      </c>
      <c r="L832" s="3">
        <v>66.96</v>
      </c>
      <c r="M832" s="3">
        <v>70.31</v>
      </c>
      <c r="N832" s="3">
        <v>139.99</v>
      </c>
      <c r="O832" s="2" t="s">
        <v>223</v>
      </c>
      <c r="P832" s="2" t="s">
        <v>224</v>
      </c>
      <c r="Q832" s="2" t="s">
        <v>225</v>
      </c>
      <c r="R832" s="2" t="s">
        <v>226</v>
      </c>
      <c r="S832" s="2" t="s">
        <v>5256</v>
      </c>
      <c r="T832" s="2" t="s">
        <v>228</v>
      </c>
      <c r="U832" s="2" t="s">
        <v>452</v>
      </c>
      <c r="V832" s="2" t="s">
        <v>230</v>
      </c>
      <c r="W832" s="2" t="s">
        <v>4124</v>
      </c>
      <c r="X832" s="2" t="s">
        <v>2405</v>
      </c>
      <c r="Y832" s="2" t="s">
        <v>5257</v>
      </c>
      <c r="Z832" s="4">
        <v>226</v>
      </c>
      <c r="AA832" s="4">
        <f>=ROUNDDOWN(37.0491803278689,0)</f>
      </c>
      <c r="AB832" s="5">
        <v>6.1</v>
      </c>
      <c r="AC832" s="2" t="s">
        <v>226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>
        <v>20</v>
      </c>
      <c r="AQ832" s="8">
        <v>1447.03</v>
      </c>
      <c r="AR832" s="4"/>
      <c r="AS832" s="8"/>
      <c r="AT832" s="7"/>
      <c r="AU832" s="7"/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>
        <v>0.3113</v>
      </c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 t="s">
        <v>226</v>
      </c>
      <c r="BJ832" s="4">
        <v>20</v>
      </c>
      <c r="BK832" s="8">
        <v>1447.03</v>
      </c>
      <c r="BL832" s="2" t="s">
        <v>5260</v>
      </c>
      <c r="BM832" s="7">
        <v>1</v>
      </c>
      <c r="BN832" s="7">
        <v>1</v>
      </c>
      <c r="BO832" s="4">
        <v>3</v>
      </c>
      <c r="BP832" s="8">
        <v>231</v>
      </c>
      <c r="BQ832" s="4"/>
      <c r="BR832" s="8"/>
      <c r="BS832" s="7"/>
      <c r="BT832" s="7"/>
      <c r="BU832" s="2" t="s">
        <v>239</v>
      </c>
      <c r="BV832" s="2" t="s">
        <v>223</v>
      </c>
      <c r="BW832" s="2" t="s">
        <v>226</v>
      </c>
      <c r="BX832" s="2" t="s">
        <v>792</v>
      </c>
      <c r="BY832" s="2" t="s">
        <v>238</v>
      </c>
      <c r="BZ832" s="2" t="s">
        <v>226</v>
      </c>
      <c r="CA832" s="4">
        <v>1</v>
      </c>
      <c r="CB832" s="8">
        <v>79.6</v>
      </c>
      <c r="CC832" s="4"/>
      <c r="CD832" s="8"/>
      <c r="CE832" s="7"/>
      <c r="CF832" s="7"/>
      <c r="CG832" s="2" t="s">
        <v>239</v>
      </c>
      <c r="CH832" s="2" t="s">
        <v>223</v>
      </c>
      <c r="CI832" s="2" t="s">
        <v>1310</v>
      </c>
      <c r="CJ832" s="2" t="s">
        <v>1311</v>
      </c>
      <c r="CK832" s="2" t="s">
        <v>238</v>
      </c>
      <c r="CL832" s="2" t="s">
        <v>226</v>
      </c>
      <c r="CM832" s="4">
        <v>1</v>
      </c>
      <c r="CN832" s="8">
        <v>83.66</v>
      </c>
      <c r="CO832" s="4"/>
      <c r="CP832" s="8"/>
      <c r="CQ832" s="7"/>
      <c r="CR832" s="7"/>
      <c r="CS832" s="2" t="s">
        <v>239</v>
      </c>
      <c r="CT832" s="2" t="s">
        <v>223</v>
      </c>
      <c r="CU832" s="2" t="s">
        <v>5261</v>
      </c>
      <c r="CV832" s="2" t="s">
        <v>605</v>
      </c>
      <c r="CW832" s="2" t="s">
        <v>238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236</v>
      </c>
      <c r="DF832" s="2" t="s">
        <v>223</v>
      </c>
      <c r="DG832" s="2" t="s">
        <v>226</v>
      </c>
      <c r="DH832" s="2" t="s">
        <v>226</v>
      </c>
      <c r="DI832" s="2" t="s">
        <v>238</v>
      </c>
      <c r="DJ832" s="2" t="s">
        <v>226</v>
      </c>
      <c r="DK832" s="4">
        <v>5</v>
      </c>
      <c r="DL832" s="8">
        <v>333.29</v>
      </c>
      <c r="DM832" s="4"/>
      <c r="DN832" s="8"/>
      <c r="DO832" s="7"/>
      <c r="DP832" s="7"/>
      <c r="DQ832" s="2" t="s">
        <v>239</v>
      </c>
      <c r="DR832" s="2" t="s">
        <v>223</v>
      </c>
      <c r="DS832" s="2" t="s">
        <v>5261</v>
      </c>
      <c r="DT832" s="2" t="s">
        <v>1955</v>
      </c>
      <c r="DU832" s="2" t="s">
        <v>238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239</v>
      </c>
      <c r="ED832" s="2" t="s">
        <v>223</v>
      </c>
      <c r="EE832" s="2" t="s">
        <v>3889</v>
      </c>
      <c r="EF832" s="2" t="s">
        <v>226</v>
      </c>
      <c r="EG832" s="2" t="s">
        <v>238</v>
      </c>
      <c r="EH832" s="2" t="s">
        <v>226</v>
      </c>
      <c r="EI832" s="4">
        <v>2</v>
      </c>
      <c r="EJ832" s="8">
        <v>157.08</v>
      </c>
      <c r="EK832" s="4"/>
      <c r="EL832" s="8"/>
      <c r="EM832" s="7"/>
      <c r="EN832" s="7"/>
      <c r="EO832" s="2" t="s">
        <v>239</v>
      </c>
      <c r="EP832" s="2" t="s">
        <v>223</v>
      </c>
      <c r="EQ832" s="2" t="s">
        <v>5261</v>
      </c>
      <c r="ER832" s="2" t="s">
        <v>1311</v>
      </c>
      <c r="ES832" s="2" t="s">
        <v>238</v>
      </c>
      <c r="ET832" s="2" t="s">
        <v>226</v>
      </c>
      <c r="EU832" s="4">
        <v>8</v>
      </c>
      <c r="EV832" s="8">
        <v>562.4</v>
      </c>
      <c r="EW832" s="4"/>
      <c r="EX832" s="8"/>
      <c r="EY832" s="7"/>
      <c r="EZ832" s="7"/>
      <c r="FA832" s="2" t="s">
        <v>239</v>
      </c>
      <c r="FB832" s="2" t="s">
        <v>223</v>
      </c>
      <c r="FC832" s="2" t="s">
        <v>3889</v>
      </c>
      <c r="FD832" s="2" t="s">
        <v>852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223</v>
      </c>
      <c r="FO832" s="2" t="s">
        <v>3889</v>
      </c>
      <c r="FP832" s="2" t="s">
        <v>226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252</v>
      </c>
      <c r="GL832" s="2" t="s">
        <v>223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239</v>
      </c>
      <c r="GX832" s="2" t="s">
        <v>223</v>
      </c>
      <c r="GY832" s="2" t="s">
        <v>1314</v>
      </c>
      <c r="GZ832" s="2" t="s">
        <v>226</v>
      </c>
      <c r="HA832" s="2" t="s">
        <v>238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239</v>
      </c>
      <c r="HJ832" s="2" t="s">
        <v>223</v>
      </c>
      <c r="HK832" s="2" t="s">
        <v>1316</v>
      </c>
      <c r="HL832" s="2" t="s">
        <v>226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236</v>
      </c>
      <c r="HV832" s="2" t="s">
        <v>223</v>
      </c>
      <c r="HW832" s="2" t="s">
        <v>226</v>
      </c>
      <c r="HX832" s="2" t="s">
        <v>226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252</v>
      </c>
      <c r="IH832" s="2" t="s">
        <v>223</v>
      </c>
      <c r="II832" s="2" t="s">
        <v>226</v>
      </c>
      <c r="IJ832" s="2" t="s">
        <v>226</v>
      </c>
      <c r="IK832" s="2" t="s">
        <v>238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252</v>
      </c>
      <c r="IT832" s="2" t="s">
        <v>223</v>
      </c>
      <c r="IU832" s="2" t="s">
        <v>226</v>
      </c>
      <c r="IV832" s="2" t="s">
        <v>226</v>
      </c>
      <c r="IW832" s="2" t="s">
        <v>238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949</v>
      </c>
      <c r="JF832" s="2" t="s">
        <v>223</v>
      </c>
      <c r="JG832" s="2" t="s">
        <v>226</v>
      </c>
      <c r="JH832" s="2" t="s">
        <v>226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252</v>
      </c>
      <c r="JR832" s="2" t="s">
        <v>223</v>
      </c>
      <c r="JS832" s="2" t="s">
        <v>226</v>
      </c>
      <c r="JT832" s="2" t="s">
        <v>226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223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252</v>
      </c>
      <c r="KP832" s="2" t="s">
        <v>223</v>
      </c>
      <c r="KQ832" s="2" t="s">
        <v>226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252</v>
      </c>
      <c r="LB832" s="2" t="s">
        <v>223</v>
      </c>
      <c r="LC832" s="2" t="s">
        <v>226</v>
      </c>
      <c r="LD832" s="2" t="s">
        <v>226</v>
      </c>
      <c r="LE832" s="2" t="s">
        <v>238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252</v>
      </c>
      <c r="LN832" s="2" t="s">
        <v>223</v>
      </c>
      <c r="LO832" s="2" t="s">
        <v>226</v>
      </c>
      <c r="LP832" s="2" t="s">
        <v>226</v>
      </c>
      <c r="LQ832" s="2" t="s">
        <v>238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252</v>
      </c>
      <c r="ML832" s="2" t="s">
        <v>223</v>
      </c>
      <c r="MM832" s="2" t="s">
        <v>226</v>
      </c>
      <c r="MN832" s="2" t="s">
        <v>226</v>
      </c>
      <c r="MO832" s="2" t="s">
        <v>238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236</v>
      </c>
      <c r="MX832" s="2" t="s">
        <v>223</v>
      </c>
      <c r="MY832" s="2" t="s">
        <v>226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226</v>
      </c>
      <c r="NJ832" s="2" t="s">
        <v>226</v>
      </c>
      <c r="NK832" s="2" t="s">
        <v>226</v>
      </c>
      <c r="NL832" s="2" t="s">
        <v>226</v>
      </c>
      <c r="NM832" s="2" t="s">
        <v>226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252</v>
      </c>
      <c r="NV832" s="2" t="s">
        <v>223</v>
      </c>
      <c r="NW832" s="2" t="s">
        <v>226</v>
      </c>
      <c r="NX832" s="2" t="s">
        <v>226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252</v>
      </c>
      <c r="OH832" s="2" t="s">
        <v>223</v>
      </c>
      <c r="OI832" s="2" t="s">
        <v>226</v>
      </c>
      <c r="OJ832" s="2" t="s">
        <v>226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252</v>
      </c>
      <c r="OT832" s="2" t="s">
        <v>223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252</v>
      </c>
      <c r="PF832" s="2" t="s">
        <v>223</v>
      </c>
      <c r="PG832" s="2" t="s">
        <v>226</v>
      </c>
      <c r="PH832" s="2" t="s">
        <v>226</v>
      </c>
      <c r="PI832" s="2" t="s">
        <v>238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266</v>
      </c>
      <c r="RB832" s="2" t="s">
        <v>223</v>
      </c>
      <c r="RC832" s="2" t="s">
        <v>226</v>
      </c>
      <c r="RD832" s="2" t="s">
        <v>226</v>
      </c>
      <c r="RE832" s="2" t="s">
        <v>238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252</v>
      </c>
      <c r="RN832" s="2" t="s">
        <v>223</v>
      </c>
      <c r="RO832" s="2" t="s">
        <v>226</v>
      </c>
      <c r="RP832" s="2" t="s">
        <v>226</v>
      </c>
      <c r="RQ832" s="2" t="s">
        <v>238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226</v>
      </c>
      <c r="RZ832" s="2" t="s">
        <v>226</v>
      </c>
      <c r="SA832" s="2" t="s">
        <v>226</v>
      </c>
      <c r="SB832" s="2" t="s">
        <v>226</v>
      </c>
      <c r="SC832" s="2" t="s">
        <v>226</v>
      </c>
      <c r="SD832" s="2" t="s">
        <v>226</v>
      </c>
      <c r="SE832" s="4">
        <v>226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</row>
    <row r="833">
      <c r="A833" s="2" t="s">
        <v>5262</v>
      </c>
      <c r="B833" s="2" t="s">
        <v>577</v>
      </c>
      <c r="C833" s="2" t="s">
        <v>5194</v>
      </c>
      <c r="D833" s="2" t="s">
        <v>215</v>
      </c>
      <c r="E833" s="2" t="s">
        <v>216</v>
      </c>
      <c r="F833" s="2" t="s">
        <v>5195</v>
      </c>
      <c r="G833" s="2" t="s">
        <v>5196</v>
      </c>
      <c r="H833" s="2" t="s">
        <v>5197</v>
      </c>
      <c r="I833" s="2" t="s">
        <v>5198</v>
      </c>
      <c r="J833" s="2" t="s">
        <v>268</v>
      </c>
      <c r="K833" s="2" t="s">
        <v>958</v>
      </c>
      <c r="L833" s="3">
        <v>75.6</v>
      </c>
      <c r="M833" s="3">
        <v>79.38</v>
      </c>
      <c r="N833" s="3">
        <v>159.99</v>
      </c>
      <c r="O833" s="2" t="s">
        <v>223</v>
      </c>
      <c r="P833" s="2" t="s">
        <v>224</v>
      </c>
      <c r="Q833" s="2" t="s">
        <v>225</v>
      </c>
      <c r="R833" s="2" t="s">
        <v>226</v>
      </c>
      <c r="S833" s="2" t="s">
        <v>5256</v>
      </c>
      <c r="T833" s="2" t="s">
        <v>228</v>
      </c>
      <c r="U833" s="2" t="s">
        <v>452</v>
      </c>
      <c r="V833" s="2" t="s">
        <v>230</v>
      </c>
      <c r="W833" s="2" t="s">
        <v>4124</v>
      </c>
      <c r="X833" s="2" t="s">
        <v>2405</v>
      </c>
      <c r="Y833" s="2" t="s">
        <v>5257</v>
      </c>
      <c r="Z833" s="4">
        <v>132</v>
      </c>
      <c r="AA833" s="4">
        <f>=ROUNDDOWN(94.2857142857143,0)</f>
      </c>
      <c r="AB833" s="5">
        <v>1.4</v>
      </c>
      <c r="AC833" s="2" t="s">
        <v>226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>
        <v>31</v>
      </c>
      <c r="AQ833" s="8">
        <v>2575.51</v>
      </c>
      <c r="AR833" s="4"/>
      <c r="AS833" s="8"/>
      <c r="AT833" s="7"/>
      <c r="AU833" s="7"/>
      <c r="AV833" s="4" t="s">
        <v>226</v>
      </c>
      <c r="AW833" s="8" t="s">
        <v>226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>
        <v>0.554</v>
      </c>
      <c r="BC833" s="4" t="s">
        <v>226</v>
      </c>
      <c r="BD833" s="8" t="s">
        <v>226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 t="s">
        <v>226</v>
      </c>
      <c r="BJ833" s="4">
        <v>31</v>
      </c>
      <c r="BK833" s="8">
        <v>2575.51</v>
      </c>
      <c r="BL833" s="2" t="s">
        <v>5263</v>
      </c>
      <c r="BM833" s="7">
        <v>1</v>
      </c>
      <c r="BN833" s="7">
        <v>1</v>
      </c>
      <c r="BO833" s="4">
        <v>4</v>
      </c>
      <c r="BP833" s="8">
        <v>347.76</v>
      </c>
      <c r="BQ833" s="4"/>
      <c r="BR833" s="8"/>
      <c r="BS833" s="7"/>
      <c r="BT833" s="7"/>
      <c r="BU833" s="2" t="s">
        <v>239</v>
      </c>
      <c r="BV833" s="2" t="s">
        <v>223</v>
      </c>
      <c r="BW833" s="2" t="s">
        <v>226</v>
      </c>
      <c r="BX833" s="2" t="s">
        <v>708</v>
      </c>
      <c r="BY833" s="2" t="s">
        <v>238</v>
      </c>
      <c r="BZ833" s="2" t="s">
        <v>226</v>
      </c>
      <c r="CA833" s="4"/>
      <c r="CB833" s="8"/>
      <c r="CC833" s="4"/>
      <c r="CD833" s="8"/>
      <c r="CE833" s="7"/>
      <c r="CF833" s="7"/>
      <c r="CG833" s="2" t="s">
        <v>239</v>
      </c>
      <c r="CH833" s="2" t="s">
        <v>223</v>
      </c>
      <c r="CI833" s="2" t="s">
        <v>1310</v>
      </c>
      <c r="CJ833" s="2" t="s">
        <v>226</v>
      </c>
      <c r="CK833" s="2" t="s">
        <v>238</v>
      </c>
      <c r="CL833" s="2" t="s">
        <v>226</v>
      </c>
      <c r="CM833" s="4">
        <v>3</v>
      </c>
      <c r="CN833" s="8">
        <v>288.96</v>
      </c>
      <c r="CO833" s="4"/>
      <c r="CP833" s="8"/>
      <c r="CQ833" s="7"/>
      <c r="CR833" s="7"/>
      <c r="CS833" s="2" t="s">
        <v>239</v>
      </c>
      <c r="CT833" s="2" t="s">
        <v>223</v>
      </c>
      <c r="CU833" s="2" t="s">
        <v>837</v>
      </c>
      <c r="CV833" s="2" t="s">
        <v>1432</v>
      </c>
      <c r="CW833" s="2" t="s">
        <v>238</v>
      </c>
      <c r="CX833" s="2" t="s">
        <v>226</v>
      </c>
      <c r="CY833" s="4"/>
      <c r="CZ833" s="8"/>
      <c r="DA833" s="4"/>
      <c r="DB833" s="8"/>
      <c r="DC833" s="7"/>
      <c r="DD833" s="7"/>
      <c r="DE833" s="2" t="s">
        <v>236</v>
      </c>
      <c r="DF833" s="2" t="s">
        <v>223</v>
      </c>
      <c r="DG833" s="2" t="s">
        <v>226</v>
      </c>
      <c r="DH833" s="2" t="s">
        <v>226</v>
      </c>
      <c r="DI833" s="2" t="s">
        <v>238</v>
      </c>
      <c r="DJ833" s="2" t="s">
        <v>226</v>
      </c>
      <c r="DK833" s="4">
        <v>4</v>
      </c>
      <c r="DL833" s="8">
        <v>317.2</v>
      </c>
      <c r="DM833" s="4"/>
      <c r="DN833" s="8"/>
      <c r="DO833" s="7"/>
      <c r="DP833" s="7"/>
      <c r="DQ833" s="2" t="s">
        <v>239</v>
      </c>
      <c r="DR833" s="2" t="s">
        <v>223</v>
      </c>
      <c r="DS833" s="2" t="s">
        <v>837</v>
      </c>
      <c r="DT833" s="2" t="s">
        <v>1148</v>
      </c>
      <c r="DU833" s="2" t="s">
        <v>238</v>
      </c>
      <c r="DV833" s="2" t="s">
        <v>226</v>
      </c>
      <c r="DW833" s="4">
        <v>1</v>
      </c>
      <c r="DX833" s="8">
        <v>92.61</v>
      </c>
      <c r="DY833" s="4"/>
      <c r="DZ833" s="8"/>
      <c r="EA833" s="7"/>
      <c r="EB833" s="7"/>
      <c r="EC833" s="2" t="s">
        <v>239</v>
      </c>
      <c r="ED833" s="2" t="s">
        <v>223</v>
      </c>
      <c r="EE833" s="2" t="s">
        <v>837</v>
      </c>
      <c r="EF833" s="2" t="s">
        <v>605</v>
      </c>
      <c r="EG833" s="2" t="s">
        <v>238</v>
      </c>
      <c r="EH833" s="2" t="s">
        <v>226</v>
      </c>
      <c r="EI833" s="4">
        <v>2</v>
      </c>
      <c r="EJ833" s="8">
        <v>179.52</v>
      </c>
      <c r="EK833" s="4"/>
      <c r="EL833" s="8"/>
      <c r="EM833" s="7"/>
      <c r="EN833" s="7"/>
      <c r="EO833" s="2" t="s">
        <v>239</v>
      </c>
      <c r="EP833" s="2" t="s">
        <v>223</v>
      </c>
      <c r="EQ833" s="2" t="s">
        <v>837</v>
      </c>
      <c r="ER833" s="2" t="s">
        <v>3563</v>
      </c>
      <c r="ES833" s="2" t="s">
        <v>238</v>
      </c>
      <c r="ET833" s="2" t="s">
        <v>226</v>
      </c>
      <c r="EU833" s="4">
        <v>17</v>
      </c>
      <c r="EV833" s="8">
        <v>1349.46</v>
      </c>
      <c r="EW833" s="4"/>
      <c r="EX833" s="8"/>
      <c r="EY833" s="7"/>
      <c r="EZ833" s="7"/>
      <c r="FA833" s="2" t="s">
        <v>239</v>
      </c>
      <c r="FB833" s="2" t="s">
        <v>223</v>
      </c>
      <c r="FC833" s="2" t="s">
        <v>3889</v>
      </c>
      <c r="FD833" s="2" t="s">
        <v>1432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223</v>
      </c>
      <c r="FO833" s="2" t="s">
        <v>837</v>
      </c>
      <c r="FP833" s="2" t="s">
        <v>226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226</v>
      </c>
      <c r="FZ833" s="2" t="s">
        <v>226</v>
      </c>
      <c r="GA833" s="2" t="s">
        <v>226</v>
      </c>
      <c r="GB833" s="2" t="s">
        <v>226</v>
      </c>
      <c r="GC833" s="2" t="s">
        <v>226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252</v>
      </c>
      <c r="GL833" s="2" t="s">
        <v>223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239</v>
      </c>
      <c r="GX833" s="2" t="s">
        <v>223</v>
      </c>
      <c r="GY833" s="2" t="s">
        <v>1314</v>
      </c>
      <c r="GZ833" s="2" t="s">
        <v>226</v>
      </c>
      <c r="HA833" s="2" t="s">
        <v>238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239</v>
      </c>
      <c r="HJ833" s="2" t="s">
        <v>223</v>
      </c>
      <c r="HK833" s="2" t="s">
        <v>1316</v>
      </c>
      <c r="HL833" s="2" t="s">
        <v>226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236</v>
      </c>
      <c r="HV833" s="2" t="s">
        <v>223</v>
      </c>
      <c r="HW833" s="2" t="s">
        <v>226</v>
      </c>
      <c r="HX833" s="2" t="s">
        <v>226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252</v>
      </c>
      <c r="IH833" s="2" t="s">
        <v>223</v>
      </c>
      <c r="II833" s="2" t="s">
        <v>226</v>
      </c>
      <c r="IJ833" s="2" t="s">
        <v>226</v>
      </c>
      <c r="IK833" s="2" t="s">
        <v>238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252</v>
      </c>
      <c r="IT833" s="2" t="s">
        <v>223</v>
      </c>
      <c r="IU833" s="2" t="s">
        <v>226</v>
      </c>
      <c r="IV833" s="2" t="s">
        <v>226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949</v>
      </c>
      <c r="JF833" s="2" t="s">
        <v>223</v>
      </c>
      <c r="JG833" s="2" t="s">
        <v>226</v>
      </c>
      <c r="JH833" s="2" t="s">
        <v>226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252</v>
      </c>
      <c r="JR833" s="2" t="s">
        <v>223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223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252</v>
      </c>
      <c r="KP833" s="2" t="s">
        <v>223</v>
      </c>
      <c r="KQ833" s="2" t="s">
        <v>226</v>
      </c>
      <c r="KR833" s="2" t="s">
        <v>226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252</v>
      </c>
      <c r="LB833" s="2" t="s">
        <v>223</v>
      </c>
      <c r="LC833" s="2" t="s">
        <v>226</v>
      </c>
      <c r="LD833" s="2" t="s">
        <v>226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252</v>
      </c>
      <c r="LN833" s="2" t="s">
        <v>223</v>
      </c>
      <c r="LO833" s="2" t="s">
        <v>226</v>
      </c>
      <c r="LP833" s="2" t="s">
        <v>226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252</v>
      </c>
      <c r="ML833" s="2" t="s">
        <v>223</v>
      </c>
      <c r="MM833" s="2" t="s">
        <v>226</v>
      </c>
      <c r="MN833" s="2" t="s">
        <v>226</v>
      </c>
      <c r="MO833" s="2" t="s">
        <v>238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236</v>
      </c>
      <c r="MX833" s="2" t="s">
        <v>223</v>
      </c>
      <c r="MY833" s="2" t="s">
        <v>226</v>
      </c>
      <c r="MZ833" s="2" t="s">
        <v>226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226</v>
      </c>
      <c r="NJ833" s="2" t="s">
        <v>226</v>
      </c>
      <c r="NK833" s="2" t="s">
        <v>226</v>
      </c>
      <c r="NL833" s="2" t="s">
        <v>226</v>
      </c>
      <c r="NM833" s="2" t="s">
        <v>226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252</v>
      </c>
      <c r="NV833" s="2" t="s">
        <v>223</v>
      </c>
      <c r="NW833" s="2" t="s">
        <v>226</v>
      </c>
      <c r="NX833" s="2" t="s">
        <v>226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252</v>
      </c>
      <c r="OH833" s="2" t="s">
        <v>223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252</v>
      </c>
      <c r="OT833" s="2" t="s">
        <v>223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252</v>
      </c>
      <c r="PF833" s="2" t="s">
        <v>223</v>
      </c>
      <c r="PG833" s="2" t="s">
        <v>226</v>
      </c>
      <c r="PH833" s="2" t="s">
        <v>226</v>
      </c>
      <c r="PI833" s="2" t="s">
        <v>238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226</v>
      </c>
      <c r="QP833" s="2" t="s">
        <v>226</v>
      </c>
      <c r="QQ833" s="2" t="s">
        <v>226</v>
      </c>
      <c r="QR833" s="2" t="s">
        <v>226</v>
      </c>
      <c r="QS833" s="2" t="s">
        <v>226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266</v>
      </c>
      <c r="RB833" s="2" t="s">
        <v>223</v>
      </c>
      <c r="RC833" s="2" t="s">
        <v>226</v>
      </c>
      <c r="RD833" s="2" t="s">
        <v>226</v>
      </c>
      <c r="RE833" s="2" t="s">
        <v>238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252</v>
      </c>
      <c r="RN833" s="2" t="s">
        <v>223</v>
      </c>
      <c r="RO833" s="2" t="s">
        <v>226</v>
      </c>
      <c r="RP833" s="2" t="s">
        <v>226</v>
      </c>
      <c r="RQ833" s="2" t="s">
        <v>238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226</v>
      </c>
      <c r="RZ833" s="2" t="s">
        <v>226</v>
      </c>
      <c r="SA833" s="2" t="s">
        <v>226</v>
      </c>
      <c r="SB833" s="2" t="s">
        <v>226</v>
      </c>
      <c r="SC833" s="2" t="s">
        <v>226</v>
      </c>
      <c r="SD833" s="2" t="s">
        <v>226</v>
      </c>
      <c r="SE833" s="4">
        <v>132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</row>
    <row r="834">
      <c r="A834" s="2" t="s">
        <v>5264</v>
      </c>
      <c r="B834" s="2" t="s">
        <v>577</v>
      </c>
      <c r="C834" s="2" t="s">
        <v>5194</v>
      </c>
      <c r="D834" s="2" t="s">
        <v>215</v>
      </c>
      <c r="E834" s="2" t="s">
        <v>216</v>
      </c>
      <c r="F834" s="2" t="s">
        <v>5265</v>
      </c>
      <c r="G834" s="2" t="s">
        <v>4914</v>
      </c>
      <c r="H834" s="2" t="s">
        <v>5266</v>
      </c>
      <c r="I834" s="2" t="s">
        <v>5267</v>
      </c>
      <c r="J834" s="2" t="s">
        <v>582</v>
      </c>
      <c r="K834" s="2" t="s">
        <v>795</v>
      </c>
      <c r="L834" s="3">
        <v>51.75</v>
      </c>
      <c r="M834" s="3">
        <v>54.34</v>
      </c>
      <c r="N834" s="3">
        <v>109.99</v>
      </c>
      <c r="O834" s="2" t="s">
        <v>223</v>
      </c>
      <c r="P834" s="2" t="s">
        <v>224</v>
      </c>
      <c r="Q834" s="2" t="s">
        <v>225</v>
      </c>
      <c r="R834" s="2" t="s">
        <v>226</v>
      </c>
      <c r="S834" s="2" t="s">
        <v>5268</v>
      </c>
      <c r="T834" s="2" t="s">
        <v>228</v>
      </c>
      <c r="U834" s="2" t="s">
        <v>371</v>
      </c>
      <c r="V834" s="2" t="s">
        <v>320</v>
      </c>
      <c r="W834" s="2" t="s">
        <v>971</v>
      </c>
      <c r="X834" s="2" t="s">
        <v>231</v>
      </c>
      <c r="Y834" s="2" t="s">
        <v>1265</v>
      </c>
      <c r="Z834" s="4">
        <v>190</v>
      </c>
      <c r="AA834" s="4">
        <f>=ROUNDDOWN(63.3333333333333,0)</f>
      </c>
      <c r="AB834" s="5">
        <v>3</v>
      </c>
      <c r="AC834" s="2" t="s">
        <v>226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>
        <v>27</v>
      </c>
      <c r="AQ834" s="8">
        <v>1562.1</v>
      </c>
      <c r="AR834" s="4">
        <v>62</v>
      </c>
      <c r="AS834" s="8">
        <v>3755.7</v>
      </c>
      <c r="AT834" s="7">
        <v>-0.5645</v>
      </c>
      <c r="AU834" s="7">
        <v>-0.5841</v>
      </c>
      <c r="AV834" s="4">
        <v>135</v>
      </c>
      <c r="AW834" s="8">
        <v>10082.27</v>
      </c>
      <c r="AX834" s="4">
        <v>182</v>
      </c>
      <c r="AY834" s="8">
        <v>13946.93</v>
      </c>
      <c r="AZ834" s="7">
        <v>-0.2582</v>
      </c>
      <c r="BA834" s="7">
        <v>-0.2771</v>
      </c>
      <c r="BB834" s="7">
        <v>0.1549</v>
      </c>
      <c r="BC834" s="4">
        <v>239</v>
      </c>
      <c r="BD834" s="8">
        <v>18417.44</v>
      </c>
      <c r="BE834" s="4">
        <v>647</v>
      </c>
      <c r="BF834" s="8">
        <v>48279.76</v>
      </c>
      <c r="BG834" s="7">
        <v>-0.6306</v>
      </c>
      <c r="BH834" s="7">
        <v>-0.6185</v>
      </c>
      <c r="BI834" s="7">
        <v>0.5474</v>
      </c>
      <c r="BJ834" s="4">
        <v>27</v>
      </c>
      <c r="BK834" s="8">
        <v>1562.1</v>
      </c>
      <c r="BL834" s="2" t="s">
        <v>5269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236</v>
      </c>
      <c r="BV834" s="2" t="s">
        <v>223</v>
      </c>
      <c r="BW834" s="2" t="s">
        <v>226</v>
      </c>
      <c r="BX834" s="2" t="s">
        <v>226</v>
      </c>
      <c r="BY834" s="2" t="s">
        <v>238</v>
      </c>
      <c r="BZ834" s="2" t="s">
        <v>226</v>
      </c>
      <c r="CA834" s="4">
        <v>3</v>
      </c>
      <c r="CB834" s="8">
        <v>195.6</v>
      </c>
      <c r="CC834" s="4">
        <v>25</v>
      </c>
      <c r="CD834" s="8">
        <v>1630</v>
      </c>
      <c r="CE834" s="7">
        <v>-0.88</v>
      </c>
      <c r="CF834" s="7">
        <v>-0.88</v>
      </c>
      <c r="CG834" s="2" t="s">
        <v>239</v>
      </c>
      <c r="CH834" s="2" t="s">
        <v>223</v>
      </c>
      <c r="CI834" s="2" t="s">
        <v>681</v>
      </c>
      <c r="CJ834" s="2" t="s">
        <v>690</v>
      </c>
      <c r="CK834" s="2" t="s">
        <v>238</v>
      </c>
      <c r="CL834" s="2" t="s">
        <v>226</v>
      </c>
      <c r="CM834" s="4">
        <v>4</v>
      </c>
      <c r="CN834" s="8">
        <v>260.8</v>
      </c>
      <c r="CO834" s="4">
        <v>7</v>
      </c>
      <c r="CP834" s="8">
        <v>456.4</v>
      </c>
      <c r="CQ834" s="7">
        <v>-0.4286</v>
      </c>
      <c r="CR834" s="7">
        <v>-0.4286</v>
      </c>
      <c r="CS834" s="2" t="s">
        <v>239</v>
      </c>
      <c r="CT834" s="2" t="s">
        <v>223</v>
      </c>
      <c r="CU834" s="2" t="s">
        <v>1265</v>
      </c>
      <c r="CV834" s="2" t="s">
        <v>2436</v>
      </c>
      <c r="CW834" s="2" t="s">
        <v>238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667</v>
      </c>
      <c r="DF834" s="2" t="s">
        <v>223</v>
      </c>
      <c r="DG834" s="2" t="s">
        <v>654</v>
      </c>
      <c r="DH834" s="2" t="s">
        <v>244</v>
      </c>
      <c r="DI834" s="2" t="s">
        <v>238</v>
      </c>
      <c r="DJ834" s="2" t="s">
        <v>226</v>
      </c>
      <c r="DK834" s="4">
        <v>5</v>
      </c>
      <c r="DL834" s="8">
        <v>251.15</v>
      </c>
      <c r="DM834" s="4">
        <v>24</v>
      </c>
      <c r="DN834" s="8">
        <v>1307.2</v>
      </c>
      <c r="DO834" s="7">
        <v>-0.7917</v>
      </c>
      <c r="DP834" s="7">
        <v>-0.8079</v>
      </c>
      <c r="DQ834" s="2" t="s">
        <v>239</v>
      </c>
      <c r="DR834" s="2" t="s">
        <v>223</v>
      </c>
      <c r="DS834" s="2" t="s">
        <v>1265</v>
      </c>
      <c r="DT834" s="2" t="s">
        <v>685</v>
      </c>
      <c r="DU834" s="2" t="s">
        <v>238</v>
      </c>
      <c r="DV834" s="2" t="s">
        <v>226</v>
      </c>
      <c r="DW834" s="4">
        <v>3</v>
      </c>
      <c r="DX834" s="8">
        <v>190.17</v>
      </c>
      <c r="DY834" s="4"/>
      <c r="DZ834" s="8"/>
      <c r="EA834" s="7"/>
      <c r="EB834" s="7"/>
      <c r="EC834" s="2" t="s">
        <v>239</v>
      </c>
      <c r="ED834" s="2" t="s">
        <v>223</v>
      </c>
      <c r="EE834" s="2" t="s">
        <v>395</v>
      </c>
      <c r="EF834" s="2" t="s">
        <v>4689</v>
      </c>
      <c r="EG834" s="2" t="s">
        <v>238</v>
      </c>
      <c r="EH834" s="2" t="s">
        <v>226</v>
      </c>
      <c r="EI834" s="4">
        <v>4</v>
      </c>
      <c r="EJ834" s="8">
        <v>210.52</v>
      </c>
      <c r="EK834" s="4">
        <v>1</v>
      </c>
      <c r="EL834" s="8">
        <v>59.81</v>
      </c>
      <c r="EM834" s="7">
        <v>3</v>
      </c>
      <c r="EN834" s="7">
        <v>2.5198</v>
      </c>
      <c r="EO834" s="2" t="s">
        <v>239</v>
      </c>
      <c r="EP834" s="2" t="s">
        <v>223</v>
      </c>
      <c r="EQ834" s="2" t="s">
        <v>1988</v>
      </c>
      <c r="ER834" s="2" t="s">
        <v>695</v>
      </c>
      <c r="ES834" s="2" t="s">
        <v>238</v>
      </c>
      <c r="ET834" s="2" t="s">
        <v>226</v>
      </c>
      <c r="EU834" s="4">
        <v>2</v>
      </c>
      <c r="EV834" s="8">
        <v>108.68</v>
      </c>
      <c r="EW834" s="4"/>
      <c r="EX834" s="8"/>
      <c r="EY834" s="7"/>
      <c r="EZ834" s="7"/>
      <c r="FA834" s="2" t="s">
        <v>239</v>
      </c>
      <c r="FB834" s="2" t="s">
        <v>223</v>
      </c>
      <c r="FC834" s="2" t="s">
        <v>814</v>
      </c>
      <c r="FD834" s="2" t="s">
        <v>269</v>
      </c>
      <c r="FE834" s="2" t="s">
        <v>238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239</v>
      </c>
      <c r="FN834" s="2" t="s">
        <v>223</v>
      </c>
      <c r="FO834" s="2" t="s">
        <v>1265</v>
      </c>
      <c r="FP834" s="2" t="s">
        <v>226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239</v>
      </c>
      <c r="FZ834" s="2" t="s">
        <v>223</v>
      </c>
      <c r="GA834" s="2" t="s">
        <v>661</v>
      </c>
      <c r="GB834" s="2" t="s">
        <v>226</v>
      </c>
      <c r="GC834" s="2" t="s">
        <v>238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252</v>
      </c>
      <c r="GL834" s="2" t="s">
        <v>223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>
        <v>4</v>
      </c>
      <c r="GR834" s="8">
        <v>246.56</v>
      </c>
      <c r="GS834" s="4">
        <v>2</v>
      </c>
      <c r="GT834" s="8">
        <v>123.28</v>
      </c>
      <c r="GU834" s="7">
        <v>1</v>
      </c>
      <c r="GV834" s="7">
        <v>1</v>
      </c>
      <c r="GW834" s="2" t="s">
        <v>239</v>
      </c>
      <c r="GX834" s="2" t="s">
        <v>223</v>
      </c>
      <c r="GY834" s="2" t="s">
        <v>1265</v>
      </c>
      <c r="GZ834" s="2" t="s">
        <v>695</v>
      </c>
      <c r="HA834" s="2" t="s">
        <v>238</v>
      </c>
      <c r="HB834" s="2" t="s">
        <v>226</v>
      </c>
      <c r="HC834" s="4">
        <v>2</v>
      </c>
      <c r="HD834" s="8">
        <v>98.62</v>
      </c>
      <c r="HE834" s="4"/>
      <c r="HF834" s="8"/>
      <c r="HG834" s="7"/>
      <c r="HH834" s="7"/>
      <c r="HI834" s="2" t="s">
        <v>239</v>
      </c>
      <c r="HJ834" s="2" t="s">
        <v>223</v>
      </c>
      <c r="HK834" s="2" t="s">
        <v>4397</v>
      </c>
      <c r="HL834" s="2" t="s">
        <v>3537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236</v>
      </c>
      <c r="HV834" s="2" t="s">
        <v>223</v>
      </c>
      <c r="HW834" s="2" t="s">
        <v>226</v>
      </c>
      <c r="HX834" s="2" t="s">
        <v>226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252</v>
      </c>
      <c r="IH834" s="2" t="s">
        <v>223</v>
      </c>
      <c r="II834" s="2" t="s">
        <v>226</v>
      </c>
      <c r="IJ834" s="2" t="s">
        <v>226</v>
      </c>
      <c r="IK834" s="2" t="s">
        <v>238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226</v>
      </c>
      <c r="IT834" s="2" t="s">
        <v>226</v>
      </c>
      <c r="IU834" s="2" t="s">
        <v>226</v>
      </c>
      <c r="IV834" s="2" t="s">
        <v>226</v>
      </c>
      <c r="IW834" s="2" t="s">
        <v>226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448</v>
      </c>
      <c r="JF834" s="2" t="s">
        <v>223</v>
      </c>
      <c r="JG834" s="2" t="s">
        <v>226</v>
      </c>
      <c r="JH834" s="2" t="s">
        <v>226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252</v>
      </c>
      <c r="JR834" s="2" t="s">
        <v>223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223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236</v>
      </c>
      <c r="KP834" s="2" t="s">
        <v>223</v>
      </c>
      <c r="KQ834" s="2" t="s">
        <v>226</v>
      </c>
      <c r="KR834" s="2" t="s">
        <v>226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239</v>
      </c>
      <c r="LB834" s="2" t="s">
        <v>223</v>
      </c>
      <c r="LC834" s="2" t="s">
        <v>1759</v>
      </c>
      <c r="LD834" s="2" t="s">
        <v>551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252</v>
      </c>
      <c r="LN834" s="2" t="s">
        <v>223</v>
      </c>
      <c r="LO834" s="2" t="s">
        <v>226</v>
      </c>
      <c r="LP834" s="2" t="s">
        <v>226</v>
      </c>
      <c r="LQ834" s="2" t="s">
        <v>238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239</v>
      </c>
      <c r="LZ834" s="2" t="s">
        <v>223</v>
      </c>
      <c r="MA834" s="2" t="s">
        <v>668</v>
      </c>
      <c r="MB834" s="2" t="s">
        <v>226</v>
      </c>
      <c r="MC834" s="2" t="s">
        <v>238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226</v>
      </c>
      <c r="ML834" s="2" t="s">
        <v>226</v>
      </c>
      <c r="MM834" s="2" t="s">
        <v>226</v>
      </c>
      <c r="MN834" s="2" t="s">
        <v>226</v>
      </c>
      <c r="MO834" s="2" t="s">
        <v>226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236</v>
      </c>
      <c r="MX834" s="2" t="s">
        <v>223</v>
      </c>
      <c r="MY834" s="2" t="s">
        <v>226</v>
      </c>
      <c r="MZ834" s="2" t="s">
        <v>226</v>
      </c>
      <c r="NA834" s="2" t="s">
        <v>238</v>
      </c>
      <c r="NB834" s="2" t="s">
        <v>226</v>
      </c>
      <c r="NC834" s="4"/>
      <c r="ND834" s="8"/>
      <c r="NE834" s="4">
        <v>3</v>
      </c>
      <c r="NF834" s="8">
        <v>179.01</v>
      </c>
      <c r="NG834" s="7">
        <v>-1</v>
      </c>
      <c r="NH834" s="7">
        <v>-1</v>
      </c>
      <c r="NI834" s="2" t="s">
        <v>239</v>
      </c>
      <c r="NJ834" s="2" t="s">
        <v>261</v>
      </c>
      <c r="NK834" s="2" t="s">
        <v>2465</v>
      </c>
      <c r="NL834" s="2" t="s">
        <v>3021</v>
      </c>
      <c r="NM834" s="2" t="s">
        <v>238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239</v>
      </c>
      <c r="NV834" s="2" t="s">
        <v>237</v>
      </c>
      <c r="NW834" s="2" t="s">
        <v>1841</v>
      </c>
      <c r="NX834" s="2" t="s">
        <v>1840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252</v>
      </c>
      <c r="OH834" s="2" t="s">
        <v>223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252</v>
      </c>
      <c r="OT834" s="2" t="s">
        <v>223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239</v>
      </c>
      <c r="PF834" s="2" t="s">
        <v>223</v>
      </c>
      <c r="PG834" s="2" t="s">
        <v>3085</v>
      </c>
      <c r="PH834" s="2" t="s">
        <v>226</v>
      </c>
      <c r="PI834" s="2" t="s">
        <v>238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266</v>
      </c>
      <c r="QD834" s="2" t="s">
        <v>223</v>
      </c>
      <c r="QE834" s="2" t="s">
        <v>226</v>
      </c>
      <c r="QF834" s="2" t="s">
        <v>226</v>
      </c>
      <c r="QG834" s="2" t="s">
        <v>238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236</v>
      </c>
      <c r="QP834" s="2" t="s">
        <v>237</v>
      </c>
      <c r="QQ834" s="2" t="s">
        <v>226</v>
      </c>
      <c r="QR834" s="2" t="s">
        <v>226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266</v>
      </c>
      <c r="RB834" s="2" t="s">
        <v>223</v>
      </c>
      <c r="RC834" s="2" t="s">
        <v>226</v>
      </c>
      <c r="RD834" s="2" t="s">
        <v>226</v>
      </c>
      <c r="RE834" s="2" t="s">
        <v>238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252</v>
      </c>
      <c r="RN834" s="2" t="s">
        <v>223</v>
      </c>
      <c r="RO834" s="2" t="s">
        <v>226</v>
      </c>
      <c r="RP834" s="2" t="s">
        <v>226</v>
      </c>
      <c r="RQ834" s="2" t="s">
        <v>238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252</v>
      </c>
      <c r="RZ834" s="2" t="s">
        <v>237</v>
      </c>
      <c r="SA834" s="2" t="s">
        <v>226</v>
      </c>
      <c r="SB834" s="2" t="s">
        <v>226</v>
      </c>
      <c r="SC834" s="2" t="s">
        <v>238</v>
      </c>
      <c r="SD834" s="2" t="s">
        <v>226</v>
      </c>
      <c r="SE834" s="4">
        <v>190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</row>
    <row r="835">
      <c r="A835" s="2" t="s">
        <v>5270</v>
      </c>
      <c r="B835" s="2" t="s">
        <v>577</v>
      </c>
      <c r="C835" s="2" t="s">
        <v>5194</v>
      </c>
      <c r="D835" s="2" t="s">
        <v>215</v>
      </c>
      <c r="E835" s="2" t="s">
        <v>216</v>
      </c>
      <c r="F835" s="2" t="s">
        <v>5265</v>
      </c>
      <c r="G835" s="2" t="s">
        <v>4914</v>
      </c>
      <c r="H835" s="2" t="s">
        <v>5266</v>
      </c>
      <c r="I835" s="2" t="s">
        <v>5267</v>
      </c>
      <c r="J835" s="2" t="s">
        <v>221</v>
      </c>
      <c r="K835" s="2" t="s">
        <v>795</v>
      </c>
      <c r="L835" s="3">
        <v>66.96</v>
      </c>
      <c r="M835" s="3">
        <v>70.31</v>
      </c>
      <c r="N835" s="3">
        <v>129.99</v>
      </c>
      <c r="O835" s="2" t="s">
        <v>223</v>
      </c>
      <c r="P835" s="2" t="s">
        <v>224</v>
      </c>
      <c r="Q835" s="2" t="s">
        <v>225</v>
      </c>
      <c r="R835" s="2" t="s">
        <v>226</v>
      </c>
      <c r="S835" s="2" t="s">
        <v>5268</v>
      </c>
      <c r="T835" s="2" t="s">
        <v>228</v>
      </c>
      <c r="U835" s="2" t="s">
        <v>229</v>
      </c>
      <c r="V835" s="2" t="s">
        <v>320</v>
      </c>
      <c r="W835" s="2" t="s">
        <v>971</v>
      </c>
      <c r="X835" s="2" t="s">
        <v>231</v>
      </c>
      <c r="Y835" s="2" t="s">
        <v>1265</v>
      </c>
      <c r="Z835" s="4">
        <v>216</v>
      </c>
      <c r="AA835" s="4">
        <f>=ROUNDDOWN(36,0)</f>
      </c>
      <c r="AB835" s="5">
        <v>6</v>
      </c>
      <c r="AC835" s="2" t="s">
        <v>226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>
        <v>57</v>
      </c>
      <c r="AQ835" s="8">
        <v>4157.97</v>
      </c>
      <c r="AR835" s="4">
        <v>62</v>
      </c>
      <c r="AS835" s="8">
        <v>4886.02</v>
      </c>
      <c r="AT835" s="7">
        <v>-0.0806</v>
      </c>
      <c r="AU835" s="7">
        <v>-0.149</v>
      </c>
      <c r="AV835" s="4" t="s">
        <v>226</v>
      </c>
      <c r="AW835" s="8" t="s">
        <v>226</v>
      </c>
      <c r="AX835" s="4" t="s">
        <v>226</v>
      </c>
      <c r="AY835" s="8" t="s">
        <v>226</v>
      </c>
      <c r="AZ835" s="7" t="s">
        <v>226</v>
      </c>
      <c r="BA835" s="7" t="s">
        <v>226</v>
      </c>
      <c r="BB835" s="7">
        <v>0.4124</v>
      </c>
      <c r="BC835" s="4" t="s">
        <v>226</v>
      </c>
      <c r="BD835" s="8" t="s">
        <v>226</v>
      </c>
      <c r="BE835" s="4" t="s">
        <v>226</v>
      </c>
      <c r="BF835" s="8" t="s">
        <v>226</v>
      </c>
      <c r="BG835" s="7" t="s">
        <v>226</v>
      </c>
      <c r="BH835" s="7" t="s">
        <v>226</v>
      </c>
      <c r="BI835" s="7" t="s">
        <v>226</v>
      </c>
      <c r="BJ835" s="4">
        <v>57</v>
      </c>
      <c r="BK835" s="8">
        <v>4157.97</v>
      </c>
      <c r="BL835" s="2" t="s">
        <v>5271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236</v>
      </c>
      <c r="BV835" s="2" t="s">
        <v>223</v>
      </c>
      <c r="BW835" s="2" t="s">
        <v>226</v>
      </c>
      <c r="BX835" s="2" t="s">
        <v>226</v>
      </c>
      <c r="BY835" s="2" t="s">
        <v>238</v>
      </c>
      <c r="BZ835" s="2" t="s">
        <v>226</v>
      </c>
      <c r="CA835" s="4">
        <v>12</v>
      </c>
      <c r="CB835" s="8">
        <v>1017</v>
      </c>
      <c r="CC835" s="4">
        <v>13</v>
      </c>
      <c r="CD835" s="8">
        <v>1101.75</v>
      </c>
      <c r="CE835" s="7">
        <v>-0.0769</v>
      </c>
      <c r="CF835" s="7">
        <v>-0.0769</v>
      </c>
      <c r="CG835" s="2" t="s">
        <v>239</v>
      </c>
      <c r="CH835" s="2" t="s">
        <v>223</v>
      </c>
      <c r="CI835" s="2" t="s">
        <v>681</v>
      </c>
      <c r="CJ835" s="2" t="s">
        <v>694</v>
      </c>
      <c r="CK835" s="2" t="s">
        <v>238</v>
      </c>
      <c r="CL835" s="2" t="s">
        <v>226</v>
      </c>
      <c r="CM835" s="4">
        <v>11</v>
      </c>
      <c r="CN835" s="8">
        <v>932.25</v>
      </c>
      <c r="CO835" s="4">
        <v>2</v>
      </c>
      <c r="CP835" s="8">
        <v>169.5</v>
      </c>
      <c r="CQ835" s="7">
        <v>4.5</v>
      </c>
      <c r="CR835" s="7">
        <v>4.5</v>
      </c>
      <c r="CS835" s="2" t="s">
        <v>239</v>
      </c>
      <c r="CT835" s="2" t="s">
        <v>223</v>
      </c>
      <c r="CU835" s="2" t="s">
        <v>1265</v>
      </c>
      <c r="CV835" s="2" t="s">
        <v>3760</v>
      </c>
      <c r="CW835" s="2" t="s">
        <v>238</v>
      </c>
      <c r="CX835" s="2" t="s">
        <v>226</v>
      </c>
      <c r="CY835" s="4"/>
      <c r="CZ835" s="8"/>
      <c r="DA835" s="4"/>
      <c r="DB835" s="8"/>
      <c r="DC835" s="7"/>
      <c r="DD835" s="7"/>
      <c r="DE835" s="2" t="s">
        <v>236</v>
      </c>
      <c r="DF835" s="2" t="s">
        <v>223</v>
      </c>
      <c r="DG835" s="2" t="s">
        <v>654</v>
      </c>
      <c r="DH835" s="2" t="s">
        <v>884</v>
      </c>
      <c r="DI835" s="2" t="s">
        <v>238</v>
      </c>
      <c r="DJ835" s="2" t="s">
        <v>226</v>
      </c>
      <c r="DK835" s="4">
        <v>20</v>
      </c>
      <c r="DL835" s="8">
        <v>1220.12</v>
      </c>
      <c r="DM835" s="4">
        <v>14</v>
      </c>
      <c r="DN835" s="8">
        <v>1049.1</v>
      </c>
      <c r="DO835" s="7">
        <v>0.4286</v>
      </c>
      <c r="DP835" s="7">
        <v>0.163</v>
      </c>
      <c r="DQ835" s="2" t="s">
        <v>239</v>
      </c>
      <c r="DR835" s="2" t="s">
        <v>223</v>
      </c>
      <c r="DS835" s="2" t="s">
        <v>1265</v>
      </c>
      <c r="DT835" s="2" t="s">
        <v>683</v>
      </c>
      <c r="DU835" s="2" t="s">
        <v>238</v>
      </c>
      <c r="DV835" s="2" t="s">
        <v>226</v>
      </c>
      <c r="DW835" s="4">
        <v>1</v>
      </c>
      <c r="DX835" s="8">
        <v>82.03</v>
      </c>
      <c r="DY835" s="4">
        <v>7</v>
      </c>
      <c r="DZ835" s="8">
        <v>574.21</v>
      </c>
      <c r="EA835" s="7">
        <v>-0.8571</v>
      </c>
      <c r="EB835" s="7">
        <v>-0.8571</v>
      </c>
      <c r="EC835" s="2" t="s">
        <v>239</v>
      </c>
      <c r="ED835" s="2" t="s">
        <v>223</v>
      </c>
      <c r="EE835" s="2" t="s">
        <v>395</v>
      </c>
      <c r="EF835" s="2" t="s">
        <v>458</v>
      </c>
      <c r="EG835" s="2" t="s">
        <v>238</v>
      </c>
      <c r="EH835" s="2" t="s">
        <v>226</v>
      </c>
      <c r="EI835" s="4">
        <v>2</v>
      </c>
      <c r="EJ835" s="8">
        <v>130.42</v>
      </c>
      <c r="EK835" s="4">
        <v>3</v>
      </c>
      <c r="EL835" s="8">
        <v>233.25</v>
      </c>
      <c r="EM835" s="7">
        <v>-0.3333</v>
      </c>
      <c r="EN835" s="7">
        <v>-0.4409</v>
      </c>
      <c r="EO835" s="2" t="s">
        <v>239</v>
      </c>
      <c r="EP835" s="2" t="s">
        <v>223</v>
      </c>
      <c r="EQ835" s="2" t="s">
        <v>1988</v>
      </c>
      <c r="ER835" s="2" t="s">
        <v>695</v>
      </c>
      <c r="ES835" s="2" t="s">
        <v>238</v>
      </c>
      <c r="ET835" s="2" t="s">
        <v>226</v>
      </c>
      <c r="EU835" s="4">
        <v>6</v>
      </c>
      <c r="EV835" s="8">
        <v>425.32</v>
      </c>
      <c r="EW835" s="4">
        <v>2</v>
      </c>
      <c r="EX835" s="8">
        <v>156.22</v>
      </c>
      <c r="EY835" s="7">
        <v>2</v>
      </c>
      <c r="EZ835" s="7">
        <v>1.7226</v>
      </c>
      <c r="FA835" s="2" t="s">
        <v>239</v>
      </c>
      <c r="FB835" s="2" t="s">
        <v>223</v>
      </c>
      <c r="FC835" s="2" t="s">
        <v>814</v>
      </c>
      <c r="FD835" s="2" t="s">
        <v>1800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223</v>
      </c>
      <c r="FO835" s="2" t="s">
        <v>1265</v>
      </c>
      <c r="FP835" s="2" t="s">
        <v>2172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239</v>
      </c>
      <c r="FZ835" s="2" t="s">
        <v>223</v>
      </c>
      <c r="GA835" s="2" t="s">
        <v>661</v>
      </c>
      <c r="GB835" s="2" t="s">
        <v>226</v>
      </c>
      <c r="GC835" s="2" t="s">
        <v>238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252</v>
      </c>
      <c r="GL835" s="2" t="s">
        <v>223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>
        <v>1</v>
      </c>
      <c r="GR835" s="8">
        <v>80.14</v>
      </c>
      <c r="GS835" s="4">
        <v>6</v>
      </c>
      <c r="GT835" s="8">
        <v>480.84</v>
      </c>
      <c r="GU835" s="7">
        <v>-0.8333</v>
      </c>
      <c r="GV835" s="7">
        <v>-0.8333</v>
      </c>
      <c r="GW835" s="2" t="s">
        <v>239</v>
      </c>
      <c r="GX835" s="2" t="s">
        <v>223</v>
      </c>
      <c r="GY835" s="2" t="s">
        <v>1265</v>
      </c>
      <c r="GZ835" s="2" t="s">
        <v>1272</v>
      </c>
      <c r="HA835" s="2" t="s">
        <v>238</v>
      </c>
      <c r="HB835" s="2" t="s">
        <v>226</v>
      </c>
      <c r="HC835" s="4">
        <v>4</v>
      </c>
      <c r="HD835" s="8">
        <v>270.69</v>
      </c>
      <c r="HE835" s="4">
        <v>6</v>
      </c>
      <c r="HF835" s="8">
        <v>424.58</v>
      </c>
      <c r="HG835" s="7">
        <v>-0.3333</v>
      </c>
      <c r="HH835" s="7">
        <v>-0.3625</v>
      </c>
      <c r="HI835" s="2" t="s">
        <v>239</v>
      </c>
      <c r="HJ835" s="2" t="s">
        <v>223</v>
      </c>
      <c r="HK835" s="2" t="s">
        <v>750</v>
      </c>
      <c r="HL835" s="2" t="s">
        <v>655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236</v>
      </c>
      <c r="HV835" s="2" t="s">
        <v>223</v>
      </c>
      <c r="HW835" s="2" t="s">
        <v>226</v>
      </c>
      <c r="HX835" s="2" t="s">
        <v>226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252</v>
      </c>
      <c r="IH835" s="2" t="s">
        <v>223</v>
      </c>
      <c r="II835" s="2" t="s">
        <v>226</v>
      </c>
      <c r="IJ835" s="2" t="s">
        <v>226</v>
      </c>
      <c r="IK835" s="2" t="s">
        <v>238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226</v>
      </c>
      <c r="IT835" s="2" t="s">
        <v>226</v>
      </c>
      <c r="IU835" s="2" t="s">
        <v>226</v>
      </c>
      <c r="IV835" s="2" t="s">
        <v>226</v>
      </c>
      <c r="IW835" s="2" t="s">
        <v>226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448</v>
      </c>
      <c r="JF835" s="2" t="s">
        <v>223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252</v>
      </c>
      <c r="JR835" s="2" t="s">
        <v>223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223</v>
      </c>
      <c r="KE835" s="2" t="s">
        <v>226</v>
      </c>
      <c r="KF835" s="2" t="s">
        <v>226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236</v>
      </c>
      <c r="KP835" s="2" t="s">
        <v>223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>
        <v>1</v>
      </c>
      <c r="KX835" s="8">
        <v>78.12</v>
      </c>
      <c r="KY835" s="7">
        <v>-1</v>
      </c>
      <c r="KZ835" s="7">
        <v>-1</v>
      </c>
      <c r="LA835" s="2" t="s">
        <v>239</v>
      </c>
      <c r="LB835" s="2" t="s">
        <v>223</v>
      </c>
      <c r="LC835" s="2" t="s">
        <v>1759</v>
      </c>
      <c r="LD835" s="2" t="s">
        <v>2608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252</v>
      </c>
      <c r="LN835" s="2" t="s">
        <v>223</v>
      </c>
      <c r="LO835" s="2" t="s">
        <v>226</v>
      </c>
      <c r="LP835" s="2" t="s">
        <v>226</v>
      </c>
      <c r="LQ835" s="2" t="s">
        <v>238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239</v>
      </c>
      <c r="LZ835" s="2" t="s">
        <v>223</v>
      </c>
      <c r="MA835" s="2" t="s">
        <v>668</v>
      </c>
      <c r="MB835" s="2" t="s">
        <v>226</v>
      </c>
      <c r="MC835" s="2" t="s">
        <v>238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236</v>
      </c>
      <c r="MX835" s="2" t="s">
        <v>223</v>
      </c>
      <c r="MY835" s="2" t="s">
        <v>226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>
        <v>3</v>
      </c>
      <c r="NF835" s="8">
        <v>227.85</v>
      </c>
      <c r="NG835" s="7">
        <v>-1</v>
      </c>
      <c r="NH835" s="7">
        <v>-1</v>
      </c>
      <c r="NI835" s="2" t="s">
        <v>239</v>
      </c>
      <c r="NJ835" s="2" t="s">
        <v>261</v>
      </c>
      <c r="NK835" s="2" t="s">
        <v>2465</v>
      </c>
      <c r="NL835" s="2" t="s">
        <v>689</v>
      </c>
      <c r="NM835" s="2" t="s">
        <v>238</v>
      </c>
      <c r="NN835" s="2" t="s">
        <v>226</v>
      </c>
      <c r="NO835" s="4"/>
      <c r="NP835" s="8"/>
      <c r="NQ835" s="4">
        <v>5</v>
      </c>
      <c r="NR835" s="8">
        <v>390.6</v>
      </c>
      <c r="NS835" s="7">
        <v>-1</v>
      </c>
      <c r="NT835" s="7">
        <v>-1</v>
      </c>
      <c r="NU835" s="2" t="s">
        <v>239</v>
      </c>
      <c r="NV835" s="2" t="s">
        <v>237</v>
      </c>
      <c r="NW835" s="2" t="s">
        <v>1841</v>
      </c>
      <c r="NX835" s="2" t="s">
        <v>872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252</v>
      </c>
      <c r="OH835" s="2" t="s">
        <v>223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252</v>
      </c>
      <c r="OT835" s="2" t="s">
        <v>223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239</v>
      </c>
      <c r="PF835" s="2" t="s">
        <v>223</v>
      </c>
      <c r="PG835" s="2" t="s">
        <v>3085</v>
      </c>
      <c r="PH835" s="2" t="s">
        <v>226</v>
      </c>
      <c r="PI835" s="2" t="s">
        <v>238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266</v>
      </c>
      <c r="QD835" s="2" t="s">
        <v>223</v>
      </c>
      <c r="QE835" s="2" t="s">
        <v>226</v>
      </c>
      <c r="QF835" s="2" t="s">
        <v>226</v>
      </c>
      <c r="QG835" s="2" t="s">
        <v>238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236</v>
      </c>
      <c r="QP835" s="2" t="s">
        <v>237</v>
      </c>
      <c r="QQ835" s="2" t="s">
        <v>226</v>
      </c>
      <c r="QR835" s="2" t="s">
        <v>226</v>
      </c>
      <c r="QS835" s="2" t="s">
        <v>238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266</v>
      </c>
      <c r="RB835" s="2" t="s">
        <v>223</v>
      </c>
      <c r="RC835" s="2" t="s">
        <v>226</v>
      </c>
      <c r="RD835" s="2" t="s">
        <v>226</v>
      </c>
      <c r="RE835" s="2" t="s">
        <v>238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252</v>
      </c>
      <c r="RN835" s="2" t="s">
        <v>223</v>
      </c>
      <c r="RO835" s="2" t="s">
        <v>226</v>
      </c>
      <c r="RP835" s="2" t="s">
        <v>226</v>
      </c>
      <c r="RQ835" s="2" t="s">
        <v>238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252</v>
      </c>
      <c r="RZ835" s="2" t="s">
        <v>237</v>
      </c>
      <c r="SA835" s="2" t="s">
        <v>226</v>
      </c>
      <c r="SB835" s="2" t="s">
        <v>226</v>
      </c>
      <c r="SC835" s="2" t="s">
        <v>238</v>
      </c>
      <c r="SD835" s="2" t="s">
        <v>226</v>
      </c>
      <c r="SE835" s="4">
        <v>216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</row>
    <row r="836">
      <c r="A836" s="2" t="s">
        <v>5272</v>
      </c>
      <c r="B836" s="2" t="s">
        <v>577</v>
      </c>
      <c r="C836" s="2" t="s">
        <v>5194</v>
      </c>
      <c r="D836" s="2" t="s">
        <v>215</v>
      </c>
      <c r="E836" s="2" t="s">
        <v>216</v>
      </c>
      <c r="F836" s="2" t="s">
        <v>5265</v>
      </c>
      <c r="G836" s="2" t="s">
        <v>4914</v>
      </c>
      <c r="H836" s="2" t="s">
        <v>5266</v>
      </c>
      <c r="I836" s="2" t="s">
        <v>5267</v>
      </c>
      <c r="J836" s="2" t="s">
        <v>268</v>
      </c>
      <c r="K836" s="2" t="s">
        <v>795</v>
      </c>
      <c r="L836" s="3">
        <v>77.18</v>
      </c>
      <c r="M836" s="3">
        <v>81.04</v>
      </c>
      <c r="N836" s="3">
        <v>149.99</v>
      </c>
      <c r="O836" s="2" t="s">
        <v>223</v>
      </c>
      <c r="P836" s="2" t="s">
        <v>224</v>
      </c>
      <c r="Q836" s="2" t="s">
        <v>225</v>
      </c>
      <c r="R836" s="2" t="s">
        <v>226</v>
      </c>
      <c r="S836" s="2" t="s">
        <v>5268</v>
      </c>
      <c r="T836" s="2" t="s">
        <v>228</v>
      </c>
      <c r="U836" s="2" t="s">
        <v>229</v>
      </c>
      <c r="V836" s="2" t="s">
        <v>320</v>
      </c>
      <c r="W836" s="2" t="s">
        <v>971</v>
      </c>
      <c r="X836" s="2" t="s">
        <v>231</v>
      </c>
      <c r="Y836" s="2" t="s">
        <v>1265</v>
      </c>
      <c r="Z836" s="4">
        <v>160</v>
      </c>
      <c r="AA836" s="4">
        <f>=ROUNDDOWN(40,0)</f>
      </c>
      <c r="AB836" s="5">
        <v>4</v>
      </c>
      <c r="AC836" s="2" t="s">
        <v>226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>
        <v>51</v>
      </c>
      <c r="AQ836" s="8">
        <v>4362.2</v>
      </c>
      <c r="AR836" s="4">
        <v>58</v>
      </c>
      <c r="AS836" s="8">
        <v>5305.21</v>
      </c>
      <c r="AT836" s="7">
        <v>-0.1207</v>
      </c>
      <c r="AU836" s="7">
        <v>-0.1778</v>
      </c>
      <c r="AV836" s="4" t="s">
        <v>226</v>
      </c>
      <c r="AW836" s="8" t="s">
        <v>226</v>
      </c>
      <c r="AX836" s="4" t="s">
        <v>226</v>
      </c>
      <c r="AY836" s="8" t="s">
        <v>226</v>
      </c>
      <c r="AZ836" s="7" t="s">
        <v>226</v>
      </c>
      <c r="BA836" s="7" t="s">
        <v>226</v>
      </c>
      <c r="BB836" s="7">
        <v>0.4327</v>
      </c>
      <c r="BC836" s="4" t="s">
        <v>226</v>
      </c>
      <c r="BD836" s="8" t="s">
        <v>226</v>
      </c>
      <c r="BE836" s="4" t="s">
        <v>226</v>
      </c>
      <c r="BF836" s="8" t="s">
        <v>226</v>
      </c>
      <c r="BG836" s="7" t="s">
        <v>226</v>
      </c>
      <c r="BH836" s="7" t="s">
        <v>226</v>
      </c>
      <c r="BI836" s="7" t="s">
        <v>226</v>
      </c>
      <c r="BJ836" s="4">
        <v>51</v>
      </c>
      <c r="BK836" s="8">
        <v>4362.2</v>
      </c>
      <c r="BL836" s="2" t="s">
        <v>5273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236</v>
      </c>
      <c r="BV836" s="2" t="s">
        <v>223</v>
      </c>
      <c r="BW836" s="2" t="s">
        <v>226</v>
      </c>
      <c r="BX836" s="2" t="s">
        <v>226</v>
      </c>
      <c r="BY836" s="2" t="s">
        <v>238</v>
      </c>
      <c r="BZ836" s="2" t="s">
        <v>226</v>
      </c>
      <c r="CA836" s="4">
        <v>4</v>
      </c>
      <c r="CB836" s="8">
        <v>388.56</v>
      </c>
      <c r="CC836" s="4">
        <v>7</v>
      </c>
      <c r="CD836" s="8">
        <v>679.98</v>
      </c>
      <c r="CE836" s="7">
        <v>-0.4286</v>
      </c>
      <c r="CF836" s="7">
        <v>-0.4286</v>
      </c>
      <c r="CG836" s="2" t="s">
        <v>239</v>
      </c>
      <c r="CH836" s="2" t="s">
        <v>223</v>
      </c>
      <c r="CI836" s="2" t="s">
        <v>681</v>
      </c>
      <c r="CJ836" s="2" t="s">
        <v>690</v>
      </c>
      <c r="CK836" s="2" t="s">
        <v>238</v>
      </c>
      <c r="CL836" s="2" t="s">
        <v>226</v>
      </c>
      <c r="CM836" s="4">
        <v>7</v>
      </c>
      <c r="CN836" s="8">
        <v>679.98</v>
      </c>
      <c r="CO836" s="4">
        <v>6</v>
      </c>
      <c r="CP836" s="8">
        <v>582.84</v>
      </c>
      <c r="CQ836" s="7">
        <v>0.1667</v>
      </c>
      <c r="CR836" s="7">
        <v>0.1667</v>
      </c>
      <c r="CS836" s="2" t="s">
        <v>239</v>
      </c>
      <c r="CT836" s="2" t="s">
        <v>223</v>
      </c>
      <c r="CU836" s="2" t="s">
        <v>1265</v>
      </c>
      <c r="CV836" s="2" t="s">
        <v>1830</v>
      </c>
      <c r="CW836" s="2" t="s">
        <v>238</v>
      </c>
      <c r="CX836" s="2" t="s">
        <v>226</v>
      </c>
      <c r="CY836" s="4">
        <v>10</v>
      </c>
      <c r="CZ836" s="8">
        <v>909.9</v>
      </c>
      <c r="DA836" s="4">
        <v>17</v>
      </c>
      <c r="DB836" s="8">
        <v>1546.83</v>
      </c>
      <c r="DC836" s="7">
        <v>-0.4118</v>
      </c>
      <c r="DD836" s="7">
        <v>-0.4118</v>
      </c>
      <c r="DE836" s="2" t="s">
        <v>239</v>
      </c>
      <c r="DF836" s="2" t="s">
        <v>223</v>
      </c>
      <c r="DG836" s="2" t="s">
        <v>654</v>
      </c>
      <c r="DH836" s="2" t="s">
        <v>1288</v>
      </c>
      <c r="DI836" s="2" t="s">
        <v>238</v>
      </c>
      <c r="DJ836" s="2" t="s">
        <v>226</v>
      </c>
      <c r="DK836" s="4">
        <v>10</v>
      </c>
      <c r="DL836" s="8">
        <v>745.89</v>
      </c>
      <c r="DM836" s="4">
        <v>4</v>
      </c>
      <c r="DN836" s="8">
        <v>365.72</v>
      </c>
      <c r="DO836" s="7">
        <v>1.5</v>
      </c>
      <c r="DP836" s="7">
        <v>1.0395</v>
      </c>
      <c r="DQ836" s="2" t="s">
        <v>239</v>
      </c>
      <c r="DR836" s="2" t="s">
        <v>223</v>
      </c>
      <c r="DS836" s="2" t="s">
        <v>1265</v>
      </c>
      <c r="DT836" s="2" t="s">
        <v>677</v>
      </c>
      <c r="DU836" s="2" t="s">
        <v>238</v>
      </c>
      <c r="DV836" s="2" t="s">
        <v>226</v>
      </c>
      <c r="DW836" s="4">
        <v>2</v>
      </c>
      <c r="DX836" s="8">
        <v>189.08</v>
      </c>
      <c r="DY836" s="4">
        <v>7</v>
      </c>
      <c r="DZ836" s="8">
        <v>661.78</v>
      </c>
      <c r="EA836" s="7">
        <v>-0.7143</v>
      </c>
      <c r="EB836" s="7">
        <v>-0.7143</v>
      </c>
      <c r="EC836" s="2" t="s">
        <v>239</v>
      </c>
      <c r="ED836" s="2" t="s">
        <v>223</v>
      </c>
      <c r="EE836" s="2" t="s">
        <v>395</v>
      </c>
      <c r="EF836" s="2" t="s">
        <v>554</v>
      </c>
      <c r="EG836" s="2" t="s">
        <v>238</v>
      </c>
      <c r="EH836" s="2" t="s">
        <v>226</v>
      </c>
      <c r="EI836" s="4">
        <v>3</v>
      </c>
      <c r="EJ836" s="8">
        <v>229.14</v>
      </c>
      <c r="EK836" s="4">
        <v>3</v>
      </c>
      <c r="EL836" s="8">
        <v>267.33</v>
      </c>
      <c r="EM836" s="7"/>
      <c r="EN836" s="7">
        <v>-0.1429</v>
      </c>
      <c r="EO836" s="2" t="s">
        <v>239</v>
      </c>
      <c r="EP836" s="2" t="s">
        <v>223</v>
      </c>
      <c r="EQ836" s="2" t="s">
        <v>1988</v>
      </c>
      <c r="ER836" s="2" t="s">
        <v>4193</v>
      </c>
      <c r="ES836" s="2" t="s">
        <v>238</v>
      </c>
      <c r="ET836" s="2" t="s">
        <v>226</v>
      </c>
      <c r="EU836" s="4">
        <v>11</v>
      </c>
      <c r="EV836" s="8">
        <v>891.44</v>
      </c>
      <c r="EW836" s="4">
        <v>1</v>
      </c>
      <c r="EX836" s="8">
        <v>90.03</v>
      </c>
      <c r="EY836" s="7">
        <v>10</v>
      </c>
      <c r="EZ836" s="7">
        <v>8.9016</v>
      </c>
      <c r="FA836" s="2" t="s">
        <v>239</v>
      </c>
      <c r="FB836" s="2" t="s">
        <v>223</v>
      </c>
      <c r="FC836" s="2" t="s">
        <v>814</v>
      </c>
      <c r="FD836" s="2" t="s">
        <v>653</v>
      </c>
      <c r="FE836" s="2" t="s">
        <v>238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239</v>
      </c>
      <c r="FN836" s="2" t="s">
        <v>223</v>
      </c>
      <c r="FO836" s="2" t="s">
        <v>1265</v>
      </c>
      <c r="FP836" s="2" t="s">
        <v>1122</v>
      </c>
      <c r="FQ836" s="2" t="s">
        <v>238</v>
      </c>
      <c r="FR836" s="2" t="s">
        <v>226</v>
      </c>
      <c r="FS836" s="4">
        <v>1</v>
      </c>
      <c r="FT836" s="8">
        <v>91.99</v>
      </c>
      <c r="FU836" s="4"/>
      <c r="FV836" s="8"/>
      <c r="FW836" s="7"/>
      <c r="FX836" s="7"/>
      <c r="FY836" s="2" t="s">
        <v>239</v>
      </c>
      <c r="FZ836" s="2" t="s">
        <v>223</v>
      </c>
      <c r="GA836" s="2" t="s">
        <v>661</v>
      </c>
      <c r="GB836" s="2" t="s">
        <v>2722</v>
      </c>
      <c r="GC836" s="2" t="s">
        <v>238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252</v>
      </c>
      <c r="GL836" s="2" t="s">
        <v>223</v>
      </c>
      <c r="GM836" s="2" t="s">
        <v>226</v>
      </c>
      <c r="GN836" s="2" t="s">
        <v>226</v>
      </c>
      <c r="GO836" s="2" t="s">
        <v>238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239</v>
      </c>
      <c r="GX836" s="2" t="s">
        <v>223</v>
      </c>
      <c r="GY836" s="2" t="s">
        <v>1265</v>
      </c>
      <c r="GZ836" s="2" t="s">
        <v>721</v>
      </c>
      <c r="HA836" s="2" t="s">
        <v>238</v>
      </c>
      <c r="HB836" s="2" t="s">
        <v>226</v>
      </c>
      <c r="HC836" s="4">
        <v>3</v>
      </c>
      <c r="HD836" s="8">
        <v>236.22</v>
      </c>
      <c r="HE836" s="4">
        <v>7</v>
      </c>
      <c r="HF836" s="8">
        <v>580.18</v>
      </c>
      <c r="HG836" s="7">
        <v>-0.5714</v>
      </c>
      <c r="HH836" s="7">
        <v>-0.5929</v>
      </c>
      <c r="HI836" s="2" t="s">
        <v>239</v>
      </c>
      <c r="HJ836" s="2" t="s">
        <v>223</v>
      </c>
      <c r="HK836" s="2" t="s">
        <v>750</v>
      </c>
      <c r="HL836" s="2" t="s">
        <v>612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236</v>
      </c>
      <c r="HV836" s="2" t="s">
        <v>223</v>
      </c>
      <c r="HW836" s="2" t="s">
        <v>226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252</v>
      </c>
      <c r="IH836" s="2" t="s">
        <v>223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226</v>
      </c>
      <c r="IT836" s="2" t="s">
        <v>226</v>
      </c>
      <c r="IU836" s="2" t="s">
        <v>226</v>
      </c>
      <c r="IV836" s="2" t="s">
        <v>226</v>
      </c>
      <c r="IW836" s="2" t="s">
        <v>226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448</v>
      </c>
      <c r="JF836" s="2" t="s">
        <v>223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252</v>
      </c>
      <c r="JR836" s="2" t="s">
        <v>223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223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236</v>
      </c>
      <c r="KP836" s="2" t="s">
        <v>223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>
        <v>3</v>
      </c>
      <c r="KX836" s="8">
        <v>270.12</v>
      </c>
      <c r="KY836" s="7">
        <v>-1</v>
      </c>
      <c r="KZ836" s="7">
        <v>-1</v>
      </c>
      <c r="LA836" s="2" t="s">
        <v>239</v>
      </c>
      <c r="LB836" s="2" t="s">
        <v>223</v>
      </c>
      <c r="LC836" s="2" t="s">
        <v>1759</v>
      </c>
      <c r="LD836" s="2" t="s">
        <v>2774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252</v>
      </c>
      <c r="LN836" s="2" t="s">
        <v>223</v>
      </c>
      <c r="LO836" s="2" t="s">
        <v>226</v>
      </c>
      <c r="LP836" s="2" t="s">
        <v>226</v>
      </c>
      <c r="LQ836" s="2" t="s">
        <v>238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239</v>
      </c>
      <c r="LZ836" s="2" t="s">
        <v>223</v>
      </c>
      <c r="MA836" s="2" t="s">
        <v>668</v>
      </c>
      <c r="MB836" s="2" t="s">
        <v>226</v>
      </c>
      <c r="MC836" s="2" t="s">
        <v>238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236</v>
      </c>
      <c r="MX836" s="2" t="s">
        <v>223</v>
      </c>
      <c r="MY836" s="2" t="s">
        <v>226</v>
      </c>
      <c r="MZ836" s="2" t="s">
        <v>226</v>
      </c>
      <c r="NA836" s="2" t="s">
        <v>238</v>
      </c>
      <c r="NB836" s="2" t="s">
        <v>226</v>
      </c>
      <c r="NC836" s="4"/>
      <c r="ND836" s="8"/>
      <c r="NE836" s="4">
        <v>3</v>
      </c>
      <c r="NF836" s="8">
        <v>260.4</v>
      </c>
      <c r="NG836" s="7">
        <v>-1</v>
      </c>
      <c r="NH836" s="7">
        <v>-1</v>
      </c>
      <c r="NI836" s="2" t="s">
        <v>239</v>
      </c>
      <c r="NJ836" s="2" t="s">
        <v>261</v>
      </c>
      <c r="NK836" s="2" t="s">
        <v>2465</v>
      </c>
      <c r="NL836" s="2" t="s">
        <v>689</v>
      </c>
      <c r="NM836" s="2" t="s">
        <v>238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239</v>
      </c>
      <c r="NV836" s="2" t="s">
        <v>237</v>
      </c>
      <c r="NW836" s="2" t="s">
        <v>1841</v>
      </c>
      <c r="NX836" s="2" t="s">
        <v>1197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252</v>
      </c>
      <c r="OH836" s="2" t="s">
        <v>223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252</v>
      </c>
      <c r="OT836" s="2" t="s">
        <v>223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239</v>
      </c>
      <c r="PF836" s="2" t="s">
        <v>223</v>
      </c>
      <c r="PG836" s="2" t="s">
        <v>226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266</v>
      </c>
      <c r="QD836" s="2" t="s">
        <v>223</v>
      </c>
      <c r="QE836" s="2" t="s">
        <v>226</v>
      </c>
      <c r="QF836" s="2" t="s">
        <v>226</v>
      </c>
      <c r="QG836" s="2" t="s">
        <v>238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236</v>
      </c>
      <c r="QP836" s="2" t="s">
        <v>237</v>
      </c>
      <c r="QQ836" s="2" t="s">
        <v>226</v>
      </c>
      <c r="QR836" s="2" t="s">
        <v>226</v>
      </c>
      <c r="QS836" s="2" t="s">
        <v>238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266</v>
      </c>
      <c r="RB836" s="2" t="s">
        <v>223</v>
      </c>
      <c r="RC836" s="2" t="s">
        <v>226</v>
      </c>
      <c r="RD836" s="2" t="s">
        <v>226</v>
      </c>
      <c r="RE836" s="2" t="s">
        <v>238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252</v>
      </c>
      <c r="RN836" s="2" t="s">
        <v>223</v>
      </c>
      <c r="RO836" s="2" t="s">
        <v>226</v>
      </c>
      <c r="RP836" s="2" t="s">
        <v>226</v>
      </c>
      <c r="RQ836" s="2" t="s">
        <v>238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252</v>
      </c>
      <c r="RZ836" s="2" t="s">
        <v>237</v>
      </c>
      <c r="SA836" s="2" t="s">
        <v>226</v>
      </c>
      <c r="SB836" s="2" t="s">
        <v>226</v>
      </c>
      <c r="SC836" s="2" t="s">
        <v>238</v>
      </c>
      <c r="SD836" s="2" t="s">
        <v>226</v>
      </c>
      <c r="SE836" s="4">
        <v>160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</row>
    <row r="837">
      <c r="A837" s="2" t="s">
        <v>5274</v>
      </c>
      <c r="B837" s="2" t="s">
        <v>577</v>
      </c>
      <c r="C837" s="2" t="s">
        <v>5194</v>
      </c>
      <c r="D837" s="2" t="s">
        <v>215</v>
      </c>
      <c r="E837" s="2" t="s">
        <v>216</v>
      </c>
      <c r="F837" s="2" t="s">
        <v>5265</v>
      </c>
      <c r="G837" s="2" t="s">
        <v>4914</v>
      </c>
      <c r="H837" s="2" t="s">
        <v>5266</v>
      </c>
      <c r="I837" s="2" t="s">
        <v>5275</v>
      </c>
      <c r="J837" s="2" t="s">
        <v>582</v>
      </c>
      <c r="K837" s="2" t="s">
        <v>282</v>
      </c>
      <c r="L837" s="3">
        <v>51.75</v>
      </c>
      <c r="M837" s="3">
        <v>54.34</v>
      </c>
      <c r="N837" s="3">
        <v>109.99</v>
      </c>
      <c r="O837" s="2" t="s">
        <v>223</v>
      </c>
      <c r="P837" s="2" t="s">
        <v>224</v>
      </c>
      <c r="Q837" s="2" t="s">
        <v>225</v>
      </c>
      <c r="R837" s="2" t="s">
        <v>226</v>
      </c>
      <c r="S837" s="2" t="s">
        <v>5276</v>
      </c>
      <c r="T837" s="2" t="s">
        <v>228</v>
      </c>
      <c r="U837" s="2" t="s">
        <v>371</v>
      </c>
      <c r="V837" s="2" t="s">
        <v>320</v>
      </c>
      <c r="W837" s="2" t="s">
        <v>971</v>
      </c>
      <c r="X837" s="2" t="s">
        <v>231</v>
      </c>
      <c r="Y837" s="2" t="s">
        <v>4753</v>
      </c>
      <c r="Z837" s="4">
        <v>60</v>
      </c>
      <c r="AA837" s="4">
        <f>=ROUNDDOWN(100,0)</f>
      </c>
      <c r="AB837" s="5">
        <v>0.6</v>
      </c>
      <c r="AC837" s="2" t="s">
        <v>226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>
        <v>20</v>
      </c>
      <c r="AQ837" s="8">
        <v>1263.21</v>
      </c>
      <c r="AR837" s="4">
        <v>38</v>
      </c>
      <c r="AS837" s="8">
        <v>2263.11</v>
      </c>
      <c r="AT837" s="7">
        <v>-0.4737</v>
      </c>
      <c r="AU837" s="7">
        <v>-0.4418</v>
      </c>
      <c r="AV837" s="4">
        <v>104</v>
      </c>
      <c r="AW837" s="8">
        <v>8335.17</v>
      </c>
      <c r="AX837" s="4">
        <v>180</v>
      </c>
      <c r="AY837" s="8">
        <v>14332.79</v>
      </c>
      <c r="AZ837" s="7">
        <v>-0.4222</v>
      </c>
      <c r="BA837" s="7">
        <v>-0.4185</v>
      </c>
      <c r="BB837" s="7">
        <v>0.1516</v>
      </c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>
        <v>0.4526</v>
      </c>
      <c r="BJ837" s="4">
        <v>20</v>
      </c>
      <c r="BK837" s="8">
        <v>1263.21</v>
      </c>
      <c r="BL837" s="2" t="s">
        <v>5277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236</v>
      </c>
      <c r="BV837" s="2" t="s">
        <v>223</v>
      </c>
      <c r="BW837" s="2" t="s">
        <v>226</v>
      </c>
      <c r="BX837" s="2" t="s">
        <v>226</v>
      </c>
      <c r="BY837" s="2" t="s">
        <v>238</v>
      </c>
      <c r="BZ837" s="2" t="s">
        <v>226</v>
      </c>
      <c r="CA837" s="4">
        <v>6</v>
      </c>
      <c r="CB837" s="8">
        <v>391.2</v>
      </c>
      <c r="CC837" s="4">
        <v>6</v>
      </c>
      <c r="CD837" s="8">
        <v>391.2</v>
      </c>
      <c r="CE837" s="7"/>
      <c r="CF837" s="7"/>
      <c r="CG837" s="2" t="s">
        <v>239</v>
      </c>
      <c r="CH837" s="2" t="s">
        <v>223</v>
      </c>
      <c r="CI837" s="2" t="s">
        <v>5278</v>
      </c>
      <c r="CJ837" s="2" t="s">
        <v>748</v>
      </c>
      <c r="CK837" s="2" t="s">
        <v>238</v>
      </c>
      <c r="CL837" s="2" t="s">
        <v>226</v>
      </c>
      <c r="CM837" s="4">
        <v>3</v>
      </c>
      <c r="CN837" s="8">
        <v>195.6</v>
      </c>
      <c r="CO837" s="4">
        <v>1</v>
      </c>
      <c r="CP837" s="8">
        <v>65.2</v>
      </c>
      <c r="CQ837" s="7">
        <v>2</v>
      </c>
      <c r="CR837" s="7">
        <v>2</v>
      </c>
      <c r="CS837" s="2" t="s">
        <v>239</v>
      </c>
      <c r="CT837" s="2" t="s">
        <v>223</v>
      </c>
      <c r="CU837" s="2" t="s">
        <v>809</v>
      </c>
      <c r="CV837" s="2" t="s">
        <v>1775</v>
      </c>
      <c r="CW837" s="2" t="s">
        <v>238</v>
      </c>
      <c r="CX837" s="2" t="s">
        <v>226</v>
      </c>
      <c r="CY837" s="4">
        <v>6</v>
      </c>
      <c r="CZ837" s="8">
        <v>389.94</v>
      </c>
      <c r="DA837" s="4">
        <v>6</v>
      </c>
      <c r="DB837" s="8">
        <v>389.94</v>
      </c>
      <c r="DC837" s="7"/>
      <c r="DD837" s="7"/>
      <c r="DE837" s="2" t="s">
        <v>239</v>
      </c>
      <c r="DF837" s="2" t="s">
        <v>223</v>
      </c>
      <c r="DG837" s="2" t="s">
        <v>776</v>
      </c>
      <c r="DH837" s="2" t="s">
        <v>2276</v>
      </c>
      <c r="DI837" s="2" t="s">
        <v>238</v>
      </c>
      <c r="DJ837" s="2" t="s">
        <v>226</v>
      </c>
      <c r="DK837" s="4"/>
      <c r="DL837" s="8"/>
      <c r="DM837" s="4">
        <v>11</v>
      </c>
      <c r="DN837" s="8">
        <v>616.78</v>
      </c>
      <c r="DO837" s="7">
        <v>-1</v>
      </c>
      <c r="DP837" s="7">
        <v>-1</v>
      </c>
      <c r="DQ837" s="2" t="s">
        <v>239</v>
      </c>
      <c r="DR837" s="2" t="s">
        <v>223</v>
      </c>
      <c r="DS837" s="2" t="s">
        <v>3506</v>
      </c>
      <c r="DT837" s="2" t="s">
        <v>1425</v>
      </c>
      <c r="DU837" s="2" t="s">
        <v>238</v>
      </c>
      <c r="DV837" s="2" t="s">
        <v>226</v>
      </c>
      <c r="DW837" s="4">
        <v>1</v>
      </c>
      <c r="DX837" s="8">
        <v>63.39</v>
      </c>
      <c r="DY837" s="4">
        <v>1</v>
      </c>
      <c r="DZ837" s="8">
        <v>63.39</v>
      </c>
      <c r="EA837" s="7"/>
      <c r="EB837" s="7"/>
      <c r="EC837" s="2" t="s">
        <v>239</v>
      </c>
      <c r="ED837" s="2" t="s">
        <v>223</v>
      </c>
      <c r="EE837" s="2" t="s">
        <v>2282</v>
      </c>
      <c r="EF837" s="2" t="s">
        <v>446</v>
      </c>
      <c r="EG837" s="2" t="s">
        <v>238</v>
      </c>
      <c r="EH837" s="2" t="s">
        <v>226</v>
      </c>
      <c r="EI837" s="4"/>
      <c r="EJ837" s="8"/>
      <c r="EK837" s="4">
        <v>1</v>
      </c>
      <c r="EL837" s="8">
        <v>59.81</v>
      </c>
      <c r="EM837" s="7">
        <v>-1</v>
      </c>
      <c r="EN837" s="7">
        <v>-1</v>
      </c>
      <c r="EO837" s="2" t="s">
        <v>239</v>
      </c>
      <c r="EP837" s="2" t="s">
        <v>223</v>
      </c>
      <c r="EQ837" s="2" t="s">
        <v>4272</v>
      </c>
      <c r="ER837" s="2" t="s">
        <v>1173</v>
      </c>
      <c r="ES837" s="2" t="s">
        <v>238</v>
      </c>
      <c r="ET837" s="2" t="s">
        <v>226</v>
      </c>
      <c r="EU837" s="4">
        <v>2</v>
      </c>
      <c r="EV837" s="8">
        <v>133.85</v>
      </c>
      <c r="EW837" s="4">
        <v>4</v>
      </c>
      <c r="EX837" s="8">
        <v>241.48</v>
      </c>
      <c r="EY837" s="7">
        <v>-0.5</v>
      </c>
      <c r="EZ837" s="7">
        <v>-0.4457</v>
      </c>
      <c r="FA837" s="2" t="s">
        <v>239</v>
      </c>
      <c r="FB837" s="2" t="s">
        <v>223</v>
      </c>
      <c r="FC837" s="2" t="s">
        <v>1774</v>
      </c>
      <c r="FD837" s="2" t="s">
        <v>752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223</v>
      </c>
      <c r="FO837" s="2" t="s">
        <v>5278</v>
      </c>
      <c r="FP837" s="2" t="s">
        <v>1831</v>
      </c>
      <c r="FQ837" s="2" t="s">
        <v>238</v>
      </c>
      <c r="FR837" s="2" t="s">
        <v>226</v>
      </c>
      <c r="FS837" s="4">
        <v>1</v>
      </c>
      <c r="FT837" s="8">
        <v>29.46</v>
      </c>
      <c r="FU837" s="4"/>
      <c r="FV837" s="8"/>
      <c r="FW837" s="7"/>
      <c r="FX837" s="7"/>
      <c r="FY837" s="2" t="s">
        <v>239</v>
      </c>
      <c r="FZ837" s="2" t="s">
        <v>223</v>
      </c>
      <c r="GA837" s="2" t="s">
        <v>661</v>
      </c>
      <c r="GB837" s="2" t="s">
        <v>1148</v>
      </c>
      <c r="GC837" s="2" t="s">
        <v>238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252</v>
      </c>
      <c r="GL837" s="2" t="s">
        <v>223</v>
      </c>
      <c r="GM837" s="2" t="s">
        <v>226</v>
      </c>
      <c r="GN837" s="2" t="s">
        <v>226</v>
      </c>
      <c r="GO837" s="2" t="s">
        <v>238</v>
      </c>
      <c r="GP837" s="2" t="s">
        <v>226</v>
      </c>
      <c r="GQ837" s="4"/>
      <c r="GR837" s="8"/>
      <c r="GS837" s="4">
        <v>1</v>
      </c>
      <c r="GT837" s="8">
        <v>61.64</v>
      </c>
      <c r="GU837" s="7">
        <v>-1</v>
      </c>
      <c r="GV837" s="7">
        <v>-1</v>
      </c>
      <c r="GW837" s="2" t="s">
        <v>239</v>
      </c>
      <c r="GX837" s="2" t="s">
        <v>223</v>
      </c>
      <c r="GY837" s="2" t="s">
        <v>776</v>
      </c>
      <c r="GZ837" s="2" t="s">
        <v>1059</v>
      </c>
      <c r="HA837" s="2" t="s">
        <v>238</v>
      </c>
      <c r="HB837" s="2" t="s">
        <v>226</v>
      </c>
      <c r="HC837" s="4">
        <v>1</v>
      </c>
      <c r="HD837" s="8">
        <v>59.77</v>
      </c>
      <c r="HE837" s="4">
        <v>6</v>
      </c>
      <c r="HF837" s="8">
        <v>314</v>
      </c>
      <c r="HG837" s="7">
        <v>-0.8333</v>
      </c>
      <c r="HH837" s="7">
        <v>-0.8096</v>
      </c>
      <c r="HI837" s="2" t="s">
        <v>239</v>
      </c>
      <c r="HJ837" s="2" t="s">
        <v>223</v>
      </c>
      <c r="HK837" s="2" t="s">
        <v>750</v>
      </c>
      <c r="HL837" s="2" t="s">
        <v>2568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239</v>
      </c>
      <c r="HV837" s="2" t="s">
        <v>223</v>
      </c>
      <c r="HW837" s="2" t="s">
        <v>773</v>
      </c>
      <c r="HX837" s="2" t="s">
        <v>1182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252</v>
      </c>
      <c r="IH837" s="2" t="s">
        <v>223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226</v>
      </c>
      <c r="IT837" s="2" t="s">
        <v>226</v>
      </c>
      <c r="IU837" s="2" t="s">
        <v>226</v>
      </c>
      <c r="IV837" s="2" t="s">
        <v>226</v>
      </c>
      <c r="IW837" s="2" t="s">
        <v>226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448</v>
      </c>
      <c r="JF837" s="2" t="s">
        <v>223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239</v>
      </c>
      <c r="JR837" s="2" t="s">
        <v>223</v>
      </c>
      <c r="JS837" s="2" t="s">
        <v>3412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223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337</v>
      </c>
      <c r="KP837" s="2" t="s">
        <v>223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239</v>
      </c>
      <c r="LB837" s="2" t="s">
        <v>223</v>
      </c>
      <c r="LC837" s="2" t="s">
        <v>1731</v>
      </c>
      <c r="LD837" s="2" t="s">
        <v>3362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239</v>
      </c>
      <c r="LN837" s="2" t="s">
        <v>223</v>
      </c>
      <c r="LO837" s="2" t="s">
        <v>3575</v>
      </c>
      <c r="LP837" s="2" t="s">
        <v>226</v>
      </c>
      <c r="LQ837" s="2" t="s">
        <v>238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239</v>
      </c>
      <c r="LZ837" s="2" t="s">
        <v>223</v>
      </c>
      <c r="MA837" s="2" t="s">
        <v>668</v>
      </c>
      <c r="MB837" s="2" t="s">
        <v>226</v>
      </c>
      <c r="MC837" s="2" t="s">
        <v>238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236</v>
      </c>
      <c r="MX837" s="2" t="s">
        <v>223</v>
      </c>
      <c r="MY837" s="2" t="s">
        <v>226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>
        <v>1</v>
      </c>
      <c r="NF837" s="8">
        <v>59.67</v>
      </c>
      <c r="NG837" s="7">
        <v>-1</v>
      </c>
      <c r="NH837" s="7">
        <v>-1</v>
      </c>
      <c r="NI837" s="2" t="s">
        <v>239</v>
      </c>
      <c r="NJ837" s="2" t="s">
        <v>261</v>
      </c>
      <c r="NK837" s="2" t="s">
        <v>1180</v>
      </c>
      <c r="NL837" s="2" t="s">
        <v>1255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239</v>
      </c>
      <c r="NV837" s="2" t="s">
        <v>237</v>
      </c>
      <c r="NW837" s="2" t="s">
        <v>809</v>
      </c>
      <c r="NX837" s="2" t="s">
        <v>1191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239</v>
      </c>
      <c r="OH837" s="2" t="s">
        <v>237</v>
      </c>
      <c r="OI837" s="2" t="s">
        <v>813</v>
      </c>
      <c r="OJ837" s="2" t="s">
        <v>867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252</v>
      </c>
      <c r="OT837" s="2" t="s">
        <v>223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239</v>
      </c>
      <c r="PF837" s="2" t="s">
        <v>223</v>
      </c>
      <c r="PG837" s="2" t="s">
        <v>3085</v>
      </c>
      <c r="PH837" s="2" t="s">
        <v>226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266</v>
      </c>
      <c r="QD837" s="2" t="s">
        <v>223</v>
      </c>
      <c r="QE837" s="2" t="s">
        <v>226</v>
      </c>
      <c r="QF837" s="2" t="s">
        <v>226</v>
      </c>
      <c r="QG837" s="2" t="s">
        <v>238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236</v>
      </c>
      <c r="QP837" s="2" t="s">
        <v>237</v>
      </c>
      <c r="QQ837" s="2" t="s">
        <v>226</v>
      </c>
      <c r="QR837" s="2" t="s">
        <v>226</v>
      </c>
      <c r="QS837" s="2" t="s">
        <v>238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266</v>
      </c>
      <c r="RB837" s="2" t="s">
        <v>223</v>
      </c>
      <c r="RC837" s="2" t="s">
        <v>226</v>
      </c>
      <c r="RD837" s="2" t="s">
        <v>226</v>
      </c>
      <c r="RE837" s="2" t="s">
        <v>238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226</v>
      </c>
      <c r="RN837" s="2" t="s">
        <v>226</v>
      </c>
      <c r="RO837" s="2" t="s">
        <v>226</v>
      </c>
      <c r="RP837" s="2" t="s">
        <v>226</v>
      </c>
      <c r="RQ837" s="2" t="s">
        <v>226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236</v>
      </c>
      <c r="RZ837" s="2" t="s">
        <v>237</v>
      </c>
      <c r="SA837" s="2" t="s">
        <v>226</v>
      </c>
      <c r="SB837" s="2" t="s">
        <v>226</v>
      </c>
      <c r="SC837" s="2" t="s">
        <v>238</v>
      </c>
      <c r="SD837" s="2" t="s">
        <v>226</v>
      </c>
      <c r="SE837" s="4">
        <v>60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</row>
    <row r="838">
      <c r="A838" s="2" t="s">
        <v>5279</v>
      </c>
      <c r="B838" s="2" t="s">
        <v>577</v>
      </c>
      <c r="C838" s="2" t="s">
        <v>5194</v>
      </c>
      <c r="D838" s="2" t="s">
        <v>215</v>
      </c>
      <c r="E838" s="2" t="s">
        <v>216</v>
      </c>
      <c r="F838" s="2" t="s">
        <v>5265</v>
      </c>
      <c r="G838" s="2" t="s">
        <v>4914</v>
      </c>
      <c r="H838" s="2" t="s">
        <v>5266</v>
      </c>
      <c r="I838" s="2" t="s">
        <v>5275</v>
      </c>
      <c r="J838" s="2" t="s">
        <v>221</v>
      </c>
      <c r="K838" s="2" t="s">
        <v>282</v>
      </c>
      <c r="L838" s="3">
        <v>66.96</v>
      </c>
      <c r="M838" s="3">
        <v>70.31</v>
      </c>
      <c r="N838" s="3">
        <v>129.99</v>
      </c>
      <c r="O838" s="2" t="s">
        <v>223</v>
      </c>
      <c r="P838" s="2" t="s">
        <v>224</v>
      </c>
      <c r="Q838" s="2" t="s">
        <v>225</v>
      </c>
      <c r="R838" s="2" t="s">
        <v>226</v>
      </c>
      <c r="S838" s="2" t="s">
        <v>5276</v>
      </c>
      <c r="T838" s="2" t="s">
        <v>228</v>
      </c>
      <c r="U838" s="2" t="s">
        <v>229</v>
      </c>
      <c r="V838" s="2" t="s">
        <v>320</v>
      </c>
      <c r="W838" s="2" t="s">
        <v>971</v>
      </c>
      <c r="X838" s="2" t="s">
        <v>231</v>
      </c>
      <c r="Y838" s="2" t="s">
        <v>4753</v>
      </c>
      <c r="Z838" s="4">
        <v>210</v>
      </c>
      <c r="AA838" s="4">
        <f>=ROUNDDOWN(52.5,0)</f>
      </c>
      <c r="AB838" s="5">
        <v>4</v>
      </c>
      <c r="AC838" s="2" t="s">
        <v>226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>
        <v>38</v>
      </c>
      <c r="AQ838" s="8">
        <v>3024.18</v>
      </c>
      <c r="AR838" s="4">
        <v>69</v>
      </c>
      <c r="AS838" s="8">
        <v>5474.92</v>
      </c>
      <c r="AT838" s="7">
        <v>-0.4493</v>
      </c>
      <c r="AU838" s="7">
        <v>-0.4476</v>
      </c>
      <c r="AV838" s="4" t="s">
        <v>226</v>
      </c>
      <c r="AW838" s="8" t="s">
        <v>226</v>
      </c>
      <c r="AX838" s="4" t="s">
        <v>226</v>
      </c>
      <c r="AY838" s="8" t="s">
        <v>226</v>
      </c>
      <c r="AZ838" s="7" t="s">
        <v>226</v>
      </c>
      <c r="BA838" s="7" t="s">
        <v>226</v>
      </c>
      <c r="BB838" s="7">
        <v>0.3628</v>
      </c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 t="s">
        <v>226</v>
      </c>
      <c r="BJ838" s="4">
        <v>38</v>
      </c>
      <c r="BK838" s="8">
        <v>3024.18</v>
      </c>
      <c r="BL838" s="2" t="s">
        <v>5280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236</v>
      </c>
      <c r="BV838" s="2" t="s">
        <v>223</v>
      </c>
      <c r="BW838" s="2" t="s">
        <v>226</v>
      </c>
      <c r="BX838" s="2" t="s">
        <v>226</v>
      </c>
      <c r="BY838" s="2" t="s">
        <v>238</v>
      </c>
      <c r="BZ838" s="2" t="s">
        <v>226</v>
      </c>
      <c r="CA838" s="4">
        <v>14</v>
      </c>
      <c r="CB838" s="8">
        <v>1186.5</v>
      </c>
      <c r="CC838" s="4">
        <v>20</v>
      </c>
      <c r="CD838" s="8">
        <v>1695</v>
      </c>
      <c r="CE838" s="7">
        <v>-0.3</v>
      </c>
      <c r="CF838" s="7">
        <v>-0.3</v>
      </c>
      <c r="CG838" s="2" t="s">
        <v>239</v>
      </c>
      <c r="CH838" s="2" t="s">
        <v>223</v>
      </c>
      <c r="CI838" s="2" t="s">
        <v>1786</v>
      </c>
      <c r="CJ838" s="2" t="s">
        <v>1839</v>
      </c>
      <c r="CK838" s="2" t="s">
        <v>238</v>
      </c>
      <c r="CL838" s="2" t="s">
        <v>226</v>
      </c>
      <c r="CM838" s="4">
        <v>7</v>
      </c>
      <c r="CN838" s="8">
        <v>593.25</v>
      </c>
      <c r="CO838" s="4">
        <v>3</v>
      </c>
      <c r="CP838" s="8">
        <v>254.25</v>
      </c>
      <c r="CQ838" s="7">
        <v>1.3333</v>
      </c>
      <c r="CR838" s="7">
        <v>1.3333</v>
      </c>
      <c r="CS838" s="2" t="s">
        <v>239</v>
      </c>
      <c r="CT838" s="2" t="s">
        <v>223</v>
      </c>
      <c r="CU838" s="2" t="s">
        <v>809</v>
      </c>
      <c r="CV838" s="2" t="s">
        <v>1468</v>
      </c>
      <c r="CW838" s="2" t="s">
        <v>238</v>
      </c>
      <c r="CX838" s="2" t="s">
        <v>226</v>
      </c>
      <c r="CY838" s="4">
        <v>3</v>
      </c>
      <c r="CZ838" s="8">
        <v>241.77</v>
      </c>
      <c r="DA838" s="4">
        <v>14</v>
      </c>
      <c r="DB838" s="8">
        <v>1128.26</v>
      </c>
      <c r="DC838" s="7">
        <v>-0.7857</v>
      </c>
      <c r="DD838" s="7">
        <v>-0.7857</v>
      </c>
      <c r="DE838" s="2" t="s">
        <v>239</v>
      </c>
      <c r="DF838" s="2" t="s">
        <v>223</v>
      </c>
      <c r="DG838" s="2" t="s">
        <v>776</v>
      </c>
      <c r="DH838" s="2" t="s">
        <v>591</v>
      </c>
      <c r="DI838" s="2" t="s">
        <v>238</v>
      </c>
      <c r="DJ838" s="2" t="s">
        <v>226</v>
      </c>
      <c r="DK838" s="4">
        <v>8</v>
      </c>
      <c r="DL838" s="8">
        <v>515.21</v>
      </c>
      <c r="DM838" s="4">
        <v>12</v>
      </c>
      <c r="DN838" s="8">
        <v>849.66</v>
      </c>
      <c r="DO838" s="7">
        <v>-0.3333</v>
      </c>
      <c r="DP838" s="7">
        <v>-0.3936</v>
      </c>
      <c r="DQ838" s="2" t="s">
        <v>239</v>
      </c>
      <c r="DR838" s="2" t="s">
        <v>223</v>
      </c>
      <c r="DS838" s="2" t="s">
        <v>3506</v>
      </c>
      <c r="DT838" s="2" t="s">
        <v>1167</v>
      </c>
      <c r="DU838" s="2" t="s">
        <v>238</v>
      </c>
      <c r="DV838" s="2" t="s">
        <v>226</v>
      </c>
      <c r="DW838" s="4">
        <v>1</v>
      </c>
      <c r="DX838" s="8">
        <v>82.03</v>
      </c>
      <c r="DY838" s="4">
        <v>4</v>
      </c>
      <c r="DZ838" s="8">
        <v>328.12</v>
      </c>
      <c r="EA838" s="7">
        <v>-0.75</v>
      </c>
      <c r="EB838" s="7">
        <v>-0.75</v>
      </c>
      <c r="EC838" s="2" t="s">
        <v>239</v>
      </c>
      <c r="ED838" s="2" t="s">
        <v>223</v>
      </c>
      <c r="EE838" s="2" t="s">
        <v>2282</v>
      </c>
      <c r="EF838" s="2" t="s">
        <v>778</v>
      </c>
      <c r="EG838" s="2" t="s">
        <v>238</v>
      </c>
      <c r="EH838" s="2" t="s">
        <v>226</v>
      </c>
      <c r="EI838" s="4"/>
      <c r="EJ838" s="8"/>
      <c r="EK838" s="4">
        <v>4</v>
      </c>
      <c r="EL838" s="8">
        <v>311</v>
      </c>
      <c r="EM838" s="7">
        <v>-1</v>
      </c>
      <c r="EN838" s="7">
        <v>-1</v>
      </c>
      <c r="EO838" s="2" t="s">
        <v>239</v>
      </c>
      <c r="EP838" s="2" t="s">
        <v>223</v>
      </c>
      <c r="EQ838" s="2" t="s">
        <v>4272</v>
      </c>
      <c r="ER838" s="2" t="s">
        <v>3719</v>
      </c>
      <c r="ES838" s="2" t="s">
        <v>238</v>
      </c>
      <c r="ET838" s="2" t="s">
        <v>226</v>
      </c>
      <c r="EU838" s="4">
        <v>4</v>
      </c>
      <c r="EV838" s="8">
        <v>328.08</v>
      </c>
      <c r="EW838" s="4">
        <v>1</v>
      </c>
      <c r="EX838" s="8">
        <v>78.11</v>
      </c>
      <c r="EY838" s="7">
        <v>3</v>
      </c>
      <c r="EZ838" s="7">
        <v>3.2002</v>
      </c>
      <c r="FA838" s="2" t="s">
        <v>239</v>
      </c>
      <c r="FB838" s="2" t="s">
        <v>223</v>
      </c>
      <c r="FC838" s="2" t="s">
        <v>1774</v>
      </c>
      <c r="FD838" s="2" t="s">
        <v>811</v>
      </c>
      <c r="FE838" s="2" t="s">
        <v>238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239</v>
      </c>
      <c r="FN838" s="2" t="s">
        <v>223</v>
      </c>
      <c r="FO838" s="2" t="s">
        <v>1786</v>
      </c>
      <c r="FP838" s="2" t="s">
        <v>1518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239</v>
      </c>
      <c r="FZ838" s="2" t="s">
        <v>223</v>
      </c>
      <c r="GA838" s="2" t="s">
        <v>661</v>
      </c>
      <c r="GB838" s="2" t="s">
        <v>226</v>
      </c>
      <c r="GC838" s="2" t="s">
        <v>238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252</v>
      </c>
      <c r="GL838" s="2" t="s">
        <v>223</v>
      </c>
      <c r="GM838" s="2" t="s">
        <v>226</v>
      </c>
      <c r="GN838" s="2" t="s">
        <v>226</v>
      </c>
      <c r="GO838" s="2" t="s">
        <v>238</v>
      </c>
      <c r="GP838" s="2" t="s">
        <v>226</v>
      </c>
      <c r="GQ838" s="4"/>
      <c r="GR838" s="8"/>
      <c r="GS838" s="4">
        <v>2</v>
      </c>
      <c r="GT838" s="8">
        <v>160.28</v>
      </c>
      <c r="GU838" s="7">
        <v>-1</v>
      </c>
      <c r="GV838" s="7">
        <v>-1</v>
      </c>
      <c r="GW838" s="2" t="s">
        <v>239</v>
      </c>
      <c r="GX838" s="2" t="s">
        <v>223</v>
      </c>
      <c r="GY838" s="2" t="s">
        <v>776</v>
      </c>
      <c r="GZ838" s="2" t="s">
        <v>5171</v>
      </c>
      <c r="HA838" s="2" t="s">
        <v>238</v>
      </c>
      <c r="HB838" s="2" t="s">
        <v>226</v>
      </c>
      <c r="HC838" s="4">
        <v>1</v>
      </c>
      <c r="HD838" s="8">
        <v>77.34</v>
      </c>
      <c r="HE838" s="4">
        <v>2</v>
      </c>
      <c r="HF838" s="8">
        <v>130.64</v>
      </c>
      <c r="HG838" s="7">
        <v>-0.5</v>
      </c>
      <c r="HH838" s="7">
        <v>-0.408</v>
      </c>
      <c r="HI838" s="2" t="s">
        <v>239</v>
      </c>
      <c r="HJ838" s="2" t="s">
        <v>223</v>
      </c>
      <c r="HK838" s="2" t="s">
        <v>750</v>
      </c>
      <c r="HL838" s="2" t="s">
        <v>4889</v>
      </c>
      <c r="HM838" s="2" t="s">
        <v>238</v>
      </c>
      <c r="HN838" s="2" t="s">
        <v>226</v>
      </c>
      <c r="HO838" s="4"/>
      <c r="HP838" s="8"/>
      <c r="HQ838" s="4">
        <v>1</v>
      </c>
      <c r="HR838" s="8">
        <v>77.39</v>
      </c>
      <c r="HS838" s="7">
        <v>-1</v>
      </c>
      <c r="HT838" s="7">
        <v>-1</v>
      </c>
      <c r="HU838" s="2" t="s">
        <v>239</v>
      </c>
      <c r="HV838" s="2" t="s">
        <v>223</v>
      </c>
      <c r="HW838" s="2" t="s">
        <v>773</v>
      </c>
      <c r="HX838" s="2" t="s">
        <v>1959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252</v>
      </c>
      <c r="IH838" s="2" t="s">
        <v>223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226</v>
      </c>
      <c r="IT838" s="2" t="s">
        <v>226</v>
      </c>
      <c r="IU838" s="2" t="s">
        <v>226</v>
      </c>
      <c r="IV838" s="2" t="s">
        <v>226</v>
      </c>
      <c r="IW838" s="2" t="s">
        <v>226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239</v>
      </c>
      <c r="JF838" s="2" t="s">
        <v>223</v>
      </c>
      <c r="JG838" s="2" t="s">
        <v>814</v>
      </c>
      <c r="JH838" s="2" t="s">
        <v>304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239</v>
      </c>
      <c r="JR838" s="2" t="s">
        <v>223</v>
      </c>
      <c r="JS838" s="2" t="s">
        <v>4802</v>
      </c>
      <c r="JT838" s="2" t="s">
        <v>691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223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337</v>
      </c>
      <c r="KP838" s="2" t="s">
        <v>223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239</v>
      </c>
      <c r="LB838" s="2" t="s">
        <v>223</v>
      </c>
      <c r="LC838" s="2" t="s">
        <v>1731</v>
      </c>
      <c r="LD838" s="2" t="s">
        <v>3440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239</v>
      </c>
      <c r="LN838" s="2" t="s">
        <v>223</v>
      </c>
      <c r="LO838" s="2" t="s">
        <v>3575</v>
      </c>
      <c r="LP838" s="2" t="s">
        <v>728</v>
      </c>
      <c r="LQ838" s="2" t="s">
        <v>238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239</v>
      </c>
      <c r="LZ838" s="2" t="s">
        <v>223</v>
      </c>
      <c r="MA838" s="2" t="s">
        <v>668</v>
      </c>
      <c r="MB838" s="2" t="s">
        <v>226</v>
      </c>
      <c r="MC838" s="2" t="s">
        <v>238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236</v>
      </c>
      <c r="MX838" s="2" t="s">
        <v>223</v>
      </c>
      <c r="MY838" s="2" t="s">
        <v>226</v>
      </c>
      <c r="MZ838" s="2" t="s">
        <v>226</v>
      </c>
      <c r="NA838" s="2" t="s">
        <v>238</v>
      </c>
      <c r="NB838" s="2" t="s">
        <v>226</v>
      </c>
      <c r="NC838" s="4"/>
      <c r="ND838" s="8"/>
      <c r="NE838" s="4">
        <v>3</v>
      </c>
      <c r="NF838" s="8">
        <v>227.85</v>
      </c>
      <c r="NG838" s="7">
        <v>-1</v>
      </c>
      <c r="NH838" s="7">
        <v>-1</v>
      </c>
      <c r="NI838" s="2" t="s">
        <v>239</v>
      </c>
      <c r="NJ838" s="2" t="s">
        <v>261</v>
      </c>
      <c r="NK838" s="2" t="s">
        <v>1785</v>
      </c>
      <c r="NL838" s="2" t="s">
        <v>5171</v>
      </c>
      <c r="NM838" s="2" t="s">
        <v>238</v>
      </c>
      <c r="NN838" s="2" t="s">
        <v>226</v>
      </c>
      <c r="NO838" s="4"/>
      <c r="NP838" s="8"/>
      <c r="NQ838" s="4">
        <v>3</v>
      </c>
      <c r="NR838" s="8">
        <v>234.36</v>
      </c>
      <c r="NS838" s="7">
        <v>-1</v>
      </c>
      <c r="NT838" s="7">
        <v>-1</v>
      </c>
      <c r="NU838" s="2" t="s">
        <v>239</v>
      </c>
      <c r="NV838" s="2" t="s">
        <v>237</v>
      </c>
      <c r="NW838" s="2" t="s">
        <v>1836</v>
      </c>
      <c r="NX838" s="2" t="s">
        <v>1942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337</v>
      </c>
      <c r="OH838" s="2" t="s">
        <v>223</v>
      </c>
      <c r="OI838" s="2" t="s">
        <v>226</v>
      </c>
      <c r="OJ838" s="2" t="s">
        <v>226</v>
      </c>
      <c r="OK838" s="2" t="s">
        <v>238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252</v>
      </c>
      <c r="OT838" s="2" t="s">
        <v>223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239</v>
      </c>
      <c r="PF838" s="2" t="s">
        <v>223</v>
      </c>
      <c r="PG838" s="2" t="s">
        <v>3085</v>
      </c>
      <c r="PH838" s="2" t="s">
        <v>226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266</v>
      </c>
      <c r="QD838" s="2" t="s">
        <v>223</v>
      </c>
      <c r="QE838" s="2" t="s">
        <v>226</v>
      </c>
      <c r="QF838" s="2" t="s">
        <v>226</v>
      </c>
      <c r="QG838" s="2" t="s">
        <v>238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236</v>
      </c>
      <c r="QP838" s="2" t="s">
        <v>237</v>
      </c>
      <c r="QQ838" s="2" t="s">
        <v>226</v>
      </c>
      <c r="QR838" s="2" t="s">
        <v>226</v>
      </c>
      <c r="QS838" s="2" t="s">
        <v>238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266</v>
      </c>
      <c r="RB838" s="2" t="s">
        <v>223</v>
      </c>
      <c r="RC838" s="2" t="s">
        <v>226</v>
      </c>
      <c r="RD838" s="2" t="s">
        <v>226</v>
      </c>
      <c r="RE838" s="2" t="s">
        <v>238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226</v>
      </c>
      <c r="RN838" s="2" t="s">
        <v>226</v>
      </c>
      <c r="RO838" s="2" t="s">
        <v>226</v>
      </c>
      <c r="RP838" s="2" t="s">
        <v>226</v>
      </c>
      <c r="RQ838" s="2" t="s">
        <v>226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236</v>
      </c>
      <c r="RZ838" s="2" t="s">
        <v>237</v>
      </c>
      <c r="SA838" s="2" t="s">
        <v>226</v>
      </c>
      <c r="SB838" s="2" t="s">
        <v>226</v>
      </c>
      <c r="SC838" s="2" t="s">
        <v>238</v>
      </c>
      <c r="SD838" s="2" t="s">
        <v>226</v>
      </c>
      <c r="SE838" s="4">
        <v>210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</row>
    <row r="839">
      <c r="A839" s="2" t="s">
        <v>5281</v>
      </c>
      <c r="B839" s="2" t="s">
        <v>577</v>
      </c>
      <c r="C839" s="2" t="s">
        <v>5194</v>
      </c>
      <c r="D839" s="2" t="s">
        <v>215</v>
      </c>
      <c r="E839" s="2" t="s">
        <v>216</v>
      </c>
      <c r="F839" s="2" t="s">
        <v>5265</v>
      </c>
      <c r="G839" s="2" t="s">
        <v>4914</v>
      </c>
      <c r="H839" s="2" t="s">
        <v>5266</v>
      </c>
      <c r="I839" s="2" t="s">
        <v>5275</v>
      </c>
      <c r="J839" s="2" t="s">
        <v>268</v>
      </c>
      <c r="K839" s="2" t="s">
        <v>282</v>
      </c>
      <c r="L839" s="3">
        <v>77.18</v>
      </c>
      <c r="M839" s="3">
        <v>81.04</v>
      </c>
      <c r="N839" s="3">
        <v>149.99</v>
      </c>
      <c r="O839" s="2" t="s">
        <v>223</v>
      </c>
      <c r="P839" s="2" t="s">
        <v>224</v>
      </c>
      <c r="Q839" s="2" t="s">
        <v>225</v>
      </c>
      <c r="R839" s="2" t="s">
        <v>226</v>
      </c>
      <c r="S839" s="2" t="s">
        <v>5276</v>
      </c>
      <c r="T839" s="2" t="s">
        <v>228</v>
      </c>
      <c r="U839" s="2" t="s">
        <v>229</v>
      </c>
      <c r="V839" s="2" t="s">
        <v>320</v>
      </c>
      <c r="W839" s="2" t="s">
        <v>971</v>
      </c>
      <c r="X839" s="2" t="s">
        <v>231</v>
      </c>
      <c r="Y839" s="2" t="s">
        <v>4753</v>
      </c>
      <c r="Z839" s="4">
        <v>163</v>
      </c>
      <c r="AA839" s="4">
        <f>=ROUNDDOWN(40.75,0)</f>
      </c>
      <c r="AB839" s="5">
        <v>4</v>
      </c>
      <c r="AC839" s="2" t="s">
        <v>226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>
        <v>46</v>
      </c>
      <c r="AQ839" s="8">
        <v>4047.78</v>
      </c>
      <c r="AR839" s="4">
        <v>73</v>
      </c>
      <c r="AS839" s="8">
        <v>6594.76</v>
      </c>
      <c r="AT839" s="7">
        <v>-0.3699</v>
      </c>
      <c r="AU839" s="7">
        <v>-0.3862</v>
      </c>
      <c r="AV839" s="4" t="s">
        <v>226</v>
      </c>
      <c r="AW839" s="8" t="s">
        <v>226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>
        <v>0.4856</v>
      </c>
      <c r="BC839" s="4" t="s">
        <v>226</v>
      </c>
      <c r="BD839" s="8" t="s">
        <v>226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 t="s">
        <v>226</v>
      </c>
      <c r="BJ839" s="4">
        <v>46</v>
      </c>
      <c r="BK839" s="8">
        <v>4047.78</v>
      </c>
      <c r="BL839" s="2" t="s">
        <v>5282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236</v>
      </c>
      <c r="BV839" s="2" t="s">
        <v>223</v>
      </c>
      <c r="BW839" s="2" t="s">
        <v>226</v>
      </c>
      <c r="BX839" s="2" t="s">
        <v>226</v>
      </c>
      <c r="BY839" s="2" t="s">
        <v>238</v>
      </c>
      <c r="BZ839" s="2" t="s">
        <v>226</v>
      </c>
      <c r="CA839" s="4">
        <v>11</v>
      </c>
      <c r="CB839" s="8">
        <v>1068.54</v>
      </c>
      <c r="CC839" s="4">
        <v>14</v>
      </c>
      <c r="CD839" s="8">
        <v>1359.96</v>
      </c>
      <c r="CE839" s="7">
        <v>-0.2143</v>
      </c>
      <c r="CF839" s="7">
        <v>-0.2143</v>
      </c>
      <c r="CG839" s="2" t="s">
        <v>239</v>
      </c>
      <c r="CH839" s="2" t="s">
        <v>223</v>
      </c>
      <c r="CI839" s="2" t="s">
        <v>1836</v>
      </c>
      <c r="CJ839" s="2" t="s">
        <v>4475</v>
      </c>
      <c r="CK839" s="2" t="s">
        <v>238</v>
      </c>
      <c r="CL839" s="2" t="s">
        <v>226</v>
      </c>
      <c r="CM839" s="4">
        <v>4</v>
      </c>
      <c r="CN839" s="8">
        <v>388.56</v>
      </c>
      <c r="CO839" s="4">
        <v>11</v>
      </c>
      <c r="CP839" s="8">
        <v>1068.54</v>
      </c>
      <c r="CQ839" s="7">
        <v>-0.6364</v>
      </c>
      <c r="CR839" s="7">
        <v>-0.6364</v>
      </c>
      <c r="CS839" s="2" t="s">
        <v>239</v>
      </c>
      <c r="CT839" s="2" t="s">
        <v>223</v>
      </c>
      <c r="CU839" s="2" t="s">
        <v>809</v>
      </c>
      <c r="CV839" s="2" t="s">
        <v>1167</v>
      </c>
      <c r="CW839" s="2" t="s">
        <v>238</v>
      </c>
      <c r="CX839" s="2" t="s">
        <v>226</v>
      </c>
      <c r="CY839" s="4">
        <v>15</v>
      </c>
      <c r="CZ839" s="8">
        <v>1364.85</v>
      </c>
      <c r="DA839" s="4">
        <v>14</v>
      </c>
      <c r="DB839" s="8">
        <v>1273.86</v>
      </c>
      <c r="DC839" s="7">
        <v>0.0714</v>
      </c>
      <c r="DD839" s="7">
        <v>0.0714</v>
      </c>
      <c r="DE839" s="2" t="s">
        <v>239</v>
      </c>
      <c r="DF839" s="2" t="s">
        <v>223</v>
      </c>
      <c r="DG839" s="2" t="s">
        <v>776</v>
      </c>
      <c r="DH839" s="2" t="s">
        <v>818</v>
      </c>
      <c r="DI839" s="2" t="s">
        <v>238</v>
      </c>
      <c r="DJ839" s="2" t="s">
        <v>226</v>
      </c>
      <c r="DK839" s="4">
        <v>6</v>
      </c>
      <c r="DL839" s="8">
        <v>406.34</v>
      </c>
      <c r="DM839" s="4">
        <v>7</v>
      </c>
      <c r="DN839" s="8">
        <v>539.42</v>
      </c>
      <c r="DO839" s="7">
        <v>-0.1429</v>
      </c>
      <c r="DP839" s="7">
        <v>-0.2467</v>
      </c>
      <c r="DQ839" s="2" t="s">
        <v>239</v>
      </c>
      <c r="DR839" s="2" t="s">
        <v>223</v>
      </c>
      <c r="DS839" s="2" t="s">
        <v>3506</v>
      </c>
      <c r="DT839" s="2" t="s">
        <v>3031</v>
      </c>
      <c r="DU839" s="2" t="s">
        <v>238</v>
      </c>
      <c r="DV839" s="2" t="s">
        <v>226</v>
      </c>
      <c r="DW839" s="4"/>
      <c r="DX839" s="8"/>
      <c r="DY839" s="4">
        <v>3</v>
      </c>
      <c r="DZ839" s="8">
        <v>283.62</v>
      </c>
      <c r="EA839" s="7">
        <v>-1</v>
      </c>
      <c r="EB839" s="7">
        <v>-1</v>
      </c>
      <c r="EC839" s="2" t="s">
        <v>239</v>
      </c>
      <c r="ED839" s="2" t="s">
        <v>223</v>
      </c>
      <c r="EE839" s="2" t="s">
        <v>2282</v>
      </c>
      <c r="EF839" s="2" t="s">
        <v>778</v>
      </c>
      <c r="EG839" s="2" t="s">
        <v>238</v>
      </c>
      <c r="EH839" s="2" t="s">
        <v>226</v>
      </c>
      <c r="EI839" s="4">
        <v>2</v>
      </c>
      <c r="EJ839" s="8">
        <v>152.76</v>
      </c>
      <c r="EK839" s="4">
        <v>2</v>
      </c>
      <c r="EL839" s="8">
        <v>178.22</v>
      </c>
      <c r="EM839" s="7"/>
      <c r="EN839" s="7">
        <v>-0.1429</v>
      </c>
      <c r="EO839" s="2" t="s">
        <v>239</v>
      </c>
      <c r="EP839" s="2" t="s">
        <v>223</v>
      </c>
      <c r="EQ839" s="2" t="s">
        <v>4272</v>
      </c>
      <c r="ER839" s="2" t="s">
        <v>2155</v>
      </c>
      <c r="ES839" s="2" t="s">
        <v>238</v>
      </c>
      <c r="ET839" s="2" t="s">
        <v>226</v>
      </c>
      <c r="EU839" s="4">
        <v>1</v>
      </c>
      <c r="EV839" s="8">
        <v>81.04</v>
      </c>
      <c r="EW839" s="4">
        <v>1</v>
      </c>
      <c r="EX839" s="8">
        <v>90.03</v>
      </c>
      <c r="EY839" s="7"/>
      <c r="EZ839" s="7">
        <v>-0.0999</v>
      </c>
      <c r="FA839" s="2" t="s">
        <v>239</v>
      </c>
      <c r="FB839" s="2" t="s">
        <v>223</v>
      </c>
      <c r="FC839" s="2" t="s">
        <v>1774</v>
      </c>
      <c r="FD839" s="2" t="s">
        <v>3754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223</v>
      </c>
      <c r="FO839" s="2" t="s">
        <v>1836</v>
      </c>
      <c r="FP839" s="2" t="s">
        <v>866</v>
      </c>
      <c r="FQ839" s="2" t="s">
        <v>238</v>
      </c>
      <c r="FR839" s="2" t="s">
        <v>226</v>
      </c>
      <c r="FS839" s="4">
        <v>1</v>
      </c>
      <c r="FT839" s="8">
        <v>99.99</v>
      </c>
      <c r="FU839" s="4"/>
      <c r="FV839" s="8"/>
      <c r="FW839" s="7"/>
      <c r="FX839" s="7"/>
      <c r="FY839" s="2" t="s">
        <v>239</v>
      </c>
      <c r="FZ839" s="2" t="s">
        <v>223</v>
      </c>
      <c r="GA839" s="2" t="s">
        <v>661</v>
      </c>
      <c r="GB839" s="2" t="s">
        <v>896</v>
      </c>
      <c r="GC839" s="2" t="s">
        <v>238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252</v>
      </c>
      <c r="GL839" s="2" t="s">
        <v>223</v>
      </c>
      <c r="GM839" s="2" t="s">
        <v>226</v>
      </c>
      <c r="GN839" s="2" t="s">
        <v>226</v>
      </c>
      <c r="GO839" s="2" t="s">
        <v>238</v>
      </c>
      <c r="GP839" s="2" t="s">
        <v>226</v>
      </c>
      <c r="GQ839" s="4">
        <v>1</v>
      </c>
      <c r="GR839" s="8">
        <v>91.86</v>
      </c>
      <c r="GS839" s="4"/>
      <c r="GT839" s="8"/>
      <c r="GU839" s="7"/>
      <c r="GV839" s="7"/>
      <c r="GW839" s="2" t="s">
        <v>239</v>
      </c>
      <c r="GX839" s="2" t="s">
        <v>223</v>
      </c>
      <c r="GY839" s="2" t="s">
        <v>776</v>
      </c>
      <c r="GZ839" s="2" t="s">
        <v>2152</v>
      </c>
      <c r="HA839" s="2" t="s">
        <v>238</v>
      </c>
      <c r="HB839" s="2" t="s">
        <v>226</v>
      </c>
      <c r="HC839" s="4">
        <v>3</v>
      </c>
      <c r="HD839" s="8">
        <v>231.76</v>
      </c>
      <c r="HE839" s="4">
        <v>13</v>
      </c>
      <c r="HF839" s="8">
        <v>1085.37</v>
      </c>
      <c r="HG839" s="7">
        <v>-0.7692</v>
      </c>
      <c r="HH839" s="7">
        <v>-0.7865</v>
      </c>
      <c r="HI839" s="2" t="s">
        <v>239</v>
      </c>
      <c r="HJ839" s="2" t="s">
        <v>223</v>
      </c>
      <c r="HK839" s="2" t="s">
        <v>750</v>
      </c>
      <c r="HL839" s="2" t="s">
        <v>1176</v>
      </c>
      <c r="HM839" s="2" t="s">
        <v>238</v>
      </c>
      <c r="HN839" s="2" t="s">
        <v>226</v>
      </c>
      <c r="HO839" s="4"/>
      <c r="HP839" s="8"/>
      <c r="HQ839" s="4">
        <v>1</v>
      </c>
      <c r="HR839" s="8">
        <v>88.7</v>
      </c>
      <c r="HS839" s="7">
        <v>-1</v>
      </c>
      <c r="HT839" s="7">
        <v>-1</v>
      </c>
      <c r="HU839" s="2" t="s">
        <v>239</v>
      </c>
      <c r="HV839" s="2" t="s">
        <v>223</v>
      </c>
      <c r="HW839" s="2" t="s">
        <v>773</v>
      </c>
      <c r="HX839" s="2" t="s">
        <v>875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252</v>
      </c>
      <c r="IH839" s="2" t="s">
        <v>223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226</v>
      </c>
      <c r="IT839" s="2" t="s">
        <v>226</v>
      </c>
      <c r="IU839" s="2" t="s">
        <v>226</v>
      </c>
      <c r="IV839" s="2" t="s">
        <v>226</v>
      </c>
      <c r="IW839" s="2" t="s">
        <v>226</v>
      </c>
      <c r="IX839" s="2" t="s">
        <v>226</v>
      </c>
      <c r="IY839" s="4">
        <v>1</v>
      </c>
      <c r="IZ839" s="8">
        <v>81.04</v>
      </c>
      <c r="JA839" s="4"/>
      <c r="JB839" s="8"/>
      <c r="JC839" s="7"/>
      <c r="JD839" s="7"/>
      <c r="JE839" s="2" t="s">
        <v>239</v>
      </c>
      <c r="JF839" s="2" t="s">
        <v>223</v>
      </c>
      <c r="JG839" s="2" t="s">
        <v>5283</v>
      </c>
      <c r="JH839" s="2" t="s">
        <v>770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239</v>
      </c>
      <c r="JR839" s="2" t="s">
        <v>223</v>
      </c>
      <c r="JS839" s="2" t="s">
        <v>4009</v>
      </c>
      <c r="JT839" s="2" t="s">
        <v>832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223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337</v>
      </c>
      <c r="KP839" s="2" t="s">
        <v>223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>
        <v>1</v>
      </c>
      <c r="KV839" s="8">
        <v>81.04</v>
      </c>
      <c r="KW839" s="4"/>
      <c r="KX839" s="8"/>
      <c r="KY839" s="7"/>
      <c r="KZ839" s="7"/>
      <c r="LA839" s="2" t="s">
        <v>239</v>
      </c>
      <c r="LB839" s="2" t="s">
        <v>223</v>
      </c>
      <c r="LC839" s="2" t="s">
        <v>1731</v>
      </c>
      <c r="LD839" s="2" t="s">
        <v>847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239</v>
      </c>
      <c r="LN839" s="2" t="s">
        <v>223</v>
      </c>
      <c r="LO839" s="2" t="s">
        <v>3575</v>
      </c>
      <c r="LP839" s="2" t="s">
        <v>440</v>
      </c>
      <c r="LQ839" s="2" t="s">
        <v>238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239</v>
      </c>
      <c r="LZ839" s="2" t="s">
        <v>223</v>
      </c>
      <c r="MA839" s="2" t="s">
        <v>668</v>
      </c>
      <c r="MB839" s="2" t="s">
        <v>226</v>
      </c>
      <c r="MC839" s="2" t="s">
        <v>238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236</v>
      </c>
      <c r="MX839" s="2" t="s">
        <v>223</v>
      </c>
      <c r="MY839" s="2" t="s">
        <v>226</v>
      </c>
      <c r="MZ839" s="2" t="s">
        <v>226</v>
      </c>
      <c r="NA839" s="2" t="s">
        <v>238</v>
      </c>
      <c r="NB839" s="2" t="s">
        <v>226</v>
      </c>
      <c r="NC839" s="4"/>
      <c r="ND839" s="8"/>
      <c r="NE839" s="4">
        <v>1</v>
      </c>
      <c r="NF839" s="8">
        <v>86.8</v>
      </c>
      <c r="NG839" s="7">
        <v>-1</v>
      </c>
      <c r="NH839" s="7">
        <v>-1</v>
      </c>
      <c r="NI839" s="2" t="s">
        <v>239</v>
      </c>
      <c r="NJ839" s="2" t="s">
        <v>261</v>
      </c>
      <c r="NK839" s="2" t="s">
        <v>1785</v>
      </c>
      <c r="NL839" s="2" t="s">
        <v>757</v>
      </c>
      <c r="NM839" s="2" t="s">
        <v>238</v>
      </c>
      <c r="NN839" s="2" t="s">
        <v>226</v>
      </c>
      <c r="NO839" s="4"/>
      <c r="NP839" s="8"/>
      <c r="NQ839" s="4">
        <v>6</v>
      </c>
      <c r="NR839" s="8">
        <v>540.24</v>
      </c>
      <c r="NS839" s="7">
        <v>-1</v>
      </c>
      <c r="NT839" s="7">
        <v>-1</v>
      </c>
      <c r="NU839" s="2" t="s">
        <v>239</v>
      </c>
      <c r="NV839" s="2" t="s">
        <v>237</v>
      </c>
      <c r="NW839" s="2" t="s">
        <v>3736</v>
      </c>
      <c r="NX839" s="2" t="s">
        <v>5171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337</v>
      </c>
      <c r="OH839" s="2" t="s">
        <v>223</v>
      </c>
      <c r="OI839" s="2" t="s">
        <v>226</v>
      </c>
      <c r="OJ839" s="2" t="s">
        <v>226</v>
      </c>
      <c r="OK839" s="2" t="s">
        <v>238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252</v>
      </c>
      <c r="OT839" s="2" t="s">
        <v>223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239</v>
      </c>
      <c r="PF839" s="2" t="s">
        <v>223</v>
      </c>
      <c r="PG839" s="2" t="s">
        <v>3085</v>
      </c>
      <c r="PH839" s="2" t="s">
        <v>226</v>
      </c>
      <c r="PI839" s="2" t="s">
        <v>238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266</v>
      </c>
      <c r="QD839" s="2" t="s">
        <v>223</v>
      </c>
      <c r="QE839" s="2" t="s">
        <v>226</v>
      </c>
      <c r="QF839" s="2" t="s">
        <v>226</v>
      </c>
      <c r="QG839" s="2" t="s">
        <v>238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236</v>
      </c>
      <c r="QP839" s="2" t="s">
        <v>237</v>
      </c>
      <c r="QQ839" s="2" t="s">
        <v>226</v>
      </c>
      <c r="QR839" s="2" t="s">
        <v>226</v>
      </c>
      <c r="QS839" s="2" t="s">
        <v>238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266</v>
      </c>
      <c r="RB839" s="2" t="s">
        <v>223</v>
      </c>
      <c r="RC839" s="2" t="s">
        <v>226</v>
      </c>
      <c r="RD839" s="2" t="s">
        <v>226</v>
      </c>
      <c r="RE839" s="2" t="s">
        <v>238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226</v>
      </c>
      <c r="RN839" s="2" t="s">
        <v>226</v>
      </c>
      <c r="RO839" s="2" t="s">
        <v>226</v>
      </c>
      <c r="RP839" s="2" t="s">
        <v>226</v>
      </c>
      <c r="RQ839" s="2" t="s">
        <v>226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236</v>
      </c>
      <c r="RZ839" s="2" t="s">
        <v>237</v>
      </c>
      <c r="SA839" s="2" t="s">
        <v>226</v>
      </c>
      <c r="SB839" s="2" t="s">
        <v>226</v>
      </c>
      <c r="SC839" s="2" t="s">
        <v>238</v>
      </c>
      <c r="SD839" s="2" t="s">
        <v>226</v>
      </c>
      <c r="SE839" s="4">
        <v>163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</row>
    <row r="840">
      <c r="A840" s="2" t="s">
        <v>5284</v>
      </c>
      <c r="B840" s="2" t="s">
        <v>577</v>
      </c>
      <c r="C840" s="2" t="s">
        <v>5194</v>
      </c>
      <c r="D840" s="2" t="s">
        <v>215</v>
      </c>
      <c r="E840" s="2" t="s">
        <v>216</v>
      </c>
      <c r="F840" s="2" t="s">
        <v>5265</v>
      </c>
      <c r="G840" s="2" t="s">
        <v>4914</v>
      </c>
      <c r="H840" s="2" t="s">
        <v>5266</v>
      </c>
      <c r="I840" s="2" t="s">
        <v>5275</v>
      </c>
      <c r="J840" s="2" t="s">
        <v>221</v>
      </c>
      <c r="K840" s="2" t="s">
        <v>583</v>
      </c>
      <c r="L840" s="3">
        <v>74.4</v>
      </c>
      <c r="M840" s="3">
        <v>78.12</v>
      </c>
      <c r="N840" s="3">
        <v>154.99</v>
      </c>
      <c r="O840" s="2" t="s">
        <v>283</v>
      </c>
      <c r="P840" s="2" t="s">
        <v>284</v>
      </c>
      <c r="Q840" s="2" t="s">
        <v>225</v>
      </c>
      <c r="R840" s="2" t="s">
        <v>226</v>
      </c>
      <c r="S840" s="2" t="s">
        <v>5285</v>
      </c>
      <c r="T840" s="2" t="s">
        <v>228</v>
      </c>
      <c r="U840" s="2" t="s">
        <v>229</v>
      </c>
      <c r="V840" s="2" t="s">
        <v>320</v>
      </c>
      <c r="W840" s="2" t="s">
        <v>971</v>
      </c>
      <c r="X840" s="2" t="s">
        <v>231</v>
      </c>
      <c r="Y840" s="2" t="s">
        <v>4753</v>
      </c>
      <c r="Z840" s="4"/>
      <c r="AA840" s="4">
        <f>=ROUNDDOWN({0},0)</f>
      </c>
      <c r="AB840" s="5">
        <v>0.3</v>
      </c>
      <c r="AC840" s="2" t="s">
        <v>226</v>
      </c>
      <c r="AD840" s="4"/>
      <c r="AE840" s="4"/>
      <c r="AF840" s="6">
        <v>65</v>
      </c>
      <c r="AG840" s="6"/>
      <c r="AH840" s="7">
        <v>0.2738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/>
      <c r="AQ840" s="8"/>
      <c r="AR840" s="4">
        <v>182</v>
      </c>
      <c r="AS840" s="8">
        <v>11692.37</v>
      </c>
      <c r="AT840" s="7">
        <v>-1</v>
      </c>
      <c r="AU840" s="7">
        <v>-1</v>
      </c>
      <c r="AV840" s="4" t="s">
        <v>226</v>
      </c>
      <c r="AW840" s="8" t="s">
        <v>226</v>
      </c>
      <c r="AX840" s="4">
        <v>285</v>
      </c>
      <c r="AY840" s="8">
        <v>20000.04</v>
      </c>
      <c r="AZ840" s="7" t="s">
        <v>226</v>
      </c>
      <c r="BA840" s="7" t="s">
        <v>226</v>
      </c>
      <c r="BB840" s="7"/>
      <c r="BC840" s="4" t="s">
        <v>226</v>
      </c>
      <c r="BD840" s="8" t="s">
        <v>226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 t="s">
        <v>226</v>
      </c>
      <c r="BJ840" s="4"/>
      <c r="BK840" s="8"/>
      <c r="BL840" s="2" t="s">
        <v>5286</v>
      </c>
      <c r="BM840" s="7"/>
      <c r="BN840" s="7"/>
      <c r="BO840" s="4"/>
      <c r="BP840" s="8"/>
      <c r="BQ840" s="4"/>
      <c r="BR840" s="8"/>
      <c r="BS840" s="7"/>
      <c r="BT840" s="7"/>
      <c r="BU840" s="2" t="s">
        <v>287</v>
      </c>
      <c r="BV840" s="2" t="s">
        <v>237</v>
      </c>
      <c r="BW840" s="2" t="s">
        <v>226</v>
      </c>
      <c r="BX840" s="2" t="s">
        <v>226</v>
      </c>
      <c r="BY840" s="2" t="s">
        <v>238</v>
      </c>
      <c r="BZ840" s="2" t="s">
        <v>226</v>
      </c>
      <c r="CA840" s="4"/>
      <c r="CB840" s="8"/>
      <c r="CC840" s="4">
        <v>17</v>
      </c>
      <c r="CD840" s="8">
        <v>1440.75</v>
      </c>
      <c r="CE840" s="7">
        <v>-1</v>
      </c>
      <c r="CF840" s="7">
        <v>-1</v>
      </c>
      <c r="CG840" s="2" t="s">
        <v>239</v>
      </c>
      <c r="CH840" s="2" t="s">
        <v>237</v>
      </c>
      <c r="CI840" s="2" t="s">
        <v>1786</v>
      </c>
      <c r="CJ840" s="2" t="s">
        <v>2004</v>
      </c>
      <c r="CK840" s="2" t="s">
        <v>238</v>
      </c>
      <c r="CL840" s="2" t="s">
        <v>226</v>
      </c>
      <c r="CM840" s="4"/>
      <c r="CN840" s="8"/>
      <c r="CO840" s="4">
        <v>22</v>
      </c>
      <c r="CP840" s="8">
        <v>1113.64</v>
      </c>
      <c r="CQ840" s="7">
        <v>-1</v>
      </c>
      <c r="CR840" s="7">
        <v>-1</v>
      </c>
      <c r="CS840" s="2" t="s">
        <v>239</v>
      </c>
      <c r="CT840" s="2" t="s">
        <v>237</v>
      </c>
      <c r="CU840" s="2" t="s">
        <v>809</v>
      </c>
      <c r="CV840" s="2" t="s">
        <v>1173</v>
      </c>
      <c r="CW840" s="2" t="s">
        <v>238</v>
      </c>
      <c r="CX840" s="2" t="s">
        <v>226</v>
      </c>
      <c r="CY840" s="4"/>
      <c r="CZ840" s="8"/>
      <c r="DA840" s="4">
        <v>47</v>
      </c>
      <c r="DB840" s="8">
        <v>3787.73</v>
      </c>
      <c r="DC840" s="7">
        <v>-1</v>
      </c>
      <c r="DD840" s="7">
        <v>-1</v>
      </c>
      <c r="DE840" s="2" t="s">
        <v>239</v>
      </c>
      <c r="DF840" s="2" t="s">
        <v>237</v>
      </c>
      <c r="DG840" s="2" t="s">
        <v>776</v>
      </c>
      <c r="DH840" s="2" t="s">
        <v>1157</v>
      </c>
      <c r="DI840" s="2" t="s">
        <v>291</v>
      </c>
      <c r="DJ840" s="2" t="s">
        <v>226</v>
      </c>
      <c r="DK840" s="4"/>
      <c r="DL840" s="8"/>
      <c r="DM840" s="4">
        <v>53</v>
      </c>
      <c r="DN840" s="8">
        <v>2573.81</v>
      </c>
      <c r="DO840" s="7">
        <v>-1</v>
      </c>
      <c r="DP840" s="7">
        <v>-1</v>
      </c>
      <c r="DQ840" s="2" t="s">
        <v>239</v>
      </c>
      <c r="DR840" s="2" t="s">
        <v>237</v>
      </c>
      <c r="DS840" s="2" t="s">
        <v>3506</v>
      </c>
      <c r="DT840" s="2" t="s">
        <v>3031</v>
      </c>
      <c r="DU840" s="2" t="s">
        <v>291</v>
      </c>
      <c r="DV840" s="2" t="s">
        <v>226</v>
      </c>
      <c r="DW840" s="4"/>
      <c r="DX840" s="8"/>
      <c r="DY840" s="4">
        <v>6</v>
      </c>
      <c r="DZ840" s="8">
        <v>492.18</v>
      </c>
      <c r="EA840" s="7">
        <v>-1</v>
      </c>
      <c r="EB840" s="7">
        <v>-1</v>
      </c>
      <c r="EC840" s="2" t="s">
        <v>239</v>
      </c>
      <c r="ED840" s="2" t="s">
        <v>237</v>
      </c>
      <c r="EE840" s="2" t="s">
        <v>2282</v>
      </c>
      <c r="EF840" s="2" t="s">
        <v>553</v>
      </c>
      <c r="EG840" s="2" t="s">
        <v>238</v>
      </c>
      <c r="EH840" s="2" t="s">
        <v>226</v>
      </c>
      <c r="EI840" s="4"/>
      <c r="EJ840" s="8"/>
      <c r="EK840" s="4">
        <v>8</v>
      </c>
      <c r="EL840" s="8">
        <v>622</v>
      </c>
      <c r="EM840" s="7">
        <v>-1</v>
      </c>
      <c r="EN840" s="7">
        <v>-1</v>
      </c>
      <c r="EO840" s="2" t="s">
        <v>239</v>
      </c>
      <c r="EP840" s="2" t="s">
        <v>237</v>
      </c>
      <c r="EQ840" s="2" t="s">
        <v>4272</v>
      </c>
      <c r="ER840" s="2" t="s">
        <v>1156</v>
      </c>
      <c r="ES840" s="2" t="s">
        <v>238</v>
      </c>
      <c r="ET840" s="2" t="s">
        <v>226</v>
      </c>
      <c r="EU840" s="4"/>
      <c r="EV840" s="8"/>
      <c r="EW840" s="4">
        <v>2</v>
      </c>
      <c r="EX840" s="8">
        <v>156.22</v>
      </c>
      <c r="EY840" s="7">
        <v>-1</v>
      </c>
      <c r="EZ840" s="7">
        <v>-1</v>
      </c>
      <c r="FA840" s="2" t="s">
        <v>239</v>
      </c>
      <c r="FB840" s="2" t="s">
        <v>237</v>
      </c>
      <c r="FC840" s="2" t="s">
        <v>1774</v>
      </c>
      <c r="FD840" s="2" t="s">
        <v>1731</v>
      </c>
      <c r="FE840" s="2" t="s">
        <v>238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237</v>
      </c>
      <c r="FO840" s="2" t="s">
        <v>1786</v>
      </c>
      <c r="FP840" s="2" t="s">
        <v>1001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252</v>
      </c>
      <c r="GL840" s="2" t="s">
        <v>237</v>
      </c>
      <c r="GM840" s="2" t="s">
        <v>226</v>
      </c>
      <c r="GN840" s="2" t="s">
        <v>226</v>
      </c>
      <c r="GO840" s="2" t="s">
        <v>238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239</v>
      </c>
      <c r="GX840" s="2" t="s">
        <v>237</v>
      </c>
      <c r="GY840" s="2" t="s">
        <v>776</v>
      </c>
      <c r="GZ840" s="2" t="s">
        <v>1518</v>
      </c>
      <c r="HA840" s="2" t="s">
        <v>238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252</v>
      </c>
      <c r="HJ840" s="2" t="s">
        <v>237</v>
      </c>
      <c r="HK840" s="2" t="s">
        <v>226</v>
      </c>
      <c r="HL840" s="2" t="s">
        <v>226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239</v>
      </c>
      <c r="HV840" s="2" t="s">
        <v>237</v>
      </c>
      <c r="HW840" s="2" t="s">
        <v>773</v>
      </c>
      <c r="HX840" s="2" t="s">
        <v>1518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252</v>
      </c>
      <c r="IH840" s="2" t="s">
        <v>237</v>
      </c>
      <c r="II840" s="2" t="s">
        <v>226</v>
      </c>
      <c r="IJ840" s="2" t="s">
        <v>226</v>
      </c>
      <c r="IK840" s="2" t="s">
        <v>238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226</v>
      </c>
      <c r="IT840" s="2" t="s">
        <v>226</v>
      </c>
      <c r="IU840" s="2" t="s">
        <v>226</v>
      </c>
      <c r="IV840" s="2" t="s">
        <v>226</v>
      </c>
      <c r="IW840" s="2" t="s">
        <v>226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252</v>
      </c>
      <c r="JF840" s="2" t="s">
        <v>237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>
        <v>1</v>
      </c>
      <c r="JN840" s="8">
        <v>84.36</v>
      </c>
      <c r="JO840" s="7">
        <v>-1</v>
      </c>
      <c r="JP840" s="7">
        <v>-1</v>
      </c>
      <c r="JQ840" s="2" t="s">
        <v>239</v>
      </c>
      <c r="JR840" s="2" t="s">
        <v>237</v>
      </c>
      <c r="JS840" s="2" t="s">
        <v>3412</v>
      </c>
      <c r="JT840" s="2" t="s">
        <v>4114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237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337</v>
      </c>
      <c r="KP840" s="2" t="s">
        <v>237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239</v>
      </c>
      <c r="LB840" s="2" t="s">
        <v>237</v>
      </c>
      <c r="LC840" s="2" t="s">
        <v>1731</v>
      </c>
      <c r="LD840" s="2" t="s">
        <v>3941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239</v>
      </c>
      <c r="LN840" s="2" t="s">
        <v>237</v>
      </c>
      <c r="LO840" s="2" t="s">
        <v>3575</v>
      </c>
      <c r="LP840" s="2" t="s">
        <v>5145</v>
      </c>
      <c r="LQ840" s="2" t="s">
        <v>238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252</v>
      </c>
      <c r="MX840" s="2" t="s">
        <v>237</v>
      </c>
      <c r="MY840" s="2" t="s">
        <v>226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239</v>
      </c>
      <c r="NJ840" s="2" t="s">
        <v>237</v>
      </c>
      <c r="NK840" s="2" t="s">
        <v>1785</v>
      </c>
      <c r="NL840" s="2" t="s">
        <v>757</v>
      </c>
      <c r="NM840" s="2" t="s">
        <v>291</v>
      </c>
      <c r="NN840" s="2" t="s">
        <v>226</v>
      </c>
      <c r="NO840" s="4"/>
      <c r="NP840" s="8"/>
      <c r="NQ840" s="4">
        <v>26</v>
      </c>
      <c r="NR840" s="8">
        <v>1421.68</v>
      </c>
      <c r="NS840" s="7">
        <v>-1</v>
      </c>
      <c r="NT840" s="7">
        <v>-1</v>
      </c>
      <c r="NU840" s="2" t="s">
        <v>239</v>
      </c>
      <c r="NV840" s="2" t="s">
        <v>237</v>
      </c>
      <c r="NW840" s="2" t="s">
        <v>1836</v>
      </c>
      <c r="NX840" s="2" t="s">
        <v>3475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337</v>
      </c>
      <c r="OH840" s="2" t="s">
        <v>237</v>
      </c>
      <c r="OI840" s="2" t="s">
        <v>226</v>
      </c>
      <c r="OJ840" s="2" t="s">
        <v>226</v>
      </c>
      <c r="OK840" s="2" t="s">
        <v>238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252</v>
      </c>
      <c r="OT840" s="2" t="s">
        <v>237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226</v>
      </c>
      <c r="PF840" s="2" t="s">
        <v>226</v>
      </c>
      <c r="PG840" s="2" t="s">
        <v>226</v>
      </c>
      <c r="PH840" s="2" t="s">
        <v>226</v>
      </c>
      <c r="PI840" s="2" t="s">
        <v>226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266</v>
      </c>
      <c r="QD840" s="2" t="s">
        <v>237</v>
      </c>
      <c r="QE840" s="2" t="s">
        <v>226</v>
      </c>
      <c r="QF840" s="2" t="s">
        <v>226</v>
      </c>
      <c r="QG840" s="2" t="s">
        <v>238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236</v>
      </c>
      <c r="QP840" s="2" t="s">
        <v>237</v>
      </c>
      <c r="QQ840" s="2" t="s">
        <v>226</v>
      </c>
      <c r="QR840" s="2" t="s">
        <v>226</v>
      </c>
      <c r="QS840" s="2" t="s">
        <v>238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266</v>
      </c>
      <c r="RB840" s="2" t="s">
        <v>237</v>
      </c>
      <c r="RC840" s="2" t="s">
        <v>226</v>
      </c>
      <c r="RD840" s="2" t="s">
        <v>226</v>
      </c>
      <c r="RE840" s="2" t="s">
        <v>238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226</v>
      </c>
      <c r="RN840" s="2" t="s">
        <v>226</v>
      </c>
      <c r="RO840" s="2" t="s">
        <v>226</v>
      </c>
      <c r="RP840" s="2" t="s">
        <v>226</v>
      </c>
      <c r="RQ840" s="2" t="s">
        <v>226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236</v>
      </c>
      <c r="RZ840" s="2" t="s">
        <v>237</v>
      </c>
      <c r="SA840" s="2" t="s">
        <v>226</v>
      </c>
      <c r="SB840" s="2" t="s">
        <v>226</v>
      </c>
      <c r="SC840" s="2" t="s">
        <v>238</v>
      </c>
      <c r="SD840" s="2" t="s">
        <v>226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</row>
    <row r="841">
      <c r="A841" s="2" t="s">
        <v>5287</v>
      </c>
      <c r="B841" s="2" t="s">
        <v>577</v>
      </c>
      <c r="C841" s="2" t="s">
        <v>5194</v>
      </c>
      <c r="D841" s="2" t="s">
        <v>215</v>
      </c>
      <c r="E841" s="2" t="s">
        <v>216</v>
      </c>
      <c r="F841" s="2" t="s">
        <v>5265</v>
      </c>
      <c r="G841" s="2" t="s">
        <v>4914</v>
      </c>
      <c r="H841" s="2" t="s">
        <v>5266</v>
      </c>
      <c r="I841" s="2" t="s">
        <v>5275</v>
      </c>
      <c r="J841" s="2" t="s">
        <v>268</v>
      </c>
      <c r="K841" s="2" t="s">
        <v>583</v>
      </c>
      <c r="L841" s="3">
        <v>85.75</v>
      </c>
      <c r="M841" s="3">
        <v>90.04</v>
      </c>
      <c r="N841" s="3">
        <v>174.99</v>
      </c>
      <c r="O841" s="2" t="s">
        <v>302</v>
      </c>
      <c r="P841" s="2" t="s">
        <v>284</v>
      </c>
      <c r="Q841" s="2" t="s">
        <v>225</v>
      </c>
      <c r="R841" s="2" t="s">
        <v>226</v>
      </c>
      <c r="S841" s="2" t="s">
        <v>5285</v>
      </c>
      <c r="T841" s="2" t="s">
        <v>228</v>
      </c>
      <c r="U841" s="2" t="s">
        <v>229</v>
      </c>
      <c r="V841" s="2" t="s">
        <v>320</v>
      </c>
      <c r="W841" s="2" t="s">
        <v>971</v>
      </c>
      <c r="X841" s="2" t="s">
        <v>231</v>
      </c>
      <c r="Y841" s="2" t="s">
        <v>4753</v>
      </c>
      <c r="Z841" s="4"/>
      <c r="AA841" s="4">
        <f>=ROUNDDOWN({0},0)</f>
      </c>
      <c r="AB841" s="5"/>
      <c r="AC841" s="2" t="s">
        <v>226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/>
      <c r="AQ841" s="8"/>
      <c r="AR841" s="4">
        <v>103</v>
      </c>
      <c r="AS841" s="8">
        <v>8307.67</v>
      </c>
      <c r="AT841" s="7">
        <v>-1</v>
      </c>
      <c r="AU841" s="7">
        <v>-1</v>
      </c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/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 t="s">
        <v>226</v>
      </c>
      <c r="BJ841" s="4"/>
      <c r="BK841" s="8"/>
      <c r="BL841" s="2" t="s">
        <v>2606</v>
      </c>
      <c r="BM841" s="7"/>
      <c r="BN841" s="7"/>
      <c r="BO841" s="4"/>
      <c r="BP841" s="8"/>
      <c r="BQ841" s="4"/>
      <c r="BR841" s="8"/>
      <c r="BS841" s="7"/>
      <c r="BT841" s="7"/>
      <c r="BU841" s="2" t="s">
        <v>287</v>
      </c>
      <c r="BV841" s="2" t="s">
        <v>237</v>
      </c>
      <c r="BW841" s="2" t="s">
        <v>226</v>
      </c>
      <c r="BX841" s="2" t="s">
        <v>226</v>
      </c>
      <c r="BY841" s="2" t="s">
        <v>238</v>
      </c>
      <c r="BZ841" s="2" t="s">
        <v>226</v>
      </c>
      <c r="CA841" s="4"/>
      <c r="CB841" s="8"/>
      <c r="CC841" s="4">
        <v>4</v>
      </c>
      <c r="CD841" s="8">
        <v>388.56</v>
      </c>
      <c r="CE841" s="7">
        <v>-1</v>
      </c>
      <c r="CF841" s="7">
        <v>-1</v>
      </c>
      <c r="CG841" s="2" t="s">
        <v>239</v>
      </c>
      <c r="CH841" s="2" t="s">
        <v>237</v>
      </c>
      <c r="CI841" s="2" t="s">
        <v>5278</v>
      </c>
      <c r="CJ841" s="2" t="s">
        <v>3737</v>
      </c>
      <c r="CK841" s="2" t="s">
        <v>238</v>
      </c>
      <c r="CL841" s="2" t="s">
        <v>226</v>
      </c>
      <c r="CM841" s="4"/>
      <c r="CN841" s="8"/>
      <c r="CO841" s="4">
        <v>10</v>
      </c>
      <c r="CP841" s="8">
        <v>583.4</v>
      </c>
      <c r="CQ841" s="7">
        <v>-1</v>
      </c>
      <c r="CR841" s="7">
        <v>-1</v>
      </c>
      <c r="CS841" s="2" t="s">
        <v>239</v>
      </c>
      <c r="CT841" s="2" t="s">
        <v>237</v>
      </c>
      <c r="CU841" s="2" t="s">
        <v>809</v>
      </c>
      <c r="CV841" s="2" t="s">
        <v>626</v>
      </c>
      <c r="CW841" s="2" t="s">
        <v>238</v>
      </c>
      <c r="CX841" s="2" t="s">
        <v>226</v>
      </c>
      <c r="CY841" s="4"/>
      <c r="CZ841" s="8"/>
      <c r="DA841" s="4">
        <v>56</v>
      </c>
      <c r="DB841" s="8">
        <v>5095.44</v>
      </c>
      <c r="DC841" s="7">
        <v>-1</v>
      </c>
      <c r="DD841" s="7">
        <v>-1</v>
      </c>
      <c r="DE841" s="2" t="s">
        <v>239</v>
      </c>
      <c r="DF841" s="2" t="s">
        <v>237</v>
      </c>
      <c r="DG841" s="2" t="s">
        <v>776</v>
      </c>
      <c r="DH841" s="2" t="s">
        <v>2152</v>
      </c>
      <c r="DI841" s="2" t="s">
        <v>291</v>
      </c>
      <c r="DJ841" s="2" t="s">
        <v>226</v>
      </c>
      <c r="DK841" s="4"/>
      <c r="DL841" s="8"/>
      <c r="DM841" s="4">
        <v>14</v>
      </c>
      <c r="DN841" s="8">
        <v>780.83</v>
      </c>
      <c r="DO841" s="7">
        <v>-1</v>
      </c>
      <c r="DP841" s="7">
        <v>-1</v>
      </c>
      <c r="DQ841" s="2" t="s">
        <v>239</v>
      </c>
      <c r="DR841" s="2" t="s">
        <v>237</v>
      </c>
      <c r="DS841" s="2" t="s">
        <v>3506</v>
      </c>
      <c r="DT841" s="2" t="s">
        <v>1468</v>
      </c>
      <c r="DU841" s="2" t="s">
        <v>291</v>
      </c>
      <c r="DV841" s="2" t="s">
        <v>226</v>
      </c>
      <c r="DW841" s="4"/>
      <c r="DX841" s="8"/>
      <c r="DY841" s="4">
        <v>5</v>
      </c>
      <c r="DZ841" s="8">
        <v>472.7</v>
      </c>
      <c r="EA841" s="7">
        <v>-1</v>
      </c>
      <c r="EB841" s="7">
        <v>-1</v>
      </c>
      <c r="EC841" s="2" t="s">
        <v>239</v>
      </c>
      <c r="ED841" s="2" t="s">
        <v>237</v>
      </c>
      <c r="EE841" s="2" t="s">
        <v>2282</v>
      </c>
      <c r="EF841" s="2" t="s">
        <v>374</v>
      </c>
      <c r="EG841" s="2" t="s">
        <v>238</v>
      </c>
      <c r="EH841" s="2" t="s">
        <v>226</v>
      </c>
      <c r="EI841" s="4"/>
      <c r="EJ841" s="8"/>
      <c r="EK841" s="4">
        <v>4</v>
      </c>
      <c r="EL841" s="8">
        <v>356.44</v>
      </c>
      <c r="EM841" s="7">
        <v>-1</v>
      </c>
      <c r="EN841" s="7">
        <v>-1</v>
      </c>
      <c r="EO841" s="2" t="s">
        <v>239</v>
      </c>
      <c r="EP841" s="2" t="s">
        <v>237</v>
      </c>
      <c r="EQ841" s="2" t="s">
        <v>4272</v>
      </c>
      <c r="ER841" s="2" t="s">
        <v>1156</v>
      </c>
      <c r="ES841" s="2" t="s">
        <v>238</v>
      </c>
      <c r="ET841" s="2" t="s">
        <v>226</v>
      </c>
      <c r="EU841" s="4"/>
      <c r="EV841" s="8"/>
      <c r="EW841" s="4"/>
      <c r="EX841" s="8"/>
      <c r="EY841" s="7"/>
      <c r="EZ841" s="7"/>
      <c r="FA841" s="2" t="s">
        <v>239</v>
      </c>
      <c r="FB841" s="2" t="s">
        <v>237</v>
      </c>
      <c r="FC841" s="2" t="s">
        <v>1774</v>
      </c>
      <c r="FD841" s="2" t="s">
        <v>1275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237</v>
      </c>
      <c r="FO841" s="2" t="s">
        <v>5278</v>
      </c>
      <c r="FP841" s="2" t="s">
        <v>2058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226</v>
      </c>
      <c r="FZ841" s="2" t="s">
        <v>226</v>
      </c>
      <c r="GA841" s="2" t="s">
        <v>226</v>
      </c>
      <c r="GB841" s="2" t="s">
        <v>226</v>
      </c>
      <c r="GC841" s="2" t="s">
        <v>226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252</v>
      </c>
      <c r="GL841" s="2" t="s">
        <v>237</v>
      </c>
      <c r="GM841" s="2" t="s">
        <v>226</v>
      </c>
      <c r="GN841" s="2" t="s">
        <v>226</v>
      </c>
      <c r="GO841" s="2" t="s">
        <v>238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239</v>
      </c>
      <c r="GX841" s="2" t="s">
        <v>237</v>
      </c>
      <c r="GY841" s="2" t="s">
        <v>776</v>
      </c>
      <c r="GZ841" s="2" t="s">
        <v>3691</v>
      </c>
      <c r="HA841" s="2" t="s">
        <v>238</v>
      </c>
      <c r="HB841" s="2" t="s">
        <v>226</v>
      </c>
      <c r="HC841" s="4"/>
      <c r="HD841" s="8"/>
      <c r="HE841" s="4"/>
      <c r="HF841" s="8"/>
      <c r="HG841" s="7"/>
      <c r="HH841" s="7"/>
      <c r="HI841" s="2" t="s">
        <v>252</v>
      </c>
      <c r="HJ841" s="2" t="s">
        <v>237</v>
      </c>
      <c r="HK841" s="2" t="s">
        <v>226</v>
      </c>
      <c r="HL841" s="2" t="s">
        <v>226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239</v>
      </c>
      <c r="HV841" s="2" t="s">
        <v>237</v>
      </c>
      <c r="HW841" s="2" t="s">
        <v>773</v>
      </c>
      <c r="HX841" s="2" t="s">
        <v>1288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252</v>
      </c>
      <c r="IH841" s="2" t="s">
        <v>237</v>
      </c>
      <c r="II841" s="2" t="s">
        <v>226</v>
      </c>
      <c r="IJ841" s="2" t="s">
        <v>226</v>
      </c>
      <c r="IK841" s="2" t="s">
        <v>238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226</v>
      </c>
      <c r="IT841" s="2" t="s">
        <v>226</v>
      </c>
      <c r="IU841" s="2" t="s">
        <v>226</v>
      </c>
      <c r="IV841" s="2" t="s">
        <v>226</v>
      </c>
      <c r="IW841" s="2" t="s">
        <v>226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252</v>
      </c>
      <c r="JF841" s="2" t="s">
        <v>237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239</v>
      </c>
      <c r="JR841" s="2" t="s">
        <v>237</v>
      </c>
      <c r="JS841" s="2" t="s">
        <v>3412</v>
      </c>
      <c r="JT841" s="2" t="s">
        <v>3659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237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337</v>
      </c>
      <c r="KP841" s="2" t="s">
        <v>237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239</v>
      </c>
      <c r="LB841" s="2" t="s">
        <v>237</v>
      </c>
      <c r="LC841" s="2" t="s">
        <v>1731</v>
      </c>
      <c r="LD841" s="2" t="s">
        <v>1292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239</v>
      </c>
      <c r="LN841" s="2" t="s">
        <v>237</v>
      </c>
      <c r="LO841" s="2" t="s">
        <v>3575</v>
      </c>
      <c r="LP841" s="2" t="s">
        <v>778</v>
      </c>
      <c r="LQ841" s="2" t="s">
        <v>238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226</v>
      </c>
      <c r="ML841" s="2" t="s">
        <v>226</v>
      </c>
      <c r="MM841" s="2" t="s">
        <v>226</v>
      </c>
      <c r="MN841" s="2" t="s">
        <v>226</v>
      </c>
      <c r="MO841" s="2" t="s">
        <v>226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252</v>
      </c>
      <c r="MX841" s="2" t="s">
        <v>237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239</v>
      </c>
      <c r="NJ841" s="2" t="s">
        <v>237</v>
      </c>
      <c r="NK841" s="2" t="s">
        <v>1180</v>
      </c>
      <c r="NL841" s="2" t="s">
        <v>1518</v>
      </c>
      <c r="NM841" s="2" t="s">
        <v>291</v>
      </c>
      <c r="NN841" s="2" t="s">
        <v>226</v>
      </c>
      <c r="NO841" s="4"/>
      <c r="NP841" s="8"/>
      <c r="NQ841" s="4">
        <v>10</v>
      </c>
      <c r="NR841" s="8">
        <v>630.3</v>
      </c>
      <c r="NS841" s="7">
        <v>-1</v>
      </c>
      <c r="NT841" s="7">
        <v>-1</v>
      </c>
      <c r="NU841" s="2" t="s">
        <v>239</v>
      </c>
      <c r="NV841" s="2" t="s">
        <v>237</v>
      </c>
      <c r="NW841" s="2" t="s">
        <v>809</v>
      </c>
      <c r="NX841" s="2" t="s">
        <v>5171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337</v>
      </c>
      <c r="OH841" s="2" t="s">
        <v>237</v>
      </c>
      <c r="OI841" s="2" t="s">
        <v>226</v>
      </c>
      <c r="OJ841" s="2" t="s">
        <v>226</v>
      </c>
      <c r="OK841" s="2" t="s">
        <v>238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252</v>
      </c>
      <c r="OT841" s="2" t="s">
        <v>237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226</v>
      </c>
      <c r="PF841" s="2" t="s">
        <v>226</v>
      </c>
      <c r="PG841" s="2" t="s">
        <v>226</v>
      </c>
      <c r="PH841" s="2" t="s">
        <v>226</v>
      </c>
      <c r="PI841" s="2" t="s">
        <v>226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266</v>
      </c>
      <c r="QD841" s="2" t="s">
        <v>237</v>
      </c>
      <c r="QE841" s="2" t="s">
        <v>226</v>
      </c>
      <c r="QF841" s="2" t="s">
        <v>226</v>
      </c>
      <c r="QG841" s="2" t="s">
        <v>238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236</v>
      </c>
      <c r="QP841" s="2" t="s">
        <v>237</v>
      </c>
      <c r="QQ841" s="2" t="s">
        <v>226</v>
      </c>
      <c r="QR841" s="2" t="s">
        <v>226</v>
      </c>
      <c r="QS841" s="2" t="s">
        <v>238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266</v>
      </c>
      <c r="RB841" s="2" t="s">
        <v>237</v>
      </c>
      <c r="RC841" s="2" t="s">
        <v>226</v>
      </c>
      <c r="RD841" s="2" t="s">
        <v>226</v>
      </c>
      <c r="RE841" s="2" t="s">
        <v>238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226</v>
      </c>
      <c r="RN841" s="2" t="s">
        <v>226</v>
      </c>
      <c r="RO841" s="2" t="s">
        <v>226</v>
      </c>
      <c r="RP841" s="2" t="s">
        <v>226</v>
      </c>
      <c r="RQ841" s="2" t="s">
        <v>226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236</v>
      </c>
      <c r="RZ841" s="2" t="s">
        <v>237</v>
      </c>
      <c r="SA841" s="2" t="s">
        <v>226</v>
      </c>
      <c r="SB841" s="2" t="s">
        <v>226</v>
      </c>
      <c r="SC841" s="2" t="s">
        <v>238</v>
      </c>
      <c r="SD841" s="2" t="s">
        <v>226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</row>
    <row r="842">
      <c r="A842" s="2" t="s">
        <v>5288</v>
      </c>
      <c r="B842" s="2" t="s">
        <v>577</v>
      </c>
      <c r="C842" s="2" t="s">
        <v>5194</v>
      </c>
      <c r="D842" s="2" t="s">
        <v>215</v>
      </c>
      <c r="E842" s="2" t="s">
        <v>216</v>
      </c>
      <c r="F842" s="2" t="s">
        <v>5289</v>
      </c>
      <c r="G842" s="2" t="s">
        <v>5290</v>
      </c>
      <c r="H842" s="2" t="s">
        <v>5291</v>
      </c>
      <c r="I842" s="2" t="s">
        <v>5292</v>
      </c>
      <c r="J842" s="2" t="s">
        <v>221</v>
      </c>
      <c r="K842" s="2" t="s">
        <v>2782</v>
      </c>
      <c r="L842" s="3">
        <v>74.4</v>
      </c>
      <c r="M842" s="3">
        <v>78.12</v>
      </c>
      <c r="N842" s="3">
        <v>154.99</v>
      </c>
      <c r="O842" s="2" t="s">
        <v>223</v>
      </c>
      <c r="P842" s="2" t="s">
        <v>284</v>
      </c>
      <c r="Q842" s="2" t="s">
        <v>225</v>
      </c>
      <c r="R842" s="2" t="s">
        <v>226</v>
      </c>
      <c r="S842" s="2" t="s">
        <v>5293</v>
      </c>
      <c r="T842" s="2" t="s">
        <v>228</v>
      </c>
      <c r="U842" s="2" t="s">
        <v>452</v>
      </c>
      <c r="V842" s="2" t="s">
        <v>5294</v>
      </c>
      <c r="W842" s="2" t="s">
        <v>4124</v>
      </c>
      <c r="X842" s="2" t="s">
        <v>5200</v>
      </c>
      <c r="Y842" s="2" t="s">
        <v>2323</v>
      </c>
      <c r="Z842" s="4">
        <v>87</v>
      </c>
      <c r="AA842" s="4">
        <f>=ROUNDDOWN(24.8571428571429,0)</f>
      </c>
      <c r="AB842" s="5">
        <v>3.5</v>
      </c>
      <c r="AC842" s="2" t="s">
        <v>226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>
        <v>54</v>
      </c>
      <c r="AQ842" s="8">
        <v>3909.22</v>
      </c>
      <c r="AR842" s="4">
        <v>61</v>
      </c>
      <c r="AS842" s="8">
        <v>4496.04</v>
      </c>
      <c r="AT842" s="7">
        <v>-0.1148</v>
      </c>
      <c r="AU842" s="7">
        <v>-0.1305</v>
      </c>
      <c r="AV842" s="4">
        <v>73</v>
      </c>
      <c r="AW842" s="8">
        <v>5464.12</v>
      </c>
      <c r="AX842" s="4">
        <v>125</v>
      </c>
      <c r="AY842" s="8">
        <v>9915.11</v>
      </c>
      <c r="AZ842" s="7">
        <v>-0.416</v>
      </c>
      <c r="BA842" s="7">
        <v>-0.4489</v>
      </c>
      <c r="BB842" s="7">
        <v>0.7154</v>
      </c>
      <c r="BC842" s="4">
        <v>92</v>
      </c>
      <c r="BD842" s="8">
        <v>7107.02</v>
      </c>
      <c r="BE842" s="4">
        <v>219</v>
      </c>
      <c r="BF842" s="8">
        <v>17457.33</v>
      </c>
      <c r="BG842" s="7">
        <v>-0.5799</v>
      </c>
      <c r="BH842" s="7">
        <v>-0.5929</v>
      </c>
      <c r="BI842" s="7">
        <v>0.7688</v>
      </c>
      <c r="BJ842" s="4">
        <v>54</v>
      </c>
      <c r="BK842" s="8">
        <v>3909.22</v>
      </c>
      <c r="BL842" s="2" t="s">
        <v>5295</v>
      </c>
      <c r="BM842" s="7">
        <v>1</v>
      </c>
      <c r="BN842" s="7">
        <v>1</v>
      </c>
      <c r="BO842" s="4">
        <v>11</v>
      </c>
      <c r="BP842" s="8">
        <v>823.02</v>
      </c>
      <c r="BQ842" s="4">
        <v>8</v>
      </c>
      <c r="BR842" s="8">
        <v>598.56</v>
      </c>
      <c r="BS842" s="7">
        <v>0.375</v>
      </c>
      <c r="BT842" s="7">
        <v>0.375</v>
      </c>
      <c r="BU842" s="2" t="s">
        <v>239</v>
      </c>
      <c r="BV842" s="2" t="s">
        <v>223</v>
      </c>
      <c r="BW842" s="2" t="s">
        <v>226</v>
      </c>
      <c r="BX842" s="2" t="s">
        <v>1096</v>
      </c>
      <c r="BY842" s="2" t="s">
        <v>238</v>
      </c>
      <c r="BZ842" s="2" t="s">
        <v>226</v>
      </c>
      <c r="CA842" s="4">
        <v>6</v>
      </c>
      <c r="CB842" s="8">
        <v>430.44</v>
      </c>
      <c r="CC842" s="4">
        <v>20</v>
      </c>
      <c r="CD842" s="8">
        <v>1434.8</v>
      </c>
      <c r="CE842" s="7">
        <v>-0.7</v>
      </c>
      <c r="CF842" s="7">
        <v>-0.7</v>
      </c>
      <c r="CG842" s="2" t="s">
        <v>239</v>
      </c>
      <c r="CH842" s="2" t="s">
        <v>223</v>
      </c>
      <c r="CI842" s="2" t="s">
        <v>2485</v>
      </c>
      <c r="CJ842" s="2" t="s">
        <v>984</v>
      </c>
      <c r="CK842" s="2" t="s">
        <v>238</v>
      </c>
      <c r="CL842" s="2" t="s">
        <v>226</v>
      </c>
      <c r="CM842" s="4">
        <v>5</v>
      </c>
      <c r="CN842" s="8">
        <v>373.16</v>
      </c>
      <c r="CO842" s="4">
        <v>1</v>
      </c>
      <c r="CP842" s="8">
        <v>81.12</v>
      </c>
      <c r="CQ842" s="7">
        <v>4</v>
      </c>
      <c r="CR842" s="7">
        <v>3.6001</v>
      </c>
      <c r="CS842" s="2" t="s">
        <v>239</v>
      </c>
      <c r="CT842" s="2" t="s">
        <v>223</v>
      </c>
      <c r="CU842" s="2" t="s">
        <v>2037</v>
      </c>
      <c r="CV842" s="2" t="s">
        <v>4936</v>
      </c>
      <c r="CW842" s="2" t="s">
        <v>238</v>
      </c>
      <c r="CX842" s="2" t="s">
        <v>226</v>
      </c>
      <c r="CY842" s="4">
        <v>2</v>
      </c>
      <c r="CZ842" s="8">
        <v>155</v>
      </c>
      <c r="DA842" s="4">
        <v>3</v>
      </c>
      <c r="DB842" s="8">
        <v>232.5</v>
      </c>
      <c r="DC842" s="7">
        <v>-0.3333</v>
      </c>
      <c r="DD842" s="7">
        <v>-0.3333</v>
      </c>
      <c r="DE842" s="2" t="s">
        <v>239</v>
      </c>
      <c r="DF842" s="2" t="s">
        <v>223</v>
      </c>
      <c r="DG842" s="2" t="s">
        <v>1360</v>
      </c>
      <c r="DH842" s="2" t="s">
        <v>1402</v>
      </c>
      <c r="DI842" s="2" t="s">
        <v>238</v>
      </c>
      <c r="DJ842" s="2" t="s">
        <v>226</v>
      </c>
      <c r="DK842" s="4">
        <v>10</v>
      </c>
      <c r="DL842" s="8">
        <v>694.97</v>
      </c>
      <c r="DM842" s="4">
        <v>14</v>
      </c>
      <c r="DN842" s="8">
        <v>989.01</v>
      </c>
      <c r="DO842" s="7">
        <v>-0.2857</v>
      </c>
      <c r="DP842" s="7">
        <v>-0.2973</v>
      </c>
      <c r="DQ842" s="2" t="s">
        <v>239</v>
      </c>
      <c r="DR842" s="2" t="s">
        <v>223</v>
      </c>
      <c r="DS842" s="2" t="s">
        <v>1917</v>
      </c>
      <c r="DT842" s="2" t="s">
        <v>1529</v>
      </c>
      <c r="DU842" s="2" t="s">
        <v>238</v>
      </c>
      <c r="DV842" s="2" t="s">
        <v>226</v>
      </c>
      <c r="DW842" s="4">
        <v>5</v>
      </c>
      <c r="DX842" s="8">
        <v>375.7</v>
      </c>
      <c r="DY842" s="4">
        <v>1</v>
      </c>
      <c r="DZ842" s="8">
        <v>75.14</v>
      </c>
      <c r="EA842" s="7">
        <v>4</v>
      </c>
      <c r="EB842" s="7">
        <v>4</v>
      </c>
      <c r="EC842" s="2" t="s">
        <v>239</v>
      </c>
      <c r="ED842" s="2" t="s">
        <v>223</v>
      </c>
      <c r="EE842" s="2" t="s">
        <v>4389</v>
      </c>
      <c r="EF842" s="2" t="s">
        <v>3266</v>
      </c>
      <c r="EG842" s="2" t="s">
        <v>238</v>
      </c>
      <c r="EH842" s="2" t="s">
        <v>226</v>
      </c>
      <c r="EI842" s="4">
        <v>4</v>
      </c>
      <c r="EJ842" s="8">
        <v>306.2</v>
      </c>
      <c r="EK842" s="4">
        <v>4</v>
      </c>
      <c r="EL842" s="8">
        <v>306.2</v>
      </c>
      <c r="EM842" s="7"/>
      <c r="EN842" s="7"/>
      <c r="EO842" s="2" t="s">
        <v>239</v>
      </c>
      <c r="EP842" s="2" t="s">
        <v>223</v>
      </c>
      <c r="EQ842" s="2" t="s">
        <v>1917</v>
      </c>
      <c r="ER842" s="2" t="s">
        <v>2385</v>
      </c>
      <c r="ES842" s="2" t="s">
        <v>238</v>
      </c>
      <c r="ET842" s="2" t="s">
        <v>226</v>
      </c>
      <c r="EU842" s="4">
        <v>10</v>
      </c>
      <c r="EV842" s="8">
        <v>671.83</v>
      </c>
      <c r="EW842" s="4">
        <v>5</v>
      </c>
      <c r="EX842" s="8">
        <v>378.84</v>
      </c>
      <c r="EY842" s="7">
        <v>1</v>
      </c>
      <c r="EZ842" s="7">
        <v>0.7734</v>
      </c>
      <c r="FA842" s="2" t="s">
        <v>239</v>
      </c>
      <c r="FB842" s="2" t="s">
        <v>223</v>
      </c>
      <c r="FC842" s="2" t="s">
        <v>1998</v>
      </c>
      <c r="FD842" s="2" t="s">
        <v>3208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223</v>
      </c>
      <c r="FO842" s="2" t="s">
        <v>5296</v>
      </c>
      <c r="FP842" s="2" t="s">
        <v>4016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239</v>
      </c>
      <c r="FZ842" s="2" t="s">
        <v>223</v>
      </c>
      <c r="GA842" s="2" t="s">
        <v>661</v>
      </c>
      <c r="GB842" s="2" t="s">
        <v>226</v>
      </c>
      <c r="GC842" s="2" t="s">
        <v>238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252</v>
      </c>
      <c r="GL842" s="2" t="s">
        <v>223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>
        <v>1</v>
      </c>
      <c r="GR842" s="8">
        <v>78.9</v>
      </c>
      <c r="GS842" s="4">
        <v>1</v>
      </c>
      <c r="GT842" s="8">
        <v>78.9</v>
      </c>
      <c r="GU842" s="7"/>
      <c r="GV842" s="7"/>
      <c r="GW842" s="2" t="s">
        <v>239</v>
      </c>
      <c r="GX842" s="2" t="s">
        <v>223</v>
      </c>
      <c r="GY842" s="2" t="s">
        <v>1044</v>
      </c>
      <c r="GZ842" s="2" t="s">
        <v>1106</v>
      </c>
      <c r="HA842" s="2" t="s">
        <v>238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236</v>
      </c>
      <c r="HJ842" s="2" t="s">
        <v>223</v>
      </c>
      <c r="HK842" s="2" t="s">
        <v>226</v>
      </c>
      <c r="HL842" s="2" t="s">
        <v>226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239</v>
      </c>
      <c r="HV842" s="2" t="s">
        <v>237</v>
      </c>
      <c r="HW842" s="2" t="s">
        <v>997</v>
      </c>
      <c r="HX842" s="2" t="s">
        <v>4568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236</v>
      </c>
      <c r="IH842" s="2" t="s">
        <v>223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226</v>
      </c>
      <c r="IT842" s="2" t="s">
        <v>226</v>
      </c>
      <c r="IU842" s="2" t="s">
        <v>226</v>
      </c>
      <c r="IV842" s="2" t="s">
        <v>226</v>
      </c>
      <c r="IW842" s="2" t="s">
        <v>226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252</v>
      </c>
      <c r="JF842" s="2" t="s">
        <v>223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>
        <v>1</v>
      </c>
      <c r="JN842" s="8">
        <v>84.36</v>
      </c>
      <c r="JO842" s="7">
        <v>-1</v>
      </c>
      <c r="JP842" s="7">
        <v>-1</v>
      </c>
      <c r="JQ842" s="2" t="s">
        <v>239</v>
      </c>
      <c r="JR842" s="2" t="s">
        <v>223</v>
      </c>
      <c r="JS842" s="2" t="s">
        <v>1588</v>
      </c>
      <c r="JT842" s="2" t="s">
        <v>1003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239</v>
      </c>
      <c r="KD842" s="2" t="s">
        <v>223</v>
      </c>
      <c r="KE842" s="2" t="s">
        <v>808</v>
      </c>
      <c r="KF842" s="2" t="s">
        <v>493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337</v>
      </c>
      <c r="KP842" s="2" t="s">
        <v>223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239</v>
      </c>
      <c r="LB842" s="2" t="s">
        <v>223</v>
      </c>
      <c r="LC842" s="2" t="s">
        <v>1004</v>
      </c>
      <c r="LD842" s="2" t="s">
        <v>1255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239</v>
      </c>
      <c r="LN842" s="2" t="s">
        <v>223</v>
      </c>
      <c r="LO842" s="2" t="s">
        <v>3575</v>
      </c>
      <c r="LP842" s="2" t="s">
        <v>458</v>
      </c>
      <c r="LQ842" s="2" t="s">
        <v>238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239</v>
      </c>
      <c r="LZ842" s="2" t="s">
        <v>223</v>
      </c>
      <c r="MA842" s="2" t="s">
        <v>668</v>
      </c>
      <c r="MB842" s="2" t="s">
        <v>226</v>
      </c>
      <c r="MC842" s="2" t="s">
        <v>238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226</v>
      </c>
      <c r="ML842" s="2" t="s">
        <v>226</v>
      </c>
      <c r="MM842" s="2" t="s">
        <v>226</v>
      </c>
      <c r="MN842" s="2" t="s">
        <v>226</v>
      </c>
      <c r="MO842" s="2" t="s">
        <v>226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239</v>
      </c>
      <c r="MX842" s="2" t="s">
        <v>223</v>
      </c>
      <c r="MY842" s="2" t="s">
        <v>2483</v>
      </c>
      <c r="MZ842" s="2" t="s">
        <v>226</v>
      </c>
      <c r="NA842" s="2" t="s">
        <v>238</v>
      </c>
      <c r="NB842" s="2" t="s">
        <v>226</v>
      </c>
      <c r="NC842" s="4"/>
      <c r="ND842" s="8"/>
      <c r="NE842" s="4">
        <v>1</v>
      </c>
      <c r="NF842" s="8">
        <v>80.37</v>
      </c>
      <c r="NG842" s="7">
        <v>-1</v>
      </c>
      <c r="NH842" s="7">
        <v>-1</v>
      </c>
      <c r="NI842" s="2" t="s">
        <v>239</v>
      </c>
      <c r="NJ842" s="2" t="s">
        <v>261</v>
      </c>
      <c r="NK842" s="2" t="s">
        <v>3492</v>
      </c>
      <c r="NL842" s="2" t="s">
        <v>3205</v>
      </c>
      <c r="NM842" s="2" t="s">
        <v>238</v>
      </c>
      <c r="NN842" s="2" t="s">
        <v>226</v>
      </c>
      <c r="NO842" s="4"/>
      <c r="NP842" s="8"/>
      <c r="NQ842" s="4">
        <v>2</v>
      </c>
      <c r="NR842" s="8">
        <v>156.24</v>
      </c>
      <c r="NS842" s="7">
        <v>-1</v>
      </c>
      <c r="NT842" s="7">
        <v>-1</v>
      </c>
      <c r="NU842" s="2" t="s">
        <v>239</v>
      </c>
      <c r="NV842" s="2" t="s">
        <v>237</v>
      </c>
      <c r="NW842" s="2" t="s">
        <v>2200</v>
      </c>
      <c r="NX842" s="2" t="s">
        <v>1008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252</v>
      </c>
      <c r="OH842" s="2" t="s">
        <v>223</v>
      </c>
      <c r="OI842" s="2" t="s">
        <v>226</v>
      </c>
      <c r="OJ842" s="2" t="s">
        <v>226</v>
      </c>
      <c r="OK842" s="2" t="s">
        <v>238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252</v>
      </c>
      <c r="OT842" s="2" t="s">
        <v>223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239</v>
      </c>
      <c r="PF842" s="2" t="s">
        <v>223</v>
      </c>
      <c r="PG842" s="2" t="s">
        <v>3085</v>
      </c>
      <c r="PH842" s="2" t="s">
        <v>226</v>
      </c>
      <c r="PI842" s="2" t="s">
        <v>238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226</v>
      </c>
      <c r="QD842" s="2" t="s">
        <v>226</v>
      </c>
      <c r="QE842" s="2" t="s">
        <v>226</v>
      </c>
      <c r="QF842" s="2" t="s">
        <v>226</v>
      </c>
      <c r="QG842" s="2" t="s">
        <v>226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239</v>
      </c>
      <c r="QP842" s="2" t="s">
        <v>237</v>
      </c>
      <c r="QQ842" s="2" t="s">
        <v>1388</v>
      </c>
      <c r="QR842" s="2" t="s">
        <v>226</v>
      </c>
      <c r="QS842" s="2" t="s">
        <v>238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266</v>
      </c>
      <c r="RB842" s="2" t="s">
        <v>223</v>
      </c>
      <c r="RC842" s="2" t="s">
        <v>226</v>
      </c>
      <c r="RD842" s="2" t="s">
        <v>226</v>
      </c>
      <c r="RE842" s="2" t="s">
        <v>238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252</v>
      </c>
      <c r="RN842" s="2" t="s">
        <v>223</v>
      </c>
      <c r="RO842" s="2" t="s">
        <v>226</v>
      </c>
      <c r="RP842" s="2" t="s">
        <v>226</v>
      </c>
      <c r="RQ842" s="2" t="s">
        <v>238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239</v>
      </c>
      <c r="RZ842" s="2" t="s">
        <v>237</v>
      </c>
      <c r="SA842" s="2" t="s">
        <v>1584</v>
      </c>
      <c r="SB842" s="2" t="s">
        <v>3357</v>
      </c>
      <c r="SC842" s="2" t="s">
        <v>238</v>
      </c>
      <c r="SD842" s="2" t="s">
        <v>226</v>
      </c>
      <c r="SE842" s="4">
        <v>87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</row>
    <row r="843">
      <c r="A843" s="2" t="s">
        <v>5297</v>
      </c>
      <c r="B843" s="2" t="s">
        <v>577</v>
      </c>
      <c r="C843" s="2" t="s">
        <v>5194</v>
      </c>
      <c r="D843" s="2" t="s">
        <v>215</v>
      </c>
      <c r="E843" s="2" t="s">
        <v>216</v>
      </c>
      <c r="F843" s="2" t="s">
        <v>5289</v>
      </c>
      <c r="G843" s="2" t="s">
        <v>5290</v>
      </c>
      <c r="H843" s="2" t="s">
        <v>5291</v>
      </c>
      <c r="I843" s="2" t="s">
        <v>5292</v>
      </c>
      <c r="J843" s="2" t="s">
        <v>268</v>
      </c>
      <c r="K843" s="2" t="s">
        <v>2782</v>
      </c>
      <c r="L843" s="3">
        <v>84</v>
      </c>
      <c r="M843" s="3">
        <v>88.2</v>
      </c>
      <c r="N843" s="3">
        <v>174.99</v>
      </c>
      <c r="O843" s="2" t="s">
        <v>223</v>
      </c>
      <c r="P843" s="2" t="s">
        <v>284</v>
      </c>
      <c r="Q843" s="2" t="s">
        <v>225</v>
      </c>
      <c r="R843" s="2" t="s">
        <v>226</v>
      </c>
      <c r="S843" s="2" t="s">
        <v>5293</v>
      </c>
      <c r="T843" s="2" t="s">
        <v>228</v>
      </c>
      <c r="U843" s="2" t="s">
        <v>452</v>
      </c>
      <c r="V843" s="2" t="s">
        <v>5294</v>
      </c>
      <c r="W843" s="2" t="s">
        <v>4124</v>
      </c>
      <c r="X843" s="2" t="s">
        <v>5200</v>
      </c>
      <c r="Y843" s="2" t="s">
        <v>2323</v>
      </c>
      <c r="Z843" s="4">
        <v>56</v>
      </c>
      <c r="AA843" s="4">
        <f>=ROUNDDOWN(19.3103448275862,0)</f>
      </c>
      <c r="AB843" s="5">
        <v>2.9</v>
      </c>
      <c r="AC843" s="2" t="s">
        <v>226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>
        <v>19</v>
      </c>
      <c r="AQ843" s="8">
        <v>1554.9</v>
      </c>
      <c r="AR843" s="4">
        <v>64</v>
      </c>
      <c r="AS843" s="8">
        <v>5419.07</v>
      </c>
      <c r="AT843" s="7">
        <v>-0.7031</v>
      </c>
      <c r="AU843" s="7">
        <v>-0.7131</v>
      </c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>
        <v>0.2846</v>
      </c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 t="s">
        <v>226</v>
      </c>
      <c r="BJ843" s="4">
        <v>19</v>
      </c>
      <c r="BK843" s="8">
        <v>1554.9</v>
      </c>
      <c r="BL843" s="2" t="s">
        <v>4608</v>
      </c>
      <c r="BM843" s="7">
        <v>1</v>
      </c>
      <c r="BN843" s="7">
        <v>1</v>
      </c>
      <c r="BO843" s="4"/>
      <c r="BP843" s="8"/>
      <c r="BQ843" s="4">
        <v>27</v>
      </c>
      <c r="BR843" s="8">
        <v>2315.25</v>
      </c>
      <c r="BS843" s="7">
        <v>-1</v>
      </c>
      <c r="BT843" s="7">
        <v>-1</v>
      </c>
      <c r="BU843" s="2" t="s">
        <v>239</v>
      </c>
      <c r="BV843" s="2" t="s">
        <v>223</v>
      </c>
      <c r="BW843" s="2" t="s">
        <v>226</v>
      </c>
      <c r="BX843" s="2" t="s">
        <v>1916</v>
      </c>
      <c r="BY843" s="2" t="s">
        <v>238</v>
      </c>
      <c r="BZ843" s="2" t="s">
        <v>226</v>
      </c>
      <c r="CA843" s="4">
        <v>4</v>
      </c>
      <c r="CB843" s="8">
        <v>328.92</v>
      </c>
      <c r="CC843" s="4">
        <v>3</v>
      </c>
      <c r="CD843" s="8">
        <v>246.69</v>
      </c>
      <c r="CE843" s="7">
        <v>0.3333</v>
      </c>
      <c r="CF843" s="7">
        <v>0.3333</v>
      </c>
      <c r="CG843" s="2" t="s">
        <v>239</v>
      </c>
      <c r="CH843" s="2" t="s">
        <v>223</v>
      </c>
      <c r="CI843" s="2" t="s">
        <v>2485</v>
      </c>
      <c r="CJ843" s="2" t="s">
        <v>984</v>
      </c>
      <c r="CK843" s="2" t="s">
        <v>238</v>
      </c>
      <c r="CL843" s="2" t="s">
        <v>226</v>
      </c>
      <c r="CM843" s="4"/>
      <c r="CN843" s="8"/>
      <c r="CO843" s="4">
        <v>1</v>
      </c>
      <c r="CP843" s="8">
        <v>92.71</v>
      </c>
      <c r="CQ843" s="7">
        <v>-1</v>
      </c>
      <c r="CR843" s="7">
        <v>-1</v>
      </c>
      <c r="CS843" s="2" t="s">
        <v>239</v>
      </c>
      <c r="CT843" s="2" t="s">
        <v>223</v>
      </c>
      <c r="CU843" s="2" t="s">
        <v>2037</v>
      </c>
      <c r="CV843" s="2" t="s">
        <v>5298</v>
      </c>
      <c r="CW843" s="2" t="s">
        <v>238</v>
      </c>
      <c r="CX843" s="2" t="s">
        <v>226</v>
      </c>
      <c r="CY843" s="4">
        <v>1</v>
      </c>
      <c r="CZ843" s="8">
        <v>87.5</v>
      </c>
      <c r="DA843" s="4">
        <v>3</v>
      </c>
      <c r="DB843" s="8">
        <v>262.5</v>
      </c>
      <c r="DC843" s="7">
        <v>-0.6667</v>
      </c>
      <c r="DD843" s="7">
        <v>-0.6667</v>
      </c>
      <c r="DE843" s="2" t="s">
        <v>239</v>
      </c>
      <c r="DF843" s="2" t="s">
        <v>223</v>
      </c>
      <c r="DG843" s="2" t="s">
        <v>1360</v>
      </c>
      <c r="DH843" s="2" t="s">
        <v>1652</v>
      </c>
      <c r="DI843" s="2" t="s">
        <v>238</v>
      </c>
      <c r="DJ843" s="2" t="s">
        <v>226</v>
      </c>
      <c r="DK843" s="4">
        <v>4</v>
      </c>
      <c r="DL843" s="8">
        <v>288.03</v>
      </c>
      <c r="DM843" s="4">
        <v>14</v>
      </c>
      <c r="DN843" s="8">
        <v>1095.34</v>
      </c>
      <c r="DO843" s="7">
        <v>-0.7143</v>
      </c>
      <c r="DP843" s="7">
        <v>-0.737</v>
      </c>
      <c r="DQ843" s="2" t="s">
        <v>239</v>
      </c>
      <c r="DR843" s="2" t="s">
        <v>223</v>
      </c>
      <c r="DS843" s="2" t="s">
        <v>1917</v>
      </c>
      <c r="DT843" s="2" t="s">
        <v>2667</v>
      </c>
      <c r="DU843" s="2" t="s">
        <v>238</v>
      </c>
      <c r="DV843" s="2" t="s">
        <v>226</v>
      </c>
      <c r="DW843" s="4"/>
      <c r="DX843" s="8"/>
      <c r="DY843" s="4">
        <v>2</v>
      </c>
      <c r="DZ843" s="8">
        <v>171.74</v>
      </c>
      <c r="EA843" s="7">
        <v>-1</v>
      </c>
      <c r="EB843" s="7">
        <v>-1</v>
      </c>
      <c r="EC843" s="2" t="s">
        <v>239</v>
      </c>
      <c r="ED843" s="2" t="s">
        <v>223</v>
      </c>
      <c r="EE843" s="2" t="s">
        <v>4389</v>
      </c>
      <c r="EF843" s="2" t="s">
        <v>1031</v>
      </c>
      <c r="EG843" s="2" t="s">
        <v>238</v>
      </c>
      <c r="EH843" s="2" t="s">
        <v>226</v>
      </c>
      <c r="EI843" s="4">
        <v>3</v>
      </c>
      <c r="EJ843" s="8">
        <v>262.44</v>
      </c>
      <c r="EK843" s="4">
        <v>5</v>
      </c>
      <c r="EL843" s="8">
        <v>437.4</v>
      </c>
      <c r="EM843" s="7">
        <v>-0.4</v>
      </c>
      <c r="EN843" s="7">
        <v>-0.4</v>
      </c>
      <c r="EO843" s="2" t="s">
        <v>239</v>
      </c>
      <c r="EP843" s="2" t="s">
        <v>223</v>
      </c>
      <c r="EQ843" s="2" t="s">
        <v>1917</v>
      </c>
      <c r="ER843" s="2" t="s">
        <v>2385</v>
      </c>
      <c r="ES843" s="2" t="s">
        <v>238</v>
      </c>
      <c r="ET843" s="2" t="s">
        <v>226</v>
      </c>
      <c r="EU843" s="4">
        <v>4</v>
      </c>
      <c r="EV843" s="8">
        <v>317.5</v>
      </c>
      <c r="EW843" s="4">
        <v>2</v>
      </c>
      <c r="EX843" s="8">
        <v>163.15</v>
      </c>
      <c r="EY843" s="7">
        <v>1</v>
      </c>
      <c r="EZ843" s="7">
        <v>0.9461</v>
      </c>
      <c r="FA843" s="2" t="s">
        <v>239</v>
      </c>
      <c r="FB843" s="2" t="s">
        <v>223</v>
      </c>
      <c r="FC843" s="2" t="s">
        <v>1998</v>
      </c>
      <c r="FD843" s="2" t="s">
        <v>1007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223</v>
      </c>
      <c r="FO843" s="2" t="s">
        <v>5296</v>
      </c>
      <c r="FP843" s="2" t="s">
        <v>1913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239</v>
      </c>
      <c r="FZ843" s="2" t="s">
        <v>223</v>
      </c>
      <c r="GA843" s="2" t="s">
        <v>661</v>
      </c>
      <c r="GB843" s="2" t="s">
        <v>226</v>
      </c>
      <c r="GC843" s="2" t="s">
        <v>238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252</v>
      </c>
      <c r="GL843" s="2" t="s">
        <v>223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>
        <v>3</v>
      </c>
      <c r="GR843" s="8">
        <v>270.51</v>
      </c>
      <c r="GS843" s="4">
        <v>3</v>
      </c>
      <c r="GT843" s="8">
        <v>270.51</v>
      </c>
      <c r="GU843" s="7"/>
      <c r="GV843" s="7"/>
      <c r="GW843" s="2" t="s">
        <v>239</v>
      </c>
      <c r="GX843" s="2" t="s">
        <v>223</v>
      </c>
      <c r="GY843" s="2" t="s">
        <v>1044</v>
      </c>
      <c r="GZ843" s="2" t="s">
        <v>1108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236</v>
      </c>
      <c r="HJ843" s="2" t="s">
        <v>223</v>
      </c>
      <c r="HK843" s="2" t="s">
        <v>226</v>
      </c>
      <c r="HL843" s="2" t="s">
        <v>226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239</v>
      </c>
      <c r="HV843" s="2" t="s">
        <v>237</v>
      </c>
      <c r="HW843" s="2" t="s">
        <v>997</v>
      </c>
      <c r="HX843" s="2" t="s">
        <v>2282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236</v>
      </c>
      <c r="IH843" s="2" t="s">
        <v>223</v>
      </c>
      <c r="II843" s="2" t="s">
        <v>226</v>
      </c>
      <c r="IJ843" s="2" t="s">
        <v>226</v>
      </c>
      <c r="IK843" s="2" t="s">
        <v>238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226</v>
      </c>
      <c r="IT843" s="2" t="s">
        <v>226</v>
      </c>
      <c r="IU843" s="2" t="s">
        <v>226</v>
      </c>
      <c r="IV843" s="2" t="s">
        <v>226</v>
      </c>
      <c r="IW843" s="2" t="s">
        <v>226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252</v>
      </c>
      <c r="JF843" s="2" t="s">
        <v>223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239</v>
      </c>
      <c r="JR843" s="2" t="s">
        <v>223</v>
      </c>
      <c r="JS843" s="2" t="s">
        <v>1588</v>
      </c>
      <c r="JT843" s="2" t="s">
        <v>3732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239</v>
      </c>
      <c r="KD843" s="2" t="s">
        <v>261</v>
      </c>
      <c r="KE843" s="2" t="s">
        <v>808</v>
      </c>
      <c r="KF843" s="2" t="s">
        <v>2523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337</v>
      </c>
      <c r="KP843" s="2" t="s">
        <v>223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239</v>
      </c>
      <c r="LB843" s="2" t="s">
        <v>223</v>
      </c>
      <c r="LC843" s="2" t="s">
        <v>1004</v>
      </c>
      <c r="LD843" s="2" t="s">
        <v>1249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239</v>
      </c>
      <c r="LN843" s="2" t="s">
        <v>223</v>
      </c>
      <c r="LO843" s="2" t="s">
        <v>3575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239</v>
      </c>
      <c r="LZ843" s="2" t="s">
        <v>223</v>
      </c>
      <c r="MA843" s="2" t="s">
        <v>668</v>
      </c>
      <c r="MB843" s="2" t="s">
        <v>226</v>
      </c>
      <c r="MC843" s="2" t="s">
        <v>238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226</v>
      </c>
      <c r="ML843" s="2" t="s">
        <v>226</v>
      </c>
      <c r="MM843" s="2" t="s">
        <v>226</v>
      </c>
      <c r="MN843" s="2" t="s">
        <v>226</v>
      </c>
      <c r="MO843" s="2" t="s">
        <v>226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239</v>
      </c>
      <c r="MX843" s="2" t="s">
        <v>223</v>
      </c>
      <c r="MY843" s="2" t="s">
        <v>1005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>
        <v>3</v>
      </c>
      <c r="NF843" s="8">
        <v>275.58</v>
      </c>
      <c r="NG843" s="7">
        <v>-1</v>
      </c>
      <c r="NH843" s="7">
        <v>-1</v>
      </c>
      <c r="NI843" s="2" t="s">
        <v>239</v>
      </c>
      <c r="NJ843" s="2" t="s">
        <v>261</v>
      </c>
      <c r="NK843" s="2" t="s">
        <v>3492</v>
      </c>
      <c r="NL843" s="2" t="s">
        <v>3208</v>
      </c>
      <c r="NM843" s="2" t="s">
        <v>238</v>
      </c>
      <c r="NN843" s="2" t="s">
        <v>226</v>
      </c>
      <c r="NO843" s="4"/>
      <c r="NP843" s="8"/>
      <c r="NQ843" s="4">
        <v>1</v>
      </c>
      <c r="NR843" s="8">
        <v>88.2</v>
      </c>
      <c r="NS843" s="7">
        <v>-1</v>
      </c>
      <c r="NT843" s="7">
        <v>-1</v>
      </c>
      <c r="NU843" s="2" t="s">
        <v>239</v>
      </c>
      <c r="NV843" s="2" t="s">
        <v>237</v>
      </c>
      <c r="NW843" s="2" t="s">
        <v>2200</v>
      </c>
      <c r="NX843" s="2" t="s">
        <v>1008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252</v>
      </c>
      <c r="OH843" s="2" t="s">
        <v>223</v>
      </c>
      <c r="OI843" s="2" t="s">
        <v>226</v>
      </c>
      <c r="OJ843" s="2" t="s">
        <v>226</v>
      </c>
      <c r="OK843" s="2" t="s">
        <v>238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252</v>
      </c>
      <c r="OT843" s="2" t="s">
        <v>223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239</v>
      </c>
      <c r="PF843" s="2" t="s">
        <v>223</v>
      </c>
      <c r="PG843" s="2" t="s">
        <v>3085</v>
      </c>
      <c r="PH843" s="2" t="s">
        <v>226</v>
      </c>
      <c r="PI843" s="2" t="s">
        <v>238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226</v>
      </c>
      <c r="QD843" s="2" t="s">
        <v>226</v>
      </c>
      <c r="QE843" s="2" t="s">
        <v>226</v>
      </c>
      <c r="QF843" s="2" t="s">
        <v>226</v>
      </c>
      <c r="QG843" s="2" t="s">
        <v>226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239</v>
      </c>
      <c r="QP843" s="2" t="s">
        <v>237</v>
      </c>
      <c r="QQ843" s="2" t="s">
        <v>1388</v>
      </c>
      <c r="QR843" s="2" t="s">
        <v>226</v>
      </c>
      <c r="QS843" s="2" t="s">
        <v>238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266</v>
      </c>
      <c r="RB843" s="2" t="s">
        <v>223</v>
      </c>
      <c r="RC843" s="2" t="s">
        <v>226</v>
      </c>
      <c r="RD843" s="2" t="s">
        <v>226</v>
      </c>
      <c r="RE843" s="2" t="s">
        <v>238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252</v>
      </c>
      <c r="RN843" s="2" t="s">
        <v>223</v>
      </c>
      <c r="RO843" s="2" t="s">
        <v>226</v>
      </c>
      <c r="RP843" s="2" t="s">
        <v>226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239</v>
      </c>
      <c r="RZ843" s="2" t="s">
        <v>237</v>
      </c>
      <c r="SA843" s="2" t="s">
        <v>1584</v>
      </c>
      <c r="SB843" s="2" t="s">
        <v>1086</v>
      </c>
      <c r="SC843" s="2" t="s">
        <v>238</v>
      </c>
      <c r="SD843" s="2" t="s">
        <v>226</v>
      </c>
      <c r="SE843" s="4">
        <v>56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</row>
    <row r="844">
      <c r="A844" s="2" t="s">
        <v>5299</v>
      </c>
      <c r="B844" s="2" t="s">
        <v>577</v>
      </c>
      <c r="C844" s="2" t="s">
        <v>5194</v>
      </c>
      <c r="D844" s="2" t="s">
        <v>215</v>
      </c>
      <c r="E844" s="2" t="s">
        <v>216</v>
      </c>
      <c r="F844" s="2" t="s">
        <v>5289</v>
      </c>
      <c r="G844" s="2" t="s">
        <v>5290</v>
      </c>
      <c r="H844" s="2" t="s">
        <v>5291</v>
      </c>
      <c r="I844" s="2" t="s">
        <v>5292</v>
      </c>
      <c r="J844" s="2" t="s">
        <v>221</v>
      </c>
      <c r="K844" s="2" t="s">
        <v>583</v>
      </c>
      <c r="L844" s="3">
        <v>74.4</v>
      </c>
      <c r="M844" s="3">
        <v>78.12</v>
      </c>
      <c r="N844" s="3">
        <v>154.99</v>
      </c>
      <c r="O844" s="2" t="s">
        <v>302</v>
      </c>
      <c r="P844" s="2" t="s">
        <v>284</v>
      </c>
      <c r="Q844" s="2" t="s">
        <v>225</v>
      </c>
      <c r="R844" s="2" t="s">
        <v>226</v>
      </c>
      <c r="S844" s="2" t="s">
        <v>5300</v>
      </c>
      <c r="T844" s="2" t="s">
        <v>228</v>
      </c>
      <c r="U844" s="2" t="s">
        <v>452</v>
      </c>
      <c r="V844" s="2" t="s">
        <v>5294</v>
      </c>
      <c r="W844" s="2" t="s">
        <v>4124</v>
      </c>
      <c r="X844" s="2" t="s">
        <v>5200</v>
      </c>
      <c r="Y844" s="2" t="s">
        <v>1809</v>
      </c>
      <c r="Z844" s="4"/>
      <c r="AA844" s="4">
        <f>=ROUNDDOWN({0},0)</f>
      </c>
      <c r="AB844" s="5">
        <v>0.8</v>
      </c>
      <c r="AC844" s="2" t="s">
        <v>226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>
        <v>73</v>
      </c>
      <c r="AS844" s="8">
        <v>5626.52</v>
      </c>
      <c r="AT844" s="7">
        <v>-1</v>
      </c>
      <c r="AU844" s="7">
        <v>-1</v>
      </c>
      <c r="AV844" s="4">
        <v>19</v>
      </c>
      <c r="AW844" s="8">
        <v>1642.9</v>
      </c>
      <c r="AX844" s="4">
        <v>94</v>
      </c>
      <c r="AY844" s="8">
        <v>7542.22</v>
      </c>
      <c r="AZ844" s="7">
        <v>-0.7979</v>
      </c>
      <c r="BA844" s="7">
        <v>-0.7822</v>
      </c>
      <c r="BB844" s="7"/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>
        <v>0.2312</v>
      </c>
      <c r="BJ844" s="4"/>
      <c r="BK844" s="8"/>
      <c r="BL844" s="2" t="s">
        <v>5301</v>
      </c>
      <c r="BM844" s="7"/>
      <c r="BN844" s="7"/>
      <c r="BO844" s="4"/>
      <c r="BP844" s="8"/>
      <c r="BQ844" s="4">
        <v>28</v>
      </c>
      <c r="BR844" s="8">
        <v>2325.96</v>
      </c>
      <c r="BS844" s="7">
        <v>-1</v>
      </c>
      <c r="BT844" s="7">
        <v>-1</v>
      </c>
      <c r="BU844" s="2" t="s">
        <v>239</v>
      </c>
      <c r="BV844" s="2" t="s">
        <v>237</v>
      </c>
      <c r="BW844" s="2" t="s">
        <v>226</v>
      </c>
      <c r="BX844" s="2" t="s">
        <v>1885</v>
      </c>
      <c r="BY844" s="2" t="s">
        <v>238</v>
      </c>
      <c r="BZ844" s="2" t="s">
        <v>226</v>
      </c>
      <c r="CA844" s="4"/>
      <c r="CB844" s="8"/>
      <c r="CC844" s="4">
        <v>17</v>
      </c>
      <c r="CD844" s="8">
        <v>1219.58</v>
      </c>
      <c r="CE844" s="7">
        <v>-1</v>
      </c>
      <c r="CF844" s="7">
        <v>-1</v>
      </c>
      <c r="CG844" s="2" t="s">
        <v>239</v>
      </c>
      <c r="CH844" s="2" t="s">
        <v>237</v>
      </c>
      <c r="CI844" s="2" t="s">
        <v>1064</v>
      </c>
      <c r="CJ844" s="2" t="s">
        <v>2705</v>
      </c>
      <c r="CK844" s="2" t="s">
        <v>238</v>
      </c>
      <c r="CL844" s="2" t="s">
        <v>226</v>
      </c>
      <c r="CM844" s="4"/>
      <c r="CN844" s="8"/>
      <c r="CO844" s="4">
        <v>2</v>
      </c>
      <c r="CP844" s="8">
        <v>162.24</v>
      </c>
      <c r="CQ844" s="7">
        <v>-1</v>
      </c>
      <c r="CR844" s="7">
        <v>-1</v>
      </c>
      <c r="CS844" s="2" t="s">
        <v>239</v>
      </c>
      <c r="CT844" s="2" t="s">
        <v>237</v>
      </c>
      <c r="CU844" s="2" t="s">
        <v>981</v>
      </c>
      <c r="CV844" s="2" t="s">
        <v>3242</v>
      </c>
      <c r="CW844" s="2" t="s">
        <v>238</v>
      </c>
      <c r="CX844" s="2" t="s">
        <v>226</v>
      </c>
      <c r="CY844" s="4"/>
      <c r="CZ844" s="8"/>
      <c r="DA844" s="4">
        <v>2</v>
      </c>
      <c r="DB844" s="8">
        <v>155</v>
      </c>
      <c r="DC844" s="7">
        <v>-1</v>
      </c>
      <c r="DD844" s="7">
        <v>-1</v>
      </c>
      <c r="DE844" s="2" t="s">
        <v>239</v>
      </c>
      <c r="DF844" s="2" t="s">
        <v>237</v>
      </c>
      <c r="DG844" s="2" t="s">
        <v>1812</v>
      </c>
      <c r="DH844" s="2" t="s">
        <v>1025</v>
      </c>
      <c r="DI844" s="2" t="s">
        <v>238</v>
      </c>
      <c r="DJ844" s="2" t="s">
        <v>226</v>
      </c>
      <c r="DK844" s="4"/>
      <c r="DL844" s="8"/>
      <c r="DM844" s="4">
        <v>5</v>
      </c>
      <c r="DN844" s="8">
        <v>316.95</v>
      </c>
      <c r="DO844" s="7">
        <v>-1</v>
      </c>
      <c r="DP844" s="7">
        <v>-1</v>
      </c>
      <c r="DQ844" s="2" t="s">
        <v>239</v>
      </c>
      <c r="DR844" s="2" t="s">
        <v>237</v>
      </c>
      <c r="DS844" s="2" t="s">
        <v>1038</v>
      </c>
      <c r="DT844" s="2" t="s">
        <v>1020</v>
      </c>
      <c r="DU844" s="2" t="s">
        <v>238</v>
      </c>
      <c r="DV844" s="2" t="s">
        <v>226</v>
      </c>
      <c r="DW844" s="4"/>
      <c r="DX844" s="8"/>
      <c r="DY844" s="4">
        <v>2</v>
      </c>
      <c r="DZ844" s="8">
        <v>150.28</v>
      </c>
      <c r="EA844" s="7">
        <v>-1</v>
      </c>
      <c r="EB844" s="7">
        <v>-1</v>
      </c>
      <c r="EC844" s="2" t="s">
        <v>239</v>
      </c>
      <c r="ED844" s="2" t="s">
        <v>237</v>
      </c>
      <c r="EE844" s="2" t="s">
        <v>1027</v>
      </c>
      <c r="EF844" s="2" t="s">
        <v>2063</v>
      </c>
      <c r="EG844" s="2" t="s">
        <v>238</v>
      </c>
      <c r="EH844" s="2" t="s">
        <v>226</v>
      </c>
      <c r="EI844" s="4"/>
      <c r="EJ844" s="8"/>
      <c r="EK844" s="4">
        <v>9</v>
      </c>
      <c r="EL844" s="8">
        <v>688.95</v>
      </c>
      <c r="EM844" s="7">
        <v>-1</v>
      </c>
      <c r="EN844" s="7">
        <v>-1</v>
      </c>
      <c r="EO844" s="2" t="s">
        <v>239</v>
      </c>
      <c r="EP844" s="2" t="s">
        <v>237</v>
      </c>
      <c r="EQ844" s="2" t="s">
        <v>1815</v>
      </c>
      <c r="ER844" s="2" t="s">
        <v>1216</v>
      </c>
      <c r="ES844" s="2" t="s">
        <v>238</v>
      </c>
      <c r="ET844" s="2" t="s">
        <v>226</v>
      </c>
      <c r="EU844" s="4"/>
      <c r="EV844" s="8"/>
      <c r="EW844" s="4">
        <v>4</v>
      </c>
      <c r="EX844" s="8">
        <v>289.02</v>
      </c>
      <c r="EY844" s="7">
        <v>-1</v>
      </c>
      <c r="EZ844" s="7">
        <v>-1</v>
      </c>
      <c r="FA844" s="2" t="s">
        <v>239</v>
      </c>
      <c r="FB844" s="2" t="s">
        <v>237</v>
      </c>
      <c r="FC844" s="2" t="s">
        <v>1115</v>
      </c>
      <c r="FD844" s="2" t="s">
        <v>5302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237</v>
      </c>
      <c r="FO844" s="2" t="s">
        <v>2749</v>
      </c>
      <c r="FP844" s="2" t="s">
        <v>1020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226</v>
      </c>
      <c r="FZ844" s="2" t="s">
        <v>226</v>
      </c>
      <c r="GA844" s="2" t="s">
        <v>226</v>
      </c>
      <c r="GB844" s="2" t="s">
        <v>226</v>
      </c>
      <c r="GC844" s="2" t="s">
        <v>226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252</v>
      </c>
      <c r="GL844" s="2" t="s">
        <v>237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>
        <v>2</v>
      </c>
      <c r="GT844" s="8">
        <v>157.8</v>
      </c>
      <c r="GU844" s="7">
        <v>-1</v>
      </c>
      <c r="GV844" s="7">
        <v>-1</v>
      </c>
      <c r="GW844" s="2" t="s">
        <v>239</v>
      </c>
      <c r="GX844" s="2" t="s">
        <v>237</v>
      </c>
      <c r="GY844" s="2" t="s">
        <v>3222</v>
      </c>
      <c r="GZ844" s="2" t="s">
        <v>1738</v>
      </c>
      <c r="HA844" s="2" t="s">
        <v>238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236</v>
      </c>
      <c r="HJ844" s="2" t="s">
        <v>237</v>
      </c>
      <c r="HK844" s="2" t="s">
        <v>226</v>
      </c>
      <c r="HL844" s="2" t="s">
        <v>226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239</v>
      </c>
      <c r="HV844" s="2" t="s">
        <v>237</v>
      </c>
      <c r="HW844" s="2" t="s">
        <v>1582</v>
      </c>
      <c r="HX844" s="2" t="s">
        <v>1672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252</v>
      </c>
      <c r="IH844" s="2" t="s">
        <v>237</v>
      </c>
      <c r="II844" s="2" t="s">
        <v>226</v>
      </c>
      <c r="IJ844" s="2" t="s">
        <v>226</v>
      </c>
      <c r="IK844" s="2" t="s">
        <v>238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226</v>
      </c>
      <c r="IT844" s="2" t="s">
        <v>226</v>
      </c>
      <c r="IU844" s="2" t="s">
        <v>226</v>
      </c>
      <c r="IV844" s="2" t="s">
        <v>226</v>
      </c>
      <c r="IW844" s="2" t="s">
        <v>226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252</v>
      </c>
      <c r="JF844" s="2" t="s">
        <v>237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239</v>
      </c>
      <c r="JR844" s="2" t="s">
        <v>237</v>
      </c>
      <c r="JS844" s="2" t="s">
        <v>3412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237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337</v>
      </c>
      <c r="KP844" s="2" t="s">
        <v>237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239</v>
      </c>
      <c r="LB844" s="2" t="s">
        <v>237</v>
      </c>
      <c r="LC844" s="2" t="s">
        <v>1132</v>
      </c>
      <c r="LD844" s="2" t="s">
        <v>2058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239</v>
      </c>
      <c r="LN844" s="2" t="s">
        <v>237</v>
      </c>
      <c r="LO844" s="2" t="s">
        <v>3575</v>
      </c>
      <c r="LP844" s="2" t="s">
        <v>3008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226</v>
      </c>
      <c r="ML844" s="2" t="s">
        <v>226</v>
      </c>
      <c r="MM844" s="2" t="s">
        <v>226</v>
      </c>
      <c r="MN844" s="2" t="s">
        <v>226</v>
      </c>
      <c r="MO844" s="2" t="s">
        <v>226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239</v>
      </c>
      <c r="MX844" s="2" t="s">
        <v>237</v>
      </c>
      <c r="MY844" s="2" t="s">
        <v>1005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>
        <v>2</v>
      </c>
      <c r="NF844" s="8">
        <v>160.74</v>
      </c>
      <c r="NG844" s="7">
        <v>-1</v>
      </c>
      <c r="NH844" s="7">
        <v>-1</v>
      </c>
      <c r="NI844" s="2" t="s">
        <v>239</v>
      </c>
      <c r="NJ844" s="2" t="s">
        <v>261</v>
      </c>
      <c r="NK844" s="2" t="s">
        <v>977</v>
      </c>
      <c r="NL844" s="2" t="s">
        <v>5303</v>
      </c>
      <c r="NM844" s="2" t="s">
        <v>238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239</v>
      </c>
      <c r="NV844" s="2" t="s">
        <v>237</v>
      </c>
      <c r="NW844" s="2" t="s">
        <v>1854</v>
      </c>
      <c r="NX844" s="2" t="s">
        <v>1632</v>
      </c>
      <c r="NY844" s="2" t="s">
        <v>238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239</v>
      </c>
      <c r="OH844" s="2" t="s">
        <v>237</v>
      </c>
      <c r="OI844" s="2" t="s">
        <v>813</v>
      </c>
      <c r="OJ844" s="2" t="s">
        <v>1520</v>
      </c>
      <c r="OK844" s="2" t="s">
        <v>238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252</v>
      </c>
      <c r="OT844" s="2" t="s">
        <v>237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239</v>
      </c>
      <c r="PF844" s="2" t="s">
        <v>237</v>
      </c>
      <c r="PG844" s="2" t="s">
        <v>3085</v>
      </c>
      <c r="PH844" s="2" t="s">
        <v>226</v>
      </c>
      <c r="PI844" s="2" t="s">
        <v>238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239</v>
      </c>
      <c r="QP844" s="2" t="s">
        <v>237</v>
      </c>
      <c r="QQ844" s="2" t="s">
        <v>1388</v>
      </c>
      <c r="QR844" s="2" t="s">
        <v>226</v>
      </c>
      <c r="QS844" s="2" t="s">
        <v>238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266</v>
      </c>
      <c r="RB844" s="2" t="s">
        <v>237</v>
      </c>
      <c r="RC844" s="2" t="s">
        <v>226</v>
      </c>
      <c r="RD844" s="2" t="s">
        <v>226</v>
      </c>
      <c r="RE844" s="2" t="s">
        <v>238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252</v>
      </c>
      <c r="RN844" s="2" t="s">
        <v>237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239</v>
      </c>
      <c r="RZ844" s="2" t="s">
        <v>237</v>
      </c>
      <c r="SA844" s="2" t="s">
        <v>1092</v>
      </c>
      <c r="SB844" s="2" t="s">
        <v>5304</v>
      </c>
      <c r="SC844" s="2" t="s">
        <v>238</v>
      </c>
      <c r="SD844" s="2" t="s">
        <v>226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</row>
    <row r="845">
      <c r="A845" s="2" t="s">
        <v>5305</v>
      </c>
      <c r="B845" s="2" t="s">
        <v>577</v>
      </c>
      <c r="C845" s="2" t="s">
        <v>5194</v>
      </c>
      <c r="D845" s="2" t="s">
        <v>215</v>
      </c>
      <c r="E845" s="2" t="s">
        <v>216</v>
      </c>
      <c r="F845" s="2" t="s">
        <v>5289</v>
      </c>
      <c r="G845" s="2" t="s">
        <v>5290</v>
      </c>
      <c r="H845" s="2" t="s">
        <v>5291</v>
      </c>
      <c r="I845" s="2" t="s">
        <v>5292</v>
      </c>
      <c r="J845" s="2" t="s">
        <v>268</v>
      </c>
      <c r="K845" s="2" t="s">
        <v>583</v>
      </c>
      <c r="L845" s="3">
        <v>84</v>
      </c>
      <c r="M845" s="3">
        <v>88.2</v>
      </c>
      <c r="N845" s="3">
        <v>174.99</v>
      </c>
      <c r="O845" s="2" t="s">
        <v>223</v>
      </c>
      <c r="P845" s="2" t="s">
        <v>284</v>
      </c>
      <c r="Q845" s="2" t="s">
        <v>225</v>
      </c>
      <c r="R845" s="2" t="s">
        <v>226</v>
      </c>
      <c r="S845" s="2" t="s">
        <v>5300</v>
      </c>
      <c r="T845" s="2" t="s">
        <v>228</v>
      </c>
      <c r="U845" s="2" t="s">
        <v>452</v>
      </c>
      <c r="V845" s="2" t="s">
        <v>5294</v>
      </c>
      <c r="W845" s="2" t="s">
        <v>4124</v>
      </c>
      <c r="X845" s="2" t="s">
        <v>5200</v>
      </c>
      <c r="Y845" s="2" t="s">
        <v>1809</v>
      </c>
      <c r="Z845" s="4">
        <v>44</v>
      </c>
      <c r="AA845" s="4">
        <f>=ROUNDDOWN(55,0)</f>
      </c>
      <c r="AB845" s="5">
        <v>0.8</v>
      </c>
      <c r="AC845" s="2" t="s">
        <v>226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>
        <v>19</v>
      </c>
      <c r="AQ845" s="8">
        <v>1642.9</v>
      </c>
      <c r="AR845" s="4">
        <v>21</v>
      </c>
      <c r="AS845" s="8">
        <v>1915.7</v>
      </c>
      <c r="AT845" s="7">
        <v>-0.0952</v>
      </c>
      <c r="AU845" s="7">
        <v>-0.1424</v>
      </c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>
        <v>1</v>
      </c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 t="s">
        <v>226</v>
      </c>
      <c r="BJ845" s="4">
        <v>19</v>
      </c>
      <c r="BK845" s="8">
        <v>1642.9</v>
      </c>
      <c r="BL845" s="2" t="s">
        <v>5306</v>
      </c>
      <c r="BM845" s="7">
        <v>1</v>
      </c>
      <c r="BN845" s="7">
        <v>1</v>
      </c>
      <c r="BO845" s="4">
        <v>8</v>
      </c>
      <c r="BP845" s="8">
        <v>770.08</v>
      </c>
      <c r="BQ845" s="4">
        <v>13</v>
      </c>
      <c r="BR845" s="8">
        <v>1251.38</v>
      </c>
      <c r="BS845" s="7">
        <v>-0.3846</v>
      </c>
      <c r="BT845" s="7">
        <v>-0.3846</v>
      </c>
      <c r="BU845" s="2" t="s">
        <v>239</v>
      </c>
      <c r="BV845" s="2" t="s">
        <v>223</v>
      </c>
      <c r="BW845" s="2" t="s">
        <v>226</v>
      </c>
      <c r="BX845" s="2" t="s">
        <v>1885</v>
      </c>
      <c r="BY845" s="2" t="s">
        <v>238</v>
      </c>
      <c r="BZ845" s="2" t="s">
        <v>226</v>
      </c>
      <c r="CA845" s="4"/>
      <c r="CB845" s="8"/>
      <c r="CC845" s="4"/>
      <c r="CD845" s="8"/>
      <c r="CE845" s="7"/>
      <c r="CF845" s="7"/>
      <c r="CG845" s="2" t="s">
        <v>239</v>
      </c>
      <c r="CH845" s="2" t="s">
        <v>223</v>
      </c>
      <c r="CI845" s="2" t="s">
        <v>1064</v>
      </c>
      <c r="CJ845" s="2" t="s">
        <v>2054</v>
      </c>
      <c r="CK845" s="2" t="s">
        <v>238</v>
      </c>
      <c r="CL845" s="2" t="s">
        <v>226</v>
      </c>
      <c r="CM845" s="4"/>
      <c r="CN845" s="8"/>
      <c r="CO845" s="4"/>
      <c r="CP845" s="8"/>
      <c r="CQ845" s="7"/>
      <c r="CR845" s="7"/>
      <c r="CS845" s="2" t="s">
        <v>239</v>
      </c>
      <c r="CT845" s="2" t="s">
        <v>223</v>
      </c>
      <c r="CU845" s="2" t="s">
        <v>981</v>
      </c>
      <c r="CV845" s="2" t="s">
        <v>1020</v>
      </c>
      <c r="CW845" s="2" t="s">
        <v>238</v>
      </c>
      <c r="CX845" s="2" t="s">
        <v>226</v>
      </c>
      <c r="CY845" s="4"/>
      <c r="CZ845" s="8"/>
      <c r="DA845" s="4"/>
      <c r="DB845" s="8"/>
      <c r="DC845" s="7"/>
      <c r="DD845" s="7"/>
      <c r="DE845" s="2" t="s">
        <v>239</v>
      </c>
      <c r="DF845" s="2" t="s">
        <v>223</v>
      </c>
      <c r="DG845" s="2" t="s">
        <v>1812</v>
      </c>
      <c r="DH845" s="2" t="s">
        <v>1025</v>
      </c>
      <c r="DI845" s="2" t="s">
        <v>238</v>
      </c>
      <c r="DJ845" s="2" t="s">
        <v>226</v>
      </c>
      <c r="DK845" s="4">
        <v>4</v>
      </c>
      <c r="DL845" s="8">
        <v>270.58</v>
      </c>
      <c r="DM845" s="4">
        <v>3</v>
      </c>
      <c r="DN845" s="8">
        <v>226.92</v>
      </c>
      <c r="DO845" s="7">
        <v>0.3333</v>
      </c>
      <c r="DP845" s="7">
        <v>0.1924</v>
      </c>
      <c r="DQ845" s="2" t="s">
        <v>239</v>
      </c>
      <c r="DR845" s="2" t="s">
        <v>223</v>
      </c>
      <c r="DS845" s="2" t="s">
        <v>1038</v>
      </c>
      <c r="DT845" s="2" t="s">
        <v>1071</v>
      </c>
      <c r="DU845" s="2" t="s">
        <v>291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239</v>
      </c>
      <c r="ED845" s="2" t="s">
        <v>223</v>
      </c>
      <c r="EE845" s="2" t="s">
        <v>1027</v>
      </c>
      <c r="EF845" s="2" t="s">
        <v>3422</v>
      </c>
      <c r="EG845" s="2" t="s">
        <v>238</v>
      </c>
      <c r="EH845" s="2" t="s">
        <v>226</v>
      </c>
      <c r="EI845" s="4">
        <v>2</v>
      </c>
      <c r="EJ845" s="8">
        <v>174.96</v>
      </c>
      <c r="EK845" s="4">
        <v>5</v>
      </c>
      <c r="EL845" s="8">
        <v>437.4</v>
      </c>
      <c r="EM845" s="7">
        <v>-0.6</v>
      </c>
      <c r="EN845" s="7">
        <v>-0.6</v>
      </c>
      <c r="EO845" s="2" t="s">
        <v>239</v>
      </c>
      <c r="EP845" s="2" t="s">
        <v>223</v>
      </c>
      <c r="EQ845" s="2" t="s">
        <v>1815</v>
      </c>
      <c r="ER845" s="2" t="s">
        <v>2370</v>
      </c>
      <c r="ES845" s="2" t="s">
        <v>238</v>
      </c>
      <c r="ET845" s="2" t="s">
        <v>226</v>
      </c>
      <c r="EU845" s="4">
        <v>3</v>
      </c>
      <c r="EV845" s="8">
        <v>246.94</v>
      </c>
      <c r="EW845" s="4"/>
      <c r="EX845" s="8"/>
      <c r="EY845" s="7"/>
      <c r="EZ845" s="7"/>
      <c r="FA845" s="2" t="s">
        <v>239</v>
      </c>
      <c r="FB845" s="2" t="s">
        <v>223</v>
      </c>
      <c r="FC845" s="2" t="s">
        <v>1115</v>
      </c>
      <c r="FD845" s="2" t="s">
        <v>1870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223</v>
      </c>
      <c r="FO845" s="2" t="s">
        <v>2749</v>
      </c>
      <c r="FP845" s="2" t="s">
        <v>1020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226</v>
      </c>
      <c r="FZ845" s="2" t="s">
        <v>226</v>
      </c>
      <c r="GA845" s="2" t="s">
        <v>226</v>
      </c>
      <c r="GB845" s="2" t="s">
        <v>226</v>
      </c>
      <c r="GC845" s="2" t="s">
        <v>226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252</v>
      </c>
      <c r="GL845" s="2" t="s">
        <v>223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>
        <v>2</v>
      </c>
      <c r="GR845" s="8">
        <v>180.34</v>
      </c>
      <c r="GS845" s="4"/>
      <c r="GT845" s="8"/>
      <c r="GU845" s="7"/>
      <c r="GV845" s="7"/>
      <c r="GW845" s="2" t="s">
        <v>239</v>
      </c>
      <c r="GX845" s="2" t="s">
        <v>223</v>
      </c>
      <c r="GY845" s="2" t="s">
        <v>3222</v>
      </c>
      <c r="GZ845" s="2" t="s">
        <v>4221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236</v>
      </c>
      <c r="HJ845" s="2" t="s">
        <v>223</v>
      </c>
      <c r="HK845" s="2" t="s">
        <v>226</v>
      </c>
      <c r="HL845" s="2" t="s">
        <v>226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239</v>
      </c>
      <c r="HV845" s="2" t="s">
        <v>237</v>
      </c>
      <c r="HW845" s="2" t="s">
        <v>2692</v>
      </c>
      <c r="HX845" s="2" t="s">
        <v>1269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252</v>
      </c>
      <c r="IH845" s="2" t="s">
        <v>223</v>
      </c>
      <c r="II845" s="2" t="s">
        <v>226</v>
      </c>
      <c r="IJ845" s="2" t="s">
        <v>226</v>
      </c>
      <c r="IK845" s="2" t="s">
        <v>238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226</v>
      </c>
      <c r="IT845" s="2" t="s">
        <v>226</v>
      </c>
      <c r="IU845" s="2" t="s">
        <v>226</v>
      </c>
      <c r="IV845" s="2" t="s">
        <v>226</v>
      </c>
      <c r="IW845" s="2" t="s">
        <v>226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252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239</v>
      </c>
      <c r="JR845" s="2" t="s">
        <v>223</v>
      </c>
      <c r="JS845" s="2" t="s">
        <v>3412</v>
      </c>
      <c r="JT845" s="2" t="s">
        <v>3527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223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337</v>
      </c>
      <c r="KP845" s="2" t="s">
        <v>223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239</v>
      </c>
      <c r="LB845" s="2" t="s">
        <v>223</v>
      </c>
      <c r="LC845" s="2" t="s">
        <v>1132</v>
      </c>
      <c r="LD845" s="2" t="s">
        <v>2122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239</v>
      </c>
      <c r="LN845" s="2" t="s">
        <v>223</v>
      </c>
      <c r="LO845" s="2" t="s">
        <v>3575</v>
      </c>
      <c r="LP845" s="2" t="s">
        <v>226</v>
      </c>
      <c r="LQ845" s="2" t="s">
        <v>238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226</v>
      </c>
      <c r="ML845" s="2" t="s">
        <v>226</v>
      </c>
      <c r="MM845" s="2" t="s">
        <v>226</v>
      </c>
      <c r="MN845" s="2" t="s">
        <v>226</v>
      </c>
      <c r="MO845" s="2" t="s">
        <v>226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239</v>
      </c>
      <c r="MX845" s="2" t="s">
        <v>223</v>
      </c>
      <c r="MY845" s="2" t="s">
        <v>1005</v>
      </c>
      <c r="MZ845" s="2" t="s">
        <v>226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239</v>
      </c>
      <c r="NJ845" s="2" t="s">
        <v>261</v>
      </c>
      <c r="NK845" s="2" t="s">
        <v>977</v>
      </c>
      <c r="NL845" s="2" t="s">
        <v>3278</v>
      </c>
      <c r="NM845" s="2" t="s">
        <v>238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239</v>
      </c>
      <c r="NV845" s="2" t="s">
        <v>237</v>
      </c>
      <c r="NW845" s="2" t="s">
        <v>1854</v>
      </c>
      <c r="NX845" s="2" t="s">
        <v>1124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239</v>
      </c>
      <c r="OH845" s="2" t="s">
        <v>237</v>
      </c>
      <c r="OI845" s="2" t="s">
        <v>813</v>
      </c>
      <c r="OJ845" s="2" t="s">
        <v>3023</v>
      </c>
      <c r="OK845" s="2" t="s">
        <v>238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252</v>
      </c>
      <c r="OT845" s="2" t="s">
        <v>223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239</v>
      </c>
      <c r="PF845" s="2" t="s">
        <v>223</v>
      </c>
      <c r="PG845" s="2" t="s">
        <v>3085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239</v>
      </c>
      <c r="QP845" s="2" t="s">
        <v>237</v>
      </c>
      <c r="QQ845" s="2" t="s">
        <v>1388</v>
      </c>
      <c r="QR845" s="2" t="s">
        <v>226</v>
      </c>
      <c r="QS845" s="2" t="s">
        <v>238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266</v>
      </c>
      <c r="RB845" s="2" t="s">
        <v>223</v>
      </c>
      <c r="RC845" s="2" t="s">
        <v>226</v>
      </c>
      <c r="RD845" s="2" t="s">
        <v>226</v>
      </c>
      <c r="RE845" s="2" t="s">
        <v>238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252</v>
      </c>
      <c r="RN845" s="2" t="s">
        <v>223</v>
      </c>
      <c r="RO845" s="2" t="s">
        <v>226</v>
      </c>
      <c r="RP845" s="2" t="s">
        <v>226</v>
      </c>
      <c r="RQ845" s="2" t="s">
        <v>238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239</v>
      </c>
      <c r="RZ845" s="2" t="s">
        <v>237</v>
      </c>
      <c r="SA845" s="2" t="s">
        <v>1092</v>
      </c>
      <c r="SB845" s="2" t="s">
        <v>1211</v>
      </c>
      <c r="SC845" s="2" t="s">
        <v>238</v>
      </c>
      <c r="SD845" s="2" t="s">
        <v>226</v>
      </c>
      <c r="SE845" s="4">
        <v>44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</row>
    <row r="846">
      <c r="A846" s="2" t="s">
        <v>5307</v>
      </c>
      <c r="B846" s="2" t="s">
        <v>577</v>
      </c>
      <c r="C846" s="2" t="s">
        <v>5194</v>
      </c>
      <c r="D846" s="2" t="s">
        <v>215</v>
      </c>
      <c r="E846" s="2" t="s">
        <v>216</v>
      </c>
      <c r="F846" s="2" t="s">
        <v>5308</v>
      </c>
      <c r="G846" s="2" t="s">
        <v>5309</v>
      </c>
      <c r="H846" s="2" t="s">
        <v>4048</v>
      </c>
      <c r="I846" s="2" t="s">
        <v>5310</v>
      </c>
      <c r="J846" s="2" t="s">
        <v>221</v>
      </c>
      <c r="K846" s="2" t="s">
        <v>1283</v>
      </c>
      <c r="L846" s="3">
        <v>74.4</v>
      </c>
      <c r="M846" s="3">
        <v>78.12</v>
      </c>
      <c r="N846" s="3">
        <v>154.99</v>
      </c>
      <c r="O846" s="2" t="s">
        <v>302</v>
      </c>
      <c r="P846" s="2" t="s">
        <v>369</v>
      </c>
      <c r="Q846" s="2" t="s">
        <v>225</v>
      </c>
      <c r="R846" s="2" t="s">
        <v>226</v>
      </c>
      <c r="S846" s="2" t="s">
        <v>5311</v>
      </c>
      <c r="T846" s="2" t="s">
        <v>228</v>
      </c>
      <c r="U846" s="2" t="s">
        <v>229</v>
      </c>
      <c r="V846" s="2" t="s">
        <v>970</v>
      </c>
      <c r="W846" s="2" t="s">
        <v>971</v>
      </c>
      <c r="X846" s="2" t="s">
        <v>231</v>
      </c>
      <c r="Y846" s="2" t="s">
        <v>593</v>
      </c>
      <c r="Z846" s="4"/>
      <c r="AA846" s="4">
        <f>=ROUNDDOWN({0},0)</f>
      </c>
      <c r="AB846" s="5">
        <v>1</v>
      </c>
      <c r="AC846" s="2" t="s">
        <v>226</v>
      </c>
      <c r="AD846" s="4"/>
      <c r="AE846" s="4"/>
      <c r="AF846" s="6">
        <v>65</v>
      </c>
      <c r="AG846" s="6"/>
      <c r="AH846" s="7">
        <v>0.5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>
        <v>28</v>
      </c>
      <c r="AQ846" s="8">
        <v>2322.74</v>
      </c>
      <c r="AR846" s="4">
        <v>49</v>
      </c>
      <c r="AS846" s="8">
        <v>4030.02</v>
      </c>
      <c r="AT846" s="7">
        <v>-0.4286</v>
      </c>
      <c r="AU846" s="7">
        <v>-0.4236</v>
      </c>
      <c r="AV846" s="4">
        <v>49</v>
      </c>
      <c r="AW846" s="8">
        <v>4307.92</v>
      </c>
      <c r="AX846" s="4">
        <v>99</v>
      </c>
      <c r="AY846" s="8">
        <v>8714.15</v>
      </c>
      <c r="AZ846" s="7">
        <v>-0.5051</v>
      </c>
      <c r="BA846" s="7">
        <v>-0.5056</v>
      </c>
      <c r="BB846" s="7">
        <v>0.5392</v>
      </c>
      <c r="BC846" s="4">
        <v>49</v>
      </c>
      <c r="BD846" s="8">
        <v>4307.92</v>
      </c>
      <c r="BE846" s="4">
        <v>99</v>
      </c>
      <c r="BF846" s="8">
        <v>8714.15</v>
      </c>
      <c r="BG846" s="7">
        <v>-0.5051</v>
      </c>
      <c r="BH846" s="7">
        <v>-0.5056</v>
      </c>
      <c r="BI846" s="7">
        <v>1</v>
      </c>
      <c r="BJ846" s="4">
        <v>28</v>
      </c>
      <c r="BK846" s="8">
        <v>2322.74</v>
      </c>
      <c r="BL846" s="2" t="s">
        <v>5312</v>
      </c>
      <c r="BM846" s="7">
        <v>1</v>
      </c>
      <c r="BN846" s="7">
        <v>1</v>
      </c>
      <c r="BO846" s="4">
        <v>7</v>
      </c>
      <c r="BP846" s="8">
        <v>590.66</v>
      </c>
      <c r="BQ846" s="4">
        <v>16</v>
      </c>
      <c r="BR846" s="8">
        <v>1350.08</v>
      </c>
      <c r="BS846" s="7">
        <v>-0.5625</v>
      </c>
      <c r="BT846" s="7">
        <v>-0.5625</v>
      </c>
      <c r="BU846" s="2" t="s">
        <v>239</v>
      </c>
      <c r="BV846" s="2" t="s">
        <v>237</v>
      </c>
      <c r="BW846" s="2" t="s">
        <v>226</v>
      </c>
      <c r="BX846" s="2" t="s">
        <v>1214</v>
      </c>
      <c r="BY846" s="2" t="s">
        <v>238</v>
      </c>
      <c r="BZ846" s="2" t="s">
        <v>226</v>
      </c>
      <c r="CA846" s="4">
        <v>14</v>
      </c>
      <c r="CB846" s="8">
        <v>1186.5</v>
      </c>
      <c r="CC846" s="4">
        <v>12</v>
      </c>
      <c r="CD846" s="8">
        <v>1017</v>
      </c>
      <c r="CE846" s="7">
        <v>0.1667</v>
      </c>
      <c r="CF846" s="7">
        <v>0.1667</v>
      </c>
      <c r="CG846" s="2" t="s">
        <v>239</v>
      </c>
      <c r="CH846" s="2" t="s">
        <v>237</v>
      </c>
      <c r="CI846" s="2" t="s">
        <v>593</v>
      </c>
      <c r="CJ846" s="2" t="s">
        <v>4753</v>
      </c>
      <c r="CK846" s="2" t="s">
        <v>238</v>
      </c>
      <c r="CL846" s="2" t="s">
        <v>226</v>
      </c>
      <c r="CM846" s="4">
        <v>1</v>
      </c>
      <c r="CN846" s="8">
        <v>84.75</v>
      </c>
      <c r="CO846" s="4">
        <v>3</v>
      </c>
      <c r="CP846" s="8">
        <v>254.25</v>
      </c>
      <c r="CQ846" s="7">
        <v>-0.6667</v>
      </c>
      <c r="CR846" s="7">
        <v>-0.6667</v>
      </c>
      <c r="CS846" s="2" t="s">
        <v>239</v>
      </c>
      <c r="CT846" s="2" t="s">
        <v>237</v>
      </c>
      <c r="CU846" s="2" t="s">
        <v>593</v>
      </c>
      <c r="CV846" s="2" t="s">
        <v>4753</v>
      </c>
      <c r="CW846" s="2" t="s">
        <v>238</v>
      </c>
      <c r="CX846" s="2" t="s">
        <v>226</v>
      </c>
      <c r="CY846" s="4">
        <v>2</v>
      </c>
      <c r="CZ846" s="8">
        <v>161.18</v>
      </c>
      <c r="DA846" s="4">
        <v>4</v>
      </c>
      <c r="DB846" s="8">
        <v>322.36</v>
      </c>
      <c r="DC846" s="7">
        <v>-0.5</v>
      </c>
      <c r="DD846" s="7">
        <v>-0.5</v>
      </c>
      <c r="DE846" s="2" t="s">
        <v>239</v>
      </c>
      <c r="DF846" s="2" t="s">
        <v>237</v>
      </c>
      <c r="DG846" s="2" t="s">
        <v>776</v>
      </c>
      <c r="DH846" s="2" t="s">
        <v>1772</v>
      </c>
      <c r="DI846" s="2" t="s">
        <v>238</v>
      </c>
      <c r="DJ846" s="2" t="s">
        <v>226</v>
      </c>
      <c r="DK846" s="4"/>
      <c r="DL846" s="8"/>
      <c r="DM846" s="4">
        <v>2</v>
      </c>
      <c r="DN846" s="8">
        <v>127.64</v>
      </c>
      <c r="DO846" s="7">
        <v>-1</v>
      </c>
      <c r="DP846" s="7">
        <v>-1</v>
      </c>
      <c r="DQ846" s="2" t="s">
        <v>239</v>
      </c>
      <c r="DR846" s="2" t="s">
        <v>237</v>
      </c>
      <c r="DS846" s="2" t="s">
        <v>3506</v>
      </c>
      <c r="DT846" s="2" t="s">
        <v>1771</v>
      </c>
      <c r="DU846" s="2" t="s">
        <v>238</v>
      </c>
      <c r="DV846" s="2" t="s">
        <v>226</v>
      </c>
      <c r="DW846" s="4"/>
      <c r="DX846" s="8"/>
      <c r="DY846" s="4"/>
      <c r="DZ846" s="8"/>
      <c r="EA846" s="7"/>
      <c r="EB846" s="7"/>
      <c r="EC846" s="2" t="s">
        <v>239</v>
      </c>
      <c r="ED846" s="2" t="s">
        <v>237</v>
      </c>
      <c r="EE846" s="2" t="s">
        <v>5171</v>
      </c>
      <c r="EF846" s="2" t="s">
        <v>2604</v>
      </c>
      <c r="EG846" s="2" t="s">
        <v>238</v>
      </c>
      <c r="EH846" s="2" t="s">
        <v>226</v>
      </c>
      <c r="EI846" s="4"/>
      <c r="EJ846" s="8"/>
      <c r="EK846" s="4">
        <v>4</v>
      </c>
      <c r="EL846" s="8">
        <v>311</v>
      </c>
      <c r="EM846" s="7">
        <v>-1</v>
      </c>
      <c r="EN846" s="7">
        <v>-1</v>
      </c>
      <c r="EO846" s="2" t="s">
        <v>239</v>
      </c>
      <c r="EP846" s="2" t="s">
        <v>237</v>
      </c>
      <c r="EQ846" s="2" t="s">
        <v>4272</v>
      </c>
      <c r="ER846" s="2" t="s">
        <v>2155</v>
      </c>
      <c r="ES846" s="2" t="s">
        <v>238</v>
      </c>
      <c r="ET846" s="2" t="s">
        <v>226</v>
      </c>
      <c r="EU846" s="4">
        <v>3</v>
      </c>
      <c r="EV846" s="8">
        <v>234.33</v>
      </c>
      <c r="EW846" s="4">
        <v>4</v>
      </c>
      <c r="EX846" s="8">
        <v>322.6</v>
      </c>
      <c r="EY846" s="7">
        <v>-0.25</v>
      </c>
      <c r="EZ846" s="7">
        <v>-0.2736</v>
      </c>
      <c r="FA846" s="2" t="s">
        <v>239</v>
      </c>
      <c r="FB846" s="2" t="s">
        <v>237</v>
      </c>
      <c r="FC846" s="2" t="s">
        <v>1171</v>
      </c>
      <c r="FD846" s="2" t="s">
        <v>811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237</v>
      </c>
      <c r="FO846" s="2" t="s">
        <v>593</v>
      </c>
      <c r="FP846" s="2" t="s">
        <v>1201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226</v>
      </c>
      <c r="FZ846" s="2" t="s">
        <v>226</v>
      </c>
      <c r="GA846" s="2" t="s">
        <v>226</v>
      </c>
      <c r="GB846" s="2" t="s">
        <v>226</v>
      </c>
      <c r="GC846" s="2" t="s">
        <v>226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252</v>
      </c>
      <c r="GL846" s="2" t="s">
        <v>237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>
        <v>1</v>
      </c>
      <c r="GT846" s="8">
        <v>80.14</v>
      </c>
      <c r="GU846" s="7">
        <v>-1</v>
      </c>
      <c r="GV846" s="7">
        <v>-1</v>
      </c>
      <c r="GW846" s="2" t="s">
        <v>239</v>
      </c>
      <c r="GX846" s="2" t="s">
        <v>237</v>
      </c>
      <c r="GY846" s="2" t="s">
        <v>776</v>
      </c>
      <c r="GZ846" s="2" t="s">
        <v>1944</v>
      </c>
      <c r="HA846" s="2" t="s">
        <v>238</v>
      </c>
      <c r="HB846" s="2" t="s">
        <v>226</v>
      </c>
      <c r="HC846" s="4">
        <v>1</v>
      </c>
      <c r="HD846" s="8">
        <v>65.32</v>
      </c>
      <c r="HE846" s="4">
        <v>3</v>
      </c>
      <c r="HF846" s="8">
        <v>244.95</v>
      </c>
      <c r="HG846" s="7">
        <v>-0.6667</v>
      </c>
      <c r="HH846" s="7">
        <v>-0.7333</v>
      </c>
      <c r="HI846" s="2" t="s">
        <v>239</v>
      </c>
      <c r="HJ846" s="2" t="s">
        <v>237</v>
      </c>
      <c r="HK846" s="2" t="s">
        <v>762</v>
      </c>
      <c r="HL846" s="2" t="s">
        <v>3440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239</v>
      </c>
      <c r="HV846" s="2" t="s">
        <v>237</v>
      </c>
      <c r="HW846" s="2" t="s">
        <v>1774</v>
      </c>
      <c r="HX846" s="2" t="s">
        <v>3670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252</v>
      </c>
      <c r="IH846" s="2" t="s">
        <v>237</v>
      </c>
      <c r="II846" s="2" t="s">
        <v>226</v>
      </c>
      <c r="IJ846" s="2" t="s">
        <v>226</v>
      </c>
      <c r="IK846" s="2" t="s">
        <v>238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226</v>
      </c>
      <c r="IT846" s="2" t="s">
        <v>226</v>
      </c>
      <c r="IU846" s="2" t="s">
        <v>226</v>
      </c>
      <c r="IV846" s="2" t="s">
        <v>226</v>
      </c>
      <c r="IW846" s="2" t="s">
        <v>226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252</v>
      </c>
      <c r="JF846" s="2" t="s">
        <v>237</v>
      </c>
      <c r="JG846" s="2" t="s">
        <v>226</v>
      </c>
      <c r="JH846" s="2" t="s">
        <v>226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239</v>
      </c>
      <c r="JR846" s="2" t="s">
        <v>237</v>
      </c>
      <c r="JS846" s="2" t="s">
        <v>3412</v>
      </c>
      <c r="JT846" s="2" t="s">
        <v>1959</v>
      </c>
      <c r="JU846" s="2" t="s">
        <v>238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237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239</v>
      </c>
      <c r="KP846" s="2" t="s">
        <v>237</v>
      </c>
      <c r="KQ846" s="2" t="s">
        <v>1267</v>
      </c>
      <c r="KR846" s="2" t="s">
        <v>1249</v>
      </c>
      <c r="KS846" s="2" t="s">
        <v>238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239</v>
      </c>
      <c r="LB846" s="2" t="s">
        <v>237</v>
      </c>
      <c r="LC846" s="2" t="s">
        <v>2152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239</v>
      </c>
      <c r="LN846" s="2" t="s">
        <v>237</v>
      </c>
      <c r="LO846" s="2" t="s">
        <v>3575</v>
      </c>
      <c r="LP846" s="2" t="s">
        <v>226</v>
      </c>
      <c r="LQ846" s="2" t="s">
        <v>238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252</v>
      </c>
      <c r="ML846" s="2" t="s">
        <v>237</v>
      </c>
      <c r="MM846" s="2" t="s">
        <v>226</v>
      </c>
      <c r="MN846" s="2" t="s">
        <v>226</v>
      </c>
      <c r="MO846" s="2" t="s">
        <v>238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239</v>
      </c>
      <c r="MX846" s="2" t="s">
        <v>237</v>
      </c>
      <c r="MY846" s="2" t="s">
        <v>617</v>
      </c>
      <c r="MZ846" s="2" t="s">
        <v>3060</v>
      </c>
      <c r="NA846" s="2" t="s">
        <v>238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239</v>
      </c>
      <c r="NJ846" s="2" t="s">
        <v>237</v>
      </c>
      <c r="NK846" s="2" t="s">
        <v>5171</v>
      </c>
      <c r="NL846" s="2" t="s">
        <v>1259</v>
      </c>
      <c r="NM846" s="2" t="s">
        <v>238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239</v>
      </c>
      <c r="NV846" s="2" t="s">
        <v>237</v>
      </c>
      <c r="NW846" s="2" t="s">
        <v>3298</v>
      </c>
      <c r="NX846" s="2" t="s">
        <v>759</v>
      </c>
      <c r="NY846" s="2" t="s">
        <v>238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252</v>
      </c>
      <c r="OH846" s="2" t="s">
        <v>237</v>
      </c>
      <c r="OI846" s="2" t="s">
        <v>226</v>
      </c>
      <c r="OJ846" s="2" t="s">
        <v>226</v>
      </c>
      <c r="OK846" s="2" t="s">
        <v>238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252</v>
      </c>
      <c r="OT846" s="2" t="s">
        <v>237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239</v>
      </c>
      <c r="PF846" s="2" t="s">
        <v>237</v>
      </c>
      <c r="PG846" s="2" t="s">
        <v>3085</v>
      </c>
      <c r="PH846" s="2" t="s">
        <v>226</v>
      </c>
      <c r="PI846" s="2" t="s">
        <v>238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266</v>
      </c>
      <c r="QD846" s="2" t="s">
        <v>237</v>
      </c>
      <c r="QE846" s="2" t="s">
        <v>226</v>
      </c>
      <c r="QF846" s="2" t="s">
        <v>226</v>
      </c>
      <c r="QG846" s="2" t="s">
        <v>238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236</v>
      </c>
      <c r="QP846" s="2" t="s">
        <v>237</v>
      </c>
      <c r="QQ846" s="2" t="s">
        <v>226</v>
      </c>
      <c r="QR846" s="2" t="s">
        <v>226</v>
      </c>
      <c r="QS846" s="2" t="s">
        <v>238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266</v>
      </c>
      <c r="RB846" s="2" t="s">
        <v>237</v>
      </c>
      <c r="RC846" s="2" t="s">
        <v>226</v>
      </c>
      <c r="RD846" s="2" t="s">
        <v>226</v>
      </c>
      <c r="RE846" s="2" t="s">
        <v>238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252</v>
      </c>
      <c r="RN846" s="2" t="s">
        <v>237</v>
      </c>
      <c r="RO846" s="2" t="s">
        <v>226</v>
      </c>
      <c r="RP846" s="2" t="s">
        <v>226</v>
      </c>
      <c r="RQ846" s="2" t="s">
        <v>238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236</v>
      </c>
      <c r="RZ846" s="2" t="s">
        <v>237</v>
      </c>
      <c r="SA846" s="2" t="s">
        <v>226</v>
      </c>
      <c r="SB846" s="2" t="s">
        <v>226</v>
      </c>
      <c r="SC846" s="2" t="s">
        <v>238</v>
      </c>
      <c r="SD846" s="2" t="s">
        <v>226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</row>
    <row r="847">
      <c r="A847" s="2" t="s">
        <v>5313</v>
      </c>
      <c r="B847" s="2" t="s">
        <v>577</v>
      </c>
      <c r="C847" s="2" t="s">
        <v>5194</v>
      </c>
      <c r="D847" s="2" t="s">
        <v>215</v>
      </c>
      <c r="E847" s="2" t="s">
        <v>216</v>
      </c>
      <c r="F847" s="2" t="s">
        <v>5308</v>
      </c>
      <c r="G847" s="2" t="s">
        <v>5309</v>
      </c>
      <c r="H847" s="2" t="s">
        <v>4048</v>
      </c>
      <c r="I847" s="2" t="s">
        <v>5310</v>
      </c>
      <c r="J847" s="2" t="s">
        <v>268</v>
      </c>
      <c r="K847" s="2" t="s">
        <v>1283</v>
      </c>
      <c r="L847" s="3">
        <v>85.75</v>
      </c>
      <c r="M847" s="3">
        <v>90.04</v>
      </c>
      <c r="N847" s="3">
        <v>174.99</v>
      </c>
      <c r="O847" s="2" t="s">
        <v>302</v>
      </c>
      <c r="P847" s="2" t="s">
        <v>369</v>
      </c>
      <c r="Q847" s="2" t="s">
        <v>225</v>
      </c>
      <c r="R847" s="2" t="s">
        <v>226</v>
      </c>
      <c r="S847" s="2" t="s">
        <v>5311</v>
      </c>
      <c r="T847" s="2" t="s">
        <v>228</v>
      </c>
      <c r="U847" s="2" t="s">
        <v>229</v>
      </c>
      <c r="V847" s="2" t="s">
        <v>970</v>
      </c>
      <c r="W847" s="2" t="s">
        <v>971</v>
      </c>
      <c r="X847" s="2" t="s">
        <v>231</v>
      </c>
      <c r="Y847" s="2" t="s">
        <v>593</v>
      </c>
      <c r="Z847" s="4"/>
      <c r="AA847" s="4">
        <f>=ROUNDDOWN({0},0)</f>
      </c>
      <c r="AB847" s="5">
        <v>0.8</v>
      </c>
      <c r="AC847" s="2" t="s">
        <v>226</v>
      </c>
      <c r="AD847" s="4"/>
      <c r="AE847" s="4"/>
      <c r="AF847" s="6">
        <v>65</v>
      </c>
      <c r="AG847" s="6"/>
      <c r="AH847" s="7">
        <v>0.3571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>
        <v>21</v>
      </c>
      <c r="AQ847" s="8">
        <v>1985.18</v>
      </c>
      <c r="AR847" s="4">
        <v>50</v>
      </c>
      <c r="AS847" s="8">
        <v>4684.13</v>
      </c>
      <c r="AT847" s="7">
        <v>-0.58</v>
      </c>
      <c r="AU847" s="7">
        <v>-0.5762</v>
      </c>
      <c r="AV847" s="4" t="s">
        <v>226</v>
      </c>
      <c r="AW847" s="8" t="s">
        <v>226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>
        <v>0.4608</v>
      </c>
      <c r="BC847" s="4" t="s">
        <v>226</v>
      </c>
      <c r="BD847" s="8" t="s">
        <v>226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 t="s">
        <v>226</v>
      </c>
      <c r="BJ847" s="4">
        <v>21</v>
      </c>
      <c r="BK847" s="8">
        <v>1985.18</v>
      </c>
      <c r="BL847" s="2" t="s">
        <v>3309</v>
      </c>
      <c r="BM847" s="7">
        <v>1</v>
      </c>
      <c r="BN847" s="7">
        <v>1</v>
      </c>
      <c r="BO847" s="4">
        <v>5</v>
      </c>
      <c r="BP847" s="8">
        <v>483.5</v>
      </c>
      <c r="BQ847" s="4">
        <v>13</v>
      </c>
      <c r="BR847" s="8">
        <v>1257.1</v>
      </c>
      <c r="BS847" s="7">
        <v>-0.6154</v>
      </c>
      <c r="BT847" s="7">
        <v>-0.6154</v>
      </c>
      <c r="BU847" s="2" t="s">
        <v>239</v>
      </c>
      <c r="BV847" s="2" t="s">
        <v>237</v>
      </c>
      <c r="BW847" s="2" t="s">
        <v>226</v>
      </c>
      <c r="BX847" s="2" t="s">
        <v>1139</v>
      </c>
      <c r="BY847" s="2" t="s">
        <v>238</v>
      </c>
      <c r="BZ847" s="2" t="s">
        <v>226</v>
      </c>
      <c r="CA847" s="4">
        <v>6</v>
      </c>
      <c r="CB847" s="8">
        <v>582.84</v>
      </c>
      <c r="CC847" s="4">
        <v>12</v>
      </c>
      <c r="CD847" s="8">
        <v>1165.68</v>
      </c>
      <c r="CE847" s="7">
        <v>-0.5</v>
      </c>
      <c r="CF847" s="7">
        <v>-0.5</v>
      </c>
      <c r="CG847" s="2" t="s">
        <v>239</v>
      </c>
      <c r="CH847" s="2" t="s">
        <v>237</v>
      </c>
      <c r="CI847" s="2" t="s">
        <v>593</v>
      </c>
      <c r="CJ847" s="2" t="s">
        <v>1003</v>
      </c>
      <c r="CK847" s="2" t="s">
        <v>238</v>
      </c>
      <c r="CL847" s="2" t="s">
        <v>226</v>
      </c>
      <c r="CM847" s="4">
        <v>2</v>
      </c>
      <c r="CN847" s="8">
        <v>194.28</v>
      </c>
      <c r="CO847" s="4">
        <v>4</v>
      </c>
      <c r="CP847" s="8">
        <v>388.56</v>
      </c>
      <c r="CQ847" s="7">
        <v>-0.5</v>
      </c>
      <c r="CR847" s="7">
        <v>-0.5</v>
      </c>
      <c r="CS847" s="2" t="s">
        <v>239</v>
      </c>
      <c r="CT847" s="2" t="s">
        <v>237</v>
      </c>
      <c r="CU847" s="2" t="s">
        <v>593</v>
      </c>
      <c r="CV847" s="2" t="s">
        <v>5314</v>
      </c>
      <c r="CW847" s="2" t="s">
        <v>238</v>
      </c>
      <c r="CX847" s="2" t="s">
        <v>226</v>
      </c>
      <c r="CY847" s="4">
        <v>4</v>
      </c>
      <c r="CZ847" s="8">
        <v>363.96</v>
      </c>
      <c r="DA847" s="4">
        <v>10</v>
      </c>
      <c r="DB847" s="8">
        <v>909.9</v>
      </c>
      <c r="DC847" s="7">
        <v>-0.6</v>
      </c>
      <c r="DD847" s="7">
        <v>-0.6</v>
      </c>
      <c r="DE847" s="2" t="s">
        <v>239</v>
      </c>
      <c r="DF847" s="2" t="s">
        <v>237</v>
      </c>
      <c r="DG847" s="2" t="s">
        <v>776</v>
      </c>
      <c r="DH847" s="2" t="s">
        <v>1275</v>
      </c>
      <c r="DI847" s="2" t="s">
        <v>238</v>
      </c>
      <c r="DJ847" s="2" t="s">
        <v>226</v>
      </c>
      <c r="DK847" s="4">
        <v>1</v>
      </c>
      <c r="DL847" s="8">
        <v>91.43</v>
      </c>
      <c r="DM847" s="4">
        <v>2</v>
      </c>
      <c r="DN847" s="8">
        <v>150.86</v>
      </c>
      <c r="DO847" s="7">
        <v>-0.5</v>
      </c>
      <c r="DP847" s="7">
        <v>-0.3939</v>
      </c>
      <c r="DQ847" s="2" t="s">
        <v>239</v>
      </c>
      <c r="DR847" s="2" t="s">
        <v>237</v>
      </c>
      <c r="DS847" s="2" t="s">
        <v>3031</v>
      </c>
      <c r="DT847" s="2" t="s">
        <v>1425</v>
      </c>
      <c r="DU847" s="2" t="s">
        <v>238</v>
      </c>
      <c r="DV847" s="2" t="s">
        <v>226</v>
      </c>
      <c r="DW847" s="4"/>
      <c r="DX847" s="8"/>
      <c r="DY847" s="4">
        <v>1</v>
      </c>
      <c r="DZ847" s="8">
        <v>94.54</v>
      </c>
      <c r="EA847" s="7">
        <v>-1</v>
      </c>
      <c r="EB847" s="7">
        <v>-1</v>
      </c>
      <c r="EC847" s="2" t="s">
        <v>239</v>
      </c>
      <c r="ED847" s="2" t="s">
        <v>237</v>
      </c>
      <c r="EE847" s="2" t="s">
        <v>638</v>
      </c>
      <c r="EF847" s="2" t="s">
        <v>617</v>
      </c>
      <c r="EG847" s="2" t="s">
        <v>238</v>
      </c>
      <c r="EH847" s="2" t="s">
        <v>226</v>
      </c>
      <c r="EI847" s="4">
        <v>1</v>
      </c>
      <c r="EJ847" s="8">
        <v>89.11</v>
      </c>
      <c r="EK847" s="4">
        <v>3</v>
      </c>
      <c r="EL847" s="8">
        <v>267.33</v>
      </c>
      <c r="EM847" s="7">
        <v>-0.6667</v>
      </c>
      <c r="EN847" s="7">
        <v>-0.6667</v>
      </c>
      <c r="EO847" s="2" t="s">
        <v>239</v>
      </c>
      <c r="EP847" s="2" t="s">
        <v>237</v>
      </c>
      <c r="EQ847" s="2" t="s">
        <v>4272</v>
      </c>
      <c r="ER847" s="2" t="s">
        <v>745</v>
      </c>
      <c r="ES847" s="2" t="s">
        <v>238</v>
      </c>
      <c r="ET847" s="2" t="s">
        <v>226</v>
      </c>
      <c r="EU847" s="4">
        <v>2</v>
      </c>
      <c r="EV847" s="8">
        <v>180.06</v>
      </c>
      <c r="EW847" s="4">
        <v>2</v>
      </c>
      <c r="EX847" s="8">
        <v>180.06</v>
      </c>
      <c r="EY847" s="7"/>
      <c r="EZ847" s="7"/>
      <c r="FA847" s="2" t="s">
        <v>239</v>
      </c>
      <c r="FB847" s="2" t="s">
        <v>237</v>
      </c>
      <c r="FC847" s="2" t="s">
        <v>1171</v>
      </c>
      <c r="FD847" s="2" t="s">
        <v>4209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237</v>
      </c>
      <c r="FO847" s="2" t="s">
        <v>593</v>
      </c>
      <c r="FP847" s="2" t="s">
        <v>843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226</v>
      </c>
      <c r="FZ847" s="2" t="s">
        <v>226</v>
      </c>
      <c r="GA847" s="2" t="s">
        <v>226</v>
      </c>
      <c r="GB847" s="2" t="s">
        <v>226</v>
      </c>
      <c r="GC847" s="2" t="s">
        <v>226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252</v>
      </c>
      <c r="GL847" s="2" t="s">
        <v>237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>
        <v>1</v>
      </c>
      <c r="GT847" s="8">
        <v>91.86</v>
      </c>
      <c r="GU847" s="7">
        <v>-1</v>
      </c>
      <c r="GV847" s="7">
        <v>-1</v>
      </c>
      <c r="GW847" s="2" t="s">
        <v>239</v>
      </c>
      <c r="GX847" s="2" t="s">
        <v>237</v>
      </c>
      <c r="GY847" s="2" t="s">
        <v>776</v>
      </c>
      <c r="GZ847" s="2" t="s">
        <v>1944</v>
      </c>
      <c r="HA847" s="2" t="s">
        <v>238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239</v>
      </c>
      <c r="HJ847" s="2" t="s">
        <v>237</v>
      </c>
      <c r="HK847" s="2" t="s">
        <v>762</v>
      </c>
      <c r="HL847" s="2" t="s">
        <v>770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239</v>
      </c>
      <c r="HV847" s="2" t="s">
        <v>237</v>
      </c>
      <c r="HW847" s="2" t="s">
        <v>1774</v>
      </c>
      <c r="HX847" s="2" t="s">
        <v>2163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252</v>
      </c>
      <c r="IH847" s="2" t="s">
        <v>237</v>
      </c>
      <c r="II847" s="2" t="s">
        <v>226</v>
      </c>
      <c r="IJ847" s="2" t="s">
        <v>226</v>
      </c>
      <c r="IK847" s="2" t="s">
        <v>238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226</v>
      </c>
      <c r="IT847" s="2" t="s">
        <v>226</v>
      </c>
      <c r="IU847" s="2" t="s">
        <v>226</v>
      </c>
      <c r="IV847" s="2" t="s">
        <v>226</v>
      </c>
      <c r="IW847" s="2" t="s">
        <v>226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252</v>
      </c>
      <c r="JF847" s="2" t="s">
        <v>237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239</v>
      </c>
      <c r="JR847" s="2" t="s">
        <v>237</v>
      </c>
      <c r="JS847" s="2" t="s">
        <v>3412</v>
      </c>
      <c r="JT847" s="2" t="s">
        <v>727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237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239</v>
      </c>
      <c r="KP847" s="2" t="s">
        <v>237</v>
      </c>
      <c r="KQ847" s="2" t="s">
        <v>1267</v>
      </c>
      <c r="KR847" s="2" t="s">
        <v>1793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239</v>
      </c>
      <c r="LB847" s="2" t="s">
        <v>237</v>
      </c>
      <c r="LC847" s="2" t="s">
        <v>1731</v>
      </c>
      <c r="LD847" s="2" t="s">
        <v>226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239</v>
      </c>
      <c r="LN847" s="2" t="s">
        <v>237</v>
      </c>
      <c r="LO847" s="2" t="s">
        <v>3575</v>
      </c>
      <c r="LP847" s="2" t="s">
        <v>226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252</v>
      </c>
      <c r="ML847" s="2" t="s">
        <v>237</v>
      </c>
      <c r="MM847" s="2" t="s">
        <v>226</v>
      </c>
      <c r="MN847" s="2" t="s">
        <v>226</v>
      </c>
      <c r="MO847" s="2" t="s">
        <v>238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239</v>
      </c>
      <c r="MX847" s="2" t="s">
        <v>237</v>
      </c>
      <c r="MY847" s="2" t="s">
        <v>617</v>
      </c>
      <c r="MZ847" s="2" t="s">
        <v>747</v>
      </c>
      <c r="NA847" s="2" t="s">
        <v>238</v>
      </c>
      <c r="NB847" s="2" t="s">
        <v>226</v>
      </c>
      <c r="NC847" s="4"/>
      <c r="ND847" s="8"/>
      <c r="NE847" s="4">
        <v>2</v>
      </c>
      <c r="NF847" s="8">
        <v>178.24</v>
      </c>
      <c r="NG847" s="7">
        <v>-1</v>
      </c>
      <c r="NH847" s="7">
        <v>-1</v>
      </c>
      <c r="NI847" s="2" t="s">
        <v>239</v>
      </c>
      <c r="NJ847" s="2" t="s">
        <v>237</v>
      </c>
      <c r="NK847" s="2" t="s">
        <v>1860</v>
      </c>
      <c r="NL847" s="2" t="s">
        <v>846</v>
      </c>
      <c r="NM847" s="2" t="s">
        <v>238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239</v>
      </c>
      <c r="NV847" s="2" t="s">
        <v>237</v>
      </c>
      <c r="NW847" s="2" t="s">
        <v>3298</v>
      </c>
      <c r="NX847" s="2" t="s">
        <v>5171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252</v>
      </c>
      <c r="OH847" s="2" t="s">
        <v>237</v>
      </c>
      <c r="OI847" s="2" t="s">
        <v>226</v>
      </c>
      <c r="OJ847" s="2" t="s">
        <v>226</v>
      </c>
      <c r="OK847" s="2" t="s">
        <v>238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252</v>
      </c>
      <c r="OT847" s="2" t="s">
        <v>237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239</v>
      </c>
      <c r="PF847" s="2" t="s">
        <v>237</v>
      </c>
      <c r="PG847" s="2" t="s">
        <v>3085</v>
      </c>
      <c r="PH847" s="2" t="s">
        <v>226</v>
      </c>
      <c r="PI847" s="2" t="s">
        <v>238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266</v>
      </c>
      <c r="QD847" s="2" t="s">
        <v>237</v>
      </c>
      <c r="QE847" s="2" t="s">
        <v>226</v>
      </c>
      <c r="QF847" s="2" t="s">
        <v>226</v>
      </c>
      <c r="QG847" s="2" t="s">
        <v>238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236</v>
      </c>
      <c r="QP847" s="2" t="s">
        <v>237</v>
      </c>
      <c r="QQ847" s="2" t="s">
        <v>226</v>
      </c>
      <c r="QR847" s="2" t="s">
        <v>226</v>
      </c>
      <c r="QS847" s="2" t="s">
        <v>238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266</v>
      </c>
      <c r="RB847" s="2" t="s">
        <v>237</v>
      </c>
      <c r="RC847" s="2" t="s">
        <v>226</v>
      </c>
      <c r="RD847" s="2" t="s">
        <v>226</v>
      </c>
      <c r="RE847" s="2" t="s">
        <v>238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252</v>
      </c>
      <c r="RN847" s="2" t="s">
        <v>237</v>
      </c>
      <c r="RO847" s="2" t="s">
        <v>226</v>
      </c>
      <c r="RP847" s="2" t="s">
        <v>226</v>
      </c>
      <c r="RQ847" s="2" t="s">
        <v>238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236</v>
      </c>
      <c r="RZ847" s="2" t="s">
        <v>237</v>
      </c>
      <c r="SA847" s="2" t="s">
        <v>226</v>
      </c>
      <c r="SB847" s="2" t="s">
        <v>226</v>
      </c>
      <c r="SC847" s="2" t="s">
        <v>238</v>
      </c>
      <c r="SD847" s="2" t="s">
        <v>226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</row>
    <row r="848">
      <c r="A848" s="2" t="s">
        <v>5315</v>
      </c>
      <c r="B848" s="2" t="s">
        <v>577</v>
      </c>
      <c r="C848" s="2" t="s">
        <v>5194</v>
      </c>
      <c r="D848" s="2" t="s">
        <v>215</v>
      </c>
      <c r="E848" s="2" t="s">
        <v>216</v>
      </c>
      <c r="F848" s="2" t="s">
        <v>5316</v>
      </c>
      <c r="G848" s="2" t="s">
        <v>3039</v>
      </c>
      <c r="H848" s="2" t="s">
        <v>5317</v>
      </c>
      <c r="I848" s="2" t="s">
        <v>5318</v>
      </c>
      <c r="J848" s="2" t="s">
        <v>221</v>
      </c>
      <c r="K848" s="2" t="s">
        <v>674</v>
      </c>
      <c r="L848" s="3">
        <v>61.19</v>
      </c>
      <c r="M848" s="3">
        <v>64.25</v>
      </c>
      <c r="N848" s="3">
        <v>139.99</v>
      </c>
      <c r="O848" s="2" t="s">
        <v>223</v>
      </c>
      <c r="P848" s="2" t="s">
        <v>284</v>
      </c>
      <c r="Q848" s="2" t="s">
        <v>225</v>
      </c>
      <c r="R848" s="2" t="s">
        <v>226</v>
      </c>
      <c r="S848" s="2" t="s">
        <v>5319</v>
      </c>
      <c r="T848" s="2" t="s">
        <v>228</v>
      </c>
      <c r="U848" s="2" t="s">
        <v>452</v>
      </c>
      <c r="V848" s="2" t="s">
        <v>2685</v>
      </c>
      <c r="W848" s="2" t="s">
        <v>1894</v>
      </c>
      <c r="X848" s="2" t="s">
        <v>971</v>
      </c>
      <c r="Y848" s="2" t="s">
        <v>1997</v>
      </c>
      <c r="Z848" s="4">
        <v>183</v>
      </c>
      <c r="AA848" s="4">
        <f>=ROUNDDOWN(63.1034482758621,0)</f>
      </c>
      <c r="AB848" s="5">
        <v>2.9</v>
      </c>
      <c r="AC848" s="2" t="s">
        <v>226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>
        <v>37</v>
      </c>
      <c r="AQ848" s="8">
        <v>2445.23</v>
      </c>
      <c r="AR848" s="4">
        <v>68</v>
      </c>
      <c r="AS848" s="8">
        <v>4717.33</v>
      </c>
      <c r="AT848" s="7">
        <v>-0.4559</v>
      </c>
      <c r="AU848" s="7">
        <v>-0.4816</v>
      </c>
      <c r="AV848" s="4">
        <v>37</v>
      </c>
      <c r="AW848" s="8">
        <v>2445.23</v>
      </c>
      <c r="AX848" s="4">
        <v>130</v>
      </c>
      <c r="AY848" s="8">
        <v>9636.67</v>
      </c>
      <c r="AZ848" s="7">
        <v>-0.7154</v>
      </c>
      <c r="BA848" s="7">
        <v>-0.7463</v>
      </c>
      <c r="BB848" s="7">
        <v>1</v>
      </c>
      <c r="BC848" s="4">
        <v>37</v>
      </c>
      <c r="BD848" s="8">
        <v>2445.23</v>
      </c>
      <c r="BE848" s="4">
        <v>195</v>
      </c>
      <c r="BF848" s="8">
        <v>14065.37</v>
      </c>
      <c r="BG848" s="7">
        <v>-0.8103</v>
      </c>
      <c r="BH848" s="7">
        <v>-0.8262</v>
      </c>
      <c r="BI848" s="7">
        <v>1</v>
      </c>
      <c r="BJ848" s="4">
        <v>37</v>
      </c>
      <c r="BK848" s="8">
        <v>2445.23</v>
      </c>
      <c r="BL848" s="2" t="s">
        <v>5320</v>
      </c>
      <c r="BM848" s="7">
        <v>1</v>
      </c>
      <c r="BN848" s="7">
        <v>1</v>
      </c>
      <c r="BO848" s="4">
        <v>8</v>
      </c>
      <c r="BP848" s="8">
        <v>551.52</v>
      </c>
      <c r="BQ848" s="4">
        <v>4</v>
      </c>
      <c r="BR848" s="8">
        <v>275.76</v>
      </c>
      <c r="BS848" s="7">
        <v>1</v>
      </c>
      <c r="BT848" s="7">
        <v>1</v>
      </c>
      <c r="BU848" s="2" t="s">
        <v>239</v>
      </c>
      <c r="BV848" s="2" t="s">
        <v>223</v>
      </c>
      <c r="BW848" s="2" t="s">
        <v>226</v>
      </c>
      <c r="BX848" s="2" t="s">
        <v>1885</v>
      </c>
      <c r="BY848" s="2" t="s">
        <v>238</v>
      </c>
      <c r="BZ848" s="2" t="s">
        <v>226</v>
      </c>
      <c r="CA848" s="4">
        <v>9</v>
      </c>
      <c r="CB848" s="8">
        <v>657.36</v>
      </c>
      <c r="CC848" s="4">
        <v>20</v>
      </c>
      <c r="CD848" s="8">
        <v>1460.8</v>
      </c>
      <c r="CE848" s="7">
        <v>-0.55</v>
      </c>
      <c r="CF848" s="7">
        <v>-0.55</v>
      </c>
      <c r="CG848" s="2" t="s">
        <v>239</v>
      </c>
      <c r="CH848" s="2" t="s">
        <v>223</v>
      </c>
      <c r="CI848" s="2" t="s">
        <v>1064</v>
      </c>
      <c r="CJ848" s="2" t="s">
        <v>2705</v>
      </c>
      <c r="CK848" s="2" t="s">
        <v>238</v>
      </c>
      <c r="CL848" s="2" t="s">
        <v>226</v>
      </c>
      <c r="CM848" s="4">
        <v>7</v>
      </c>
      <c r="CN848" s="8">
        <v>511.28</v>
      </c>
      <c r="CO848" s="4">
        <v>3</v>
      </c>
      <c r="CP848" s="8">
        <v>219.12</v>
      </c>
      <c r="CQ848" s="7">
        <v>1.3333</v>
      </c>
      <c r="CR848" s="7">
        <v>1.3333</v>
      </c>
      <c r="CS848" s="2" t="s">
        <v>239</v>
      </c>
      <c r="CT848" s="2" t="s">
        <v>223</v>
      </c>
      <c r="CU848" s="2" t="s">
        <v>3242</v>
      </c>
      <c r="CV848" s="2" t="s">
        <v>4558</v>
      </c>
      <c r="CW848" s="2" t="s">
        <v>238</v>
      </c>
      <c r="CX848" s="2" t="s">
        <v>226</v>
      </c>
      <c r="CY848" s="4">
        <v>3</v>
      </c>
      <c r="CZ848" s="8">
        <v>187.17</v>
      </c>
      <c r="DA848" s="4">
        <v>1</v>
      </c>
      <c r="DB848" s="8">
        <v>62.39</v>
      </c>
      <c r="DC848" s="7">
        <v>2</v>
      </c>
      <c r="DD848" s="7">
        <v>2</v>
      </c>
      <c r="DE848" s="2" t="s">
        <v>239</v>
      </c>
      <c r="DF848" s="2" t="s">
        <v>223</v>
      </c>
      <c r="DG848" s="2" t="s">
        <v>1812</v>
      </c>
      <c r="DH848" s="2" t="s">
        <v>2199</v>
      </c>
      <c r="DI848" s="2" t="s">
        <v>238</v>
      </c>
      <c r="DJ848" s="2" t="s">
        <v>226</v>
      </c>
      <c r="DK848" s="4">
        <v>4</v>
      </c>
      <c r="DL848" s="8">
        <v>162.04</v>
      </c>
      <c r="DM848" s="4"/>
      <c r="DN848" s="8"/>
      <c r="DO848" s="7"/>
      <c r="DP848" s="7"/>
      <c r="DQ848" s="2" t="s">
        <v>239</v>
      </c>
      <c r="DR848" s="2" t="s">
        <v>223</v>
      </c>
      <c r="DS848" s="2" t="s">
        <v>2188</v>
      </c>
      <c r="DT848" s="2" t="s">
        <v>4092</v>
      </c>
      <c r="DU848" s="2" t="s">
        <v>291</v>
      </c>
      <c r="DV848" s="2" t="s">
        <v>226</v>
      </c>
      <c r="DW848" s="4">
        <v>1</v>
      </c>
      <c r="DX848" s="8">
        <v>67.46</v>
      </c>
      <c r="DY848" s="4">
        <v>6</v>
      </c>
      <c r="DZ848" s="8">
        <v>404.76</v>
      </c>
      <c r="EA848" s="7">
        <v>-0.8333</v>
      </c>
      <c r="EB848" s="7">
        <v>-0.8333</v>
      </c>
      <c r="EC848" s="2" t="s">
        <v>239</v>
      </c>
      <c r="ED848" s="2" t="s">
        <v>223</v>
      </c>
      <c r="EE848" s="2" t="s">
        <v>463</v>
      </c>
      <c r="EF848" s="2" t="s">
        <v>2625</v>
      </c>
      <c r="EG848" s="2" t="s">
        <v>238</v>
      </c>
      <c r="EH848" s="2" t="s">
        <v>226</v>
      </c>
      <c r="EI848" s="4"/>
      <c r="EJ848" s="8"/>
      <c r="EK848" s="4">
        <v>4</v>
      </c>
      <c r="EL848" s="8">
        <v>270.68</v>
      </c>
      <c r="EM848" s="7">
        <v>-1</v>
      </c>
      <c r="EN848" s="7">
        <v>-1</v>
      </c>
      <c r="EO848" s="2" t="s">
        <v>239</v>
      </c>
      <c r="EP848" s="2" t="s">
        <v>223</v>
      </c>
      <c r="EQ848" s="2" t="s">
        <v>1452</v>
      </c>
      <c r="ER848" s="2" t="s">
        <v>1112</v>
      </c>
      <c r="ES848" s="2" t="s">
        <v>238</v>
      </c>
      <c r="ET848" s="2" t="s">
        <v>226</v>
      </c>
      <c r="EU848" s="4">
        <v>1</v>
      </c>
      <c r="EV848" s="8">
        <v>51.4</v>
      </c>
      <c r="EW848" s="4">
        <v>6</v>
      </c>
      <c r="EX848" s="8">
        <v>355.3</v>
      </c>
      <c r="EY848" s="7">
        <v>-0.8333</v>
      </c>
      <c r="EZ848" s="7">
        <v>-0.8553</v>
      </c>
      <c r="FA848" s="2" t="s">
        <v>239</v>
      </c>
      <c r="FB848" s="2" t="s">
        <v>223</v>
      </c>
      <c r="FC848" s="2" t="s">
        <v>1115</v>
      </c>
      <c r="FD848" s="2" t="s">
        <v>4112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223</v>
      </c>
      <c r="FO848" s="2" t="s">
        <v>1541</v>
      </c>
      <c r="FP848" s="2" t="s">
        <v>3622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226</v>
      </c>
      <c r="FZ848" s="2" t="s">
        <v>226</v>
      </c>
      <c r="GA848" s="2" t="s">
        <v>226</v>
      </c>
      <c r="GB848" s="2" t="s">
        <v>226</v>
      </c>
      <c r="GC848" s="2" t="s">
        <v>226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252</v>
      </c>
      <c r="GL848" s="2" t="s">
        <v>223</v>
      </c>
      <c r="GM848" s="2" t="s">
        <v>226</v>
      </c>
      <c r="GN848" s="2" t="s">
        <v>226</v>
      </c>
      <c r="GO848" s="2" t="s">
        <v>238</v>
      </c>
      <c r="GP848" s="2" t="s">
        <v>226</v>
      </c>
      <c r="GQ848" s="4"/>
      <c r="GR848" s="8"/>
      <c r="GS848" s="4">
        <v>4</v>
      </c>
      <c r="GT848" s="8">
        <v>269.84</v>
      </c>
      <c r="GU848" s="7">
        <v>-1</v>
      </c>
      <c r="GV848" s="7">
        <v>-1</v>
      </c>
      <c r="GW848" s="2" t="s">
        <v>239</v>
      </c>
      <c r="GX848" s="2" t="s">
        <v>223</v>
      </c>
      <c r="GY848" s="2" t="s">
        <v>3222</v>
      </c>
      <c r="GZ848" s="2" t="s">
        <v>5321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236</v>
      </c>
      <c r="HJ848" s="2" t="s">
        <v>223</v>
      </c>
      <c r="HK848" s="2" t="s">
        <v>226</v>
      </c>
      <c r="HL848" s="2" t="s">
        <v>226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239</v>
      </c>
      <c r="HV848" s="2" t="s">
        <v>237</v>
      </c>
      <c r="HW848" s="2" t="s">
        <v>1855</v>
      </c>
      <c r="HX848" s="2" t="s">
        <v>1879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252</v>
      </c>
      <c r="IH848" s="2" t="s">
        <v>223</v>
      </c>
      <c r="II848" s="2" t="s">
        <v>226</v>
      </c>
      <c r="IJ848" s="2" t="s">
        <v>226</v>
      </c>
      <c r="IK848" s="2" t="s">
        <v>238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226</v>
      </c>
      <c r="IT848" s="2" t="s">
        <v>226</v>
      </c>
      <c r="IU848" s="2" t="s">
        <v>226</v>
      </c>
      <c r="IV848" s="2" t="s">
        <v>226</v>
      </c>
      <c r="IW848" s="2" t="s">
        <v>226</v>
      </c>
      <c r="IX848" s="2" t="s">
        <v>226</v>
      </c>
      <c r="IY848" s="4">
        <v>4</v>
      </c>
      <c r="IZ848" s="8">
        <v>257</v>
      </c>
      <c r="JA848" s="4">
        <v>5</v>
      </c>
      <c r="JB848" s="8">
        <v>321.25</v>
      </c>
      <c r="JC848" s="7">
        <v>-0.2</v>
      </c>
      <c r="JD848" s="7">
        <v>-0.2</v>
      </c>
      <c r="JE848" s="2" t="s">
        <v>239</v>
      </c>
      <c r="JF848" s="2" t="s">
        <v>223</v>
      </c>
      <c r="JG848" s="2" t="s">
        <v>814</v>
      </c>
      <c r="JH848" s="2" t="s">
        <v>3440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337</v>
      </c>
      <c r="JR848" s="2" t="s">
        <v>223</v>
      </c>
      <c r="JS848" s="2" t="s">
        <v>226</v>
      </c>
      <c r="JT848" s="2" t="s">
        <v>226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223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337</v>
      </c>
      <c r="KP848" s="2" t="s">
        <v>223</v>
      </c>
      <c r="KQ848" s="2" t="s">
        <v>226</v>
      </c>
      <c r="KR848" s="2" t="s">
        <v>226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252</v>
      </c>
      <c r="LB848" s="2" t="s">
        <v>223</v>
      </c>
      <c r="LC848" s="2" t="s">
        <v>226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239</v>
      </c>
      <c r="LN848" s="2" t="s">
        <v>223</v>
      </c>
      <c r="LO848" s="2" t="s">
        <v>3575</v>
      </c>
      <c r="LP848" s="2" t="s">
        <v>1289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226</v>
      </c>
      <c r="ML848" s="2" t="s">
        <v>226</v>
      </c>
      <c r="MM848" s="2" t="s">
        <v>226</v>
      </c>
      <c r="MN848" s="2" t="s">
        <v>226</v>
      </c>
      <c r="MO848" s="2" t="s">
        <v>226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239</v>
      </c>
      <c r="MX848" s="2" t="s">
        <v>223</v>
      </c>
      <c r="MY848" s="2" t="s">
        <v>1005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>
        <v>14</v>
      </c>
      <c r="NF848" s="8">
        <v>1013.18</v>
      </c>
      <c r="NG848" s="7">
        <v>-1</v>
      </c>
      <c r="NH848" s="7">
        <v>-1</v>
      </c>
      <c r="NI848" s="2" t="s">
        <v>239</v>
      </c>
      <c r="NJ848" s="2" t="s">
        <v>261</v>
      </c>
      <c r="NK848" s="2" t="s">
        <v>3360</v>
      </c>
      <c r="NL848" s="2" t="s">
        <v>1583</v>
      </c>
      <c r="NM848" s="2" t="s">
        <v>238</v>
      </c>
      <c r="NN848" s="2" t="s">
        <v>226</v>
      </c>
      <c r="NO848" s="4"/>
      <c r="NP848" s="8"/>
      <c r="NQ848" s="4">
        <v>1</v>
      </c>
      <c r="NR848" s="8">
        <v>64.25</v>
      </c>
      <c r="NS848" s="7">
        <v>-1</v>
      </c>
      <c r="NT848" s="7">
        <v>-1</v>
      </c>
      <c r="NU848" s="2" t="s">
        <v>239</v>
      </c>
      <c r="NV848" s="2" t="s">
        <v>237</v>
      </c>
      <c r="NW848" s="2" t="s">
        <v>4443</v>
      </c>
      <c r="NX848" s="2" t="s">
        <v>1057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337</v>
      </c>
      <c r="OH848" s="2" t="s">
        <v>223</v>
      </c>
      <c r="OI848" s="2" t="s">
        <v>226</v>
      </c>
      <c r="OJ848" s="2" t="s">
        <v>226</v>
      </c>
      <c r="OK848" s="2" t="s">
        <v>238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252</v>
      </c>
      <c r="OT848" s="2" t="s">
        <v>223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239</v>
      </c>
      <c r="PF848" s="2" t="s">
        <v>223</v>
      </c>
      <c r="PG848" s="2" t="s">
        <v>3085</v>
      </c>
      <c r="PH848" s="2" t="s">
        <v>226</v>
      </c>
      <c r="PI848" s="2" t="s">
        <v>238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239</v>
      </c>
      <c r="QP848" s="2" t="s">
        <v>237</v>
      </c>
      <c r="QQ848" s="2" t="s">
        <v>4019</v>
      </c>
      <c r="QR848" s="2" t="s">
        <v>3234</v>
      </c>
      <c r="QS848" s="2" t="s">
        <v>238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266</v>
      </c>
      <c r="RB848" s="2" t="s">
        <v>223</v>
      </c>
      <c r="RC848" s="2" t="s">
        <v>226</v>
      </c>
      <c r="RD848" s="2" t="s">
        <v>226</v>
      </c>
      <c r="RE848" s="2" t="s">
        <v>238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252</v>
      </c>
      <c r="RN848" s="2" t="s">
        <v>223</v>
      </c>
      <c r="RO848" s="2" t="s">
        <v>226</v>
      </c>
      <c r="RP848" s="2" t="s">
        <v>226</v>
      </c>
      <c r="RQ848" s="2" t="s">
        <v>238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239</v>
      </c>
      <c r="RZ848" s="2" t="s">
        <v>237</v>
      </c>
      <c r="SA848" s="2" t="s">
        <v>1593</v>
      </c>
      <c r="SB848" s="2" t="s">
        <v>3222</v>
      </c>
      <c r="SC848" s="2" t="s">
        <v>238</v>
      </c>
      <c r="SD848" s="2" t="s">
        <v>226</v>
      </c>
      <c r="SE848" s="4">
        <v>182</v>
      </c>
      <c r="SF848" s="4"/>
      <c r="SG848" s="4"/>
      <c r="SH848" s="4"/>
      <c r="SI848" s="4">
        <v>1</v>
      </c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</row>
    <row r="849">
      <c r="A849" s="2" t="s">
        <v>5322</v>
      </c>
      <c r="B849" s="2" t="s">
        <v>577</v>
      </c>
      <c r="C849" s="2" t="s">
        <v>5194</v>
      </c>
      <c r="D849" s="2" t="s">
        <v>215</v>
      </c>
      <c r="E849" s="2" t="s">
        <v>216</v>
      </c>
      <c r="F849" s="2" t="s">
        <v>5316</v>
      </c>
      <c r="G849" s="2" t="s">
        <v>3039</v>
      </c>
      <c r="H849" s="2" t="s">
        <v>5317</v>
      </c>
      <c r="I849" s="2" t="s">
        <v>5318</v>
      </c>
      <c r="J849" s="2" t="s">
        <v>268</v>
      </c>
      <c r="K849" s="2" t="s">
        <v>674</v>
      </c>
      <c r="L849" s="3">
        <v>71.39</v>
      </c>
      <c r="M849" s="3">
        <v>74.96</v>
      </c>
      <c r="N849" s="3">
        <v>159.99</v>
      </c>
      <c r="O849" s="2" t="s">
        <v>302</v>
      </c>
      <c r="P849" s="2" t="s">
        <v>284</v>
      </c>
      <c r="Q849" s="2" t="s">
        <v>225</v>
      </c>
      <c r="R849" s="2" t="s">
        <v>226</v>
      </c>
      <c r="S849" s="2" t="s">
        <v>5319</v>
      </c>
      <c r="T849" s="2" t="s">
        <v>228</v>
      </c>
      <c r="U849" s="2" t="s">
        <v>452</v>
      </c>
      <c r="V849" s="2" t="s">
        <v>2685</v>
      </c>
      <c r="W849" s="2" t="s">
        <v>1894</v>
      </c>
      <c r="X849" s="2" t="s">
        <v>971</v>
      </c>
      <c r="Y849" s="2" t="s">
        <v>1997</v>
      </c>
      <c r="Z849" s="4"/>
      <c r="AA849" s="4">
        <f>=ROUNDDOWN({0},0)</f>
      </c>
      <c r="AB849" s="5">
        <v>0.5</v>
      </c>
      <c r="AC849" s="2" t="s">
        <v>226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/>
      <c r="AQ849" s="8"/>
      <c r="AR849" s="4">
        <v>62</v>
      </c>
      <c r="AS849" s="8">
        <v>4919.34</v>
      </c>
      <c r="AT849" s="7">
        <v>-1</v>
      </c>
      <c r="AU849" s="7">
        <v>-1</v>
      </c>
      <c r="AV849" s="4" t="s">
        <v>226</v>
      </c>
      <c r="AW849" s="8" t="s">
        <v>226</v>
      </c>
      <c r="AX849" s="4" t="s">
        <v>226</v>
      </c>
      <c r="AY849" s="8" t="s">
        <v>226</v>
      </c>
      <c r="AZ849" s="7" t="s">
        <v>226</v>
      </c>
      <c r="BA849" s="7" t="s">
        <v>226</v>
      </c>
      <c r="BB849" s="7"/>
      <c r="BC849" s="4" t="s">
        <v>226</v>
      </c>
      <c r="BD849" s="8" t="s">
        <v>226</v>
      </c>
      <c r="BE849" s="4" t="s">
        <v>226</v>
      </c>
      <c r="BF849" s="8" t="s">
        <v>226</v>
      </c>
      <c r="BG849" s="7" t="s">
        <v>226</v>
      </c>
      <c r="BH849" s="7" t="s">
        <v>226</v>
      </c>
      <c r="BI849" s="7" t="s">
        <v>226</v>
      </c>
      <c r="BJ849" s="4"/>
      <c r="BK849" s="8"/>
      <c r="BL849" s="2" t="s">
        <v>5323</v>
      </c>
      <c r="BM849" s="7"/>
      <c r="BN849" s="7"/>
      <c r="BO849" s="4"/>
      <c r="BP849" s="8"/>
      <c r="BQ849" s="4">
        <v>3</v>
      </c>
      <c r="BR849" s="8">
        <v>224.25</v>
      </c>
      <c r="BS849" s="7">
        <v>-1</v>
      </c>
      <c r="BT849" s="7">
        <v>-1</v>
      </c>
      <c r="BU849" s="2" t="s">
        <v>239</v>
      </c>
      <c r="BV849" s="2" t="s">
        <v>237</v>
      </c>
      <c r="BW849" s="2" t="s">
        <v>1174</v>
      </c>
      <c r="BX849" s="2" t="s">
        <v>1944</v>
      </c>
      <c r="BY849" s="2" t="s">
        <v>238</v>
      </c>
      <c r="BZ849" s="2" t="s">
        <v>226</v>
      </c>
      <c r="CA849" s="4"/>
      <c r="CB849" s="8"/>
      <c r="CC849" s="4">
        <v>11</v>
      </c>
      <c r="CD849" s="8">
        <v>949.52</v>
      </c>
      <c r="CE849" s="7">
        <v>-1</v>
      </c>
      <c r="CF849" s="7">
        <v>-1</v>
      </c>
      <c r="CG849" s="2" t="s">
        <v>239</v>
      </c>
      <c r="CH849" s="2" t="s">
        <v>237</v>
      </c>
      <c r="CI849" s="2" t="s">
        <v>1064</v>
      </c>
      <c r="CJ849" s="2" t="s">
        <v>2054</v>
      </c>
      <c r="CK849" s="2" t="s">
        <v>238</v>
      </c>
      <c r="CL849" s="2" t="s">
        <v>226</v>
      </c>
      <c r="CM849" s="4"/>
      <c r="CN849" s="8"/>
      <c r="CO849" s="4">
        <v>2</v>
      </c>
      <c r="CP849" s="8">
        <v>172.64</v>
      </c>
      <c r="CQ849" s="7">
        <v>-1</v>
      </c>
      <c r="CR849" s="7">
        <v>-1</v>
      </c>
      <c r="CS849" s="2" t="s">
        <v>239</v>
      </c>
      <c r="CT849" s="2" t="s">
        <v>237</v>
      </c>
      <c r="CU849" s="2" t="s">
        <v>3242</v>
      </c>
      <c r="CV849" s="2" t="s">
        <v>4558</v>
      </c>
      <c r="CW849" s="2" t="s">
        <v>238</v>
      </c>
      <c r="CX849" s="2" t="s">
        <v>226</v>
      </c>
      <c r="CY849" s="4"/>
      <c r="CZ849" s="8"/>
      <c r="DA849" s="4">
        <v>4</v>
      </c>
      <c r="DB849" s="8">
        <v>291.16</v>
      </c>
      <c r="DC849" s="7">
        <v>-1</v>
      </c>
      <c r="DD849" s="7">
        <v>-1</v>
      </c>
      <c r="DE849" s="2" t="s">
        <v>239</v>
      </c>
      <c r="DF849" s="2" t="s">
        <v>237</v>
      </c>
      <c r="DG849" s="2" t="s">
        <v>1812</v>
      </c>
      <c r="DH849" s="2" t="s">
        <v>634</v>
      </c>
      <c r="DI849" s="2" t="s">
        <v>238</v>
      </c>
      <c r="DJ849" s="2" t="s">
        <v>226</v>
      </c>
      <c r="DK849" s="4"/>
      <c r="DL849" s="8"/>
      <c r="DM849" s="4">
        <v>2</v>
      </c>
      <c r="DN849" s="8">
        <v>159.56</v>
      </c>
      <c r="DO849" s="7">
        <v>-1</v>
      </c>
      <c r="DP849" s="7">
        <v>-1</v>
      </c>
      <c r="DQ849" s="2" t="s">
        <v>239</v>
      </c>
      <c r="DR849" s="2" t="s">
        <v>237</v>
      </c>
      <c r="DS849" s="2" t="s">
        <v>2188</v>
      </c>
      <c r="DT849" s="2" t="s">
        <v>1973</v>
      </c>
      <c r="DU849" s="2" t="s">
        <v>238</v>
      </c>
      <c r="DV849" s="2" t="s">
        <v>226</v>
      </c>
      <c r="DW849" s="4"/>
      <c r="DX849" s="8"/>
      <c r="DY849" s="4">
        <v>5</v>
      </c>
      <c r="DZ849" s="8">
        <v>393.55</v>
      </c>
      <c r="EA849" s="7">
        <v>-1</v>
      </c>
      <c r="EB849" s="7">
        <v>-1</v>
      </c>
      <c r="EC849" s="2" t="s">
        <v>239</v>
      </c>
      <c r="ED849" s="2" t="s">
        <v>237</v>
      </c>
      <c r="EE849" s="2" t="s">
        <v>463</v>
      </c>
      <c r="EF849" s="2" t="s">
        <v>430</v>
      </c>
      <c r="EG849" s="2" t="s">
        <v>238</v>
      </c>
      <c r="EH849" s="2" t="s">
        <v>226</v>
      </c>
      <c r="EI849" s="4"/>
      <c r="EJ849" s="8"/>
      <c r="EK849" s="4">
        <v>4</v>
      </c>
      <c r="EL849" s="8">
        <v>319.88</v>
      </c>
      <c r="EM849" s="7">
        <v>-1</v>
      </c>
      <c r="EN849" s="7">
        <v>-1</v>
      </c>
      <c r="EO849" s="2" t="s">
        <v>239</v>
      </c>
      <c r="EP849" s="2" t="s">
        <v>237</v>
      </c>
      <c r="EQ849" s="2" t="s">
        <v>1452</v>
      </c>
      <c r="ER849" s="2" t="s">
        <v>1216</v>
      </c>
      <c r="ES849" s="2" t="s">
        <v>238</v>
      </c>
      <c r="ET849" s="2" t="s">
        <v>226</v>
      </c>
      <c r="EU849" s="4"/>
      <c r="EV849" s="8"/>
      <c r="EW849" s="4">
        <v>21</v>
      </c>
      <c r="EX849" s="8">
        <v>1535.19</v>
      </c>
      <c r="EY849" s="7">
        <v>-1</v>
      </c>
      <c r="EZ849" s="7">
        <v>-1</v>
      </c>
      <c r="FA849" s="2" t="s">
        <v>239</v>
      </c>
      <c r="FB849" s="2" t="s">
        <v>237</v>
      </c>
      <c r="FC849" s="2" t="s">
        <v>1115</v>
      </c>
      <c r="FD849" s="2" t="s">
        <v>1829</v>
      </c>
      <c r="FE849" s="2" t="s">
        <v>238</v>
      </c>
      <c r="FF849" s="2" t="s">
        <v>226</v>
      </c>
      <c r="FG849" s="4"/>
      <c r="FH849" s="8"/>
      <c r="FI849" s="4">
        <v>1</v>
      </c>
      <c r="FJ849" s="8">
        <v>159.99</v>
      </c>
      <c r="FK849" s="7">
        <v>-1</v>
      </c>
      <c r="FL849" s="7">
        <v>-1</v>
      </c>
      <c r="FM849" s="2" t="s">
        <v>239</v>
      </c>
      <c r="FN849" s="2" t="s">
        <v>237</v>
      </c>
      <c r="FO849" s="2" t="s">
        <v>1541</v>
      </c>
      <c r="FP849" s="2" t="s">
        <v>3354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226</v>
      </c>
      <c r="FZ849" s="2" t="s">
        <v>226</v>
      </c>
      <c r="GA849" s="2" t="s">
        <v>226</v>
      </c>
      <c r="GB849" s="2" t="s">
        <v>226</v>
      </c>
      <c r="GC849" s="2" t="s">
        <v>226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252</v>
      </c>
      <c r="GL849" s="2" t="s">
        <v>237</v>
      </c>
      <c r="GM849" s="2" t="s">
        <v>226</v>
      </c>
      <c r="GN849" s="2" t="s">
        <v>226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239</v>
      </c>
      <c r="GX849" s="2" t="s">
        <v>237</v>
      </c>
      <c r="GY849" s="2" t="s">
        <v>3222</v>
      </c>
      <c r="GZ849" s="2" t="s">
        <v>3380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236</v>
      </c>
      <c r="HJ849" s="2" t="s">
        <v>237</v>
      </c>
      <c r="HK849" s="2" t="s">
        <v>226</v>
      </c>
      <c r="HL849" s="2" t="s">
        <v>226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239</v>
      </c>
      <c r="HV849" s="2" t="s">
        <v>237</v>
      </c>
      <c r="HW849" s="2" t="s">
        <v>1855</v>
      </c>
      <c r="HX849" s="2" t="s">
        <v>1604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252</v>
      </c>
      <c r="IH849" s="2" t="s">
        <v>237</v>
      </c>
      <c r="II849" s="2" t="s">
        <v>226</v>
      </c>
      <c r="IJ849" s="2" t="s">
        <v>226</v>
      </c>
      <c r="IK849" s="2" t="s">
        <v>238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226</v>
      </c>
      <c r="IT849" s="2" t="s">
        <v>226</v>
      </c>
      <c r="IU849" s="2" t="s">
        <v>226</v>
      </c>
      <c r="IV849" s="2" t="s">
        <v>226</v>
      </c>
      <c r="IW849" s="2" t="s">
        <v>226</v>
      </c>
      <c r="IX849" s="2" t="s">
        <v>226</v>
      </c>
      <c r="IY849" s="4"/>
      <c r="IZ849" s="8"/>
      <c r="JA849" s="4">
        <v>2</v>
      </c>
      <c r="JB849" s="8">
        <v>149.92</v>
      </c>
      <c r="JC849" s="7">
        <v>-1</v>
      </c>
      <c r="JD849" s="7">
        <v>-1</v>
      </c>
      <c r="JE849" s="2" t="s">
        <v>239</v>
      </c>
      <c r="JF849" s="2" t="s">
        <v>237</v>
      </c>
      <c r="JG849" s="2" t="s">
        <v>814</v>
      </c>
      <c r="JH849" s="2" t="s">
        <v>1197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337</v>
      </c>
      <c r="JR849" s="2" t="s">
        <v>237</v>
      </c>
      <c r="JS849" s="2" t="s">
        <v>226</v>
      </c>
      <c r="JT849" s="2" t="s">
        <v>226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237</v>
      </c>
      <c r="KE849" s="2" t="s">
        <v>226</v>
      </c>
      <c r="KF849" s="2" t="s">
        <v>226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337</v>
      </c>
      <c r="KP849" s="2" t="s">
        <v>237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252</v>
      </c>
      <c r="LB849" s="2" t="s">
        <v>237</v>
      </c>
      <c r="LC849" s="2" t="s">
        <v>226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239</v>
      </c>
      <c r="LN849" s="2" t="s">
        <v>237</v>
      </c>
      <c r="LO849" s="2" t="s">
        <v>3575</v>
      </c>
      <c r="LP849" s="2" t="s">
        <v>2627</v>
      </c>
      <c r="LQ849" s="2" t="s">
        <v>238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226</v>
      </c>
      <c r="ML849" s="2" t="s">
        <v>226</v>
      </c>
      <c r="MM849" s="2" t="s">
        <v>226</v>
      </c>
      <c r="MN849" s="2" t="s">
        <v>226</v>
      </c>
      <c r="MO849" s="2" t="s">
        <v>226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237</v>
      </c>
      <c r="MY849" s="2" t="s">
        <v>1005</v>
      </c>
      <c r="MZ849" s="2" t="s">
        <v>3964</v>
      </c>
      <c r="NA849" s="2" t="s">
        <v>238</v>
      </c>
      <c r="NB849" s="2" t="s">
        <v>226</v>
      </c>
      <c r="NC849" s="4"/>
      <c r="ND849" s="8"/>
      <c r="NE849" s="4">
        <v>4</v>
      </c>
      <c r="NF849" s="8">
        <v>338.8</v>
      </c>
      <c r="NG849" s="7">
        <v>-1</v>
      </c>
      <c r="NH849" s="7">
        <v>-1</v>
      </c>
      <c r="NI849" s="2" t="s">
        <v>239</v>
      </c>
      <c r="NJ849" s="2" t="s">
        <v>261</v>
      </c>
      <c r="NK849" s="2" t="s">
        <v>3360</v>
      </c>
      <c r="NL849" s="2" t="s">
        <v>1854</v>
      </c>
      <c r="NM849" s="2" t="s">
        <v>238</v>
      </c>
      <c r="NN849" s="2" t="s">
        <v>226</v>
      </c>
      <c r="NO849" s="4"/>
      <c r="NP849" s="8"/>
      <c r="NQ849" s="4">
        <v>3</v>
      </c>
      <c r="NR849" s="8">
        <v>224.88</v>
      </c>
      <c r="NS849" s="7">
        <v>-1</v>
      </c>
      <c r="NT849" s="7">
        <v>-1</v>
      </c>
      <c r="NU849" s="2" t="s">
        <v>239</v>
      </c>
      <c r="NV849" s="2" t="s">
        <v>237</v>
      </c>
      <c r="NW849" s="2" t="s">
        <v>4443</v>
      </c>
      <c r="NX849" s="2" t="s">
        <v>1604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337</v>
      </c>
      <c r="OH849" s="2" t="s">
        <v>237</v>
      </c>
      <c r="OI849" s="2" t="s">
        <v>226</v>
      </c>
      <c r="OJ849" s="2" t="s">
        <v>226</v>
      </c>
      <c r="OK849" s="2" t="s">
        <v>238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252</v>
      </c>
      <c r="OT849" s="2" t="s">
        <v>237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239</v>
      </c>
      <c r="PF849" s="2" t="s">
        <v>237</v>
      </c>
      <c r="PG849" s="2" t="s">
        <v>3085</v>
      </c>
      <c r="PH849" s="2" t="s">
        <v>226</v>
      </c>
      <c r="PI849" s="2" t="s">
        <v>238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239</v>
      </c>
      <c r="QP849" s="2" t="s">
        <v>237</v>
      </c>
      <c r="QQ849" s="2" t="s">
        <v>4019</v>
      </c>
      <c r="QR849" s="2" t="s">
        <v>226</v>
      </c>
      <c r="QS849" s="2" t="s">
        <v>238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266</v>
      </c>
      <c r="RB849" s="2" t="s">
        <v>237</v>
      </c>
      <c r="RC849" s="2" t="s">
        <v>226</v>
      </c>
      <c r="RD849" s="2" t="s">
        <v>226</v>
      </c>
      <c r="RE849" s="2" t="s">
        <v>238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252</v>
      </c>
      <c r="RN849" s="2" t="s">
        <v>237</v>
      </c>
      <c r="RO849" s="2" t="s">
        <v>226</v>
      </c>
      <c r="RP849" s="2" t="s">
        <v>226</v>
      </c>
      <c r="RQ849" s="2" t="s">
        <v>238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239</v>
      </c>
      <c r="RZ849" s="2" t="s">
        <v>237</v>
      </c>
      <c r="SA849" s="2" t="s">
        <v>1593</v>
      </c>
      <c r="SB849" s="2" t="s">
        <v>4684</v>
      </c>
      <c r="SC849" s="2" t="s">
        <v>238</v>
      </c>
      <c r="SD849" s="2" t="s">
        <v>226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</row>
    <row r="850">
      <c r="A850" s="2" t="s">
        <v>5324</v>
      </c>
      <c r="B850" s="2" t="s">
        <v>577</v>
      </c>
      <c r="C850" s="2" t="s">
        <v>5194</v>
      </c>
      <c r="D850" s="2" t="s">
        <v>215</v>
      </c>
      <c r="E850" s="2" t="s">
        <v>216</v>
      </c>
      <c r="F850" s="2" t="s">
        <v>5316</v>
      </c>
      <c r="G850" s="2" t="s">
        <v>3039</v>
      </c>
      <c r="H850" s="2" t="s">
        <v>5317</v>
      </c>
      <c r="I850" s="2" t="s">
        <v>5318</v>
      </c>
      <c r="J850" s="2" t="s">
        <v>221</v>
      </c>
      <c r="K850" s="2" t="s">
        <v>583</v>
      </c>
      <c r="L850" s="3">
        <v>61.19</v>
      </c>
      <c r="M850" s="3">
        <v>64.25</v>
      </c>
      <c r="N850" s="3">
        <v>139.99</v>
      </c>
      <c r="O850" s="2" t="s">
        <v>302</v>
      </c>
      <c r="P850" s="2" t="s">
        <v>284</v>
      </c>
      <c r="Q850" s="2" t="s">
        <v>225</v>
      </c>
      <c r="R850" s="2" t="s">
        <v>226</v>
      </c>
      <c r="S850" s="2" t="s">
        <v>5325</v>
      </c>
      <c r="T850" s="2" t="s">
        <v>228</v>
      </c>
      <c r="U850" s="2" t="s">
        <v>452</v>
      </c>
      <c r="V850" s="2" t="s">
        <v>2685</v>
      </c>
      <c r="W850" s="2" t="s">
        <v>1894</v>
      </c>
      <c r="X850" s="2" t="s">
        <v>971</v>
      </c>
      <c r="Y850" s="2" t="s">
        <v>1997</v>
      </c>
      <c r="Z850" s="4"/>
      <c r="AA850" s="4">
        <f>=ROUNDDOWN({0},0)</f>
      </c>
      <c r="AB850" s="5"/>
      <c r="AC850" s="2" t="s">
        <v>226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/>
      <c r="AQ850" s="8"/>
      <c r="AR850" s="4">
        <v>53</v>
      </c>
      <c r="AS850" s="8">
        <v>3549.87</v>
      </c>
      <c r="AT850" s="7">
        <v>-1</v>
      </c>
      <c r="AU850" s="7">
        <v>-1</v>
      </c>
      <c r="AV850" s="4" t="s">
        <v>226</v>
      </c>
      <c r="AW850" s="8" t="s">
        <v>226</v>
      </c>
      <c r="AX850" s="4">
        <v>65</v>
      </c>
      <c r="AY850" s="8">
        <v>4428.7</v>
      </c>
      <c r="AZ850" s="7" t="s">
        <v>226</v>
      </c>
      <c r="BA850" s="7" t="s">
        <v>226</v>
      </c>
      <c r="BB850" s="7"/>
      <c r="BC850" s="4" t="s">
        <v>226</v>
      </c>
      <c r="BD850" s="8" t="s">
        <v>226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 t="s">
        <v>226</v>
      </c>
      <c r="BJ850" s="4"/>
      <c r="BK850" s="8"/>
      <c r="BL850" s="2" t="s">
        <v>5326</v>
      </c>
      <c r="BM850" s="7"/>
      <c r="BN850" s="7"/>
      <c r="BO850" s="4"/>
      <c r="BP850" s="8"/>
      <c r="BQ850" s="4">
        <v>4</v>
      </c>
      <c r="BR850" s="8">
        <v>275.76</v>
      </c>
      <c r="BS850" s="7">
        <v>-1</v>
      </c>
      <c r="BT850" s="7">
        <v>-1</v>
      </c>
      <c r="BU850" s="2" t="s">
        <v>239</v>
      </c>
      <c r="BV850" s="2" t="s">
        <v>237</v>
      </c>
      <c r="BW850" s="2" t="s">
        <v>226</v>
      </c>
      <c r="BX850" s="2" t="s">
        <v>602</v>
      </c>
      <c r="BY850" s="2" t="s">
        <v>238</v>
      </c>
      <c r="BZ850" s="2" t="s">
        <v>226</v>
      </c>
      <c r="CA850" s="4"/>
      <c r="CB850" s="8"/>
      <c r="CC850" s="4">
        <v>28</v>
      </c>
      <c r="CD850" s="8">
        <v>2045.12</v>
      </c>
      <c r="CE850" s="7">
        <v>-1</v>
      </c>
      <c r="CF850" s="7">
        <v>-1</v>
      </c>
      <c r="CG850" s="2" t="s">
        <v>239</v>
      </c>
      <c r="CH850" s="2" t="s">
        <v>237</v>
      </c>
      <c r="CI850" s="2" t="s">
        <v>1064</v>
      </c>
      <c r="CJ850" s="2" t="s">
        <v>2054</v>
      </c>
      <c r="CK850" s="2" t="s">
        <v>238</v>
      </c>
      <c r="CL850" s="2" t="s">
        <v>226</v>
      </c>
      <c r="CM850" s="4"/>
      <c r="CN850" s="8"/>
      <c r="CO850" s="4">
        <v>4</v>
      </c>
      <c r="CP850" s="8">
        <v>292.16</v>
      </c>
      <c r="CQ850" s="7">
        <v>-1</v>
      </c>
      <c r="CR850" s="7">
        <v>-1</v>
      </c>
      <c r="CS850" s="2" t="s">
        <v>239</v>
      </c>
      <c r="CT850" s="2" t="s">
        <v>237</v>
      </c>
      <c r="CU850" s="2" t="s">
        <v>1452</v>
      </c>
      <c r="CV850" s="2" t="s">
        <v>3637</v>
      </c>
      <c r="CW850" s="2" t="s">
        <v>238</v>
      </c>
      <c r="CX850" s="2" t="s">
        <v>226</v>
      </c>
      <c r="CY850" s="4"/>
      <c r="CZ850" s="8"/>
      <c r="DA850" s="4">
        <v>6</v>
      </c>
      <c r="DB850" s="8">
        <v>274.5</v>
      </c>
      <c r="DC850" s="7">
        <v>-1</v>
      </c>
      <c r="DD850" s="7">
        <v>-1</v>
      </c>
      <c r="DE850" s="2" t="s">
        <v>239</v>
      </c>
      <c r="DF850" s="2" t="s">
        <v>237</v>
      </c>
      <c r="DG850" s="2" t="s">
        <v>1812</v>
      </c>
      <c r="DH850" s="2" t="s">
        <v>1828</v>
      </c>
      <c r="DI850" s="2" t="s">
        <v>291</v>
      </c>
      <c r="DJ850" s="2" t="s">
        <v>226</v>
      </c>
      <c r="DK850" s="4"/>
      <c r="DL850" s="8"/>
      <c r="DM850" s="4">
        <v>3</v>
      </c>
      <c r="DN850" s="8">
        <v>131.65</v>
      </c>
      <c r="DO850" s="7">
        <v>-1</v>
      </c>
      <c r="DP850" s="7">
        <v>-1</v>
      </c>
      <c r="DQ850" s="2" t="s">
        <v>239</v>
      </c>
      <c r="DR850" s="2" t="s">
        <v>237</v>
      </c>
      <c r="DS850" s="2" t="s">
        <v>2188</v>
      </c>
      <c r="DT850" s="2" t="s">
        <v>3622</v>
      </c>
      <c r="DU850" s="2" t="s">
        <v>291</v>
      </c>
      <c r="DV850" s="2" t="s">
        <v>226</v>
      </c>
      <c r="DW850" s="4"/>
      <c r="DX850" s="8"/>
      <c r="DY850" s="4">
        <v>1</v>
      </c>
      <c r="DZ850" s="8">
        <v>67.46</v>
      </c>
      <c r="EA850" s="7">
        <v>-1</v>
      </c>
      <c r="EB850" s="7">
        <v>-1</v>
      </c>
      <c r="EC850" s="2" t="s">
        <v>239</v>
      </c>
      <c r="ED850" s="2" t="s">
        <v>237</v>
      </c>
      <c r="EE850" s="2" t="s">
        <v>463</v>
      </c>
      <c r="EF850" s="2" t="s">
        <v>543</v>
      </c>
      <c r="EG850" s="2" t="s">
        <v>238</v>
      </c>
      <c r="EH850" s="2" t="s">
        <v>226</v>
      </c>
      <c r="EI850" s="4"/>
      <c r="EJ850" s="8"/>
      <c r="EK850" s="4">
        <v>3</v>
      </c>
      <c r="EL850" s="8">
        <v>203.01</v>
      </c>
      <c r="EM850" s="7">
        <v>-1</v>
      </c>
      <c r="EN850" s="7">
        <v>-1</v>
      </c>
      <c r="EO850" s="2" t="s">
        <v>239</v>
      </c>
      <c r="EP850" s="2" t="s">
        <v>237</v>
      </c>
      <c r="EQ850" s="2" t="s">
        <v>1452</v>
      </c>
      <c r="ER850" s="2" t="s">
        <v>1108</v>
      </c>
      <c r="ES850" s="2" t="s">
        <v>238</v>
      </c>
      <c r="ET850" s="2" t="s">
        <v>226</v>
      </c>
      <c r="EU850" s="4"/>
      <c r="EV850" s="8"/>
      <c r="EW850" s="4">
        <v>3</v>
      </c>
      <c r="EX850" s="8">
        <v>192.75</v>
      </c>
      <c r="EY850" s="7">
        <v>-1</v>
      </c>
      <c r="EZ850" s="7">
        <v>-1</v>
      </c>
      <c r="FA850" s="2" t="s">
        <v>239</v>
      </c>
      <c r="FB850" s="2" t="s">
        <v>237</v>
      </c>
      <c r="FC850" s="2" t="s">
        <v>1115</v>
      </c>
      <c r="FD850" s="2" t="s">
        <v>5327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237</v>
      </c>
      <c r="FO850" s="2" t="s">
        <v>1541</v>
      </c>
      <c r="FP850" s="2" t="s">
        <v>4112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226</v>
      </c>
      <c r="FZ850" s="2" t="s">
        <v>226</v>
      </c>
      <c r="GA850" s="2" t="s">
        <v>226</v>
      </c>
      <c r="GB850" s="2" t="s">
        <v>226</v>
      </c>
      <c r="GC850" s="2" t="s">
        <v>226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252</v>
      </c>
      <c r="GL850" s="2" t="s">
        <v>237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>
        <v>1</v>
      </c>
      <c r="GT850" s="8">
        <v>67.46</v>
      </c>
      <c r="GU850" s="7">
        <v>-1</v>
      </c>
      <c r="GV850" s="7">
        <v>-1</v>
      </c>
      <c r="GW850" s="2" t="s">
        <v>239</v>
      </c>
      <c r="GX850" s="2" t="s">
        <v>237</v>
      </c>
      <c r="GY850" s="2" t="s">
        <v>3222</v>
      </c>
      <c r="GZ850" s="2" t="s">
        <v>3507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252</v>
      </c>
      <c r="HJ850" s="2" t="s">
        <v>237</v>
      </c>
      <c r="HK850" s="2" t="s">
        <v>226</v>
      </c>
      <c r="HL850" s="2" t="s">
        <v>226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239</v>
      </c>
      <c r="HV850" s="2" t="s">
        <v>237</v>
      </c>
      <c r="HW850" s="2" t="s">
        <v>1855</v>
      </c>
      <c r="HX850" s="2" t="s">
        <v>1856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237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226</v>
      </c>
      <c r="IT850" s="2" t="s">
        <v>226</v>
      </c>
      <c r="IU850" s="2" t="s">
        <v>226</v>
      </c>
      <c r="IV850" s="2" t="s">
        <v>226</v>
      </c>
      <c r="IW850" s="2" t="s">
        <v>226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252</v>
      </c>
      <c r="JF850" s="2" t="s">
        <v>237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252</v>
      </c>
      <c r="JR850" s="2" t="s">
        <v>237</v>
      </c>
      <c r="JS850" s="2" t="s">
        <v>226</v>
      </c>
      <c r="JT850" s="2" t="s">
        <v>226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237</v>
      </c>
      <c r="KE850" s="2" t="s">
        <v>226</v>
      </c>
      <c r="KF850" s="2" t="s">
        <v>226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337</v>
      </c>
      <c r="KP850" s="2" t="s">
        <v>237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239</v>
      </c>
      <c r="LB850" s="2" t="s">
        <v>237</v>
      </c>
      <c r="LC850" s="2" t="s">
        <v>1406</v>
      </c>
      <c r="LD850" s="2" t="s">
        <v>621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252</v>
      </c>
      <c r="LN850" s="2" t="s">
        <v>237</v>
      </c>
      <c r="LO850" s="2" t="s">
        <v>226</v>
      </c>
      <c r="LP850" s="2" t="s">
        <v>226</v>
      </c>
      <c r="LQ850" s="2" t="s">
        <v>238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226</v>
      </c>
      <c r="ML850" s="2" t="s">
        <v>226</v>
      </c>
      <c r="MM850" s="2" t="s">
        <v>226</v>
      </c>
      <c r="MN850" s="2" t="s">
        <v>226</v>
      </c>
      <c r="MO850" s="2" t="s">
        <v>226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236</v>
      </c>
      <c r="MX850" s="2" t="s">
        <v>237</v>
      </c>
      <c r="MY850" s="2" t="s">
        <v>226</v>
      </c>
      <c r="MZ850" s="2" t="s">
        <v>226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239</v>
      </c>
      <c r="NJ850" s="2" t="s">
        <v>261</v>
      </c>
      <c r="NK850" s="2" t="s">
        <v>3360</v>
      </c>
      <c r="NL850" s="2" t="s">
        <v>5328</v>
      </c>
      <c r="NM850" s="2" t="s">
        <v>238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239</v>
      </c>
      <c r="NV850" s="2" t="s">
        <v>237</v>
      </c>
      <c r="NW850" s="2" t="s">
        <v>1212</v>
      </c>
      <c r="NX850" s="2" t="s">
        <v>1057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252</v>
      </c>
      <c r="OH850" s="2" t="s">
        <v>237</v>
      </c>
      <c r="OI850" s="2" t="s">
        <v>226</v>
      </c>
      <c r="OJ850" s="2" t="s">
        <v>226</v>
      </c>
      <c r="OK850" s="2" t="s">
        <v>238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252</v>
      </c>
      <c r="OT850" s="2" t="s">
        <v>237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226</v>
      </c>
      <c r="PF850" s="2" t="s">
        <v>226</v>
      </c>
      <c r="PG850" s="2" t="s">
        <v>226</v>
      </c>
      <c r="PH850" s="2" t="s">
        <v>226</v>
      </c>
      <c r="PI850" s="2" t="s">
        <v>226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226</v>
      </c>
      <c r="QD850" s="2" t="s">
        <v>226</v>
      </c>
      <c r="QE850" s="2" t="s">
        <v>226</v>
      </c>
      <c r="QF850" s="2" t="s">
        <v>226</v>
      </c>
      <c r="QG850" s="2" t="s">
        <v>226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239</v>
      </c>
      <c r="QP850" s="2" t="s">
        <v>237</v>
      </c>
      <c r="QQ850" s="2" t="s">
        <v>4019</v>
      </c>
      <c r="QR850" s="2" t="s">
        <v>1025</v>
      </c>
      <c r="QS850" s="2" t="s">
        <v>238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266</v>
      </c>
      <c r="RB850" s="2" t="s">
        <v>237</v>
      </c>
      <c r="RC850" s="2" t="s">
        <v>226</v>
      </c>
      <c r="RD850" s="2" t="s">
        <v>226</v>
      </c>
      <c r="RE850" s="2" t="s">
        <v>238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252</v>
      </c>
      <c r="RN850" s="2" t="s">
        <v>237</v>
      </c>
      <c r="RO850" s="2" t="s">
        <v>226</v>
      </c>
      <c r="RP850" s="2" t="s">
        <v>226</v>
      </c>
      <c r="RQ850" s="2" t="s">
        <v>238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239</v>
      </c>
      <c r="RZ850" s="2" t="s">
        <v>237</v>
      </c>
      <c r="SA850" s="2" t="s">
        <v>1593</v>
      </c>
      <c r="SB850" s="2" t="s">
        <v>757</v>
      </c>
      <c r="SC850" s="2" t="s">
        <v>238</v>
      </c>
      <c r="SD850" s="2" t="s">
        <v>226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</row>
    <row r="851">
      <c r="A851" s="2" t="s">
        <v>5329</v>
      </c>
      <c r="B851" s="2" t="s">
        <v>577</v>
      </c>
      <c r="C851" s="2" t="s">
        <v>5194</v>
      </c>
      <c r="D851" s="2" t="s">
        <v>215</v>
      </c>
      <c r="E851" s="2" t="s">
        <v>216</v>
      </c>
      <c r="F851" s="2" t="s">
        <v>5316</v>
      </c>
      <c r="G851" s="2" t="s">
        <v>3039</v>
      </c>
      <c r="H851" s="2" t="s">
        <v>5317</v>
      </c>
      <c r="I851" s="2" t="s">
        <v>5318</v>
      </c>
      <c r="J851" s="2" t="s">
        <v>268</v>
      </c>
      <c r="K851" s="2" t="s">
        <v>583</v>
      </c>
      <c r="L851" s="3">
        <v>71.39</v>
      </c>
      <c r="M851" s="3">
        <v>74.96</v>
      </c>
      <c r="N851" s="3">
        <v>159.99</v>
      </c>
      <c r="O851" s="2" t="s">
        <v>302</v>
      </c>
      <c r="P851" s="2" t="s">
        <v>284</v>
      </c>
      <c r="Q851" s="2" t="s">
        <v>225</v>
      </c>
      <c r="R851" s="2" t="s">
        <v>226</v>
      </c>
      <c r="S851" s="2" t="s">
        <v>5325</v>
      </c>
      <c r="T851" s="2" t="s">
        <v>228</v>
      </c>
      <c r="U851" s="2" t="s">
        <v>452</v>
      </c>
      <c r="V851" s="2" t="s">
        <v>2685</v>
      </c>
      <c r="W851" s="2" t="s">
        <v>1894</v>
      </c>
      <c r="X851" s="2" t="s">
        <v>971</v>
      </c>
      <c r="Y851" s="2" t="s">
        <v>1997</v>
      </c>
      <c r="Z851" s="4"/>
      <c r="AA851" s="4">
        <f>=ROUNDDOWN({0},0)</f>
      </c>
      <c r="AB851" s="5"/>
      <c r="AC851" s="2" t="s">
        <v>226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/>
      <c r="AQ851" s="8"/>
      <c r="AR851" s="4">
        <v>12</v>
      </c>
      <c r="AS851" s="8">
        <v>878.83</v>
      </c>
      <c r="AT851" s="7">
        <v>-1</v>
      </c>
      <c r="AU851" s="7">
        <v>-1</v>
      </c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/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 t="s">
        <v>226</v>
      </c>
      <c r="BJ851" s="4"/>
      <c r="BK851" s="8"/>
      <c r="BL851" s="2" t="s">
        <v>5330</v>
      </c>
      <c r="BM851" s="7"/>
      <c r="BN851" s="7"/>
      <c r="BO851" s="4"/>
      <c r="BP851" s="8"/>
      <c r="BQ851" s="4"/>
      <c r="BR851" s="8"/>
      <c r="BS851" s="7"/>
      <c r="BT851" s="7"/>
      <c r="BU851" s="2" t="s">
        <v>239</v>
      </c>
      <c r="BV851" s="2" t="s">
        <v>237</v>
      </c>
      <c r="BW851" s="2" t="s">
        <v>1275</v>
      </c>
      <c r="BX851" s="2" t="s">
        <v>746</v>
      </c>
      <c r="BY851" s="2" t="s">
        <v>238</v>
      </c>
      <c r="BZ851" s="2" t="s">
        <v>226</v>
      </c>
      <c r="CA851" s="4"/>
      <c r="CB851" s="8"/>
      <c r="CC851" s="4">
        <v>3</v>
      </c>
      <c r="CD851" s="8">
        <v>258.96</v>
      </c>
      <c r="CE851" s="7">
        <v>-1</v>
      </c>
      <c r="CF851" s="7">
        <v>-1</v>
      </c>
      <c r="CG851" s="2" t="s">
        <v>239</v>
      </c>
      <c r="CH851" s="2" t="s">
        <v>237</v>
      </c>
      <c r="CI851" s="2" t="s">
        <v>1064</v>
      </c>
      <c r="CJ851" s="2" t="s">
        <v>1028</v>
      </c>
      <c r="CK851" s="2" t="s">
        <v>238</v>
      </c>
      <c r="CL851" s="2" t="s">
        <v>226</v>
      </c>
      <c r="CM851" s="4"/>
      <c r="CN851" s="8"/>
      <c r="CO851" s="4"/>
      <c r="CP851" s="8"/>
      <c r="CQ851" s="7"/>
      <c r="CR851" s="7"/>
      <c r="CS851" s="2" t="s">
        <v>239</v>
      </c>
      <c r="CT851" s="2" t="s">
        <v>237</v>
      </c>
      <c r="CU851" s="2" t="s">
        <v>1452</v>
      </c>
      <c r="CV851" s="2" t="s">
        <v>1106</v>
      </c>
      <c r="CW851" s="2" t="s">
        <v>238</v>
      </c>
      <c r="CX851" s="2" t="s">
        <v>226</v>
      </c>
      <c r="CY851" s="4"/>
      <c r="CZ851" s="8"/>
      <c r="DA851" s="4">
        <v>2</v>
      </c>
      <c r="DB851" s="8">
        <v>145.58</v>
      </c>
      <c r="DC851" s="7">
        <v>-1</v>
      </c>
      <c r="DD851" s="7">
        <v>-1</v>
      </c>
      <c r="DE851" s="2" t="s">
        <v>239</v>
      </c>
      <c r="DF851" s="2" t="s">
        <v>237</v>
      </c>
      <c r="DG851" s="2" t="s">
        <v>1812</v>
      </c>
      <c r="DH851" s="2" t="s">
        <v>595</v>
      </c>
      <c r="DI851" s="2" t="s">
        <v>291</v>
      </c>
      <c r="DJ851" s="2" t="s">
        <v>226</v>
      </c>
      <c r="DK851" s="4"/>
      <c r="DL851" s="8"/>
      <c r="DM851" s="4">
        <v>2</v>
      </c>
      <c r="DN851" s="8">
        <v>95.74</v>
      </c>
      <c r="DO851" s="7">
        <v>-1</v>
      </c>
      <c r="DP851" s="7">
        <v>-1</v>
      </c>
      <c r="DQ851" s="2" t="s">
        <v>239</v>
      </c>
      <c r="DR851" s="2" t="s">
        <v>237</v>
      </c>
      <c r="DS851" s="2" t="s">
        <v>2188</v>
      </c>
      <c r="DT851" s="2" t="s">
        <v>2063</v>
      </c>
      <c r="DU851" s="2" t="s">
        <v>291</v>
      </c>
      <c r="DV851" s="2" t="s">
        <v>226</v>
      </c>
      <c r="DW851" s="4"/>
      <c r="DX851" s="8"/>
      <c r="DY851" s="4"/>
      <c r="DZ851" s="8"/>
      <c r="EA851" s="7"/>
      <c r="EB851" s="7"/>
      <c r="EC851" s="2" t="s">
        <v>239</v>
      </c>
      <c r="ED851" s="2" t="s">
        <v>237</v>
      </c>
      <c r="EE851" s="2" t="s">
        <v>463</v>
      </c>
      <c r="EF851" s="2" t="s">
        <v>414</v>
      </c>
      <c r="EG851" s="2" t="s">
        <v>238</v>
      </c>
      <c r="EH851" s="2" t="s">
        <v>226</v>
      </c>
      <c r="EI851" s="4"/>
      <c r="EJ851" s="8"/>
      <c r="EK851" s="4"/>
      <c r="EL851" s="8"/>
      <c r="EM851" s="7"/>
      <c r="EN851" s="7"/>
      <c r="EO851" s="2" t="s">
        <v>239</v>
      </c>
      <c r="EP851" s="2" t="s">
        <v>237</v>
      </c>
      <c r="EQ851" s="2" t="s">
        <v>1452</v>
      </c>
      <c r="ER851" s="2" t="s">
        <v>4442</v>
      </c>
      <c r="ES851" s="2" t="s">
        <v>238</v>
      </c>
      <c r="ET851" s="2" t="s">
        <v>226</v>
      </c>
      <c r="EU851" s="4"/>
      <c r="EV851" s="8"/>
      <c r="EW851" s="4">
        <v>4</v>
      </c>
      <c r="EX851" s="8">
        <v>299.84</v>
      </c>
      <c r="EY851" s="7">
        <v>-1</v>
      </c>
      <c r="EZ851" s="7">
        <v>-1</v>
      </c>
      <c r="FA851" s="2" t="s">
        <v>239</v>
      </c>
      <c r="FB851" s="2" t="s">
        <v>237</v>
      </c>
      <c r="FC851" s="2" t="s">
        <v>1115</v>
      </c>
      <c r="FD851" s="2" t="s">
        <v>3251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237</v>
      </c>
      <c r="FO851" s="2" t="s">
        <v>1541</v>
      </c>
      <c r="FP851" s="2" t="s">
        <v>4112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226</v>
      </c>
      <c r="FZ851" s="2" t="s">
        <v>226</v>
      </c>
      <c r="GA851" s="2" t="s">
        <v>226</v>
      </c>
      <c r="GB851" s="2" t="s">
        <v>226</v>
      </c>
      <c r="GC851" s="2" t="s">
        <v>226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252</v>
      </c>
      <c r="GL851" s="2" t="s">
        <v>237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>
        <v>1</v>
      </c>
      <c r="GT851" s="8">
        <v>78.71</v>
      </c>
      <c r="GU851" s="7">
        <v>-1</v>
      </c>
      <c r="GV851" s="7">
        <v>-1</v>
      </c>
      <c r="GW851" s="2" t="s">
        <v>239</v>
      </c>
      <c r="GX851" s="2" t="s">
        <v>237</v>
      </c>
      <c r="GY851" s="2" t="s">
        <v>3222</v>
      </c>
      <c r="GZ851" s="2" t="s">
        <v>848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252</v>
      </c>
      <c r="HJ851" s="2" t="s">
        <v>237</v>
      </c>
      <c r="HK851" s="2" t="s">
        <v>226</v>
      </c>
      <c r="HL851" s="2" t="s">
        <v>226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239</v>
      </c>
      <c r="HV851" s="2" t="s">
        <v>237</v>
      </c>
      <c r="HW851" s="2" t="s">
        <v>1855</v>
      </c>
      <c r="HX851" s="2" t="s">
        <v>588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237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226</v>
      </c>
      <c r="IT851" s="2" t="s">
        <v>226</v>
      </c>
      <c r="IU851" s="2" t="s">
        <v>226</v>
      </c>
      <c r="IV851" s="2" t="s">
        <v>226</v>
      </c>
      <c r="IW851" s="2" t="s">
        <v>226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252</v>
      </c>
      <c r="JF851" s="2" t="s">
        <v>237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252</v>
      </c>
      <c r="JR851" s="2" t="s">
        <v>237</v>
      </c>
      <c r="JS851" s="2" t="s">
        <v>226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237</v>
      </c>
      <c r="KE851" s="2" t="s">
        <v>226</v>
      </c>
      <c r="KF851" s="2" t="s">
        <v>226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337</v>
      </c>
      <c r="KP851" s="2" t="s">
        <v>237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239</v>
      </c>
      <c r="LB851" s="2" t="s">
        <v>237</v>
      </c>
      <c r="LC851" s="2" t="s">
        <v>1823</v>
      </c>
      <c r="LD851" s="2" t="s">
        <v>1959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252</v>
      </c>
      <c r="LN851" s="2" t="s">
        <v>237</v>
      </c>
      <c r="LO851" s="2" t="s">
        <v>226</v>
      </c>
      <c r="LP851" s="2" t="s">
        <v>226</v>
      </c>
      <c r="LQ851" s="2" t="s">
        <v>238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226</v>
      </c>
      <c r="ML851" s="2" t="s">
        <v>226</v>
      </c>
      <c r="MM851" s="2" t="s">
        <v>226</v>
      </c>
      <c r="MN851" s="2" t="s">
        <v>226</v>
      </c>
      <c r="MO851" s="2" t="s">
        <v>226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236</v>
      </c>
      <c r="MX851" s="2" t="s">
        <v>237</v>
      </c>
      <c r="MY851" s="2" t="s">
        <v>226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239</v>
      </c>
      <c r="NJ851" s="2" t="s">
        <v>237</v>
      </c>
      <c r="NK851" s="2" t="s">
        <v>3360</v>
      </c>
      <c r="NL851" s="2" t="s">
        <v>1448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239</v>
      </c>
      <c r="NV851" s="2" t="s">
        <v>237</v>
      </c>
      <c r="NW851" s="2" t="s">
        <v>1212</v>
      </c>
      <c r="NX851" s="2" t="s">
        <v>800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252</v>
      </c>
      <c r="OH851" s="2" t="s">
        <v>237</v>
      </c>
      <c r="OI851" s="2" t="s">
        <v>226</v>
      </c>
      <c r="OJ851" s="2" t="s">
        <v>226</v>
      </c>
      <c r="OK851" s="2" t="s">
        <v>238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252</v>
      </c>
      <c r="OT851" s="2" t="s">
        <v>237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226</v>
      </c>
      <c r="PF851" s="2" t="s">
        <v>226</v>
      </c>
      <c r="PG851" s="2" t="s">
        <v>226</v>
      </c>
      <c r="PH851" s="2" t="s">
        <v>226</v>
      </c>
      <c r="PI851" s="2" t="s">
        <v>226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226</v>
      </c>
      <c r="QD851" s="2" t="s">
        <v>226</v>
      </c>
      <c r="QE851" s="2" t="s">
        <v>226</v>
      </c>
      <c r="QF851" s="2" t="s">
        <v>226</v>
      </c>
      <c r="QG851" s="2" t="s">
        <v>226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239</v>
      </c>
      <c r="QP851" s="2" t="s">
        <v>237</v>
      </c>
      <c r="QQ851" s="2" t="s">
        <v>4019</v>
      </c>
      <c r="QR851" s="2" t="s">
        <v>1672</v>
      </c>
      <c r="QS851" s="2" t="s">
        <v>238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266</v>
      </c>
      <c r="RB851" s="2" t="s">
        <v>237</v>
      </c>
      <c r="RC851" s="2" t="s">
        <v>226</v>
      </c>
      <c r="RD851" s="2" t="s">
        <v>226</v>
      </c>
      <c r="RE851" s="2" t="s">
        <v>238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252</v>
      </c>
      <c r="RN851" s="2" t="s">
        <v>237</v>
      </c>
      <c r="RO851" s="2" t="s">
        <v>226</v>
      </c>
      <c r="RP851" s="2" t="s">
        <v>226</v>
      </c>
      <c r="RQ851" s="2" t="s">
        <v>238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239</v>
      </c>
      <c r="RZ851" s="2" t="s">
        <v>237</v>
      </c>
      <c r="SA851" s="2" t="s">
        <v>1593</v>
      </c>
      <c r="SB851" s="2" t="s">
        <v>5331</v>
      </c>
      <c r="SC851" s="2" t="s">
        <v>238</v>
      </c>
      <c r="SD851" s="2" t="s">
        <v>226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</row>
    <row r="852">
      <c r="A852" s="2" t="s">
        <v>5332</v>
      </c>
      <c r="B852" s="2" t="s">
        <v>577</v>
      </c>
      <c r="C852" s="2" t="s">
        <v>5194</v>
      </c>
      <c r="D852" s="2" t="s">
        <v>215</v>
      </c>
      <c r="E852" s="2" t="s">
        <v>216</v>
      </c>
      <c r="F852" s="2" t="s">
        <v>5333</v>
      </c>
      <c r="G852" s="2" t="s">
        <v>5334</v>
      </c>
      <c r="H852" s="2" t="s">
        <v>5335</v>
      </c>
      <c r="I852" s="2" t="s">
        <v>5336</v>
      </c>
      <c r="J852" s="2" t="s">
        <v>221</v>
      </c>
      <c r="K852" s="2" t="s">
        <v>282</v>
      </c>
      <c r="L852" s="3">
        <v>65</v>
      </c>
      <c r="M852" s="3">
        <v>68.25</v>
      </c>
      <c r="N852" s="3">
        <v>129.99</v>
      </c>
      <c r="O852" s="2" t="s">
        <v>283</v>
      </c>
      <c r="P852" s="2" t="s">
        <v>284</v>
      </c>
      <c r="Q852" s="2" t="s">
        <v>225</v>
      </c>
      <c r="R852" s="2" t="s">
        <v>226</v>
      </c>
      <c r="S852" s="2" t="s">
        <v>5337</v>
      </c>
      <c r="T852" s="2" t="s">
        <v>228</v>
      </c>
      <c r="U852" s="2" t="s">
        <v>371</v>
      </c>
      <c r="V852" s="2" t="s">
        <v>970</v>
      </c>
      <c r="W852" s="2" t="s">
        <v>971</v>
      </c>
      <c r="X852" s="2" t="s">
        <v>231</v>
      </c>
      <c r="Y852" s="2" t="s">
        <v>426</v>
      </c>
      <c r="Z852" s="4"/>
      <c r="AA852" s="4">
        <f>=ROUNDDOWN({0},0)</f>
      </c>
      <c r="AB852" s="5">
        <v>66.3</v>
      </c>
      <c r="AC852" s="2" t="s">
        <v>226</v>
      </c>
      <c r="AD852" s="4"/>
      <c r="AE852" s="4"/>
      <c r="AF852" s="6">
        <v>65</v>
      </c>
      <c r="AG852" s="6"/>
      <c r="AH852" s="7">
        <v>0.2024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>
        <v>27</v>
      </c>
      <c r="AQ852" s="8">
        <v>1236.81</v>
      </c>
      <c r="AR852" s="4">
        <v>13</v>
      </c>
      <c r="AS852" s="8">
        <v>833.33</v>
      </c>
      <c r="AT852" s="7">
        <v>1.0769</v>
      </c>
      <c r="AU852" s="7">
        <v>0.4842</v>
      </c>
      <c r="AV852" s="4">
        <v>49</v>
      </c>
      <c r="AW852" s="8">
        <v>2443.95</v>
      </c>
      <c r="AX852" s="4">
        <v>46</v>
      </c>
      <c r="AY852" s="8">
        <v>3359.6</v>
      </c>
      <c r="AZ852" s="7">
        <v>0.0652</v>
      </c>
      <c r="BA852" s="7">
        <v>-0.2725</v>
      </c>
      <c r="BB852" s="7">
        <v>0.5061</v>
      </c>
      <c r="BC852" s="4">
        <v>49</v>
      </c>
      <c r="BD852" s="8">
        <v>2443.95</v>
      </c>
      <c r="BE852" s="4">
        <v>46</v>
      </c>
      <c r="BF852" s="8">
        <v>3359.6</v>
      </c>
      <c r="BG852" s="7">
        <v>0.0652</v>
      </c>
      <c r="BH852" s="7">
        <v>-0.2725</v>
      </c>
      <c r="BI852" s="7">
        <v>1</v>
      </c>
      <c r="BJ852" s="4">
        <v>27</v>
      </c>
      <c r="BK852" s="8">
        <v>1236.81</v>
      </c>
      <c r="BL852" s="2" t="s">
        <v>3180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337</v>
      </c>
      <c r="BV852" s="2" t="s">
        <v>237</v>
      </c>
      <c r="BW852" s="2" t="s">
        <v>226</v>
      </c>
      <c r="BX852" s="2" t="s">
        <v>226</v>
      </c>
      <c r="BY852" s="2" t="s">
        <v>238</v>
      </c>
      <c r="BZ852" s="2" t="s">
        <v>226</v>
      </c>
      <c r="CA852" s="4">
        <v>1</v>
      </c>
      <c r="CB852" s="8">
        <v>73.71</v>
      </c>
      <c r="CC852" s="4">
        <v>3</v>
      </c>
      <c r="CD852" s="8">
        <v>221.13</v>
      </c>
      <c r="CE852" s="7">
        <v>-0.6667</v>
      </c>
      <c r="CF852" s="7">
        <v>-0.6667</v>
      </c>
      <c r="CG852" s="2" t="s">
        <v>239</v>
      </c>
      <c r="CH852" s="2" t="s">
        <v>237</v>
      </c>
      <c r="CI852" s="2" t="s">
        <v>5338</v>
      </c>
      <c r="CJ852" s="2" t="s">
        <v>2518</v>
      </c>
      <c r="CK852" s="2" t="s">
        <v>238</v>
      </c>
      <c r="CL852" s="2" t="s">
        <v>226</v>
      </c>
      <c r="CM852" s="4"/>
      <c r="CN852" s="8"/>
      <c r="CO852" s="4"/>
      <c r="CP852" s="8"/>
      <c r="CQ852" s="7"/>
      <c r="CR852" s="7"/>
      <c r="CS852" s="2" t="s">
        <v>239</v>
      </c>
      <c r="CT852" s="2" t="s">
        <v>237</v>
      </c>
      <c r="CU852" s="2" t="s">
        <v>5338</v>
      </c>
      <c r="CV852" s="2" t="s">
        <v>926</v>
      </c>
      <c r="CW852" s="2" t="s">
        <v>238</v>
      </c>
      <c r="CX852" s="2" t="s">
        <v>226</v>
      </c>
      <c r="CY852" s="4">
        <v>22</v>
      </c>
      <c r="CZ852" s="8">
        <v>991.1</v>
      </c>
      <c r="DA852" s="4">
        <v>2</v>
      </c>
      <c r="DB852" s="8">
        <v>120.13</v>
      </c>
      <c r="DC852" s="7">
        <v>10</v>
      </c>
      <c r="DD852" s="7">
        <v>7.2502</v>
      </c>
      <c r="DE852" s="2" t="s">
        <v>239</v>
      </c>
      <c r="DF852" s="2" t="s">
        <v>237</v>
      </c>
      <c r="DG852" s="2" t="s">
        <v>376</v>
      </c>
      <c r="DH852" s="2" t="s">
        <v>309</v>
      </c>
      <c r="DI852" s="2" t="s">
        <v>291</v>
      </c>
      <c r="DJ852" s="2" t="s">
        <v>226</v>
      </c>
      <c r="DK852" s="4"/>
      <c r="DL852" s="8"/>
      <c r="DM852" s="4"/>
      <c r="DN852" s="8"/>
      <c r="DO852" s="7"/>
      <c r="DP852" s="7"/>
      <c r="DQ852" s="2" t="s">
        <v>239</v>
      </c>
      <c r="DR852" s="2" t="s">
        <v>237</v>
      </c>
      <c r="DS852" s="2" t="s">
        <v>5338</v>
      </c>
      <c r="DT852" s="2" t="s">
        <v>3368</v>
      </c>
      <c r="DU852" s="2" t="s">
        <v>291</v>
      </c>
      <c r="DV852" s="2" t="s">
        <v>226</v>
      </c>
      <c r="DW852" s="4">
        <v>4</v>
      </c>
      <c r="DX852" s="8">
        <v>172</v>
      </c>
      <c r="DY852" s="4">
        <v>1</v>
      </c>
      <c r="DZ852" s="8">
        <v>43</v>
      </c>
      <c r="EA852" s="7">
        <v>3</v>
      </c>
      <c r="EB852" s="7">
        <v>3</v>
      </c>
      <c r="EC852" s="2" t="s">
        <v>239</v>
      </c>
      <c r="ED852" s="2" t="s">
        <v>237</v>
      </c>
      <c r="EE852" s="2" t="s">
        <v>1762</v>
      </c>
      <c r="EF852" s="2" t="s">
        <v>497</v>
      </c>
      <c r="EG852" s="2" t="s">
        <v>238</v>
      </c>
      <c r="EH852" s="2" t="s">
        <v>226</v>
      </c>
      <c r="EI852" s="4"/>
      <c r="EJ852" s="8"/>
      <c r="EK852" s="4">
        <v>1</v>
      </c>
      <c r="EL852" s="8">
        <v>73.71</v>
      </c>
      <c r="EM852" s="7">
        <v>-1</v>
      </c>
      <c r="EN852" s="7">
        <v>-1</v>
      </c>
      <c r="EO852" s="2" t="s">
        <v>239</v>
      </c>
      <c r="EP852" s="2" t="s">
        <v>237</v>
      </c>
      <c r="EQ852" s="2" t="s">
        <v>449</v>
      </c>
      <c r="ER852" s="2" t="s">
        <v>277</v>
      </c>
      <c r="ES852" s="2" t="s">
        <v>238</v>
      </c>
      <c r="ET852" s="2" t="s">
        <v>226</v>
      </c>
      <c r="EU852" s="4"/>
      <c r="EV852" s="8"/>
      <c r="EW852" s="4">
        <v>6</v>
      </c>
      <c r="EX852" s="8">
        <v>375.36</v>
      </c>
      <c r="EY852" s="7">
        <v>-1</v>
      </c>
      <c r="EZ852" s="7">
        <v>-1</v>
      </c>
      <c r="FA852" s="2" t="s">
        <v>239</v>
      </c>
      <c r="FB852" s="2" t="s">
        <v>237</v>
      </c>
      <c r="FC852" s="2" t="s">
        <v>5339</v>
      </c>
      <c r="FD852" s="2" t="s">
        <v>1619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237</v>
      </c>
      <c r="FO852" s="2" t="s">
        <v>5338</v>
      </c>
      <c r="FP852" s="2" t="s">
        <v>226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226</v>
      </c>
      <c r="FZ852" s="2" t="s">
        <v>226</v>
      </c>
      <c r="GA852" s="2" t="s">
        <v>226</v>
      </c>
      <c r="GB852" s="2" t="s">
        <v>226</v>
      </c>
      <c r="GC852" s="2" t="s">
        <v>226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252</v>
      </c>
      <c r="GL852" s="2" t="s">
        <v>237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266</v>
      </c>
      <c r="GX852" s="2" t="s">
        <v>237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252</v>
      </c>
      <c r="HJ852" s="2" t="s">
        <v>237</v>
      </c>
      <c r="HK852" s="2" t="s">
        <v>226</v>
      </c>
      <c r="HL852" s="2" t="s">
        <v>226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236</v>
      </c>
      <c r="HV852" s="2" t="s">
        <v>237</v>
      </c>
      <c r="HW852" s="2" t="s">
        <v>226</v>
      </c>
      <c r="HX852" s="2" t="s">
        <v>226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237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252</v>
      </c>
      <c r="IT852" s="2" t="s">
        <v>237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252</v>
      </c>
      <c r="JF852" s="2" t="s">
        <v>237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252</v>
      </c>
      <c r="JR852" s="2" t="s">
        <v>237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237</v>
      </c>
      <c r="KE852" s="2" t="s">
        <v>226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237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252</v>
      </c>
      <c r="LB852" s="2" t="s">
        <v>237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252</v>
      </c>
      <c r="LN852" s="2" t="s">
        <v>237</v>
      </c>
      <c r="LO852" s="2" t="s">
        <v>226</v>
      </c>
      <c r="LP852" s="2" t="s">
        <v>226</v>
      </c>
      <c r="LQ852" s="2" t="s">
        <v>238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226</v>
      </c>
      <c r="ML852" s="2" t="s">
        <v>226</v>
      </c>
      <c r="MM852" s="2" t="s">
        <v>226</v>
      </c>
      <c r="MN852" s="2" t="s">
        <v>226</v>
      </c>
      <c r="MO852" s="2" t="s">
        <v>226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239</v>
      </c>
      <c r="MX852" s="2" t="s">
        <v>237</v>
      </c>
      <c r="MY852" s="2" t="s">
        <v>643</v>
      </c>
      <c r="MZ852" s="2" t="s">
        <v>226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239</v>
      </c>
      <c r="NJ852" s="2" t="s">
        <v>237</v>
      </c>
      <c r="NK852" s="2" t="s">
        <v>5338</v>
      </c>
      <c r="NL852" s="2" t="s">
        <v>509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239</v>
      </c>
      <c r="NV852" s="2" t="s">
        <v>237</v>
      </c>
      <c r="NW852" s="2" t="s">
        <v>1424</v>
      </c>
      <c r="NX852" s="2" t="s">
        <v>226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252</v>
      </c>
      <c r="OH852" s="2" t="s">
        <v>237</v>
      </c>
      <c r="OI852" s="2" t="s">
        <v>226</v>
      </c>
      <c r="OJ852" s="2" t="s">
        <v>226</v>
      </c>
      <c r="OK852" s="2" t="s">
        <v>238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252</v>
      </c>
      <c r="OT852" s="2" t="s">
        <v>237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226</v>
      </c>
      <c r="PF852" s="2" t="s">
        <v>226</v>
      </c>
      <c r="PG852" s="2" t="s">
        <v>226</v>
      </c>
      <c r="PH852" s="2" t="s">
        <v>226</v>
      </c>
      <c r="PI852" s="2" t="s">
        <v>226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266</v>
      </c>
      <c r="QD852" s="2" t="s">
        <v>237</v>
      </c>
      <c r="QE852" s="2" t="s">
        <v>226</v>
      </c>
      <c r="QF852" s="2" t="s">
        <v>226</v>
      </c>
      <c r="QG852" s="2" t="s">
        <v>238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226</v>
      </c>
      <c r="QP852" s="2" t="s">
        <v>226</v>
      </c>
      <c r="QQ852" s="2" t="s">
        <v>226</v>
      </c>
      <c r="QR852" s="2" t="s">
        <v>226</v>
      </c>
      <c r="QS852" s="2" t="s">
        <v>226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266</v>
      </c>
      <c r="RB852" s="2" t="s">
        <v>237</v>
      </c>
      <c r="RC852" s="2" t="s">
        <v>226</v>
      </c>
      <c r="RD852" s="2" t="s">
        <v>226</v>
      </c>
      <c r="RE852" s="2" t="s">
        <v>238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252</v>
      </c>
      <c r="RN852" s="2" t="s">
        <v>237</v>
      </c>
      <c r="RO852" s="2" t="s">
        <v>226</v>
      </c>
      <c r="RP852" s="2" t="s">
        <v>226</v>
      </c>
      <c r="RQ852" s="2" t="s">
        <v>238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226</v>
      </c>
      <c r="RZ852" s="2" t="s">
        <v>226</v>
      </c>
      <c r="SA852" s="2" t="s">
        <v>226</v>
      </c>
      <c r="SB852" s="2" t="s">
        <v>226</v>
      </c>
      <c r="SC852" s="2" t="s">
        <v>226</v>
      </c>
      <c r="SD852" s="2" t="s">
        <v>226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</row>
    <row r="853">
      <c r="A853" s="2" t="s">
        <v>5340</v>
      </c>
      <c r="B853" s="2" t="s">
        <v>577</v>
      </c>
      <c r="C853" s="2" t="s">
        <v>5194</v>
      </c>
      <c r="D853" s="2" t="s">
        <v>215</v>
      </c>
      <c r="E853" s="2" t="s">
        <v>216</v>
      </c>
      <c r="F853" s="2" t="s">
        <v>5333</v>
      </c>
      <c r="G853" s="2" t="s">
        <v>5334</v>
      </c>
      <c r="H853" s="2" t="s">
        <v>5335</v>
      </c>
      <c r="I853" s="2" t="s">
        <v>5336</v>
      </c>
      <c r="J853" s="2" t="s">
        <v>268</v>
      </c>
      <c r="K853" s="2" t="s">
        <v>282</v>
      </c>
      <c r="L853" s="3">
        <v>75</v>
      </c>
      <c r="M853" s="3">
        <v>78.75</v>
      </c>
      <c r="N853" s="3">
        <v>149.99</v>
      </c>
      <c r="O853" s="2" t="s">
        <v>283</v>
      </c>
      <c r="P853" s="2" t="s">
        <v>284</v>
      </c>
      <c r="Q853" s="2" t="s">
        <v>225</v>
      </c>
      <c r="R853" s="2" t="s">
        <v>226</v>
      </c>
      <c r="S853" s="2" t="s">
        <v>5337</v>
      </c>
      <c r="T853" s="2" t="s">
        <v>228</v>
      </c>
      <c r="U853" s="2" t="s">
        <v>371</v>
      </c>
      <c r="V853" s="2" t="s">
        <v>970</v>
      </c>
      <c r="W853" s="2" t="s">
        <v>971</v>
      </c>
      <c r="X853" s="2" t="s">
        <v>231</v>
      </c>
      <c r="Y853" s="2" t="s">
        <v>426</v>
      </c>
      <c r="Z853" s="4"/>
      <c r="AA853" s="4">
        <f>=ROUNDDOWN({0},0)</f>
      </c>
      <c r="AB853" s="5">
        <v>20.1</v>
      </c>
      <c r="AC853" s="2" t="s">
        <v>226</v>
      </c>
      <c r="AD853" s="4"/>
      <c r="AE853" s="4"/>
      <c r="AF853" s="6">
        <v>65</v>
      </c>
      <c r="AG853" s="6"/>
      <c r="AH853" s="7">
        <v>0.0952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>
        <v>22</v>
      </c>
      <c r="AQ853" s="8">
        <v>1207.14</v>
      </c>
      <c r="AR853" s="4">
        <v>33</v>
      </c>
      <c r="AS853" s="8">
        <v>2526.27</v>
      </c>
      <c r="AT853" s="7">
        <v>-0.3333</v>
      </c>
      <c r="AU853" s="7">
        <v>-0.5222</v>
      </c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>
        <v>0.4939</v>
      </c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 t="s">
        <v>226</v>
      </c>
      <c r="BJ853" s="4">
        <v>22</v>
      </c>
      <c r="BK853" s="8">
        <v>1207.14</v>
      </c>
      <c r="BL853" s="2" t="s">
        <v>5341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337</v>
      </c>
      <c r="BV853" s="2" t="s">
        <v>237</v>
      </c>
      <c r="BW853" s="2" t="s">
        <v>226</v>
      </c>
      <c r="BX853" s="2" t="s">
        <v>226</v>
      </c>
      <c r="BY853" s="2" t="s">
        <v>238</v>
      </c>
      <c r="BZ853" s="2" t="s">
        <v>226</v>
      </c>
      <c r="CA853" s="4"/>
      <c r="CB853" s="8"/>
      <c r="CC853" s="4">
        <v>8</v>
      </c>
      <c r="CD853" s="8">
        <v>680.4</v>
      </c>
      <c r="CE853" s="7">
        <v>-1</v>
      </c>
      <c r="CF853" s="7">
        <v>-1</v>
      </c>
      <c r="CG853" s="2" t="s">
        <v>239</v>
      </c>
      <c r="CH853" s="2" t="s">
        <v>237</v>
      </c>
      <c r="CI853" s="2" t="s">
        <v>5338</v>
      </c>
      <c r="CJ853" s="2" t="s">
        <v>483</v>
      </c>
      <c r="CK853" s="2" t="s">
        <v>238</v>
      </c>
      <c r="CL853" s="2" t="s">
        <v>226</v>
      </c>
      <c r="CM853" s="4">
        <v>2</v>
      </c>
      <c r="CN853" s="8">
        <v>170.1</v>
      </c>
      <c r="CO853" s="4">
        <v>1</v>
      </c>
      <c r="CP853" s="8">
        <v>85.05</v>
      </c>
      <c r="CQ853" s="7">
        <v>1</v>
      </c>
      <c r="CR853" s="7">
        <v>1</v>
      </c>
      <c r="CS853" s="2" t="s">
        <v>239</v>
      </c>
      <c r="CT853" s="2" t="s">
        <v>237</v>
      </c>
      <c r="CU853" s="2" t="s">
        <v>5338</v>
      </c>
      <c r="CV853" s="2" t="s">
        <v>423</v>
      </c>
      <c r="CW853" s="2" t="s">
        <v>238</v>
      </c>
      <c r="CX853" s="2" t="s">
        <v>226</v>
      </c>
      <c r="CY853" s="4">
        <v>19</v>
      </c>
      <c r="CZ853" s="8">
        <v>987.43</v>
      </c>
      <c r="DA853" s="4">
        <v>2</v>
      </c>
      <c r="DB853" s="8">
        <v>173.24</v>
      </c>
      <c r="DC853" s="7">
        <v>8.5</v>
      </c>
      <c r="DD853" s="7">
        <v>4.6998</v>
      </c>
      <c r="DE853" s="2" t="s">
        <v>239</v>
      </c>
      <c r="DF853" s="2" t="s">
        <v>237</v>
      </c>
      <c r="DG853" s="2" t="s">
        <v>376</v>
      </c>
      <c r="DH853" s="2" t="s">
        <v>535</v>
      </c>
      <c r="DI853" s="2" t="s">
        <v>291</v>
      </c>
      <c r="DJ853" s="2" t="s">
        <v>226</v>
      </c>
      <c r="DK853" s="4"/>
      <c r="DL853" s="8"/>
      <c r="DM853" s="4">
        <v>2</v>
      </c>
      <c r="DN853" s="8">
        <v>106.31</v>
      </c>
      <c r="DO853" s="7">
        <v>-1</v>
      </c>
      <c r="DP853" s="7">
        <v>-1</v>
      </c>
      <c r="DQ853" s="2" t="s">
        <v>239</v>
      </c>
      <c r="DR853" s="2" t="s">
        <v>237</v>
      </c>
      <c r="DS853" s="2" t="s">
        <v>5338</v>
      </c>
      <c r="DT853" s="2" t="s">
        <v>258</v>
      </c>
      <c r="DU853" s="2" t="s">
        <v>291</v>
      </c>
      <c r="DV853" s="2" t="s">
        <v>226</v>
      </c>
      <c r="DW853" s="4">
        <v>1</v>
      </c>
      <c r="DX853" s="8">
        <v>49.61</v>
      </c>
      <c r="DY853" s="4">
        <v>2</v>
      </c>
      <c r="DZ853" s="8">
        <v>99.22</v>
      </c>
      <c r="EA853" s="7">
        <v>-0.5</v>
      </c>
      <c r="EB853" s="7">
        <v>-0.5</v>
      </c>
      <c r="EC853" s="2" t="s">
        <v>239</v>
      </c>
      <c r="ED853" s="2" t="s">
        <v>237</v>
      </c>
      <c r="EE853" s="2" t="s">
        <v>1762</v>
      </c>
      <c r="EF853" s="2" t="s">
        <v>3103</v>
      </c>
      <c r="EG853" s="2" t="s">
        <v>238</v>
      </c>
      <c r="EH853" s="2" t="s">
        <v>226</v>
      </c>
      <c r="EI853" s="4"/>
      <c r="EJ853" s="8"/>
      <c r="EK853" s="4"/>
      <c r="EL853" s="8"/>
      <c r="EM853" s="7"/>
      <c r="EN853" s="7"/>
      <c r="EO853" s="2" t="s">
        <v>239</v>
      </c>
      <c r="EP853" s="2" t="s">
        <v>237</v>
      </c>
      <c r="EQ853" s="2" t="s">
        <v>379</v>
      </c>
      <c r="ER853" s="2" t="s">
        <v>551</v>
      </c>
      <c r="ES853" s="2" t="s">
        <v>238</v>
      </c>
      <c r="ET853" s="2" t="s">
        <v>226</v>
      </c>
      <c r="EU853" s="4"/>
      <c r="EV853" s="8"/>
      <c r="EW853" s="4">
        <v>17</v>
      </c>
      <c r="EX853" s="8">
        <v>1322.99</v>
      </c>
      <c r="EY853" s="7">
        <v>-1</v>
      </c>
      <c r="EZ853" s="7">
        <v>-1</v>
      </c>
      <c r="FA853" s="2" t="s">
        <v>239</v>
      </c>
      <c r="FB853" s="2" t="s">
        <v>237</v>
      </c>
      <c r="FC853" s="2" t="s">
        <v>5339</v>
      </c>
      <c r="FD853" s="2" t="s">
        <v>5342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237</v>
      </c>
      <c r="FO853" s="2" t="s">
        <v>5338</v>
      </c>
      <c r="FP853" s="2" t="s">
        <v>226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226</v>
      </c>
      <c r="FZ853" s="2" t="s">
        <v>226</v>
      </c>
      <c r="GA853" s="2" t="s">
        <v>226</v>
      </c>
      <c r="GB853" s="2" t="s">
        <v>226</v>
      </c>
      <c r="GC853" s="2" t="s">
        <v>226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252</v>
      </c>
      <c r="GL853" s="2" t="s">
        <v>237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266</v>
      </c>
      <c r="GX853" s="2" t="s">
        <v>237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252</v>
      </c>
      <c r="HJ853" s="2" t="s">
        <v>237</v>
      </c>
      <c r="HK853" s="2" t="s">
        <v>226</v>
      </c>
      <c r="HL853" s="2" t="s">
        <v>226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236</v>
      </c>
      <c r="HV853" s="2" t="s">
        <v>237</v>
      </c>
      <c r="HW853" s="2" t="s">
        <v>226</v>
      </c>
      <c r="HX853" s="2" t="s">
        <v>226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252</v>
      </c>
      <c r="IH853" s="2" t="s">
        <v>237</v>
      </c>
      <c r="II853" s="2" t="s">
        <v>226</v>
      </c>
      <c r="IJ853" s="2" t="s">
        <v>226</v>
      </c>
      <c r="IK853" s="2" t="s">
        <v>238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252</v>
      </c>
      <c r="IT853" s="2" t="s">
        <v>237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252</v>
      </c>
      <c r="JF853" s="2" t="s">
        <v>237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252</v>
      </c>
      <c r="JR853" s="2" t="s">
        <v>237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237</v>
      </c>
      <c r="KE853" s="2" t="s">
        <v>226</v>
      </c>
      <c r="KF853" s="2" t="s">
        <v>226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237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252</v>
      </c>
      <c r="LB853" s="2" t="s">
        <v>237</v>
      </c>
      <c r="LC853" s="2" t="s">
        <v>226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252</v>
      </c>
      <c r="LN853" s="2" t="s">
        <v>237</v>
      </c>
      <c r="LO853" s="2" t="s">
        <v>226</v>
      </c>
      <c r="LP853" s="2" t="s">
        <v>226</v>
      </c>
      <c r="LQ853" s="2" t="s">
        <v>238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226</v>
      </c>
      <c r="ML853" s="2" t="s">
        <v>226</v>
      </c>
      <c r="MM853" s="2" t="s">
        <v>226</v>
      </c>
      <c r="MN853" s="2" t="s">
        <v>226</v>
      </c>
      <c r="MO853" s="2" t="s">
        <v>226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239</v>
      </c>
      <c r="MX853" s="2" t="s">
        <v>237</v>
      </c>
      <c r="MY853" s="2" t="s">
        <v>643</v>
      </c>
      <c r="MZ853" s="2" t="s">
        <v>226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239</v>
      </c>
      <c r="NJ853" s="2" t="s">
        <v>237</v>
      </c>
      <c r="NK853" s="2" t="s">
        <v>5338</v>
      </c>
      <c r="NL853" s="2" t="s">
        <v>1789</v>
      </c>
      <c r="NM853" s="2" t="s">
        <v>238</v>
      </c>
      <c r="NN853" s="2" t="s">
        <v>226</v>
      </c>
      <c r="NO853" s="4"/>
      <c r="NP853" s="8"/>
      <c r="NQ853" s="4">
        <v>1</v>
      </c>
      <c r="NR853" s="8">
        <v>59.06</v>
      </c>
      <c r="NS853" s="7">
        <v>-1</v>
      </c>
      <c r="NT853" s="7">
        <v>-1</v>
      </c>
      <c r="NU853" s="2" t="s">
        <v>239</v>
      </c>
      <c r="NV853" s="2" t="s">
        <v>237</v>
      </c>
      <c r="NW853" s="2" t="s">
        <v>1424</v>
      </c>
      <c r="NX853" s="2" t="s">
        <v>918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252</v>
      </c>
      <c r="OH853" s="2" t="s">
        <v>237</v>
      </c>
      <c r="OI853" s="2" t="s">
        <v>226</v>
      </c>
      <c r="OJ853" s="2" t="s">
        <v>226</v>
      </c>
      <c r="OK853" s="2" t="s">
        <v>238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252</v>
      </c>
      <c r="OT853" s="2" t="s">
        <v>237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226</v>
      </c>
      <c r="PF853" s="2" t="s">
        <v>226</v>
      </c>
      <c r="PG853" s="2" t="s">
        <v>226</v>
      </c>
      <c r="PH853" s="2" t="s">
        <v>226</v>
      </c>
      <c r="PI853" s="2" t="s">
        <v>226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266</v>
      </c>
      <c r="QD853" s="2" t="s">
        <v>237</v>
      </c>
      <c r="QE853" s="2" t="s">
        <v>226</v>
      </c>
      <c r="QF853" s="2" t="s">
        <v>226</v>
      </c>
      <c r="QG853" s="2" t="s">
        <v>238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226</v>
      </c>
      <c r="QP853" s="2" t="s">
        <v>226</v>
      </c>
      <c r="QQ853" s="2" t="s">
        <v>226</v>
      </c>
      <c r="QR853" s="2" t="s">
        <v>226</v>
      </c>
      <c r="QS853" s="2" t="s">
        <v>226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266</v>
      </c>
      <c r="RB853" s="2" t="s">
        <v>237</v>
      </c>
      <c r="RC853" s="2" t="s">
        <v>226</v>
      </c>
      <c r="RD853" s="2" t="s">
        <v>226</v>
      </c>
      <c r="RE853" s="2" t="s">
        <v>238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252</v>
      </c>
      <c r="RN853" s="2" t="s">
        <v>237</v>
      </c>
      <c r="RO853" s="2" t="s">
        <v>226</v>
      </c>
      <c r="RP853" s="2" t="s">
        <v>226</v>
      </c>
      <c r="RQ853" s="2" t="s">
        <v>238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226</v>
      </c>
      <c r="RZ853" s="2" t="s">
        <v>226</v>
      </c>
      <c r="SA853" s="2" t="s">
        <v>226</v>
      </c>
      <c r="SB853" s="2" t="s">
        <v>226</v>
      </c>
      <c r="SC853" s="2" t="s">
        <v>226</v>
      </c>
      <c r="SD853" s="2" t="s">
        <v>226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</row>
    <row r="854">
      <c r="A854" s="2" t="s">
        <v>5343</v>
      </c>
      <c r="B854" s="2" t="s">
        <v>577</v>
      </c>
      <c r="C854" s="2" t="s">
        <v>5194</v>
      </c>
      <c r="D854" s="2" t="s">
        <v>215</v>
      </c>
      <c r="E854" s="2" t="s">
        <v>216</v>
      </c>
      <c r="F854" s="2" t="s">
        <v>5344</v>
      </c>
      <c r="G854" s="2" t="s">
        <v>5345</v>
      </c>
      <c r="H854" s="2" t="s">
        <v>5346</v>
      </c>
      <c r="I854" s="2" t="s">
        <v>5347</v>
      </c>
      <c r="J854" s="2" t="s">
        <v>221</v>
      </c>
      <c r="K854" s="2" t="s">
        <v>5348</v>
      </c>
      <c r="L854" s="3">
        <v>71.39</v>
      </c>
      <c r="M854" s="3">
        <v>74.96</v>
      </c>
      <c r="N854" s="3">
        <v>139.99</v>
      </c>
      <c r="O854" s="2" t="s">
        <v>302</v>
      </c>
      <c r="P854" s="2" t="s">
        <v>284</v>
      </c>
      <c r="Q854" s="2" t="s">
        <v>225</v>
      </c>
      <c r="R854" s="2" t="s">
        <v>226</v>
      </c>
      <c r="S854" s="2" t="s">
        <v>5349</v>
      </c>
      <c r="T854" s="2" t="s">
        <v>228</v>
      </c>
      <c r="U854" s="2" t="s">
        <v>229</v>
      </c>
      <c r="V854" s="2" t="s">
        <v>970</v>
      </c>
      <c r="W854" s="2" t="s">
        <v>971</v>
      </c>
      <c r="X854" s="2" t="s">
        <v>231</v>
      </c>
      <c r="Y854" s="2" t="s">
        <v>1539</v>
      </c>
      <c r="Z854" s="4"/>
      <c r="AA854" s="4">
        <f>=ROUNDDOWN({0},0)</f>
      </c>
      <c r="AB854" s="5"/>
      <c r="AC854" s="2" t="s">
        <v>226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>
        <v>1</v>
      </c>
      <c r="AQ854" s="8">
        <v>6.84</v>
      </c>
      <c r="AR854" s="4">
        <v>43</v>
      </c>
      <c r="AS854" s="8">
        <v>3242.86</v>
      </c>
      <c r="AT854" s="7">
        <v>-0.9767</v>
      </c>
      <c r="AU854" s="7">
        <v>-0.9979</v>
      </c>
      <c r="AV854" s="4">
        <v>1</v>
      </c>
      <c r="AW854" s="8">
        <v>6.84</v>
      </c>
      <c r="AX854" s="4">
        <v>112</v>
      </c>
      <c r="AY854" s="8">
        <v>8963.24</v>
      </c>
      <c r="AZ854" s="7">
        <v>-0.9911</v>
      </c>
      <c r="BA854" s="7">
        <v>-0.9992</v>
      </c>
      <c r="BB854" s="7">
        <v>1</v>
      </c>
      <c r="BC854" s="4">
        <v>1</v>
      </c>
      <c r="BD854" s="8">
        <v>6.84</v>
      </c>
      <c r="BE854" s="4">
        <v>203</v>
      </c>
      <c r="BF854" s="8">
        <v>15887.34</v>
      </c>
      <c r="BG854" s="7">
        <v>-0.9951</v>
      </c>
      <c r="BH854" s="7">
        <v>-0.9996</v>
      </c>
      <c r="BI854" s="7">
        <v>1</v>
      </c>
      <c r="BJ854" s="4">
        <v>1</v>
      </c>
      <c r="BK854" s="8">
        <v>6.84</v>
      </c>
      <c r="BL854" s="2" t="s">
        <v>5350</v>
      </c>
      <c r="BM854" s="7">
        <v>1</v>
      </c>
      <c r="BN854" s="7">
        <v>1</v>
      </c>
      <c r="BO854" s="4"/>
      <c r="BP854" s="8"/>
      <c r="BQ854" s="4">
        <v>5</v>
      </c>
      <c r="BR854" s="8">
        <v>410.5</v>
      </c>
      <c r="BS854" s="7">
        <v>-1</v>
      </c>
      <c r="BT854" s="7">
        <v>-1</v>
      </c>
      <c r="BU854" s="2" t="s">
        <v>239</v>
      </c>
      <c r="BV854" s="2" t="s">
        <v>237</v>
      </c>
      <c r="BW854" s="2" t="s">
        <v>226</v>
      </c>
      <c r="BX854" s="2" t="s">
        <v>226</v>
      </c>
      <c r="BY854" s="2" t="s">
        <v>238</v>
      </c>
      <c r="BZ854" s="2" t="s">
        <v>226</v>
      </c>
      <c r="CA854" s="4"/>
      <c r="CB854" s="8"/>
      <c r="CC854" s="4">
        <v>14</v>
      </c>
      <c r="CD854" s="8">
        <v>1129.94</v>
      </c>
      <c r="CE854" s="7">
        <v>-1</v>
      </c>
      <c r="CF854" s="7">
        <v>-1</v>
      </c>
      <c r="CG854" s="2" t="s">
        <v>239</v>
      </c>
      <c r="CH854" s="2" t="s">
        <v>237</v>
      </c>
      <c r="CI854" s="2" t="s">
        <v>800</v>
      </c>
      <c r="CJ854" s="2" t="s">
        <v>3299</v>
      </c>
      <c r="CK854" s="2" t="s">
        <v>238</v>
      </c>
      <c r="CL854" s="2" t="s">
        <v>226</v>
      </c>
      <c r="CM854" s="4"/>
      <c r="CN854" s="8"/>
      <c r="CO854" s="4">
        <v>2</v>
      </c>
      <c r="CP854" s="8">
        <v>161.42</v>
      </c>
      <c r="CQ854" s="7">
        <v>-1</v>
      </c>
      <c r="CR854" s="7">
        <v>-1</v>
      </c>
      <c r="CS854" s="2" t="s">
        <v>239</v>
      </c>
      <c r="CT854" s="2" t="s">
        <v>237</v>
      </c>
      <c r="CU854" s="2" t="s">
        <v>1741</v>
      </c>
      <c r="CV854" s="2" t="s">
        <v>611</v>
      </c>
      <c r="CW854" s="2" t="s">
        <v>238</v>
      </c>
      <c r="CX854" s="2" t="s">
        <v>226</v>
      </c>
      <c r="CY854" s="4"/>
      <c r="CZ854" s="8"/>
      <c r="DA854" s="4">
        <v>2</v>
      </c>
      <c r="DB854" s="8">
        <v>151.18</v>
      </c>
      <c r="DC854" s="7">
        <v>-1</v>
      </c>
      <c r="DD854" s="7">
        <v>-1</v>
      </c>
      <c r="DE854" s="2" t="s">
        <v>239</v>
      </c>
      <c r="DF854" s="2" t="s">
        <v>237</v>
      </c>
      <c r="DG854" s="2" t="s">
        <v>1741</v>
      </c>
      <c r="DH854" s="2" t="s">
        <v>1118</v>
      </c>
      <c r="DI854" s="2" t="s">
        <v>291</v>
      </c>
      <c r="DJ854" s="2" t="s">
        <v>226</v>
      </c>
      <c r="DK854" s="4">
        <v>1</v>
      </c>
      <c r="DL854" s="8">
        <v>6.84</v>
      </c>
      <c r="DM854" s="4">
        <v>12</v>
      </c>
      <c r="DN854" s="8">
        <v>828.09</v>
      </c>
      <c r="DO854" s="7">
        <v>-0.9167</v>
      </c>
      <c r="DP854" s="7">
        <v>-0.9917</v>
      </c>
      <c r="DQ854" s="2" t="s">
        <v>239</v>
      </c>
      <c r="DR854" s="2" t="s">
        <v>237</v>
      </c>
      <c r="DS854" s="2" t="s">
        <v>602</v>
      </c>
      <c r="DT854" s="2" t="s">
        <v>1606</v>
      </c>
      <c r="DU854" s="2" t="s">
        <v>291</v>
      </c>
      <c r="DV854" s="2" t="s">
        <v>226</v>
      </c>
      <c r="DW854" s="4"/>
      <c r="DX854" s="8"/>
      <c r="DY854" s="4">
        <v>2</v>
      </c>
      <c r="DZ854" s="8">
        <v>157.42</v>
      </c>
      <c r="EA854" s="7">
        <v>-1</v>
      </c>
      <c r="EB854" s="7">
        <v>-1</v>
      </c>
      <c r="EC854" s="2" t="s">
        <v>239</v>
      </c>
      <c r="ED854" s="2" t="s">
        <v>237</v>
      </c>
      <c r="EE854" s="2" t="s">
        <v>2282</v>
      </c>
      <c r="EF854" s="2" t="s">
        <v>3710</v>
      </c>
      <c r="EG854" s="2" t="s">
        <v>238</v>
      </c>
      <c r="EH854" s="2" t="s">
        <v>226</v>
      </c>
      <c r="EI854" s="4"/>
      <c r="EJ854" s="8"/>
      <c r="EK854" s="4">
        <v>1</v>
      </c>
      <c r="EL854" s="8">
        <v>74.05</v>
      </c>
      <c r="EM854" s="7">
        <v>-1</v>
      </c>
      <c r="EN854" s="7">
        <v>-1</v>
      </c>
      <c r="EO854" s="2" t="s">
        <v>239</v>
      </c>
      <c r="EP854" s="2" t="s">
        <v>237</v>
      </c>
      <c r="EQ854" s="2" t="s">
        <v>1741</v>
      </c>
      <c r="ER854" s="2" t="s">
        <v>604</v>
      </c>
      <c r="ES854" s="2" t="s">
        <v>238</v>
      </c>
      <c r="ET854" s="2" t="s">
        <v>226</v>
      </c>
      <c r="EU854" s="4"/>
      <c r="EV854" s="8"/>
      <c r="EW854" s="4">
        <v>4</v>
      </c>
      <c r="EX854" s="8">
        <v>256.55</v>
      </c>
      <c r="EY854" s="7">
        <v>-1</v>
      </c>
      <c r="EZ854" s="7">
        <v>-1</v>
      </c>
      <c r="FA854" s="2" t="s">
        <v>239</v>
      </c>
      <c r="FB854" s="2" t="s">
        <v>237</v>
      </c>
      <c r="FC854" s="2" t="s">
        <v>1570</v>
      </c>
      <c r="FD854" s="2" t="s">
        <v>3298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237</v>
      </c>
      <c r="FO854" s="2" t="s">
        <v>1741</v>
      </c>
      <c r="FP854" s="2" t="s">
        <v>646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226</v>
      </c>
      <c r="FZ854" s="2" t="s">
        <v>226</v>
      </c>
      <c r="GA854" s="2" t="s">
        <v>226</v>
      </c>
      <c r="GB854" s="2" t="s">
        <v>226</v>
      </c>
      <c r="GC854" s="2" t="s">
        <v>226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252</v>
      </c>
      <c r="GL854" s="2" t="s">
        <v>237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239</v>
      </c>
      <c r="GX854" s="2" t="s">
        <v>237</v>
      </c>
      <c r="GY854" s="2" t="s">
        <v>776</v>
      </c>
      <c r="GZ854" s="2" t="s">
        <v>1858</v>
      </c>
      <c r="HA854" s="2" t="s">
        <v>238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252</v>
      </c>
      <c r="HJ854" s="2" t="s">
        <v>237</v>
      </c>
      <c r="HK854" s="2" t="s">
        <v>226</v>
      </c>
      <c r="HL854" s="2" t="s">
        <v>226</v>
      </c>
      <c r="HM854" s="2" t="s">
        <v>238</v>
      </c>
      <c r="HN854" s="2" t="s">
        <v>226</v>
      </c>
      <c r="HO854" s="4"/>
      <c r="HP854" s="8"/>
      <c r="HQ854" s="4">
        <v>1</v>
      </c>
      <c r="HR854" s="8">
        <v>73.71</v>
      </c>
      <c r="HS854" s="7">
        <v>-1</v>
      </c>
      <c r="HT854" s="7">
        <v>-1</v>
      </c>
      <c r="HU854" s="2" t="s">
        <v>239</v>
      </c>
      <c r="HV854" s="2" t="s">
        <v>237</v>
      </c>
      <c r="HW854" s="2" t="s">
        <v>1250</v>
      </c>
      <c r="HX854" s="2" t="s">
        <v>1180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252</v>
      </c>
      <c r="IH854" s="2" t="s">
        <v>237</v>
      </c>
      <c r="II854" s="2" t="s">
        <v>226</v>
      </c>
      <c r="IJ854" s="2" t="s">
        <v>226</v>
      </c>
      <c r="IK854" s="2" t="s">
        <v>238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226</v>
      </c>
      <c r="IT854" s="2" t="s">
        <v>226</v>
      </c>
      <c r="IU854" s="2" t="s">
        <v>226</v>
      </c>
      <c r="IV854" s="2" t="s">
        <v>226</v>
      </c>
      <c r="IW854" s="2" t="s">
        <v>226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252</v>
      </c>
      <c r="JF854" s="2" t="s">
        <v>237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239</v>
      </c>
      <c r="JR854" s="2" t="s">
        <v>237</v>
      </c>
      <c r="JS854" s="2" t="s">
        <v>3412</v>
      </c>
      <c r="JT854" s="2" t="s">
        <v>651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237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337</v>
      </c>
      <c r="KP854" s="2" t="s">
        <v>237</v>
      </c>
      <c r="KQ854" s="2" t="s">
        <v>226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239</v>
      </c>
      <c r="LB854" s="2" t="s">
        <v>237</v>
      </c>
      <c r="LC854" s="2" t="s">
        <v>628</v>
      </c>
      <c r="LD854" s="2" t="s">
        <v>1139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239</v>
      </c>
      <c r="LN854" s="2" t="s">
        <v>237</v>
      </c>
      <c r="LO854" s="2" t="s">
        <v>3575</v>
      </c>
      <c r="LP854" s="2" t="s">
        <v>440</v>
      </c>
      <c r="LQ854" s="2" t="s">
        <v>238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226</v>
      </c>
      <c r="ML854" s="2" t="s">
        <v>226</v>
      </c>
      <c r="MM854" s="2" t="s">
        <v>226</v>
      </c>
      <c r="MN854" s="2" t="s">
        <v>226</v>
      </c>
      <c r="MO854" s="2" t="s">
        <v>226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237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/>
      <c r="NF854" s="8"/>
      <c r="NG854" s="7"/>
      <c r="NH854" s="7"/>
      <c r="NI854" s="2" t="s">
        <v>239</v>
      </c>
      <c r="NJ854" s="2" t="s">
        <v>237</v>
      </c>
      <c r="NK854" s="2" t="s">
        <v>1086</v>
      </c>
      <c r="NL854" s="2" t="s">
        <v>4601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239</v>
      </c>
      <c r="NV854" s="2" t="s">
        <v>237</v>
      </c>
      <c r="NW854" s="2" t="s">
        <v>3300</v>
      </c>
      <c r="NX854" s="2" t="s">
        <v>799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337</v>
      </c>
      <c r="OH854" s="2" t="s">
        <v>237</v>
      </c>
      <c r="OI854" s="2" t="s">
        <v>226</v>
      </c>
      <c r="OJ854" s="2" t="s">
        <v>226</v>
      </c>
      <c r="OK854" s="2" t="s">
        <v>238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252</v>
      </c>
      <c r="OT854" s="2" t="s">
        <v>237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252</v>
      </c>
      <c r="PF854" s="2" t="s">
        <v>237</v>
      </c>
      <c r="PG854" s="2" t="s">
        <v>226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266</v>
      </c>
      <c r="QD854" s="2" t="s">
        <v>237</v>
      </c>
      <c r="QE854" s="2" t="s">
        <v>226</v>
      </c>
      <c r="QF854" s="2" t="s">
        <v>226</v>
      </c>
      <c r="QG854" s="2" t="s">
        <v>238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236</v>
      </c>
      <c r="QP854" s="2" t="s">
        <v>237</v>
      </c>
      <c r="QQ854" s="2" t="s">
        <v>226</v>
      </c>
      <c r="QR854" s="2" t="s">
        <v>226</v>
      </c>
      <c r="QS854" s="2" t="s">
        <v>238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239</v>
      </c>
      <c r="RB854" s="2" t="s">
        <v>237</v>
      </c>
      <c r="RC854" s="2" t="s">
        <v>2465</v>
      </c>
      <c r="RD854" s="2" t="s">
        <v>226</v>
      </c>
      <c r="RE854" s="2" t="s">
        <v>238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252</v>
      </c>
      <c r="RN854" s="2" t="s">
        <v>237</v>
      </c>
      <c r="RO854" s="2" t="s">
        <v>226</v>
      </c>
      <c r="RP854" s="2" t="s">
        <v>226</v>
      </c>
      <c r="RQ854" s="2" t="s">
        <v>238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236</v>
      </c>
      <c r="RZ854" s="2" t="s">
        <v>237</v>
      </c>
      <c r="SA854" s="2" t="s">
        <v>226</v>
      </c>
      <c r="SB854" s="2" t="s">
        <v>226</v>
      </c>
      <c r="SC854" s="2" t="s">
        <v>238</v>
      </c>
      <c r="SD854" s="2" t="s">
        <v>226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</row>
    <row r="855">
      <c r="A855" s="2" t="s">
        <v>5351</v>
      </c>
      <c r="B855" s="2" t="s">
        <v>577</v>
      </c>
      <c r="C855" s="2" t="s">
        <v>5194</v>
      </c>
      <c r="D855" s="2" t="s">
        <v>215</v>
      </c>
      <c r="E855" s="2" t="s">
        <v>216</v>
      </c>
      <c r="F855" s="2" t="s">
        <v>5344</v>
      </c>
      <c r="G855" s="2" t="s">
        <v>5345</v>
      </c>
      <c r="H855" s="2" t="s">
        <v>5346</v>
      </c>
      <c r="I855" s="2" t="s">
        <v>5347</v>
      </c>
      <c r="J855" s="2" t="s">
        <v>268</v>
      </c>
      <c r="K855" s="2" t="s">
        <v>5348</v>
      </c>
      <c r="L855" s="3">
        <v>81.09</v>
      </c>
      <c r="M855" s="3">
        <v>85.14</v>
      </c>
      <c r="N855" s="3">
        <v>159</v>
      </c>
      <c r="O855" s="2" t="s">
        <v>283</v>
      </c>
      <c r="P855" s="2" t="s">
        <v>284</v>
      </c>
      <c r="Q855" s="2" t="s">
        <v>225</v>
      </c>
      <c r="R855" s="2" t="s">
        <v>226</v>
      </c>
      <c r="S855" s="2" t="s">
        <v>5349</v>
      </c>
      <c r="T855" s="2" t="s">
        <v>228</v>
      </c>
      <c r="U855" s="2" t="s">
        <v>229</v>
      </c>
      <c r="V855" s="2" t="s">
        <v>970</v>
      </c>
      <c r="W855" s="2" t="s">
        <v>971</v>
      </c>
      <c r="X855" s="2" t="s">
        <v>231</v>
      </c>
      <c r="Y855" s="2" t="s">
        <v>1539</v>
      </c>
      <c r="Z855" s="4"/>
      <c r="AA855" s="4">
        <f>=ROUNDDOWN({0},0)</f>
      </c>
      <c r="AB855" s="5">
        <v>0.2</v>
      </c>
      <c r="AC855" s="2" t="s">
        <v>226</v>
      </c>
      <c r="AD855" s="4"/>
      <c r="AE855" s="4"/>
      <c r="AF855" s="6">
        <v>65</v>
      </c>
      <c r="AG855" s="6"/>
      <c r="AH855" s="7">
        <v>0.2024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/>
      <c r="AQ855" s="8"/>
      <c r="AR855" s="4">
        <v>69</v>
      </c>
      <c r="AS855" s="8">
        <v>5720.38</v>
      </c>
      <c r="AT855" s="7">
        <v>-1</v>
      </c>
      <c r="AU855" s="7">
        <v>-1</v>
      </c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/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 t="s">
        <v>226</v>
      </c>
      <c r="BJ855" s="4"/>
      <c r="BK855" s="8"/>
      <c r="BL855" s="2" t="s">
        <v>5352</v>
      </c>
      <c r="BM855" s="7"/>
      <c r="BN855" s="7"/>
      <c r="BO855" s="4"/>
      <c r="BP855" s="8"/>
      <c r="BQ855" s="4">
        <v>9</v>
      </c>
      <c r="BR855" s="8">
        <v>839.25</v>
      </c>
      <c r="BS855" s="7">
        <v>-1</v>
      </c>
      <c r="BT855" s="7">
        <v>-1</v>
      </c>
      <c r="BU855" s="2" t="s">
        <v>239</v>
      </c>
      <c r="BV855" s="2" t="s">
        <v>237</v>
      </c>
      <c r="BW855" s="2" t="s">
        <v>226</v>
      </c>
      <c r="BX855" s="2" t="s">
        <v>1029</v>
      </c>
      <c r="BY855" s="2" t="s">
        <v>238</v>
      </c>
      <c r="BZ855" s="2" t="s">
        <v>226</v>
      </c>
      <c r="CA855" s="4"/>
      <c r="CB855" s="8"/>
      <c r="CC855" s="4">
        <v>25</v>
      </c>
      <c r="CD855" s="8">
        <v>2312.75</v>
      </c>
      <c r="CE855" s="7">
        <v>-1</v>
      </c>
      <c r="CF855" s="7">
        <v>-1</v>
      </c>
      <c r="CG855" s="2" t="s">
        <v>239</v>
      </c>
      <c r="CH855" s="2" t="s">
        <v>237</v>
      </c>
      <c r="CI855" s="2" t="s">
        <v>800</v>
      </c>
      <c r="CJ855" s="2" t="s">
        <v>593</v>
      </c>
      <c r="CK855" s="2" t="s">
        <v>238</v>
      </c>
      <c r="CL855" s="2" t="s">
        <v>226</v>
      </c>
      <c r="CM855" s="4"/>
      <c r="CN855" s="8"/>
      <c r="CO855" s="4">
        <v>1</v>
      </c>
      <c r="CP855" s="8">
        <v>92.51</v>
      </c>
      <c r="CQ855" s="7">
        <v>-1</v>
      </c>
      <c r="CR855" s="7">
        <v>-1</v>
      </c>
      <c r="CS855" s="2" t="s">
        <v>239</v>
      </c>
      <c r="CT855" s="2" t="s">
        <v>237</v>
      </c>
      <c r="CU855" s="2" t="s">
        <v>5353</v>
      </c>
      <c r="CV855" s="2" t="s">
        <v>1588</v>
      </c>
      <c r="CW855" s="2" t="s">
        <v>238</v>
      </c>
      <c r="CX855" s="2" t="s">
        <v>226</v>
      </c>
      <c r="CY855" s="4"/>
      <c r="CZ855" s="8"/>
      <c r="DA855" s="4">
        <v>5</v>
      </c>
      <c r="DB855" s="8">
        <v>360.62</v>
      </c>
      <c r="DC855" s="7">
        <v>-1</v>
      </c>
      <c r="DD855" s="7">
        <v>-1</v>
      </c>
      <c r="DE855" s="2" t="s">
        <v>239</v>
      </c>
      <c r="DF855" s="2" t="s">
        <v>237</v>
      </c>
      <c r="DG855" s="2" t="s">
        <v>5353</v>
      </c>
      <c r="DH855" s="2" t="s">
        <v>597</v>
      </c>
      <c r="DI855" s="2" t="s">
        <v>291</v>
      </c>
      <c r="DJ855" s="2" t="s">
        <v>226</v>
      </c>
      <c r="DK855" s="4"/>
      <c r="DL855" s="8"/>
      <c r="DM855" s="4">
        <v>7</v>
      </c>
      <c r="DN855" s="8">
        <v>531.18</v>
      </c>
      <c r="DO855" s="7">
        <v>-1</v>
      </c>
      <c r="DP855" s="7">
        <v>-1</v>
      </c>
      <c r="DQ855" s="2" t="s">
        <v>239</v>
      </c>
      <c r="DR855" s="2" t="s">
        <v>237</v>
      </c>
      <c r="DS855" s="2" t="s">
        <v>602</v>
      </c>
      <c r="DT855" s="2" t="s">
        <v>3357</v>
      </c>
      <c r="DU855" s="2" t="s">
        <v>291</v>
      </c>
      <c r="DV855" s="2" t="s">
        <v>226</v>
      </c>
      <c r="DW855" s="4"/>
      <c r="DX855" s="8"/>
      <c r="DY855" s="4">
        <v>4</v>
      </c>
      <c r="DZ855" s="8">
        <v>214.56</v>
      </c>
      <c r="EA855" s="7">
        <v>-1</v>
      </c>
      <c r="EB855" s="7">
        <v>-1</v>
      </c>
      <c r="EC855" s="2" t="s">
        <v>239</v>
      </c>
      <c r="ED855" s="2" t="s">
        <v>237</v>
      </c>
      <c r="EE855" s="2" t="s">
        <v>2282</v>
      </c>
      <c r="EF855" s="2" t="s">
        <v>1942</v>
      </c>
      <c r="EG855" s="2" t="s">
        <v>238</v>
      </c>
      <c r="EH855" s="2" t="s">
        <v>226</v>
      </c>
      <c r="EI855" s="4"/>
      <c r="EJ855" s="8"/>
      <c r="EK855" s="4">
        <v>3</v>
      </c>
      <c r="EL855" s="8">
        <v>254.61</v>
      </c>
      <c r="EM855" s="7">
        <v>-1</v>
      </c>
      <c r="EN855" s="7">
        <v>-1</v>
      </c>
      <c r="EO855" s="2" t="s">
        <v>239</v>
      </c>
      <c r="EP855" s="2" t="s">
        <v>237</v>
      </c>
      <c r="EQ855" s="2" t="s">
        <v>5353</v>
      </c>
      <c r="ER855" s="2" t="s">
        <v>3732</v>
      </c>
      <c r="ES855" s="2" t="s">
        <v>238</v>
      </c>
      <c r="ET855" s="2" t="s">
        <v>226</v>
      </c>
      <c r="EU855" s="4"/>
      <c r="EV855" s="8"/>
      <c r="EW855" s="4">
        <v>12</v>
      </c>
      <c r="EX855" s="8">
        <v>857.8</v>
      </c>
      <c r="EY855" s="7">
        <v>-1</v>
      </c>
      <c r="EZ855" s="7">
        <v>-1</v>
      </c>
      <c r="FA855" s="2" t="s">
        <v>239</v>
      </c>
      <c r="FB855" s="2" t="s">
        <v>237</v>
      </c>
      <c r="FC855" s="2" t="s">
        <v>1570</v>
      </c>
      <c r="FD855" s="2" t="s">
        <v>3028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237</v>
      </c>
      <c r="FO855" s="2" t="s">
        <v>5353</v>
      </c>
      <c r="FP855" s="2" t="s">
        <v>808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226</v>
      </c>
      <c r="FZ855" s="2" t="s">
        <v>226</v>
      </c>
      <c r="GA855" s="2" t="s">
        <v>226</v>
      </c>
      <c r="GB855" s="2" t="s">
        <v>226</v>
      </c>
      <c r="GC855" s="2" t="s">
        <v>226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252</v>
      </c>
      <c r="GL855" s="2" t="s">
        <v>237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/>
      <c r="GR855" s="8"/>
      <c r="GS855" s="4">
        <v>1</v>
      </c>
      <c r="GT855" s="8">
        <v>87.48</v>
      </c>
      <c r="GU855" s="7">
        <v>-1</v>
      </c>
      <c r="GV855" s="7">
        <v>-1</v>
      </c>
      <c r="GW855" s="2" t="s">
        <v>239</v>
      </c>
      <c r="GX855" s="2" t="s">
        <v>237</v>
      </c>
      <c r="GY855" s="2" t="s">
        <v>776</v>
      </c>
      <c r="GZ855" s="2" t="s">
        <v>1174</v>
      </c>
      <c r="HA855" s="2" t="s">
        <v>238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252</v>
      </c>
      <c r="HJ855" s="2" t="s">
        <v>237</v>
      </c>
      <c r="HK855" s="2" t="s">
        <v>226</v>
      </c>
      <c r="HL855" s="2" t="s">
        <v>226</v>
      </c>
      <c r="HM855" s="2" t="s">
        <v>238</v>
      </c>
      <c r="HN855" s="2" t="s">
        <v>226</v>
      </c>
      <c r="HO855" s="4"/>
      <c r="HP855" s="8"/>
      <c r="HQ855" s="4">
        <v>1</v>
      </c>
      <c r="HR855" s="8">
        <v>84.48</v>
      </c>
      <c r="HS855" s="7">
        <v>-1</v>
      </c>
      <c r="HT855" s="7">
        <v>-1</v>
      </c>
      <c r="HU855" s="2" t="s">
        <v>239</v>
      </c>
      <c r="HV855" s="2" t="s">
        <v>237</v>
      </c>
      <c r="HW855" s="2" t="s">
        <v>1250</v>
      </c>
      <c r="HX855" s="2" t="s">
        <v>1731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252</v>
      </c>
      <c r="IH855" s="2" t="s">
        <v>237</v>
      </c>
      <c r="II855" s="2" t="s">
        <v>226</v>
      </c>
      <c r="IJ855" s="2" t="s">
        <v>226</v>
      </c>
      <c r="IK855" s="2" t="s">
        <v>238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226</v>
      </c>
      <c r="IT855" s="2" t="s">
        <v>226</v>
      </c>
      <c r="IU855" s="2" t="s">
        <v>226</v>
      </c>
      <c r="IV855" s="2" t="s">
        <v>226</v>
      </c>
      <c r="IW855" s="2" t="s">
        <v>226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252</v>
      </c>
      <c r="JF855" s="2" t="s">
        <v>237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239</v>
      </c>
      <c r="JR855" s="2" t="s">
        <v>237</v>
      </c>
      <c r="JS855" s="2" t="s">
        <v>3412</v>
      </c>
      <c r="JT855" s="2" t="s">
        <v>1800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237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337</v>
      </c>
      <c r="KP855" s="2" t="s">
        <v>237</v>
      </c>
      <c r="KQ855" s="2" t="s">
        <v>226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239</v>
      </c>
      <c r="LB855" s="2" t="s">
        <v>237</v>
      </c>
      <c r="LC855" s="2" t="s">
        <v>628</v>
      </c>
      <c r="LD855" s="2" t="s">
        <v>2367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239</v>
      </c>
      <c r="LN855" s="2" t="s">
        <v>237</v>
      </c>
      <c r="LO855" s="2" t="s">
        <v>3575</v>
      </c>
      <c r="LP855" s="2" t="s">
        <v>395</v>
      </c>
      <c r="LQ855" s="2" t="s">
        <v>238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226</v>
      </c>
      <c r="ML855" s="2" t="s">
        <v>226</v>
      </c>
      <c r="MM855" s="2" t="s">
        <v>226</v>
      </c>
      <c r="MN855" s="2" t="s">
        <v>226</v>
      </c>
      <c r="MO855" s="2" t="s">
        <v>226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237</v>
      </c>
      <c r="MY855" s="2" t="s">
        <v>226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/>
      <c r="NF855" s="8"/>
      <c r="NG855" s="7"/>
      <c r="NH855" s="7"/>
      <c r="NI855" s="2" t="s">
        <v>239</v>
      </c>
      <c r="NJ855" s="2" t="s">
        <v>237</v>
      </c>
      <c r="NK855" s="2" t="s">
        <v>1086</v>
      </c>
      <c r="NL855" s="2" t="s">
        <v>1594</v>
      </c>
      <c r="NM855" s="2" t="s">
        <v>238</v>
      </c>
      <c r="NN855" s="2" t="s">
        <v>226</v>
      </c>
      <c r="NO855" s="4"/>
      <c r="NP855" s="8"/>
      <c r="NQ855" s="4">
        <v>1</v>
      </c>
      <c r="NR855" s="8">
        <v>85.14</v>
      </c>
      <c r="NS855" s="7">
        <v>-1</v>
      </c>
      <c r="NT855" s="7">
        <v>-1</v>
      </c>
      <c r="NU855" s="2" t="s">
        <v>239</v>
      </c>
      <c r="NV855" s="2" t="s">
        <v>237</v>
      </c>
      <c r="NW855" s="2" t="s">
        <v>804</v>
      </c>
      <c r="NX855" s="2" t="s">
        <v>3712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337</v>
      </c>
      <c r="OH855" s="2" t="s">
        <v>237</v>
      </c>
      <c r="OI855" s="2" t="s">
        <v>226</v>
      </c>
      <c r="OJ855" s="2" t="s">
        <v>226</v>
      </c>
      <c r="OK855" s="2" t="s">
        <v>238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252</v>
      </c>
      <c r="OT855" s="2" t="s">
        <v>237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252</v>
      </c>
      <c r="PF855" s="2" t="s">
        <v>237</v>
      </c>
      <c r="PG855" s="2" t="s">
        <v>226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266</v>
      </c>
      <c r="QD855" s="2" t="s">
        <v>237</v>
      </c>
      <c r="QE855" s="2" t="s">
        <v>226</v>
      </c>
      <c r="QF855" s="2" t="s">
        <v>226</v>
      </c>
      <c r="QG855" s="2" t="s">
        <v>238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236</v>
      </c>
      <c r="QP855" s="2" t="s">
        <v>237</v>
      </c>
      <c r="QQ855" s="2" t="s">
        <v>226</v>
      </c>
      <c r="QR855" s="2" t="s">
        <v>226</v>
      </c>
      <c r="QS855" s="2" t="s">
        <v>238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239</v>
      </c>
      <c r="RB855" s="2" t="s">
        <v>237</v>
      </c>
      <c r="RC855" s="2" t="s">
        <v>2465</v>
      </c>
      <c r="RD855" s="2" t="s">
        <v>226</v>
      </c>
      <c r="RE855" s="2" t="s">
        <v>238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252</v>
      </c>
      <c r="RN855" s="2" t="s">
        <v>237</v>
      </c>
      <c r="RO855" s="2" t="s">
        <v>226</v>
      </c>
      <c r="RP855" s="2" t="s">
        <v>226</v>
      </c>
      <c r="RQ855" s="2" t="s">
        <v>238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236</v>
      </c>
      <c r="RZ855" s="2" t="s">
        <v>237</v>
      </c>
      <c r="SA855" s="2" t="s">
        <v>226</v>
      </c>
      <c r="SB855" s="2" t="s">
        <v>226</v>
      </c>
      <c r="SC855" s="2" t="s">
        <v>238</v>
      </c>
      <c r="SD855" s="2" t="s">
        <v>226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</row>
    <row r="856">
      <c r="A856" s="2" t="s">
        <v>5354</v>
      </c>
      <c r="B856" s="2" t="s">
        <v>577</v>
      </c>
      <c r="C856" s="2" t="s">
        <v>5194</v>
      </c>
      <c r="D856" s="2" t="s">
        <v>215</v>
      </c>
      <c r="E856" s="2" t="s">
        <v>216</v>
      </c>
      <c r="F856" s="2" t="s">
        <v>5344</v>
      </c>
      <c r="G856" s="2" t="s">
        <v>5345</v>
      </c>
      <c r="H856" s="2" t="s">
        <v>5346</v>
      </c>
      <c r="I856" s="2" t="s">
        <v>5347</v>
      </c>
      <c r="J856" s="2" t="s">
        <v>221</v>
      </c>
      <c r="K856" s="2" t="s">
        <v>5355</v>
      </c>
      <c r="L856" s="3">
        <v>71.39</v>
      </c>
      <c r="M856" s="3">
        <v>74.96</v>
      </c>
      <c r="N856" s="3">
        <v>139.99</v>
      </c>
      <c r="O856" s="2" t="s">
        <v>283</v>
      </c>
      <c r="P856" s="2" t="s">
        <v>284</v>
      </c>
      <c r="Q856" s="2" t="s">
        <v>225</v>
      </c>
      <c r="R856" s="2" t="s">
        <v>226</v>
      </c>
      <c r="S856" s="2" t="s">
        <v>5356</v>
      </c>
      <c r="T856" s="2" t="s">
        <v>228</v>
      </c>
      <c r="U856" s="2" t="s">
        <v>229</v>
      </c>
      <c r="V856" s="2" t="s">
        <v>970</v>
      </c>
      <c r="W856" s="2" t="s">
        <v>971</v>
      </c>
      <c r="X856" s="2" t="s">
        <v>231</v>
      </c>
      <c r="Y856" s="2" t="s">
        <v>855</v>
      </c>
      <c r="Z856" s="4"/>
      <c r="AA856" s="4">
        <f>=ROUNDDOWN({0},0)</f>
      </c>
      <c r="AB856" s="5">
        <v>0.7</v>
      </c>
      <c r="AC856" s="2" t="s">
        <v>226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/>
      <c r="AQ856" s="8"/>
      <c r="AR856" s="4">
        <v>42</v>
      </c>
      <c r="AS856" s="8">
        <v>3037.07</v>
      </c>
      <c r="AT856" s="7">
        <v>-1</v>
      </c>
      <c r="AU856" s="7">
        <v>-1</v>
      </c>
      <c r="AV856" s="4" t="s">
        <v>226</v>
      </c>
      <c r="AW856" s="8" t="s">
        <v>226</v>
      </c>
      <c r="AX856" s="4">
        <v>91</v>
      </c>
      <c r="AY856" s="8">
        <v>6924.1</v>
      </c>
      <c r="AZ856" s="7" t="s">
        <v>226</v>
      </c>
      <c r="BA856" s="7" t="s">
        <v>226</v>
      </c>
      <c r="BB856" s="7"/>
      <c r="BC856" s="4" t="s">
        <v>226</v>
      </c>
      <c r="BD856" s="8" t="s">
        <v>226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 t="s">
        <v>226</v>
      </c>
      <c r="BJ856" s="4"/>
      <c r="BK856" s="8"/>
      <c r="BL856" s="2" t="s">
        <v>5357</v>
      </c>
      <c r="BM856" s="7"/>
      <c r="BN856" s="7"/>
      <c r="BO856" s="4"/>
      <c r="BP856" s="8"/>
      <c r="BQ856" s="4">
        <v>5</v>
      </c>
      <c r="BR856" s="8">
        <v>410.5</v>
      </c>
      <c r="BS856" s="7">
        <v>-1</v>
      </c>
      <c r="BT856" s="7">
        <v>-1</v>
      </c>
      <c r="BU856" s="2" t="s">
        <v>239</v>
      </c>
      <c r="BV856" s="2" t="s">
        <v>237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/>
      <c r="CB856" s="8"/>
      <c r="CC856" s="4">
        <v>12</v>
      </c>
      <c r="CD856" s="8">
        <v>968.52</v>
      </c>
      <c r="CE856" s="7">
        <v>-1</v>
      </c>
      <c r="CF856" s="7">
        <v>-1</v>
      </c>
      <c r="CG856" s="2" t="s">
        <v>239</v>
      </c>
      <c r="CH856" s="2" t="s">
        <v>237</v>
      </c>
      <c r="CI856" s="2" t="s">
        <v>1861</v>
      </c>
      <c r="CJ856" s="2" t="s">
        <v>2466</v>
      </c>
      <c r="CK856" s="2" t="s">
        <v>238</v>
      </c>
      <c r="CL856" s="2" t="s">
        <v>226</v>
      </c>
      <c r="CM856" s="4"/>
      <c r="CN856" s="8"/>
      <c r="CO856" s="4">
        <v>2</v>
      </c>
      <c r="CP856" s="8">
        <v>97.14</v>
      </c>
      <c r="CQ856" s="7">
        <v>-1</v>
      </c>
      <c r="CR856" s="7">
        <v>-1</v>
      </c>
      <c r="CS856" s="2" t="s">
        <v>239</v>
      </c>
      <c r="CT856" s="2" t="s">
        <v>237</v>
      </c>
      <c r="CU856" s="2" t="s">
        <v>855</v>
      </c>
      <c r="CV856" s="2" t="s">
        <v>1861</v>
      </c>
      <c r="CW856" s="2" t="s">
        <v>238</v>
      </c>
      <c r="CX856" s="2" t="s">
        <v>226</v>
      </c>
      <c r="CY856" s="4"/>
      <c r="CZ856" s="8"/>
      <c r="DA856" s="4">
        <v>12</v>
      </c>
      <c r="DB856" s="8">
        <v>907.08</v>
      </c>
      <c r="DC856" s="7">
        <v>-1</v>
      </c>
      <c r="DD856" s="7">
        <v>-1</v>
      </c>
      <c r="DE856" s="2" t="s">
        <v>239</v>
      </c>
      <c r="DF856" s="2" t="s">
        <v>237</v>
      </c>
      <c r="DG856" s="2" t="s">
        <v>654</v>
      </c>
      <c r="DH856" s="2" t="s">
        <v>660</v>
      </c>
      <c r="DI856" s="2" t="s">
        <v>291</v>
      </c>
      <c r="DJ856" s="2" t="s">
        <v>226</v>
      </c>
      <c r="DK856" s="4"/>
      <c r="DL856" s="8"/>
      <c r="DM856" s="4">
        <v>5</v>
      </c>
      <c r="DN856" s="8">
        <v>250.7</v>
      </c>
      <c r="DO856" s="7">
        <v>-1</v>
      </c>
      <c r="DP856" s="7">
        <v>-1</v>
      </c>
      <c r="DQ856" s="2" t="s">
        <v>239</v>
      </c>
      <c r="DR856" s="2" t="s">
        <v>237</v>
      </c>
      <c r="DS856" s="2" t="s">
        <v>855</v>
      </c>
      <c r="DT856" s="2" t="s">
        <v>5358</v>
      </c>
      <c r="DU856" s="2" t="s">
        <v>291</v>
      </c>
      <c r="DV856" s="2" t="s">
        <v>226</v>
      </c>
      <c r="DW856" s="4"/>
      <c r="DX856" s="8"/>
      <c r="DY856" s="4">
        <v>2</v>
      </c>
      <c r="DZ856" s="8">
        <v>94.46</v>
      </c>
      <c r="EA856" s="7">
        <v>-1</v>
      </c>
      <c r="EB856" s="7">
        <v>-1</v>
      </c>
      <c r="EC856" s="2" t="s">
        <v>239</v>
      </c>
      <c r="ED856" s="2" t="s">
        <v>237</v>
      </c>
      <c r="EE856" s="2" t="s">
        <v>395</v>
      </c>
      <c r="EF856" s="2" t="s">
        <v>554</v>
      </c>
      <c r="EG856" s="2" t="s">
        <v>238</v>
      </c>
      <c r="EH856" s="2" t="s">
        <v>226</v>
      </c>
      <c r="EI856" s="4"/>
      <c r="EJ856" s="8"/>
      <c r="EK856" s="4">
        <v>1</v>
      </c>
      <c r="EL856" s="8">
        <v>74.05</v>
      </c>
      <c r="EM856" s="7">
        <v>-1</v>
      </c>
      <c r="EN856" s="7">
        <v>-1</v>
      </c>
      <c r="EO856" s="2" t="s">
        <v>239</v>
      </c>
      <c r="EP856" s="2" t="s">
        <v>237</v>
      </c>
      <c r="EQ856" s="2" t="s">
        <v>645</v>
      </c>
      <c r="ER856" s="2" t="s">
        <v>2201</v>
      </c>
      <c r="ES856" s="2" t="s">
        <v>238</v>
      </c>
      <c r="ET856" s="2" t="s">
        <v>226</v>
      </c>
      <c r="EU856" s="4"/>
      <c r="EV856" s="8"/>
      <c r="EW856" s="4">
        <v>3</v>
      </c>
      <c r="EX856" s="8">
        <v>234.62</v>
      </c>
      <c r="EY856" s="7">
        <v>-1</v>
      </c>
      <c r="EZ856" s="7">
        <v>-1</v>
      </c>
      <c r="FA856" s="2" t="s">
        <v>239</v>
      </c>
      <c r="FB856" s="2" t="s">
        <v>237</v>
      </c>
      <c r="FC856" s="2" t="s">
        <v>4096</v>
      </c>
      <c r="FD856" s="2" t="s">
        <v>3838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237</v>
      </c>
      <c r="FO856" s="2" t="s">
        <v>855</v>
      </c>
      <c r="FP856" s="2" t="s">
        <v>226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226</v>
      </c>
      <c r="FZ856" s="2" t="s">
        <v>226</v>
      </c>
      <c r="GA856" s="2" t="s">
        <v>226</v>
      </c>
      <c r="GB856" s="2" t="s">
        <v>226</v>
      </c>
      <c r="GC856" s="2" t="s">
        <v>226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252</v>
      </c>
      <c r="GL856" s="2" t="s">
        <v>237</v>
      </c>
      <c r="GM856" s="2" t="s">
        <v>226</v>
      </c>
      <c r="GN856" s="2" t="s">
        <v>226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239</v>
      </c>
      <c r="GX856" s="2" t="s">
        <v>237</v>
      </c>
      <c r="GY856" s="2" t="s">
        <v>2437</v>
      </c>
      <c r="GZ856" s="2" t="s">
        <v>712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239</v>
      </c>
      <c r="HJ856" s="2" t="s">
        <v>237</v>
      </c>
      <c r="HK856" s="2" t="s">
        <v>762</v>
      </c>
      <c r="HL856" s="2" t="s">
        <v>660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237</v>
      </c>
      <c r="HW856" s="2" t="s">
        <v>226</v>
      </c>
      <c r="HX856" s="2" t="s">
        <v>226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237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226</v>
      </c>
      <c r="IT856" s="2" t="s">
        <v>226</v>
      </c>
      <c r="IU856" s="2" t="s">
        <v>226</v>
      </c>
      <c r="IV856" s="2" t="s">
        <v>226</v>
      </c>
      <c r="IW856" s="2" t="s">
        <v>226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252</v>
      </c>
      <c r="JF856" s="2" t="s">
        <v>237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252</v>
      </c>
      <c r="JR856" s="2" t="s">
        <v>237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237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236</v>
      </c>
      <c r="KP856" s="2" t="s">
        <v>237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252</v>
      </c>
      <c r="LB856" s="2" t="s">
        <v>237</v>
      </c>
      <c r="LC856" s="2" t="s">
        <v>226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252</v>
      </c>
      <c r="LN856" s="2" t="s">
        <v>237</v>
      </c>
      <c r="LO856" s="2" t="s">
        <v>226</v>
      </c>
      <c r="LP856" s="2" t="s">
        <v>226</v>
      </c>
      <c r="LQ856" s="2" t="s">
        <v>238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226</v>
      </c>
      <c r="ML856" s="2" t="s">
        <v>226</v>
      </c>
      <c r="MM856" s="2" t="s">
        <v>226</v>
      </c>
      <c r="MN856" s="2" t="s">
        <v>226</v>
      </c>
      <c r="MO856" s="2" t="s">
        <v>226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237</v>
      </c>
      <c r="MY856" s="2" t="s">
        <v>226</v>
      </c>
      <c r="MZ856" s="2" t="s">
        <v>226</v>
      </c>
      <c r="NA856" s="2" t="s">
        <v>238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239</v>
      </c>
      <c r="NJ856" s="2" t="s">
        <v>261</v>
      </c>
      <c r="NK856" s="2" t="s">
        <v>812</v>
      </c>
      <c r="NL856" s="2" t="s">
        <v>689</v>
      </c>
      <c r="NM856" s="2" t="s">
        <v>291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239</v>
      </c>
      <c r="NV856" s="2" t="s">
        <v>237</v>
      </c>
      <c r="NW856" s="2" t="s">
        <v>1841</v>
      </c>
      <c r="NX856" s="2" t="s">
        <v>770</v>
      </c>
      <c r="NY856" s="2" t="s">
        <v>238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252</v>
      </c>
      <c r="OH856" s="2" t="s">
        <v>237</v>
      </c>
      <c r="OI856" s="2" t="s">
        <v>226</v>
      </c>
      <c r="OJ856" s="2" t="s">
        <v>226</v>
      </c>
      <c r="OK856" s="2" t="s">
        <v>238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252</v>
      </c>
      <c r="OT856" s="2" t="s">
        <v>237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226</v>
      </c>
      <c r="PF856" s="2" t="s">
        <v>226</v>
      </c>
      <c r="PG856" s="2" t="s">
        <v>226</v>
      </c>
      <c r="PH856" s="2" t="s">
        <v>226</v>
      </c>
      <c r="PI856" s="2" t="s">
        <v>226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266</v>
      </c>
      <c r="QD856" s="2" t="s">
        <v>237</v>
      </c>
      <c r="QE856" s="2" t="s">
        <v>226</v>
      </c>
      <c r="QF856" s="2" t="s">
        <v>226</v>
      </c>
      <c r="QG856" s="2" t="s">
        <v>238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236</v>
      </c>
      <c r="QP856" s="2" t="s">
        <v>237</v>
      </c>
      <c r="QQ856" s="2" t="s">
        <v>226</v>
      </c>
      <c r="QR856" s="2" t="s">
        <v>226</v>
      </c>
      <c r="QS856" s="2" t="s">
        <v>238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266</v>
      </c>
      <c r="RB856" s="2" t="s">
        <v>237</v>
      </c>
      <c r="RC856" s="2" t="s">
        <v>226</v>
      </c>
      <c r="RD856" s="2" t="s">
        <v>226</v>
      </c>
      <c r="RE856" s="2" t="s">
        <v>238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252</v>
      </c>
      <c r="RN856" s="2" t="s">
        <v>237</v>
      </c>
      <c r="RO856" s="2" t="s">
        <v>226</v>
      </c>
      <c r="RP856" s="2" t="s">
        <v>226</v>
      </c>
      <c r="RQ856" s="2" t="s">
        <v>238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252</v>
      </c>
      <c r="RZ856" s="2" t="s">
        <v>237</v>
      </c>
      <c r="SA856" s="2" t="s">
        <v>226</v>
      </c>
      <c r="SB856" s="2" t="s">
        <v>226</v>
      </c>
      <c r="SC856" s="2" t="s">
        <v>238</v>
      </c>
      <c r="SD856" s="2" t="s">
        <v>226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</row>
    <row r="857">
      <c r="A857" s="2" t="s">
        <v>5359</v>
      </c>
      <c r="B857" s="2" t="s">
        <v>577</v>
      </c>
      <c r="C857" s="2" t="s">
        <v>5194</v>
      </c>
      <c r="D857" s="2" t="s">
        <v>215</v>
      </c>
      <c r="E857" s="2" t="s">
        <v>216</v>
      </c>
      <c r="F857" s="2" t="s">
        <v>5344</v>
      </c>
      <c r="G857" s="2" t="s">
        <v>5345</v>
      </c>
      <c r="H857" s="2" t="s">
        <v>5346</v>
      </c>
      <c r="I857" s="2" t="s">
        <v>5347</v>
      </c>
      <c r="J857" s="2" t="s">
        <v>268</v>
      </c>
      <c r="K857" s="2" t="s">
        <v>5355</v>
      </c>
      <c r="L857" s="3">
        <v>81.09</v>
      </c>
      <c r="M857" s="3">
        <v>85.14</v>
      </c>
      <c r="N857" s="3">
        <v>159</v>
      </c>
      <c r="O857" s="2" t="s">
        <v>302</v>
      </c>
      <c r="P857" s="2" t="s">
        <v>284</v>
      </c>
      <c r="Q857" s="2" t="s">
        <v>225</v>
      </c>
      <c r="R857" s="2" t="s">
        <v>226</v>
      </c>
      <c r="S857" s="2" t="s">
        <v>5356</v>
      </c>
      <c r="T857" s="2" t="s">
        <v>228</v>
      </c>
      <c r="U857" s="2" t="s">
        <v>229</v>
      </c>
      <c r="V857" s="2" t="s">
        <v>970</v>
      </c>
      <c r="W857" s="2" t="s">
        <v>971</v>
      </c>
      <c r="X857" s="2" t="s">
        <v>231</v>
      </c>
      <c r="Y857" s="2" t="s">
        <v>855</v>
      </c>
      <c r="Z857" s="4"/>
      <c r="AA857" s="4">
        <f>=ROUNDDOWN({0},0)</f>
      </c>
      <c r="AB857" s="5">
        <v>0.5</v>
      </c>
      <c r="AC857" s="2" t="s">
        <v>226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/>
      <c r="AQ857" s="8"/>
      <c r="AR857" s="4">
        <v>49</v>
      </c>
      <c r="AS857" s="8">
        <v>3887.03</v>
      </c>
      <c r="AT857" s="7">
        <v>-1</v>
      </c>
      <c r="AU857" s="7">
        <v>-1</v>
      </c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/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 t="s">
        <v>226</v>
      </c>
      <c r="BJ857" s="4"/>
      <c r="BK857" s="8"/>
      <c r="BL857" s="2" t="s">
        <v>5360</v>
      </c>
      <c r="BM857" s="7"/>
      <c r="BN857" s="7"/>
      <c r="BO857" s="4"/>
      <c r="BP857" s="8"/>
      <c r="BQ857" s="4">
        <v>6</v>
      </c>
      <c r="BR857" s="8">
        <v>559.5</v>
      </c>
      <c r="BS857" s="7">
        <v>-1</v>
      </c>
      <c r="BT857" s="7">
        <v>-1</v>
      </c>
      <c r="BU857" s="2" t="s">
        <v>239</v>
      </c>
      <c r="BV857" s="2" t="s">
        <v>237</v>
      </c>
      <c r="BW857" s="2" t="s">
        <v>226</v>
      </c>
      <c r="BX857" s="2" t="s">
        <v>226</v>
      </c>
      <c r="BY857" s="2" t="s">
        <v>238</v>
      </c>
      <c r="BZ857" s="2" t="s">
        <v>226</v>
      </c>
      <c r="CA857" s="4"/>
      <c r="CB857" s="8"/>
      <c r="CC857" s="4">
        <v>9</v>
      </c>
      <c r="CD857" s="8">
        <v>832.59</v>
      </c>
      <c r="CE857" s="7">
        <v>-1</v>
      </c>
      <c r="CF857" s="7">
        <v>-1</v>
      </c>
      <c r="CG857" s="2" t="s">
        <v>239</v>
      </c>
      <c r="CH857" s="2" t="s">
        <v>237</v>
      </c>
      <c r="CI857" s="2" t="s">
        <v>1861</v>
      </c>
      <c r="CJ857" s="2" t="s">
        <v>3943</v>
      </c>
      <c r="CK857" s="2" t="s">
        <v>238</v>
      </c>
      <c r="CL857" s="2" t="s">
        <v>226</v>
      </c>
      <c r="CM857" s="4"/>
      <c r="CN857" s="8"/>
      <c r="CO857" s="4">
        <v>7</v>
      </c>
      <c r="CP857" s="8">
        <v>386.19</v>
      </c>
      <c r="CQ857" s="7">
        <v>-1</v>
      </c>
      <c r="CR857" s="7">
        <v>-1</v>
      </c>
      <c r="CS857" s="2" t="s">
        <v>239</v>
      </c>
      <c r="CT857" s="2" t="s">
        <v>237</v>
      </c>
      <c r="CU857" s="2" t="s">
        <v>2283</v>
      </c>
      <c r="CV857" s="2" t="s">
        <v>3419</v>
      </c>
      <c r="CW857" s="2" t="s">
        <v>238</v>
      </c>
      <c r="CX857" s="2" t="s">
        <v>226</v>
      </c>
      <c r="CY857" s="4"/>
      <c r="CZ857" s="8"/>
      <c r="DA857" s="4">
        <v>12</v>
      </c>
      <c r="DB857" s="8">
        <v>1030.32</v>
      </c>
      <c r="DC857" s="7">
        <v>-1</v>
      </c>
      <c r="DD857" s="7">
        <v>-1</v>
      </c>
      <c r="DE857" s="2" t="s">
        <v>239</v>
      </c>
      <c r="DF857" s="2" t="s">
        <v>237</v>
      </c>
      <c r="DG857" s="2" t="s">
        <v>654</v>
      </c>
      <c r="DH857" s="2" t="s">
        <v>1608</v>
      </c>
      <c r="DI857" s="2" t="s">
        <v>291</v>
      </c>
      <c r="DJ857" s="2" t="s">
        <v>226</v>
      </c>
      <c r="DK857" s="4"/>
      <c r="DL857" s="8"/>
      <c r="DM857" s="4">
        <v>6</v>
      </c>
      <c r="DN857" s="8">
        <v>324.82</v>
      </c>
      <c r="DO857" s="7">
        <v>-1</v>
      </c>
      <c r="DP857" s="7">
        <v>-1</v>
      </c>
      <c r="DQ857" s="2" t="s">
        <v>239</v>
      </c>
      <c r="DR857" s="2" t="s">
        <v>237</v>
      </c>
      <c r="DS857" s="2" t="s">
        <v>2283</v>
      </c>
      <c r="DT857" s="2" t="s">
        <v>3533</v>
      </c>
      <c r="DU857" s="2" t="s">
        <v>291</v>
      </c>
      <c r="DV857" s="2" t="s">
        <v>226</v>
      </c>
      <c r="DW857" s="4"/>
      <c r="DX857" s="8"/>
      <c r="DY857" s="4">
        <v>4</v>
      </c>
      <c r="DZ857" s="8">
        <v>321.84</v>
      </c>
      <c r="EA857" s="7">
        <v>-1</v>
      </c>
      <c r="EB857" s="7">
        <v>-1</v>
      </c>
      <c r="EC857" s="2" t="s">
        <v>239</v>
      </c>
      <c r="ED857" s="2" t="s">
        <v>237</v>
      </c>
      <c r="EE857" s="2" t="s">
        <v>395</v>
      </c>
      <c r="EF857" s="2" t="s">
        <v>763</v>
      </c>
      <c r="EG857" s="2" t="s">
        <v>238</v>
      </c>
      <c r="EH857" s="2" t="s">
        <v>226</v>
      </c>
      <c r="EI857" s="4"/>
      <c r="EJ857" s="8"/>
      <c r="EK857" s="4">
        <v>1</v>
      </c>
      <c r="EL857" s="8">
        <v>84.87</v>
      </c>
      <c r="EM857" s="7">
        <v>-1</v>
      </c>
      <c r="EN857" s="7">
        <v>-1</v>
      </c>
      <c r="EO857" s="2" t="s">
        <v>239</v>
      </c>
      <c r="EP857" s="2" t="s">
        <v>237</v>
      </c>
      <c r="EQ857" s="2" t="s">
        <v>645</v>
      </c>
      <c r="ER857" s="2" t="s">
        <v>2465</v>
      </c>
      <c r="ES857" s="2" t="s">
        <v>238</v>
      </c>
      <c r="ET857" s="2" t="s">
        <v>226</v>
      </c>
      <c r="EU857" s="4"/>
      <c r="EV857" s="8"/>
      <c r="EW857" s="4">
        <v>2</v>
      </c>
      <c r="EX857" s="8">
        <v>170.3</v>
      </c>
      <c r="EY857" s="7">
        <v>-1</v>
      </c>
      <c r="EZ857" s="7">
        <v>-1</v>
      </c>
      <c r="FA857" s="2" t="s">
        <v>239</v>
      </c>
      <c r="FB857" s="2" t="s">
        <v>237</v>
      </c>
      <c r="FC857" s="2" t="s">
        <v>4096</v>
      </c>
      <c r="FD857" s="2" t="s">
        <v>3241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237</v>
      </c>
      <c r="FO857" s="2" t="s">
        <v>2283</v>
      </c>
      <c r="FP857" s="2" t="s">
        <v>1840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226</v>
      </c>
      <c r="FZ857" s="2" t="s">
        <v>226</v>
      </c>
      <c r="GA857" s="2" t="s">
        <v>226</v>
      </c>
      <c r="GB857" s="2" t="s">
        <v>226</v>
      </c>
      <c r="GC857" s="2" t="s">
        <v>226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252</v>
      </c>
      <c r="GL857" s="2" t="s">
        <v>237</v>
      </c>
      <c r="GM857" s="2" t="s">
        <v>226</v>
      </c>
      <c r="GN857" s="2" t="s">
        <v>226</v>
      </c>
      <c r="GO857" s="2" t="s">
        <v>238</v>
      </c>
      <c r="GP857" s="2" t="s">
        <v>226</v>
      </c>
      <c r="GQ857" s="4"/>
      <c r="GR857" s="8"/>
      <c r="GS857" s="4">
        <v>1</v>
      </c>
      <c r="GT857" s="8">
        <v>87.48</v>
      </c>
      <c r="GU857" s="7">
        <v>-1</v>
      </c>
      <c r="GV857" s="7">
        <v>-1</v>
      </c>
      <c r="GW857" s="2" t="s">
        <v>239</v>
      </c>
      <c r="GX857" s="2" t="s">
        <v>237</v>
      </c>
      <c r="GY857" s="2" t="s">
        <v>2437</v>
      </c>
      <c r="GZ857" s="2" t="s">
        <v>4301</v>
      </c>
      <c r="HA857" s="2" t="s">
        <v>238</v>
      </c>
      <c r="HB857" s="2" t="s">
        <v>226</v>
      </c>
      <c r="HC857" s="4"/>
      <c r="HD857" s="8"/>
      <c r="HE857" s="4">
        <v>1</v>
      </c>
      <c r="HF857" s="8">
        <v>89.12</v>
      </c>
      <c r="HG857" s="7">
        <v>-1</v>
      </c>
      <c r="HH857" s="7">
        <v>-1</v>
      </c>
      <c r="HI857" s="2" t="s">
        <v>239</v>
      </c>
      <c r="HJ857" s="2" t="s">
        <v>237</v>
      </c>
      <c r="HK857" s="2" t="s">
        <v>762</v>
      </c>
      <c r="HL857" s="2" t="s">
        <v>691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236</v>
      </c>
      <c r="HV857" s="2" t="s">
        <v>237</v>
      </c>
      <c r="HW857" s="2" t="s">
        <v>226</v>
      </c>
      <c r="HX857" s="2" t="s">
        <v>226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252</v>
      </c>
      <c r="IH857" s="2" t="s">
        <v>237</v>
      </c>
      <c r="II857" s="2" t="s">
        <v>226</v>
      </c>
      <c r="IJ857" s="2" t="s">
        <v>226</v>
      </c>
      <c r="IK857" s="2" t="s">
        <v>238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226</v>
      </c>
      <c r="IT857" s="2" t="s">
        <v>226</v>
      </c>
      <c r="IU857" s="2" t="s">
        <v>226</v>
      </c>
      <c r="IV857" s="2" t="s">
        <v>226</v>
      </c>
      <c r="IW857" s="2" t="s">
        <v>226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252</v>
      </c>
      <c r="JF857" s="2" t="s">
        <v>237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252</v>
      </c>
      <c r="JR857" s="2" t="s">
        <v>237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237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236</v>
      </c>
      <c r="KP857" s="2" t="s">
        <v>237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252</v>
      </c>
      <c r="LB857" s="2" t="s">
        <v>237</v>
      </c>
      <c r="LC857" s="2" t="s">
        <v>226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252</v>
      </c>
      <c r="LN857" s="2" t="s">
        <v>237</v>
      </c>
      <c r="LO857" s="2" t="s">
        <v>226</v>
      </c>
      <c r="LP857" s="2" t="s">
        <v>226</v>
      </c>
      <c r="LQ857" s="2" t="s">
        <v>238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226</v>
      </c>
      <c r="ML857" s="2" t="s">
        <v>226</v>
      </c>
      <c r="MM857" s="2" t="s">
        <v>226</v>
      </c>
      <c r="MN857" s="2" t="s">
        <v>226</v>
      </c>
      <c r="MO857" s="2" t="s">
        <v>226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237</v>
      </c>
      <c r="MY857" s="2" t="s">
        <v>226</v>
      </c>
      <c r="MZ857" s="2" t="s">
        <v>226</v>
      </c>
      <c r="NA857" s="2" t="s">
        <v>238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239</v>
      </c>
      <c r="NJ857" s="2" t="s">
        <v>261</v>
      </c>
      <c r="NK857" s="2" t="s">
        <v>812</v>
      </c>
      <c r="NL857" s="2" t="s">
        <v>689</v>
      </c>
      <c r="NM857" s="2" t="s">
        <v>291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239</v>
      </c>
      <c r="NV857" s="2" t="s">
        <v>237</v>
      </c>
      <c r="NW857" s="2" t="s">
        <v>1841</v>
      </c>
      <c r="NX857" s="2" t="s">
        <v>905</v>
      </c>
      <c r="NY857" s="2" t="s">
        <v>238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252</v>
      </c>
      <c r="OH857" s="2" t="s">
        <v>237</v>
      </c>
      <c r="OI857" s="2" t="s">
        <v>226</v>
      </c>
      <c r="OJ857" s="2" t="s">
        <v>226</v>
      </c>
      <c r="OK857" s="2" t="s">
        <v>238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252</v>
      </c>
      <c r="OT857" s="2" t="s">
        <v>237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226</v>
      </c>
      <c r="PF857" s="2" t="s">
        <v>226</v>
      </c>
      <c r="PG857" s="2" t="s">
        <v>226</v>
      </c>
      <c r="PH857" s="2" t="s">
        <v>226</v>
      </c>
      <c r="PI857" s="2" t="s">
        <v>226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266</v>
      </c>
      <c r="QD857" s="2" t="s">
        <v>237</v>
      </c>
      <c r="QE857" s="2" t="s">
        <v>226</v>
      </c>
      <c r="QF857" s="2" t="s">
        <v>226</v>
      </c>
      <c r="QG857" s="2" t="s">
        <v>238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236</v>
      </c>
      <c r="QP857" s="2" t="s">
        <v>237</v>
      </c>
      <c r="QQ857" s="2" t="s">
        <v>226</v>
      </c>
      <c r="QR857" s="2" t="s">
        <v>226</v>
      </c>
      <c r="QS857" s="2" t="s">
        <v>238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266</v>
      </c>
      <c r="RB857" s="2" t="s">
        <v>237</v>
      </c>
      <c r="RC857" s="2" t="s">
        <v>226</v>
      </c>
      <c r="RD857" s="2" t="s">
        <v>226</v>
      </c>
      <c r="RE857" s="2" t="s">
        <v>238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252</v>
      </c>
      <c r="RN857" s="2" t="s">
        <v>237</v>
      </c>
      <c r="RO857" s="2" t="s">
        <v>226</v>
      </c>
      <c r="RP857" s="2" t="s">
        <v>226</v>
      </c>
      <c r="RQ857" s="2" t="s">
        <v>238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252</v>
      </c>
      <c r="RZ857" s="2" t="s">
        <v>237</v>
      </c>
      <c r="SA857" s="2" t="s">
        <v>226</v>
      </c>
      <c r="SB857" s="2" t="s">
        <v>226</v>
      </c>
      <c r="SC857" s="2" t="s">
        <v>238</v>
      </c>
      <c r="SD857" s="2" t="s">
        <v>226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</row>
    <row r="858">
      <c r="A858" s="2" t="s">
        <v>5361</v>
      </c>
      <c r="B858" s="2" t="s">
        <v>577</v>
      </c>
      <c r="C858" s="2" t="s">
        <v>5194</v>
      </c>
      <c r="D858" s="2" t="s">
        <v>215</v>
      </c>
      <c r="E858" s="2" t="s">
        <v>216</v>
      </c>
      <c r="F858" s="2" t="s">
        <v>5362</v>
      </c>
      <c r="G858" s="2" t="s">
        <v>435</v>
      </c>
      <c r="H858" s="2" t="s">
        <v>5363</v>
      </c>
      <c r="I858" s="2" t="s">
        <v>5364</v>
      </c>
      <c r="J858" s="2" t="s">
        <v>221</v>
      </c>
      <c r="K858" s="2" t="s">
        <v>1283</v>
      </c>
      <c r="L858" s="3">
        <v>50</v>
      </c>
      <c r="M858" s="3">
        <v>52.5</v>
      </c>
      <c r="N858" s="3">
        <v>99.99</v>
      </c>
      <c r="O858" s="2" t="s">
        <v>2393</v>
      </c>
      <c r="P858" s="2" t="s">
        <v>284</v>
      </c>
      <c r="Q858" s="2" t="s">
        <v>225</v>
      </c>
      <c r="R858" s="2" t="s">
        <v>226</v>
      </c>
      <c r="S858" s="2" t="s">
        <v>5365</v>
      </c>
      <c r="T858" s="2" t="s">
        <v>226</v>
      </c>
      <c r="U858" s="2" t="s">
        <v>452</v>
      </c>
      <c r="V858" s="2" t="s">
        <v>970</v>
      </c>
      <c r="W858" s="2" t="s">
        <v>971</v>
      </c>
      <c r="X858" s="2" t="s">
        <v>226</v>
      </c>
      <c r="Y858" s="2" t="s">
        <v>1353</v>
      </c>
      <c r="Z858" s="4"/>
      <c r="AA858" s="4">
        <f>=ROUNDDOWN({0},0)</f>
      </c>
      <c r="AB858" s="5"/>
      <c r="AC858" s="2" t="s">
        <v>226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226</v>
      </c>
      <c r="AW858" s="8" t="s">
        <v>226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/>
      <c r="BC858" s="4" t="s">
        <v>226</v>
      </c>
      <c r="BD858" s="8" t="s">
        <v>226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/>
      <c r="BJ858" s="4"/>
      <c r="BK858" s="8"/>
      <c r="BL858" s="2" t="s">
        <v>226</v>
      </c>
      <c r="BM858" s="7"/>
      <c r="BN858" s="7"/>
      <c r="BO858" s="4"/>
      <c r="BP858" s="8"/>
      <c r="BQ858" s="4"/>
      <c r="BR858" s="8"/>
      <c r="BS858" s="7"/>
      <c r="BT858" s="7"/>
      <c r="BU858" s="2" t="s">
        <v>239</v>
      </c>
      <c r="BV858" s="2" t="s">
        <v>237</v>
      </c>
      <c r="BW858" s="2" t="s">
        <v>226</v>
      </c>
      <c r="BX858" s="2" t="s">
        <v>1032</v>
      </c>
      <c r="BY858" s="2" t="s">
        <v>238</v>
      </c>
      <c r="BZ858" s="2" t="s">
        <v>226</v>
      </c>
      <c r="CA858" s="4"/>
      <c r="CB858" s="8"/>
      <c r="CC858" s="4"/>
      <c r="CD858" s="8"/>
      <c r="CE858" s="7"/>
      <c r="CF858" s="7"/>
      <c r="CG858" s="2" t="s">
        <v>239</v>
      </c>
      <c r="CH858" s="2" t="s">
        <v>237</v>
      </c>
      <c r="CI858" s="2" t="s">
        <v>2375</v>
      </c>
      <c r="CJ858" s="2" t="s">
        <v>574</v>
      </c>
      <c r="CK858" s="2" t="s">
        <v>238</v>
      </c>
      <c r="CL858" s="2" t="s">
        <v>226</v>
      </c>
      <c r="CM858" s="4"/>
      <c r="CN858" s="8"/>
      <c r="CO858" s="4"/>
      <c r="CP858" s="8"/>
      <c r="CQ858" s="7"/>
      <c r="CR858" s="7"/>
      <c r="CS858" s="2" t="s">
        <v>239</v>
      </c>
      <c r="CT858" s="2" t="s">
        <v>237</v>
      </c>
      <c r="CU858" s="2" t="s">
        <v>1357</v>
      </c>
      <c r="CV858" s="2" t="s">
        <v>2183</v>
      </c>
      <c r="CW858" s="2" t="s">
        <v>238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252</v>
      </c>
      <c r="DF858" s="2" t="s">
        <v>237</v>
      </c>
      <c r="DG858" s="2" t="s">
        <v>226</v>
      </c>
      <c r="DH858" s="2" t="s">
        <v>226</v>
      </c>
      <c r="DI858" s="2" t="s">
        <v>238</v>
      </c>
      <c r="DJ858" s="2" t="s">
        <v>226</v>
      </c>
      <c r="DK858" s="4"/>
      <c r="DL858" s="8"/>
      <c r="DM858" s="4"/>
      <c r="DN858" s="8"/>
      <c r="DO858" s="7"/>
      <c r="DP858" s="7"/>
      <c r="DQ858" s="2" t="s">
        <v>239</v>
      </c>
      <c r="DR858" s="2" t="s">
        <v>237</v>
      </c>
      <c r="DS858" s="2" t="s">
        <v>2361</v>
      </c>
      <c r="DT858" s="2" t="s">
        <v>2180</v>
      </c>
      <c r="DU858" s="2" t="s">
        <v>238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239</v>
      </c>
      <c r="ED858" s="2" t="s">
        <v>237</v>
      </c>
      <c r="EE858" s="2" t="s">
        <v>1685</v>
      </c>
      <c r="EF858" s="2" t="s">
        <v>1913</v>
      </c>
      <c r="EG858" s="2" t="s">
        <v>238</v>
      </c>
      <c r="EH858" s="2" t="s">
        <v>226</v>
      </c>
      <c r="EI858" s="4"/>
      <c r="EJ858" s="8"/>
      <c r="EK858" s="4"/>
      <c r="EL858" s="8"/>
      <c r="EM858" s="7"/>
      <c r="EN858" s="7"/>
      <c r="EO858" s="2" t="s">
        <v>239</v>
      </c>
      <c r="EP858" s="2" t="s">
        <v>237</v>
      </c>
      <c r="EQ858" s="2" t="s">
        <v>570</v>
      </c>
      <c r="ER858" s="2" t="s">
        <v>2039</v>
      </c>
      <c r="ES858" s="2" t="s">
        <v>238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239</v>
      </c>
      <c r="FB858" s="2" t="s">
        <v>237</v>
      </c>
      <c r="FC858" s="2" t="s">
        <v>4936</v>
      </c>
      <c r="FD858" s="2" t="s">
        <v>989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237</v>
      </c>
      <c r="FO858" s="2" t="s">
        <v>1357</v>
      </c>
      <c r="FP858" s="2" t="s">
        <v>4918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226</v>
      </c>
      <c r="FZ858" s="2" t="s">
        <v>226</v>
      </c>
      <c r="GA858" s="2" t="s">
        <v>226</v>
      </c>
      <c r="GB858" s="2" t="s">
        <v>226</v>
      </c>
      <c r="GC858" s="2" t="s">
        <v>226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236</v>
      </c>
      <c r="GL858" s="2" t="s">
        <v>237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266</v>
      </c>
      <c r="GX858" s="2" t="s">
        <v>237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226</v>
      </c>
      <c r="HJ858" s="2" t="s">
        <v>226</v>
      </c>
      <c r="HK858" s="2" t="s">
        <v>226</v>
      </c>
      <c r="HL858" s="2" t="s">
        <v>226</v>
      </c>
      <c r="HM858" s="2" t="s">
        <v>226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239</v>
      </c>
      <c r="HV858" s="2" t="s">
        <v>237</v>
      </c>
      <c r="HW858" s="2" t="s">
        <v>1909</v>
      </c>
      <c r="HX858" s="2" t="s">
        <v>1975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236</v>
      </c>
      <c r="IH858" s="2" t="s">
        <v>237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226</v>
      </c>
      <c r="IT858" s="2" t="s">
        <v>226</v>
      </c>
      <c r="IU858" s="2" t="s">
        <v>226</v>
      </c>
      <c r="IV858" s="2" t="s">
        <v>226</v>
      </c>
      <c r="IW858" s="2" t="s">
        <v>226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252</v>
      </c>
      <c r="JF858" s="2" t="s">
        <v>223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226</v>
      </c>
      <c r="JR858" s="2" t="s">
        <v>226</v>
      </c>
      <c r="JS858" s="2" t="s">
        <v>226</v>
      </c>
      <c r="JT858" s="2" t="s">
        <v>226</v>
      </c>
      <c r="JU858" s="2" t="s">
        <v>226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236</v>
      </c>
      <c r="KD858" s="2" t="s">
        <v>237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226</v>
      </c>
      <c r="KP858" s="2" t="s">
        <v>226</v>
      </c>
      <c r="KQ858" s="2" t="s">
        <v>226</v>
      </c>
      <c r="KR858" s="2" t="s">
        <v>226</v>
      </c>
      <c r="KS858" s="2" t="s">
        <v>226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239</v>
      </c>
      <c r="LB858" s="2" t="s">
        <v>237</v>
      </c>
      <c r="LC858" s="2" t="s">
        <v>2027</v>
      </c>
      <c r="LD858" s="2" t="s">
        <v>1662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226</v>
      </c>
      <c r="LN858" s="2" t="s">
        <v>226</v>
      </c>
      <c r="LO858" s="2" t="s">
        <v>226</v>
      </c>
      <c r="LP858" s="2" t="s">
        <v>226</v>
      </c>
      <c r="LQ858" s="2" t="s">
        <v>226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226</v>
      </c>
      <c r="ML858" s="2" t="s">
        <v>226</v>
      </c>
      <c r="MM858" s="2" t="s">
        <v>226</v>
      </c>
      <c r="MN858" s="2" t="s">
        <v>226</v>
      </c>
      <c r="MO858" s="2" t="s">
        <v>226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226</v>
      </c>
      <c r="MX858" s="2" t="s">
        <v>226</v>
      </c>
      <c r="MY858" s="2" t="s">
        <v>226</v>
      </c>
      <c r="MZ858" s="2" t="s">
        <v>226</v>
      </c>
      <c r="NA858" s="2" t="s">
        <v>226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239</v>
      </c>
      <c r="NJ858" s="2" t="s">
        <v>237</v>
      </c>
      <c r="NK858" s="2" t="s">
        <v>5366</v>
      </c>
      <c r="NL858" s="2" t="s">
        <v>5296</v>
      </c>
      <c r="NM858" s="2" t="s">
        <v>238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239</v>
      </c>
      <c r="NV858" s="2" t="s">
        <v>237</v>
      </c>
      <c r="NW858" s="2" t="s">
        <v>3384</v>
      </c>
      <c r="NX858" s="2" t="s">
        <v>1975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252</v>
      </c>
      <c r="OH858" s="2" t="s">
        <v>237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252</v>
      </c>
      <c r="OT858" s="2" t="s">
        <v>237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226</v>
      </c>
      <c r="PF858" s="2" t="s">
        <v>226</v>
      </c>
      <c r="PG858" s="2" t="s">
        <v>226</v>
      </c>
      <c r="PH858" s="2" t="s">
        <v>226</v>
      </c>
      <c r="PI858" s="2" t="s">
        <v>226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239</v>
      </c>
      <c r="QP858" s="2" t="s">
        <v>237</v>
      </c>
      <c r="QQ858" s="2" t="s">
        <v>2487</v>
      </c>
      <c r="QR858" s="2" t="s">
        <v>1921</v>
      </c>
      <c r="QS858" s="2" t="s">
        <v>238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266</v>
      </c>
      <c r="RB858" s="2" t="s">
        <v>237</v>
      </c>
      <c r="RC858" s="2" t="s">
        <v>226</v>
      </c>
      <c r="RD858" s="2" t="s">
        <v>226</v>
      </c>
      <c r="RE858" s="2" t="s">
        <v>238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226</v>
      </c>
      <c r="RN858" s="2" t="s">
        <v>226</v>
      </c>
      <c r="RO858" s="2" t="s">
        <v>226</v>
      </c>
      <c r="RP858" s="2" t="s">
        <v>226</v>
      </c>
      <c r="RQ858" s="2" t="s">
        <v>226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252</v>
      </c>
      <c r="RZ858" s="2" t="s">
        <v>237</v>
      </c>
      <c r="SA858" s="2" t="s">
        <v>226</v>
      </c>
      <c r="SB858" s="2" t="s">
        <v>226</v>
      </c>
      <c r="SC858" s="2" t="s">
        <v>238</v>
      </c>
      <c r="SD858" s="2" t="s">
        <v>226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</row>
    <row r="859">
      <c r="A859" s="2" t="s">
        <v>5367</v>
      </c>
      <c r="B859" s="2" t="s">
        <v>577</v>
      </c>
      <c r="C859" s="2" t="s">
        <v>5194</v>
      </c>
      <c r="D859" s="2" t="s">
        <v>215</v>
      </c>
      <c r="E859" s="2" t="s">
        <v>216</v>
      </c>
      <c r="F859" s="2" t="s">
        <v>5362</v>
      </c>
      <c r="G859" s="2" t="s">
        <v>435</v>
      </c>
      <c r="H859" s="2" t="s">
        <v>5363</v>
      </c>
      <c r="I859" s="2" t="s">
        <v>5364</v>
      </c>
      <c r="J859" s="2" t="s">
        <v>268</v>
      </c>
      <c r="K859" s="2" t="s">
        <v>1283</v>
      </c>
      <c r="L859" s="3">
        <v>60</v>
      </c>
      <c r="M859" s="3">
        <v>63</v>
      </c>
      <c r="N859" s="3">
        <v>119.99</v>
      </c>
      <c r="O859" s="2" t="s">
        <v>2393</v>
      </c>
      <c r="P859" s="2" t="s">
        <v>284</v>
      </c>
      <c r="Q859" s="2" t="s">
        <v>225</v>
      </c>
      <c r="R859" s="2" t="s">
        <v>226</v>
      </c>
      <c r="S859" s="2" t="s">
        <v>5365</v>
      </c>
      <c r="T859" s="2" t="s">
        <v>226</v>
      </c>
      <c r="U859" s="2" t="s">
        <v>452</v>
      </c>
      <c r="V859" s="2" t="s">
        <v>970</v>
      </c>
      <c r="W859" s="2" t="s">
        <v>971</v>
      </c>
      <c r="X859" s="2" t="s">
        <v>226</v>
      </c>
      <c r="Y859" s="2" t="s">
        <v>1353</v>
      </c>
      <c r="Z859" s="4"/>
      <c r="AA859" s="4">
        <f>=ROUNDDOWN({0},0)</f>
      </c>
      <c r="AB859" s="5"/>
      <c r="AC859" s="2" t="s">
        <v>226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/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/>
      <c r="BJ859" s="4"/>
      <c r="BK859" s="8"/>
      <c r="BL859" s="2" t="s">
        <v>226</v>
      </c>
      <c r="BM859" s="7"/>
      <c r="BN859" s="7"/>
      <c r="BO859" s="4"/>
      <c r="BP859" s="8"/>
      <c r="BQ859" s="4"/>
      <c r="BR859" s="8"/>
      <c r="BS859" s="7"/>
      <c r="BT859" s="7"/>
      <c r="BU859" s="2" t="s">
        <v>239</v>
      </c>
      <c r="BV859" s="2" t="s">
        <v>237</v>
      </c>
      <c r="BW859" s="2" t="s">
        <v>226</v>
      </c>
      <c r="BX859" s="2" t="s">
        <v>1032</v>
      </c>
      <c r="BY859" s="2" t="s">
        <v>238</v>
      </c>
      <c r="BZ859" s="2" t="s">
        <v>226</v>
      </c>
      <c r="CA859" s="4"/>
      <c r="CB859" s="8"/>
      <c r="CC859" s="4"/>
      <c r="CD859" s="8"/>
      <c r="CE859" s="7"/>
      <c r="CF859" s="7"/>
      <c r="CG859" s="2" t="s">
        <v>239</v>
      </c>
      <c r="CH859" s="2" t="s">
        <v>237</v>
      </c>
      <c r="CI859" s="2" t="s">
        <v>2375</v>
      </c>
      <c r="CJ859" s="2" t="s">
        <v>2421</v>
      </c>
      <c r="CK859" s="2" t="s">
        <v>238</v>
      </c>
      <c r="CL859" s="2" t="s">
        <v>226</v>
      </c>
      <c r="CM859" s="4"/>
      <c r="CN859" s="8"/>
      <c r="CO859" s="4"/>
      <c r="CP859" s="8"/>
      <c r="CQ859" s="7"/>
      <c r="CR859" s="7"/>
      <c r="CS859" s="2" t="s">
        <v>239</v>
      </c>
      <c r="CT859" s="2" t="s">
        <v>237</v>
      </c>
      <c r="CU859" s="2" t="s">
        <v>1357</v>
      </c>
      <c r="CV859" s="2" t="s">
        <v>2588</v>
      </c>
      <c r="CW859" s="2" t="s">
        <v>238</v>
      </c>
      <c r="CX859" s="2" t="s">
        <v>226</v>
      </c>
      <c r="CY859" s="4"/>
      <c r="CZ859" s="8"/>
      <c r="DA859" s="4"/>
      <c r="DB859" s="8"/>
      <c r="DC859" s="7"/>
      <c r="DD859" s="7"/>
      <c r="DE859" s="2" t="s">
        <v>252</v>
      </c>
      <c r="DF859" s="2" t="s">
        <v>237</v>
      </c>
      <c r="DG859" s="2" t="s">
        <v>226</v>
      </c>
      <c r="DH859" s="2" t="s">
        <v>226</v>
      </c>
      <c r="DI859" s="2" t="s">
        <v>238</v>
      </c>
      <c r="DJ859" s="2" t="s">
        <v>226</v>
      </c>
      <c r="DK859" s="4"/>
      <c r="DL859" s="8"/>
      <c r="DM859" s="4"/>
      <c r="DN859" s="8"/>
      <c r="DO859" s="7"/>
      <c r="DP859" s="7"/>
      <c r="DQ859" s="2" t="s">
        <v>239</v>
      </c>
      <c r="DR859" s="2" t="s">
        <v>237</v>
      </c>
      <c r="DS859" s="2" t="s">
        <v>2361</v>
      </c>
      <c r="DT859" s="2" t="s">
        <v>3821</v>
      </c>
      <c r="DU859" s="2" t="s">
        <v>238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239</v>
      </c>
      <c r="ED859" s="2" t="s">
        <v>237</v>
      </c>
      <c r="EE859" s="2" t="s">
        <v>1685</v>
      </c>
      <c r="EF859" s="2" t="s">
        <v>1530</v>
      </c>
      <c r="EG859" s="2" t="s">
        <v>238</v>
      </c>
      <c r="EH859" s="2" t="s">
        <v>226</v>
      </c>
      <c r="EI859" s="4"/>
      <c r="EJ859" s="8"/>
      <c r="EK859" s="4"/>
      <c r="EL859" s="8"/>
      <c r="EM859" s="7"/>
      <c r="EN859" s="7"/>
      <c r="EO859" s="2" t="s">
        <v>239</v>
      </c>
      <c r="EP859" s="2" t="s">
        <v>237</v>
      </c>
      <c r="EQ859" s="2" t="s">
        <v>570</v>
      </c>
      <c r="ER859" s="2" t="s">
        <v>4786</v>
      </c>
      <c r="ES859" s="2" t="s">
        <v>238</v>
      </c>
      <c r="ET859" s="2" t="s">
        <v>226</v>
      </c>
      <c r="EU859" s="4"/>
      <c r="EV859" s="8"/>
      <c r="EW859" s="4"/>
      <c r="EX859" s="8"/>
      <c r="EY859" s="7"/>
      <c r="EZ859" s="7"/>
      <c r="FA859" s="2" t="s">
        <v>239</v>
      </c>
      <c r="FB859" s="2" t="s">
        <v>237</v>
      </c>
      <c r="FC859" s="2" t="s">
        <v>4936</v>
      </c>
      <c r="FD859" s="2" t="s">
        <v>1918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237</v>
      </c>
      <c r="FO859" s="2" t="s">
        <v>1357</v>
      </c>
      <c r="FP859" s="2" t="s">
        <v>1536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226</v>
      </c>
      <c r="FZ859" s="2" t="s">
        <v>226</v>
      </c>
      <c r="GA859" s="2" t="s">
        <v>226</v>
      </c>
      <c r="GB859" s="2" t="s">
        <v>226</v>
      </c>
      <c r="GC859" s="2" t="s">
        <v>226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236</v>
      </c>
      <c r="GL859" s="2" t="s">
        <v>237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266</v>
      </c>
      <c r="GX859" s="2" t="s">
        <v>237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226</v>
      </c>
      <c r="HJ859" s="2" t="s">
        <v>226</v>
      </c>
      <c r="HK859" s="2" t="s">
        <v>226</v>
      </c>
      <c r="HL859" s="2" t="s">
        <v>226</v>
      </c>
      <c r="HM859" s="2" t="s">
        <v>226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239</v>
      </c>
      <c r="HV859" s="2" t="s">
        <v>237</v>
      </c>
      <c r="HW859" s="2" t="s">
        <v>1909</v>
      </c>
      <c r="HX859" s="2" t="s">
        <v>1913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236</v>
      </c>
      <c r="IH859" s="2" t="s">
        <v>237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226</v>
      </c>
      <c r="IT859" s="2" t="s">
        <v>226</v>
      </c>
      <c r="IU859" s="2" t="s">
        <v>226</v>
      </c>
      <c r="IV859" s="2" t="s">
        <v>226</v>
      </c>
      <c r="IW859" s="2" t="s">
        <v>226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252</v>
      </c>
      <c r="JF859" s="2" t="s">
        <v>223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226</v>
      </c>
      <c r="JR859" s="2" t="s">
        <v>226</v>
      </c>
      <c r="JS859" s="2" t="s">
        <v>226</v>
      </c>
      <c r="JT859" s="2" t="s">
        <v>226</v>
      </c>
      <c r="JU859" s="2" t="s">
        <v>226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236</v>
      </c>
      <c r="KD859" s="2" t="s">
        <v>237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226</v>
      </c>
      <c r="KP859" s="2" t="s">
        <v>226</v>
      </c>
      <c r="KQ859" s="2" t="s">
        <v>226</v>
      </c>
      <c r="KR859" s="2" t="s">
        <v>226</v>
      </c>
      <c r="KS859" s="2" t="s">
        <v>226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239</v>
      </c>
      <c r="LB859" s="2" t="s">
        <v>237</v>
      </c>
      <c r="LC859" s="2" t="s">
        <v>2027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226</v>
      </c>
      <c r="LN859" s="2" t="s">
        <v>226</v>
      </c>
      <c r="LO859" s="2" t="s">
        <v>226</v>
      </c>
      <c r="LP859" s="2" t="s">
        <v>226</v>
      </c>
      <c r="LQ859" s="2" t="s">
        <v>226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226</v>
      </c>
      <c r="ML859" s="2" t="s">
        <v>226</v>
      </c>
      <c r="MM859" s="2" t="s">
        <v>226</v>
      </c>
      <c r="MN859" s="2" t="s">
        <v>226</v>
      </c>
      <c r="MO859" s="2" t="s">
        <v>226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226</v>
      </c>
      <c r="MX859" s="2" t="s">
        <v>226</v>
      </c>
      <c r="MY859" s="2" t="s">
        <v>226</v>
      </c>
      <c r="MZ859" s="2" t="s">
        <v>226</v>
      </c>
      <c r="NA859" s="2" t="s">
        <v>226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239</v>
      </c>
      <c r="NJ859" s="2" t="s">
        <v>237</v>
      </c>
      <c r="NK859" s="2" t="s">
        <v>5366</v>
      </c>
      <c r="NL859" s="2" t="s">
        <v>4736</v>
      </c>
      <c r="NM859" s="2" t="s">
        <v>238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239</v>
      </c>
      <c r="NV859" s="2" t="s">
        <v>237</v>
      </c>
      <c r="NW859" s="2" t="s">
        <v>3384</v>
      </c>
      <c r="NX859" s="2" t="s">
        <v>1975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252</v>
      </c>
      <c r="OH859" s="2" t="s">
        <v>237</v>
      </c>
      <c r="OI859" s="2" t="s">
        <v>226</v>
      </c>
      <c r="OJ859" s="2" t="s">
        <v>226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252</v>
      </c>
      <c r="OT859" s="2" t="s">
        <v>237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226</v>
      </c>
      <c r="PF859" s="2" t="s">
        <v>226</v>
      </c>
      <c r="PG859" s="2" t="s">
        <v>226</v>
      </c>
      <c r="PH859" s="2" t="s">
        <v>226</v>
      </c>
      <c r="PI859" s="2" t="s">
        <v>226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239</v>
      </c>
      <c r="QP859" s="2" t="s">
        <v>237</v>
      </c>
      <c r="QQ859" s="2" t="s">
        <v>2487</v>
      </c>
      <c r="QR859" s="2" t="s">
        <v>226</v>
      </c>
      <c r="QS859" s="2" t="s">
        <v>238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266</v>
      </c>
      <c r="RB859" s="2" t="s">
        <v>237</v>
      </c>
      <c r="RC859" s="2" t="s">
        <v>226</v>
      </c>
      <c r="RD859" s="2" t="s">
        <v>226</v>
      </c>
      <c r="RE859" s="2" t="s">
        <v>238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226</v>
      </c>
      <c r="RN859" s="2" t="s">
        <v>226</v>
      </c>
      <c r="RO859" s="2" t="s">
        <v>226</v>
      </c>
      <c r="RP859" s="2" t="s">
        <v>226</v>
      </c>
      <c r="RQ859" s="2" t="s">
        <v>226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252</v>
      </c>
      <c r="RZ859" s="2" t="s">
        <v>237</v>
      </c>
      <c r="SA859" s="2" t="s">
        <v>226</v>
      </c>
      <c r="SB859" s="2" t="s">
        <v>226</v>
      </c>
      <c r="SC859" s="2" t="s">
        <v>238</v>
      </c>
      <c r="SD859" s="2" t="s">
        <v>226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</row>
    <row r="860">
      <c r="A860" s="2" t="s">
        <v>5368</v>
      </c>
      <c r="B860" s="2" t="s">
        <v>577</v>
      </c>
      <c r="C860" s="2" t="s">
        <v>5194</v>
      </c>
      <c r="D860" s="2" t="s">
        <v>215</v>
      </c>
      <c r="E860" s="2" t="s">
        <v>216</v>
      </c>
      <c r="F860" s="2" t="s">
        <v>5369</v>
      </c>
      <c r="G860" s="2" t="s">
        <v>2234</v>
      </c>
      <c r="H860" s="2" t="s">
        <v>2158</v>
      </c>
      <c r="I860" s="2" t="s">
        <v>5370</v>
      </c>
      <c r="J860" s="2" t="s">
        <v>221</v>
      </c>
      <c r="K860" s="2" t="s">
        <v>5371</v>
      </c>
      <c r="L860" s="3">
        <v>75</v>
      </c>
      <c r="M860" s="3">
        <v>78.75</v>
      </c>
      <c r="N860" s="3">
        <v>149.99</v>
      </c>
      <c r="O860" s="2" t="s">
        <v>283</v>
      </c>
      <c r="P860" s="2" t="s">
        <v>284</v>
      </c>
      <c r="Q860" s="2" t="s">
        <v>225</v>
      </c>
      <c r="R860" s="2" t="s">
        <v>226</v>
      </c>
      <c r="S860" s="2" t="s">
        <v>5372</v>
      </c>
      <c r="T860" s="2" t="s">
        <v>226</v>
      </c>
      <c r="U860" s="2" t="s">
        <v>229</v>
      </c>
      <c r="V860" s="2" t="s">
        <v>320</v>
      </c>
      <c r="W860" s="2" t="s">
        <v>971</v>
      </c>
      <c r="X860" s="2" t="s">
        <v>231</v>
      </c>
      <c r="Y860" s="2" t="s">
        <v>593</v>
      </c>
      <c r="Z860" s="4"/>
      <c r="AA860" s="4">
        <f>=ROUNDDOWN({0},0)</f>
      </c>
      <c r="AB860" s="5"/>
      <c r="AC860" s="2" t="s">
        <v>226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/>
      <c r="AQ860" s="8"/>
      <c r="AR860" s="4">
        <v>15</v>
      </c>
      <c r="AS860" s="8">
        <v>1002.42</v>
      </c>
      <c r="AT860" s="7">
        <v>-1</v>
      </c>
      <c r="AU860" s="7">
        <v>-1</v>
      </c>
      <c r="AV860" s="4" t="s">
        <v>226</v>
      </c>
      <c r="AW860" s="8" t="s">
        <v>226</v>
      </c>
      <c r="AX860" s="4">
        <v>31</v>
      </c>
      <c r="AY860" s="8">
        <v>2328.53</v>
      </c>
      <c r="AZ860" s="7" t="s">
        <v>226</v>
      </c>
      <c r="BA860" s="7" t="s">
        <v>226</v>
      </c>
      <c r="BB860" s="7"/>
      <c r="BC860" s="4" t="s">
        <v>226</v>
      </c>
      <c r="BD860" s="8" t="s">
        <v>226</v>
      </c>
      <c r="BE860" s="4">
        <v>31</v>
      </c>
      <c r="BF860" s="8">
        <v>2328.53</v>
      </c>
      <c r="BG860" s="7" t="s">
        <v>226</v>
      </c>
      <c r="BH860" s="7" t="s">
        <v>226</v>
      </c>
      <c r="BI860" s="7"/>
      <c r="BJ860" s="4"/>
      <c r="BK860" s="8"/>
      <c r="BL860" s="2" t="s">
        <v>5373</v>
      </c>
      <c r="BM860" s="7"/>
      <c r="BN860" s="7"/>
      <c r="BO860" s="4"/>
      <c r="BP860" s="8"/>
      <c r="BQ860" s="4"/>
      <c r="BR860" s="8"/>
      <c r="BS860" s="7"/>
      <c r="BT860" s="7"/>
      <c r="BU860" s="2" t="s">
        <v>1002</v>
      </c>
      <c r="BV860" s="2" t="s">
        <v>237</v>
      </c>
      <c r="BW860" s="2" t="s">
        <v>226</v>
      </c>
      <c r="BX860" s="2" t="s">
        <v>1869</v>
      </c>
      <c r="BY860" s="2" t="s">
        <v>238</v>
      </c>
      <c r="BZ860" s="2" t="s">
        <v>226</v>
      </c>
      <c r="CA860" s="4"/>
      <c r="CB860" s="8"/>
      <c r="CC860" s="4">
        <v>3</v>
      </c>
      <c r="CD860" s="8">
        <v>242.13</v>
      </c>
      <c r="CE860" s="7">
        <v>-1</v>
      </c>
      <c r="CF860" s="7">
        <v>-1</v>
      </c>
      <c r="CG860" s="2" t="s">
        <v>239</v>
      </c>
      <c r="CH860" s="2" t="s">
        <v>237</v>
      </c>
      <c r="CI860" s="2" t="s">
        <v>593</v>
      </c>
      <c r="CJ860" s="2" t="s">
        <v>5374</v>
      </c>
      <c r="CK860" s="2" t="s">
        <v>238</v>
      </c>
      <c r="CL860" s="2" t="s">
        <v>226</v>
      </c>
      <c r="CM860" s="4"/>
      <c r="CN860" s="8"/>
      <c r="CO860" s="4"/>
      <c r="CP860" s="8"/>
      <c r="CQ860" s="7"/>
      <c r="CR860" s="7"/>
      <c r="CS860" s="2" t="s">
        <v>239</v>
      </c>
      <c r="CT860" s="2" t="s">
        <v>237</v>
      </c>
      <c r="CU860" s="2" t="s">
        <v>593</v>
      </c>
      <c r="CV860" s="2" t="s">
        <v>1768</v>
      </c>
      <c r="CW860" s="2" t="s">
        <v>238</v>
      </c>
      <c r="CX860" s="2" t="s">
        <v>226</v>
      </c>
      <c r="CY860" s="4"/>
      <c r="CZ860" s="8"/>
      <c r="DA860" s="4">
        <v>1</v>
      </c>
      <c r="DB860" s="8">
        <v>67.6</v>
      </c>
      <c r="DC860" s="7">
        <v>-1</v>
      </c>
      <c r="DD860" s="7">
        <v>-1</v>
      </c>
      <c r="DE860" s="2" t="s">
        <v>239</v>
      </c>
      <c r="DF860" s="2" t="s">
        <v>237</v>
      </c>
      <c r="DG860" s="2" t="s">
        <v>776</v>
      </c>
      <c r="DH860" s="2" t="s">
        <v>4440</v>
      </c>
      <c r="DI860" s="2" t="s">
        <v>291</v>
      </c>
      <c r="DJ860" s="2" t="s">
        <v>226</v>
      </c>
      <c r="DK860" s="4"/>
      <c r="DL860" s="8"/>
      <c r="DM860" s="4">
        <v>1</v>
      </c>
      <c r="DN860" s="8">
        <v>39.89</v>
      </c>
      <c r="DO860" s="7">
        <v>-1</v>
      </c>
      <c r="DP860" s="7">
        <v>-1</v>
      </c>
      <c r="DQ860" s="2" t="s">
        <v>239</v>
      </c>
      <c r="DR860" s="2" t="s">
        <v>237</v>
      </c>
      <c r="DS860" s="2" t="s">
        <v>3506</v>
      </c>
      <c r="DT860" s="2" t="s">
        <v>1170</v>
      </c>
      <c r="DU860" s="2" t="s">
        <v>291</v>
      </c>
      <c r="DV860" s="2" t="s">
        <v>226</v>
      </c>
      <c r="DW860" s="4"/>
      <c r="DX860" s="8"/>
      <c r="DY860" s="4"/>
      <c r="DZ860" s="8"/>
      <c r="EA860" s="7"/>
      <c r="EB860" s="7"/>
      <c r="EC860" s="2" t="s">
        <v>236</v>
      </c>
      <c r="ED860" s="2" t="s">
        <v>237</v>
      </c>
      <c r="EE860" s="2" t="s">
        <v>226</v>
      </c>
      <c r="EF860" s="2" t="s">
        <v>226</v>
      </c>
      <c r="EG860" s="2" t="s">
        <v>238</v>
      </c>
      <c r="EH860" s="2" t="s">
        <v>226</v>
      </c>
      <c r="EI860" s="4"/>
      <c r="EJ860" s="8"/>
      <c r="EK860" s="4">
        <v>2</v>
      </c>
      <c r="EL860" s="8">
        <v>155.5</v>
      </c>
      <c r="EM860" s="7">
        <v>-1</v>
      </c>
      <c r="EN860" s="7">
        <v>-1</v>
      </c>
      <c r="EO860" s="2" t="s">
        <v>239</v>
      </c>
      <c r="EP860" s="2" t="s">
        <v>237</v>
      </c>
      <c r="EQ860" s="2" t="s">
        <v>4272</v>
      </c>
      <c r="ER860" s="2" t="s">
        <v>1156</v>
      </c>
      <c r="ES860" s="2" t="s">
        <v>238</v>
      </c>
      <c r="ET860" s="2" t="s">
        <v>226</v>
      </c>
      <c r="EU860" s="4"/>
      <c r="EV860" s="8"/>
      <c r="EW860" s="4">
        <v>2</v>
      </c>
      <c r="EX860" s="8">
        <v>157.48</v>
      </c>
      <c r="EY860" s="7">
        <v>-1</v>
      </c>
      <c r="EZ860" s="7">
        <v>-1</v>
      </c>
      <c r="FA860" s="2" t="s">
        <v>239</v>
      </c>
      <c r="FB860" s="2" t="s">
        <v>237</v>
      </c>
      <c r="FC860" s="2" t="s">
        <v>1255</v>
      </c>
      <c r="FD860" s="2" t="s">
        <v>849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237</v>
      </c>
      <c r="FO860" s="2" t="s">
        <v>593</v>
      </c>
      <c r="FP860" s="2" t="s">
        <v>1753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226</v>
      </c>
      <c r="FZ860" s="2" t="s">
        <v>226</v>
      </c>
      <c r="GA860" s="2" t="s">
        <v>226</v>
      </c>
      <c r="GB860" s="2" t="s">
        <v>226</v>
      </c>
      <c r="GC860" s="2" t="s">
        <v>226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252</v>
      </c>
      <c r="GL860" s="2" t="s">
        <v>237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>
        <v>2</v>
      </c>
      <c r="GT860" s="8">
        <v>160.28</v>
      </c>
      <c r="GU860" s="7">
        <v>-1</v>
      </c>
      <c r="GV860" s="7">
        <v>-1</v>
      </c>
      <c r="GW860" s="2" t="s">
        <v>239</v>
      </c>
      <c r="GX860" s="2" t="s">
        <v>237</v>
      </c>
      <c r="GY860" s="2" t="s">
        <v>776</v>
      </c>
      <c r="GZ860" s="2" t="s">
        <v>3475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252</v>
      </c>
      <c r="HJ860" s="2" t="s">
        <v>237</v>
      </c>
      <c r="HK860" s="2" t="s">
        <v>226</v>
      </c>
      <c r="HL860" s="2" t="s">
        <v>226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239</v>
      </c>
      <c r="HV860" s="2" t="s">
        <v>237</v>
      </c>
      <c r="HW860" s="2" t="s">
        <v>1774</v>
      </c>
      <c r="HX860" s="2" t="s">
        <v>263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239</v>
      </c>
      <c r="IH860" s="2" t="s">
        <v>237</v>
      </c>
      <c r="II860" s="2" t="s">
        <v>2280</v>
      </c>
      <c r="IJ860" s="2" t="s">
        <v>242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226</v>
      </c>
      <c r="IT860" s="2" t="s">
        <v>226</v>
      </c>
      <c r="IU860" s="2" t="s">
        <v>226</v>
      </c>
      <c r="IV860" s="2" t="s">
        <v>226</v>
      </c>
      <c r="IW860" s="2" t="s">
        <v>226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252</v>
      </c>
      <c r="JF860" s="2" t="s">
        <v>237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>
        <v>1</v>
      </c>
      <c r="JN860" s="8">
        <v>85.04</v>
      </c>
      <c r="JO860" s="7">
        <v>-1</v>
      </c>
      <c r="JP860" s="7">
        <v>-1</v>
      </c>
      <c r="JQ860" s="2" t="s">
        <v>239</v>
      </c>
      <c r="JR860" s="2" t="s">
        <v>237</v>
      </c>
      <c r="JS860" s="2" t="s">
        <v>3412</v>
      </c>
      <c r="JT860" s="2" t="s">
        <v>1175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237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239</v>
      </c>
      <c r="KP860" s="2" t="s">
        <v>237</v>
      </c>
      <c r="KQ860" s="2" t="s">
        <v>1267</v>
      </c>
      <c r="KR860" s="2" t="s">
        <v>1137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252</v>
      </c>
      <c r="LB860" s="2" t="s">
        <v>237</v>
      </c>
      <c r="LC860" s="2" t="s">
        <v>226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252</v>
      </c>
      <c r="LN860" s="2" t="s">
        <v>237</v>
      </c>
      <c r="LO860" s="2" t="s">
        <v>226</v>
      </c>
      <c r="LP860" s="2" t="s">
        <v>226</v>
      </c>
      <c r="LQ860" s="2" t="s">
        <v>238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226</v>
      </c>
      <c r="ML860" s="2" t="s">
        <v>226</v>
      </c>
      <c r="MM860" s="2" t="s">
        <v>226</v>
      </c>
      <c r="MN860" s="2" t="s">
        <v>226</v>
      </c>
      <c r="MO860" s="2" t="s">
        <v>226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252</v>
      </c>
      <c r="MX860" s="2" t="s">
        <v>237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239</v>
      </c>
      <c r="NJ860" s="2" t="s">
        <v>237</v>
      </c>
      <c r="NK860" s="2" t="s">
        <v>2282</v>
      </c>
      <c r="NL860" s="2" t="s">
        <v>5375</v>
      </c>
      <c r="NM860" s="2" t="s">
        <v>291</v>
      </c>
      <c r="NN860" s="2" t="s">
        <v>226</v>
      </c>
      <c r="NO860" s="4"/>
      <c r="NP860" s="8"/>
      <c r="NQ860" s="4">
        <v>3</v>
      </c>
      <c r="NR860" s="8">
        <v>94.5</v>
      </c>
      <c r="NS860" s="7">
        <v>-1</v>
      </c>
      <c r="NT860" s="7">
        <v>-1</v>
      </c>
      <c r="NU860" s="2" t="s">
        <v>239</v>
      </c>
      <c r="NV860" s="2" t="s">
        <v>237</v>
      </c>
      <c r="NW860" s="2" t="s">
        <v>3298</v>
      </c>
      <c r="NX860" s="2" t="s">
        <v>1944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252</v>
      </c>
      <c r="OH860" s="2" t="s">
        <v>237</v>
      </c>
      <c r="OI860" s="2" t="s">
        <v>226</v>
      </c>
      <c r="OJ860" s="2" t="s">
        <v>226</v>
      </c>
      <c r="OK860" s="2" t="s">
        <v>238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252</v>
      </c>
      <c r="OT860" s="2" t="s">
        <v>237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226</v>
      </c>
      <c r="PF860" s="2" t="s">
        <v>226</v>
      </c>
      <c r="PG860" s="2" t="s">
        <v>226</v>
      </c>
      <c r="PH860" s="2" t="s">
        <v>226</v>
      </c>
      <c r="PI860" s="2" t="s">
        <v>226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266</v>
      </c>
      <c r="QD860" s="2" t="s">
        <v>237</v>
      </c>
      <c r="QE860" s="2" t="s">
        <v>226</v>
      </c>
      <c r="QF860" s="2" t="s">
        <v>226</v>
      </c>
      <c r="QG860" s="2" t="s">
        <v>238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236</v>
      </c>
      <c r="QP860" s="2" t="s">
        <v>237</v>
      </c>
      <c r="QQ860" s="2" t="s">
        <v>226</v>
      </c>
      <c r="QR860" s="2" t="s">
        <v>226</v>
      </c>
      <c r="QS860" s="2" t="s">
        <v>238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266</v>
      </c>
      <c r="RB860" s="2" t="s">
        <v>237</v>
      </c>
      <c r="RC860" s="2" t="s">
        <v>226</v>
      </c>
      <c r="RD860" s="2" t="s">
        <v>226</v>
      </c>
      <c r="RE860" s="2" t="s">
        <v>238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226</v>
      </c>
      <c r="RN860" s="2" t="s">
        <v>226</v>
      </c>
      <c r="RO860" s="2" t="s">
        <v>226</v>
      </c>
      <c r="RP860" s="2" t="s">
        <v>226</v>
      </c>
      <c r="RQ860" s="2" t="s">
        <v>226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236</v>
      </c>
      <c r="RZ860" s="2" t="s">
        <v>237</v>
      </c>
      <c r="SA860" s="2" t="s">
        <v>226</v>
      </c>
      <c r="SB860" s="2" t="s">
        <v>226</v>
      </c>
      <c r="SC860" s="2" t="s">
        <v>238</v>
      </c>
      <c r="SD860" s="2" t="s">
        <v>226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</row>
    <row r="861">
      <c r="A861" s="2" t="s">
        <v>5376</v>
      </c>
      <c r="B861" s="2" t="s">
        <v>577</v>
      </c>
      <c r="C861" s="2" t="s">
        <v>5194</v>
      </c>
      <c r="D861" s="2" t="s">
        <v>215</v>
      </c>
      <c r="E861" s="2" t="s">
        <v>216</v>
      </c>
      <c r="F861" s="2" t="s">
        <v>5369</v>
      </c>
      <c r="G861" s="2" t="s">
        <v>2234</v>
      </c>
      <c r="H861" s="2" t="s">
        <v>2158</v>
      </c>
      <c r="I861" s="2" t="s">
        <v>5370</v>
      </c>
      <c r="J861" s="2" t="s">
        <v>268</v>
      </c>
      <c r="K861" s="2" t="s">
        <v>5371</v>
      </c>
      <c r="L861" s="3">
        <v>85</v>
      </c>
      <c r="M861" s="3">
        <v>89.25</v>
      </c>
      <c r="N861" s="3">
        <v>169.99</v>
      </c>
      <c r="O861" s="2" t="s">
        <v>283</v>
      </c>
      <c r="P861" s="2" t="s">
        <v>284</v>
      </c>
      <c r="Q861" s="2" t="s">
        <v>225</v>
      </c>
      <c r="R861" s="2" t="s">
        <v>226</v>
      </c>
      <c r="S861" s="2" t="s">
        <v>5372</v>
      </c>
      <c r="T861" s="2" t="s">
        <v>226</v>
      </c>
      <c r="U861" s="2" t="s">
        <v>229</v>
      </c>
      <c r="V861" s="2" t="s">
        <v>320</v>
      </c>
      <c r="W861" s="2" t="s">
        <v>971</v>
      </c>
      <c r="X861" s="2" t="s">
        <v>231</v>
      </c>
      <c r="Y861" s="2" t="s">
        <v>593</v>
      </c>
      <c r="Z861" s="4"/>
      <c r="AA861" s="4">
        <f>=ROUNDDOWN({0},0)</f>
      </c>
      <c r="AB861" s="5"/>
      <c r="AC861" s="2" t="s">
        <v>226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>
        <v>16</v>
      </c>
      <c r="AS861" s="8">
        <v>1326.11</v>
      </c>
      <c r="AT861" s="7">
        <v>-1</v>
      </c>
      <c r="AU861" s="7">
        <v>-1</v>
      </c>
      <c r="AV861" s="4" t="s">
        <v>226</v>
      </c>
      <c r="AW861" s="8" t="s">
        <v>226</v>
      </c>
      <c r="AX861" s="4" t="s">
        <v>226</v>
      </c>
      <c r="AY861" s="8" t="s">
        <v>226</v>
      </c>
      <c r="AZ861" s="7" t="s">
        <v>226</v>
      </c>
      <c r="BA861" s="7" t="s">
        <v>226</v>
      </c>
      <c r="BB861" s="7"/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/>
      <c r="BJ861" s="4"/>
      <c r="BK861" s="8"/>
      <c r="BL861" s="2" t="s">
        <v>5377</v>
      </c>
      <c r="BM861" s="7"/>
      <c r="BN861" s="7"/>
      <c r="BO861" s="4"/>
      <c r="BP861" s="8"/>
      <c r="BQ861" s="4"/>
      <c r="BR861" s="8"/>
      <c r="BS861" s="7"/>
      <c r="BT861" s="7"/>
      <c r="BU861" s="2" t="s">
        <v>1002</v>
      </c>
      <c r="BV861" s="2" t="s">
        <v>237</v>
      </c>
      <c r="BW861" s="2" t="s">
        <v>226</v>
      </c>
      <c r="BX861" s="2" t="s">
        <v>1947</v>
      </c>
      <c r="BY861" s="2" t="s">
        <v>238</v>
      </c>
      <c r="BZ861" s="2" t="s">
        <v>226</v>
      </c>
      <c r="CA861" s="4"/>
      <c r="CB861" s="8"/>
      <c r="CC861" s="4">
        <v>8</v>
      </c>
      <c r="CD861" s="8">
        <v>740.08</v>
      </c>
      <c r="CE861" s="7">
        <v>-1</v>
      </c>
      <c r="CF861" s="7">
        <v>-1</v>
      </c>
      <c r="CG861" s="2" t="s">
        <v>239</v>
      </c>
      <c r="CH861" s="2" t="s">
        <v>237</v>
      </c>
      <c r="CI861" s="2" t="s">
        <v>593</v>
      </c>
      <c r="CJ861" s="2" t="s">
        <v>774</v>
      </c>
      <c r="CK861" s="2" t="s">
        <v>238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237</v>
      </c>
      <c r="CU861" s="2" t="s">
        <v>593</v>
      </c>
      <c r="CV861" s="2" t="s">
        <v>3506</v>
      </c>
      <c r="CW861" s="2" t="s">
        <v>238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239</v>
      </c>
      <c r="DF861" s="2" t="s">
        <v>237</v>
      </c>
      <c r="DG861" s="2" t="s">
        <v>776</v>
      </c>
      <c r="DH861" s="2" t="s">
        <v>2282</v>
      </c>
      <c r="DI861" s="2" t="s">
        <v>291</v>
      </c>
      <c r="DJ861" s="2" t="s">
        <v>226</v>
      </c>
      <c r="DK861" s="4"/>
      <c r="DL861" s="8"/>
      <c r="DM861" s="4"/>
      <c r="DN861" s="8"/>
      <c r="DO861" s="7"/>
      <c r="DP861" s="7"/>
      <c r="DQ861" s="2" t="s">
        <v>239</v>
      </c>
      <c r="DR861" s="2" t="s">
        <v>237</v>
      </c>
      <c r="DS861" s="2" t="s">
        <v>3506</v>
      </c>
      <c r="DT861" s="2" t="s">
        <v>1771</v>
      </c>
      <c r="DU861" s="2" t="s">
        <v>291</v>
      </c>
      <c r="DV861" s="2" t="s">
        <v>226</v>
      </c>
      <c r="DW861" s="4"/>
      <c r="DX861" s="8"/>
      <c r="DY861" s="4"/>
      <c r="DZ861" s="8"/>
      <c r="EA861" s="7"/>
      <c r="EB861" s="7"/>
      <c r="EC861" s="2" t="s">
        <v>236</v>
      </c>
      <c r="ED861" s="2" t="s">
        <v>237</v>
      </c>
      <c r="EE861" s="2" t="s">
        <v>226</v>
      </c>
      <c r="EF861" s="2" t="s">
        <v>226</v>
      </c>
      <c r="EG861" s="2" t="s">
        <v>238</v>
      </c>
      <c r="EH861" s="2" t="s">
        <v>226</v>
      </c>
      <c r="EI861" s="4"/>
      <c r="EJ861" s="8"/>
      <c r="EK861" s="4">
        <v>4</v>
      </c>
      <c r="EL861" s="8">
        <v>356.44</v>
      </c>
      <c r="EM861" s="7">
        <v>-1</v>
      </c>
      <c r="EN861" s="7">
        <v>-1</v>
      </c>
      <c r="EO861" s="2" t="s">
        <v>239</v>
      </c>
      <c r="EP861" s="2" t="s">
        <v>237</v>
      </c>
      <c r="EQ861" s="2" t="s">
        <v>4272</v>
      </c>
      <c r="ER861" s="2" t="s">
        <v>745</v>
      </c>
      <c r="ES861" s="2" t="s">
        <v>238</v>
      </c>
      <c r="ET861" s="2" t="s">
        <v>226</v>
      </c>
      <c r="EU861" s="4"/>
      <c r="EV861" s="8"/>
      <c r="EW861" s="4">
        <v>1</v>
      </c>
      <c r="EX861" s="8">
        <v>89.24</v>
      </c>
      <c r="EY861" s="7">
        <v>-1</v>
      </c>
      <c r="EZ861" s="7">
        <v>-1</v>
      </c>
      <c r="FA861" s="2" t="s">
        <v>239</v>
      </c>
      <c r="FB861" s="2" t="s">
        <v>237</v>
      </c>
      <c r="FC861" s="2" t="s">
        <v>1255</v>
      </c>
      <c r="FD861" s="2" t="s">
        <v>5378</v>
      </c>
      <c r="FE861" s="2" t="s">
        <v>238</v>
      </c>
      <c r="FF861" s="2" t="s">
        <v>226</v>
      </c>
      <c r="FG861" s="4"/>
      <c r="FH861" s="8"/>
      <c r="FI861" s="4">
        <v>1</v>
      </c>
      <c r="FJ861" s="8">
        <v>68.95</v>
      </c>
      <c r="FK861" s="7">
        <v>-1</v>
      </c>
      <c r="FL861" s="7">
        <v>-1</v>
      </c>
      <c r="FM861" s="2" t="s">
        <v>239</v>
      </c>
      <c r="FN861" s="2" t="s">
        <v>237</v>
      </c>
      <c r="FO861" s="2" t="s">
        <v>593</v>
      </c>
      <c r="FP861" s="2" t="s">
        <v>824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226</v>
      </c>
      <c r="FZ861" s="2" t="s">
        <v>226</v>
      </c>
      <c r="GA861" s="2" t="s">
        <v>226</v>
      </c>
      <c r="GB861" s="2" t="s">
        <v>226</v>
      </c>
      <c r="GC861" s="2" t="s">
        <v>226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252</v>
      </c>
      <c r="GL861" s="2" t="s">
        <v>237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239</v>
      </c>
      <c r="GX861" s="2" t="s">
        <v>237</v>
      </c>
      <c r="GY861" s="2" t="s">
        <v>776</v>
      </c>
      <c r="GZ861" s="2" t="s">
        <v>4565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252</v>
      </c>
      <c r="HJ861" s="2" t="s">
        <v>237</v>
      </c>
      <c r="HK861" s="2" t="s">
        <v>226</v>
      </c>
      <c r="HL861" s="2" t="s">
        <v>226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239</v>
      </c>
      <c r="HV861" s="2" t="s">
        <v>237</v>
      </c>
      <c r="HW861" s="2" t="s">
        <v>1774</v>
      </c>
      <c r="HX861" s="2" t="s">
        <v>1794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239</v>
      </c>
      <c r="IH861" s="2" t="s">
        <v>237</v>
      </c>
      <c r="II861" s="2" t="s">
        <v>2280</v>
      </c>
      <c r="IJ861" s="2" t="s">
        <v>3922</v>
      </c>
      <c r="IK861" s="2" t="s">
        <v>238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226</v>
      </c>
      <c r="IT861" s="2" t="s">
        <v>226</v>
      </c>
      <c r="IU861" s="2" t="s">
        <v>226</v>
      </c>
      <c r="IV861" s="2" t="s">
        <v>226</v>
      </c>
      <c r="IW861" s="2" t="s">
        <v>226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252</v>
      </c>
      <c r="JF861" s="2" t="s">
        <v>237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239</v>
      </c>
      <c r="JR861" s="2" t="s">
        <v>237</v>
      </c>
      <c r="JS861" s="2" t="s">
        <v>3412</v>
      </c>
      <c r="JT861" s="2" t="s">
        <v>750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237</v>
      </c>
      <c r="KE861" s="2" t="s">
        <v>226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239</v>
      </c>
      <c r="KP861" s="2" t="s">
        <v>237</v>
      </c>
      <c r="KQ861" s="2" t="s">
        <v>1267</v>
      </c>
      <c r="KR861" s="2" t="s">
        <v>1611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252</v>
      </c>
      <c r="LB861" s="2" t="s">
        <v>237</v>
      </c>
      <c r="LC861" s="2" t="s">
        <v>226</v>
      </c>
      <c r="LD861" s="2" t="s">
        <v>226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252</v>
      </c>
      <c r="LN861" s="2" t="s">
        <v>237</v>
      </c>
      <c r="LO861" s="2" t="s">
        <v>226</v>
      </c>
      <c r="LP861" s="2" t="s">
        <v>226</v>
      </c>
      <c r="LQ861" s="2" t="s">
        <v>238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226</v>
      </c>
      <c r="ML861" s="2" t="s">
        <v>226</v>
      </c>
      <c r="MM861" s="2" t="s">
        <v>226</v>
      </c>
      <c r="MN861" s="2" t="s">
        <v>226</v>
      </c>
      <c r="MO861" s="2" t="s">
        <v>226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252</v>
      </c>
      <c r="MX861" s="2" t="s">
        <v>237</v>
      </c>
      <c r="MY861" s="2" t="s">
        <v>226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239</v>
      </c>
      <c r="NJ861" s="2" t="s">
        <v>237</v>
      </c>
      <c r="NK861" s="2" t="s">
        <v>2282</v>
      </c>
      <c r="NL861" s="2" t="s">
        <v>760</v>
      </c>
      <c r="NM861" s="2" t="s">
        <v>291</v>
      </c>
      <c r="NN861" s="2" t="s">
        <v>226</v>
      </c>
      <c r="NO861" s="4"/>
      <c r="NP861" s="8"/>
      <c r="NQ861" s="4">
        <v>2</v>
      </c>
      <c r="NR861" s="8">
        <v>71.4</v>
      </c>
      <c r="NS861" s="7">
        <v>-1</v>
      </c>
      <c r="NT861" s="7">
        <v>-1</v>
      </c>
      <c r="NU861" s="2" t="s">
        <v>239</v>
      </c>
      <c r="NV861" s="2" t="s">
        <v>237</v>
      </c>
      <c r="NW861" s="2" t="s">
        <v>3298</v>
      </c>
      <c r="NX861" s="2" t="s">
        <v>4565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252</v>
      </c>
      <c r="OH861" s="2" t="s">
        <v>237</v>
      </c>
      <c r="OI861" s="2" t="s">
        <v>226</v>
      </c>
      <c r="OJ861" s="2" t="s">
        <v>226</v>
      </c>
      <c r="OK861" s="2" t="s">
        <v>238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252</v>
      </c>
      <c r="OT861" s="2" t="s">
        <v>237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226</v>
      </c>
      <c r="PF861" s="2" t="s">
        <v>226</v>
      </c>
      <c r="PG861" s="2" t="s">
        <v>226</v>
      </c>
      <c r="PH861" s="2" t="s">
        <v>226</v>
      </c>
      <c r="PI861" s="2" t="s">
        <v>226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266</v>
      </c>
      <c r="QD861" s="2" t="s">
        <v>237</v>
      </c>
      <c r="QE861" s="2" t="s">
        <v>226</v>
      </c>
      <c r="QF861" s="2" t="s">
        <v>226</v>
      </c>
      <c r="QG861" s="2" t="s">
        <v>238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236</v>
      </c>
      <c r="QP861" s="2" t="s">
        <v>237</v>
      </c>
      <c r="QQ861" s="2" t="s">
        <v>226</v>
      </c>
      <c r="QR861" s="2" t="s">
        <v>226</v>
      </c>
      <c r="QS861" s="2" t="s">
        <v>238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266</v>
      </c>
      <c r="RB861" s="2" t="s">
        <v>237</v>
      </c>
      <c r="RC861" s="2" t="s">
        <v>226</v>
      </c>
      <c r="RD861" s="2" t="s">
        <v>226</v>
      </c>
      <c r="RE861" s="2" t="s">
        <v>238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226</v>
      </c>
      <c r="RN861" s="2" t="s">
        <v>226</v>
      </c>
      <c r="RO861" s="2" t="s">
        <v>226</v>
      </c>
      <c r="RP861" s="2" t="s">
        <v>226</v>
      </c>
      <c r="RQ861" s="2" t="s">
        <v>226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236</v>
      </c>
      <c r="RZ861" s="2" t="s">
        <v>237</v>
      </c>
      <c r="SA861" s="2" t="s">
        <v>226</v>
      </c>
      <c r="SB861" s="2" t="s">
        <v>226</v>
      </c>
      <c r="SC861" s="2" t="s">
        <v>238</v>
      </c>
      <c r="SD861" s="2" t="s">
        <v>226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</row>
    <row r="862">
      <c r="A862" s="2" t="s">
        <v>5379</v>
      </c>
      <c r="B862" s="2" t="s">
        <v>577</v>
      </c>
      <c r="C862" s="2" t="s">
        <v>5194</v>
      </c>
      <c r="D862" s="2" t="s">
        <v>215</v>
      </c>
      <c r="E862" s="2" t="s">
        <v>216</v>
      </c>
      <c r="F862" s="2" t="s">
        <v>5380</v>
      </c>
      <c r="G862" s="2" t="s">
        <v>5381</v>
      </c>
      <c r="H862" s="2" t="s">
        <v>5382</v>
      </c>
      <c r="I862" s="2" t="s">
        <v>5383</v>
      </c>
      <c r="J862" s="2" t="s">
        <v>221</v>
      </c>
      <c r="K862" s="2" t="s">
        <v>282</v>
      </c>
      <c r="L862" s="3">
        <v>71</v>
      </c>
      <c r="M862" s="3">
        <v>74.55</v>
      </c>
      <c r="N862" s="3">
        <v>139.99</v>
      </c>
      <c r="O862" s="2" t="s">
        <v>302</v>
      </c>
      <c r="P862" s="2" t="s">
        <v>284</v>
      </c>
      <c r="Q862" s="2" t="s">
        <v>225</v>
      </c>
      <c r="R862" s="2" t="s">
        <v>226</v>
      </c>
      <c r="S862" s="2" t="s">
        <v>5384</v>
      </c>
      <c r="T862" s="2" t="s">
        <v>226</v>
      </c>
      <c r="U862" s="2" t="s">
        <v>229</v>
      </c>
      <c r="V862" s="2" t="s">
        <v>230</v>
      </c>
      <c r="W862" s="2" t="s">
        <v>971</v>
      </c>
      <c r="X862" s="2" t="s">
        <v>2080</v>
      </c>
      <c r="Y862" s="2" t="s">
        <v>413</v>
      </c>
      <c r="Z862" s="4"/>
      <c r="AA862" s="4">
        <f>=ROUNDDOWN({0},0)</f>
      </c>
      <c r="AB862" s="5"/>
      <c r="AC862" s="2" t="s">
        <v>226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>
        <v>81</v>
      </c>
      <c r="AS862" s="8">
        <v>4472.15</v>
      </c>
      <c r="AT862" s="7">
        <v>-1</v>
      </c>
      <c r="AU862" s="7">
        <v>-1</v>
      </c>
      <c r="AV862" s="4" t="s">
        <v>226</v>
      </c>
      <c r="AW862" s="8" t="s">
        <v>226</v>
      </c>
      <c r="AX862" s="4">
        <v>164</v>
      </c>
      <c r="AY862" s="8">
        <v>10067.19</v>
      </c>
      <c r="AZ862" s="7" t="s">
        <v>226</v>
      </c>
      <c r="BA862" s="7" t="s">
        <v>226</v>
      </c>
      <c r="BB862" s="7"/>
      <c r="BC862" s="4" t="s">
        <v>226</v>
      </c>
      <c r="BD862" s="8" t="s">
        <v>226</v>
      </c>
      <c r="BE862" s="4">
        <v>233</v>
      </c>
      <c r="BF862" s="8">
        <v>15895.43</v>
      </c>
      <c r="BG862" s="7" t="s">
        <v>226</v>
      </c>
      <c r="BH862" s="7" t="s">
        <v>226</v>
      </c>
      <c r="BI862" s="7"/>
      <c r="BJ862" s="4"/>
      <c r="BK862" s="8"/>
      <c r="BL862" s="2" t="s">
        <v>5385</v>
      </c>
      <c r="BM862" s="7"/>
      <c r="BN862" s="7"/>
      <c r="BO862" s="4"/>
      <c r="BP862" s="8"/>
      <c r="BQ862" s="4"/>
      <c r="BR862" s="8"/>
      <c r="BS862" s="7"/>
      <c r="BT862" s="7"/>
      <c r="BU862" s="2" t="s">
        <v>337</v>
      </c>
      <c r="BV862" s="2" t="s">
        <v>237</v>
      </c>
      <c r="BW862" s="2" t="s">
        <v>226</v>
      </c>
      <c r="BX862" s="2" t="s">
        <v>226</v>
      </c>
      <c r="BY862" s="2" t="s">
        <v>238</v>
      </c>
      <c r="BZ862" s="2" t="s">
        <v>226</v>
      </c>
      <c r="CA862" s="4"/>
      <c r="CB862" s="8"/>
      <c r="CC862" s="4">
        <v>11</v>
      </c>
      <c r="CD862" s="8">
        <v>885.61</v>
      </c>
      <c r="CE862" s="7">
        <v>-1</v>
      </c>
      <c r="CF862" s="7">
        <v>-1</v>
      </c>
      <c r="CG862" s="2" t="s">
        <v>239</v>
      </c>
      <c r="CH862" s="2" t="s">
        <v>237</v>
      </c>
      <c r="CI862" s="2" t="s">
        <v>327</v>
      </c>
      <c r="CJ862" s="2" t="s">
        <v>454</v>
      </c>
      <c r="CK862" s="2" t="s">
        <v>238</v>
      </c>
      <c r="CL862" s="2" t="s">
        <v>226</v>
      </c>
      <c r="CM862" s="4"/>
      <c r="CN862" s="8"/>
      <c r="CO862" s="4">
        <v>13</v>
      </c>
      <c r="CP862" s="8">
        <v>628.03</v>
      </c>
      <c r="CQ862" s="7">
        <v>-1</v>
      </c>
      <c r="CR862" s="7">
        <v>-1</v>
      </c>
      <c r="CS862" s="2" t="s">
        <v>239</v>
      </c>
      <c r="CT862" s="2" t="s">
        <v>237</v>
      </c>
      <c r="CU862" s="2" t="s">
        <v>413</v>
      </c>
      <c r="CV862" s="2" t="s">
        <v>543</v>
      </c>
      <c r="CW862" s="2" t="s">
        <v>238</v>
      </c>
      <c r="CX862" s="2" t="s">
        <v>226</v>
      </c>
      <c r="CY862" s="4"/>
      <c r="CZ862" s="8"/>
      <c r="DA862" s="4">
        <v>53</v>
      </c>
      <c r="DB862" s="8">
        <v>2640.93</v>
      </c>
      <c r="DC862" s="7">
        <v>-1</v>
      </c>
      <c r="DD862" s="7">
        <v>-1</v>
      </c>
      <c r="DE862" s="2" t="s">
        <v>239</v>
      </c>
      <c r="DF862" s="2" t="s">
        <v>237</v>
      </c>
      <c r="DG862" s="2" t="s">
        <v>376</v>
      </c>
      <c r="DH862" s="2" t="s">
        <v>505</v>
      </c>
      <c r="DI862" s="2" t="s">
        <v>291</v>
      </c>
      <c r="DJ862" s="2" t="s">
        <v>226</v>
      </c>
      <c r="DK862" s="4"/>
      <c r="DL862" s="8"/>
      <c r="DM862" s="4"/>
      <c r="DN862" s="8"/>
      <c r="DO862" s="7"/>
      <c r="DP862" s="7"/>
      <c r="DQ862" s="2" t="s">
        <v>239</v>
      </c>
      <c r="DR862" s="2" t="s">
        <v>237</v>
      </c>
      <c r="DS862" s="2" t="s">
        <v>413</v>
      </c>
      <c r="DT862" s="2" t="s">
        <v>2984</v>
      </c>
      <c r="DU862" s="2" t="s">
        <v>291</v>
      </c>
      <c r="DV862" s="2" t="s">
        <v>226</v>
      </c>
      <c r="DW862" s="4"/>
      <c r="DX862" s="8"/>
      <c r="DY862" s="4">
        <v>2</v>
      </c>
      <c r="DZ862" s="8">
        <v>156.56</v>
      </c>
      <c r="EA862" s="7">
        <v>-1</v>
      </c>
      <c r="EB862" s="7">
        <v>-1</v>
      </c>
      <c r="EC862" s="2" t="s">
        <v>239</v>
      </c>
      <c r="ED862" s="2" t="s">
        <v>237</v>
      </c>
      <c r="EE862" s="2" t="s">
        <v>379</v>
      </c>
      <c r="EF862" s="2" t="s">
        <v>1424</v>
      </c>
      <c r="EG862" s="2" t="s">
        <v>238</v>
      </c>
      <c r="EH862" s="2" t="s">
        <v>226</v>
      </c>
      <c r="EI862" s="4"/>
      <c r="EJ862" s="8"/>
      <c r="EK862" s="4"/>
      <c r="EL862" s="8"/>
      <c r="EM862" s="7"/>
      <c r="EN862" s="7"/>
      <c r="EO862" s="2" t="s">
        <v>239</v>
      </c>
      <c r="EP862" s="2" t="s">
        <v>237</v>
      </c>
      <c r="EQ862" s="2" t="s">
        <v>413</v>
      </c>
      <c r="ER862" s="2" t="s">
        <v>3347</v>
      </c>
      <c r="ES862" s="2" t="s">
        <v>238</v>
      </c>
      <c r="ET862" s="2" t="s">
        <v>226</v>
      </c>
      <c r="EU862" s="4"/>
      <c r="EV862" s="8"/>
      <c r="EW862" s="4"/>
      <c r="EX862" s="8"/>
      <c r="EY862" s="7"/>
      <c r="EZ862" s="7"/>
      <c r="FA862" s="2" t="s">
        <v>239</v>
      </c>
      <c r="FB862" s="2" t="s">
        <v>237</v>
      </c>
      <c r="FC862" s="2" t="s">
        <v>456</v>
      </c>
      <c r="FD862" s="2" t="s">
        <v>473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237</v>
      </c>
      <c r="FO862" s="2" t="s">
        <v>413</v>
      </c>
      <c r="FP862" s="2" t="s">
        <v>226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226</v>
      </c>
      <c r="FZ862" s="2" t="s">
        <v>226</v>
      </c>
      <c r="GA862" s="2" t="s">
        <v>226</v>
      </c>
      <c r="GB862" s="2" t="s">
        <v>226</v>
      </c>
      <c r="GC862" s="2" t="s">
        <v>226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252</v>
      </c>
      <c r="GL862" s="2" t="s">
        <v>237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266</v>
      </c>
      <c r="GX862" s="2" t="s">
        <v>237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252</v>
      </c>
      <c r="HJ862" s="2" t="s">
        <v>237</v>
      </c>
      <c r="HK862" s="2" t="s">
        <v>226</v>
      </c>
      <c r="HL862" s="2" t="s">
        <v>226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236</v>
      </c>
      <c r="HV862" s="2" t="s">
        <v>237</v>
      </c>
      <c r="HW862" s="2" t="s">
        <v>226</v>
      </c>
      <c r="HX862" s="2" t="s">
        <v>226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237</v>
      </c>
      <c r="II862" s="2" t="s">
        <v>226</v>
      </c>
      <c r="IJ862" s="2" t="s">
        <v>226</v>
      </c>
      <c r="IK862" s="2" t="s">
        <v>238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252</v>
      </c>
      <c r="IT862" s="2" t="s">
        <v>237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252</v>
      </c>
      <c r="JF862" s="2" t="s">
        <v>237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>
        <v>2</v>
      </c>
      <c r="JN862" s="8">
        <v>161.02</v>
      </c>
      <c r="JO862" s="7">
        <v>-1</v>
      </c>
      <c r="JP862" s="7">
        <v>-1</v>
      </c>
      <c r="JQ862" s="2" t="s">
        <v>239</v>
      </c>
      <c r="JR862" s="2" t="s">
        <v>237</v>
      </c>
      <c r="JS862" s="2" t="s">
        <v>413</v>
      </c>
      <c r="JT862" s="2" t="s">
        <v>264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237</v>
      </c>
      <c r="KE862" s="2" t="s">
        <v>226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252</v>
      </c>
      <c r="KP862" s="2" t="s">
        <v>237</v>
      </c>
      <c r="KQ862" s="2" t="s">
        <v>226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252</v>
      </c>
      <c r="LB862" s="2" t="s">
        <v>237</v>
      </c>
      <c r="LC862" s="2" t="s">
        <v>226</v>
      </c>
      <c r="LD862" s="2" t="s">
        <v>226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252</v>
      </c>
      <c r="LN862" s="2" t="s">
        <v>237</v>
      </c>
      <c r="LO862" s="2" t="s">
        <v>226</v>
      </c>
      <c r="LP862" s="2" t="s">
        <v>226</v>
      </c>
      <c r="LQ862" s="2" t="s">
        <v>238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226</v>
      </c>
      <c r="ML862" s="2" t="s">
        <v>226</v>
      </c>
      <c r="MM862" s="2" t="s">
        <v>226</v>
      </c>
      <c r="MN862" s="2" t="s">
        <v>226</v>
      </c>
      <c r="MO862" s="2" t="s">
        <v>226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239</v>
      </c>
      <c r="MX862" s="2" t="s">
        <v>237</v>
      </c>
      <c r="MY862" s="2" t="s">
        <v>777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239</v>
      </c>
      <c r="NJ862" s="2" t="s">
        <v>261</v>
      </c>
      <c r="NK862" s="2" t="s">
        <v>421</v>
      </c>
      <c r="NL862" s="2" t="s">
        <v>511</v>
      </c>
      <c r="NM862" s="2" t="s">
        <v>291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239</v>
      </c>
      <c r="NV862" s="2" t="s">
        <v>237</v>
      </c>
      <c r="NW862" s="2" t="s">
        <v>392</v>
      </c>
      <c r="NX862" s="2" t="s">
        <v>3167</v>
      </c>
      <c r="NY862" s="2" t="s">
        <v>238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237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252</v>
      </c>
      <c r="OT862" s="2" t="s">
        <v>237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226</v>
      </c>
      <c r="PF862" s="2" t="s">
        <v>226</v>
      </c>
      <c r="PG862" s="2" t="s">
        <v>226</v>
      </c>
      <c r="PH862" s="2" t="s">
        <v>226</v>
      </c>
      <c r="PI862" s="2" t="s">
        <v>226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266</v>
      </c>
      <c r="QD862" s="2" t="s">
        <v>237</v>
      </c>
      <c r="QE862" s="2" t="s">
        <v>226</v>
      </c>
      <c r="QF862" s="2" t="s">
        <v>226</v>
      </c>
      <c r="QG862" s="2" t="s">
        <v>238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252</v>
      </c>
      <c r="QP862" s="2" t="s">
        <v>237</v>
      </c>
      <c r="QQ862" s="2" t="s">
        <v>226</v>
      </c>
      <c r="QR862" s="2" t="s">
        <v>226</v>
      </c>
      <c r="QS862" s="2" t="s">
        <v>238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266</v>
      </c>
      <c r="RB862" s="2" t="s">
        <v>237</v>
      </c>
      <c r="RC862" s="2" t="s">
        <v>226</v>
      </c>
      <c r="RD862" s="2" t="s">
        <v>226</v>
      </c>
      <c r="RE862" s="2" t="s">
        <v>238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226</v>
      </c>
      <c r="RN862" s="2" t="s">
        <v>226</v>
      </c>
      <c r="RO862" s="2" t="s">
        <v>226</v>
      </c>
      <c r="RP862" s="2" t="s">
        <v>226</v>
      </c>
      <c r="RQ862" s="2" t="s">
        <v>226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252</v>
      </c>
      <c r="RZ862" s="2" t="s">
        <v>237</v>
      </c>
      <c r="SA862" s="2" t="s">
        <v>226</v>
      </c>
      <c r="SB862" s="2" t="s">
        <v>226</v>
      </c>
      <c r="SC862" s="2" t="s">
        <v>238</v>
      </c>
      <c r="SD862" s="2" t="s">
        <v>226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</row>
    <row r="863">
      <c r="A863" s="2" t="s">
        <v>5386</v>
      </c>
      <c r="B863" s="2" t="s">
        <v>577</v>
      </c>
      <c r="C863" s="2" t="s">
        <v>5194</v>
      </c>
      <c r="D863" s="2" t="s">
        <v>215</v>
      </c>
      <c r="E863" s="2" t="s">
        <v>216</v>
      </c>
      <c r="F863" s="2" t="s">
        <v>5380</v>
      </c>
      <c r="G863" s="2" t="s">
        <v>5381</v>
      </c>
      <c r="H863" s="2" t="s">
        <v>5382</v>
      </c>
      <c r="I863" s="2" t="s">
        <v>5383</v>
      </c>
      <c r="J863" s="2" t="s">
        <v>268</v>
      </c>
      <c r="K863" s="2" t="s">
        <v>282</v>
      </c>
      <c r="L863" s="3">
        <v>81</v>
      </c>
      <c r="M863" s="3">
        <v>85.05</v>
      </c>
      <c r="N863" s="3">
        <v>159.99</v>
      </c>
      <c r="O863" s="2" t="s">
        <v>302</v>
      </c>
      <c r="P863" s="2" t="s">
        <v>284</v>
      </c>
      <c r="Q863" s="2" t="s">
        <v>225</v>
      </c>
      <c r="R863" s="2" t="s">
        <v>226</v>
      </c>
      <c r="S863" s="2" t="s">
        <v>5384</v>
      </c>
      <c r="T863" s="2" t="s">
        <v>226</v>
      </c>
      <c r="U863" s="2" t="s">
        <v>229</v>
      </c>
      <c r="V863" s="2" t="s">
        <v>230</v>
      </c>
      <c r="W863" s="2" t="s">
        <v>971</v>
      </c>
      <c r="X863" s="2" t="s">
        <v>2080</v>
      </c>
      <c r="Y863" s="2" t="s">
        <v>413</v>
      </c>
      <c r="Z863" s="4"/>
      <c r="AA863" s="4">
        <f>=ROUNDDOWN({0},0)</f>
      </c>
      <c r="AB863" s="5"/>
      <c r="AC863" s="2" t="s">
        <v>226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/>
      <c r="AQ863" s="8"/>
      <c r="AR863" s="4">
        <v>83</v>
      </c>
      <c r="AS863" s="8">
        <v>5595.04</v>
      </c>
      <c r="AT863" s="7">
        <v>-1</v>
      </c>
      <c r="AU863" s="7">
        <v>-1</v>
      </c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/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/>
      <c r="BJ863" s="4"/>
      <c r="BK863" s="8"/>
      <c r="BL863" s="2" t="s">
        <v>5387</v>
      </c>
      <c r="BM863" s="7"/>
      <c r="BN863" s="7"/>
      <c r="BO863" s="4"/>
      <c r="BP863" s="8"/>
      <c r="BQ863" s="4"/>
      <c r="BR863" s="8"/>
      <c r="BS863" s="7"/>
      <c r="BT863" s="7"/>
      <c r="BU863" s="2" t="s">
        <v>337</v>
      </c>
      <c r="BV863" s="2" t="s">
        <v>237</v>
      </c>
      <c r="BW863" s="2" t="s">
        <v>226</v>
      </c>
      <c r="BX863" s="2" t="s">
        <v>226</v>
      </c>
      <c r="BY863" s="2" t="s">
        <v>238</v>
      </c>
      <c r="BZ863" s="2" t="s">
        <v>226</v>
      </c>
      <c r="CA863" s="4"/>
      <c r="CB863" s="8"/>
      <c r="CC863" s="4">
        <v>11</v>
      </c>
      <c r="CD863" s="8">
        <v>1010.35</v>
      </c>
      <c r="CE863" s="7">
        <v>-1</v>
      </c>
      <c r="CF863" s="7">
        <v>-1</v>
      </c>
      <c r="CG863" s="2" t="s">
        <v>239</v>
      </c>
      <c r="CH863" s="2" t="s">
        <v>237</v>
      </c>
      <c r="CI863" s="2" t="s">
        <v>327</v>
      </c>
      <c r="CJ863" s="2" t="s">
        <v>454</v>
      </c>
      <c r="CK863" s="2" t="s">
        <v>238</v>
      </c>
      <c r="CL863" s="2" t="s">
        <v>226</v>
      </c>
      <c r="CM863" s="4"/>
      <c r="CN863" s="8"/>
      <c r="CO863" s="4">
        <v>12</v>
      </c>
      <c r="CP863" s="8">
        <v>661.32</v>
      </c>
      <c r="CQ863" s="7">
        <v>-1</v>
      </c>
      <c r="CR863" s="7">
        <v>-1</v>
      </c>
      <c r="CS863" s="2" t="s">
        <v>239</v>
      </c>
      <c r="CT863" s="2" t="s">
        <v>237</v>
      </c>
      <c r="CU863" s="2" t="s">
        <v>2171</v>
      </c>
      <c r="CV863" s="2" t="s">
        <v>493</v>
      </c>
      <c r="CW863" s="2" t="s">
        <v>238</v>
      </c>
      <c r="CX863" s="2" t="s">
        <v>226</v>
      </c>
      <c r="CY863" s="4"/>
      <c r="CZ863" s="8"/>
      <c r="DA863" s="4">
        <v>47</v>
      </c>
      <c r="DB863" s="8">
        <v>2713.42</v>
      </c>
      <c r="DC863" s="7">
        <v>-1</v>
      </c>
      <c r="DD863" s="7">
        <v>-1</v>
      </c>
      <c r="DE863" s="2" t="s">
        <v>239</v>
      </c>
      <c r="DF863" s="2" t="s">
        <v>237</v>
      </c>
      <c r="DG863" s="2" t="s">
        <v>376</v>
      </c>
      <c r="DH863" s="2" t="s">
        <v>548</v>
      </c>
      <c r="DI863" s="2" t="s">
        <v>291</v>
      </c>
      <c r="DJ863" s="2" t="s">
        <v>226</v>
      </c>
      <c r="DK863" s="4"/>
      <c r="DL863" s="8"/>
      <c r="DM863" s="4"/>
      <c r="DN863" s="8"/>
      <c r="DO863" s="7"/>
      <c r="DP863" s="7"/>
      <c r="DQ863" s="2" t="s">
        <v>239</v>
      </c>
      <c r="DR863" s="2" t="s">
        <v>237</v>
      </c>
      <c r="DS863" s="2" t="s">
        <v>2171</v>
      </c>
      <c r="DT863" s="2" t="s">
        <v>1755</v>
      </c>
      <c r="DU863" s="2" t="s">
        <v>291</v>
      </c>
      <c r="DV863" s="2" t="s">
        <v>226</v>
      </c>
      <c r="DW863" s="4"/>
      <c r="DX863" s="8"/>
      <c r="DY863" s="4">
        <v>2</v>
      </c>
      <c r="DZ863" s="8">
        <v>178.6</v>
      </c>
      <c r="EA863" s="7">
        <v>-1</v>
      </c>
      <c r="EB863" s="7">
        <v>-1</v>
      </c>
      <c r="EC863" s="2" t="s">
        <v>239</v>
      </c>
      <c r="ED863" s="2" t="s">
        <v>237</v>
      </c>
      <c r="EE863" s="2" t="s">
        <v>379</v>
      </c>
      <c r="EF863" s="2" t="s">
        <v>758</v>
      </c>
      <c r="EG863" s="2" t="s">
        <v>238</v>
      </c>
      <c r="EH863" s="2" t="s">
        <v>226</v>
      </c>
      <c r="EI863" s="4"/>
      <c r="EJ863" s="8"/>
      <c r="EK863" s="4">
        <v>1</v>
      </c>
      <c r="EL863" s="8">
        <v>91.85</v>
      </c>
      <c r="EM863" s="7">
        <v>-1</v>
      </c>
      <c r="EN863" s="7">
        <v>-1</v>
      </c>
      <c r="EO863" s="2" t="s">
        <v>239</v>
      </c>
      <c r="EP863" s="2" t="s">
        <v>237</v>
      </c>
      <c r="EQ863" s="2" t="s">
        <v>2171</v>
      </c>
      <c r="ER863" s="2" t="s">
        <v>554</v>
      </c>
      <c r="ES863" s="2" t="s">
        <v>238</v>
      </c>
      <c r="ET863" s="2" t="s">
        <v>226</v>
      </c>
      <c r="EU863" s="4"/>
      <c r="EV863" s="8"/>
      <c r="EW863" s="4">
        <v>9</v>
      </c>
      <c r="EX863" s="8">
        <v>847.65</v>
      </c>
      <c r="EY863" s="7">
        <v>-1</v>
      </c>
      <c r="EZ863" s="7">
        <v>-1</v>
      </c>
      <c r="FA863" s="2" t="s">
        <v>239</v>
      </c>
      <c r="FB863" s="2" t="s">
        <v>237</v>
      </c>
      <c r="FC863" s="2" t="s">
        <v>456</v>
      </c>
      <c r="FD863" s="2" t="s">
        <v>265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237</v>
      </c>
      <c r="FO863" s="2" t="s">
        <v>2171</v>
      </c>
      <c r="FP863" s="2" t="s">
        <v>226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226</v>
      </c>
      <c r="FZ863" s="2" t="s">
        <v>226</v>
      </c>
      <c r="GA863" s="2" t="s">
        <v>226</v>
      </c>
      <c r="GB863" s="2" t="s">
        <v>226</v>
      </c>
      <c r="GC863" s="2" t="s">
        <v>226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252</v>
      </c>
      <c r="GL863" s="2" t="s">
        <v>237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266</v>
      </c>
      <c r="GX863" s="2" t="s">
        <v>237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252</v>
      </c>
      <c r="HJ863" s="2" t="s">
        <v>237</v>
      </c>
      <c r="HK863" s="2" t="s">
        <v>226</v>
      </c>
      <c r="HL863" s="2" t="s">
        <v>226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236</v>
      </c>
      <c r="HV863" s="2" t="s">
        <v>237</v>
      </c>
      <c r="HW863" s="2" t="s">
        <v>226</v>
      </c>
      <c r="HX863" s="2" t="s">
        <v>226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252</v>
      </c>
      <c r="IH863" s="2" t="s">
        <v>237</v>
      </c>
      <c r="II863" s="2" t="s">
        <v>226</v>
      </c>
      <c r="IJ863" s="2" t="s">
        <v>226</v>
      </c>
      <c r="IK863" s="2" t="s">
        <v>238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237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252</v>
      </c>
      <c r="JF863" s="2" t="s">
        <v>237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>
        <v>1</v>
      </c>
      <c r="JN863" s="8">
        <v>91.85</v>
      </c>
      <c r="JO863" s="7">
        <v>-1</v>
      </c>
      <c r="JP863" s="7">
        <v>-1</v>
      </c>
      <c r="JQ863" s="2" t="s">
        <v>239</v>
      </c>
      <c r="JR863" s="2" t="s">
        <v>237</v>
      </c>
      <c r="JS863" s="2" t="s">
        <v>2171</v>
      </c>
      <c r="JT863" s="2" t="s">
        <v>389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237</v>
      </c>
      <c r="KE863" s="2" t="s">
        <v>226</v>
      </c>
      <c r="KF863" s="2" t="s">
        <v>226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252</v>
      </c>
      <c r="KP863" s="2" t="s">
        <v>237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252</v>
      </c>
      <c r="LB863" s="2" t="s">
        <v>237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252</v>
      </c>
      <c r="LN863" s="2" t="s">
        <v>237</v>
      </c>
      <c r="LO863" s="2" t="s">
        <v>226</v>
      </c>
      <c r="LP863" s="2" t="s">
        <v>226</v>
      </c>
      <c r="LQ863" s="2" t="s">
        <v>238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226</v>
      </c>
      <c r="ML863" s="2" t="s">
        <v>226</v>
      </c>
      <c r="MM863" s="2" t="s">
        <v>226</v>
      </c>
      <c r="MN863" s="2" t="s">
        <v>226</v>
      </c>
      <c r="MO863" s="2" t="s">
        <v>226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239</v>
      </c>
      <c r="MX863" s="2" t="s">
        <v>237</v>
      </c>
      <c r="MY863" s="2" t="s">
        <v>777</v>
      </c>
      <c r="MZ863" s="2" t="s">
        <v>384</v>
      </c>
      <c r="NA863" s="2" t="s">
        <v>238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239</v>
      </c>
      <c r="NJ863" s="2" t="s">
        <v>237</v>
      </c>
      <c r="NK863" s="2" t="s">
        <v>421</v>
      </c>
      <c r="NL863" s="2" t="s">
        <v>256</v>
      </c>
      <c r="NM863" s="2" t="s">
        <v>291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239</v>
      </c>
      <c r="NV863" s="2" t="s">
        <v>237</v>
      </c>
      <c r="NW863" s="2" t="s">
        <v>392</v>
      </c>
      <c r="NX863" s="2" t="s">
        <v>397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237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252</v>
      </c>
      <c r="OT863" s="2" t="s">
        <v>237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226</v>
      </c>
      <c r="PF863" s="2" t="s">
        <v>226</v>
      </c>
      <c r="PG863" s="2" t="s">
        <v>226</v>
      </c>
      <c r="PH863" s="2" t="s">
        <v>226</v>
      </c>
      <c r="PI863" s="2" t="s">
        <v>226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266</v>
      </c>
      <c r="QD863" s="2" t="s">
        <v>237</v>
      </c>
      <c r="QE863" s="2" t="s">
        <v>226</v>
      </c>
      <c r="QF863" s="2" t="s">
        <v>226</v>
      </c>
      <c r="QG863" s="2" t="s">
        <v>238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252</v>
      </c>
      <c r="QP863" s="2" t="s">
        <v>237</v>
      </c>
      <c r="QQ863" s="2" t="s">
        <v>226</v>
      </c>
      <c r="QR863" s="2" t="s">
        <v>226</v>
      </c>
      <c r="QS863" s="2" t="s">
        <v>238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266</v>
      </c>
      <c r="RB863" s="2" t="s">
        <v>237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226</v>
      </c>
      <c r="RN863" s="2" t="s">
        <v>226</v>
      </c>
      <c r="RO863" s="2" t="s">
        <v>226</v>
      </c>
      <c r="RP863" s="2" t="s">
        <v>226</v>
      </c>
      <c r="RQ863" s="2" t="s">
        <v>226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252</v>
      </c>
      <c r="RZ863" s="2" t="s">
        <v>237</v>
      </c>
      <c r="SA863" s="2" t="s">
        <v>226</v>
      </c>
      <c r="SB863" s="2" t="s">
        <v>226</v>
      </c>
      <c r="SC863" s="2" t="s">
        <v>238</v>
      </c>
      <c r="SD863" s="2" t="s">
        <v>226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</row>
    <row r="864">
      <c r="A864" s="2" t="s">
        <v>5388</v>
      </c>
      <c r="B864" s="2" t="s">
        <v>577</v>
      </c>
      <c r="C864" s="2" t="s">
        <v>5194</v>
      </c>
      <c r="D864" s="2" t="s">
        <v>215</v>
      </c>
      <c r="E864" s="2" t="s">
        <v>216</v>
      </c>
      <c r="F864" s="2" t="s">
        <v>5380</v>
      </c>
      <c r="G864" s="2" t="s">
        <v>5381</v>
      </c>
      <c r="H864" s="2" t="s">
        <v>5382</v>
      </c>
      <c r="I864" s="2" t="s">
        <v>5383</v>
      </c>
      <c r="J864" s="2" t="s">
        <v>221</v>
      </c>
      <c r="K864" s="2" t="s">
        <v>468</v>
      </c>
      <c r="L864" s="3">
        <v>71</v>
      </c>
      <c r="M864" s="3">
        <v>74.55</v>
      </c>
      <c r="N864" s="3">
        <v>139.99</v>
      </c>
      <c r="O864" s="2" t="s">
        <v>302</v>
      </c>
      <c r="P864" s="2" t="s">
        <v>284</v>
      </c>
      <c r="Q864" s="2" t="s">
        <v>225</v>
      </c>
      <c r="R864" s="2" t="s">
        <v>226</v>
      </c>
      <c r="S864" s="2" t="s">
        <v>5389</v>
      </c>
      <c r="T864" s="2" t="s">
        <v>226</v>
      </c>
      <c r="U864" s="2" t="s">
        <v>229</v>
      </c>
      <c r="V864" s="2" t="s">
        <v>230</v>
      </c>
      <c r="W864" s="2" t="s">
        <v>971</v>
      </c>
      <c r="X864" s="2" t="s">
        <v>2080</v>
      </c>
      <c r="Y864" s="2" t="s">
        <v>413</v>
      </c>
      <c r="Z864" s="4">
        <v>1</v>
      </c>
      <c r="AA864" s="4">
        <f>=ROUNDDOWN(0.00947867298578199,0)</f>
      </c>
      <c r="AB864" s="5">
        <v>105.5</v>
      </c>
      <c r="AC864" s="2" t="s">
        <v>226</v>
      </c>
      <c r="AD864" s="4"/>
      <c r="AE864" s="4"/>
      <c r="AF864" s="6">
        <v>65</v>
      </c>
      <c r="AG864" s="6"/>
      <c r="AH864" s="7">
        <v>0.4881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/>
      <c r="AQ864" s="8"/>
      <c r="AR864" s="4">
        <v>38</v>
      </c>
      <c r="AS864" s="8">
        <v>3027.58</v>
      </c>
      <c r="AT864" s="7">
        <v>-1</v>
      </c>
      <c r="AU864" s="7">
        <v>-1</v>
      </c>
      <c r="AV864" s="4" t="s">
        <v>226</v>
      </c>
      <c r="AW864" s="8" t="s">
        <v>226</v>
      </c>
      <c r="AX864" s="4">
        <v>69</v>
      </c>
      <c r="AY864" s="8">
        <v>5828.24</v>
      </c>
      <c r="AZ864" s="7" t="s">
        <v>226</v>
      </c>
      <c r="BA864" s="7" t="s">
        <v>226</v>
      </c>
      <c r="BB864" s="7"/>
      <c r="BC864" s="4" t="s">
        <v>226</v>
      </c>
      <c r="BD864" s="8" t="s">
        <v>226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/>
      <c r="BJ864" s="4"/>
      <c r="BK864" s="8"/>
      <c r="BL864" s="2" t="s">
        <v>5390</v>
      </c>
      <c r="BM864" s="7"/>
      <c r="BN864" s="7"/>
      <c r="BO864" s="4"/>
      <c r="BP864" s="8"/>
      <c r="BQ864" s="4"/>
      <c r="BR864" s="8"/>
      <c r="BS864" s="7"/>
      <c r="BT864" s="7"/>
      <c r="BU864" s="2" t="s">
        <v>337</v>
      </c>
      <c r="BV864" s="2" t="s">
        <v>237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/>
      <c r="CB864" s="8"/>
      <c r="CC864" s="4">
        <v>21</v>
      </c>
      <c r="CD864" s="8">
        <v>1690.71</v>
      </c>
      <c r="CE864" s="7">
        <v>-1</v>
      </c>
      <c r="CF864" s="7">
        <v>-1</v>
      </c>
      <c r="CG864" s="2" t="s">
        <v>239</v>
      </c>
      <c r="CH864" s="2" t="s">
        <v>237</v>
      </c>
      <c r="CI864" s="2" t="s">
        <v>327</v>
      </c>
      <c r="CJ864" s="2" t="s">
        <v>391</v>
      </c>
      <c r="CK864" s="2" t="s">
        <v>238</v>
      </c>
      <c r="CL864" s="2" t="s">
        <v>226</v>
      </c>
      <c r="CM864" s="4"/>
      <c r="CN864" s="8"/>
      <c r="CO864" s="4">
        <v>4</v>
      </c>
      <c r="CP864" s="8">
        <v>322.04</v>
      </c>
      <c r="CQ864" s="7">
        <v>-1</v>
      </c>
      <c r="CR864" s="7">
        <v>-1</v>
      </c>
      <c r="CS864" s="2" t="s">
        <v>239</v>
      </c>
      <c r="CT864" s="2" t="s">
        <v>237</v>
      </c>
      <c r="CU864" s="2" t="s">
        <v>413</v>
      </c>
      <c r="CV864" s="2" t="s">
        <v>1759</v>
      </c>
      <c r="CW864" s="2" t="s">
        <v>238</v>
      </c>
      <c r="CX864" s="2" t="s">
        <v>226</v>
      </c>
      <c r="CY864" s="4"/>
      <c r="CZ864" s="8"/>
      <c r="DA864" s="4">
        <v>5</v>
      </c>
      <c r="DB864" s="8">
        <v>410.05</v>
      </c>
      <c r="DC864" s="7">
        <v>-1</v>
      </c>
      <c r="DD864" s="7">
        <v>-1</v>
      </c>
      <c r="DE864" s="2" t="s">
        <v>239</v>
      </c>
      <c r="DF864" s="2" t="s">
        <v>237</v>
      </c>
      <c r="DG864" s="2" t="s">
        <v>376</v>
      </c>
      <c r="DH864" s="2" t="s">
        <v>385</v>
      </c>
      <c r="DI864" s="2" t="s">
        <v>291</v>
      </c>
      <c r="DJ864" s="2" t="s">
        <v>226</v>
      </c>
      <c r="DK864" s="4"/>
      <c r="DL864" s="8"/>
      <c r="DM864" s="4">
        <v>1</v>
      </c>
      <c r="DN864" s="8">
        <v>74.55</v>
      </c>
      <c r="DO864" s="7">
        <v>-1</v>
      </c>
      <c r="DP864" s="7">
        <v>-1</v>
      </c>
      <c r="DQ864" s="2" t="s">
        <v>239</v>
      </c>
      <c r="DR864" s="2" t="s">
        <v>237</v>
      </c>
      <c r="DS864" s="2" t="s">
        <v>413</v>
      </c>
      <c r="DT864" s="2" t="s">
        <v>1754</v>
      </c>
      <c r="DU864" s="2" t="s">
        <v>291</v>
      </c>
      <c r="DV864" s="2" t="s">
        <v>226</v>
      </c>
      <c r="DW864" s="4"/>
      <c r="DX864" s="8"/>
      <c r="DY864" s="4">
        <v>1</v>
      </c>
      <c r="DZ864" s="8">
        <v>78.28</v>
      </c>
      <c r="EA864" s="7">
        <v>-1</v>
      </c>
      <c r="EB864" s="7">
        <v>-1</v>
      </c>
      <c r="EC864" s="2" t="s">
        <v>239</v>
      </c>
      <c r="ED864" s="2" t="s">
        <v>237</v>
      </c>
      <c r="EE864" s="2" t="s">
        <v>379</v>
      </c>
      <c r="EF864" s="2" t="s">
        <v>257</v>
      </c>
      <c r="EG864" s="2" t="s">
        <v>238</v>
      </c>
      <c r="EH864" s="2" t="s">
        <v>226</v>
      </c>
      <c r="EI864" s="4"/>
      <c r="EJ864" s="8"/>
      <c r="EK864" s="4"/>
      <c r="EL864" s="8"/>
      <c r="EM864" s="7"/>
      <c r="EN864" s="7"/>
      <c r="EO864" s="2" t="s">
        <v>239</v>
      </c>
      <c r="EP864" s="2" t="s">
        <v>237</v>
      </c>
      <c r="EQ864" s="2" t="s">
        <v>413</v>
      </c>
      <c r="ER864" s="2" t="s">
        <v>1298</v>
      </c>
      <c r="ES864" s="2" t="s">
        <v>238</v>
      </c>
      <c r="ET864" s="2" t="s">
        <v>226</v>
      </c>
      <c r="EU864" s="4"/>
      <c r="EV864" s="8"/>
      <c r="EW864" s="4">
        <v>1</v>
      </c>
      <c r="EX864" s="8">
        <v>74.55</v>
      </c>
      <c r="EY864" s="7">
        <v>-1</v>
      </c>
      <c r="EZ864" s="7">
        <v>-1</v>
      </c>
      <c r="FA864" s="2" t="s">
        <v>239</v>
      </c>
      <c r="FB864" s="2" t="s">
        <v>237</v>
      </c>
      <c r="FC864" s="2" t="s">
        <v>456</v>
      </c>
      <c r="FD864" s="2" t="s">
        <v>3160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237</v>
      </c>
      <c r="FO864" s="2" t="s">
        <v>413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226</v>
      </c>
      <c r="FZ864" s="2" t="s">
        <v>226</v>
      </c>
      <c r="GA864" s="2" t="s">
        <v>226</v>
      </c>
      <c r="GB864" s="2" t="s">
        <v>226</v>
      </c>
      <c r="GC864" s="2" t="s">
        <v>226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252</v>
      </c>
      <c r="GL864" s="2" t="s">
        <v>237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266</v>
      </c>
      <c r="GX864" s="2" t="s">
        <v>237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252</v>
      </c>
      <c r="HJ864" s="2" t="s">
        <v>237</v>
      </c>
      <c r="HK864" s="2" t="s">
        <v>226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237</v>
      </c>
      <c r="HW864" s="2" t="s">
        <v>226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237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252</v>
      </c>
      <c r="IT864" s="2" t="s">
        <v>237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252</v>
      </c>
      <c r="JF864" s="2" t="s">
        <v>237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239</v>
      </c>
      <c r="JR864" s="2" t="s">
        <v>237</v>
      </c>
      <c r="JS864" s="2" t="s">
        <v>413</v>
      </c>
      <c r="JT864" s="2" t="s">
        <v>2789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237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237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237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237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226</v>
      </c>
      <c r="MM864" s="2" t="s">
        <v>226</v>
      </c>
      <c r="MN864" s="2" t="s">
        <v>226</v>
      </c>
      <c r="MO864" s="2" t="s">
        <v>226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239</v>
      </c>
      <c r="MX864" s="2" t="s">
        <v>237</v>
      </c>
      <c r="MY864" s="2" t="s">
        <v>777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>
        <v>5</v>
      </c>
      <c r="NF864" s="8">
        <v>377.4</v>
      </c>
      <c r="NG864" s="7">
        <v>-1</v>
      </c>
      <c r="NH864" s="7">
        <v>-1</v>
      </c>
      <c r="NI864" s="2" t="s">
        <v>239</v>
      </c>
      <c r="NJ864" s="2" t="s">
        <v>237</v>
      </c>
      <c r="NK864" s="2" t="s">
        <v>421</v>
      </c>
      <c r="NL864" s="2" t="s">
        <v>4127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239</v>
      </c>
      <c r="NV864" s="2" t="s">
        <v>237</v>
      </c>
      <c r="NW864" s="2" t="s">
        <v>392</v>
      </c>
      <c r="NX864" s="2" t="s">
        <v>385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237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252</v>
      </c>
      <c r="OT864" s="2" t="s">
        <v>237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252</v>
      </c>
      <c r="PF864" s="2" t="s">
        <v>237</v>
      </c>
      <c r="PG864" s="2" t="s">
        <v>226</v>
      </c>
      <c r="PH864" s="2" t="s">
        <v>226</v>
      </c>
      <c r="PI864" s="2" t="s">
        <v>238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266</v>
      </c>
      <c r="QD864" s="2" t="s">
        <v>237</v>
      </c>
      <c r="QE864" s="2" t="s">
        <v>226</v>
      </c>
      <c r="QF864" s="2" t="s">
        <v>226</v>
      </c>
      <c r="QG864" s="2" t="s">
        <v>238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252</v>
      </c>
      <c r="QP864" s="2" t="s">
        <v>237</v>
      </c>
      <c r="QQ864" s="2" t="s">
        <v>226</v>
      </c>
      <c r="QR864" s="2" t="s">
        <v>226</v>
      </c>
      <c r="QS864" s="2" t="s">
        <v>238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266</v>
      </c>
      <c r="RB864" s="2" t="s">
        <v>237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226</v>
      </c>
      <c r="RO864" s="2" t="s">
        <v>226</v>
      </c>
      <c r="RP864" s="2" t="s">
        <v>226</v>
      </c>
      <c r="RQ864" s="2" t="s">
        <v>226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252</v>
      </c>
      <c r="RZ864" s="2" t="s">
        <v>237</v>
      </c>
      <c r="SA864" s="2" t="s">
        <v>226</v>
      </c>
      <c r="SB864" s="2" t="s">
        <v>226</v>
      </c>
      <c r="SC864" s="2" t="s">
        <v>238</v>
      </c>
      <c r="SD864" s="2" t="s">
        <v>226</v>
      </c>
      <c r="SE864" s="4">
        <v>1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</row>
    <row r="865">
      <c r="A865" s="2" t="s">
        <v>5391</v>
      </c>
      <c r="B865" s="2" t="s">
        <v>577</v>
      </c>
      <c r="C865" s="2" t="s">
        <v>5194</v>
      </c>
      <c r="D865" s="2" t="s">
        <v>215</v>
      </c>
      <c r="E865" s="2" t="s">
        <v>216</v>
      </c>
      <c r="F865" s="2" t="s">
        <v>5380</v>
      </c>
      <c r="G865" s="2" t="s">
        <v>5381</v>
      </c>
      <c r="H865" s="2" t="s">
        <v>5382</v>
      </c>
      <c r="I865" s="2" t="s">
        <v>5383</v>
      </c>
      <c r="J865" s="2" t="s">
        <v>268</v>
      </c>
      <c r="K865" s="2" t="s">
        <v>468</v>
      </c>
      <c r="L865" s="3">
        <v>81</v>
      </c>
      <c r="M865" s="3">
        <v>85.05</v>
      </c>
      <c r="N865" s="3">
        <v>159.99</v>
      </c>
      <c r="O865" s="2" t="s">
        <v>302</v>
      </c>
      <c r="P865" s="2" t="s">
        <v>284</v>
      </c>
      <c r="Q865" s="2" t="s">
        <v>225</v>
      </c>
      <c r="R865" s="2" t="s">
        <v>226</v>
      </c>
      <c r="S865" s="2" t="s">
        <v>5389</v>
      </c>
      <c r="T865" s="2" t="s">
        <v>226</v>
      </c>
      <c r="U865" s="2" t="s">
        <v>229</v>
      </c>
      <c r="V865" s="2" t="s">
        <v>230</v>
      </c>
      <c r="W865" s="2" t="s">
        <v>971</v>
      </c>
      <c r="X865" s="2" t="s">
        <v>2080</v>
      </c>
      <c r="Y865" s="2" t="s">
        <v>413</v>
      </c>
      <c r="Z865" s="4"/>
      <c r="AA865" s="4">
        <f>=ROUNDDOWN({0},0)</f>
      </c>
      <c r="AB865" s="5"/>
      <c r="AC865" s="2" t="s">
        <v>226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/>
      <c r="AQ865" s="8"/>
      <c r="AR865" s="4">
        <v>31</v>
      </c>
      <c r="AS865" s="8">
        <v>2800.66</v>
      </c>
      <c r="AT865" s="7">
        <v>-1</v>
      </c>
      <c r="AU865" s="7">
        <v>-1</v>
      </c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/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/>
      <c r="BJ865" s="4"/>
      <c r="BK865" s="8"/>
      <c r="BL865" s="2" t="s">
        <v>5392</v>
      </c>
      <c r="BM865" s="7"/>
      <c r="BN865" s="7"/>
      <c r="BO865" s="4"/>
      <c r="BP865" s="8"/>
      <c r="BQ865" s="4"/>
      <c r="BR865" s="8"/>
      <c r="BS865" s="7"/>
      <c r="BT865" s="7"/>
      <c r="BU865" s="2" t="s">
        <v>337</v>
      </c>
      <c r="BV865" s="2" t="s">
        <v>237</v>
      </c>
      <c r="BW865" s="2" t="s">
        <v>226</v>
      </c>
      <c r="BX865" s="2" t="s">
        <v>226</v>
      </c>
      <c r="BY865" s="2" t="s">
        <v>238</v>
      </c>
      <c r="BZ865" s="2" t="s">
        <v>226</v>
      </c>
      <c r="CA865" s="4"/>
      <c r="CB865" s="8"/>
      <c r="CC865" s="4">
        <v>15</v>
      </c>
      <c r="CD865" s="8">
        <v>1377.75</v>
      </c>
      <c r="CE865" s="7">
        <v>-1</v>
      </c>
      <c r="CF865" s="7">
        <v>-1</v>
      </c>
      <c r="CG865" s="2" t="s">
        <v>239</v>
      </c>
      <c r="CH865" s="2" t="s">
        <v>237</v>
      </c>
      <c r="CI865" s="2" t="s">
        <v>327</v>
      </c>
      <c r="CJ865" s="2" t="s">
        <v>3011</v>
      </c>
      <c r="CK865" s="2" t="s">
        <v>238</v>
      </c>
      <c r="CL865" s="2" t="s">
        <v>226</v>
      </c>
      <c r="CM865" s="4"/>
      <c r="CN865" s="8"/>
      <c r="CO865" s="4">
        <v>1</v>
      </c>
      <c r="CP865" s="8">
        <v>91.85</v>
      </c>
      <c r="CQ865" s="7">
        <v>-1</v>
      </c>
      <c r="CR865" s="7">
        <v>-1</v>
      </c>
      <c r="CS865" s="2" t="s">
        <v>239</v>
      </c>
      <c r="CT865" s="2" t="s">
        <v>237</v>
      </c>
      <c r="CU865" s="2" t="s">
        <v>413</v>
      </c>
      <c r="CV865" s="2" t="s">
        <v>763</v>
      </c>
      <c r="CW865" s="2" t="s">
        <v>238</v>
      </c>
      <c r="CX865" s="2" t="s">
        <v>226</v>
      </c>
      <c r="CY865" s="4"/>
      <c r="CZ865" s="8"/>
      <c r="DA865" s="4">
        <v>6</v>
      </c>
      <c r="DB865" s="8">
        <v>561.36</v>
      </c>
      <c r="DC865" s="7">
        <v>-1</v>
      </c>
      <c r="DD865" s="7">
        <v>-1</v>
      </c>
      <c r="DE865" s="2" t="s">
        <v>239</v>
      </c>
      <c r="DF865" s="2" t="s">
        <v>237</v>
      </c>
      <c r="DG865" s="2" t="s">
        <v>376</v>
      </c>
      <c r="DH865" s="2" t="s">
        <v>2773</v>
      </c>
      <c r="DI865" s="2" t="s">
        <v>291</v>
      </c>
      <c r="DJ865" s="2" t="s">
        <v>226</v>
      </c>
      <c r="DK865" s="4"/>
      <c r="DL865" s="8"/>
      <c r="DM865" s="4"/>
      <c r="DN865" s="8"/>
      <c r="DO865" s="7"/>
      <c r="DP865" s="7"/>
      <c r="DQ865" s="2" t="s">
        <v>239</v>
      </c>
      <c r="DR865" s="2" t="s">
        <v>237</v>
      </c>
      <c r="DS865" s="2" t="s">
        <v>413</v>
      </c>
      <c r="DT865" s="2" t="s">
        <v>543</v>
      </c>
      <c r="DU865" s="2" t="s">
        <v>291</v>
      </c>
      <c r="DV865" s="2" t="s">
        <v>226</v>
      </c>
      <c r="DW865" s="4"/>
      <c r="DX865" s="8"/>
      <c r="DY865" s="4">
        <v>1</v>
      </c>
      <c r="DZ865" s="8">
        <v>89.3</v>
      </c>
      <c r="EA865" s="7">
        <v>-1</v>
      </c>
      <c r="EB865" s="7">
        <v>-1</v>
      </c>
      <c r="EC865" s="2" t="s">
        <v>239</v>
      </c>
      <c r="ED865" s="2" t="s">
        <v>237</v>
      </c>
      <c r="EE865" s="2" t="s">
        <v>379</v>
      </c>
      <c r="EF865" s="2" t="s">
        <v>483</v>
      </c>
      <c r="EG865" s="2" t="s">
        <v>238</v>
      </c>
      <c r="EH865" s="2" t="s">
        <v>226</v>
      </c>
      <c r="EI865" s="4"/>
      <c r="EJ865" s="8"/>
      <c r="EK865" s="4"/>
      <c r="EL865" s="8"/>
      <c r="EM865" s="7"/>
      <c r="EN865" s="7"/>
      <c r="EO865" s="2" t="s">
        <v>239</v>
      </c>
      <c r="EP865" s="2" t="s">
        <v>237</v>
      </c>
      <c r="EQ865" s="2" t="s">
        <v>413</v>
      </c>
      <c r="ER865" s="2" t="s">
        <v>2566</v>
      </c>
      <c r="ES865" s="2" t="s">
        <v>238</v>
      </c>
      <c r="ET865" s="2" t="s">
        <v>226</v>
      </c>
      <c r="EU865" s="4"/>
      <c r="EV865" s="8"/>
      <c r="EW865" s="4">
        <v>8</v>
      </c>
      <c r="EX865" s="8">
        <v>680.4</v>
      </c>
      <c r="EY865" s="7">
        <v>-1</v>
      </c>
      <c r="EZ865" s="7">
        <v>-1</v>
      </c>
      <c r="FA865" s="2" t="s">
        <v>239</v>
      </c>
      <c r="FB865" s="2" t="s">
        <v>237</v>
      </c>
      <c r="FC865" s="2" t="s">
        <v>456</v>
      </c>
      <c r="FD865" s="2" t="s">
        <v>473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237</v>
      </c>
      <c r="FO865" s="2" t="s">
        <v>413</v>
      </c>
      <c r="FP865" s="2" t="s">
        <v>226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226</v>
      </c>
      <c r="FZ865" s="2" t="s">
        <v>226</v>
      </c>
      <c r="GA865" s="2" t="s">
        <v>226</v>
      </c>
      <c r="GB865" s="2" t="s">
        <v>226</v>
      </c>
      <c r="GC865" s="2" t="s">
        <v>226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252</v>
      </c>
      <c r="GL865" s="2" t="s">
        <v>237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266</v>
      </c>
      <c r="GX865" s="2" t="s">
        <v>237</v>
      </c>
      <c r="GY865" s="2" t="s">
        <v>226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252</v>
      </c>
      <c r="HJ865" s="2" t="s">
        <v>237</v>
      </c>
      <c r="HK865" s="2" t="s">
        <v>226</v>
      </c>
      <c r="HL865" s="2" t="s">
        <v>226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237</v>
      </c>
      <c r="HW865" s="2" t="s">
        <v>226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237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252</v>
      </c>
      <c r="IT865" s="2" t="s">
        <v>237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252</v>
      </c>
      <c r="JF865" s="2" t="s">
        <v>237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239</v>
      </c>
      <c r="JR865" s="2" t="s">
        <v>237</v>
      </c>
      <c r="JS865" s="2" t="s">
        <v>413</v>
      </c>
      <c r="JT865" s="2" t="s">
        <v>417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237</v>
      </c>
      <c r="KE865" s="2" t="s">
        <v>226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237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252</v>
      </c>
      <c r="LB865" s="2" t="s">
        <v>237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252</v>
      </c>
      <c r="LN865" s="2" t="s">
        <v>237</v>
      </c>
      <c r="LO865" s="2" t="s">
        <v>226</v>
      </c>
      <c r="LP865" s="2" t="s">
        <v>226</v>
      </c>
      <c r="LQ865" s="2" t="s">
        <v>238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226</v>
      </c>
      <c r="ML865" s="2" t="s">
        <v>226</v>
      </c>
      <c r="MM865" s="2" t="s">
        <v>226</v>
      </c>
      <c r="MN865" s="2" t="s">
        <v>226</v>
      </c>
      <c r="MO865" s="2" t="s">
        <v>226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239</v>
      </c>
      <c r="MX865" s="2" t="s">
        <v>237</v>
      </c>
      <c r="MY865" s="2" t="s">
        <v>777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239</v>
      </c>
      <c r="NJ865" s="2" t="s">
        <v>237</v>
      </c>
      <c r="NK865" s="2" t="s">
        <v>421</v>
      </c>
      <c r="NL865" s="2" t="s">
        <v>1754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239</v>
      </c>
      <c r="NV865" s="2" t="s">
        <v>237</v>
      </c>
      <c r="NW865" s="2" t="s">
        <v>392</v>
      </c>
      <c r="NX865" s="2" t="s">
        <v>3172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237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252</v>
      </c>
      <c r="OT865" s="2" t="s">
        <v>237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252</v>
      </c>
      <c r="PF865" s="2" t="s">
        <v>237</v>
      </c>
      <c r="PG865" s="2" t="s">
        <v>226</v>
      </c>
      <c r="PH865" s="2" t="s">
        <v>226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266</v>
      </c>
      <c r="QD865" s="2" t="s">
        <v>237</v>
      </c>
      <c r="QE865" s="2" t="s">
        <v>226</v>
      </c>
      <c r="QF865" s="2" t="s">
        <v>226</v>
      </c>
      <c r="QG865" s="2" t="s">
        <v>238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252</v>
      </c>
      <c r="QP865" s="2" t="s">
        <v>237</v>
      </c>
      <c r="QQ865" s="2" t="s">
        <v>226</v>
      </c>
      <c r="QR865" s="2" t="s">
        <v>226</v>
      </c>
      <c r="QS865" s="2" t="s">
        <v>238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266</v>
      </c>
      <c r="RB865" s="2" t="s">
        <v>237</v>
      </c>
      <c r="RC865" s="2" t="s">
        <v>226</v>
      </c>
      <c r="RD865" s="2" t="s">
        <v>226</v>
      </c>
      <c r="RE865" s="2" t="s">
        <v>238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226</v>
      </c>
      <c r="RN865" s="2" t="s">
        <v>226</v>
      </c>
      <c r="RO865" s="2" t="s">
        <v>226</v>
      </c>
      <c r="RP865" s="2" t="s">
        <v>226</v>
      </c>
      <c r="RQ865" s="2" t="s">
        <v>226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252</v>
      </c>
      <c r="RZ865" s="2" t="s">
        <v>237</v>
      </c>
      <c r="SA865" s="2" t="s">
        <v>226</v>
      </c>
      <c r="SB865" s="2" t="s">
        <v>226</v>
      </c>
      <c r="SC865" s="2" t="s">
        <v>238</v>
      </c>
      <c r="SD865" s="2" t="s">
        <v>226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</row>
    <row r="866">
      <c r="A866" s="2" t="s">
        <v>5393</v>
      </c>
      <c r="B866" s="2" t="s">
        <v>577</v>
      </c>
      <c r="C866" s="2" t="s">
        <v>5194</v>
      </c>
      <c r="D866" s="2" t="s">
        <v>215</v>
      </c>
      <c r="E866" s="2" t="s">
        <v>216</v>
      </c>
      <c r="F866" s="2" t="s">
        <v>5394</v>
      </c>
      <c r="G866" s="2" t="s">
        <v>5395</v>
      </c>
      <c r="H866" s="2" t="s">
        <v>5396</v>
      </c>
      <c r="I866" s="2" t="s">
        <v>5397</v>
      </c>
      <c r="J866" s="2" t="s">
        <v>268</v>
      </c>
      <c r="K866" s="2" t="s">
        <v>282</v>
      </c>
      <c r="L866" s="3">
        <v>71.52</v>
      </c>
      <c r="M866" s="3">
        <v>75.1</v>
      </c>
      <c r="N866" s="3">
        <v>149.99</v>
      </c>
      <c r="O866" s="2" t="s">
        <v>223</v>
      </c>
      <c r="P866" s="2" t="s">
        <v>284</v>
      </c>
      <c r="Q866" s="2" t="s">
        <v>225</v>
      </c>
      <c r="R866" s="2" t="s">
        <v>226</v>
      </c>
      <c r="S866" s="2" t="s">
        <v>5398</v>
      </c>
      <c r="T866" s="2" t="s">
        <v>226</v>
      </c>
      <c r="U866" s="2" t="s">
        <v>452</v>
      </c>
      <c r="V866" s="2" t="s">
        <v>230</v>
      </c>
      <c r="W866" s="2" t="s">
        <v>231</v>
      </c>
      <c r="X866" s="2" t="s">
        <v>335</v>
      </c>
      <c r="Y866" s="2" t="s">
        <v>5399</v>
      </c>
      <c r="Z866" s="4"/>
      <c r="AA866" s="4">
        <f>=ROUNDDOWN({0},0)</f>
      </c>
      <c r="AB866" s="5"/>
      <c r="AC866" s="2" t="s">
        <v>226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226</v>
      </c>
      <c r="BM866" s="7"/>
      <c r="BN866" s="7"/>
      <c r="BO866" s="4"/>
      <c r="BP866" s="8"/>
      <c r="BQ866" s="4"/>
      <c r="BR866" s="8"/>
      <c r="BS866" s="7"/>
      <c r="BT866" s="7"/>
      <c r="BU866" s="2" t="s">
        <v>239</v>
      </c>
      <c r="BV866" s="2" t="s">
        <v>237</v>
      </c>
      <c r="BW866" s="2" t="s">
        <v>226</v>
      </c>
      <c r="BX866" s="2" t="s">
        <v>1916</v>
      </c>
      <c r="BY866" s="2" t="s">
        <v>238</v>
      </c>
      <c r="BZ866" s="2" t="s">
        <v>226</v>
      </c>
      <c r="CA866" s="4"/>
      <c r="CB866" s="8"/>
      <c r="CC866" s="4"/>
      <c r="CD866" s="8"/>
      <c r="CE866" s="7"/>
      <c r="CF866" s="7"/>
      <c r="CG866" s="2" t="s">
        <v>239</v>
      </c>
      <c r="CH866" s="2" t="s">
        <v>237</v>
      </c>
      <c r="CI866" s="2" t="s">
        <v>976</v>
      </c>
      <c r="CJ866" s="2" t="s">
        <v>1488</v>
      </c>
      <c r="CK866" s="2" t="s">
        <v>238</v>
      </c>
      <c r="CL866" s="2" t="s">
        <v>226</v>
      </c>
      <c r="CM866" s="4"/>
      <c r="CN866" s="8"/>
      <c r="CO866" s="4"/>
      <c r="CP866" s="8"/>
      <c r="CQ866" s="7"/>
      <c r="CR866" s="7"/>
      <c r="CS866" s="2" t="s">
        <v>239</v>
      </c>
      <c r="CT866" s="2" t="s">
        <v>237</v>
      </c>
      <c r="CU866" s="2" t="s">
        <v>1908</v>
      </c>
      <c r="CV866" s="2" t="s">
        <v>3799</v>
      </c>
      <c r="CW866" s="2" t="s">
        <v>238</v>
      </c>
      <c r="CX866" s="2" t="s">
        <v>226</v>
      </c>
      <c r="CY866" s="4"/>
      <c r="CZ866" s="8"/>
      <c r="DA866" s="4"/>
      <c r="DB866" s="8"/>
      <c r="DC866" s="7"/>
      <c r="DD866" s="7"/>
      <c r="DE866" s="2" t="s">
        <v>239</v>
      </c>
      <c r="DF866" s="2" t="s">
        <v>237</v>
      </c>
      <c r="DG866" s="2" t="s">
        <v>1812</v>
      </c>
      <c r="DH866" s="2" t="s">
        <v>226</v>
      </c>
      <c r="DI866" s="2" t="s">
        <v>238</v>
      </c>
      <c r="DJ866" s="2" t="s">
        <v>226</v>
      </c>
      <c r="DK866" s="4"/>
      <c r="DL866" s="8"/>
      <c r="DM866" s="4"/>
      <c r="DN866" s="8"/>
      <c r="DO866" s="7"/>
      <c r="DP866" s="7"/>
      <c r="DQ866" s="2" t="s">
        <v>239</v>
      </c>
      <c r="DR866" s="2" t="s">
        <v>237</v>
      </c>
      <c r="DS866" s="2" t="s">
        <v>1523</v>
      </c>
      <c r="DT866" s="2" t="s">
        <v>2385</v>
      </c>
      <c r="DU866" s="2" t="s">
        <v>238</v>
      </c>
      <c r="DV866" s="2" t="s">
        <v>226</v>
      </c>
      <c r="DW866" s="4"/>
      <c r="DX866" s="8"/>
      <c r="DY866" s="4"/>
      <c r="DZ866" s="8"/>
      <c r="EA866" s="7"/>
      <c r="EB866" s="7"/>
      <c r="EC866" s="2" t="s">
        <v>239</v>
      </c>
      <c r="ED866" s="2" t="s">
        <v>237</v>
      </c>
      <c r="EE866" s="2" t="s">
        <v>3799</v>
      </c>
      <c r="EF866" s="2" t="s">
        <v>1921</v>
      </c>
      <c r="EG866" s="2" t="s">
        <v>238</v>
      </c>
      <c r="EH866" s="2" t="s">
        <v>226</v>
      </c>
      <c r="EI866" s="4"/>
      <c r="EJ866" s="8"/>
      <c r="EK866" s="4"/>
      <c r="EL866" s="8"/>
      <c r="EM866" s="7"/>
      <c r="EN866" s="7"/>
      <c r="EO866" s="2" t="s">
        <v>239</v>
      </c>
      <c r="EP866" s="2" t="s">
        <v>237</v>
      </c>
      <c r="EQ866" s="2" t="s">
        <v>1917</v>
      </c>
      <c r="ER866" s="2" t="s">
        <v>5119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239</v>
      </c>
      <c r="FB866" s="2" t="s">
        <v>237</v>
      </c>
      <c r="FC866" s="2" t="s">
        <v>2487</v>
      </c>
      <c r="FD866" s="2" t="s">
        <v>3208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237</v>
      </c>
      <c r="FO866" s="2" t="s">
        <v>1562</v>
      </c>
      <c r="FP866" s="2" t="s">
        <v>2384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226</v>
      </c>
      <c r="FZ866" s="2" t="s">
        <v>226</v>
      </c>
      <c r="GA866" s="2" t="s">
        <v>226</v>
      </c>
      <c r="GB866" s="2" t="s">
        <v>226</v>
      </c>
      <c r="GC866" s="2" t="s">
        <v>226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252</v>
      </c>
      <c r="GL866" s="2" t="s">
        <v>237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266</v>
      </c>
      <c r="GX866" s="2" t="s">
        <v>237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252</v>
      </c>
      <c r="HJ866" s="2" t="s">
        <v>237</v>
      </c>
      <c r="HK866" s="2" t="s">
        <v>226</v>
      </c>
      <c r="HL866" s="2" t="s">
        <v>226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239</v>
      </c>
      <c r="HV866" s="2" t="s">
        <v>237</v>
      </c>
      <c r="HW866" s="2" t="s">
        <v>997</v>
      </c>
      <c r="HX866" s="2" t="s">
        <v>3234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236</v>
      </c>
      <c r="IH866" s="2" t="s">
        <v>237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226</v>
      </c>
      <c r="IT866" s="2" t="s">
        <v>226</v>
      </c>
      <c r="IU866" s="2" t="s">
        <v>226</v>
      </c>
      <c r="IV866" s="2" t="s">
        <v>226</v>
      </c>
      <c r="IW866" s="2" t="s">
        <v>226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252</v>
      </c>
      <c r="JF866" s="2" t="s">
        <v>237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252</v>
      </c>
      <c r="JR866" s="2" t="s">
        <v>223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237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252</v>
      </c>
      <c r="KP866" s="2" t="s">
        <v>237</v>
      </c>
      <c r="KQ866" s="2" t="s">
        <v>226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239</v>
      </c>
      <c r="LB866" s="2" t="s">
        <v>237</v>
      </c>
      <c r="LC866" s="2" t="s">
        <v>1004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252</v>
      </c>
      <c r="LN866" s="2" t="s">
        <v>223</v>
      </c>
      <c r="LO866" s="2" t="s">
        <v>226</v>
      </c>
      <c r="LP866" s="2" t="s">
        <v>226</v>
      </c>
      <c r="LQ866" s="2" t="s">
        <v>238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226</v>
      </c>
      <c r="ML866" s="2" t="s">
        <v>226</v>
      </c>
      <c r="MM866" s="2" t="s">
        <v>226</v>
      </c>
      <c r="MN866" s="2" t="s">
        <v>226</v>
      </c>
      <c r="MO866" s="2" t="s">
        <v>226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252</v>
      </c>
      <c r="MX866" s="2" t="s">
        <v>237</v>
      </c>
      <c r="MY866" s="2" t="s">
        <v>226</v>
      </c>
      <c r="MZ866" s="2" t="s">
        <v>226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239</v>
      </c>
      <c r="NJ866" s="2" t="s">
        <v>237</v>
      </c>
      <c r="NK866" s="2" t="s">
        <v>3492</v>
      </c>
      <c r="NL866" s="2" t="s">
        <v>4785</v>
      </c>
      <c r="NM866" s="2" t="s">
        <v>238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239</v>
      </c>
      <c r="NV866" s="2" t="s">
        <v>237</v>
      </c>
      <c r="NW866" s="2" t="s">
        <v>4832</v>
      </c>
      <c r="NX866" s="2" t="s">
        <v>1131</v>
      </c>
      <c r="NY866" s="2" t="s">
        <v>238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252</v>
      </c>
      <c r="OH866" s="2" t="s">
        <v>237</v>
      </c>
      <c r="OI866" s="2" t="s">
        <v>226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252</v>
      </c>
      <c r="OT866" s="2" t="s">
        <v>237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226</v>
      </c>
      <c r="PF866" s="2" t="s">
        <v>226</v>
      </c>
      <c r="PG866" s="2" t="s">
        <v>226</v>
      </c>
      <c r="PH866" s="2" t="s">
        <v>226</v>
      </c>
      <c r="PI866" s="2" t="s">
        <v>226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226</v>
      </c>
      <c r="QD866" s="2" t="s">
        <v>226</v>
      </c>
      <c r="QE866" s="2" t="s">
        <v>226</v>
      </c>
      <c r="QF866" s="2" t="s">
        <v>226</v>
      </c>
      <c r="QG866" s="2" t="s">
        <v>226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239</v>
      </c>
      <c r="QP866" s="2" t="s">
        <v>237</v>
      </c>
      <c r="QQ866" s="2" t="s">
        <v>226</v>
      </c>
      <c r="QR866" s="2" t="s">
        <v>226</v>
      </c>
      <c r="QS866" s="2" t="s">
        <v>238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266</v>
      </c>
      <c r="RB866" s="2" t="s">
        <v>237</v>
      </c>
      <c r="RC866" s="2" t="s">
        <v>226</v>
      </c>
      <c r="RD866" s="2" t="s">
        <v>226</v>
      </c>
      <c r="RE866" s="2" t="s">
        <v>238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226</v>
      </c>
      <c r="RN866" s="2" t="s">
        <v>226</v>
      </c>
      <c r="RO866" s="2" t="s">
        <v>226</v>
      </c>
      <c r="RP866" s="2" t="s">
        <v>226</v>
      </c>
      <c r="RQ866" s="2" t="s">
        <v>226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337</v>
      </c>
      <c r="RZ866" s="2" t="s">
        <v>237</v>
      </c>
      <c r="SA866" s="2" t="s">
        <v>226</v>
      </c>
      <c r="SB866" s="2" t="s">
        <v>226</v>
      </c>
      <c r="SC866" s="2" t="s">
        <v>238</v>
      </c>
      <c r="SD866" s="2" t="s">
        <v>226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</row>
    <row r="867">
      <c r="A867" s="2" t="s">
        <v>5400</v>
      </c>
      <c r="B867" s="2" t="s">
        <v>577</v>
      </c>
      <c r="C867" s="2" t="s">
        <v>5194</v>
      </c>
      <c r="D867" s="2" t="s">
        <v>215</v>
      </c>
      <c r="E867" s="2" t="s">
        <v>216</v>
      </c>
      <c r="F867" s="2" t="s">
        <v>5401</v>
      </c>
      <c r="G867" s="2" t="s">
        <v>5402</v>
      </c>
      <c r="H867" s="2" t="s">
        <v>5403</v>
      </c>
      <c r="I867" s="2" t="s">
        <v>5404</v>
      </c>
      <c r="J867" s="2" t="s">
        <v>221</v>
      </c>
      <c r="K867" s="2" t="s">
        <v>405</v>
      </c>
      <c r="L867" s="3">
        <v>57.6</v>
      </c>
      <c r="M867" s="3">
        <v>60.48</v>
      </c>
      <c r="N867" s="3">
        <v>119.99</v>
      </c>
      <c r="O867" s="2" t="s">
        <v>283</v>
      </c>
      <c r="P867" s="2" t="s">
        <v>369</v>
      </c>
      <c r="Q867" s="2" t="s">
        <v>225</v>
      </c>
      <c r="R867" s="2" t="s">
        <v>226</v>
      </c>
      <c r="S867" s="2" t="s">
        <v>5405</v>
      </c>
      <c r="T867" s="2" t="s">
        <v>228</v>
      </c>
      <c r="U867" s="2" t="s">
        <v>452</v>
      </c>
      <c r="V867" s="2" t="s">
        <v>1893</v>
      </c>
      <c r="W867" s="2" t="s">
        <v>1894</v>
      </c>
      <c r="X867" s="2" t="s">
        <v>1578</v>
      </c>
      <c r="Y867" s="2" t="s">
        <v>564</v>
      </c>
      <c r="Z867" s="4"/>
      <c r="AA867" s="4">
        <f>=ROUNDDOWN({0},0)</f>
      </c>
      <c r="AB867" s="5"/>
      <c r="AC867" s="2" t="s">
        <v>226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/>
      <c r="AQ867" s="8"/>
      <c r="AR867" s="4">
        <v>72</v>
      </c>
      <c r="AS867" s="8">
        <v>4426.58</v>
      </c>
      <c r="AT867" s="7">
        <v>-1</v>
      </c>
      <c r="AU867" s="7">
        <v>-1</v>
      </c>
      <c r="AV867" s="4" t="s">
        <v>226</v>
      </c>
      <c r="AW867" s="8" t="s">
        <v>226</v>
      </c>
      <c r="AX867" s="4">
        <v>128</v>
      </c>
      <c r="AY867" s="8">
        <v>8485.23</v>
      </c>
      <c r="AZ867" s="7" t="s">
        <v>226</v>
      </c>
      <c r="BA867" s="7" t="s">
        <v>226</v>
      </c>
      <c r="BB867" s="7"/>
      <c r="BC867" s="4" t="s">
        <v>226</v>
      </c>
      <c r="BD867" s="8" t="s">
        <v>226</v>
      </c>
      <c r="BE867" s="4">
        <v>128</v>
      </c>
      <c r="BF867" s="8">
        <v>8485.23</v>
      </c>
      <c r="BG867" s="7" t="s">
        <v>226</v>
      </c>
      <c r="BH867" s="7" t="s">
        <v>226</v>
      </c>
      <c r="BI867" s="7"/>
      <c r="BJ867" s="4"/>
      <c r="BK867" s="8"/>
      <c r="BL867" s="2" t="s">
        <v>5406</v>
      </c>
      <c r="BM867" s="7"/>
      <c r="BN867" s="7"/>
      <c r="BO867" s="4"/>
      <c r="BP867" s="8"/>
      <c r="BQ867" s="4"/>
      <c r="BR867" s="8"/>
      <c r="BS867" s="7"/>
      <c r="BT867" s="7"/>
      <c r="BU867" s="2" t="s">
        <v>1002</v>
      </c>
      <c r="BV867" s="2" t="s">
        <v>237</v>
      </c>
      <c r="BW867" s="2" t="s">
        <v>226</v>
      </c>
      <c r="BX867" s="2" t="s">
        <v>2056</v>
      </c>
      <c r="BY867" s="2" t="s">
        <v>238</v>
      </c>
      <c r="BZ867" s="2" t="s">
        <v>226</v>
      </c>
      <c r="CA867" s="4"/>
      <c r="CB867" s="8"/>
      <c r="CC867" s="4">
        <v>28</v>
      </c>
      <c r="CD867" s="8">
        <v>1699.88</v>
      </c>
      <c r="CE867" s="7">
        <v>-1</v>
      </c>
      <c r="CF867" s="7">
        <v>-1</v>
      </c>
      <c r="CG867" s="2" t="s">
        <v>239</v>
      </c>
      <c r="CH867" s="2" t="s">
        <v>237</v>
      </c>
      <c r="CI867" s="2" t="s">
        <v>976</v>
      </c>
      <c r="CJ867" s="2" t="s">
        <v>1896</v>
      </c>
      <c r="CK867" s="2" t="s">
        <v>238</v>
      </c>
      <c r="CL867" s="2" t="s">
        <v>226</v>
      </c>
      <c r="CM867" s="4"/>
      <c r="CN867" s="8"/>
      <c r="CO867" s="4">
        <v>3</v>
      </c>
      <c r="CP867" s="8">
        <v>191.22</v>
      </c>
      <c r="CQ867" s="7">
        <v>-1</v>
      </c>
      <c r="CR867" s="7">
        <v>-1</v>
      </c>
      <c r="CS867" s="2" t="s">
        <v>239</v>
      </c>
      <c r="CT867" s="2" t="s">
        <v>237</v>
      </c>
      <c r="CU867" s="2" t="s">
        <v>1818</v>
      </c>
      <c r="CV867" s="2" t="s">
        <v>2200</v>
      </c>
      <c r="CW867" s="2" t="s">
        <v>238</v>
      </c>
      <c r="CX867" s="2" t="s">
        <v>226</v>
      </c>
      <c r="CY867" s="4"/>
      <c r="CZ867" s="8"/>
      <c r="DA867" s="4">
        <v>11</v>
      </c>
      <c r="DB867" s="8">
        <v>686.29</v>
      </c>
      <c r="DC867" s="7">
        <v>-1</v>
      </c>
      <c r="DD867" s="7">
        <v>-1</v>
      </c>
      <c r="DE867" s="2" t="s">
        <v>239</v>
      </c>
      <c r="DF867" s="2" t="s">
        <v>237</v>
      </c>
      <c r="DG867" s="2" t="s">
        <v>1627</v>
      </c>
      <c r="DH867" s="2" t="s">
        <v>4385</v>
      </c>
      <c r="DI867" s="2" t="s">
        <v>291</v>
      </c>
      <c r="DJ867" s="2" t="s">
        <v>226</v>
      </c>
      <c r="DK867" s="4"/>
      <c r="DL867" s="8"/>
      <c r="DM867" s="4">
        <v>4</v>
      </c>
      <c r="DN867" s="8">
        <v>222</v>
      </c>
      <c r="DO867" s="7">
        <v>-1</v>
      </c>
      <c r="DP867" s="7">
        <v>-1</v>
      </c>
      <c r="DQ867" s="2" t="s">
        <v>239</v>
      </c>
      <c r="DR867" s="2" t="s">
        <v>237</v>
      </c>
      <c r="DS867" s="2" t="s">
        <v>2322</v>
      </c>
      <c r="DT867" s="2" t="s">
        <v>1997</v>
      </c>
      <c r="DU867" s="2" t="s">
        <v>238</v>
      </c>
      <c r="DV867" s="2" t="s">
        <v>226</v>
      </c>
      <c r="DW867" s="4"/>
      <c r="DX867" s="8"/>
      <c r="DY867" s="4">
        <v>8</v>
      </c>
      <c r="DZ867" s="8">
        <v>472.32</v>
      </c>
      <c r="EA867" s="7">
        <v>-1</v>
      </c>
      <c r="EB867" s="7">
        <v>-1</v>
      </c>
      <c r="EC867" s="2" t="s">
        <v>239</v>
      </c>
      <c r="ED867" s="2" t="s">
        <v>237</v>
      </c>
      <c r="EE867" s="2" t="s">
        <v>1228</v>
      </c>
      <c r="EF867" s="2" t="s">
        <v>2066</v>
      </c>
      <c r="EG867" s="2" t="s">
        <v>238</v>
      </c>
      <c r="EH867" s="2" t="s">
        <v>226</v>
      </c>
      <c r="EI867" s="4"/>
      <c r="EJ867" s="8"/>
      <c r="EK867" s="4">
        <v>7</v>
      </c>
      <c r="EL867" s="8">
        <v>421.05</v>
      </c>
      <c r="EM867" s="7">
        <v>-1</v>
      </c>
      <c r="EN867" s="7">
        <v>-1</v>
      </c>
      <c r="EO867" s="2" t="s">
        <v>239</v>
      </c>
      <c r="EP867" s="2" t="s">
        <v>237</v>
      </c>
      <c r="EQ867" s="2" t="s">
        <v>3215</v>
      </c>
      <c r="ER867" s="2" t="s">
        <v>1046</v>
      </c>
      <c r="ES867" s="2" t="s">
        <v>238</v>
      </c>
      <c r="ET867" s="2" t="s">
        <v>226</v>
      </c>
      <c r="EU867" s="4"/>
      <c r="EV867" s="8"/>
      <c r="EW867" s="4">
        <v>1</v>
      </c>
      <c r="EX867" s="8">
        <v>60.47</v>
      </c>
      <c r="EY867" s="7">
        <v>-1</v>
      </c>
      <c r="EZ867" s="7">
        <v>-1</v>
      </c>
      <c r="FA867" s="2" t="s">
        <v>239</v>
      </c>
      <c r="FB867" s="2" t="s">
        <v>237</v>
      </c>
      <c r="FC867" s="2" t="s">
        <v>1637</v>
      </c>
      <c r="FD867" s="2" t="s">
        <v>1012</v>
      </c>
      <c r="FE867" s="2" t="s">
        <v>238</v>
      </c>
      <c r="FF867" s="2" t="s">
        <v>226</v>
      </c>
      <c r="FG867" s="4"/>
      <c r="FH867" s="8"/>
      <c r="FI867" s="4">
        <v>1</v>
      </c>
      <c r="FJ867" s="8">
        <v>109.99</v>
      </c>
      <c r="FK867" s="7">
        <v>-1</v>
      </c>
      <c r="FL867" s="7">
        <v>-1</v>
      </c>
      <c r="FM867" s="2" t="s">
        <v>239</v>
      </c>
      <c r="FN867" s="2" t="s">
        <v>237</v>
      </c>
      <c r="FO867" s="2" t="s">
        <v>5213</v>
      </c>
      <c r="FP867" s="2" t="s">
        <v>4385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226</v>
      </c>
      <c r="FZ867" s="2" t="s">
        <v>226</v>
      </c>
      <c r="GA867" s="2" t="s">
        <v>226</v>
      </c>
      <c r="GB867" s="2" t="s">
        <v>226</v>
      </c>
      <c r="GC867" s="2" t="s">
        <v>226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252</v>
      </c>
      <c r="GL867" s="2" t="s">
        <v>237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>
        <v>2</v>
      </c>
      <c r="GT867" s="8">
        <v>123.98</v>
      </c>
      <c r="GU867" s="7">
        <v>-1</v>
      </c>
      <c r="GV867" s="7">
        <v>-1</v>
      </c>
      <c r="GW867" s="2" t="s">
        <v>239</v>
      </c>
      <c r="GX867" s="2" t="s">
        <v>237</v>
      </c>
      <c r="GY867" s="2" t="s">
        <v>3222</v>
      </c>
      <c r="GZ867" s="2" t="s">
        <v>772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252</v>
      </c>
      <c r="HJ867" s="2" t="s">
        <v>237</v>
      </c>
      <c r="HK867" s="2" t="s">
        <v>226</v>
      </c>
      <c r="HL867" s="2" t="s">
        <v>226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239</v>
      </c>
      <c r="HV867" s="2" t="s">
        <v>237</v>
      </c>
      <c r="HW867" s="2" t="s">
        <v>981</v>
      </c>
      <c r="HX867" s="2" t="s">
        <v>3422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252</v>
      </c>
      <c r="IH867" s="2" t="s">
        <v>237</v>
      </c>
      <c r="II867" s="2" t="s">
        <v>226</v>
      </c>
      <c r="IJ867" s="2" t="s">
        <v>226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226</v>
      </c>
      <c r="IT867" s="2" t="s">
        <v>226</v>
      </c>
      <c r="IU867" s="2" t="s">
        <v>226</v>
      </c>
      <c r="IV867" s="2" t="s">
        <v>226</v>
      </c>
      <c r="IW867" s="2" t="s">
        <v>226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252</v>
      </c>
      <c r="JF867" s="2" t="s">
        <v>237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252</v>
      </c>
      <c r="JR867" s="2" t="s">
        <v>237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237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239</v>
      </c>
      <c r="KP867" s="2" t="s">
        <v>237</v>
      </c>
      <c r="KQ867" s="2" t="s">
        <v>1599</v>
      </c>
      <c r="KR867" s="2" t="s">
        <v>1249</v>
      </c>
      <c r="KS867" s="2" t="s">
        <v>238</v>
      </c>
      <c r="KT867" s="2" t="s">
        <v>226</v>
      </c>
      <c r="KU867" s="4"/>
      <c r="KV867" s="8"/>
      <c r="KW867" s="4">
        <v>1</v>
      </c>
      <c r="KX867" s="8">
        <v>60.48</v>
      </c>
      <c r="KY867" s="7">
        <v>-1</v>
      </c>
      <c r="KZ867" s="7">
        <v>-1</v>
      </c>
      <c r="LA867" s="2" t="s">
        <v>239</v>
      </c>
      <c r="LB867" s="2" t="s">
        <v>237</v>
      </c>
      <c r="LC867" s="2" t="s">
        <v>1132</v>
      </c>
      <c r="LD867" s="2" t="s">
        <v>2367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252</v>
      </c>
      <c r="LN867" s="2" t="s">
        <v>237</v>
      </c>
      <c r="LO867" s="2" t="s">
        <v>226</v>
      </c>
      <c r="LP867" s="2" t="s">
        <v>226</v>
      </c>
      <c r="LQ867" s="2" t="s">
        <v>238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226</v>
      </c>
      <c r="ML867" s="2" t="s">
        <v>226</v>
      </c>
      <c r="MM867" s="2" t="s">
        <v>226</v>
      </c>
      <c r="MN867" s="2" t="s">
        <v>226</v>
      </c>
      <c r="MO867" s="2" t="s">
        <v>226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237</v>
      </c>
      <c r="MY867" s="2" t="s">
        <v>226</v>
      </c>
      <c r="MZ867" s="2" t="s">
        <v>226</v>
      </c>
      <c r="NA867" s="2" t="s">
        <v>238</v>
      </c>
      <c r="NB867" s="2" t="s">
        <v>226</v>
      </c>
      <c r="NC867" s="4"/>
      <c r="ND867" s="8"/>
      <c r="NE867" s="4">
        <v>6</v>
      </c>
      <c r="NF867" s="8">
        <v>378.9</v>
      </c>
      <c r="NG867" s="7">
        <v>-1</v>
      </c>
      <c r="NH867" s="7">
        <v>-1</v>
      </c>
      <c r="NI867" s="2" t="s">
        <v>239</v>
      </c>
      <c r="NJ867" s="2" t="s">
        <v>261</v>
      </c>
      <c r="NK867" s="2" t="s">
        <v>1395</v>
      </c>
      <c r="NL867" s="2" t="s">
        <v>2200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239</v>
      </c>
      <c r="NV867" s="2" t="s">
        <v>237</v>
      </c>
      <c r="NW867" s="2" t="s">
        <v>1027</v>
      </c>
      <c r="NX867" s="2" t="s">
        <v>1214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252</v>
      </c>
      <c r="OH867" s="2" t="s">
        <v>237</v>
      </c>
      <c r="OI867" s="2" t="s">
        <v>226</v>
      </c>
      <c r="OJ867" s="2" t="s">
        <v>226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252</v>
      </c>
      <c r="OT867" s="2" t="s">
        <v>237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252</v>
      </c>
      <c r="PF867" s="2" t="s">
        <v>237</v>
      </c>
      <c r="PG867" s="2" t="s">
        <v>226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226</v>
      </c>
      <c r="QD867" s="2" t="s">
        <v>226</v>
      </c>
      <c r="QE867" s="2" t="s">
        <v>226</v>
      </c>
      <c r="QF867" s="2" t="s">
        <v>226</v>
      </c>
      <c r="QG867" s="2" t="s">
        <v>226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239</v>
      </c>
      <c r="QP867" s="2" t="s">
        <v>237</v>
      </c>
      <c r="QQ867" s="2" t="s">
        <v>1997</v>
      </c>
      <c r="QR867" s="2" t="s">
        <v>630</v>
      </c>
      <c r="QS867" s="2" t="s">
        <v>238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266</v>
      </c>
      <c r="RB867" s="2" t="s">
        <v>237</v>
      </c>
      <c r="RC867" s="2" t="s">
        <v>226</v>
      </c>
      <c r="RD867" s="2" t="s">
        <v>226</v>
      </c>
      <c r="RE867" s="2" t="s">
        <v>238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226</v>
      </c>
      <c r="RN867" s="2" t="s">
        <v>226</v>
      </c>
      <c r="RO867" s="2" t="s">
        <v>226</v>
      </c>
      <c r="RP867" s="2" t="s">
        <v>226</v>
      </c>
      <c r="RQ867" s="2" t="s">
        <v>226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239</v>
      </c>
      <c r="RZ867" s="2" t="s">
        <v>237</v>
      </c>
      <c r="SA867" s="2" t="s">
        <v>1593</v>
      </c>
      <c r="SB867" s="2" t="s">
        <v>1125</v>
      </c>
      <c r="SC867" s="2" t="s">
        <v>238</v>
      </c>
      <c r="SD867" s="2" t="s">
        <v>226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</row>
    <row r="868">
      <c r="A868" s="2" t="s">
        <v>5407</v>
      </c>
      <c r="B868" s="2" t="s">
        <v>577</v>
      </c>
      <c r="C868" s="2" t="s">
        <v>5194</v>
      </c>
      <c r="D868" s="2" t="s">
        <v>215</v>
      </c>
      <c r="E868" s="2" t="s">
        <v>216</v>
      </c>
      <c r="F868" s="2" t="s">
        <v>5401</v>
      </c>
      <c r="G868" s="2" t="s">
        <v>5402</v>
      </c>
      <c r="H868" s="2" t="s">
        <v>5403</v>
      </c>
      <c r="I868" s="2" t="s">
        <v>5404</v>
      </c>
      <c r="J868" s="2" t="s">
        <v>268</v>
      </c>
      <c r="K868" s="2" t="s">
        <v>405</v>
      </c>
      <c r="L868" s="3">
        <v>70</v>
      </c>
      <c r="M868" s="3">
        <v>73.5</v>
      </c>
      <c r="N868" s="3">
        <v>139.99</v>
      </c>
      <c r="O868" s="2" t="s">
        <v>302</v>
      </c>
      <c r="P868" s="2" t="s">
        <v>369</v>
      </c>
      <c r="Q868" s="2" t="s">
        <v>225</v>
      </c>
      <c r="R868" s="2" t="s">
        <v>226</v>
      </c>
      <c r="S868" s="2" t="s">
        <v>5405</v>
      </c>
      <c r="T868" s="2" t="s">
        <v>228</v>
      </c>
      <c r="U868" s="2" t="s">
        <v>452</v>
      </c>
      <c r="V868" s="2" t="s">
        <v>1893</v>
      </c>
      <c r="W868" s="2" t="s">
        <v>1894</v>
      </c>
      <c r="X868" s="2" t="s">
        <v>1578</v>
      </c>
      <c r="Y868" s="2" t="s">
        <v>564</v>
      </c>
      <c r="Z868" s="4"/>
      <c r="AA868" s="4">
        <f>=ROUNDDOWN({0},0)</f>
      </c>
      <c r="AB868" s="5"/>
      <c r="AC868" s="2" t="s">
        <v>226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/>
      <c r="AQ868" s="8"/>
      <c r="AR868" s="4">
        <v>56</v>
      </c>
      <c r="AS868" s="8">
        <v>4058.65</v>
      </c>
      <c r="AT868" s="7">
        <v>-1</v>
      </c>
      <c r="AU868" s="7">
        <v>-1</v>
      </c>
      <c r="AV868" s="4" t="s">
        <v>226</v>
      </c>
      <c r="AW868" s="8" t="s">
        <v>226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/>
      <c r="BC868" s="4" t="s">
        <v>226</v>
      </c>
      <c r="BD868" s="8" t="s">
        <v>226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/>
      <c r="BJ868" s="4"/>
      <c r="BK868" s="8"/>
      <c r="BL868" s="2" t="s">
        <v>5408</v>
      </c>
      <c r="BM868" s="7"/>
      <c r="BN868" s="7"/>
      <c r="BO868" s="4"/>
      <c r="BP868" s="8"/>
      <c r="BQ868" s="4"/>
      <c r="BR868" s="8"/>
      <c r="BS868" s="7"/>
      <c r="BT868" s="7"/>
      <c r="BU868" s="2" t="s">
        <v>1002</v>
      </c>
      <c r="BV868" s="2" t="s">
        <v>237</v>
      </c>
      <c r="BW868" s="2" t="s">
        <v>226</v>
      </c>
      <c r="BX868" s="2" t="s">
        <v>3316</v>
      </c>
      <c r="BY868" s="2" t="s">
        <v>238</v>
      </c>
      <c r="BZ868" s="2" t="s">
        <v>226</v>
      </c>
      <c r="CA868" s="4"/>
      <c r="CB868" s="8"/>
      <c r="CC868" s="4">
        <v>15</v>
      </c>
      <c r="CD868" s="8">
        <v>1076.1</v>
      </c>
      <c r="CE868" s="7">
        <v>-1</v>
      </c>
      <c r="CF868" s="7">
        <v>-1</v>
      </c>
      <c r="CG868" s="2" t="s">
        <v>239</v>
      </c>
      <c r="CH868" s="2" t="s">
        <v>237</v>
      </c>
      <c r="CI868" s="2" t="s">
        <v>976</v>
      </c>
      <c r="CJ868" s="2" t="s">
        <v>1814</v>
      </c>
      <c r="CK868" s="2" t="s">
        <v>238</v>
      </c>
      <c r="CL868" s="2" t="s">
        <v>226</v>
      </c>
      <c r="CM868" s="4"/>
      <c r="CN868" s="8"/>
      <c r="CO868" s="4">
        <v>5</v>
      </c>
      <c r="CP868" s="8">
        <v>376.7</v>
      </c>
      <c r="CQ868" s="7">
        <v>-1</v>
      </c>
      <c r="CR868" s="7">
        <v>-1</v>
      </c>
      <c r="CS868" s="2" t="s">
        <v>239</v>
      </c>
      <c r="CT868" s="2" t="s">
        <v>237</v>
      </c>
      <c r="CU868" s="2" t="s">
        <v>1818</v>
      </c>
      <c r="CV868" s="2" t="s">
        <v>3228</v>
      </c>
      <c r="CW868" s="2" t="s">
        <v>238</v>
      </c>
      <c r="CX868" s="2" t="s">
        <v>226</v>
      </c>
      <c r="CY868" s="4"/>
      <c r="CZ868" s="8"/>
      <c r="DA868" s="4">
        <v>9</v>
      </c>
      <c r="DB868" s="8">
        <v>630</v>
      </c>
      <c r="DC868" s="7">
        <v>-1</v>
      </c>
      <c r="DD868" s="7">
        <v>-1</v>
      </c>
      <c r="DE868" s="2" t="s">
        <v>239</v>
      </c>
      <c r="DF868" s="2" t="s">
        <v>237</v>
      </c>
      <c r="DG868" s="2" t="s">
        <v>1627</v>
      </c>
      <c r="DH868" s="2" t="s">
        <v>3228</v>
      </c>
      <c r="DI868" s="2" t="s">
        <v>291</v>
      </c>
      <c r="DJ868" s="2" t="s">
        <v>226</v>
      </c>
      <c r="DK868" s="4"/>
      <c r="DL868" s="8"/>
      <c r="DM868" s="4">
        <v>3</v>
      </c>
      <c r="DN868" s="8">
        <v>212.76</v>
      </c>
      <c r="DO868" s="7">
        <v>-1</v>
      </c>
      <c r="DP868" s="7">
        <v>-1</v>
      </c>
      <c r="DQ868" s="2" t="s">
        <v>239</v>
      </c>
      <c r="DR868" s="2" t="s">
        <v>237</v>
      </c>
      <c r="DS868" s="2" t="s">
        <v>2322</v>
      </c>
      <c r="DT868" s="2" t="s">
        <v>1541</v>
      </c>
      <c r="DU868" s="2" t="s">
        <v>238</v>
      </c>
      <c r="DV868" s="2" t="s">
        <v>226</v>
      </c>
      <c r="DW868" s="4"/>
      <c r="DX868" s="8"/>
      <c r="DY868" s="4">
        <v>7</v>
      </c>
      <c r="DZ868" s="8">
        <v>540.26</v>
      </c>
      <c r="EA868" s="7">
        <v>-1</v>
      </c>
      <c r="EB868" s="7">
        <v>-1</v>
      </c>
      <c r="EC868" s="2" t="s">
        <v>239</v>
      </c>
      <c r="ED868" s="2" t="s">
        <v>237</v>
      </c>
      <c r="EE868" s="2" t="s">
        <v>1228</v>
      </c>
      <c r="EF868" s="2" t="s">
        <v>1975</v>
      </c>
      <c r="EG868" s="2" t="s">
        <v>238</v>
      </c>
      <c r="EH868" s="2" t="s">
        <v>226</v>
      </c>
      <c r="EI868" s="4"/>
      <c r="EJ868" s="8"/>
      <c r="EK868" s="4">
        <v>8</v>
      </c>
      <c r="EL868" s="8">
        <v>568.72</v>
      </c>
      <c r="EM868" s="7">
        <v>-1</v>
      </c>
      <c r="EN868" s="7">
        <v>-1</v>
      </c>
      <c r="EO868" s="2" t="s">
        <v>239</v>
      </c>
      <c r="EP868" s="2" t="s">
        <v>237</v>
      </c>
      <c r="EQ868" s="2" t="s">
        <v>3215</v>
      </c>
      <c r="ER868" s="2" t="s">
        <v>2186</v>
      </c>
      <c r="ES868" s="2" t="s">
        <v>238</v>
      </c>
      <c r="ET868" s="2" t="s">
        <v>226</v>
      </c>
      <c r="EU868" s="4"/>
      <c r="EV868" s="8"/>
      <c r="EW868" s="4">
        <v>1</v>
      </c>
      <c r="EX868" s="8">
        <v>62.47</v>
      </c>
      <c r="EY868" s="7">
        <v>-1</v>
      </c>
      <c r="EZ868" s="7">
        <v>-1</v>
      </c>
      <c r="FA868" s="2" t="s">
        <v>239</v>
      </c>
      <c r="FB868" s="2" t="s">
        <v>237</v>
      </c>
      <c r="FC868" s="2" t="s">
        <v>1115</v>
      </c>
      <c r="FD868" s="2" t="s">
        <v>1106</v>
      </c>
      <c r="FE868" s="2" t="s">
        <v>238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237</v>
      </c>
      <c r="FO868" s="2" t="s">
        <v>5213</v>
      </c>
      <c r="FP868" s="2" t="s">
        <v>5047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226</v>
      </c>
      <c r="FZ868" s="2" t="s">
        <v>226</v>
      </c>
      <c r="GA868" s="2" t="s">
        <v>226</v>
      </c>
      <c r="GB868" s="2" t="s">
        <v>226</v>
      </c>
      <c r="GC868" s="2" t="s">
        <v>226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252</v>
      </c>
      <c r="GL868" s="2" t="s">
        <v>237</v>
      </c>
      <c r="GM868" s="2" t="s">
        <v>226</v>
      </c>
      <c r="GN868" s="2" t="s">
        <v>226</v>
      </c>
      <c r="GO868" s="2" t="s">
        <v>238</v>
      </c>
      <c r="GP868" s="2" t="s">
        <v>226</v>
      </c>
      <c r="GQ868" s="4"/>
      <c r="GR868" s="8"/>
      <c r="GS868" s="4">
        <v>4</v>
      </c>
      <c r="GT868" s="8">
        <v>293.08</v>
      </c>
      <c r="GU868" s="7">
        <v>-1</v>
      </c>
      <c r="GV868" s="7">
        <v>-1</v>
      </c>
      <c r="GW868" s="2" t="s">
        <v>239</v>
      </c>
      <c r="GX868" s="2" t="s">
        <v>237</v>
      </c>
      <c r="GY868" s="2" t="s">
        <v>3222</v>
      </c>
      <c r="GZ868" s="2" t="s">
        <v>1171</v>
      </c>
      <c r="HA868" s="2" t="s">
        <v>238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252</v>
      </c>
      <c r="HJ868" s="2" t="s">
        <v>237</v>
      </c>
      <c r="HK868" s="2" t="s">
        <v>226</v>
      </c>
      <c r="HL868" s="2" t="s">
        <v>226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239</v>
      </c>
      <c r="HV868" s="2" t="s">
        <v>237</v>
      </c>
      <c r="HW868" s="2" t="s">
        <v>981</v>
      </c>
      <c r="HX868" s="2" t="s">
        <v>3319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252</v>
      </c>
      <c r="IH868" s="2" t="s">
        <v>237</v>
      </c>
      <c r="II868" s="2" t="s">
        <v>226</v>
      </c>
      <c r="IJ868" s="2" t="s">
        <v>226</v>
      </c>
      <c r="IK868" s="2" t="s">
        <v>238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226</v>
      </c>
      <c r="IT868" s="2" t="s">
        <v>226</v>
      </c>
      <c r="IU868" s="2" t="s">
        <v>226</v>
      </c>
      <c r="IV868" s="2" t="s">
        <v>226</v>
      </c>
      <c r="IW868" s="2" t="s">
        <v>226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252</v>
      </c>
      <c r="JF868" s="2" t="s">
        <v>237</v>
      </c>
      <c r="JG868" s="2" t="s">
        <v>226</v>
      </c>
      <c r="JH868" s="2" t="s">
        <v>226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252</v>
      </c>
      <c r="JR868" s="2" t="s">
        <v>237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237</v>
      </c>
      <c r="KE868" s="2" t="s">
        <v>226</v>
      </c>
      <c r="KF868" s="2" t="s">
        <v>226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239</v>
      </c>
      <c r="KP868" s="2" t="s">
        <v>237</v>
      </c>
      <c r="KQ868" s="2" t="s">
        <v>1599</v>
      </c>
      <c r="KR868" s="2" t="s">
        <v>1181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239</v>
      </c>
      <c r="LB868" s="2" t="s">
        <v>237</v>
      </c>
      <c r="LC868" s="2" t="s">
        <v>1132</v>
      </c>
      <c r="LD868" s="2" t="s">
        <v>608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252</v>
      </c>
      <c r="LN868" s="2" t="s">
        <v>237</v>
      </c>
      <c r="LO868" s="2" t="s">
        <v>226</v>
      </c>
      <c r="LP868" s="2" t="s">
        <v>226</v>
      </c>
      <c r="LQ868" s="2" t="s">
        <v>238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226</v>
      </c>
      <c r="LZ868" s="2" t="s">
        <v>226</v>
      </c>
      <c r="MA868" s="2" t="s">
        <v>226</v>
      </c>
      <c r="MB868" s="2" t="s">
        <v>226</v>
      </c>
      <c r="MC868" s="2" t="s">
        <v>226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226</v>
      </c>
      <c r="ML868" s="2" t="s">
        <v>226</v>
      </c>
      <c r="MM868" s="2" t="s">
        <v>226</v>
      </c>
      <c r="MN868" s="2" t="s">
        <v>226</v>
      </c>
      <c r="MO868" s="2" t="s">
        <v>226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237</v>
      </c>
      <c r="MY868" s="2" t="s">
        <v>226</v>
      </c>
      <c r="MZ868" s="2" t="s">
        <v>226</v>
      </c>
      <c r="NA868" s="2" t="s">
        <v>238</v>
      </c>
      <c r="NB868" s="2" t="s">
        <v>226</v>
      </c>
      <c r="NC868" s="4"/>
      <c r="ND868" s="8"/>
      <c r="NE868" s="4">
        <v>4</v>
      </c>
      <c r="NF868" s="8">
        <v>298.56</v>
      </c>
      <c r="NG868" s="7">
        <v>-1</v>
      </c>
      <c r="NH868" s="7">
        <v>-1</v>
      </c>
      <c r="NI868" s="2" t="s">
        <v>239</v>
      </c>
      <c r="NJ868" s="2" t="s">
        <v>261</v>
      </c>
      <c r="NK868" s="2" t="s">
        <v>1395</v>
      </c>
      <c r="NL868" s="2" t="s">
        <v>2153</v>
      </c>
      <c r="NM868" s="2" t="s">
        <v>238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239</v>
      </c>
      <c r="NV868" s="2" t="s">
        <v>237</v>
      </c>
      <c r="NW868" s="2" t="s">
        <v>1027</v>
      </c>
      <c r="NX868" s="2" t="s">
        <v>3246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252</v>
      </c>
      <c r="OH868" s="2" t="s">
        <v>237</v>
      </c>
      <c r="OI868" s="2" t="s">
        <v>226</v>
      </c>
      <c r="OJ868" s="2" t="s">
        <v>226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252</v>
      </c>
      <c r="OT868" s="2" t="s">
        <v>237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252</v>
      </c>
      <c r="PF868" s="2" t="s">
        <v>237</v>
      </c>
      <c r="PG868" s="2" t="s">
        <v>226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226</v>
      </c>
      <c r="QD868" s="2" t="s">
        <v>226</v>
      </c>
      <c r="QE868" s="2" t="s">
        <v>226</v>
      </c>
      <c r="QF868" s="2" t="s">
        <v>226</v>
      </c>
      <c r="QG868" s="2" t="s">
        <v>226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239</v>
      </c>
      <c r="QP868" s="2" t="s">
        <v>237</v>
      </c>
      <c r="QQ868" s="2" t="s">
        <v>1997</v>
      </c>
      <c r="QR868" s="2" t="s">
        <v>2153</v>
      </c>
      <c r="QS868" s="2" t="s">
        <v>238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266</v>
      </c>
      <c r="RB868" s="2" t="s">
        <v>237</v>
      </c>
      <c r="RC868" s="2" t="s">
        <v>226</v>
      </c>
      <c r="RD868" s="2" t="s">
        <v>226</v>
      </c>
      <c r="RE868" s="2" t="s">
        <v>238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226</v>
      </c>
      <c r="RN868" s="2" t="s">
        <v>226</v>
      </c>
      <c r="RO868" s="2" t="s">
        <v>226</v>
      </c>
      <c r="RP868" s="2" t="s">
        <v>226</v>
      </c>
      <c r="RQ868" s="2" t="s">
        <v>226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239</v>
      </c>
      <c r="RZ868" s="2" t="s">
        <v>237</v>
      </c>
      <c r="SA868" s="2" t="s">
        <v>1593</v>
      </c>
      <c r="SB868" s="2" t="s">
        <v>1048</v>
      </c>
      <c r="SC868" s="2" t="s">
        <v>238</v>
      </c>
      <c r="SD868" s="2" t="s">
        <v>226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</row>
    <row r="869">
      <c r="A869" s="2" t="s">
        <v>5409</v>
      </c>
      <c r="B869" s="2" t="s">
        <v>577</v>
      </c>
      <c r="C869" s="2" t="s">
        <v>5194</v>
      </c>
      <c r="D869" s="2" t="s">
        <v>215</v>
      </c>
      <c r="E869" s="2" t="s">
        <v>216</v>
      </c>
      <c r="F869" s="2" t="s">
        <v>5410</v>
      </c>
      <c r="G869" s="2" t="s">
        <v>2224</v>
      </c>
      <c r="H869" s="2" t="s">
        <v>3093</v>
      </c>
      <c r="I869" s="2" t="s">
        <v>5411</v>
      </c>
      <c r="J869" s="2" t="s">
        <v>221</v>
      </c>
      <c r="K869" s="2" t="s">
        <v>1341</v>
      </c>
      <c r="L869" s="3">
        <v>72.9</v>
      </c>
      <c r="M869" s="3">
        <v>76.55</v>
      </c>
      <c r="N869" s="3">
        <v>159.99</v>
      </c>
      <c r="O869" s="2" t="s">
        <v>283</v>
      </c>
      <c r="P869" s="2" t="s">
        <v>284</v>
      </c>
      <c r="Q869" s="2" t="s">
        <v>225</v>
      </c>
      <c r="R869" s="2" t="s">
        <v>226</v>
      </c>
      <c r="S869" s="2" t="s">
        <v>5412</v>
      </c>
      <c r="T869" s="2" t="s">
        <v>228</v>
      </c>
      <c r="U869" s="2" t="s">
        <v>229</v>
      </c>
      <c r="V869" s="2" t="s">
        <v>1285</v>
      </c>
      <c r="W869" s="2" t="s">
        <v>971</v>
      </c>
      <c r="X869" s="2" t="s">
        <v>2080</v>
      </c>
      <c r="Y869" s="2" t="s">
        <v>4645</v>
      </c>
      <c r="Z869" s="4"/>
      <c r="AA869" s="4">
        <f>=ROUNDDOWN({0},0)</f>
      </c>
      <c r="AB869" s="5"/>
      <c r="AC869" s="2" t="s">
        <v>226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/>
      <c r="AQ869" s="8"/>
      <c r="AR869" s="4">
        <v>21</v>
      </c>
      <c r="AS869" s="8">
        <v>1551.01</v>
      </c>
      <c r="AT869" s="7">
        <v>-1</v>
      </c>
      <c r="AU869" s="7">
        <v>-1</v>
      </c>
      <c r="AV869" s="4"/>
      <c r="AW869" s="8"/>
      <c r="AX869" s="4">
        <v>21</v>
      </c>
      <c r="AY869" s="8">
        <v>1551.01</v>
      </c>
      <c r="AZ869" s="7">
        <v>-1</v>
      </c>
      <c r="BA869" s="7">
        <v>-1</v>
      </c>
      <c r="BB869" s="7"/>
      <c r="BC869" s="4"/>
      <c r="BD869" s="8"/>
      <c r="BE869" s="4">
        <v>21</v>
      </c>
      <c r="BF869" s="8">
        <v>1551.01</v>
      </c>
      <c r="BG869" s="7">
        <v>-1</v>
      </c>
      <c r="BH869" s="7">
        <v>-1</v>
      </c>
      <c r="BI869" s="7"/>
      <c r="BJ869" s="4"/>
      <c r="BK869" s="8"/>
      <c r="BL869" s="2" t="s">
        <v>5413</v>
      </c>
      <c r="BM869" s="7"/>
      <c r="BN869" s="7"/>
      <c r="BO869" s="4"/>
      <c r="BP869" s="8"/>
      <c r="BQ869" s="4"/>
      <c r="BR869" s="8"/>
      <c r="BS869" s="7"/>
      <c r="BT869" s="7"/>
      <c r="BU869" s="2" t="s">
        <v>337</v>
      </c>
      <c r="BV869" s="2" t="s">
        <v>237</v>
      </c>
      <c r="BW869" s="2" t="s">
        <v>226</v>
      </c>
      <c r="BX869" s="2" t="s">
        <v>226</v>
      </c>
      <c r="BY869" s="2" t="s">
        <v>238</v>
      </c>
      <c r="BZ869" s="2" t="s">
        <v>226</v>
      </c>
      <c r="CA869" s="4"/>
      <c r="CB869" s="8"/>
      <c r="CC869" s="4">
        <v>6</v>
      </c>
      <c r="CD869" s="8">
        <v>496.02</v>
      </c>
      <c r="CE869" s="7">
        <v>-1</v>
      </c>
      <c r="CF869" s="7">
        <v>-1</v>
      </c>
      <c r="CG869" s="2" t="s">
        <v>239</v>
      </c>
      <c r="CH869" s="2" t="s">
        <v>237</v>
      </c>
      <c r="CI869" s="2" t="s">
        <v>718</v>
      </c>
      <c r="CJ869" s="2" t="s">
        <v>446</v>
      </c>
      <c r="CK869" s="2" t="s">
        <v>238</v>
      </c>
      <c r="CL869" s="2" t="s">
        <v>226</v>
      </c>
      <c r="CM869" s="4"/>
      <c r="CN869" s="8"/>
      <c r="CO869" s="4">
        <v>2</v>
      </c>
      <c r="CP869" s="8">
        <v>99.2</v>
      </c>
      <c r="CQ869" s="7">
        <v>-1</v>
      </c>
      <c r="CR869" s="7">
        <v>-1</v>
      </c>
      <c r="CS869" s="2" t="s">
        <v>239</v>
      </c>
      <c r="CT869" s="2" t="s">
        <v>237</v>
      </c>
      <c r="CU869" s="2" t="s">
        <v>4645</v>
      </c>
      <c r="CV869" s="2" t="s">
        <v>553</v>
      </c>
      <c r="CW869" s="2" t="s">
        <v>238</v>
      </c>
      <c r="CX869" s="2" t="s">
        <v>226</v>
      </c>
      <c r="CY869" s="4"/>
      <c r="CZ869" s="8"/>
      <c r="DA869" s="4"/>
      <c r="DB869" s="8"/>
      <c r="DC869" s="7"/>
      <c r="DD869" s="7"/>
      <c r="DE869" s="2" t="s">
        <v>239</v>
      </c>
      <c r="DF869" s="2" t="s">
        <v>237</v>
      </c>
      <c r="DG869" s="2" t="s">
        <v>376</v>
      </c>
      <c r="DH869" s="2" t="s">
        <v>1537</v>
      </c>
      <c r="DI869" s="2" t="s">
        <v>291</v>
      </c>
      <c r="DJ869" s="2" t="s">
        <v>226</v>
      </c>
      <c r="DK869" s="4"/>
      <c r="DL869" s="8"/>
      <c r="DM869" s="4">
        <v>2</v>
      </c>
      <c r="DN869" s="8">
        <v>96.44</v>
      </c>
      <c r="DO869" s="7">
        <v>-1</v>
      </c>
      <c r="DP869" s="7">
        <v>-1</v>
      </c>
      <c r="DQ869" s="2" t="s">
        <v>239</v>
      </c>
      <c r="DR869" s="2" t="s">
        <v>237</v>
      </c>
      <c r="DS869" s="2" t="s">
        <v>4645</v>
      </c>
      <c r="DT869" s="2" t="s">
        <v>343</v>
      </c>
      <c r="DU869" s="2" t="s">
        <v>291</v>
      </c>
      <c r="DV869" s="2" t="s">
        <v>226</v>
      </c>
      <c r="DW869" s="4"/>
      <c r="DX869" s="8"/>
      <c r="DY869" s="4">
        <v>4</v>
      </c>
      <c r="DZ869" s="8">
        <v>321.48</v>
      </c>
      <c r="EA869" s="7">
        <v>-1</v>
      </c>
      <c r="EB869" s="7">
        <v>-1</v>
      </c>
      <c r="EC869" s="2" t="s">
        <v>239</v>
      </c>
      <c r="ED869" s="2" t="s">
        <v>237</v>
      </c>
      <c r="EE869" s="2" t="s">
        <v>379</v>
      </c>
      <c r="EF869" s="2" t="s">
        <v>2524</v>
      </c>
      <c r="EG869" s="2" t="s">
        <v>238</v>
      </c>
      <c r="EH869" s="2" t="s">
        <v>226</v>
      </c>
      <c r="EI869" s="4"/>
      <c r="EJ869" s="8"/>
      <c r="EK869" s="4">
        <v>5</v>
      </c>
      <c r="EL869" s="8">
        <v>400.95</v>
      </c>
      <c r="EM869" s="7">
        <v>-1</v>
      </c>
      <c r="EN869" s="7">
        <v>-1</v>
      </c>
      <c r="EO869" s="2" t="s">
        <v>239</v>
      </c>
      <c r="EP869" s="2" t="s">
        <v>237</v>
      </c>
      <c r="EQ869" s="2" t="s">
        <v>4645</v>
      </c>
      <c r="ER869" s="2" t="s">
        <v>4107</v>
      </c>
      <c r="ES869" s="2" t="s">
        <v>238</v>
      </c>
      <c r="ET869" s="2" t="s">
        <v>226</v>
      </c>
      <c r="EU869" s="4"/>
      <c r="EV869" s="8"/>
      <c r="EW869" s="4"/>
      <c r="EX869" s="8"/>
      <c r="EY869" s="7"/>
      <c r="EZ869" s="7"/>
      <c r="FA869" s="2" t="s">
        <v>239</v>
      </c>
      <c r="FB869" s="2" t="s">
        <v>237</v>
      </c>
      <c r="FC869" s="2" t="s">
        <v>446</v>
      </c>
      <c r="FD869" s="2" t="s">
        <v>2627</v>
      </c>
      <c r="FE869" s="2" t="s">
        <v>238</v>
      </c>
      <c r="FF869" s="2" t="s">
        <v>226</v>
      </c>
      <c r="FG869" s="4"/>
      <c r="FH869" s="8"/>
      <c r="FI869" s="4">
        <v>1</v>
      </c>
      <c r="FJ869" s="8">
        <v>90.99</v>
      </c>
      <c r="FK869" s="7">
        <v>-1</v>
      </c>
      <c r="FL869" s="7">
        <v>-1</v>
      </c>
      <c r="FM869" s="2" t="s">
        <v>239</v>
      </c>
      <c r="FN869" s="2" t="s">
        <v>237</v>
      </c>
      <c r="FO869" s="2" t="s">
        <v>4645</v>
      </c>
      <c r="FP869" s="2" t="s">
        <v>3561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226</v>
      </c>
      <c r="FZ869" s="2" t="s">
        <v>226</v>
      </c>
      <c r="GA869" s="2" t="s">
        <v>226</v>
      </c>
      <c r="GB869" s="2" t="s">
        <v>226</v>
      </c>
      <c r="GC869" s="2" t="s">
        <v>226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252</v>
      </c>
      <c r="GL869" s="2" t="s">
        <v>237</v>
      </c>
      <c r="GM869" s="2" t="s">
        <v>226</v>
      </c>
      <c r="GN869" s="2" t="s">
        <v>226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266</v>
      </c>
      <c r="GX869" s="2" t="s">
        <v>237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252</v>
      </c>
      <c r="HJ869" s="2" t="s">
        <v>237</v>
      </c>
      <c r="HK869" s="2" t="s">
        <v>226</v>
      </c>
      <c r="HL869" s="2" t="s">
        <v>226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236</v>
      </c>
      <c r="HV869" s="2" t="s">
        <v>237</v>
      </c>
      <c r="HW869" s="2" t="s">
        <v>226</v>
      </c>
      <c r="HX869" s="2" t="s">
        <v>226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252</v>
      </c>
      <c r="IH869" s="2" t="s">
        <v>237</v>
      </c>
      <c r="II869" s="2" t="s">
        <v>226</v>
      </c>
      <c r="IJ869" s="2" t="s">
        <v>226</v>
      </c>
      <c r="IK869" s="2" t="s">
        <v>238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252</v>
      </c>
      <c r="IT869" s="2" t="s">
        <v>237</v>
      </c>
      <c r="IU869" s="2" t="s">
        <v>226</v>
      </c>
      <c r="IV869" s="2" t="s">
        <v>226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252</v>
      </c>
      <c r="JF869" s="2" t="s">
        <v>237</v>
      </c>
      <c r="JG869" s="2" t="s">
        <v>226</v>
      </c>
      <c r="JH869" s="2" t="s">
        <v>226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337</v>
      </c>
      <c r="JR869" s="2" t="s">
        <v>237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236</v>
      </c>
      <c r="KD869" s="2" t="s">
        <v>237</v>
      </c>
      <c r="KE869" s="2" t="s">
        <v>226</v>
      </c>
      <c r="KF869" s="2" t="s">
        <v>226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252</v>
      </c>
      <c r="KP869" s="2" t="s">
        <v>237</v>
      </c>
      <c r="KQ869" s="2" t="s">
        <v>226</v>
      </c>
      <c r="KR869" s="2" t="s">
        <v>226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252</v>
      </c>
      <c r="LB869" s="2" t="s">
        <v>237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252</v>
      </c>
      <c r="LN869" s="2" t="s">
        <v>237</v>
      </c>
      <c r="LO869" s="2" t="s">
        <v>226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226</v>
      </c>
      <c r="ML869" s="2" t="s">
        <v>226</v>
      </c>
      <c r="MM869" s="2" t="s">
        <v>226</v>
      </c>
      <c r="MN869" s="2" t="s">
        <v>226</v>
      </c>
      <c r="MO869" s="2" t="s">
        <v>226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239</v>
      </c>
      <c r="MX869" s="2" t="s">
        <v>237</v>
      </c>
      <c r="MY869" s="2" t="s">
        <v>777</v>
      </c>
      <c r="MZ869" s="2" t="s">
        <v>443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239</v>
      </c>
      <c r="NJ869" s="2" t="s">
        <v>237</v>
      </c>
      <c r="NK869" s="2" t="s">
        <v>361</v>
      </c>
      <c r="NL869" s="2" t="s">
        <v>2627</v>
      </c>
      <c r="NM869" s="2" t="s">
        <v>291</v>
      </c>
      <c r="NN869" s="2" t="s">
        <v>226</v>
      </c>
      <c r="NO869" s="4"/>
      <c r="NP869" s="8"/>
      <c r="NQ869" s="4">
        <v>1</v>
      </c>
      <c r="NR869" s="8">
        <v>45.93</v>
      </c>
      <c r="NS869" s="7">
        <v>-1</v>
      </c>
      <c r="NT869" s="7">
        <v>-1</v>
      </c>
      <c r="NU869" s="2" t="s">
        <v>239</v>
      </c>
      <c r="NV869" s="2" t="s">
        <v>237</v>
      </c>
      <c r="NW869" s="2" t="s">
        <v>4689</v>
      </c>
      <c r="NX869" s="2" t="s">
        <v>2573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252</v>
      </c>
      <c r="OH869" s="2" t="s">
        <v>237</v>
      </c>
      <c r="OI869" s="2" t="s">
        <v>226</v>
      </c>
      <c r="OJ869" s="2" t="s">
        <v>226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252</v>
      </c>
      <c r="OT869" s="2" t="s">
        <v>237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226</v>
      </c>
      <c r="PF869" s="2" t="s">
        <v>226</v>
      </c>
      <c r="PG869" s="2" t="s">
        <v>226</v>
      </c>
      <c r="PH869" s="2" t="s">
        <v>226</v>
      </c>
      <c r="PI869" s="2" t="s">
        <v>226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266</v>
      </c>
      <c r="QD869" s="2" t="s">
        <v>237</v>
      </c>
      <c r="QE869" s="2" t="s">
        <v>226</v>
      </c>
      <c r="QF869" s="2" t="s">
        <v>226</v>
      </c>
      <c r="QG869" s="2" t="s">
        <v>238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252</v>
      </c>
      <c r="QP869" s="2" t="s">
        <v>237</v>
      </c>
      <c r="QQ869" s="2" t="s">
        <v>226</v>
      </c>
      <c r="QR869" s="2" t="s">
        <v>226</v>
      </c>
      <c r="QS869" s="2" t="s">
        <v>238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266</v>
      </c>
      <c r="RB869" s="2" t="s">
        <v>237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226</v>
      </c>
      <c r="RN869" s="2" t="s">
        <v>226</v>
      </c>
      <c r="RO869" s="2" t="s">
        <v>226</v>
      </c>
      <c r="RP869" s="2" t="s">
        <v>226</v>
      </c>
      <c r="RQ869" s="2" t="s">
        <v>226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252</v>
      </c>
      <c r="RZ869" s="2" t="s">
        <v>237</v>
      </c>
      <c r="SA869" s="2" t="s">
        <v>226</v>
      </c>
      <c r="SB869" s="2" t="s">
        <v>226</v>
      </c>
      <c r="SC869" s="2" t="s">
        <v>238</v>
      </c>
      <c r="SD869" s="2" t="s">
        <v>226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</row>
    <row r="870">
      <c r="A870" s="2" t="s">
        <v>5414</v>
      </c>
      <c r="B870" s="2" t="s">
        <v>577</v>
      </c>
      <c r="C870" s="2" t="s">
        <v>5194</v>
      </c>
      <c r="D870" s="2" t="s">
        <v>215</v>
      </c>
      <c r="E870" s="2" t="s">
        <v>216</v>
      </c>
      <c r="F870" s="2" t="s">
        <v>5415</v>
      </c>
      <c r="G870" s="2" t="s">
        <v>5291</v>
      </c>
      <c r="H870" s="2" t="s">
        <v>5416</v>
      </c>
      <c r="I870" s="2" t="s">
        <v>5275</v>
      </c>
      <c r="J870" s="2" t="s">
        <v>582</v>
      </c>
      <c r="K870" s="2" t="s">
        <v>282</v>
      </c>
      <c r="L870" s="3">
        <v>54.99</v>
      </c>
      <c r="M870" s="3">
        <v>57.74</v>
      </c>
      <c r="N870" s="3">
        <v>109.99</v>
      </c>
      <c r="O870" s="2" t="s">
        <v>302</v>
      </c>
      <c r="P870" s="2" t="s">
        <v>284</v>
      </c>
      <c r="Q870" s="2" t="s">
        <v>225</v>
      </c>
      <c r="R870" s="2" t="s">
        <v>226</v>
      </c>
      <c r="S870" s="2" t="s">
        <v>5417</v>
      </c>
      <c r="T870" s="2" t="s">
        <v>228</v>
      </c>
      <c r="U870" s="2" t="s">
        <v>371</v>
      </c>
      <c r="V870" s="2" t="s">
        <v>230</v>
      </c>
      <c r="W870" s="2" t="s">
        <v>971</v>
      </c>
      <c r="X870" s="2" t="s">
        <v>231</v>
      </c>
      <c r="Y870" s="2" t="s">
        <v>1079</v>
      </c>
      <c r="Z870" s="4"/>
      <c r="AA870" s="4">
        <f>=ROUNDDOWN({0},0)</f>
      </c>
      <c r="AB870" s="5">
        <v>1</v>
      </c>
      <c r="AC870" s="2" t="s">
        <v>226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/>
      <c r="AQ870" s="8"/>
      <c r="AR870" s="4">
        <v>5</v>
      </c>
      <c r="AS870" s="8">
        <v>193.4</v>
      </c>
      <c r="AT870" s="7">
        <v>-1</v>
      </c>
      <c r="AU870" s="7">
        <v>-1</v>
      </c>
      <c r="AV870" s="4"/>
      <c r="AW870" s="8"/>
      <c r="AX870" s="4">
        <v>5</v>
      </c>
      <c r="AY870" s="8">
        <v>193.4</v>
      </c>
      <c r="AZ870" s="7">
        <v>-1</v>
      </c>
      <c r="BA870" s="7">
        <v>-1</v>
      </c>
      <c r="BB870" s="7"/>
      <c r="BC870" s="4" t="s">
        <v>226</v>
      </c>
      <c r="BD870" s="8" t="s">
        <v>226</v>
      </c>
      <c r="BE870" s="4">
        <v>111</v>
      </c>
      <c r="BF870" s="8">
        <v>8306</v>
      </c>
      <c r="BG870" s="7" t="s">
        <v>226</v>
      </c>
      <c r="BH870" s="7" t="s">
        <v>226</v>
      </c>
      <c r="BI870" s="7"/>
      <c r="BJ870" s="4"/>
      <c r="BK870" s="8"/>
      <c r="BL870" s="2" t="s">
        <v>5418</v>
      </c>
      <c r="BM870" s="7"/>
      <c r="BN870" s="7"/>
      <c r="BO870" s="4"/>
      <c r="BP870" s="8"/>
      <c r="BQ870" s="4"/>
      <c r="BR870" s="8"/>
      <c r="BS870" s="7"/>
      <c r="BT870" s="7"/>
      <c r="BU870" s="2" t="s">
        <v>287</v>
      </c>
      <c r="BV870" s="2" t="s">
        <v>237</v>
      </c>
      <c r="BW870" s="2" t="s">
        <v>226</v>
      </c>
      <c r="BX870" s="2" t="s">
        <v>805</v>
      </c>
      <c r="BY870" s="2" t="s">
        <v>238</v>
      </c>
      <c r="BZ870" s="2" t="s">
        <v>226</v>
      </c>
      <c r="CA870" s="4"/>
      <c r="CB870" s="8"/>
      <c r="CC870" s="4">
        <v>1</v>
      </c>
      <c r="CD870" s="8">
        <v>62.09</v>
      </c>
      <c r="CE870" s="7">
        <v>-1</v>
      </c>
      <c r="CF870" s="7">
        <v>-1</v>
      </c>
      <c r="CG870" s="2" t="s">
        <v>239</v>
      </c>
      <c r="CH870" s="2" t="s">
        <v>237</v>
      </c>
      <c r="CI870" s="2" t="s">
        <v>3498</v>
      </c>
      <c r="CJ870" s="2" t="s">
        <v>755</v>
      </c>
      <c r="CK870" s="2" t="s">
        <v>238</v>
      </c>
      <c r="CL870" s="2" t="s">
        <v>226</v>
      </c>
      <c r="CM870" s="4"/>
      <c r="CN870" s="8"/>
      <c r="CO870" s="4">
        <v>2</v>
      </c>
      <c r="CP870" s="8">
        <v>49.88</v>
      </c>
      <c r="CQ870" s="7">
        <v>-1</v>
      </c>
      <c r="CR870" s="7">
        <v>-1</v>
      </c>
      <c r="CS870" s="2" t="s">
        <v>239</v>
      </c>
      <c r="CT870" s="2" t="s">
        <v>237</v>
      </c>
      <c r="CU870" s="2" t="s">
        <v>1570</v>
      </c>
      <c r="CV870" s="2" t="s">
        <v>3028</v>
      </c>
      <c r="CW870" s="2" t="s">
        <v>238</v>
      </c>
      <c r="CX870" s="2" t="s">
        <v>226</v>
      </c>
      <c r="CY870" s="4"/>
      <c r="CZ870" s="8"/>
      <c r="DA870" s="4"/>
      <c r="DB870" s="8"/>
      <c r="DC870" s="7"/>
      <c r="DD870" s="7"/>
      <c r="DE870" s="2" t="s">
        <v>239</v>
      </c>
      <c r="DF870" s="2" t="s">
        <v>237</v>
      </c>
      <c r="DG870" s="2" t="s">
        <v>1570</v>
      </c>
      <c r="DH870" s="2" t="s">
        <v>776</v>
      </c>
      <c r="DI870" s="2" t="s">
        <v>291</v>
      </c>
      <c r="DJ870" s="2" t="s">
        <v>226</v>
      </c>
      <c r="DK870" s="4"/>
      <c r="DL870" s="8"/>
      <c r="DM870" s="4">
        <v>1</v>
      </c>
      <c r="DN870" s="8">
        <v>22.72</v>
      </c>
      <c r="DO870" s="7">
        <v>-1</v>
      </c>
      <c r="DP870" s="7">
        <v>-1</v>
      </c>
      <c r="DQ870" s="2" t="s">
        <v>239</v>
      </c>
      <c r="DR870" s="2" t="s">
        <v>237</v>
      </c>
      <c r="DS870" s="2" t="s">
        <v>1570</v>
      </c>
      <c r="DT870" s="2" t="s">
        <v>1551</v>
      </c>
      <c r="DU870" s="2" t="s">
        <v>291</v>
      </c>
      <c r="DV870" s="2" t="s">
        <v>226</v>
      </c>
      <c r="DW870" s="4"/>
      <c r="DX870" s="8"/>
      <c r="DY870" s="4"/>
      <c r="DZ870" s="8"/>
      <c r="EA870" s="7"/>
      <c r="EB870" s="7"/>
      <c r="EC870" s="2" t="s">
        <v>239</v>
      </c>
      <c r="ED870" s="2" t="s">
        <v>237</v>
      </c>
      <c r="EE870" s="2" t="s">
        <v>379</v>
      </c>
      <c r="EF870" s="2" t="s">
        <v>2267</v>
      </c>
      <c r="EG870" s="2" t="s">
        <v>238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239</v>
      </c>
      <c r="EP870" s="2" t="s">
        <v>237</v>
      </c>
      <c r="EQ870" s="2" t="s">
        <v>1227</v>
      </c>
      <c r="ER870" s="2" t="s">
        <v>630</v>
      </c>
      <c r="ES870" s="2" t="s">
        <v>238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237</v>
      </c>
      <c r="FC870" s="2" t="s">
        <v>3759</v>
      </c>
      <c r="FD870" s="2" t="s">
        <v>885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237</v>
      </c>
      <c r="FO870" s="2" t="s">
        <v>1570</v>
      </c>
      <c r="FP870" s="2" t="s">
        <v>2648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226</v>
      </c>
      <c r="FZ870" s="2" t="s">
        <v>226</v>
      </c>
      <c r="GA870" s="2" t="s">
        <v>226</v>
      </c>
      <c r="GB870" s="2" t="s">
        <v>226</v>
      </c>
      <c r="GC870" s="2" t="s">
        <v>226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252</v>
      </c>
      <c r="GL870" s="2" t="s">
        <v>237</v>
      </c>
      <c r="GM870" s="2" t="s">
        <v>226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>
        <v>1</v>
      </c>
      <c r="GT870" s="8">
        <v>58.71</v>
      </c>
      <c r="GU870" s="7">
        <v>-1</v>
      </c>
      <c r="GV870" s="7">
        <v>-1</v>
      </c>
      <c r="GW870" s="2" t="s">
        <v>239</v>
      </c>
      <c r="GX870" s="2" t="s">
        <v>237</v>
      </c>
      <c r="GY870" s="2" t="s">
        <v>776</v>
      </c>
      <c r="GZ870" s="2" t="s">
        <v>1122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252</v>
      </c>
      <c r="HJ870" s="2" t="s">
        <v>237</v>
      </c>
      <c r="HK870" s="2" t="s">
        <v>226</v>
      </c>
      <c r="HL870" s="2" t="s">
        <v>226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239</v>
      </c>
      <c r="HV870" s="2" t="s">
        <v>237</v>
      </c>
      <c r="HW870" s="2" t="s">
        <v>5419</v>
      </c>
      <c r="HX870" s="2" t="s">
        <v>4641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252</v>
      </c>
      <c r="IH870" s="2" t="s">
        <v>237</v>
      </c>
      <c r="II870" s="2" t="s">
        <v>226</v>
      </c>
      <c r="IJ870" s="2" t="s">
        <v>226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226</v>
      </c>
      <c r="IT870" s="2" t="s">
        <v>226</v>
      </c>
      <c r="IU870" s="2" t="s">
        <v>226</v>
      </c>
      <c r="IV870" s="2" t="s">
        <v>226</v>
      </c>
      <c r="IW870" s="2" t="s">
        <v>226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252</v>
      </c>
      <c r="JF870" s="2" t="s">
        <v>237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252</v>
      </c>
      <c r="JR870" s="2" t="s">
        <v>237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236</v>
      </c>
      <c r="KD870" s="2" t="s">
        <v>237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337</v>
      </c>
      <c r="KP870" s="2" t="s">
        <v>237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239</v>
      </c>
      <c r="LB870" s="2" t="s">
        <v>237</v>
      </c>
      <c r="LC870" s="2" t="s">
        <v>1731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252</v>
      </c>
      <c r="LN870" s="2" t="s">
        <v>237</v>
      </c>
      <c r="LO870" s="2" t="s">
        <v>226</v>
      </c>
      <c r="LP870" s="2" t="s">
        <v>226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226</v>
      </c>
      <c r="MA870" s="2" t="s">
        <v>226</v>
      </c>
      <c r="MB870" s="2" t="s">
        <v>226</v>
      </c>
      <c r="MC870" s="2" t="s">
        <v>226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226</v>
      </c>
      <c r="ML870" s="2" t="s">
        <v>226</v>
      </c>
      <c r="MM870" s="2" t="s">
        <v>226</v>
      </c>
      <c r="MN870" s="2" t="s">
        <v>226</v>
      </c>
      <c r="MO870" s="2" t="s">
        <v>226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252</v>
      </c>
      <c r="MX870" s="2" t="s">
        <v>237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239</v>
      </c>
      <c r="NJ870" s="2" t="s">
        <v>261</v>
      </c>
      <c r="NK870" s="2" t="s">
        <v>2282</v>
      </c>
      <c r="NL870" s="2" t="s">
        <v>843</v>
      </c>
      <c r="NM870" s="2" t="s">
        <v>291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239</v>
      </c>
      <c r="NV870" s="2" t="s">
        <v>237</v>
      </c>
      <c r="NW870" s="2" t="s">
        <v>1570</v>
      </c>
      <c r="NX870" s="2" t="s">
        <v>847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252</v>
      </c>
      <c r="OH870" s="2" t="s">
        <v>237</v>
      </c>
      <c r="OI870" s="2" t="s">
        <v>226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252</v>
      </c>
      <c r="OT870" s="2" t="s">
        <v>237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226</v>
      </c>
      <c r="PF870" s="2" t="s">
        <v>226</v>
      </c>
      <c r="PG870" s="2" t="s">
        <v>226</v>
      </c>
      <c r="PH870" s="2" t="s">
        <v>226</v>
      </c>
      <c r="PI870" s="2" t="s">
        <v>226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266</v>
      </c>
      <c r="QD870" s="2" t="s">
        <v>237</v>
      </c>
      <c r="QE870" s="2" t="s">
        <v>226</v>
      </c>
      <c r="QF870" s="2" t="s">
        <v>226</v>
      </c>
      <c r="QG870" s="2" t="s">
        <v>238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236</v>
      </c>
      <c r="QP870" s="2" t="s">
        <v>237</v>
      </c>
      <c r="QQ870" s="2" t="s">
        <v>226</v>
      </c>
      <c r="QR870" s="2" t="s">
        <v>226</v>
      </c>
      <c r="QS870" s="2" t="s">
        <v>238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266</v>
      </c>
      <c r="RB870" s="2" t="s">
        <v>237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252</v>
      </c>
      <c r="RN870" s="2" t="s">
        <v>237</v>
      </c>
      <c r="RO870" s="2" t="s">
        <v>226</v>
      </c>
      <c r="RP870" s="2" t="s">
        <v>226</v>
      </c>
      <c r="RQ870" s="2" t="s">
        <v>238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236</v>
      </c>
      <c r="RZ870" s="2" t="s">
        <v>237</v>
      </c>
      <c r="SA870" s="2" t="s">
        <v>226</v>
      </c>
      <c r="SB870" s="2" t="s">
        <v>226</v>
      </c>
      <c r="SC870" s="2" t="s">
        <v>238</v>
      </c>
      <c r="SD870" s="2" t="s">
        <v>226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</row>
    <row r="871">
      <c r="A871" s="2" t="s">
        <v>5420</v>
      </c>
      <c r="B871" s="2" t="s">
        <v>577</v>
      </c>
      <c r="C871" s="2" t="s">
        <v>5194</v>
      </c>
      <c r="D871" s="2" t="s">
        <v>215</v>
      </c>
      <c r="E871" s="2" t="s">
        <v>216</v>
      </c>
      <c r="F871" s="2" t="s">
        <v>5415</v>
      </c>
      <c r="G871" s="2" t="s">
        <v>5291</v>
      </c>
      <c r="H871" s="2" t="s">
        <v>5416</v>
      </c>
      <c r="I871" s="2" t="s">
        <v>5275</v>
      </c>
      <c r="J871" s="2" t="s">
        <v>582</v>
      </c>
      <c r="K871" s="2" t="s">
        <v>2782</v>
      </c>
      <c r="L871" s="3">
        <v>54.99</v>
      </c>
      <c r="M871" s="3">
        <v>57.74</v>
      </c>
      <c r="N871" s="3">
        <v>109.99</v>
      </c>
      <c r="O871" s="2" t="s">
        <v>302</v>
      </c>
      <c r="P871" s="2" t="s">
        <v>284</v>
      </c>
      <c r="Q871" s="2" t="s">
        <v>225</v>
      </c>
      <c r="R871" s="2" t="s">
        <v>226</v>
      </c>
      <c r="S871" s="2" t="s">
        <v>5421</v>
      </c>
      <c r="T871" s="2" t="s">
        <v>228</v>
      </c>
      <c r="U871" s="2" t="s">
        <v>371</v>
      </c>
      <c r="V871" s="2" t="s">
        <v>230</v>
      </c>
      <c r="W871" s="2" t="s">
        <v>971</v>
      </c>
      <c r="X871" s="2" t="s">
        <v>231</v>
      </c>
      <c r="Y871" s="2" t="s">
        <v>1598</v>
      </c>
      <c r="Z871" s="4"/>
      <c r="AA871" s="4">
        <f>=ROUNDDOWN({0},0)</f>
      </c>
      <c r="AB871" s="5"/>
      <c r="AC871" s="2" t="s">
        <v>226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/>
      <c r="AQ871" s="8"/>
      <c r="AR871" s="4">
        <v>14</v>
      </c>
      <c r="AS871" s="8">
        <v>726.95</v>
      </c>
      <c r="AT871" s="7">
        <v>-1</v>
      </c>
      <c r="AU871" s="7">
        <v>-1</v>
      </c>
      <c r="AV871" s="4" t="s">
        <v>226</v>
      </c>
      <c r="AW871" s="8" t="s">
        <v>226</v>
      </c>
      <c r="AX871" s="4">
        <v>106</v>
      </c>
      <c r="AY871" s="8">
        <v>8112.6</v>
      </c>
      <c r="AZ871" s="7" t="s">
        <v>226</v>
      </c>
      <c r="BA871" s="7" t="s">
        <v>226</v>
      </c>
      <c r="BB871" s="7"/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/>
      <c r="BJ871" s="4"/>
      <c r="BK871" s="8"/>
      <c r="BL871" s="2" t="s">
        <v>3697</v>
      </c>
      <c r="BM871" s="7"/>
      <c r="BN871" s="7"/>
      <c r="BO871" s="4"/>
      <c r="BP871" s="8"/>
      <c r="BQ871" s="4"/>
      <c r="BR871" s="8"/>
      <c r="BS871" s="7"/>
      <c r="BT871" s="7"/>
      <c r="BU871" s="2" t="s">
        <v>287</v>
      </c>
      <c r="BV871" s="2" t="s">
        <v>237</v>
      </c>
      <c r="BW871" s="2" t="s">
        <v>226</v>
      </c>
      <c r="BX871" s="2" t="s">
        <v>1158</v>
      </c>
      <c r="BY871" s="2" t="s">
        <v>238</v>
      </c>
      <c r="BZ871" s="2" t="s">
        <v>226</v>
      </c>
      <c r="CA871" s="4"/>
      <c r="CB871" s="8"/>
      <c r="CC871" s="4">
        <v>7</v>
      </c>
      <c r="CD871" s="8">
        <v>434.63</v>
      </c>
      <c r="CE871" s="7">
        <v>-1</v>
      </c>
      <c r="CF871" s="7">
        <v>-1</v>
      </c>
      <c r="CG871" s="2" t="s">
        <v>239</v>
      </c>
      <c r="CH871" s="2" t="s">
        <v>237</v>
      </c>
      <c r="CI871" s="2" t="s">
        <v>4260</v>
      </c>
      <c r="CJ871" s="2" t="s">
        <v>2072</v>
      </c>
      <c r="CK871" s="2" t="s">
        <v>238</v>
      </c>
      <c r="CL871" s="2" t="s">
        <v>226</v>
      </c>
      <c r="CM871" s="4"/>
      <c r="CN871" s="8"/>
      <c r="CO871" s="4">
        <v>1</v>
      </c>
      <c r="CP871" s="8">
        <v>37.42</v>
      </c>
      <c r="CQ871" s="7">
        <v>-1</v>
      </c>
      <c r="CR871" s="7">
        <v>-1</v>
      </c>
      <c r="CS871" s="2" t="s">
        <v>239</v>
      </c>
      <c r="CT871" s="2" t="s">
        <v>237</v>
      </c>
      <c r="CU871" s="2" t="s">
        <v>5225</v>
      </c>
      <c r="CV871" s="2" t="s">
        <v>1073</v>
      </c>
      <c r="CW871" s="2" t="s">
        <v>238</v>
      </c>
      <c r="CX871" s="2" t="s">
        <v>226</v>
      </c>
      <c r="CY871" s="4"/>
      <c r="CZ871" s="8"/>
      <c r="DA871" s="4">
        <v>3</v>
      </c>
      <c r="DB871" s="8">
        <v>106.89</v>
      </c>
      <c r="DC871" s="7">
        <v>-1</v>
      </c>
      <c r="DD871" s="7">
        <v>-1</v>
      </c>
      <c r="DE871" s="2" t="s">
        <v>239</v>
      </c>
      <c r="DF871" s="2" t="s">
        <v>237</v>
      </c>
      <c r="DG871" s="2" t="s">
        <v>1846</v>
      </c>
      <c r="DH871" s="2" t="s">
        <v>595</v>
      </c>
      <c r="DI871" s="2" t="s">
        <v>291</v>
      </c>
      <c r="DJ871" s="2" t="s">
        <v>226</v>
      </c>
      <c r="DK871" s="4"/>
      <c r="DL871" s="8"/>
      <c r="DM871" s="4">
        <v>1</v>
      </c>
      <c r="DN871" s="8">
        <v>34.09</v>
      </c>
      <c r="DO871" s="7">
        <v>-1</v>
      </c>
      <c r="DP871" s="7">
        <v>-1</v>
      </c>
      <c r="DQ871" s="2" t="s">
        <v>239</v>
      </c>
      <c r="DR871" s="2" t="s">
        <v>237</v>
      </c>
      <c r="DS871" s="2" t="s">
        <v>1243</v>
      </c>
      <c r="DT871" s="2" t="s">
        <v>1857</v>
      </c>
      <c r="DU871" s="2" t="s">
        <v>291</v>
      </c>
      <c r="DV871" s="2" t="s">
        <v>226</v>
      </c>
      <c r="DW871" s="4"/>
      <c r="DX871" s="8"/>
      <c r="DY871" s="4"/>
      <c r="DZ871" s="8"/>
      <c r="EA871" s="7"/>
      <c r="EB871" s="7"/>
      <c r="EC871" s="2" t="s">
        <v>239</v>
      </c>
      <c r="ED871" s="2" t="s">
        <v>237</v>
      </c>
      <c r="EE871" s="2" t="s">
        <v>379</v>
      </c>
      <c r="EF871" s="2" t="s">
        <v>1633</v>
      </c>
      <c r="EG871" s="2" t="s">
        <v>238</v>
      </c>
      <c r="EH871" s="2" t="s">
        <v>226</v>
      </c>
      <c r="EI871" s="4"/>
      <c r="EJ871" s="8"/>
      <c r="EK871" s="4">
        <v>2</v>
      </c>
      <c r="EL871" s="8">
        <v>113.92</v>
      </c>
      <c r="EM871" s="7">
        <v>-1</v>
      </c>
      <c r="EN871" s="7">
        <v>-1</v>
      </c>
      <c r="EO871" s="2" t="s">
        <v>239</v>
      </c>
      <c r="EP871" s="2" t="s">
        <v>237</v>
      </c>
      <c r="EQ871" s="2" t="s">
        <v>2692</v>
      </c>
      <c r="ER871" s="2" t="s">
        <v>1583</v>
      </c>
      <c r="ES871" s="2" t="s">
        <v>238</v>
      </c>
      <c r="ET871" s="2" t="s">
        <v>226</v>
      </c>
      <c r="EU871" s="4"/>
      <c r="EV871" s="8"/>
      <c r="EW871" s="4"/>
      <c r="EX871" s="8"/>
      <c r="EY871" s="7"/>
      <c r="EZ871" s="7"/>
      <c r="FA871" s="2" t="s">
        <v>239</v>
      </c>
      <c r="FB871" s="2" t="s">
        <v>237</v>
      </c>
      <c r="FC871" s="2" t="s">
        <v>1867</v>
      </c>
      <c r="FD871" s="2" t="s">
        <v>2185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237</v>
      </c>
      <c r="FO871" s="2" t="s">
        <v>1083</v>
      </c>
      <c r="FP871" s="2" t="s">
        <v>1003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226</v>
      </c>
      <c r="FZ871" s="2" t="s">
        <v>226</v>
      </c>
      <c r="GA871" s="2" t="s">
        <v>226</v>
      </c>
      <c r="GB871" s="2" t="s">
        <v>226</v>
      </c>
      <c r="GC871" s="2" t="s">
        <v>226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252</v>
      </c>
      <c r="GL871" s="2" t="s">
        <v>237</v>
      </c>
      <c r="GM871" s="2" t="s">
        <v>226</v>
      </c>
      <c r="GN871" s="2" t="s">
        <v>226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239</v>
      </c>
      <c r="GX871" s="2" t="s">
        <v>237</v>
      </c>
      <c r="GY871" s="2" t="s">
        <v>1041</v>
      </c>
      <c r="GZ871" s="2" t="s">
        <v>1609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252</v>
      </c>
      <c r="HJ871" s="2" t="s">
        <v>237</v>
      </c>
      <c r="HK871" s="2" t="s">
        <v>226</v>
      </c>
      <c r="HL871" s="2" t="s">
        <v>226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239</v>
      </c>
      <c r="HV871" s="2" t="s">
        <v>237</v>
      </c>
      <c r="HW871" s="2" t="s">
        <v>1093</v>
      </c>
      <c r="HX871" s="2" t="s">
        <v>3712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239</v>
      </c>
      <c r="IH871" s="2" t="s">
        <v>237</v>
      </c>
      <c r="II871" s="2" t="s">
        <v>2280</v>
      </c>
      <c r="IJ871" s="2" t="s">
        <v>3512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226</v>
      </c>
      <c r="IT871" s="2" t="s">
        <v>226</v>
      </c>
      <c r="IU871" s="2" t="s">
        <v>226</v>
      </c>
      <c r="IV871" s="2" t="s">
        <v>226</v>
      </c>
      <c r="IW871" s="2" t="s">
        <v>226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252</v>
      </c>
      <c r="JF871" s="2" t="s">
        <v>237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252</v>
      </c>
      <c r="JR871" s="2" t="s">
        <v>237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236</v>
      </c>
      <c r="KD871" s="2" t="s">
        <v>237</v>
      </c>
      <c r="KE871" s="2" t="s">
        <v>226</v>
      </c>
      <c r="KF871" s="2" t="s">
        <v>226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337</v>
      </c>
      <c r="KP871" s="2" t="s">
        <v>237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239</v>
      </c>
      <c r="LB871" s="2" t="s">
        <v>237</v>
      </c>
      <c r="LC871" s="2" t="s">
        <v>1823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252</v>
      </c>
      <c r="LN871" s="2" t="s">
        <v>237</v>
      </c>
      <c r="LO871" s="2" t="s">
        <v>226</v>
      </c>
      <c r="LP871" s="2" t="s">
        <v>226</v>
      </c>
      <c r="LQ871" s="2" t="s">
        <v>238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226</v>
      </c>
      <c r="LZ871" s="2" t="s">
        <v>226</v>
      </c>
      <c r="MA871" s="2" t="s">
        <v>226</v>
      </c>
      <c r="MB871" s="2" t="s">
        <v>226</v>
      </c>
      <c r="MC871" s="2" t="s">
        <v>226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226</v>
      </c>
      <c r="ML871" s="2" t="s">
        <v>226</v>
      </c>
      <c r="MM871" s="2" t="s">
        <v>226</v>
      </c>
      <c r="MN871" s="2" t="s">
        <v>226</v>
      </c>
      <c r="MO871" s="2" t="s">
        <v>226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252</v>
      </c>
      <c r="MX871" s="2" t="s">
        <v>237</v>
      </c>
      <c r="MY871" s="2" t="s">
        <v>226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239</v>
      </c>
      <c r="NJ871" s="2" t="s">
        <v>237</v>
      </c>
      <c r="NK871" s="2" t="s">
        <v>3422</v>
      </c>
      <c r="NL871" s="2" t="s">
        <v>1878</v>
      </c>
      <c r="NM871" s="2" t="s">
        <v>291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239</v>
      </c>
      <c r="NV871" s="2" t="s">
        <v>237</v>
      </c>
      <c r="NW871" s="2" t="s">
        <v>5422</v>
      </c>
      <c r="NX871" s="2" t="s">
        <v>1956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252</v>
      </c>
      <c r="OH871" s="2" t="s">
        <v>237</v>
      </c>
      <c r="OI871" s="2" t="s">
        <v>226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252</v>
      </c>
      <c r="OT871" s="2" t="s">
        <v>237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226</v>
      </c>
      <c r="PF871" s="2" t="s">
        <v>226</v>
      </c>
      <c r="PG871" s="2" t="s">
        <v>226</v>
      </c>
      <c r="PH871" s="2" t="s">
        <v>226</v>
      </c>
      <c r="PI871" s="2" t="s">
        <v>226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226</v>
      </c>
      <c r="QD871" s="2" t="s">
        <v>226</v>
      </c>
      <c r="QE871" s="2" t="s">
        <v>226</v>
      </c>
      <c r="QF871" s="2" t="s">
        <v>226</v>
      </c>
      <c r="QG871" s="2" t="s">
        <v>226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236</v>
      </c>
      <c r="QP871" s="2" t="s">
        <v>237</v>
      </c>
      <c r="QQ871" s="2" t="s">
        <v>226</v>
      </c>
      <c r="QR871" s="2" t="s">
        <v>226</v>
      </c>
      <c r="QS871" s="2" t="s">
        <v>238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266</v>
      </c>
      <c r="RB871" s="2" t="s">
        <v>237</v>
      </c>
      <c r="RC871" s="2" t="s">
        <v>226</v>
      </c>
      <c r="RD871" s="2" t="s">
        <v>226</v>
      </c>
      <c r="RE871" s="2" t="s">
        <v>238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252</v>
      </c>
      <c r="RN871" s="2" t="s">
        <v>237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239</v>
      </c>
      <c r="RZ871" s="2" t="s">
        <v>237</v>
      </c>
      <c r="SA871" s="2" t="s">
        <v>1593</v>
      </c>
      <c r="SB871" s="2" t="s">
        <v>1048</v>
      </c>
      <c r="SC871" s="2" t="s">
        <v>238</v>
      </c>
      <c r="SD871" s="2" t="s">
        <v>226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</row>
    <row r="872">
      <c r="A872" s="2" t="s">
        <v>5423</v>
      </c>
      <c r="B872" s="2" t="s">
        <v>577</v>
      </c>
      <c r="C872" s="2" t="s">
        <v>5194</v>
      </c>
      <c r="D872" s="2" t="s">
        <v>215</v>
      </c>
      <c r="E872" s="2" t="s">
        <v>216</v>
      </c>
      <c r="F872" s="2" t="s">
        <v>5415</v>
      </c>
      <c r="G872" s="2" t="s">
        <v>5291</v>
      </c>
      <c r="H872" s="2" t="s">
        <v>5416</v>
      </c>
      <c r="I872" s="2" t="s">
        <v>5275</v>
      </c>
      <c r="J872" s="2" t="s">
        <v>221</v>
      </c>
      <c r="K872" s="2" t="s">
        <v>2782</v>
      </c>
      <c r="L872" s="3">
        <v>71.39</v>
      </c>
      <c r="M872" s="3">
        <v>74.96</v>
      </c>
      <c r="N872" s="3">
        <v>139.99</v>
      </c>
      <c r="O872" s="2" t="s">
        <v>302</v>
      </c>
      <c r="P872" s="2" t="s">
        <v>284</v>
      </c>
      <c r="Q872" s="2" t="s">
        <v>225</v>
      </c>
      <c r="R872" s="2" t="s">
        <v>226</v>
      </c>
      <c r="S872" s="2" t="s">
        <v>5421</v>
      </c>
      <c r="T872" s="2" t="s">
        <v>228</v>
      </c>
      <c r="U872" s="2" t="s">
        <v>229</v>
      </c>
      <c r="V872" s="2" t="s">
        <v>230</v>
      </c>
      <c r="W872" s="2" t="s">
        <v>971</v>
      </c>
      <c r="X872" s="2" t="s">
        <v>231</v>
      </c>
      <c r="Y872" s="2" t="s">
        <v>1598</v>
      </c>
      <c r="Z872" s="4"/>
      <c r="AA872" s="4">
        <f>=ROUNDDOWN({0},0)</f>
      </c>
      <c r="AB872" s="5"/>
      <c r="AC872" s="2" t="s">
        <v>226</v>
      </c>
      <c r="AD872" s="4"/>
      <c r="AE872" s="4"/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/>
      <c r="AQ872" s="8"/>
      <c r="AR872" s="4">
        <v>34</v>
      </c>
      <c r="AS872" s="8">
        <v>2268.19</v>
      </c>
      <c r="AT872" s="7">
        <v>-1</v>
      </c>
      <c r="AU872" s="7">
        <v>-1</v>
      </c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/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/>
      <c r="BJ872" s="4"/>
      <c r="BK872" s="8"/>
      <c r="BL872" s="2" t="s">
        <v>5424</v>
      </c>
      <c r="BM872" s="7"/>
      <c r="BN872" s="7"/>
      <c r="BO872" s="4"/>
      <c r="BP872" s="8"/>
      <c r="BQ872" s="4"/>
      <c r="BR872" s="8"/>
      <c r="BS872" s="7"/>
      <c r="BT872" s="7"/>
      <c r="BU872" s="2" t="s">
        <v>287</v>
      </c>
      <c r="BV872" s="2" t="s">
        <v>237</v>
      </c>
      <c r="BW872" s="2" t="s">
        <v>226</v>
      </c>
      <c r="BX872" s="2" t="s">
        <v>1584</v>
      </c>
      <c r="BY872" s="2" t="s">
        <v>238</v>
      </c>
      <c r="BZ872" s="2" t="s">
        <v>226</v>
      </c>
      <c r="CA872" s="4"/>
      <c r="CB872" s="8"/>
      <c r="CC872" s="4">
        <v>5</v>
      </c>
      <c r="CD872" s="8">
        <v>403.55</v>
      </c>
      <c r="CE872" s="7">
        <v>-1</v>
      </c>
      <c r="CF872" s="7">
        <v>-1</v>
      </c>
      <c r="CG872" s="2" t="s">
        <v>239</v>
      </c>
      <c r="CH872" s="2" t="s">
        <v>237</v>
      </c>
      <c r="CI872" s="2" t="s">
        <v>4260</v>
      </c>
      <c r="CJ872" s="2" t="s">
        <v>1853</v>
      </c>
      <c r="CK872" s="2" t="s">
        <v>238</v>
      </c>
      <c r="CL872" s="2" t="s">
        <v>226</v>
      </c>
      <c r="CM872" s="4"/>
      <c r="CN872" s="8"/>
      <c r="CO872" s="4">
        <v>3</v>
      </c>
      <c r="CP872" s="8">
        <v>235.41</v>
      </c>
      <c r="CQ872" s="7">
        <v>-1</v>
      </c>
      <c r="CR872" s="7">
        <v>-1</v>
      </c>
      <c r="CS872" s="2" t="s">
        <v>239</v>
      </c>
      <c r="CT872" s="2" t="s">
        <v>237</v>
      </c>
      <c r="CU872" s="2" t="s">
        <v>5225</v>
      </c>
      <c r="CV872" s="2" t="s">
        <v>1579</v>
      </c>
      <c r="CW872" s="2" t="s">
        <v>238</v>
      </c>
      <c r="CX872" s="2" t="s">
        <v>226</v>
      </c>
      <c r="CY872" s="4"/>
      <c r="CZ872" s="8"/>
      <c r="DA872" s="4">
        <v>18</v>
      </c>
      <c r="DB872" s="8">
        <v>1058.22</v>
      </c>
      <c r="DC872" s="7">
        <v>-1</v>
      </c>
      <c r="DD872" s="7">
        <v>-1</v>
      </c>
      <c r="DE872" s="2" t="s">
        <v>239</v>
      </c>
      <c r="DF872" s="2" t="s">
        <v>237</v>
      </c>
      <c r="DG872" s="2" t="s">
        <v>1846</v>
      </c>
      <c r="DH872" s="2" t="s">
        <v>634</v>
      </c>
      <c r="DI872" s="2" t="s">
        <v>291</v>
      </c>
      <c r="DJ872" s="2" t="s">
        <v>226</v>
      </c>
      <c r="DK872" s="4"/>
      <c r="DL872" s="8"/>
      <c r="DM872" s="4">
        <v>1</v>
      </c>
      <c r="DN872" s="8">
        <v>66.48</v>
      </c>
      <c r="DO872" s="7">
        <v>-1</v>
      </c>
      <c r="DP872" s="7">
        <v>-1</v>
      </c>
      <c r="DQ872" s="2" t="s">
        <v>239</v>
      </c>
      <c r="DR872" s="2" t="s">
        <v>237</v>
      </c>
      <c r="DS872" s="2" t="s">
        <v>1243</v>
      </c>
      <c r="DT872" s="2" t="s">
        <v>2072</v>
      </c>
      <c r="DU872" s="2" t="s">
        <v>291</v>
      </c>
      <c r="DV872" s="2" t="s">
        <v>226</v>
      </c>
      <c r="DW872" s="4"/>
      <c r="DX872" s="8"/>
      <c r="DY872" s="4">
        <v>1</v>
      </c>
      <c r="DZ872" s="8">
        <v>47.23</v>
      </c>
      <c r="EA872" s="7">
        <v>-1</v>
      </c>
      <c r="EB872" s="7">
        <v>-1</v>
      </c>
      <c r="EC872" s="2" t="s">
        <v>239</v>
      </c>
      <c r="ED872" s="2" t="s">
        <v>237</v>
      </c>
      <c r="EE872" s="2" t="s">
        <v>379</v>
      </c>
      <c r="EF872" s="2" t="s">
        <v>1886</v>
      </c>
      <c r="EG872" s="2" t="s">
        <v>238</v>
      </c>
      <c r="EH872" s="2" t="s">
        <v>226</v>
      </c>
      <c r="EI872" s="4"/>
      <c r="EJ872" s="8"/>
      <c r="EK872" s="4"/>
      <c r="EL872" s="8"/>
      <c r="EM872" s="7"/>
      <c r="EN872" s="7"/>
      <c r="EO872" s="2" t="s">
        <v>239</v>
      </c>
      <c r="EP872" s="2" t="s">
        <v>237</v>
      </c>
      <c r="EQ872" s="2" t="s">
        <v>2692</v>
      </c>
      <c r="ER872" s="2" t="s">
        <v>3733</v>
      </c>
      <c r="ES872" s="2" t="s">
        <v>238</v>
      </c>
      <c r="ET872" s="2" t="s">
        <v>226</v>
      </c>
      <c r="EU872" s="4"/>
      <c r="EV872" s="8"/>
      <c r="EW872" s="4">
        <v>5</v>
      </c>
      <c r="EX872" s="8">
        <v>374.8</v>
      </c>
      <c r="EY872" s="7">
        <v>-1</v>
      </c>
      <c r="EZ872" s="7">
        <v>-1</v>
      </c>
      <c r="FA872" s="2" t="s">
        <v>239</v>
      </c>
      <c r="FB872" s="2" t="s">
        <v>237</v>
      </c>
      <c r="FC872" s="2" t="s">
        <v>1867</v>
      </c>
      <c r="FD872" s="2" t="s">
        <v>1823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237</v>
      </c>
      <c r="FO872" s="2" t="s">
        <v>1083</v>
      </c>
      <c r="FP872" s="2" t="s">
        <v>5327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226</v>
      </c>
      <c r="FZ872" s="2" t="s">
        <v>226</v>
      </c>
      <c r="GA872" s="2" t="s">
        <v>226</v>
      </c>
      <c r="GB872" s="2" t="s">
        <v>226</v>
      </c>
      <c r="GC872" s="2" t="s">
        <v>226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252</v>
      </c>
      <c r="GL872" s="2" t="s">
        <v>237</v>
      </c>
      <c r="GM872" s="2" t="s">
        <v>226</v>
      </c>
      <c r="GN872" s="2" t="s">
        <v>226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239</v>
      </c>
      <c r="GX872" s="2" t="s">
        <v>237</v>
      </c>
      <c r="GY872" s="2" t="s">
        <v>1041</v>
      </c>
      <c r="GZ872" s="2" t="s">
        <v>1594</v>
      </c>
      <c r="HA872" s="2" t="s">
        <v>238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252</v>
      </c>
      <c r="HJ872" s="2" t="s">
        <v>237</v>
      </c>
      <c r="HK872" s="2" t="s">
        <v>226</v>
      </c>
      <c r="HL872" s="2" t="s">
        <v>226</v>
      </c>
      <c r="HM872" s="2" t="s">
        <v>238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239</v>
      </c>
      <c r="HV872" s="2" t="s">
        <v>237</v>
      </c>
      <c r="HW872" s="2" t="s">
        <v>594</v>
      </c>
      <c r="HX872" s="2" t="s">
        <v>3240</v>
      </c>
      <c r="HY872" s="2" t="s">
        <v>238</v>
      </c>
      <c r="HZ872" s="2" t="s">
        <v>226</v>
      </c>
      <c r="IA872" s="4"/>
      <c r="IB872" s="8"/>
      <c r="IC872" s="4">
        <v>1</v>
      </c>
      <c r="ID872" s="8">
        <v>82.5</v>
      </c>
      <c r="IE872" s="7">
        <v>-1</v>
      </c>
      <c r="IF872" s="7">
        <v>-1</v>
      </c>
      <c r="IG872" s="2" t="s">
        <v>239</v>
      </c>
      <c r="IH872" s="2" t="s">
        <v>237</v>
      </c>
      <c r="II872" s="2" t="s">
        <v>2280</v>
      </c>
      <c r="IJ872" s="2" t="s">
        <v>1793</v>
      </c>
      <c r="IK872" s="2" t="s">
        <v>238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226</v>
      </c>
      <c r="IT872" s="2" t="s">
        <v>226</v>
      </c>
      <c r="IU872" s="2" t="s">
        <v>226</v>
      </c>
      <c r="IV872" s="2" t="s">
        <v>226</v>
      </c>
      <c r="IW872" s="2" t="s">
        <v>226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252</v>
      </c>
      <c r="JF872" s="2" t="s">
        <v>237</v>
      </c>
      <c r="JG872" s="2" t="s">
        <v>226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252</v>
      </c>
      <c r="JR872" s="2" t="s">
        <v>237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236</v>
      </c>
      <c r="KD872" s="2" t="s">
        <v>237</v>
      </c>
      <c r="KE872" s="2" t="s">
        <v>226</v>
      </c>
      <c r="KF872" s="2" t="s">
        <v>226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337</v>
      </c>
      <c r="KP872" s="2" t="s">
        <v>237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239</v>
      </c>
      <c r="LB872" s="2" t="s">
        <v>237</v>
      </c>
      <c r="LC872" s="2" t="s">
        <v>1823</v>
      </c>
      <c r="LD872" s="2" t="s">
        <v>226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252</v>
      </c>
      <c r="LN872" s="2" t="s">
        <v>237</v>
      </c>
      <c r="LO872" s="2" t="s">
        <v>226</v>
      </c>
      <c r="LP872" s="2" t="s">
        <v>226</v>
      </c>
      <c r="LQ872" s="2" t="s">
        <v>238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226</v>
      </c>
      <c r="MA872" s="2" t="s">
        <v>226</v>
      </c>
      <c r="MB872" s="2" t="s">
        <v>226</v>
      </c>
      <c r="MC872" s="2" t="s">
        <v>226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226</v>
      </c>
      <c r="ML872" s="2" t="s">
        <v>226</v>
      </c>
      <c r="MM872" s="2" t="s">
        <v>226</v>
      </c>
      <c r="MN872" s="2" t="s">
        <v>226</v>
      </c>
      <c r="MO872" s="2" t="s">
        <v>226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236</v>
      </c>
      <c r="MX872" s="2" t="s">
        <v>237</v>
      </c>
      <c r="MY872" s="2" t="s">
        <v>226</v>
      </c>
      <c r="MZ872" s="2" t="s">
        <v>226</v>
      </c>
      <c r="NA872" s="2" t="s">
        <v>238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239</v>
      </c>
      <c r="NJ872" s="2" t="s">
        <v>237</v>
      </c>
      <c r="NK872" s="2" t="s">
        <v>3422</v>
      </c>
      <c r="NL872" s="2" t="s">
        <v>1114</v>
      </c>
      <c r="NM872" s="2" t="s">
        <v>238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239</v>
      </c>
      <c r="NV872" s="2" t="s">
        <v>237</v>
      </c>
      <c r="NW872" s="2" t="s">
        <v>820</v>
      </c>
      <c r="NX872" s="2" t="s">
        <v>3371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239</v>
      </c>
      <c r="OH872" s="2" t="s">
        <v>237</v>
      </c>
      <c r="OI872" s="2" t="s">
        <v>1551</v>
      </c>
      <c r="OJ872" s="2" t="s">
        <v>1551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252</v>
      </c>
      <c r="OT872" s="2" t="s">
        <v>237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252</v>
      </c>
      <c r="PF872" s="2" t="s">
        <v>237</v>
      </c>
      <c r="PG872" s="2" t="s">
        <v>226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236</v>
      </c>
      <c r="QP872" s="2" t="s">
        <v>237</v>
      </c>
      <c r="QQ872" s="2" t="s">
        <v>226</v>
      </c>
      <c r="QR872" s="2" t="s">
        <v>226</v>
      </c>
      <c r="QS872" s="2" t="s">
        <v>238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266</v>
      </c>
      <c r="RB872" s="2" t="s">
        <v>237</v>
      </c>
      <c r="RC872" s="2" t="s">
        <v>226</v>
      </c>
      <c r="RD872" s="2" t="s">
        <v>226</v>
      </c>
      <c r="RE872" s="2" t="s">
        <v>238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252</v>
      </c>
      <c r="RN872" s="2" t="s">
        <v>237</v>
      </c>
      <c r="RO872" s="2" t="s">
        <v>226</v>
      </c>
      <c r="RP872" s="2" t="s">
        <v>226</v>
      </c>
      <c r="RQ872" s="2" t="s">
        <v>238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239</v>
      </c>
      <c r="RZ872" s="2" t="s">
        <v>237</v>
      </c>
      <c r="SA872" s="2" t="s">
        <v>1593</v>
      </c>
      <c r="SB872" s="2" t="s">
        <v>592</v>
      </c>
      <c r="SC872" s="2" t="s">
        <v>238</v>
      </c>
      <c r="SD872" s="2" t="s">
        <v>226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</row>
    <row r="873">
      <c r="A873" s="2" t="s">
        <v>5425</v>
      </c>
      <c r="B873" s="2" t="s">
        <v>577</v>
      </c>
      <c r="C873" s="2" t="s">
        <v>5194</v>
      </c>
      <c r="D873" s="2" t="s">
        <v>215</v>
      </c>
      <c r="E873" s="2" t="s">
        <v>216</v>
      </c>
      <c r="F873" s="2" t="s">
        <v>5415</v>
      </c>
      <c r="G873" s="2" t="s">
        <v>5291</v>
      </c>
      <c r="H873" s="2" t="s">
        <v>5416</v>
      </c>
      <c r="I873" s="2" t="s">
        <v>5275</v>
      </c>
      <c r="J873" s="2" t="s">
        <v>268</v>
      </c>
      <c r="K873" s="2" t="s">
        <v>2782</v>
      </c>
      <c r="L873" s="3">
        <v>81.09</v>
      </c>
      <c r="M873" s="3">
        <v>85.14</v>
      </c>
      <c r="N873" s="3">
        <v>159</v>
      </c>
      <c r="O873" s="2" t="s">
        <v>302</v>
      </c>
      <c r="P873" s="2" t="s">
        <v>284</v>
      </c>
      <c r="Q873" s="2" t="s">
        <v>225</v>
      </c>
      <c r="R873" s="2" t="s">
        <v>226</v>
      </c>
      <c r="S873" s="2" t="s">
        <v>5421</v>
      </c>
      <c r="T873" s="2" t="s">
        <v>228</v>
      </c>
      <c r="U873" s="2" t="s">
        <v>229</v>
      </c>
      <c r="V873" s="2" t="s">
        <v>230</v>
      </c>
      <c r="W873" s="2" t="s">
        <v>971</v>
      </c>
      <c r="X873" s="2" t="s">
        <v>231</v>
      </c>
      <c r="Y873" s="2" t="s">
        <v>1598</v>
      </c>
      <c r="Z873" s="4"/>
      <c r="AA873" s="4">
        <f>=ROUNDDOWN({0},0)</f>
      </c>
      <c r="AB873" s="5"/>
      <c r="AC873" s="2" t="s">
        <v>226</v>
      </c>
      <c r="AD873" s="4"/>
      <c r="AE873" s="4"/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/>
      <c r="AQ873" s="8"/>
      <c r="AR873" s="4">
        <v>58</v>
      </c>
      <c r="AS873" s="8">
        <v>5117.46</v>
      </c>
      <c r="AT873" s="7">
        <v>-1</v>
      </c>
      <c r="AU873" s="7">
        <v>-1</v>
      </c>
      <c r="AV873" s="4" t="s">
        <v>226</v>
      </c>
      <c r="AW873" s="8" t="s">
        <v>226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/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/>
      <c r="BJ873" s="4"/>
      <c r="BK873" s="8"/>
      <c r="BL873" s="2" t="s">
        <v>5426</v>
      </c>
      <c r="BM873" s="7"/>
      <c r="BN873" s="7"/>
      <c r="BO873" s="4"/>
      <c r="BP873" s="8"/>
      <c r="BQ873" s="4"/>
      <c r="BR873" s="8"/>
      <c r="BS873" s="7"/>
      <c r="BT873" s="7"/>
      <c r="BU873" s="2" t="s">
        <v>287</v>
      </c>
      <c r="BV873" s="2" t="s">
        <v>237</v>
      </c>
      <c r="BW873" s="2" t="s">
        <v>226</v>
      </c>
      <c r="BX873" s="2" t="s">
        <v>4684</v>
      </c>
      <c r="BY873" s="2" t="s">
        <v>238</v>
      </c>
      <c r="BZ873" s="2" t="s">
        <v>226</v>
      </c>
      <c r="CA873" s="4"/>
      <c r="CB873" s="8"/>
      <c r="CC873" s="4">
        <v>9</v>
      </c>
      <c r="CD873" s="8">
        <v>832.59</v>
      </c>
      <c r="CE873" s="7">
        <v>-1</v>
      </c>
      <c r="CF873" s="7">
        <v>-1</v>
      </c>
      <c r="CG873" s="2" t="s">
        <v>239</v>
      </c>
      <c r="CH873" s="2" t="s">
        <v>237</v>
      </c>
      <c r="CI873" s="2" t="s">
        <v>4260</v>
      </c>
      <c r="CJ873" s="2" t="s">
        <v>1853</v>
      </c>
      <c r="CK873" s="2" t="s">
        <v>238</v>
      </c>
      <c r="CL873" s="2" t="s">
        <v>226</v>
      </c>
      <c r="CM873" s="4"/>
      <c r="CN873" s="8"/>
      <c r="CO873" s="4">
        <v>7</v>
      </c>
      <c r="CP873" s="8">
        <v>629.58</v>
      </c>
      <c r="CQ873" s="7">
        <v>-1</v>
      </c>
      <c r="CR873" s="7">
        <v>-1</v>
      </c>
      <c r="CS873" s="2" t="s">
        <v>239</v>
      </c>
      <c r="CT873" s="2" t="s">
        <v>237</v>
      </c>
      <c r="CU873" s="2" t="s">
        <v>5225</v>
      </c>
      <c r="CV873" s="2" t="s">
        <v>5327</v>
      </c>
      <c r="CW873" s="2" t="s">
        <v>238</v>
      </c>
      <c r="CX873" s="2" t="s">
        <v>226</v>
      </c>
      <c r="CY873" s="4"/>
      <c r="CZ873" s="8"/>
      <c r="DA873" s="4">
        <v>10</v>
      </c>
      <c r="DB873" s="8">
        <v>858.6</v>
      </c>
      <c r="DC873" s="7">
        <v>-1</v>
      </c>
      <c r="DD873" s="7">
        <v>-1</v>
      </c>
      <c r="DE873" s="2" t="s">
        <v>239</v>
      </c>
      <c r="DF873" s="2" t="s">
        <v>237</v>
      </c>
      <c r="DG873" s="2" t="s">
        <v>1846</v>
      </c>
      <c r="DH873" s="2" t="s">
        <v>1733</v>
      </c>
      <c r="DI873" s="2" t="s">
        <v>238</v>
      </c>
      <c r="DJ873" s="2" t="s">
        <v>226</v>
      </c>
      <c r="DK873" s="4"/>
      <c r="DL873" s="8"/>
      <c r="DM873" s="4"/>
      <c r="DN873" s="8"/>
      <c r="DO873" s="7"/>
      <c r="DP873" s="7"/>
      <c r="DQ873" s="2" t="s">
        <v>239</v>
      </c>
      <c r="DR873" s="2" t="s">
        <v>237</v>
      </c>
      <c r="DS873" s="2" t="s">
        <v>1243</v>
      </c>
      <c r="DT873" s="2" t="s">
        <v>3409</v>
      </c>
      <c r="DU873" s="2" t="s">
        <v>291</v>
      </c>
      <c r="DV873" s="2" t="s">
        <v>226</v>
      </c>
      <c r="DW873" s="4"/>
      <c r="DX873" s="8"/>
      <c r="DY873" s="4">
        <v>1</v>
      </c>
      <c r="DZ873" s="8">
        <v>89.4</v>
      </c>
      <c r="EA873" s="7">
        <v>-1</v>
      </c>
      <c r="EB873" s="7">
        <v>-1</v>
      </c>
      <c r="EC873" s="2" t="s">
        <v>239</v>
      </c>
      <c r="ED873" s="2" t="s">
        <v>237</v>
      </c>
      <c r="EE873" s="2" t="s">
        <v>379</v>
      </c>
      <c r="EF873" s="2" t="s">
        <v>2377</v>
      </c>
      <c r="EG873" s="2" t="s">
        <v>238</v>
      </c>
      <c r="EH873" s="2" t="s">
        <v>226</v>
      </c>
      <c r="EI873" s="4"/>
      <c r="EJ873" s="8"/>
      <c r="EK873" s="4">
        <v>3</v>
      </c>
      <c r="EL873" s="8">
        <v>254.61</v>
      </c>
      <c r="EM873" s="7">
        <v>-1</v>
      </c>
      <c r="EN873" s="7">
        <v>-1</v>
      </c>
      <c r="EO873" s="2" t="s">
        <v>239</v>
      </c>
      <c r="EP873" s="2" t="s">
        <v>237</v>
      </c>
      <c r="EQ873" s="2" t="s">
        <v>2692</v>
      </c>
      <c r="ER873" s="2" t="s">
        <v>1109</v>
      </c>
      <c r="ES873" s="2" t="s">
        <v>238</v>
      </c>
      <c r="ET873" s="2" t="s">
        <v>226</v>
      </c>
      <c r="EU873" s="4"/>
      <c r="EV873" s="8"/>
      <c r="EW873" s="4">
        <v>20</v>
      </c>
      <c r="EX873" s="8">
        <v>1703</v>
      </c>
      <c r="EY873" s="7">
        <v>-1</v>
      </c>
      <c r="EZ873" s="7">
        <v>-1</v>
      </c>
      <c r="FA873" s="2" t="s">
        <v>239</v>
      </c>
      <c r="FB873" s="2" t="s">
        <v>237</v>
      </c>
      <c r="FC873" s="2" t="s">
        <v>1867</v>
      </c>
      <c r="FD873" s="2" t="s">
        <v>2362</v>
      </c>
      <c r="FE873" s="2" t="s">
        <v>238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237</v>
      </c>
      <c r="FO873" s="2" t="s">
        <v>1083</v>
      </c>
      <c r="FP873" s="2" t="s">
        <v>4620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226</v>
      </c>
      <c r="FZ873" s="2" t="s">
        <v>226</v>
      </c>
      <c r="GA873" s="2" t="s">
        <v>226</v>
      </c>
      <c r="GB873" s="2" t="s">
        <v>226</v>
      </c>
      <c r="GC873" s="2" t="s">
        <v>226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252</v>
      </c>
      <c r="GL873" s="2" t="s">
        <v>237</v>
      </c>
      <c r="GM873" s="2" t="s">
        <v>226</v>
      </c>
      <c r="GN873" s="2" t="s">
        <v>226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239</v>
      </c>
      <c r="GX873" s="2" t="s">
        <v>237</v>
      </c>
      <c r="GY873" s="2" t="s">
        <v>1041</v>
      </c>
      <c r="GZ873" s="2" t="s">
        <v>1079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252</v>
      </c>
      <c r="HJ873" s="2" t="s">
        <v>237</v>
      </c>
      <c r="HK873" s="2" t="s">
        <v>226</v>
      </c>
      <c r="HL873" s="2" t="s">
        <v>226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237</v>
      </c>
      <c r="HW873" s="2" t="s">
        <v>594</v>
      </c>
      <c r="HX873" s="2" t="s">
        <v>622</v>
      </c>
      <c r="HY873" s="2" t="s">
        <v>238</v>
      </c>
      <c r="HZ873" s="2" t="s">
        <v>226</v>
      </c>
      <c r="IA873" s="4"/>
      <c r="IB873" s="8"/>
      <c r="IC873" s="4">
        <v>8</v>
      </c>
      <c r="ID873" s="8">
        <v>749.68</v>
      </c>
      <c r="IE873" s="7">
        <v>-1</v>
      </c>
      <c r="IF873" s="7">
        <v>-1</v>
      </c>
      <c r="IG873" s="2" t="s">
        <v>239</v>
      </c>
      <c r="IH873" s="2" t="s">
        <v>237</v>
      </c>
      <c r="II873" s="2" t="s">
        <v>2280</v>
      </c>
      <c r="IJ873" s="2" t="s">
        <v>3432</v>
      </c>
      <c r="IK873" s="2" t="s">
        <v>238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226</v>
      </c>
      <c r="IT873" s="2" t="s">
        <v>226</v>
      </c>
      <c r="IU873" s="2" t="s">
        <v>226</v>
      </c>
      <c r="IV873" s="2" t="s">
        <v>226</v>
      </c>
      <c r="IW873" s="2" t="s">
        <v>226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252</v>
      </c>
      <c r="JF873" s="2" t="s">
        <v>237</v>
      </c>
      <c r="JG873" s="2" t="s">
        <v>226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252</v>
      </c>
      <c r="JR873" s="2" t="s">
        <v>237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236</v>
      </c>
      <c r="KD873" s="2" t="s">
        <v>237</v>
      </c>
      <c r="KE873" s="2" t="s">
        <v>226</v>
      </c>
      <c r="KF873" s="2" t="s">
        <v>226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337</v>
      </c>
      <c r="KP873" s="2" t="s">
        <v>237</v>
      </c>
      <c r="KQ873" s="2" t="s">
        <v>226</v>
      </c>
      <c r="KR873" s="2" t="s">
        <v>226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239</v>
      </c>
      <c r="LB873" s="2" t="s">
        <v>237</v>
      </c>
      <c r="LC873" s="2" t="s">
        <v>1823</v>
      </c>
      <c r="LD873" s="2" t="s">
        <v>226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252</v>
      </c>
      <c r="LN873" s="2" t="s">
        <v>237</v>
      </c>
      <c r="LO873" s="2" t="s">
        <v>226</v>
      </c>
      <c r="LP873" s="2" t="s">
        <v>226</v>
      </c>
      <c r="LQ873" s="2" t="s">
        <v>238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226</v>
      </c>
      <c r="MA873" s="2" t="s">
        <v>226</v>
      </c>
      <c r="MB873" s="2" t="s">
        <v>226</v>
      </c>
      <c r="MC873" s="2" t="s">
        <v>226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226</v>
      </c>
      <c r="ML873" s="2" t="s">
        <v>226</v>
      </c>
      <c r="MM873" s="2" t="s">
        <v>226</v>
      </c>
      <c r="MN873" s="2" t="s">
        <v>226</v>
      </c>
      <c r="MO873" s="2" t="s">
        <v>226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236</v>
      </c>
      <c r="MX873" s="2" t="s">
        <v>237</v>
      </c>
      <c r="MY873" s="2" t="s">
        <v>226</v>
      </c>
      <c r="MZ873" s="2" t="s">
        <v>226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239</v>
      </c>
      <c r="NJ873" s="2" t="s">
        <v>237</v>
      </c>
      <c r="NK873" s="2" t="s">
        <v>3422</v>
      </c>
      <c r="NL873" s="2" t="s">
        <v>3246</v>
      </c>
      <c r="NM873" s="2" t="s">
        <v>238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239</v>
      </c>
      <c r="NV873" s="2" t="s">
        <v>237</v>
      </c>
      <c r="NW873" s="2" t="s">
        <v>820</v>
      </c>
      <c r="NX873" s="2" t="s">
        <v>1885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252</v>
      </c>
      <c r="OH873" s="2" t="s">
        <v>237</v>
      </c>
      <c r="OI873" s="2" t="s">
        <v>226</v>
      </c>
      <c r="OJ873" s="2" t="s">
        <v>226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252</v>
      </c>
      <c r="OT873" s="2" t="s">
        <v>237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252</v>
      </c>
      <c r="PF873" s="2" t="s">
        <v>237</v>
      </c>
      <c r="PG873" s="2" t="s">
        <v>226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236</v>
      </c>
      <c r="QP873" s="2" t="s">
        <v>237</v>
      </c>
      <c r="QQ873" s="2" t="s">
        <v>226</v>
      </c>
      <c r="QR873" s="2" t="s">
        <v>226</v>
      </c>
      <c r="QS873" s="2" t="s">
        <v>238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266</v>
      </c>
      <c r="RB873" s="2" t="s">
        <v>237</v>
      </c>
      <c r="RC873" s="2" t="s">
        <v>226</v>
      </c>
      <c r="RD873" s="2" t="s">
        <v>226</v>
      </c>
      <c r="RE873" s="2" t="s">
        <v>238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252</v>
      </c>
      <c r="RN873" s="2" t="s">
        <v>237</v>
      </c>
      <c r="RO873" s="2" t="s">
        <v>226</v>
      </c>
      <c r="RP873" s="2" t="s">
        <v>226</v>
      </c>
      <c r="RQ873" s="2" t="s">
        <v>238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239</v>
      </c>
      <c r="RZ873" s="2" t="s">
        <v>237</v>
      </c>
      <c r="SA873" s="2" t="s">
        <v>1593</v>
      </c>
      <c r="SB873" s="2" t="s">
        <v>1014</v>
      </c>
      <c r="SC873" s="2" t="s">
        <v>238</v>
      </c>
      <c r="SD873" s="2" t="s">
        <v>226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</row>
    <row r="874">
      <c r="A874" s="2" t="s">
        <v>5427</v>
      </c>
      <c r="B874" s="2" t="s">
        <v>577</v>
      </c>
      <c r="C874" s="2" t="s">
        <v>5194</v>
      </c>
      <c r="D874" s="2" t="s">
        <v>215</v>
      </c>
      <c r="E874" s="2" t="s">
        <v>216</v>
      </c>
      <c r="F874" s="2" t="s">
        <v>5428</v>
      </c>
      <c r="G874" s="2" t="s">
        <v>5429</v>
      </c>
      <c r="H874" s="2" t="s">
        <v>5430</v>
      </c>
      <c r="I874" s="2" t="s">
        <v>5318</v>
      </c>
      <c r="J874" s="2" t="s">
        <v>221</v>
      </c>
      <c r="K874" s="2" t="s">
        <v>405</v>
      </c>
      <c r="L874" s="3">
        <v>57.6</v>
      </c>
      <c r="M874" s="3">
        <v>60.48</v>
      </c>
      <c r="N874" s="3">
        <v>139.99</v>
      </c>
      <c r="O874" s="2" t="s">
        <v>302</v>
      </c>
      <c r="P874" s="2" t="s">
        <v>284</v>
      </c>
      <c r="Q874" s="2" t="s">
        <v>225</v>
      </c>
      <c r="R874" s="2" t="s">
        <v>226</v>
      </c>
      <c r="S874" s="2" t="s">
        <v>5431</v>
      </c>
      <c r="T874" s="2" t="s">
        <v>228</v>
      </c>
      <c r="U874" s="2" t="s">
        <v>452</v>
      </c>
      <c r="V874" s="2" t="s">
        <v>1285</v>
      </c>
      <c r="W874" s="2" t="s">
        <v>971</v>
      </c>
      <c r="X874" s="2" t="s">
        <v>2542</v>
      </c>
      <c r="Y874" s="2" t="s">
        <v>1040</v>
      </c>
      <c r="Z874" s="4"/>
      <c r="AA874" s="4">
        <f>=ROUNDDOWN({0},0)</f>
      </c>
      <c r="AB874" s="5"/>
      <c r="AC874" s="2" t="s">
        <v>226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/>
      <c r="AQ874" s="8"/>
      <c r="AR874" s="4">
        <v>60</v>
      </c>
      <c r="AS874" s="8">
        <v>2809.42</v>
      </c>
      <c r="AT874" s="7">
        <v>-1</v>
      </c>
      <c r="AU874" s="7">
        <v>-1</v>
      </c>
      <c r="AV874" s="4" t="s">
        <v>226</v>
      </c>
      <c r="AW874" s="8" t="s">
        <v>226</v>
      </c>
      <c r="AX874" s="4">
        <v>122</v>
      </c>
      <c r="AY874" s="8">
        <v>5953.2</v>
      </c>
      <c r="AZ874" s="7" t="s">
        <v>226</v>
      </c>
      <c r="BA874" s="7" t="s">
        <v>226</v>
      </c>
      <c r="BB874" s="7"/>
      <c r="BC874" s="4" t="s">
        <v>226</v>
      </c>
      <c r="BD874" s="8" t="s">
        <v>226</v>
      </c>
      <c r="BE874" s="4">
        <v>122</v>
      </c>
      <c r="BF874" s="8">
        <v>5953.2</v>
      </c>
      <c r="BG874" s="7" t="s">
        <v>226</v>
      </c>
      <c r="BH874" s="7" t="s">
        <v>226</v>
      </c>
      <c r="BI874" s="7"/>
      <c r="BJ874" s="4"/>
      <c r="BK874" s="8"/>
      <c r="BL874" s="2" t="s">
        <v>5053</v>
      </c>
      <c r="BM874" s="7"/>
      <c r="BN874" s="7"/>
      <c r="BO874" s="4"/>
      <c r="BP874" s="8"/>
      <c r="BQ874" s="4"/>
      <c r="BR874" s="8"/>
      <c r="BS874" s="7"/>
      <c r="BT874" s="7"/>
      <c r="BU874" s="2" t="s">
        <v>287</v>
      </c>
      <c r="BV874" s="2" t="s">
        <v>237</v>
      </c>
      <c r="BW874" s="2" t="s">
        <v>226</v>
      </c>
      <c r="BX874" s="2" t="s">
        <v>2312</v>
      </c>
      <c r="BY874" s="2" t="s">
        <v>238</v>
      </c>
      <c r="BZ874" s="2" t="s">
        <v>226</v>
      </c>
      <c r="CA874" s="4"/>
      <c r="CB874" s="8"/>
      <c r="CC874" s="4">
        <v>10</v>
      </c>
      <c r="CD874" s="8">
        <v>698.2</v>
      </c>
      <c r="CE874" s="7">
        <v>-1</v>
      </c>
      <c r="CF874" s="7">
        <v>-1</v>
      </c>
      <c r="CG874" s="2" t="s">
        <v>239</v>
      </c>
      <c r="CH874" s="2" t="s">
        <v>237</v>
      </c>
      <c r="CI874" s="2" t="s">
        <v>976</v>
      </c>
      <c r="CJ874" s="2" t="s">
        <v>1053</v>
      </c>
      <c r="CK874" s="2" t="s">
        <v>238</v>
      </c>
      <c r="CL874" s="2" t="s">
        <v>226</v>
      </c>
      <c r="CM874" s="4"/>
      <c r="CN874" s="8"/>
      <c r="CO874" s="4">
        <v>4</v>
      </c>
      <c r="CP874" s="8">
        <v>104.52</v>
      </c>
      <c r="CQ874" s="7">
        <v>-1</v>
      </c>
      <c r="CR874" s="7">
        <v>-1</v>
      </c>
      <c r="CS874" s="2" t="s">
        <v>239</v>
      </c>
      <c r="CT874" s="2" t="s">
        <v>237</v>
      </c>
      <c r="CU874" s="2" t="s">
        <v>1381</v>
      </c>
      <c r="CV874" s="2" t="s">
        <v>4418</v>
      </c>
      <c r="CW874" s="2" t="s">
        <v>238</v>
      </c>
      <c r="CX874" s="2" t="s">
        <v>226</v>
      </c>
      <c r="CY874" s="4"/>
      <c r="CZ874" s="8"/>
      <c r="DA874" s="4">
        <v>8</v>
      </c>
      <c r="DB874" s="8">
        <v>480</v>
      </c>
      <c r="DC874" s="7">
        <v>-1</v>
      </c>
      <c r="DD874" s="7">
        <v>-1</v>
      </c>
      <c r="DE874" s="2" t="s">
        <v>239</v>
      </c>
      <c r="DF874" s="2" t="s">
        <v>237</v>
      </c>
      <c r="DG874" s="2" t="s">
        <v>1627</v>
      </c>
      <c r="DH874" s="2" t="s">
        <v>1043</v>
      </c>
      <c r="DI874" s="2" t="s">
        <v>291</v>
      </c>
      <c r="DJ874" s="2" t="s">
        <v>226</v>
      </c>
      <c r="DK874" s="4"/>
      <c r="DL874" s="8"/>
      <c r="DM874" s="4">
        <v>7</v>
      </c>
      <c r="DN874" s="8">
        <v>191.4</v>
      </c>
      <c r="DO874" s="7">
        <v>-1</v>
      </c>
      <c r="DP874" s="7">
        <v>-1</v>
      </c>
      <c r="DQ874" s="2" t="s">
        <v>239</v>
      </c>
      <c r="DR874" s="2" t="s">
        <v>237</v>
      </c>
      <c r="DS874" s="2" t="s">
        <v>1237</v>
      </c>
      <c r="DT874" s="2" t="s">
        <v>1056</v>
      </c>
      <c r="DU874" s="2" t="s">
        <v>291</v>
      </c>
      <c r="DV874" s="2" t="s">
        <v>226</v>
      </c>
      <c r="DW874" s="4"/>
      <c r="DX874" s="8"/>
      <c r="DY874" s="4">
        <v>21</v>
      </c>
      <c r="DZ874" s="8">
        <v>685.8</v>
      </c>
      <c r="EA874" s="7">
        <v>-1</v>
      </c>
      <c r="EB874" s="7">
        <v>-1</v>
      </c>
      <c r="EC874" s="2" t="s">
        <v>239</v>
      </c>
      <c r="ED874" s="2" t="s">
        <v>237</v>
      </c>
      <c r="EE874" s="2" t="s">
        <v>1402</v>
      </c>
      <c r="EF874" s="2" t="s">
        <v>4072</v>
      </c>
      <c r="EG874" s="2" t="s">
        <v>238</v>
      </c>
      <c r="EH874" s="2" t="s">
        <v>226</v>
      </c>
      <c r="EI874" s="4"/>
      <c r="EJ874" s="8"/>
      <c r="EK874" s="4">
        <v>4</v>
      </c>
      <c r="EL874" s="8">
        <v>259.84</v>
      </c>
      <c r="EM874" s="7">
        <v>-1</v>
      </c>
      <c r="EN874" s="7">
        <v>-1</v>
      </c>
      <c r="EO874" s="2" t="s">
        <v>239</v>
      </c>
      <c r="EP874" s="2" t="s">
        <v>237</v>
      </c>
      <c r="EQ874" s="2" t="s">
        <v>985</v>
      </c>
      <c r="ER874" s="2" t="s">
        <v>986</v>
      </c>
      <c r="ES874" s="2" t="s">
        <v>238</v>
      </c>
      <c r="ET874" s="2" t="s">
        <v>226</v>
      </c>
      <c r="EU874" s="4"/>
      <c r="EV874" s="8"/>
      <c r="EW874" s="4">
        <v>4</v>
      </c>
      <c r="EX874" s="8">
        <v>269.9</v>
      </c>
      <c r="EY874" s="7">
        <v>-1</v>
      </c>
      <c r="EZ874" s="7">
        <v>-1</v>
      </c>
      <c r="FA874" s="2" t="s">
        <v>239</v>
      </c>
      <c r="FB874" s="2" t="s">
        <v>237</v>
      </c>
      <c r="FC874" s="2" t="s">
        <v>1377</v>
      </c>
      <c r="FD874" s="2" t="s">
        <v>1977</v>
      </c>
      <c r="FE874" s="2" t="s">
        <v>238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237</v>
      </c>
      <c r="FO874" s="2" t="s">
        <v>2334</v>
      </c>
      <c r="FP874" s="2" t="s">
        <v>1394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226</v>
      </c>
      <c r="FZ874" s="2" t="s">
        <v>226</v>
      </c>
      <c r="GA874" s="2" t="s">
        <v>226</v>
      </c>
      <c r="GB874" s="2" t="s">
        <v>226</v>
      </c>
      <c r="GC874" s="2" t="s">
        <v>226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252</v>
      </c>
      <c r="GL874" s="2" t="s">
        <v>237</v>
      </c>
      <c r="GM874" s="2" t="s">
        <v>226</v>
      </c>
      <c r="GN874" s="2" t="s">
        <v>226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239</v>
      </c>
      <c r="GX874" s="2" t="s">
        <v>237</v>
      </c>
      <c r="GY874" s="2" t="s">
        <v>3222</v>
      </c>
      <c r="GZ874" s="2" t="s">
        <v>1084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252</v>
      </c>
      <c r="HJ874" s="2" t="s">
        <v>237</v>
      </c>
      <c r="HK874" s="2" t="s">
        <v>226</v>
      </c>
      <c r="HL874" s="2" t="s">
        <v>226</v>
      </c>
      <c r="HM874" s="2" t="s">
        <v>238</v>
      </c>
      <c r="HN874" s="2" t="s">
        <v>226</v>
      </c>
      <c r="HO874" s="4"/>
      <c r="HP874" s="8"/>
      <c r="HQ874" s="4">
        <v>2</v>
      </c>
      <c r="HR874" s="8">
        <v>119.76</v>
      </c>
      <c r="HS874" s="7">
        <v>-1</v>
      </c>
      <c r="HT874" s="7">
        <v>-1</v>
      </c>
      <c r="HU874" s="2" t="s">
        <v>239</v>
      </c>
      <c r="HV874" s="2" t="s">
        <v>237</v>
      </c>
      <c r="HW874" s="2" t="s">
        <v>2153</v>
      </c>
      <c r="HX874" s="2" t="s">
        <v>1009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239</v>
      </c>
      <c r="IH874" s="2" t="s">
        <v>237</v>
      </c>
      <c r="II874" s="2" t="s">
        <v>2280</v>
      </c>
      <c r="IJ874" s="2" t="s">
        <v>3023</v>
      </c>
      <c r="IK874" s="2" t="s">
        <v>238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226</v>
      </c>
      <c r="IT874" s="2" t="s">
        <v>226</v>
      </c>
      <c r="IU874" s="2" t="s">
        <v>226</v>
      </c>
      <c r="IV874" s="2" t="s">
        <v>226</v>
      </c>
      <c r="IW874" s="2" t="s">
        <v>226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252</v>
      </c>
      <c r="JF874" s="2" t="s">
        <v>237</v>
      </c>
      <c r="JG874" s="2" t="s">
        <v>226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239</v>
      </c>
      <c r="JR874" s="2" t="s">
        <v>237</v>
      </c>
      <c r="JS874" s="2" t="s">
        <v>3412</v>
      </c>
      <c r="JT874" s="2" t="s">
        <v>870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237</v>
      </c>
      <c r="KE874" s="2" t="s">
        <v>226</v>
      </c>
      <c r="KF874" s="2" t="s">
        <v>226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239</v>
      </c>
      <c r="KP874" s="2" t="s">
        <v>237</v>
      </c>
      <c r="KQ874" s="2" t="s">
        <v>1267</v>
      </c>
      <c r="KR874" s="2" t="s">
        <v>1078</v>
      </c>
      <c r="KS874" s="2" t="s">
        <v>238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239</v>
      </c>
      <c r="LB874" s="2" t="s">
        <v>237</v>
      </c>
      <c r="LC874" s="2" t="s">
        <v>1222</v>
      </c>
      <c r="LD874" s="2" t="s">
        <v>1116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239</v>
      </c>
      <c r="LN874" s="2" t="s">
        <v>237</v>
      </c>
      <c r="LO874" s="2" t="s">
        <v>3575</v>
      </c>
      <c r="LP874" s="2" t="s">
        <v>2171</v>
      </c>
      <c r="LQ874" s="2" t="s">
        <v>238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226</v>
      </c>
      <c r="MA874" s="2" t="s">
        <v>226</v>
      </c>
      <c r="MB874" s="2" t="s">
        <v>226</v>
      </c>
      <c r="MC874" s="2" t="s">
        <v>226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226</v>
      </c>
      <c r="ML874" s="2" t="s">
        <v>226</v>
      </c>
      <c r="MM874" s="2" t="s">
        <v>226</v>
      </c>
      <c r="MN874" s="2" t="s">
        <v>226</v>
      </c>
      <c r="MO874" s="2" t="s">
        <v>226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252</v>
      </c>
      <c r="MX874" s="2" t="s">
        <v>237</v>
      </c>
      <c r="MY874" s="2" t="s">
        <v>226</v>
      </c>
      <c r="MZ874" s="2" t="s">
        <v>226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239</v>
      </c>
      <c r="NJ874" s="2" t="s">
        <v>237</v>
      </c>
      <c r="NK874" s="2" t="s">
        <v>1039</v>
      </c>
      <c r="NL874" s="2" t="s">
        <v>1911</v>
      </c>
      <c r="NM874" s="2" t="s">
        <v>291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239</v>
      </c>
      <c r="NV874" s="2" t="s">
        <v>237</v>
      </c>
      <c r="NW874" s="2" t="s">
        <v>1833</v>
      </c>
      <c r="NX874" s="2" t="s">
        <v>5432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252</v>
      </c>
      <c r="OH874" s="2" t="s">
        <v>237</v>
      </c>
      <c r="OI874" s="2" t="s">
        <v>226</v>
      </c>
      <c r="OJ874" s="2" t="s">
        <v>226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252</v>
      </c>
      <c r="OT874" s="2" t="s">
        <v>237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226</v>
      </c>
      <c r="PF874" s="2" t="s">
        <v>226</v>
      </c>
      <c r="PG874" s="2" t="s">
        <v>226</v>
      </c>
      <c r="PH874" s="2" t="s">
        <v>226</v>
      </c>
      <c r="PI874" s="2" t="s">
        <v>226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239</v>
      </c>
      <c r="QP874" s="2" t="s">
        <v>237</v>
      </c>
      <c r="QQ874" s="2" t="s">
        <v>1388</v>
      </c>
      <c r="QR874" s="2" t="s">
        <v>226</v>
      </c>
      <c r="QS874" s="2" t="s">
        <v>238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266</v>
      </c>
      <c r="RB874" s="2" t="s">
        <v>237</v>
      </c>
      <c r="RC874" s="2" t="s">
        <v>226</v>
      </c>
      <c r="RD874" s="2" t="s">
        <v>226</v>
      </c>
      <c r="RE874" s="2" t="s">
        <v>238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252</v>
      </c>
      <c r="RN874" s="2" t="s">
        <v>237</v>
      </c>
      <c r="RO874" s="2" t="s">
        <v>226</v>
      </c>
      <c r="RP874" s="2" t="s">
        <v>226</v>
      </c>
      <c r="RQ874" s="2" t="s">
        <v>238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239</v>
      </c>
      <c r="RZ874" s="2" t="s">
        <v>237</v>
      </c>
      <c r="SA874" s="2" t="s">
        <v>1584</v>
      </c>
      <c r="SB874" s="2" t="s">
        <v>4388</v>
      </c>
      <c r="SC874" s="2" t="s">
        <v>238</v>
      </c>
      <c r="SD874" s="2" t="s">
        <v>226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</row>
    <row r="875">
      <c r="A875" s="2" t="s">
        <v>5433</v>
      </c>
      <c r="B875" s="2" t="s">
        <v>577</v>
      </c>
      <c r="C875" s="2" t="s">
        <v>5194</v>
      </c>
      <c r="D875" s="2" t="s">
        <v>215</v>
      </c>
      <c r="E875" s="2" t="s">
        <v>216</v>
      </c>
      <c r="F875" s="2" t="s">
        <v>5428</v>
      </c>
      <c r="G875" s="2" t="s">
        <v>5429</v>
      </c>
      <c r="H875" s="2" t="s">
        <v>5430</v>
      </c>
      <c r="I875" s="2" t="s">
        <v>5318</v>
      </c>
      <c r="J875" s="2" t="s">
        <v>268</v>
      </c>
      <c r="K875" s="2" t="s">
        <v>405</v>
      </c>
      <c r="L875" s="3">
        <v>68.6</v>
      </c>
      <c r="M875" s="3">
        <v>72.03</v>
      </c>
      <c r="N875" s="3">
        <v>159.99</v>
      </c>
      <c r="O875" s="2" t="s">
        <v>302</v>
      </c>
      <c r="P875" s="2" t="s">
        <v>284</v>
      </c>
      <c r="Q875" s="2" t="s">
        <v>225</v>
      </c>
      <c r="R875" s="2" t="s">
        <v>226</v>
      </c>
      <c r="S875" s="2" t="s">
        <v>5431</v>
      </c>
      <c r="T875" s="2" t="s">
        <v>228</v>
      </c>
      <c r="U875" s="2" t="s">
        <v>452</v>
      </c>
      <c r="V875" s="2" t="s">
        <v>1285</v>
      </c>
      <c r="W875" s="2" t="s">
        <v>971</v>
      </c>
      <c r="X875" s="2" t="s">
        <v>2542</v>
      </c>
      <c r="Y875" s="2" t="s">
        <v>1040</v>
      </c>
      <c r="Z875" s="4"/>
      <c r="AA875" s="4">
        <f>=ROUNDDOWN({0},0)</f>
      </c>
      <c r="AB875" s="5"/>
      <c r="AC875" s="2" t="s">
        <v>226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/>
      <c r="AQ875" s="8"/>
      <c r="AR875" s="4">
        <v>62</v>
      </c>
      <c r="AS875" s="8">
        <v>3143.78</v>
      </c>
      <c r="AT875" s="7">
        <v>-1</v>
      </c>
      <c r="AU875" s="7">
        <v>-1</v>
      </c>
      <c r="AV875" s="4" t="s">
        <v>226</v>
      </c>
      <c r="AW875" s="8" t="s">
        <v>226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/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/>
      <c r="BJ875" s="4"/>
      <c r="BK875" s="8"/>
      <c r="BL875" s="2" t="s">
        <v>5434</v>
      </c>
      <c r="BM875" s="7"/>
      <c r="BN875" s="7"/>
      <c r="BO875" s="4"/>
      <c r="BP875" s="8"/>
      <c r="BQ875" s="4"/>
      <c r="BR875" s="8"/>
      <c r="BS875" s="7"/>
      <c r="BT875" s="7"/>
      <c r="BU875" s="2" t="s">
        <v>287</v>
      </c>
      <c r="BV875" s="2" t="s">
        <v>237</v>
      </c>
      <c r="BW875" s="2" t="s">
        <v>226</v>
      </c>
      <c r="BX875" s="2" t="s">
        <v>1208</v>
      </c>
      <c r="BY875" s="2" t="s">
        <v>238</v>
      </c>
      <c r="BZ875" s="2" t="s">
        <v>226</v>
      </c>
      <c r="CA875" s="4"/>
      <c r="CB875" s="8"/>
      <c r="CC875" s="4">
        <v>13</v>
      </c>
      <c r="CD875" s="8">
        <v>1072.5</v>
      </c>
      <c r="CE875" s="7">
        <v>-1</v>
      </c>
      <c r="CF875" s="7">
        <v>-1</v>
      </c>
      <c r="CG875" s="2" t="s">
        <v>239</v>
      </c>
      <c r="CH875" s="2" t="s">
        <v>237</v>
      </c>
      <c r="CI875" s="2" t="s">
        <v>976</v>
      </c>
      <c r="CJ875" s="2" t="s">
        <v>1053</v>
      </c>
      <c r="CK875" s="2" t="s">
        <v>238</v>
      </c>
      <c r="CL875" s="2" t="s">
        <v>226</v>
      </c>
      <c r="CM875" s="4"/>
      <c r="CN875" s="8"/>
      <c r="CO875" s="4">
        <v>11</v>
      </c>
      <c r="CP875" s="8">
        <v>342.32</v>
      </c>
      <c r="CQ875" s="7">
        <v>-1</v>
      </c>
      <c r="CR875" s="7">
        <v>-1</v>
      </c>
      <c r="CS875" s="2" t="s">
        <v>239</v>
      </c>
      <c r="CT875" s="2" t="s">
        <v>237</v>
      </c>
      <c r="CU875" s="2" t="s">
        <v>1381</v>
      </c>
      <c r="CV875" s="2" t="s">
        <v>1360</v>
      </c>
      <c r="CW875" s="2" t="s">
        <v>238</v>
      </c>
      <c r="CX875" s="2" t="s">
        <v>226</v>
      </c>
      <c r="CY875" s="4"/>
      <c r="CZ875" s="8"/>
      <c r="DA875" s="4">
        <v>2</v>
      </c>
      <c r="DB875" s="8">
        <v>142.78</v>
      </c>
      <c r="DC875" s="7">
        <v>-1</v>
      </c>
      <c r="DD875" s="7">
        <v>-1</v>
      </c>
      <c r="DE875" s="2" t="s">
        <v>239</v>
      </c>
      <c r="DF875" s="2" t="s">
        <v>237</v>
      </c>
      <c r="DG875" s="2" t="s">
        <v>1627</v>
      </c>
      <c r="DH875" s="2" t="s">
        <v>1094</v>
      </c>
      <c r="DI875" s="2" t="s">
        <v>291</v>
      </c>
      <c r="DJ875" s="2" t="s">
        <v>226</v>
      </c>
      <c r="DK875" s="4"/>
      <c r="DL875" s="8"/>
      <c r="DM875" s="4">
        <v>9</v>
      </c>
      <c r="DN875" s="8">
        <v>288.6</v>
      </c>
      <c r="DO875" s="7">
        <v>-1</v>
      </c>
      <c r="DP875" s="7">
        <v>-1</v>
      </c>
      <c r="DQ875" s="2" t="s">
        <v>239</v>
      </c>
      <c r="DR875" s="2" t="s">
        <v>237</v>
      </c>
      <c r="DS875" s="2" t="s">
        <v>1237</v>
      </c>
      <c r="DT875" s="2" t="s">
        <v>5435</v>
      </c>
      <c r="DU875" s="2" t="s">
        <v>291</v>
      </c>
      <c r="DV875" s="2" t="s">
        <v>226</v>
      </c>
      <c r="DW875" s="4"/>
      <c r="DX875" s="8"/>
      <c r="DY875" s="4">
        <v>18</v>
      </c>
      <c r="DZ875" s="8">
        <v>680.64</v>
      </c>
      <c r="EA875" s="7">
        <v>-1</v>
      </c>
      <c r="EB875" s="7">
        <v>-1</v>
      </c>
      <c r="EC875" s="2" t="s">
        <v>239</v>
      </c>
      <c r="ED875" s="2" t="s">
        <v>237</v>
      </c>
      <c r="EE875" s="2" t="s">
        <v>1402</v>
      </c>
      <c r="EF875" s="2" t="s">
        <v>1463</v>
      </c>
      <c r="EG875" s="2" t="s">
        <v>238</v>
      </c>
      <c r="EH875" s="2" t="s">
        <v>226</v>
      </c>
      <c r="EI875" s="4"/>
      <c r="EJ875" s="8"/>
      <c r="EK875" s="4">
        <v>5</v>
      </c>
      <c r="EL875" s="8">
        <v>383.9</v>
      </c>
      <c r="EM875" s="7">
        <v>-1</v>
      </c>
      <c r="EN875" s="7">
        <v>-1</v>
      </c>
      <c r="EO875" s="2" t="s">
        <v>239</v>
      </c>
      <c r="EP875" s="2" t="s">
        <v>237</v>
      </c>
      <c r="EQ875" s="2" t="s">
        <v>985</v>
      </c>
      <c r="ER875" s="2" t="s">
        <v>5436</v>
      </c>
      <c r="ES875" s="2" t="s">
        <v>238</v>
      </c>
      <c r="ET875" s="2" t="s">
        <v>226</v>
      </c>
      <c r="EU875" s="4"/>
      <c r="EV875" s="8"/>
      <c r="EW875" s="4">
        <v>1</v>
      </c>
      <c r="EX875" s="8">
        <v>72.02</v>
      </c>
      <c r="EY875" s="7">
        <v>-1</v>
      </c>
      <c r="EZ875" s="7">
        <v>-1</v>
      </c>
      <c r="FA875" s="2" t="s">
        <v>239</v>
      </c>
      <c r="FB875" s="2" t="s">
        <v>237</v>
      </c>
      <c r="FC875" s="2" t="s">
        <v>1377</v>
      </c>
      <c r="FD875" s="2" t="s">
        <v>3809</v>
      </c>
      <c r="FE875" s="2" t="s">
        <v>238</v>
      </c>
      <c r="FF875" s="2" t="s">
        <v>226</v>
      </c>
      <c r="FG875" s="4"/>
      <c r="FH875" s="8"/>
      <c r="FI875" s="4">
        <v>1</v>
      </c>
      <c r="FJ875" s="8">
        <v>34.97</v>
      </c>
      <c r="FK875" s="7">
        <v>-1</v>
      </c>
      <c r="FL875" s="7">
        <v>-1</v>
      </c>
      <c r="FM875" s="2" t="s">
        <v>239</v>
      </c>
      <c r="FN875" s="2" t="s">
        <v>237</v>
      </c>
      <c r="FO875" s="2" t="s">
        <v>2334</v>
      </c>
      <c r="FP875" s="2" t="s">
        <v>1378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226</v>
      </c>
      <c r="FZ875" s="2" t="s">
        <v>226</v>
      </c>
      <c r="GA875" s="2" t="s">
        <v>226</v>
      </c>
      <c r="GB875" s="2" t="s">
        <v>226</v>
      </c>
      <c r="GC875" s="2" t="s">
        <v>226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252</v>
      </c>
      <c r="GL875" s="2" t="s">
        <v>237</v>
      </c>
      <c r="GM875" s="2" t="s">
        <v>226</v>
      </c>
      <c r="GN875" s="2" t="s">
        <v>226</v>
      </c>
      <c r="GO875" s="2" t="s">
        <v>238</v>
      </c>
      <c r="GP875" s="2" t="s">
        <v>226</v>
      </c>
      <c r="GQ875" s="4"/>
      <c r="GR875" s="8"/>
      <c r="GS875" s="4">
        <v>1</v>
      </c>
      <c r="GT875" s="8">
        <v>75.63</v>
      </c>
      <c r="GU875" s="7">
        <v>-1</v>
      </c>
      <c r="GV875" s="7">
        <v>-1</v>
      </c>
      <c r="GW875" s="2" t="s">
        <v>239</v>
      </c>
      <c r="GX875" s="2" t="s">
        <v>237</v>
      </c>
      <c r="GY875" s="2" t="s">
        <v>3222</v>
      </c>
      <c r="GZ875" s="2" t="s">
        <v>1737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252</v>
      </c>
      <c r="HJ875" s="2" t="s">
        <v>237</v>
      </c>
      <c r="HK875" s="2" t="s">
        <v>226</v>
      </c>
      <c r="HL875" s="2" t="s">
        <v>226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239</v>
      </c>
      <c r="HV875" s="2" t="s">
        <v>237</v>
      </c>
      <c r="HW875" s="2" t="s">
        <v>2153</v>
      </c>
      <c r="HX875" s="2" t="s">
        <v>1233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239</v>
      </c>
      <c r="IH875" s="2" t="s">
        <v>237</v>
      </c>
      <c r="II875" s="2" t="s">
        <v>2280</v>
      </c>
      <c r="IJ875" s="2" t="s">
        <v>3024</v>
      </c>
      <c r="IK875" s="2" t="s">
        <v>238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226</v>
      </c>
      <c r="IT875" s="2" t="s">
        <v>226</v>
      </c>
      <c r="IU875" s="2" t="s">
        <v>226</v>
      </c>
      <c r="IV875" s="2" t="s">
        <v>226</v>
      </c>
      <c r="IW875" s="2" t="s">
        <v>226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252</v>
      </c>
      <c r="JF875" s="2" t="s">
        <v>237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239</v>
      </c>
      <c r="JR875" s="2" t="s">
        <v>237</v>
      </c>
      <c r="JS875" s="2" t="s">
        <v>3412</v>
      </c>
      <c r="JT875" s="2" t="s">
        <v>323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237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239</v>
      </c>
      <c r="KP875" s="2" t="s">
        <v>237</v>
      </c>
      <c r="KQ875" s="2" t="s">
        <v>1267</v>
      </c>
      <c r="KR875" s="2" t="s">
        <v>1938</v>
      </c>
      <c r="KS875" s="2" t="s">
        <v>238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239</v>
      </c>
      <c r="LB875" s="2" t="s">
        <v>237</v>
      </c>
      <c r="LC875" s="2" t="s">
        <v>1222</v>
      </c>
      <c r="LD875" s="2" t="s">
        <v>1103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239</v>
      </c>
      <c r="LN875" s="2" t="s">
        <v>237</v>
      </c>
      <c r="LO875" s="2" t="s">
        <v>2211</v>
      </c>
      <c r="LP875" s="2" t="s">
        <v>226</v>
      </c>
      <c r="LQ875" s="2" t="s">
        <v>238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226</v>
      </c>
      <c r="MA875" s="2" t="s">
        <v>226</v>
      </c>
      <c r="MB875" s="2" t="s">
        <v>226</v>
      </c>
      <c r="MC875" s="2" t="s">
        <v>226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226</v>
      </c>
      <c r="ML875" s="2" t="s">
        <v>226</v>
      </c>
      <c r="MM875" s="2" t="s">
        <v>226</v>
      </c>
      <c r="MN875" s="2" t="s">
        <v>226</v>
      </c>
      <c r="MO875" s="2" t="s">
        <v>226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252</v>
      </c>
      <c r="MX875" s="2" t="s">
        <v>237</v>
      </c>
      <c r="MY875" s="2" t="s">
        <v>226</v>
      </c>
      <c r="MZ875" s="2" t="s">
        <v>226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239</v>
      </c>
      <c r="NJ875" s="2" t="s">
        <v>261</v>
      </c>
      <c r="NK875" s="2" t="s">
        <v>1039</v>
      </c>
      <c r="NL875" s="2" t="s">
        <v>3225</v>
      </c>
      <c r="NM875" s="2" t="s">
        <v>291</v>
      </c>
      <c r="NN875" s="2" t="s">
        <v>226</v>
      </c>
      <c r="NO875" s="4"/>
      <c r="NP875" s="8"/>
      <c r="NQ875" s="4">
        <v>1</v>
      </c>
      <c r="NR875" s="8">
        <v>50.42</v>
      </c>
      <c r="NS875" s="7">
        <v>-1</v>
      </c>
      <c r="NT875" s="7">
        <v>-1</v>
      </c>
      <c r="NU875" s="2" t="s">
        <v>239</v>
      </c>
      <c r="NV875" s="2" t="s">
        <v>237</v>
      </c>
      <c r="NW875" s="2" t="s">
        <v>1833</v>
      </c>
      <c r="NX875" s="2" t="s">
        <v>1243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252</v>
      </c>
      <c r="OH875" s="2" t="s">
        <v>237</v>
      </c>
      <c r="OI875" s="2" t="s">
        <v>226</v>
      </c>
      <c r="OJ875" s="2" t="s">
        <v>226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252</v>
      </c>
      <c r="OT875" s="2" t="s">
        <v>237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226</v>
      </c>
      <c r="PF875" s="2" t="s">
        <v>226</v>
      </c>
      <c r="PG875" s="2" t="s">
        <v>226</v>
      </c>
      <c r="PH875" s="2" t="s">
        <v>226</v>
      </c>
      <c r="PI875" s="2" t="s">
        <v>226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239</v>
      </c>
      <c r="QP875" s="2" t="s">
        <v>237</v>
      </c>
      <c r="QQ875" s="2" t="s">
        <v>1388</v>
      </c>
      <c r="QR875" s="2" t="s">
        <v>226</v>
      </c>
      <c r="QS875" s="2" t="s">
        <v>238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266</v>
      </c>
      <c r="RB875" s="2" t="s">
        <v>237</v>
      </c>
      <c r="RC875" s="2" t="s">
        <v>226</v>
      </c>
      <c r="RD875" s="2" t="s">
        <v>226</v>
      </c>
      <c r="RE875" s="2" t="s">
        <v>238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252</v>
      </c>
      <c r="RN875" s="2" t="s">
        <v>237</v>
      </c>
      <c r="RO875" s="2" t="s">
        <v>226</v>
      </c>
      <c r="RP875" s="2" t="s">
        <v>226</v>
      </c>
      <c r="RQ875" s="2" t="s">
        <v>238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239</v>
      </c>
      <c r="RZ875" s="2" t="s">
        <v>237</v>
      </c>
      <c r="SA875" s="2" t="s">
        <v>1584</v>
      </c>
      <c r="SB875" s="2" t="s">
        <v>827</v>
      </c>
      <c r="SC875" s="2" t="s">
        <v>238</v>
      </c>
      <c r="SD875" s="2" t="s">
        <v>226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</row>
    <row r="876">
      <c r="A876" s="2" t="s">
        <v>5437</v>
      </c>
      <c r="B876" s="2" t="s">
        <v>577</v>
      </c>
      <c r="C876" s="2" t="s">
        <v>5194</v>
      </c>
      <c r="D876" s="2" t="s">
        <v>215</v>
      </c>
      <c r="E876" s="2" t="s">
        <v>216</v>
      </c>
      <c r="F876" s="2" t="s">
        <v>4994</v>
      </c>
      <c r="G876" s="2" t="s">
        <v>1891</v>
      </c>
      <c r="H876" s="2" t="s">
        <v>2074</v>
      </c>
      <c r="I876" s="2" t="s">
        <v>5438</v>
      </c>
      <c r="J876" s="2" t="s">
        <v>268</v>
      </c>
      <c r="K876" s="2" t="s">
        <v>282</v>
      </c>
      <c r="L876" s="3">
        <v>77.91</v>
      </c>
      <c r="M876" s="3">
        <v>81.81</v>
      </c>
      <c r="N876" s="3">
        <v>159</v>
      </c>
      <c r="O876" s="2" t="s">
        <v>302</v>
      </c>
      <c r="P876" s="2" t="s">
        <v>284</v>
      </c>
      <c r="Q876" s="2" t="s">
        <v>225</v>
      </c>
      <c r="R876" s="2" t="s">
        <v>226</v>
      </c>
      <c r="S876" s="2" t="s">
        <v>5439</v>
      </c>
      <c r="T876" s="2" t="s">
        <v>226</v>
      </c>
      <c r="U876" s="2" t="s">
        <v>452</v>
      </c>
      <c r="V876" s="2" t="s">
        <v>230</v>
      </c>
      <c r="W876" s="2" t="s">
        <v>231</v>
      </c>
      <c r="X876" s="2" t="s">
        <v>5440</v>
      </c>
      <c r="Y876" s="2" t="s">
        <v>5441</v>
      </c>
      <c r="Z876" s="4"/>
      <c r="AA876" s="4">
        <f>=ROUNDDOWN({0},0)</f>
      </c>
      <c r="AB876" s="5"/>
      <c r="AC876" s="2" t="s">
        <v>226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/>
      <c r="AQ876" s="8"/>
      <c r="AR876" s="4">
        <v>38</v>
      </c>
      <c r="AS876" s="8">
        <v>1728.11</v>
      </c>
      <c r="AT876" s="7">
        <v>-1</v>
      </c>
      <c r="AU876" s="7">
        <v>-1</v>
      </c>
      <c r="AV876" s="4"/>
      <c r="AW876" s="8"/>
      <c r="AX876" s="4">
        <v>38</v>
      </c>
      <c r="AY876" s="8">
        <v>1728.11</v>
      </c>
      <c r="AZ876" s="7">
        <v>-1</v>
      </c>
      <c r="BA876" s="7">
        <v>-1</v>
      </c>
      <c r="BB876" s="7"/>
      <c r="BC876" s="4"/>
      <c r="BD876" s="8"/>
      <c r="BE876" s="4">
        <v>38</v>
      </c>
      <c r="BF876" s="8">
        <v>1728.11</v>
      </c>
      <c r="BG876" s="7">
        <v>-1</v>
      </c>
      <c r="BH876" s="7">
        <v>-1</v>
      </c>
      <c r="BI876" s="7"/>
      <c r="BJ876" s="4"/>
      <c r="BK876" s="8"/>
      <c r="BL876" s="2" t="s">
        <v>5442</v>
      </c>
      <c r="BM876" s="7"/>
      <c r="BN876" s="7"/>
      <c r="BO876" s="4"/>
      <c r="BP876" s="8"/>
      <c r="BQ876" s="4"/>
      <c r="BR876" s="8"/>
      <c r="BS876" s="7"/>
      <c r="BT876" s="7"/>
      <c r="BU876" s="2" t="s">
        <v>1002</v>
      </c>
      <c r="BV876" s="2" t="s">
        <v>237</v>
      </c>
      <c r="BW876" s="2" t="s">
        <v>226</v>
      </c>
      <c r="BX876" s="2" t="s">
        <v>1207</v>
      </c>
      <c r="BY876" s="2" t="s">
        <v>238</v>
      </c>
      <c r="BZ876" s="2" t="s">
        <v>226</v>
      </c>
      <c r="CA876" s="4"/>
      <c r="CB876" s="8"/>
      <c r="CC876" s="4">
        <v>7</v>
      </c>
      <c r="CD876" s="8">
        <v>575.61</v>
      </c>
      <c r="CE876" s="7">
        <v>-1</v>
      </c>
      <c r="CF876" s="7">
        <v>-1</v>
      </c>
      <c r="CG876" s="2" t="s">
        <v>239</v>
      </c>
      <c r="CH876" s="2" t="s">
        <v>237</v>
      </c>
      <c r="CI876" s="2" t="s">
        <v>976</v>
      </c>
      <c r="CJ876" s="2" t="s">
        <v>1053</v>
      </c>
      <c r="CK876" s="2" t="s">
        <v>238</v>
      </c>
      <c r="CL876" s="2" t="s">
        <v>226</v>
      </c>
      <c r="CM876" s="4"/>
      <c r="CN876" s="8"/>
      <c r="CO876" s="4">
        <v>5</v>
      </c>
      <c r="CP876" s="8">
        <v>176.7</v>
      </c>
      <c r="CQ876" s="7">
        <v>-1</v>
      </c>
      <c r="CR876" s="7">
        <v>-1</v>
      </c>
      <c r="CS876" s="2" t="s">
        <v>239</v>
      </c>
      <c r="CT876" s="2" t="s">
        <v>237</v>
      </c>
      <c r="CU876" s="2" t="s">
        <v>3266</v>
      </c>
      <c r="CV876" s="2" t="s">
        <v>2344</v>
      </c>
      <c r="CW876" s="2" t="s">
        <v>238</v>
      </c>
      <c r="CX876" s="2" t="s">
        <v>226</v>
      </c>
      <c r="CY876" s="4"/>
      <c r="CZ876" s="8"/>
      <c r="DA876" s="4">
        <v>2</v>
      </c>
      <c r="DB876" s="8">
        <v>137.72</v>
      </c>
      <c r="DC876" s="7">
        <v>-1</v>
      </c>
      <c r="DD876" s="7">
        <v>-1</v>
      </c>
      <c r="DE876" s="2" t="s">
        <v>239</v>
      </c>
      <c r="DF876" s="2" t="s">
        <v>237</v>
      </c>
      <c r="DG876" s="2" t="s">
        <v>1812</v>
      </c>
      <c r="DH876" s="2" t="s">
        <v>1672</v>
      </c>
      <c r="DI876" s="2" t="s">
        <v>291</v>
      </c>
      <c r="DJ876" s="2" t="s">
        <v>226</v>
      </c>
      <c r="DK876" s="4"/>
      <c r="DL876" s="8"/>
      <c r="DM876" s="4">
        <v>21</v>
      </c>
      <c r="DN876" s="8">
        <v>690.84</v>
      </c>
      <c r="DO876" s="7">
        <v>-1</v>
      </c>
      <c r="DP876" s="7">
        <v>-1</v>
      </c>
      <c r="DQ876" s="2" t="s">
        <v>239</v>
      </c>
      <c r="DR876" s="2" t="s">
        <v>237</v>
      </c>
      <c r="DS876" s="2" t="s">
        <v>996</v>
      </c>
      <c r="DT876" s="2" t="s">
        <v>4517</v>
      </c>
      <c r="DU876" s="2" t="s">
        <v>291</v>
      </c>
      <c r="DV876" s="2" t="s">
        <v>226</v>
      </c>
      <c r="DW876" s="4"/>
      <c r="DX876" s="8"/>
      <c r="DY876" s="4"/>
      <c r="DZ876" s="8"/>
      <c r="EA876" s="7"/>
      <c r="EB876" s="7"/>
      <c r="EC876" s="2" t="s">
        <v>239</v>
      </c>
      <c r="ED876" s="2" t="s">
        <v>237</v>
      </c>
      <c r="EE876" s="2" t="s">
        <v>1402</v>
      </c>
      <c r="EF876" s="2" t="s">
        <v>1463</v>
      </c>
      <c r="EG876" s="2" t="s">
        <v>238</v>
      </c>
      <c r="EH876" s="2" t="s">
        <v>226</v>
      </c>
      <c r="EI876" s="4"/>
      <c r="EJ876" s="8"/>
      <c r="EK876" s="4"/>
      <c r="EL876" s="8"/>
      <c r="EM876" s="7"/>
      <c r="EN876" s="7"/>
      <c r="EO876" s="2" t="s">
        <v>239</v>
      </c>
      <c r="EP876" s="2" t="s">
        <v>237</v>
      </c>
      <c r="EQ876" s="2" t="s">
        <v>985</v>
      </c>
      <c r="ER876" s="2" t="s">
        <v>986</v>
      </c>
      <c r="ES876" s="2" t="s">
        <v>238</v>
      </c>
      <c r="ET876" s="2" t="s">
        <v>226</v>
      </c>
      <c r="EU876" s="4"/>
      <c r="EV876" s="8"/>
      <c r="EW876" s="4">
        <v>1</v>
      </c>
      <c r="EX876" s="8">
        <v>81.8</v>
      </c>
      <c r="EY876" s="7">
        <v>-1</v>
      </c>
      <c r="EZ876" s="7">
        <v>-1</v>
      </c>
      <c r="FA876" s="2" t="s">
        <v>239</v>
      </c>
      <c r="FB876" s="2" t="s">
        <v>237</v>
      </c>
      <c r="FC876" s="2" t="s">
        <v>1377</v>
      </c>
      <c r="FD876" s="2" t="s">
        <v>2116</v>
      </c>
      <c r="FE876" s="2" t="s">
        <v>238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237</v>
      </c>
      <c r="FO876" s="2" t="s">
        <v>2334</v>
      </c>
      <c r="FP876" s="2" t="s">
        <v>2322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226</v>
      </c>
      <c r="FZ876" s="2" t="s">
        <v>226</v>
      </c>
      <c r="GA876" s="2" t="s">
        <v>226</v>
      </c>
      <c r="GB876" s="2" t="s">
        <v>226</v>
      </c>
      <c r="GC876" s="2" t="s">
        <v>226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252</v>
      </c>
      <c r="GL876" s="2" t="s">
        <v>237</v>
      </c>
      <c r="GM876" s="2" t="s">
        <v>226</v>
      </c>
      <c r="GN876" s="2" t="s">
        <v>226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239</v>
      </c>
      <c r="GX876" s="2" t="s">
        <v>237</v>
      </c>
      <c r="GY876" s="2" t="s">
        <v>3222</v>
      </c>
      <c r="GZ876" s="2" t="s">
        <v>929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252</v>
      </c>
      <c r="HJ876" s="2" t="s">
        <v>237</v>
      </c>
      <c r="HK876" s="2" t="s">
        <v>226</v>
      </c>
      <c r="HL876" s="2" t="s">
        <v>226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239</v>
      </c>
      <c r="HV876" s="2" t="s">
        <v>237</v>
      </c>
      <c r="HW876" s="2" t="s">
        <v>1811</v>
      </c>
      <c r="HX876" s="2" t="s">
        <v>1380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252</v>
      </c>
      <c r="IH876" s="2" t="s">
        <v>237</v>
      </c>
      <c r="II876" s="2" t="s">
        <v>226</v>
      </c>
      <c r="IJ876" s="2" t="s">
        <v>226</v>
      </c>
      <c r="IK876" s="2" t="s">
        <v>238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226</v>
      </c>
      <c r="IT876" s="2" t="s">
        <v>226</v>
      </c>
      <c r="IU876" s="2" t="s">
        <v>226</v>
      </c>
      <c r="IV876" s="2" t="s">
        <v>226</v>
      </c>
      <c r="IW876" s="2" t="s">
        <v>226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252</v>
      </c>
      <c r="JF876" s="2" t="s">
        <v>237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252</v>
      </c>
      <c r="JR876" s="2" t="s">
        <v>237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239</v>
      </c>
      <c r="KD876" s="2" t="s">
        <v>237</v>
      </c>
      <c r="KE876" s="2" t="s">
        <v>1121</v>
      </c>
      <c r="KF876" s="2" t="s">
        <v>1140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236</v>
      </c>
      <c r="KP876" s="2" t="s">
        <v>237</v>
      </c>
      <c r="KQ876" s="2" t="s">
        <v>226</v>
      </c>
      <c r="KR876" s="2" t="s">
        <v>226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239</v>
      </c>
      <c r="LB876" s="2" t="s">
        <v>237</v>
      </c>
      <c r="LC876" s="2" t="s">
        <v>1222</v>
      </c>
      <c r="LD876" s="2" t="s">
        <v>1215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226</v>
      </c>
      <c r="LN876" s="2" t="s">
        <v>226</v>
      </c>
      <c r="LO876" s="2" t="s">
        <v>226</v>
      </c>
      <c r="LP876" s="2" t="s">
        <v>226</v>
      </c>
      <c r="LQ876" s="2" t="s">
        <v>226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226</v>
      </c>
      <c r="MA876" s="2" t="s">
        <v>226</v>
      </c>
      <c r="MB876" s="2" t="s">
        <v>226</v>
      </c>
      <c r="MC876" s="2" t="s">
        <v>226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226</v>
      </c>
      <c r="ML876" s="2" t="s">
        <v>226</v>
      </c>
      <c r="MM876" s="2" t="s">
        <v>226</v>
      </c>
      <c r="MN876" s="2" t="s">
        <v>226</v>
      </c>
      <c r="MO876" s="2" t="s">
        <v>226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252</v>
      </c>
      <c r="MX876" s="2" t="s">
        <v>237</v>
      </c>
      <c r="MY876" s="2" t="s">
        <v>226</v>
      </c>
      <c r="MZ876" s="2" t="s">
        <v>226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239</v>
      </c>
      <c r="NJ876" s="2" t="s">
        <v>237</v>
      </c>
      <c r="NK876" s="2" t="s">
        <v>2106</v>
      </c>
      <c r="NL876" s="2" t="s">
        <v>1652</v>
      </c>
      <c r="NM876" s="2" t="s">
        <v>291</v>
      </c>
      <c r="NN876" s="2" t="s">
        <v>226</v>
      </c>
      <c r="NO876" s="4"/>
      <c r="NP876" s="8"/>
      <c r="NQ876" s="4">
        <v>2</v>
      </c>
      <c r="NR876" s="8">
        <v>65.44</v>
      </c>
      <c r="NS876" s="7">
        <v>-1</v>
      </c>
      <c r="NT876" s="7">
        <v>-1</v>
      </c>
      <c r="NU876" s="2" t="s">
        <v>239</v>
      </c>
      <c r="NV876" s="2" t="s">
        <v>237</v>
      </c>
      <c r="NW876" s="2" t="s">
        <v>1032</v>
      </c>
      <c r="NX876" s="2" t="s">
        <v>1243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252</v>
      </c>
      <c r="OH876" s="2" t="s">
        <v>237</v>
      </c>
      <c r="OI876" s="2" t="s">
        <v>226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252</v>
      </c>
      <c r="OT876" s="2" t="s">
        <v>237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226</v>
      </c>
      <c r="PF876" s="2" t="s">
        <v>226</v>
      </c>
      <c r="PG876" s="2" t="s">
        <v>226</v>
      </c>
      <c r="PH876" s="2" t="s">
        <v>226</v>
      </c>
      <c r="PI876" s="2" t="s">
        <v>226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239</v>
      </c>
      <c r="QP876" s="2" t="s">
        <v>237</v>
      </c>
      <c r="QQ876" s="2" t="s">
        <v>1388</v>
      </c>
      <c r="QR876" s="2" t="s">
        <v>885</v>
      </c>
      <c r="QS876" s="2" t="s">
        <v>238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266</v>
      </c>
      <c r="RB876" s="2" t="s">
        <v>237</v>
      </c>
      <c r="RC876" s="2" t="s">
        <v>226</v>
      </c>
      <c r="RD876" s="2" t="s">
        <v>226</v>
      </c>
      <c r="RE876" s="2" t="s">
        <v>238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226</v>
      </c>
      <c r="RN876" s="2" t="s">
        <v>226</v>
      </c>
      <c r="RO876" s="2" t="s">
        <v>226</v>
      </c>
      <c r="RP876" s="2" t="s">
        <v>226</v>
      </c>
      <c r="RQ876" s="2" t="s">
        <v>226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239</v>
      </c>
      <c r="RZ876" s="2" t="s">
        <v>237</v>
      </c>
      <c r="SA876" s="2" t="s">
        <v>1584</v>
      </c>
      <c r="SB876" s="2" t="s">
        <v>4453</v>
      </c>
      <c r="SC876" s="2" t="s">
        <v>238</v>
      </c>
      <c r="SD876" s="2" t="s">
        <v>226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</row>
    <row r="877">
      <c r="A877" s="2" t="s">
        <v>5443</v>
      </c>
      <c r="B877" s="2" t="s">
        <v>577</v>
      </c>
      <c r="C877" s="2" t="s">
        <v>5194</v>
      </c>
      <c r="D877" s="2" t="s">
        <v>215</v>
      </c>
      <c r="E877" s="2" t="s">
        <v>216</v>
      </c>
      <c r="F877" s="2" t="s">
        <v>5444</v>
      </c>
      <c r="G877" s="2" t="s">
        <v>5445</v>
      </c>
      <c r="H877" s="2" t="s">
        <v>5446</v>
      </c>
      <c r="I877" s="2" t="s">
        <v>5447</v>
      </c>
      <c r="J877" s="2" t="s">
        <v>221</v>
      </c>
      <c r="K877" s="2" t="s">
        <v>5448</v>
      </c>
      <c r="L877" s="3">
        <v>59</v>
      </c>
      <c r="M877" s="3">
        <v>61.95</v>
      </c>
      <c r="N877" s="3">
        <v>119.99</v>
      </c>
      <c r="O877" s="2" t="s">
        <v>283</v>
      </c>
      <c r="P877" s="2" t="s">
        <v>284</v>
      </c>
      <c r="Q877" s="2" t="s">
        <v>225</v>
      </c>
      <c r="R877" s="2" t="s">
        <v>226</v>
      </c>
      <c r="S877" s="2" t="s">
        <v>5449</v>
      </c>
      <c r="T877" s="2" t="s">
        <v>228</v>
      </c>
      <c r="U877" s="2" t="s">
        <v>229</v>
      </c>
      <c r="V877" s="2" t="s">
        <v>2050</v>
      </c>
      <c r="W877" s="2" t="s">
        <v>971</v>
      </c>
      <c r="X877" s="2" t="s">
        <v>231</v>
      </c>
      <c r="Y877" s="2" t="s">
        <v>5450</v>
      </c>
      <c r="Z877" s="4"/>
      <c r="AA877" s="4">
        <f>=ROUNDDOWN({0},0)</f>
      </c>
      <c r="AB877" s="5"/>
      <c r="AC877" s="2" t="s">
        <v>226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/>
      <c r="AQ877" s="8"/>
      <c r="AR877" s="4">
        <v>44</v>
      </c>
      <c r="AS877" s="8">
        <v>2723.41</v>
      </c>
      <c r="AT877" s="7">
        <v>-1</v>
      </c>
      <c r="AU877" s="7">
        <v>-1</v>
      </c>
      <c r="AV877" s="4" t="s">
        <v>226</v>
      </c>
      <c r="AW877" s="8" t="s">
        <v>226</v>
      </c>
      <c r="AX877" s="4">
        <v>76</v>
      </c>
      <c r="AY877" s="8">
        <v>4958.92</v>
      </c>
      <c r="AZ877" s="7" t="s">
        <v>226</v>
      </c>
      <c r="BA877" s="7" t="s">
        <v>226</v>
      </c>
      <c r="BB877" s="7"/>
      <c r="BC877" s="4" t="s">
        <v>226</v>
      </c>
      <c r="BD877" s="8" t="s">
        <v>226</v>
      </c>
      <c r="BE877" s="4">
        <v>76</v>
      </c>
      <c r="BF877" s="8">
        <v>4958.92</v>
      </c>
      <c r="BG877" s="7" t="s">
        <v>226</v>
      </c>
      <c r="BH877" s="7" t="s">
        <v>226</v>
      </c>
      <c r="BI877" s="7"/>
      <c r="BJ877" s="4"/>
      <c r="BK877" s="8"/>
      <c r="BL877" s="2" t="s">
        <v>2626</v>
      </c>
      <c r="BM877" s="7"/>
      <c r="BN877" s="7"/>
      <c r="BO877" s="4"/>
      <c r="BP877" s="8"/>
      <c r="BQ877" s="4"/>
      <c r="BR877" s="8"/>
      <c r="BS877" s="7"/>
      <c r="BT877" s="7"/>
      <c r="BU877" s="2" t="s">
        <v>287</v>
      </c>
      <c r="BV877" s="2" t="s">
        <v>237</v>
      </c>
      <c r="BW877" s="2" t="s">
        <v>226</v>
      </c>
      <c r="BX877" s="2" t="s">
        <v>226</v>
      </c>
      <c r="BY877" s="2" t="s">
        <v>238</v>
      </c>
      <c r="BZ877" s="2" t="s">
        <v>226</v>
      </c>
      <c r="CA877" s="4"/>
      <c r="CB877" s="8"/>
      <c r="CC877" s="4">
        <v>10</v>
      </c>
      <c r="CD877" s="8">
        <v>669.1</v>
      </c>
      <c r="CE877" s="7">
        <v>-1</v>
      </c>
      <c r="CF877" s="7">
        <v>-1</v>
      </c>
      <c r="CG877" s="2" t="s">
        <v>239</v>
      </c>
      <c r="CH877" s="2" t="s">
        <v>237</v>
      </c>
      <c r="CI877" s="2" t="s">
        <v>327</v>
      </c>
      <c r="CJ877" s="2" t="s">
        <v>378</v>
      </c>
      <c r="CK877" s="2" t="s">
        <v>238</v>
      </c>
      <c r="CL877" s="2" t="s">
        <v>226</v>
      </c>
      <c r="CM877" s="4"/>
      <c r="CN877" s="8"/>
      <c r="CO877" s="4">
        <v>1</v>
      </c>
      <c r="CP877" s="8">
        <v>66.91</v>
      </c>
      <c r="CQ877" s="7">
        <v>-1</v>
      </c>
      <c r="CR877" s="7">
        <v>-1</v>
      </c>
      <c r="CS877" s="2" t="s">
        <v>239</v>
      </c>
      <c r="CT877" s="2" t="s">
        <v>237</v>
      </c>
      <c r="CU877" s="2" t="s">
        <v>463</v>
      </c>
      <c r="CV877" s="2" t="s">
        <v>1758</v>
      </c>
      <c r="CW877" s="2" t="s">
        <v>238</v>
      </c>
      <c r="CX877" s="2" t="s">
        <v>226</v>
      </c>
      <c r="CY877" s="4"/>
      <c r="CZ877" s="8"/>
      <c r="DA877" s="4">
        <v>2</v>
      </c>
      <c r="DB877" s="8">
        <v>136.3</v>
      </c>
      <c r="DC877" s="7">
        <v>-1</v>
      </c>
      <c r="DD877" s="7">
        <v>-1</v>
      </c>
      <c r="DE877" s="2" t="s">
        <v>239</v>
      </c>
      <c r="DF877" s="2" t="s">
        <v>237</v>
      </c>
      <c r="DG877" s="2" t="s">
        <v>376</v>
      </c>
      <c r="DH877" s="2" t="s">
        <v>929</v>
      </c>
      <c r="DI877" s="2" t="s">
        <v>291</v>
      </c>
      <c r="DJ877" s="2" t="s">
        <v>226</v>
      </c>
      <c r="DK877" s="4"/>
      <c r="DL877" s="8"/>
      <c r="DM877" s="4">
        <v>20</v>
      </c>
      <c r="DN877" s="8">
        <v>1139.89</v>
      </c>
      <c r="DO877" s="7">
        <v>-1</v>
      </c>
      <c r="DP877" s="7">
        <v>-1</v>
      </c>
      <c r="DQ877" s="2" t="s">
        <v>239</v>
      </c>
      <c r="DR877" s="2" t="s">
        <v>237</v>
      </c>
      <c r="DS877" s="2" t="s">
        <v>463</v>
      </c>
      <c r="DT877" s="2" t="s">
        <v>402</v>
      </c>
      <c r="DU877" s="2" t="s">
        <v>291</v>
      </c>
      <c r="DV877" s="2" t="s">
        <v>226</v>
      </c>
      <c r="DW877" s="4"/>
      <c r="DX877" s="8"/>
      <c r="DY877" s="4">
        <v>3</v>
      </c>
      <c r="DZ877" s="8">
        <v>195.15</v>
      </c>
      <c r="EA877" s="7">
        <v>-1</v>
      </c>
      <c r="EB877" s="7">
        <v>-1</v>
      </c>
      <c r="EC877" s="2" t="s">
        <v>239</v>
      </c>
      <c r="ED877" s="2" t="s">
        <v>237</v>
      </c>
      <c r="EE877" s="2" t="s">
        <v>379</v>
      </c>
      <c r="EF877" s="2" t="s">
        <v>1646</v>
      </c>
      <c r="EG877" s="2" t="s">
        <v>238</v>
      </c>
      <c r="EH877" s="2" t="s">
        <v>226</v>
      </c>
      <c r="EI877" s="4"/>
      <c r="EJ877" s="8"/>
      <c r="EK877" s="4">
        <v>6</v>
      </c>
      <c r="EL877" s="8">
        <v>401.46</v>
      </c>
      <c r="EM877" s="7">
        <v>-1</v>
      </c>
      <c r="EN877" s="7">
        <v>-1</v>
      </c>
      <c r="EO877" s="2" t="s">
        <v>239</v>
      </c>
      <c r="EP877" s="2" t="s">
        <v>237</v>
      </c>
      <c r="EQ877" s="2" t="s">
        <v>463</v>
      </c>
      <c r="ER877" s="2" t="s">
        <v>510</v>
      </c>
      <c r="ES877" s="2" t="s">
        <v>238</v>
      </c>
      <c r="ET877" s="2" t="s">
        <v>226</v>
      </c>
      <c r="EU877" s="4"/>
      <c r="EV877" s="8"/>
      <c r="EW877" s="4">
        <v>1</v>
      </c>
      <c r="EX877" s="8">
        <v>68.14</v>
      </c>
      <c r="EY877" s="7">
        <v>-1</v>
      </c>
      <c r="EZ877" s="7">
        <v>-1</v>
      </c>
      <c r="FA877" s="2" t="s">
        <v>239</v>
      </c>
      <c r="FB877" s="2" t="s">
        <v>237</v>
      </c>
      <c r="FC877" s="2" t="s">
        <v>417</v>
      </c>
      <c r="FD877" s="2" t="s">
        <v>502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237</v>
      </c>
      <c r="FO877" s="2" t="s">
        <v>463</v>
      </c>
      <c r="FP877" s="2" t="s">
        <v>226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226</v>
      </c>
      <c r="FZ877" s="2" t="s">
        <v>226</v>
      </c>
      <c r="GA877" s="2" t="s">
        <v>226</v>
      </c>
      <c r="GB877" s="2" t="s">
        <v>226</v>
      </c>
      <c r="GC877" s="2" t="s">
        <v>226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252</v>
      </c>
      <c r="GL877" s="2" t="s">
        <v>237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266</v>
      </c>
      <c r="GX877" s="2" t="s">
        <v>237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252</v>
      </c>
      <c r="HJ877" s="2" t="s">
        <v>237</v>
      </c>
      <c r="HK877" s="2" t="s">
        <v>226</v>
      </c>
      <c r="HL877" s="2" t="s">
        <v>226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237</v>
      </c>
      <c r="HW877" s="2" t="s">
        <v>226</v>
      </c>
      <c r="HX877" s="2" t="s">
        <v>226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252</v>
      </c>
      <c r="IH877" s="2" t="s">
        <v>237</v>
      </c>
      <c r="II877" s="2" t="s">
        <v>226</v>
      </c>
      <c r="IJ877" s="2" t="s">
        <v>226</v>
      </c>
      <c r="IK877" s="2" t="s">
        <v>238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252</v>
      </c>
      <c r="IT877" s="2" t="s">
        <v>237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252</v>
      </c>
      <c r="JF877" s="2" t="s">
        <v>237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337</v>
      </c>
      <c r="JR877" s="2" t="s">
        <v>237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237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252</v>
      </c>
      <c r="KP877" s="2" t="s">
        <v>237</v>
      </c>
      <c r="KQ877" s="2" t="s">
        <v>226</v>
      </c>
      <c r="KR877" s="2" t="s">
        <v>226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252</v>
      </c>
      <c r="LB877" s="2" t="s">
        <v>237</v>
      </c>
      <c r="LC877" s="2" t="s">
        <v>226</v>
      </c>
      <c r="LD877" s="2" t="s">
        <v>226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252</v>
      </c>
      <c r="LN877" s="2" t="s">
        <v>237</v>
      </c>
      <c r="LO877" s="2" t="s">
        <v>226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226</v>
      </c>
      <c r="MA877" s="2" t="s">
        <v>226</v>
      </c>
      <c r="MB877" s="2" t="s">
        <v>226</v>
      </c>
      <c r="MC877" s="2" t="s">
        <v>226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226</v>
      </c>
      <c r="ML877" s="2" t="s">
        <v>226</v>
      </c>
      <c r="MM877" s="2" t="s">
        <v>226</v>
      </c>
      <c r="MN877" s="2" t="s">
        <v>226</v>
      </c>
      <c r="MO877" s="2" t="s">
        <v>226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239</v>
      </c>
      <c r="MX877" s="2" t="s">
        <v>237</v>
      </c>
      <c r="MY877" s="2" t="s">
        <v>2166</v>
      </c>
      <c r="MZ877" s="2" t="s">
        <v>226</v>
      </c>
      <c r="NA877" s="2" t="s">
        <v>238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239</v>
      </c>
      <c r="NJ877" s="2" t="s">
        <v>237</v>
      </c>
      <c r="NK877" s="2" t="s">
        <v>2730</v>
      </c>
      <c r="NL877" s="2" t="s">
        <v>1646</v>
      </c>
      <c r="NM877" s="2" t="s">
        <v>238</v>
      </c>
      <c r="NN877" s="2" t="s">
        <v>226</v>
      </c>
      <c r="NO877" s="4"/>
      <c r="NP877" s="8"/>
      <c r="NQ877" s="4">
        <v>1</v>
      </c>
      <c r="NR877" s="8">
        <v>46.46</v>
      </c>
      <c r="NS877" s="7">
        <v>-1</v>
      </c>
      <c r="NT877" s="7">
        <v>-1</v>
      </c>
      <c r="NU877" s="2" t="s">
        <v>239</v>
      </c>
      <c r="NV877" s="2" t="s">
        <v>237</v>
      </c>
      <c r="NW877" s="2" t="s">
        <v>5230</v>
      </c>
      <c r="NX877" s="2" t="s">
        <v>2765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252</v>
      </c>
      <c r="OH877" s="2" t="s">
        <v>237</v>
      </c>
      <c r="OI877" s="2" t="s">
        <v>226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252</v>
      </c>
      <c r="OT877" s="2" t="s">
        <v>237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252</v>
      </c>
      <c r="PF877" s="2" t="s">
        <v>237</v>
      </c>
      <c r="PG877" s="2" t="s">
        <v>226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226</v>
      </c>
      <c r="PR877" s="2" t="s">
        <v>226</v>
      </c>
      <c r="PS877" s="2" t="s">
        <v>226</v>
      </c>
      <c r="PT877" s="2" t="s">
        <v>226</v>
      </c>
      <c r="PU877" s="2" t="s">
        <v>226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266</v>
      </c>
      <c r="QD877" s="2" t="s">
        <v>237</v>
      </c>
      <c r="QE877" s="2" t="s">
        <v>226</v>
      </c>
      <c r="QF877" s="2" t="s">
        <v>226</v>
      </c>
      <c r="QG877" s="2" t="s">
        <v>238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252</v>
      </c>
      <c r="QP877" s="2" t="s">
        <v>237</v>
      </c>
      <c r="QQ877" s="2" t="s">
        <v>226</v>
      </c>
      <c r="QR877" s="2" t="s">
        <v>226</v>
      </c>
      <c r="QS877" s="2" t="s">
        <v>238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266</v>
      </c>
      <c r="RB877" s="2" t="s">
        <v>237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226</v>
      </c>
      <c r="RN877" s="2" t="s">
        <v>226</v>
      </c>
      <c r="RO877" s="2" t="s">
        <v>226</v>
      </c>
      <c r="RP877" s="2" t="s">
        <v>226</v>
      </c>
      <c r="RQ877" s="2" t="s">
        <v>226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252</v>
      </c>
      <c r="RZ877" s="2" t="s">
        <v>237</v>
      </c>
      <c r="SA877" s="2" t="s">
        <v>226</v>
      </c>
      <c r="SB877" s="2" t="s">
        <v>226</v>
      </c>
      <c r="SC877" s="2" t="s">
        <v>238</v>
      </c>
      <c r="SD877" s="2" t="s">
        <v>226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</row>
    <row r="878">
      <c r="A878" s="2" t="s">
        <v>5451</v>
      </c>
      <c r="B878" s="2" t="s">
        <v>577</v>
      </c>
      <c r="C878" s="2" t="s">
        <v>5194</v>
      </c>
      <c r="D878" s="2" t="s">
        <v>215</v>
      </c>
      <c r="E878" s="2" t="s">
        <v>216</v>
      </c>
      <c r="F878" s="2" t="s">
        <v>5444</v>
      </c>
      <c r="G878" s="2" t="s">
        <v>5445</v>
      </c>
      <c r="H878" s="2" t="s">
        <v>5446</v>
      </c>
      <c r="I878" s="2" t="s">
        <v>5447</v>
      </c>
      <c r="J878" s="2" t="s">
        <v>268</v>
      </c>
      <c r="K878" s="2" t="s">
        <v>5448</v>
      </c>
      <c r="L878" s="3">
        <v>68</v>
      </c>
      <c r="M878" s="3">
        <v>71.4</v>
      </c>
      <c r="N878" s="3">
        <v>139.99</v>
      </c>
      <c r="O878" s="2" t="s">
        <v>283</v>
      </c>
      <c r="P878" s="2" t="s">
        <v>284</v>
      </c>
      <c r="Q878" s="2" t="s">
        <v>225</v>
      </c>
      <c r="R878" s="2" t="s">
        <v>226</v>
      </c>
      <c r="S878" s="2" t="s">
        <v>5449</v>
      </c>
      <c r="T878" s="2" t="s">
        <v>228</v>
      </c>
      <c r="U878" s="2" t="s">
        <v>229</v>
      </c>
      <c r="V878" s="2" t="s">
        <v>2050</v>
      </c>
      <c r="W878" s="2" t="s">
        <v>971</v>
      </c>
      <c r="X878" s="2" t="s">
        <v>231</v>
      </c>
      <c r="Y878" s="2" t="s">
        <v>5450</v>
      </c>
      <c r="Z878" s="4"/>
      <c r="AA878" s="4">
        <f>=ROUNDDOWN({0},0)</f>
      </c>
      <c r="AB878" s="5">
        <v>2</v>
      </c>
      <c r="AC878" s="2" t="s">
        <v>226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/>
      <c r="AQ878" s="8"/>
      <c r="AR878" s="4">
        <v>32</v>
      </c>
      <c r="AS878" s="8">
        <v>2235.51</v>
      </c>
      <c r="AT878" s="7">
        <v>-1</v>
      </c>
      <c r="AU878" s="7">
        <v>-1</v>
      </c>
      <c r="AV878" s="4" t="s">
        <v>226</v>
      </c>
      <c r="AW878" s="8" t="s">
        <v>226</v>
      </c>
      <c r="AX878" s="4" t="s">
        <v>226</v>
      </c>
      <c r="AY878" s="8" t="s">
        <v>226</v>
      </c>
      <c r="AZ878" s="7" t="s">
        <v>226</v>
      </c>
      <c r="BA878" s="7" t="s">
        <v>226</v>
      </c>
      <c r="BB878" s="7"/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/>
      <c r="BJ878" s="4"/>
      <c r="BK878" s="8"/>
      <c r="BL878" s="2" t="s">
        <v>5452</v>
      </c>
      <c r="BM878" s="7"/>
      <c r="BN878" s="7"/>
      <c r="BO878" s="4"/>
      <c r="BP878" s="8"/>
      <c r="BQ878" s="4"/>
      <c r="BR878" s="8"/>
      <c r="BS878" s="7"/>
      <c r="BT878" s="7"/>
      <c r="BU878" s="2" t="s">
        <v>287</v>
      </c>
      <c r="BV878" s="2" t="s">
        <v>237</v>
      </c>
      <c r="BW878" s="2" t="s">
        <v>226</v>
      </c>
      <c r="BX878" s="2" t="s">
        <v>226</v>
      </c>
      <c r="BY878" s="2" t="s">
        <v>238</v>
      </c>
      <c r="BZ878" s="2" t="s">
        <v>226</v>
      </c>
      <c r="CA878" s="4"/>
      <c r="CB878" s="8"/>
      <c r="CC878" s="4">
        <v>7</v>
      </c>
      <c r="CD878" s="8">
        <v>539.77</v>
      </c>
      <c r="CE878" s="7">
        <v>-1</v>
      </c>
      <c r="CF878" s="7">
        <v>-1</v>
      </c>
      <c r="CG878" s="2" t="s">
        <v>239</v>
      </c>
      <c r="CH878" s="2" t="s">
        <v>237</v>
      </c>
      <c r="CI878" s="2" t="s">
        <v>327</v>
      </c>
      <c r="CJ878" s="2" t="s">
        <v>391</v>
      </c>
      <c r="CK878" s="2" t="s">
        <v>238</v>
      </c>
      <c r="CL878" s="2" t="s">
        <v>226</v>
      </c>
      <c r="CM878" s="4"/>
      <c r="CN878" s="8"/>
      <c r="CO878" s="4"/>
      <c r="CP878" s="8"/>
      <c r="CQ878" s="7"/>
      <c r="CR878" s="7"/>
      <c r="CS878" s="2" t="s">
        <v>239</v>
      </c>
      <c r="CT878" s="2" t="s">
        <v>237</v>
      </c>
      <c r="CU878" s="2" t="s">
        <v>3008</v>
      </c>
      <c r="CV878" s="2" t="s">
        <v>2571</v>
      </c>
      <c r="CW878" s="2" t="s">
        <v>238</v>
      </c>
      <c r="CX878" s="2" t="s">
        <v>226</v>
      </c>
      <c r="CY878" s="4"/>
      <c r="CZ878" s="8"/>
      <c r="DA878" s="4"/>
      <c r="DB878" s="8"/>
      <c r="DC878" s="7"/>
      <c r="DD878" s="7"/>
      <c r="DE878" s="2" t="s">
        <v>239</v>
      </c>
      <c r="DF878" s="2" t="s">
        <v>237</v>
      </c>
      <c r="DG878" s="2" t="s">
        <v>376</v>
      </c>
      <c r="DH878" s="2" t="s">
        <v>492</v>
      </c>
      <c r="DI878" s="2" t="s">
        <v>291</v>
      </c>
      <c r="DJ878" s="2" t="s">
        <v>226</v>
      </c>
      <c r="DK878" s="4"/>
      <c r="DL878" s="8"/>
      <c r="DM878" s="4">
        <v>10</v>
      </c>
      <c r="DN878" s="8">
        <v>610.47</v>
      </c>
      <c r="DO878" s="7">
        <v>-1</v>
      </c>
      <c r="DP878" s="7">
        <v>-1</v>
      </c>
      <c r="DQ878" s="2" t="s">
        <v>239</v>
      </c>
      <c r="DR878" s="2" t="s">
        <v>237</v>
      </c>
      <c r="DS878" s="2" t="s">
        <v>728</v>
      </c>
      <c r="DT878" s="2" t="s">
        <v>378</v>
      </c>
      <c r="DU878" s="2" t="s">
        <v>291</v>
      </c>
      <c r="DV878" s="2" t="s">
        <v>226</v>
      </c>
      <c r="DW878" s="4"/>
      <c r="DX878" s="8"/>
      <c r="DY878" s="4">
        <v>5</v>
      </c>
      <c r="DZ878" s="8">
        <v>374.85</v>
      </c>
      <c r="EA878" s="7">
        <v>-1</v>
      </c>
      <c r="EB878" s="7">
        <v>-1</v>
      </c>
      <c r="EC878" s="2" t="s">
        <v>239</v>
      </c>
      <c r="ED878" s="2" t="s">
        <v>237</v>
      </c>
      <c r="EE878" s="2" t="s">
        <v>379</v>
      </c>
      <c r="EF878" s="2" t="s">
        <v>3591</v>
      </c>
      <c r="EG878" s="2" t="s">
        <v>238</v>
      </c>
      <c r="EH878" s="2" t="s">
        <v>226</v>
      </c>
      <c r="EI878" s="4"/>
      <c r="EJ878" s="8"/>
      <c r="EK878" s="4">
        <v>5</v>
      </c>
      <c r="EL878" s="8">
        <v>385.55</v>
      </c>
      <c r="EM878" s="7">
        <v>-1</v>
      </c>
      <c r="EN878" s="7">
        <v>-1</v>
      </c>
      <c r="EO878" s="2" t="s">
        <v>239</v>
      </c>
      <c r="EP878" s="2" t="s">
        <v>237</v>
      </c>
      <c r="EQ878" s="2" t="s">
        <v>5453</v>
      </c>
      <c r="ER878" s="2" t="s">
        <v>500</v>
      </c>
      <c r="ES878" s="2" t="s">
        <v>238</v>
      </c>
      <c r="ET878" s="2" t="s">
        <v>226</v>
      </c>
      <c r="EU878" s="4"/>
      <c r="EV878" s="8"/>
      <c r="EW878" s="4">
        <v>5</v>
      </c>
      <c r="EX878" s="8">
        <v>324.87</v>
      </c>
      <c r="EY878" s="7">
        <v>-1</v>
      </c>
      <c r="EZ878" s="7">
        <v>-1</v>
      </c>
      <c r="FA878" s="2" t="s">
        <v>239</v>
      </c>
      <c r="FB878" s="2" t="s">
        <v>237</v>
      </c>
      <c r="FC878" s="2" t="s">
        <v>417</v>
      </c>
      <c r="FD878" s="2" t="s">
        <v>3160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237</v>
      </c>
      <c r="FO878" s="2" t="s">
        <v>5453</v>
      </c>
      <c r="FP878" s="2" t="s">
        <v>553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226</v>
      </c>
      <c r="FZ878" s="2" t="s">
        <v>226</v>
      </c>
      <c r="GA878" s="2" t="s">
        <v>226</v>
      </c>
      <c r="GB878" s="2" t="s">
        <v>226</v>
      </c>
      <c r="GC878" s="2" t="s">
        <v>226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252</v>
      </c>
      <c r="GL878" s="2" t="s">
        <v>237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266</v>
      </c>
      <c r="GX878" s="2" t="s">
        <v>237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252</v>
      </c>
      <c r="HJ878" s="2" t="s">
        <v>237</v>
      </c>
      <c r="HK878" s="2" t="s">
        <v>226</v>
      </c>
      <c r="HL878" s="2" t="s">
        <v>226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236</v>
      </c>
      <c r="HV878" s="2" t="s">
        <v>237</v>
      </c>
      <c r="HW878" s="2" t="s">
        <v>226</v>
      </c>
      <c r="HX878" s="2" t="s">
        <v>226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252</v>
      </c>
      <c r="IH878" s="2" t="s">
        <v>237</v>
      </c>
      <c r="II878" s="2" t="s">
        <v>226</v>
      </c>
      <c r="IJ878" s="2" t="s">
        <v>226</v>
      </c>
      <c r="IK878" s="2" t="s">
        <v>238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252</v>
      </c>
      <c r="IT878" s="2" t="s">
        <v>237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252</v>
      </c>
      <c r="JF878" s="2" t="s">
        <v>237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337</v>
      </c>
      <c r="JR878" s="2" t="s">
        <v>237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237</v>
      </c>
      <c r="KE878" s="2" t="s">
        <v>226</v>
      </c>
      <c r="KF878" s="2" t="s">
        <v>226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252</v>
      </c>
      <c r="KP878" s="2" t="s">
        <v>237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252</v>
      </c>
      <c r="LB878" s="2" t="s">
        <v>237</v>
      </c>
      <c r="LC878" s="2" t="s">
        <v>226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252</v>
      </c>
      <c r="LN878" s="2" t="s">
        <v>237</v>
      </c>
      <c r="LO878" s="2" t="s">
        <v>226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226</v>
      </c>
      <c r="MA878" s="2" t="s">
        <v>226</v>
      </c>
      <c r="MB878" s="2" t="s">
        <v>226</v>
      </c>
      <c r="MC878" s="2" t="s">
        <v>226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226</v>
      </c>
      <c r="ML878" s="2" t="s">
        <v>226</v>
      </c>
      <c r="MM878" s="2" t="s">
        <v>226</v>
      </c>
      <c r="MN878" s="2" t="s">
        <v>226</v>
      </c>
      <c r="MO878" s="2" t="s">
        <v>226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239</v>
      </c>
      <c r="MX878" s="2" t="s">
        <v>237</v>
      </c>
      <c r="MY878" s="2" t="s">
        <v>2166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239</v>
      </c>
      <c r="NJ878" s="2" t="s">
        <v>261</v>
      </c>
      <c r="NK878" s="2" t="s">
        <v>2730</v>
      </c>
      <c r="NL878" s="2" t="s">
        <v>1760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239</v>
      </c>
      <c r="NV878" s="2" t="s">
        <v>237</v>
      </c>
      <c r="NW878" s="2" t="s">
        <v>5230</v>
      </c>
      <c r="NX878" s="2" t="s">
        <v>2315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252</v>
      </c>
      <c r="OH878" s="2" t="s">
        <v>237</v>
      </c>
      <c r="OI878" s="2" t="s">
        <v>226</v>
      </c>
      <c r="OJ878" s="2" t="s">
        <v>226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252</v>
      </c>
      <c r="OT878" s="2" t="s">
        <v>237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252</v>
      </c>
      <c r="PF878" s="2" t="s">
        <v>237</v>
      </c>
      <c r="PG878" s="2" t="s">
        <v>226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226</v>
      </c>
      <c r="PR878" s="2" t="s">
        <v>226</v>
      </c>
      <c r="PS878" s="2" t="s">
        <v>226</v>
      </c>
      <c r="PT878" s="2" t="s">
        <v>226</v>
      </c>
      <c r="PU878" s="2" t="s">
        <v>226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266</v>
      </c>
      <c r="QD878" s="2" t="s">
        <v>237</v>
      </c>
      <c r="QE878" s="2" t="s">
        <v>226</v>
      </c>
      <c r="QF878" s="2" t="s">
        <v>226</v>
      </c>
      <c r="QG878" s="2" t="s">
        <v>238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252</v>
      </c>
      <c r="QP878" s="2" t="s">
        <v>237</v>
      </c>
      <c r="QQ878" s="2" t="s">
        <v>226</v>
      </c>
      <c r="QR878" s="2" t="s">
        <v>226</v>
      </c>
      <c r="QS878" s="2" t="s">
        <v>238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266</v>
      </c>
      <c r="RB878" s="2" t="s">
        <v>237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226</v>
      </c>
      <c r="RN878" s="2" t="s">
        <v>226</v>
      </c>
      <c r="RO878" s="2" t="s">
        <v>226</v>
      </c>
      <c r="RP878" s="2" t="s">
        <v>226</v>
      </c>
      <c r="RQ878" s="2" t="s">
        <v>226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252</v>
      </c>
      <c r="RZ878" s="2" t="s">
        <v>237</v>
      </c>
      <c r="SA878" s="2" t="s">
        <v>226</v>
      </c>
      <c r="SB878" s="2" t="s">
        <v>226</v>
      </c>
      <c r="SC878" s="2" t="s">
        <v>238</v>
      </c>
      <c r="SD878" s="2" t="s">
        <v>226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</row>
    <row r="879">
      <c r="A879" s="2" t="s">
        <v>5454</v>
      </c>
      <c r="B879" s="2" t="s">
        <v>577</v>
      </c>
      <c r="C879" s="2" t="s">
        <v>5194</v>
      </c>
      <c r="D879" s="2" t="s">
        <v>215</v>
      </c>
      <c r="E879" s="2" t="s">
        <v>216</v>
      </c>
      <c r="F879" s="2" t="s">
        <v>113</v>
      </c>
      <c r="G879" s="2" t="s">
        <v>2235</v>
      </c>
      <c r="H879" s="2" t="s">
        <v>5455</v>
      </c>
      <c r="I879" s="2" t="s">
        <v>5456</v>
      </c>
      <c r="J879" s="2" t="s">
        <v>221</v>
      </c>
      <c r="K879" s="2" t="s">
        <v>405</v>
      </c>
      <c r="L879" s="3">
        <v>71</v>
      </c>
      <c r="M879" s="3">
        <v>74.55</v>
      </c>
      <c r="N879" s="3">
        <v>139.99</v>
      </c>
      <c r="O879" s="2" t="s">
        <v>283</v>
      </c>
      <c r="P879" s="2" t="s">
        <v>284</v>
      </c>
      <c r="Q879" s="2" t="s">
        <v>225</v>
      </c>
      <c r="R879" s="2" t="s">
        <v>226</v>
      </c>
      <c r="S879" s="2" t="s">
        <v>5457</v>
      </c>
      <c r="T879" s="2" t="s">
        <v>228</v>
      </c>
      <c r="U879" s="2" t="s">
        <v>229</v>
      </c>
      <c r="V879" s="2" t="s">
        <v>320</v>
      </c>
      <c r="W879" s="2" t="s">
        <v>971</v>
      </c>
      <c r="X879" s="2" t="s">
        <v>2080</v>
      </c>
      <c r="Y879" s="2" t="s">
        <v>240</v>
      </c>
      <c r="Z879" s="4"/>
      <c r="AA879" s="4">
        <f>=ROUNDDOWN({0},0)</f>
      </c>
      <c r="AB879" s="5"/>
      <c r="AC879" s="2" t="s">
        <v>226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/>
      <c r="AQ879" s="8"/>
      <c r="AR879" s="4">
        <v>38</v>
      </c>
      <c r="AS879" s="8">
        <v>2874.62</v>
      </c>
      <c r="AT879" s="7">
        <v>-1</v>
      </c>
      <c r="AU879" s="7">
        <v>-1</v>
      </c>
      <c r="AV879" s="4" t="s">
        <v>226</v>
      </c>
      <c r="AW879" s="8" t="s">
        <v>226</v>
      </c>
      <c r="AX879" s="4">
        <v>79</v>
      </c>
      <c r="AY879" s="8">
        <v>6427.11</v>
      </c>
      <c r="AZ879" s="7" t="s">
        <v>226</v>
      </c>
      <c r="BA879" s="7" t="s">
        <v>226</v>
      </c>
      <c r="BB879" s="7"/>
      <c r="BC879" s="4" t="s">
        <v>226</v>
      </c>
      <c r="BD879" s="8" t="s">
        <v>226</v>
      </c>
      <c r="BE879" s="4">
        <v>79</v>
      </c>
      <c r="BF879" s="8">
        <v>6427.11</v>
      </c>
      <c r="BG879" s="7" t="s">
        <v>226</v>
      </c>
      <c r="BH879" s="7" t="s">
        <v>226</v>
      </c>
      <c r="BI879" s="7"/>
      <c r="BJ879" s="4"/>
      <c r="BK879" s="8"/>
      <c r="BL879" s="2" t="s">
        <v>2626</v>
      </c>
      <c r="BM879" s="7"/>
      <c r="BN879" s="7"/>
      <c r="BO879" s="4"/>
      <c r="BP879" s="8"/>
      <c r="BQ879" s="4"/>
      <c r="BR879" s="8"/>
      <c r="BS879" s="7"/>
      <c r="BT879" s="7"/>
      <c r="BU879" s="2" t="s">
        <v>287</v>
      </c>
      <c r="BV879" s="2" t="s">
        <v>237</v>
      </c>
      <c r="BW879" s="2" t="s">
        <v>226</v>
      </c>
      <c r="BX879" s="2" t="s">
        <v>226</v>
      </c>
      <c r="BY879" s="2" t="s">
        <v>238</v>
      </c>
      <c r="BZ879" s="2" t="s">
        <v>226</v>
      </c>
      <c r="CA879" s="4"/>
      <c r="CB879" s="8"/>
      <c r="CC879" s="4">
        <v>7</v>
      </c>
      <c r="CD879" s="8">
        <v>563.57</v>
      </c>
      <c r="CE879" s="7">
        <v>-1</v>
      </c>
      <c r="CF879" s="7">
        <v>-1</v>
      </c>
      <c r="CG879" s="2" t="s">
        <v>239</v>
      </c>
      <c r="CH879" s="2" t="s">
        <v>237</v>
      </c>
      <c r="CI879" s="2" t="s">
        <v>327</v>
      </c>
      <c r="CJ879" s="2" t="s">
        <v>391</v>
      </c>
      <c r="CK879" s="2" t="s">
        <v>238</v>
      </c>
      <c r="CL879" s="2" t="s">
        <v>226</v>
      </c>
      <c r="CM879" s="4"/>
      <c r="CN879" s="8"/>
      <c r="CO879" s="4">
        <v>3</v>
      </c>
      <c r="CP879" s="8">
        <v>241.53</v>
      </c>
      <c r="CQ879" s="7">
        <v>-1</v>
      </c>
      <c r="CR879" s="7">
        <v>-1</v>
      </c>
      <c r="CS879" s="2" t="s">
        <v>239</v>
      </c>
      <c r="CT879" s="2" t="s">
        <v>237</v>
      </c>
      <c r="CU879" s="2" t="s">
        <v>3008</v>
      </c>
      <c r="CV879" s="2" t="s">
        <v>500</v>
      </c>
      <c r="CW879" s="2" t="s">
        <v>238</v>
      </c>
      <c r="CX879" s="2" t="s">
        <v>226</v>
      </c>
      <c r="CY879" s="4"/>
      <c r="CZ879" s="8"/>
      <c r="DA879" s="4">
        <v>3</v>
      </c>
      <c r="DB879" s="8">
        <v>221.43</v>
      </c>
      <c r="DC879" s="7">
        <v>-1</v>
      </c>
      <c r="DD879" s="7">
        <v>-1</v>
      </c>
      <c r="DE879" s="2" t="s">
        <v>239</v>
      </c>
      <c r="DF879" s="2" t="s">
        <v>237</v>
      </c>
      <c r="DG879" s="2" t="s">
        <v>376</v>
      </c>
      <c r="DH879" s="2" t="s">
        <v>309</v>
      </c>
      <c r="DI879" s="2" t="s">
        <v>291</v>
      </c>
      <c r="DJ879" s="2" t="s">
        <v>226</v>
      </c>
      <c r="DK879" s="4"/>
      <c r="DL879" s="8"/>
      <c r="DM879" s="4">
        <v>10</v>
      </c>
      <c r="DN879" s="8">
        <v>678.4</v>
      </c>
      <c r="DO879" s="7">
        <v>-1</v>
      </c>
      <c r="DP879" s="7">
        <v>-1</v>
      </c>
      <c r="DQ879" s="2" t="s">
        <v>239</v>
      </c>
      <c r="DR879" s="2" t="s">
        <v>237</v>
      </c>
      <c r="DS879" s="2" t="s">
        <v>2213</v>
      </c>
      <c r="DT879" s="2" t="s">
        <v>464</v>
      </c>
      <c r="DU879" s="2" t="s">
        <v>291</v>
      </c>
      <c r="DV879" s="2" t="s">
        <v>226</v>
      </c>
      <c r="DW879" s="4"/>
      <c r="DX879" s="8"/>
      <c r="DY879" s="4">
        <v>7</v>
      </c>
      <c r="DZ879" s="8">
        <v>547.96</v>
      </c>
      <c r="EA879" s="7">
        <v>-1</v>
      </c>
      <c r="EB879" s="7">
        <v>-1</v>
      </c>
      <c r="EC879" s="2" t="s">
        <v>239</v>
      </c>
      <c r="ED879" s="2" t="s">
        <v>237</v>
      </c>
      <c r="EE879" s="2" t="s">
        <v>379</v>
      </c>
      <c r="EF879" s="2" t="s">
        <v>1138</v>
      </c>
      <c r="EG879" s="2" t="s">
        <v>238</v>
      </c>
      <c r="EH879" s="2" t="s">
        <v>226</v>
      </c>
      <c r="EI879" s="4"/>
      <c r="EJ879" s="8"/>
      <c r="EK879" s="4">
        <v>3</v>
      </c>
      <c r="EL879" s="8">
        <v>241.53</v>
      </c>
      <c r="EM879" s="7">
        <v>-1</v>
      </c>
      <c r="EN879" s="7">
        <v>-1</v>
      </c>
      <c r="EO879" s="2" t="s">
        <v>239</v>
      </c>
      <c r="EP879" s="2" t="s">
        <v>237</v>
      </c>
      <c r="EQ879" s="2" t="s">
        <v>4761</v>
      </c>
      <c r="ER879" s="2" t="s">
        <v>3690</v>
      </c>
      <c r="ES879" s="2" t="s">
        <v>238</v>
      </c>
      <c r="ET879" s="2" t="s">
        <v>226</v>
      </c>
      <c r="EU879" s="4"/>
      <c r="EV879" s="8"/>
      <c r="EW879" s="4">
        <v>4</v>
      </c>
      <c r="EX879" s="8">
        <v>305.65</v>
      </c>
      <c r="EY879" s="7">
        <v>-1</v>
      </c>
      <c r="EZ879" s="7">
        <v>-1</v>
      </c>
      <c r="FA879" s="2" t="s">
        <v>239</v>
      </c>
      <c r="FB879" s="2" t="s">
        <v>237</v>
      </c>
      <c r="FC879" s="2" t="s">
        <v>5230</v>
      </c>
      <c r="FD879" s="2" t="s">
        <v>2575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237</v>
      </c>
      <c r="FO879" s="2" t="s">
        <v>4761</v>
      </c>
      <c r="FP879" s="2" t="s">
        <v>1298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226</v>
      </c>
      <c r="FZ879" s="2" t="s">
        <v>226</v>
      </c>
      <c r="GA879" s="2" t="s">
        <v>226</v>
      </c>
      <c r="GB879" s="2" t="s">
        <v>226</v>
      </c>
      <c r="GC879" s="2" t="s">
        <v>226</v>
      </c>
      <c r="GD879" s="2" t="s">
        <v>226</v>
      </c>
      <c r="GE879" s="4"/>
      <c r="GF879" s="8"/>
      <c r="GG879" s="4"/>
      <c r="GH879" s="8"/>
      <c r="GI879" s="7"/>
      <c r="GJ879" s="7"/>
      <c r="GK879" s="2" t="s">
        <v>252</v>
      </c>
      <c r="GL879" s="2" t="s">
        <v>237</v>
      </c>
      <c r="GM879" s="2" t="s">
        <v>226</v>
      </c>
      <c r="GN879" s="2" t="s">
        <v>226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266</v>
      </c>
      <c r="GX879" s="2" t="s">
        <v>237</v>
      </c>
      <c r="GY879" s="2" t="s">
        <v>226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252</v>
      </c>
      <c r="HJ879" s="2" t="s">
        <v>237</v>
      </c>
      <c r="HK879" s="2" t="s">
        <v>226</v>
      </c>
      <c r="HL879" s="2" t="s">
        <v>226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237</v>
      </c>
      <c r="HW879" s="2" t="s">
        <v>226</v>
      </c>
      <c r="HX879" s="2" t="s">
        <v>226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252</v>
      </c>
      <c r="IH879" s="2" t="s">
        <v>237</v>
      </c>
      <c r="II879" s="2" t="s">
        <v>226</v>
      </c>
      <c r="IJ879" s="2" t="s">
        <v>226</v>
      </c>
      <c r="IK879" s="2" t="s">
        <v>238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252</v>
      </c>
      <c r="IT879" s="2" t="s">
        <v>237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252</v>
      </c>
      <c r="JF879" s="2" t="s">
        <v>237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337</v>
      </c>
      <c r="JR879" s="2" t="s">
        <v>237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237</v>
      </c>
      <c r="KE879" s="2" t="s">
        <v>226</v>
      </c>
      <c r="KF879" s="2" t="s">
        <v>226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252</v>
      </c>
      <c r="KP879" s="2" t="s">
        <v>237</v>
      </c>
      <c r="KQ879" s="2" t="s">
        <v>226</v>
      </c>
      <c r="KR879" s="2" t="s">
        <v>226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252</v>
      </c>
      <c r="LB879" s="2" t="s">
        <v>237</v>
      </c>
      <c r="LC879" s="2" t="s">
        <v>226</v>
      </c>
      <c r="LD879" s="2" t="s">
        <v>226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252</v>
      </c>
      <c r="LN879" s="2" t="s">
        <v>237</v>
      </c>
      <c r="LO879" s="2" t="s">
        <v>226</v>
      </c>
      <c r="LP879" s="2" t="s">
        <v>226</v>
      </c>
      <c r="LQ879" s="2" t="s">
        <v>238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226</v>
      </c>
      <c r="ML879" s="2" t="s">
        <v>226</v>
      </c>
      <c r="MM879" s="2" t="s">
        <v>226</v>
      </c>
      <c r="MN879" s="2" t="s">
        <v>226</v>
      </c>
      <c r="MO879" s="2" t="s">
        <v>226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239</v>
      </c>
      <c r="MX879" s="2" t="s">
        <v>237</v>
      </c>
      <c r="MY879" s="2" t="s">
        <v>2166</v>
      </c>
      <c r="MZ879" s="2" t="s">
        <v>2853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239</v>
      </c>
      <c r="NJ879" s="2" t="s">
        <v>261</v>
      </c>
      <c r="NK879" s="2" t="s">
        <v>1739</v>
      </c>
      <c r="NL879" s="2" t="s">
        <v>3161</v>
      </c>
      <c r="NM879" s="2" t="s">
        <v>238</v>
      </c>
      <c r="NN879" s="2" t="s">
        <v>226</v>
      </c>
      <c r="NO879" s="4"/>
      <c r="NP879" s="8"/>
      <c r="NQ879" s="4">
        <v>1</v>
      </c>
      <c r="NR879" s="8">
        <v>74.55</v>
      </c>
      <c r="NS879" s="7">
        <v>-1</v>
      </c>
      <c r="NT879" s="7">
        <v>-1</v>
      </c>
      <c r="NU879" s="2" t="s">
        <v>239</v>
      </c>
      <c r="NV879" s="2" t="s">
        <v>237</v>
      </c>
      <c r="NW879" s="2" t="s">
        <v>392</v>
      </c>
      <c r="NX879" s="2" t="s">
        <v>399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252</v>
      </c>
      <c r="OH879" s="2" t="s">
        <v>237</v>
      </c>
      <c r="OI879" s="2" t="s">
        <v>226</v>
      </c>
      <c r="OJ879" s="2" t="s">
        <v>226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252</v>
      </c>
      <c r="OT879" s="2" t="s">
        <v>237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252</v>
      </c>
      <c r="PF879" s="2" t="s">
        <v>237</v>
      </c>
      <c r="PG879" s="2" t="s">
        <v>226</v>
      </c>
      <c r="PH879" s="2" t="s">
        <v>226</v>
      </c>
      <c r="PI879" s="2" t="s">
        <v>238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226</v>
      </c>
      <c r="PR879" s="2" t="s">
        <v>226</v>
      </c>
      <c r="PS879" s="2" t="s">
        <v>226</v>
      </c>
      <c r="PT879" s="2" t="s">
        <v>226</v>
      </c>
      <c r="PU879" s="2" t="s">
        <v>226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266</v>
      </c>
      <c r="QD879" s="2" t="s">
        <v>237</v>
      </c>
      <c r="QE879" s="2" t="s">
        <v>226</v>
      </c>
      <c r="QF879" s="2" t="s">
        <v>226</v>
      </c>
      <c r="QG879" s="2" t="s">
        <v>238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252</v>
      </c>
      <c r="QP879" s="2" t="s">
        <v>237</v>
      </c>
      <c r="QQ879" s="2" t="s">
        <v>226</v>
      </c>
      <c r="QR879" s="2" t="s">
        <v>226</v>
      </c>
      <c r="QS879" s="2" t="s">
        <v>238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266</v>
      </c>
      <c r="RB879" s="2" t="s">
        <v>237</v>
      </c>
      <c r="RC879" s="2" t="s">
        <v>226</v>
      </c>
      <c r="RD879" s="2" t="s">
        <v>226</v>
      </c>
      <c r="RE879" s="2" t="s">
        <v>238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226</v>
      </c>
      <c r="RN879" s="2" t="s">
        <v>226</v>
      </c>
      <c r="RO879" s="2" t="s">
        <v>226</v>
      </c>
      <c r="RP879" s="2" t="s">
        <v>226</v>
      </c>
      <c r="RQ879" s="2" t="s">
        <v>226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252</v>
      </c>
      <c r="RZ879" s="2" t="s">
        <v>237</v>
      </c>
      <c r="SA879" s="2" t="s">
        <v>226</v>
      </c>
      <c r="SB879" s="2" t="s">
        <v>226</v>
      </c>
      <c r="SC879" s="2" t="s">
        <v>238</v>
      </c>
      <c r="SD879" s="2" t="s">
        <v>226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</row>
    <row r="880">
      <c r="A880" s="2" t="s">
        <v>5458</v>
      </c>
      <c r="B880" s="2" t="s">
        <v>577</v>
      </c>
      <c r="C880" s="2" t="s">
        <v>5194</v>
      </c>
      <c r="D880" s="2" t="s">
        <v>215</v>
      </c>
      <c r="E880" s="2" t="s">
        <v>216</v>
      </c>
      <c r="F880" s="2" t="s">
        <v>113</v>
      </c>
      <c r="G880" s="2" t="s">
        <v>2235</v>
      </c>
      <c r="H880" s="2" t="s">
        <v>5455</v>
      </c>
      <c r="I880" s="2" t="s">
        <v>5456</v>
      </c>
      <c r="J880" s="2" t="s">
        <v>268</v>
      </c>
      <c r="K880" s="2" t="s">
        <v>405</v>
      </c>
      <c r="L880" s="3">
        <v>81</v>
      </c>
      <c r="M880" s="3">
        <v>85.05</v>
      </c>
      <c r="N880" s="3">
        <v>159.99</v>
      </c>
      <c r="O880" s="2" t="s">
        <v>302</v>
      </c>
      <c r="P880" s="2" t="s">
        <v>284</v>
      </c>
      <c r="Q880" s="2" t="s">
        <v>225</v>
      </c>
      <c r="R880" s="2" t="s">
        <v>226</v>
      </c>
      <c r="S880" s="2" t="s">
        <v>5457</v>
      </c>
      <c r="T880" s="2" t="s">
        <v>228</v>
      </c>
      <c r="U880" s="2" t="s">
        <v>229</v>
      </c>
      <c r="V880" s="2" t="s">
        <v>320</v>
      </c>
      <c r="W880" s="2" t="s">
        <v>971</v>
      </c>
      <c r="X880" s="2" t="s">
        <v>2080</v>
      </c>
      <c r="Y880" s="2" t="s">
        <v>240</v>
      </c>
      <c r="Z880" s="4"/>
      <c r="AA880" s="4">
        <f>=ROUNDDOWN({0},0)</f>
      </c>
      <c r="AB880" s="5"/>
      <c r="AC880" s="2" t="s">
        <v>226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/>
      <c r="AQ880" s="8"/>
      <c r="AR880" s="4">
        <v>41</v>
      </c>
      <c r="AS880" s="8">
        <v>3552.49</v>
      </c>
      <c r="AT880" s="7">
        <v>-1</v>
      </c>
      <c r="AU880" s="7">
        <v>-1</v>
      </c>
      <c r="AV880" s="4" t="s">
        <v>226</v>
      </c>
      <c r="AW880" s="8" t="s">
        <v>226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/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/>
      <c r="BJ880" s="4"/>
      <c r="BK880" s="8"/>
      <c r="BL880" s="2" t="s">
        <v>2216</v>
      </c>
      <c r="BM880" s="7"/>
      <c r="BN880" s="7"/>
      <c r="BO880" s="4"/>
      <c r="BP880" s="8"/>
      <c r="BQ880" s="4"/>
      <c r="BR880" s="8"/>
      <c r="BS880" s="7"/>
      <c r="BT880" s="7"/>
      <c r="BU880" s="2" t="s">
        <v>287</v>
      </c>
      <c r="BV880" s="2" t="s">
        <v>237</v>
      </c>
      <c r="BW880" s="2" t="s">
        <v>226</v>
      </c>
      <c r="BX880" s="2" t="s">
        <v>226</v>
      </c>
      <c r="BY880" s="2" t="s">
        <v>238</v>
      </c>
      <c r="BZ880" s="2" t="s">
        <v>226</v>
      </c>
      <c r="CA880" s="4"/>
      <c r="CB880" s="8"/>
      <c r="CC880" s="4">
        <v>6</v>
      </c>
      <c r="CD880" s="8">
        <v>551.1</v>
      </c>
      <c r="CE880" s="7">
        <v>-1</v>
      </c>
      <c r="CF880" s="7">
        <v>-1</v>
      </c>
      <c r="CG880" s="2" t="s">
        <v>239</v>
      </c>
      <c r="CH880" s="2" t="s">
        <v>237</v>
      </c>
      <c r="CI880" s="2" t="s">
        <v>327</v>
      </c>
      <c r="CJ880" s="2" t="s">
        <v>392</v>
      </c>
      <c r="CK880" s="2" t="s">
        <v>238</v>
      </c>
      <c r="CL880" s="2" t="s">
        <v>226</v>
      </c>
      <c r="CM880" s="4"/>
      <c r="CN880" s="8"/>
      <c r="CO880" s="4">
        <v>2</v>
      </c>
      <c r="CP880" s="8">
        <v>183.7</v>
      </c>
      <c r="CQ880" s="7">
        <v>-1</v>
      </c>
      <c r="CR880" s="7">
        <v>-1</v>
      </c>
      <c r="CS880" s="2" t="s">
        <v>239</v>
      </c>
      <c r="CT880" s="2" t="s">
        <v>237</v>
      </c>
      <c r="CU880" s="2" t="s">
        <v>3008</v>
      </c>
      <c r="CV880" s="2" t="s">
        <v>4844</v>
      </c>
      <c r="CW880" s="2" t="s">
        <v>238</v>
      </c>
      <c r="CX880" s="2" t="s">
        <v>226</v>
      </c>
      <c r="CY880" s="4"/>
      <c r="CZ880" s="8"/>
      <c r="DA880" s="4">
        <v>4</v>
      </c>
      <c r="DB880" s="8">
        <v>346.17</v>
      </c>
      <c r="DC880" s="7">
        <v>-1</v>
      </c>
      <c r="DD880" s="7">
        <v>-1</v>
      </c>
      <c r="DE880" s="2" t="s">
        <v>239</v>
      </c>
      <c r="DF880" s="2" t="s">
        <v>237</v>
      </c>
      <c r="DG880" s="2" t="s">
        <v>376</v>
      </c>
      <c r="DH880" s="2" t="s">
        <v>5459</v>
      </c>
      <c r="DI880" s="2" t="s">
        <v>238</v>
      </c>
      <c r="DJ880" s="2" t="s">
        <v>226</v>
      </c>
      <c r="DK880" s="4"/>
      <c r="DL880" s="8"/>
      <c r="DM880" s="4">
        <v>12</v>
      </c>
      <c r="DN880" s="8">
        <v>944.07</v>
      </c>
      <c r="DO880" s="7">
        <v>-1</v>
      </c>
      <c r="DP880" s="7">
        <v>-1</v>
      </c>
      <c r="DQ880" s="2" t="s">
        <v>239</v>
      </c>
      <c r="DR880" s="2" t="s">
        <v>237</v>
      </c>
      <c r="DS880" s="2" t="s">
        <v>2213</v>
      </c>
      <c r="DT880" s="2" t="s">
        <v>2217</v>
      </c>
      <c r="DU880" s="2" t="s">
        <v>291</v>
      </c>
      <c r="DV880" s="2" t="s">
        <v>226</v>
      </c>
      <c r="DW880" s="4"/>
      <c r="DX880" s="8"/>
      <c r="DY880" s="4">
        <v>8</v>
      </c>
      <c r="DZ880" s="8">
        <v>714.4</v>
      </c>
      <c r="EA880" s="7">
        <v>-1</v>
      </c>
      <c r="EB880" s="7">
        <v>-1</v>
      </c>
      <c r="EC880" s="2" t="s">
        <v>239</v>
      </c>
      <c r="ED880" s="2" t="s">
        <v>237</v>
      </c>
      <c r="EE880" s="2" t="s">
        <v>379</v>
      </c>
      <c r="EF880" s="2" t="s">
        <v>376</v>
      </c>
      <c r="EG880" s="2" t="s">
        <v>238</v>
      </c>
      <c r="EH880" s="2" t="s">
        <v>226</v>
      </c>
      <c r="EI880" s="4"/>
      <c r="EJ880" s="8"/>
      <c r="EK880" s="4">
        <v>7</v>
      </c>
      <c r="EL880" s="8">
        <v>642.95</v>
      </c>
      <c r="EM880" s="7">
        <v>-1</v>
      </c>
      <c r="EN880" s="7">
        <v>-1</v>
      </c>
      <c r="EO880" s="2" t="s">
        <v>239</v>
      </c>
      <c r="EP880" s="2" t="s">
        <v>237</v>
      </c>
      <c r="EQ880" s="2" t="s">
        <v>4761</v>
      </c>
      <c r="ER880" s="2" t="s">
        <v>1751</v>
      </c>
      <c r="ES880" s="2" t="s">
        <v>238</v>
      </c>
      <c r="ET880" s="2" t="s">
        <v>226</v>
      </c>
      <c r="EU880" s="4"/>
      <c r="EV880" s="8"/>
      <c r="EW880" s="4">
        <v>2</v>
      </c>
      <c r="EX880" s="8">
        <v>170.1</v>
      </c>
      <c r="EY880" s="7">
        <v>-1</v>
      </c>
      <c r="EZ880" s="7">
        <v>-1</v>
      </c>
      <c r="FA880" s="2" t="s">
        <v>239</v>
      </c>
      <c r="FB880" s="2" t="s">
        <v>237</v>
      </c>
      <c r="FC880" s="2" t="s">
        <v>5230</v>
      </c>
      <c r="FD880" s="2" t="s">
        <v>2214</v>
      </c>
      <c r="FE880" s="2" t="s">
        <v>238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237</v>
      </c>
      <c r="FO880" s="2" t="s">
        <v>4761</v>
      </c>
      <c r="FP880" s="2" t="s">
        <v>226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226</v>
      </c>
      <c r="FZ880" s="2" t="s">
        <v>226</v>
      </c>
      <c r="GA880" s="2" t="s">
        <v>226</v>
      </c>
      <c r="GB880" s="2" t="s">
        <v>226</v>
      </c>
      <c r="GC880" s="2" t="s">
        <v>226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252</v>
      </c>
      <c r="GL880" s="2" t="s">
        <v>237</v>
      </c>
      <c r="GM880" s="2" t="s">
        <v>226</v>
      </c>
      <c r="GN880" s="2" t="s">
        <v>226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266</v>
      </c>
      <c r="GX880" s="2" t="s">
        <v>237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252</v>
      </c>
      <c r="HJ880" s="2" t="s">
        <v>237</v>
      </c>
      <c r="HK880" s="2" t="s">
        <v>226</v>
      </c>
      <c r="HL880" s="2" t="s">
        <v>226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237</v>
      </c>
      <c r="HW880" s="2" t="s">
        <v>226</v>
      </c>
      <c r="HX880" s="2" t="s">
        <v>226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252</v>
      </c>
      <c r="IH880" s="2" t="s">
        <v>237</v>
      </c>
      <c r="II880" s="2" t="s">
        <v>226</v>
      </c>
      <c r="IJ880" s="2" t="s">
        <v>226</v>
      </c>
      <c r="IK880" s="2" t="s">
        <v>238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252</v>
      </c>
      <c r="IT880" s="2" t="s">
        <v>237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252</v>
      </c>
      <c r="JF880" s="2" t="s">
        <v>237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337</v>
      </c>
      <c r="JR880" s="2" t="s">
        <v>237</v>
      </c>
      <c r="JS880" s="2" t="s">
        <v>226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237</v>
      </c>
      <c r="KE880" s="2" t="s">
        <v>226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252</v>
      </c>
      <c r="KP880" s="2" t="s">
        <v>237</v>
      </c>
      <c r="KQ880" s="2" t="s">
        <v>226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252</v>
      </c>
      <c r="LB880" s="2" t="s">
        <v>237</v>
      </c>
      <c r="LC880" s="2" t="s">
        <v>226</v>
      </c>
      <c r="LD880" s="2" t="s">
        <v>226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252</v>
      </c>
      <c r="LN880" s="2" t="s">
        <v>237</v>
      </c>
      <c r="LO880" s="2" t="s">
        <v>226</v>
      </c>
      <c r="LP880" s="2" t="s">
        <v>226</v>
      </c>
      <c r="LQ880" s="2" t="s">
        <v>238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226</v>
      </c>
      <c r="ML880" s="2" t="s">
        <v>226</v>
      </c>
      <c r="MM880" s="2" t="s">
        <v>226</v>
      </c>
      <c r="MN880" s="2" t="s">
        <v>226</v>
      </c>
      <c r="MO880" s="2" t="s">
        <v>226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239</v>
      </c>
      <c r="MX880" s="2" t="s">
        <v>237</v>
      </c>
      <c r="MY880" s="2" t="s">
        <v>2166</v>
      </c>
      <c r="MZ880" s="2" t="s">
        <v>472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239</v>
      </c>
      <c r="NJ880" s="2" t="s">
        <v>237</v>
      </c>
      <c r="NK880" s="2" t="s">
        <v>2730</v>
      </c>
      <c r="NL880" s="2" t="s">
        <v>484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239</v>
      </c>
      <c r="NV880" s="2" t="s">
        <v>237</v>
      </c>
      <c r="NW880" s="2" t="s">
        <v>392</v>
      </c>
      <c r="NX880" s="2" t="s">
        <v>2576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252</v>
      </c>
      <c r="OH880" s="2" t="s">
        <v>237</v>
      </c>
      <c r="OI880" s="2" t="s">
        <v>226</v>
      </c>
      <c r="OJ880" s="2" t="s">
        <v>226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252</v>
      </c>
      <c r="OT880" s="2" t="s">
        <v>237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252</v>
      </c>
      <c r="PF880" s="2" t="s">
        <v>237</v>
      </c>
      <c r="PG880" s="2" t="s">
        <v>226</v>
      </c>
      <c r="PH880" s="2" t="s">
        <v>226</v>
      </c>
      <c r="PI880" s="2" t="s">
        <v>238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226</v>
      </c>
      <c r="PR880" s="2" t="s">
        <v>226</v>
      </c>
      <c r="PS880" s="2" t="s">
        <v>226</v>
      </c>
      <c r="PT880" s="2" t="s">
        <v>226</v>
      </c>
      <c r="PU880" s="2" t="s">
        <v>226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266</v>
      </c>
      <c r="QD880" s="2" t="s">
        <v>237</v>
      </c>
      <c r="QE880" s="2" t="s">
        <v>226</v>
      </c>
      <c r="QF880" s="2" t="s">
        <v>226</v>
      </c>
      <c r="QG880" s="2" t="s">
        <v>238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252</v>
      </c>
      <c r="QP880" s="2" t="s">
        <v>237</v>
      </c>
      <c r="QQ880" s="2" t="s">
        <v>226</v>
      </c>
      <c r="QR880" s="2" t="s">
        <v>226</v>
      </c>
      <c r="QS880" s="2" t="s">
        <v>238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266</v>
      </c>
      <c r="RB880" s="2" t="s">
        <v>237</v>
      </c>
      <c r="RC880" s="2" t="s">
        <v>226</v>
      </c>
      <c r="RD880" s="2" t="s">
        <v>226</v>
      </c>
      <c r="RE880" s="2" t="s">
        <v>238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226</v>
      </c>
      <c r="RN880" s="2" t="s">
        <v>226</v>
      </c>
      <c r="RO880" s="2" t="s">
        <v>226</v>
      </c>
      <c r="RP880" s="2" t="s">
        <v>226</v>
      </c>
      <c r="RQ880" s="2" t="s">
        <v>226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252</v>
      </c>
      <c r="RZ880" s="2" t="s">
        <v>237</v>
      </c>
      <c r="SA880" s="2" t="s">
        <v>226</v>
      </c>
      <c r="SB880" s="2" t="s">
        <v>226</v>
      </c>
      <c r="SC880" s="2" t="s">
        <v>238</v>
      </c>
      <c r="SD880" s="2" t="s">
        <v>226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</row>
    <row r="881">
      <c r="A881" s="2" t="s">
        <v>5460</v>
      </c>
      <c r="B881" s="2" t="s">
        <v>577</v>
      </c>
      <c r="C881" s="2" t="s">
        <v>5194</v>
      </c>
      <c r="D881" s="2" t="s">
        <v>215</v>
      </c>
      <c r="E881" s="2" t="s">
        <v>363</v>
      </c>
      <c r="F881" s="2" t="s">
        <v>5461</v>
      </c>
      <c r="G881" s="2" t="s">
        <v>316</v>
      </c>
      <c r="H881" s="2" t="s">
        <v>5462</v>
      </c>
      <c r="I881" s="2" t="s">
        <v>5463</v>
      </c>
      <c r="J881" s="2" t="s">
        <v>221</v>
      </c>
      <c r="K881" s="2" t="s">
        <v>2782</v>
      </c>
      <c r="L881" s="3">
        <v>71.39</v>
      </c>
      <c r="M881" s="3">
        <v>74.96</v>
      </c>
      <c r="N881" s="3">
        <v>139.99</v>
      </c>
      <c r="O881" s="2" t="s">
        <v>223</v>
      </c>
      <c r="P881" s="2" t="s">
        <v>224</v>
      </c>
      <c r="Q881" s="2" t="s">
        <v>225</v>
      </c>
      <c r="R881" s="2" t="s">
        <v>226</v>
      </c>
      <c r="S881" s="2" t="s">
        <v>5464</v>
      </c>
      <c r="T881" s="2" t="s">
        <v>228</v>
      </c>
      <c r="U881" s="2" t="s">
        <v>489</v>
      </c>
      <c r="V881" s="2" t="s">
        <v>230</v>
      </c>
      <c r="W881" s="2" t="s">
        <v>971</v>
      </c>
      <c r="X881" s="2" t="s">
        <v>2080</v>
      </c>
      <c r="Y881" s="2" t="s">
        <v>1518</v>
      </c>
      <c r="Z881" s="4">
        <v>59</v>
      </c>
      <c r="AA881" s="4">
        <f>=ROUNDDOWN(9.83333333333333,0)</f>
      </c>
      <c r="AB881" s="5">
        <v>6</v>
      </c>
      <c r="AC881" s="2" t="s">
        <v>699</v>
      </c>
      <c r="AD881" s="4">
        <v>30</v>
      </c>
      <c r="AE881" s="4">
        <v>220</v>
      </c>
      <c r="AF881" s="6">
        <v>69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95</v>
      </c>
      <c r="AQ881" s="8">
        <v>7539.02</v>
      </c>
      <c r="AR881" s="4">
        <v>63</v>
      </c>
      <c r="AS881" s="8">
        <v>4947.4</v>
      </c>
      <c r="AT881" s="7">
        <v>0.5079</v>
      </c>
      <c r="AU881" s="7">
        <v>0.5238</v>
      </c>
      <c r="AV881" s="4">
        <v>207</v>
      </c>
      <c r="AW881" s="8">
        <v>17697.71</v>
      </c>
      <c r="AX881" s="4">
        <v>176</v>
      </c>
      <c r="AY881" s="8">
        <v>14850.5</v>
      </c>
      <c r="AZ881" s="7">
        <v>0.1761</v>
      </c>
      <c r="BA881" s="7">
        <v>0.1917</v>
      </c>
      <c r="BB881" s="7">
        <v>0.426</v>
      </c>
      <c r="BC881" s="4">
        <v>207</v>
      </c>
      <c r="BD881" s="8">
        <v>17697.71</v>
      </c>
      <c r="BE881" s="4">
        <v>176</v>
      </c>
      <c r="BF881" s="8">
        <v>14850.5</v>
      </c>
      <c r="BG881" s="7">
        <v>0.1761</v>
      </c>
      <c r="BH881" s="7">
        <v>0.1917</v>
      </c>
      <c r="BI881" s="7">
        <v>1</v>
      </c>
      <c r="BJ881" s="4">
        <v>95</v>
      </c>
      <c r="BK881" s="8">
        <v>7539.02</v>
      </c>
      <c r="BL881" s="2" t="s">
        <v>4247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1002</v>
      </c>
      <c r="BV881" s="2" t="s">
        <v>237</v>
      </c>
      <c r="BW881" s="2" t="s">
        <v>226</v>
      </c>
      <c r="BX881" s="2" t="s">
        <v>1374</v>
      </c>
      <c r="BY881" s="2" t="s">
        <v>238</v>
      </c>
      <c r="BZ881" s="2" t="s">
        <v>226</v>
      </c>
      <c r="CA881" s="4">
        <v>55</v>
      </c>
      <c r="CB881" s="8">
        <v>4438.5</v>
      </c>
      <c r="CC881" s="4">
        <v>29</v>
      </c>
      <c r="CD881" s="8">
        <v>2340.3</v>
      </c>
      <c r="CE881" s="7">
        <v>0.8966</v>
      </c>
      <c r="CF881" s="7">
        <v>0.8966</v>
      </c>
      <c r="CG881" s="2" t="s">
        <v>239</v>
      </c>
      <c r="CH881" s="2" t="s">
        <v>223</v>
      </c>
      <c r="CI881" s="2" t="s">
        <v>845</v>
      </c>
      <c r="CJ881" s="2" t="s">
        <v>3689</v>
      </c>
      <c r="CK881" s="2" t="s">
        <v>238</v>
      </c>
      <c r="CL881" s="2" t="s">
        <v>226</v>
      </c>
      <c r="CM881" s="4">
        <v>15</v>
      </c>
      <c r="CN881" s="8">
        <v>1210.65</v>
      </c>
      <c r="CO881" s="4">
        <v>4</v>
      </c>
      <c r="CP881" s="8">
        <v>322.84</v>
      </c>
      <c r="CQ881" s="7">
        <v>2.75</v>
      </c>
      <c r="CR881" s="7">
        <v>2.75</v>
      </c>
      <c r="CS881" s="2" t="s">
        <v>239</v>
      </c>
      <c r="CT881" s="2" t="s">
        <v>223</v>
      </c>
      <c r="CU881" s="2" t="s">
        <v>1518</v>
      </c>
      <c r="CV881" s="2" t="s">
        <v>1860</v>
      </c>
      <c r="CW881" s="2" t="s">
        <v>238</v>
      </c>
      <c r="CX881" s="2" t="s">
        <v>226</v>
      </c>
      <c r="CY881" s="4">
        <v>3</v>
      </c>
      <c r="CZ881" s="8">
        <v>226.77</v>
      </c>
      <c r="DA881" s="4">
        <v>5</v>
      </c>
      <c r="DB881" s="8">
        <v>377.95</v>
      </c>
      <c r="DC881" s="7">
        <v>-0.4</v>
      </c>
      <c r="DD881" s="7">
        <v>-0.4</v>
      </c>
      <c r="DE881" s="2" t="s">
        <v>239</v>
      </c>
      <c r="DF881" s="2" t="s">
        <v>223</v>
      </c>
      <c r="DG881" s="2" t="s">
        <v>2471</v>
      </c>
      <c r="DH881" s="2" t="s">
        <v>1182</v>
      </c>
      <c r="DI881" s="2" t="s">
        <v>238</v>
      </c>
      <c r="DJ881" s="2" t="s">
        <v>226</v>
      </c>
      <c r="DK881" s="4">
        <v>4</v>
      </c>
      <c r="DL881" s="8">
        <v>303.88</v>
      </c>
      <c r="DM881" s="4">
        <v>4</v>
      </c>
      <c r="DN881" s="8">
        <v>288.69</v>
      </c>
      <c r="DO881" s="7"/>
      <c r="DP881" s="7">
        <v>0.0526</v>
      </c>
      <c r="DQ881" s="2" t="s">
        <v>239</v>
      </c>
      <c r="DR881" s="2" t="s">
        <v>223</v>
      </c>
      <c r="DS881" s="2" t="s">
        <v>1942</v>
      </c>
      <c r="DT881" s="2" t="s">
        <v>1120</v>
      </c>
      <c r="DU881" s="2" t="s">
        <v>238</v>
      </c>
      <c r="DV881" s="2" t="s">
        <v>226</v>
      </c>
      <c r="DW881" s="4">
        <v>1</v>
      </c>
      <c r="DX881" s="8">
        <v>78.71</v>
      </c>
      <c r="DY881" s="4">
        <v>2</v>
      </c>
      <c r="DZ881" s="8">
        <v>157.42</v>
      </c>
      <c r="EA881" s="7">
        <v>-0.5</v>
      </c>
      <c r="EB881" s="7">
        <v>-0.5</v>
      </c>
      <c r="EC881" s="2" t="s">
        <v>239</v>
      </c>
      <c r="ED881" s="2" t="s">
        <v>223</v>
      </c>
      <c r="EE881" s="2" t="s">
        <v>463</v>
      </c>
      <c r="EF881" s="2" t="s">
        <v>763</v>
      </c>
      <c r="EG881" s="2" t="s">
        <v>238</v>
      </c>
      <c r="EH881" s="2" t="s">
        <v>226</v>
      </c>
      <c r="EI881" s="4">
        <v>1</v>
      </c>
      <c r="EJ881" s="8">
        <v>77.57</v>
      </c>
      <c r="EK881" s="4">
        <v>1</v>
      </c>
      <c r="EL881" s="8">
        <v>77.57</v>
      </c>
      <c r="EM881" s="7"/>
      <c r="EN881" s="7"/>
      <c r="EO881" s="2" t="s">
        <v>239</v>
      </c>
      <c r="EP881" s="2" t="s">
        <v>223</v>
      </c>
      <c r="EQ881" s="2" t="s">
        <v>1201</v>
      </c>
      <c r="ER881" s="2" t="s">
        <v>1259</v>
      </c>
      <c r="ES881" s="2" t="s">
        <v>238</v>
      </c>
      <c r="ET881" s="2" t="s">
        <v>226</v>
      </c>
      <c r="EU881" s="4">
        <v>9</v>
      </c>
      <c r="EV881" s="8">
        <v>674.64</v>
      </c>
      <c r="EW881" s="4">
        <v>10</v>
      </c>
      <c r="EX881" s="8">
        <v>774.59</v>
      </c>
      <c r="EY881" s="7">
        <v>-0.1</v>
      </c>
      <c r="EZ881" s="7">
        <v>-0.129</v>
      </c>
      <c r="FA881" s="2" t="s">
        <v>239</v>
      </c>
      <c r="FB881" s="2" t="s">
        <v>223</v>
      </c>
      <c r="FC881" s="2" t="s">
        <v>885</v>
      </c>
      <c r="FD881" s="2" t="s">
        <v>2432</v>
      </c>
      <c r="FE881" s="2" t="s">
        <v>238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223</v>
      </c>
      <c r="FO881" s="2" t="s">
        <v>1518</v>
      </c>
      <c r="FP881" s="2" t="s">
        <v>226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239</v>
      </c>
      <c r="FZ881" s="2" t="s">
        <v>223</v>
      </c>
      <c r="GA881" s="2" t="s">
        <v>661</v>
      </c>
      <c r="GB881" s="2" t="s">
        <v>226</v>
      </c>
      <c r="GC881" s="2" t="s">
        <v>238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252</v>
      </c>
      <c r="GL881" s="2" t="s">
        <v>223</v>
      </c>
      <c r="GM881" s="2" t="s">
        <v>226</v>
      </c>
      <c r="GN881" s="2" t="s">
        <v>226</v>
      </c>
      <c r="GO881" s="2" t="s">
        <v>238</v>
      </c>
      <c r="GP881" s="2" t="s">
        <v>226</v>
      </c>
      <c r="GQ881" s="4">
        <v>3</v>
      </c>
      <c r="GR881" s="8">
        <v>228.96</v>
      </c>
      <c r="GS881" s="4">
        <v>2</v>
      </c>
      <c r="GT881" s="8">
        <v>152.64</v>
      </c>
      <c r="GU881" s="7">
        <v>0.5</v>
      </c>
      <c r="GV881" s="7">
        <v>0.5</v>
      </c>
      <c r="GW881" s="2" t="s">
        <v>239</v>
      </c>
      <c r="GX881" s="2" t="s">
        <v>223</v>
      </c>
      <c r="GY881" s="2" t="s">
        <v>694</v>
      </c>
      <c r="GZ881" s="2" t="s">
        <v>3021</v>
      </c>
      <c r="HA881" s="2" t="s">
        <v>238</v>
      </c>
      <c r="HB881" s="2" t="s">
        <v>226</v>
      </c>
      <c r="HC881" s="4">
        <v>4</v>
      </c>
      <c r="HD881" s="8">
        <v>299.34</v>
      </c>
      <c r="HE881" s="4">
        <v>3</v>
      </c>
      <c r="HF881" s="8">
        <v>233.25</v>
      </c>
      <c r="HG881" s="7">
        <v>0.3333</v>
      </c>
      <c r="HH881" s="7">
        <v>0.2833</v>
      </c>
      <c r="HI881" s="2" t="s">
        <v>239</v>
      </c>
      <c r="HJ881" s="2" t="s">
        <v>223</v>
      </c>
      <c r="HK881" s="2" t="s">
        <v>1518</v>
      </c>
      <c r="HL881" s="2" t="s">
        <v>1139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239</v>
      </c>
      <c r="HV881" s="2" t="s">
        <v>237</v>
      </c>
      <c r="HW881" s="2" t="s">
        <v>1191</v>
      </c>
      <c r="HX881" s="2" t="s">
        <v>857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252</v>
      </c>
      <c r="IH881" s="2" t="s">
        <v>223</v>
      </c>
      <c r="II881" s="2" t="s">
        <v>226</v>
      </c>
      <c r="IJ881" s="2" t="s">
        <v>226</v>
      </c>
      <c r="IK881" s="2" t="s">
        <v>238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226</v>
      </c>
      <c r="IT881" s="2" t="s">
        <v>226</v>
      </c>
      <c r="IU881" s="2" t="s">
        <v>226</v>
      </c>
      <c r="IV881" s="2" t="s">
        <v>226</v>
      </c>
      <c r="IW881" s="2" t="s">
        <v>226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448</v>
      </c>
      <c r="JF881" s="2" t="s">
        <v>223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337</v>
      </c>
      <c r="JR881" s="2" t="s">
        <v>223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223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337</v>
      </c>
      <c r="KP881" s="2" t="s">
        <v>223</v>
      </c>
      <c r="KQ881" s="2" t="s">
        <v>226</v>
      </c>
      <c r="KR881" s="2" t="s">
        <v>226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252</v>
      </c>
      <c r="LB881" s="2" t="s">
        <v>223</v>
      </c>
      <c r="LC881" s="2" t="s">
        <v>226</v>
      </c>
      <c r="LD881" s="2" t="s">
        <v>226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252</v>
      </c>
      <c r="LN881" s="2" t="s">
        <v>223</v>
      </c>
      <c r="LO881" s="2" t="s">
        <v>226</v>
      </c>
      <c r="LP881" s="2" t="s">
        <v>226</v>
      </c>
      <c r="LQ881" s="2" t="s">
        <v>238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226</v>
      </c>
      <c r="ML881" s="2" t="s">
        <v>226</v>
      </c>
      <c r="MM881" s="2" t="s">
        <v>226</v>
      </c>
      <c r="MN881" s="2" t="s">
        <v>226</v>
      </c>
      <c r="MO881" s="2" t="s">
        <v>226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223</v>
      </c>
      <c r="MY881" s="2" t="s">
        <v>226</v>
      </c>
      <c r="MZ881" s="2" t="s">
        <v>226</v>
      </c>
      <c r="NA881" s="2" t="s">
        <v>238</v>
      </c>
      <c r="NB881" s="2" t="s">
        <v>226</v>
      </c>
      <c r="NC881" s="4"/>
      <c r="ND881" s="8"/>
      <c r="NE881" s="4">
        <v>3</v>
      </c>
      <c r="NF881" s="8">
        <v>222.15</v>
      </c>
      <c r="NG881" s="7">
        <v>-1</v>
      </c>
      <c r="NH881" s="7">
        <v>-1</v>
      </c>
      <c r="NI881" s="2" t="s">
        <v>239</v>
      </c>
      <c r="NJ881" s="2" t="s">
        <v>261</v>
      </c>
      <c r="NK881" s="2" t="s">
        <v>1077</v>
      </c>
      <c r="NL881" s="2" t="s">
        <v>3941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239</v>
      </c>
      <c r="NV881" s="2" t="s">
        <v>237</v>
      </c>
      <c r="NW881" s="2" t="s">
        <v>682</v>
      </c>
      <c r="NX881" s="2" t="s">
        <v>895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252</v>
      </c>
      <c r="OH881" s="2" t="s">
        <v>223</v>
      </c>
      <c r="OI881" s="2" t="s">
        <v>226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252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239</v>
      </c>
      <c r="PF881" s="2" t="s">
        <v>223</v>
      </c>
      <c r="PG881" s="2" t="s">
        <v>3085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226</v>
      </c>
      <c r="PR881" s="2" t="s">
        <v>226</v>
      </c>
      <c r="PS881" s="2" t="s">
        <v>226</v>
      </c>
      <c r="PT881" s="2" t="s">
        <v>226</v>
      </c>
      <c r="PU881" s="2" t="s">
        <v>226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266</v>
      </c>
      <c r="QD881" s="2" t="s">
        <v>223</v>
      </c>
      <c r="QE881" s="2" t="s">
        <v>226</v>
      </c>
      <c r="QF881" s="2" t="s">
        <v>226</v>
      </c>
      <c r="QG881" s="2" t="s">
        <v>238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236</v>
      </c>
      <c r="QP881" s="2" t="s">
        <v>237</v>
      </c>
      <c r="QQ881" s="2" t="s">
        <v>226</v>
      </c>
      <c r="QR881" s="2" t="s">
        <v>226</v>
      </c>
      <c r="QS881" s="2" t="s">
        <v>238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266</v>
      </c>
      <c r="RB881" s="2" t="s">
        <v>223</v>
      </c>
      <c r="RC881" s="2" t="s">
        <v>226</v>
      </c>
      <c r="RD881" s="2" t="s">
        <v>226</v>
      </c>
      <c r="RE881" s="2" t="s">
        <v>238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252</v>
      </c>
      <c r="RN881" s="2" t="s">
        <v>223</v>
      </c>
      <c r="RO881" s="2" t="s">
        <v>226</v>
      </c>
      <c r="RP881" s="2" t="s">
        <v>226</v>
      </c>
      <c r="RQ881" s="2" t="s">
        <v>238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252</v>
      </c>
      <c r="RZ881" s="2" t="s">
        <v>237</v>
      </c>
      <c r="SA881" s="2" t="s">
        <v>226</v>
      </c>
      <c r="SB881" s="2" t="s">
        <v>226</v>
      </c>
      <c r="SC881" s="2" t="s">
        <v>238</v>
      </c>
      <c r="SD881" s="2" t="s">
        <v>226</v>
      </c>
      <c r="SE881" s="4">
        <v>59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>
        <v>30</v>
      </c>
      <c r="TG881" s="4"/>
      <c r="TH881" s="4"/>
      <c r="TI881" s="4"/>
      <c r="TJ881" s="4"/>
      <c r="TK881" s="4">
        <v>90</v>
      </c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>
        <v>100</v>
      </c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</row>
    <row r="882">
      <c r="A882" s="2" t="s">
        <v>5465</v>
      </c>
      <c r="B882" s="2" t="s">
        <v>577</v>
      </c>
      <c r="C882" s="2" t="s">
        <v>5194</v>
      </c>
      <c r="D882" s="2" t="s">
        <v>215</v>
      </c>
      <c r="E882" s="2" t="s">
        <v>363</v>
      </c>
      <c r="F882" s="2" t="s">
        <v>5461</v>
      </c>
      <c r="G882" s="2" t="s">
        <v>316</v>
      </c>
      <c r="H882" s="2" t="s">
        <v>5462</v>
      </c>
      <c r="I882" s="2" t="s">
        <v>5463</v>
      </c>
      <c r="J882" s="2" t="s">
        <v>268</v>
      </c>
      <c r="K882" s="2" t="s">
        <v>2782</v>
      </c>
      <c r="L882" s="3">
        <v>81.09</v>
      </c>
      <c r="M882" s="3">
        <v>85.14</v>
      </c>
      <c r="N882" s="3">
        <v>159</v>
      </c>
      <c r="O882" s="2" t="s">
        <v>223</v>
      </c>
      <c r="P882" s="2" t="s">
        <v>224</v>
      </c>
      <c r="Q882" s="2" t="s">
        <v>225</v>
      </c>
      <c r="R882" s="2" t="s">
        <v>226</v>
      </c>
      <c r="S882" s="2" t="s">
        <v>5464</v>
      </c>
      <c r="T882" s="2" t="s">
        <v>228</v>
      </c>
      <c r="U882" s="2" t="s">
        <v>489</v>
      </c>
      <c r="V882" s="2" t="s">
        <v>230</v>
      </c>
      <c r="W882" s="2" t="s">
        <v>971</v>
      </c>
      <c r="X882" s="2" t="s">
        <v>2080</v>
      </c>
      <c r="Y882" s="2" t="s">
        <v>1518</v>
      </c>
      <c r="Z882" s="4">
        <v>56</v>
      </c>
      <c r="AA882" s="4">
        <f>=ROUNDDOWN(5.6,0)</f>
      </c>
      <c r="AB882" s="5">
        <v>10</v>
      </c>
      <c r="AC882" s="2" t="s">
        <v>699</v>
      </c>
      <c r="AD882" s="4">
        <v>50</v>
      </c>
      <c r="AE882" s="4">
        <v>240</v>
      </c>
      <c r="AF882" s="6">
        <v>69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>
        <v>112</v>
      </c>
      <c r="AQ882" s="8">
        <v>10158.69</v>
      </c>
      <c r="AR882" s="4">
        <v>113</v>
      </c>
      <c r="AS882" s="8">
        <v>9903.1</v>
      </c>
      <c r="AT882" s="7">
        <v>-0.0088</v>
      </c>
      <c r="AU882" s="7">
        <v>0.0258</v>
      </c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>
        <v>0.574</v>
      </c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 t="s">
        <v>226</v>
      </c>
      <c r="BJ882" s="4">
        <v>112</v>
      </c>
      <c r="BK882" s="8">
        <v>10158.69</v>
      </c>
      <c r="BL882" s="2" t="s">
        <v>5466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1002</v>
      </c>
      <c r="BV882" s="2" t="s">
        <v>237</v>
      </c>
      <c r="BW882" s="2" t="s">
        <v>226</v>
      </c>
      <c r="BX882" s="2" t="s">
        <v>251</v>
      </c>
      <c r="BY882" s="2" t="s">
        <v>238</v>
      </c>
      <c r="BZ882" s="2" t="s">
        <v>226</v>
      </c>
      <c r="CA882" s="4">
        <v>44</v>
      </c>
      <c r="CB882" s="8">
        <v>4070.44</v>
      </c>
      <c r="CC882" s="4">
        <v>37</v>
      </c>
      <c r="CD882" s="8">
        <v>3422.87</v>
      </c>
      <c r="CE882" s="7">
        <v>0.1892</v>
      </c>
      <c r="CF882" s="7">
        <v>0.1892</v>
      </c>
      <c r="CG882" s="2" t="s">
        <v>239</v>
      </c>
      <c r="CH882" s="2" t="s">
        <v>223</v>
      </c>
      <c r="CI882" s="2" t="s">
        <v>845</v>
      </c>
      <c r="CJ882" s="2" t="s">
        <v>846</v>
      </c>
      <c r="CK882" s="2" t="s">
        <v>238</v>
      </c>
      <c r="CL882" s="2" t="s">
        <v>226</v>
      </c>
      <c r="CM882" s="4">
        <v>33</v>
      </c>
      <c r="CN882" s="8">
        <v>3052.83</v>
      </c>
      <c r="CO882" s="4">
        <v>11</v>
      </c>
      <c r="CP882" s="8">
        <v>1017.61</v>
      </c>
      <c r="CQ882" s="7">
        <v>2</v>
      </c>
      <c r="CR882" s="7">
        <v>2</v>
      </c>
      <c r="CS882" s="2" t="s">
        <v>239</v>
      </c>
      <c r="CT882" s="2" t="s">
        <v>223</v>
      </c>
      <c r="CU882" s="2" t="s">
        <v>1518</v>
      </c>
      <c r="CV882" s="2" t="s">
        <v>1944</v>
      </c>
      <c r="CW882" s="2" t="s">
        <v>238</v>
      </c>
      <c r="CX882" s="2" t="s">
        <v>226</v>
      </c>
      <c r="CY882" s="4">
        <v>6</v>
      </c>
      <c r="CZ882" s="8">
        <v>515.16</v>
      </c>
      <c r="DA882" s="4">
        <v>7</v>
      </c>
      <c r="DB882" s="8">
        <v>601.02</v>
      </c>
      <c r="DC882" s="7">
        <v>-0.1429</v>
      </c>
      <c r="DD882" s="7">
        <v>-0.1429</v>
      </c>
      <c r="DE882" s="2" t="s">
        <v>239</v>
      </c>
      <c r="DF882" s="2" t="s">
        <v>223</v>
      </c>
      <c r="DG882" s="2" t="s">
        <v>2471</v>
      </c>
      <c r="DH882" s="2" t="s">
        <v>1952</v>
      </c>
      <c r="DI882" s="2" t="s">
        <v>238</v>
      </c>
      <c r="DJ882" s="2" t="s">
        <v>226</v>
      </c>
      <c r="DK882" s="4">
        <v>3</v>
      </c>
      <c r="DL882" s="8">
        <v>248.18</v>
      </c>
      <c r="DM882" s="4">
        <v>2</v>
      </c>
      <c r="DN882" s="8">
        <v>156.74</v>
      </c>
      <c r="DO882" s="7">
        <v>0.5</v>
      </c>
      <c r="DP882" s="7">
        <v>0.5834</v>
      </c>
      <c r="DQ882" s="2" t="s">
        <v>239</v>
      </c>
      <c r="DR882" s="2" t="s">
        <v>223</v>
      </c>
      <c r="DS882" s="2" t="s">
        <v>1942</v>
      </c>
      <c r="DT882" s="2" t="s">
        <v>1255</v>
      </c>
      <c r="DU882" s="2" t="s">
        <v>238</v>
      </c>
      <c r="DV882" s="2" t="s">
        <v>226</v>
      </c>
      <c r="DW882" s="4"/>
      <c r="DX882" s="8"/>
      <c r="DY882" s="4"/>
      <c r="DZ882" s="8"/>
      <c r="EA882" s="7"/>
      <c r="EB882" s="7"/>
      <c r="EC882" s="2" t="s">
        <v>239</v>
      </c>
      <c r="ED882" s="2" t="s">
        <v>223</v>
      </c>
      <c r="EE882" s="2" t="s">
        <v>463</v>
      </c>
      <c r="EF882" s="2" t="s">
        <v>763</v>
      </c>
      <c r="EG882" s="2" t="s">
        <v>238</v>
      </c>
      <c r="EH882" s="2" t="s">
        <v>226</v>
      </c>
      <c r="EI882" s="4">
        <v>1</v>
      </c>
      <c r="EJ882" s="8">
        <v>88.92</v>
      </c>
      <c r="EK882" s="4">
        <v>3</v>
      </c>
      <c r="EL882" s="8">
        <v>266.76</v>
      </c>
      <c r="EM882" s="7">
        <v>-0.6667</v>
      </c>
      <c r="EN882" s="7">
        <v>-0.6667</v>
      </c>
      <c r="EO882" s="2" t="s">
        <v>239</v>
      </c>
      <c r="EP882" s="2" t="s">
        <v>223</v>
      </c>
      <c r="EQ882" s="2" t="s">
        <v>1201</v>
      </c>
      <c r="ER882" s="2" t="s">
        <v>846</v>
      </c>
      <c r="ES882" s="2" t="s">
        <v>238</v>
      </c>
      <c r="ET882" s="2" t="s">
        <v>226</v>
      </c>
      <c r="EU882" s="4">
        <v>15</v>
      </c>
      <c r="EV882" s="8">
        <v>1277.1</v>
      </c>
      <c r="EW882" s="4">
        <v>40</v>
      </c>
      <c r="EX882" s="8">
        <v>3393.22</v>
      </c>
      <c r="EY882" s="7">
        <v>-0.625</v>
      </c>
      <c r="EZ882" s="7">
        <v>-0.6236</v>
      </c>
      <c r="FA882" s="2" t="s">
        <v>239</v>
      </c>
      <c r="FB882" s="2" t="s">
        <v>223</v>
      </c>
      <c r="FC882" s="2" t="s">
        <v>885</v>
      </c>
      <c r="FD882" s="2" t="s">
        <v>2433</v>
      </c>
      <c r="FE882" s="2" t="s">
        <v>238</v>
      </c>
      <c r="FF882" s="2" t="s">
        <v>226</v>
      </c>
      <c r="FG882" s="4">
        <v>1</v>
      </c>
      <c r="FH882" s="8">
        <v>149.46</v>
      </c>
      <c r="FI882" s="4"/>
      <c r="FJ882" s="8"/>
      <c r="FK882" s="7"/>
      <c r="FL882" s="7"/>
      <c r="FM882" s="2" t="s">
        <v>239</v>
      </c>
      <c r="FN882" s="2" t="s">
        <v>223</v>
      </c>
      <c r="FO882" s="2" t="s">
        <v>1518</v>
      </c>
      <c r="FP882" s="2" t="s">
        <v>1328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239</v>
      </c>
      <c r="FZ882" s="2" t="s">
        <v>223</v>
      </c>
      <c r="GA882" s="2" t="s">
        <v>3617</v>
      </c>
      <c r="GB882" s="2" t="s">
        <v>226</v>
      </c>
      <c r="GC882" s="2" t="s">
        <v>238</v>
      </c>
      <c r="GD882" s="2" t="s">
        <v>226</v>
      </c>
      <c r="GE882" s="4"/>
      <c r="GF882" s="8"/>
      <c r="GG882" s="4"/>
      <c r="GH882" s="8"/>
      <c r="GI882" s="7"/>
      <c r="GJ882" s="7"/>
      <c r="GK882" s="2" t="s">
        <v>252</v>
      </c>
      <c r="GL882" s="2" t="s">
        <v>223</v>
      </c>
      <c r="GM882" s="2" t="s">
        <v>226</v>
      </c>
      <c r="GN882" s="2" t="s">
        <v>226</v>
      </c>
      <c r="GO882" s="2" t="s">
        <v>238</v>
      </c>
      <c r="GP882" s="2" t="s">
        <v>226</v>
      </c>
      <c r="GQ882" s="4">
        <v>6</v>
      </c>
      <c r="GR882" s="8">
        <v>524.88</v>
      </c>
      <c r="GS882" s="4">
        <v>2</v>
      </c>
      <c r="GT882" s="8">
        <v>174.96</v>
      </c>
      <c r="GU882" s="7">
        <v>2</v>
      </c>
      <c r="GV882" s="7">
        <v>2</v>
      </c>
      <c r="GW882" s="2" t="s">
        <v>239</v>
      </c>
      <c r="GX882" s="2" t="s">
        <v>223</v>
      </c>
      <c r="GY882" s="2" t="s">
        <v>694</v>
      </c>
      <c r="GZ882" s="2" t="s">
        <v>2013</v>
      </c>
      <c r="HA882" s="2" t="s">
        <v>238</v>
      </c>
      <c r="HB882" s="2" t="s">
        <v>226</v>
      </c>
      <c r="HC882" s="4">
        <v>3</v>
      </c>
      <c r="HD882" s="8">
        <v>231.72</v>
      </c>
      <c r="HE882" s="4">
        <v>6</v>
      </c>
      <c r="HF882" s="8">
        <v>445.57</v>
      </c>
      <c r="HG882" s="7">
        <v>-0.5</v>
      </c>
      <c r="HH882" s="7">
        <v>-0.4799</v>
      </c>
      <c r="HI882" s="2" t="s">
        <v>239</v>
      </c>
      <c r="HJ882" s="2" t="s">
        <v>223</v>
      </c>
      <c r="HK882" s="2" t="s">
        <v>1518</v>
      </c>
      <c r="HL882" s="2" t="s">
        <v>1260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239</v>
      </c>
      <c r="HV882" s="2" t="s">
        <v>237</v>
      </c>
      <c r="HW882" s="2" t="s">
        <v>1191</v>
      </c>
      <c r="HX882" s="2" t="s">
        <v>760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252</v>
      </c>
      <c r="IH882" s="2" t="s">
        <v>223</v>
      </c>
      <c r="II882" s="2" t="s">
        <v>226</v>
      </c>
      <c r="IJ882" s="2" t="s">
        <v>226</v>
      </c>
      <c r="IK882" s="2" t="s">
        <v>238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226</v>
      </c>
      <c r="IT882" s="2" t="s">
        <v>226</v>
      </c>
      <c r="IU882" s="2" t="s">
        <v>226</v>
      </c>
      <c r="IV882" s="2" t="s">
        <v>226</v>
      </c>
      <c r="IW882" s="2" t="s">
        <v>226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448</v>
      </c>
      <c r="JF882" s="2" t="s">
        <v>223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337</v>
      </c>
      <c r="JR882" s="2" t="s">
        <v>223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223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337</v>
      </c>
      <c r="KP882" s="2" t="s">
        <v>223</v>
      </c>
      <c r="KQ882" s="2" t="s">
        <v>226</v>
      </c>
      <c r="KR882" s="2" t="s">
        <v>226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252</v>
      </c>
      <c r="LB882" s="2" t="s">
        <v>223</v>
      </c>
      <c r="LC882" s="2" t="s">
        <v>226</v>
      </c>
      <c r="LD882" s="2" t="s">
        <v>226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252</v>
      </c>
      <c r="LN882" s="2" t="s">
        <v>223</v>
      </c>
      <c r="LO882" s="2" t="s">
        <v>226</v>
      </c>
      <c r="LP882" s="2" t="s">
        <v>226</v>
      </c>
      <c r="LQ882" s="2" t="s">
        <v>238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226</v>
      </c>
      <c r="ML882" s="2" t="s">
        <v>226</v>
      </c>
      <c r="MM882" s="2" t="s">
        <v>226</v>
      </c>
      <c r="MN882" s="2" t="s">
        <v>226</v>
      </c>
      <c r="MO882" s="2" t="s">
        <v>226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236</v>
      </c>
      <c r="MX882" s="2" t="s">
        <v>223</v>
      </c>
      <c r="MY882" s="2" t="s">
        <v>226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>
        <v>5</v>
      </c>
      <c r="NF882" s="8">
        <v>424.35</v>
      </c>
      <c r="NG882" s="7">
        <v>-1</v>
      </c>
      <c r="NH882" s="7">
        <v>-1</v>
      </c>
      <c r="NI882" s="2" t="s">
        <v>239</v>
      </c>
      <c r="NJ882" s="2" t="s">
        <v>261</v>
      </c>
      <c r="NK882" s="2" t="s">
        <v>1077</v>
      </c>
      <c r="NL882" s="2" t="s">
        <v>1952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239</v>
      </c>
      <c r="NV882" s="2" t="s">
        <v>237</v>
      </c>
      <c r="NW882" s="2" t="s">
        <v>682</v>
      </c>
      <c r="NX882" s="2" t="s">
        <v>1320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252</v>
      </c>
      <c r="OH882" s="2" t="s">
        <v>223</v>
      </c>
      <c r="OI882" s="2" t="s">
        <v>226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252</v>
      </c>
      <c r="OT882" s="2" t="s">
        <v>223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239</v>
      </c>
      <c r="PF882" s="2" t="s">
        <v>223</v>
      </c>
      <c r="PG882" s="2" t="s">
        <v>3085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226</v>
      </c>
      <c r="PR882" s="2" t="s">
        <v>226</v>
      </c>
      <c r="PS882" s="2" t="s">
        <v>226</v>
      </c>
      <c r="PT882" s="2" t="s">
        <v>226</v>
      </c>
      <c r="PU882" s="2" t="s">
        <v>226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266</v>
      </c>
      <c r="QD882" s="2" t="s">
        <v>223</v>
      </c>
      <c r="QE882" s="2" t="s">
        <v>226</v>
      </c>
      <c r="QF882" s="2" t="s">
        <v>226</v>
      </c>
      <c r="QG882" s="2" t="s">
        <v>238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236</v>
      </c>
      <c r="QP882" s="2" t="s">
        <v>237</v>
      </c>
      <c r="QQ882" s="2" t="s">
        <v>226</v>
      </c>
      <c r="QR882" s="2" t="s">
        <v>226</v>
      </c>
      <c r="QS882" s="2" t="s">
        <v>238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266</v>
      </c>
      <c r="RB882" s="2" t="s">
        <v>223</v>
      </c>
      <c r="RC882" s="2" t="s">
        <v>226</v>
      </c>
      <c r="RD882" s="2" t="s">
        <v>226</v>
      </c>
      <c r="RE882" s="2" t="s">
        <v>238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252</v>
      </c>
      <c r="RN882" s="2" t="s">
        <v>223</v>
      </c>
      <c r="RO882" s="2" t="s">
        <v>226</v>
      </c>
      <c r="RP882" s="2" t="s">
        <v>226</v>
      </c>
      <c r="RQ882" s="2" t="s">
        <v>238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252</v>
      </c>
      <c r="RZ882" s="2" t="s">
        <v>237</v>
      </c>
      <c r="SA882" s="2" t="s">
        <v>226</v>
      </c>
      <c r="SB882" s="2" t="s">
        <v>226</v>
      </c>
      <c r="SC882" s="2" t="s">
        <v>238</v>
      </c>
      <c r="SD882" s="2" t="s">
        <v>226</v>
      </c>
      <c r="SE882" s="4">
        <v>56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>
        <v>50</v>
      </c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>
        <v>80</v>
      </c>
      <c r="UR882" s="4"/>
      <c r="US882" s="4"/>
      <c r="UT882" s="4"/>
      <c r="UU882" s="4"/>
      <c r="UV882" s="4"/>
      <c r="UW882" s="4"/>
      <c r="UX882" s="4"/>
      <c r="UY882" s="4">
        <v>110</v>
      </c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</row>
    <row r="883">
      <c r="A883" s="2" t="s">
        <v>5467</v>
      </c>
      <c r="B883" s="2" t="s">
        <v>577</v>
      </c>
      <c r="C883" s="2" t="s">
        <v>5194</v>
      </c>
      <c r="D883" s="2" t="s">
        <v>215</v>
      </c>
      <c r="E883" s="2" t="s">
        <v>363</v>
      </c>
      <c r="F883" s="2" t="s">
        <v>5468</v>
      </c>
      <c r="G883" s="2" t="s">
        <v>5469</v>
      </c>
      <c r="H883" s="2" t="s">
        <v>5470</v>
      </c>
      <c r="I883" s="2" t="s">
        <v>5471</v>
      </c>
      <c r="J883" s="2" t="s">
        <v>221</v>
      </c>
      <c r="K883" s="2" t="s">
        <v>282</v>
      </c>
      <c r="L883" s="3">
        <v>62.5</v>
      </c>
      <c r="M883" s="3">
        <v>65.63</v>
      </c>
      <c r="N883" s="3">
        <v>124.99</v>
      </c>
      <c r="O883" s="2" t="s">
        <v>223</v>
      </c>
      <c r="P883" s="2" t="s">
        <v>369</v>
      </c>
      <c r="Q883" s="2" t="s">
        <v>225</v>
      </c>
      <c r="R883" s="2" t="s">
        <v>226</v>
      </c>
      <c r="S883" s="2" t="s">
        <v>5472</v>
      </c>
      <c r="T883" s="2" t="s">
        <v>228</v>
      </c>
      <c r="U883" s="2" t="s">
        <v>489</v>
      </c>
      <c r="V883" s="2" t="s">
        <v>230</v>
      </c>
      <c r="W883" s="2" t="s">
        <v>231</v>
      </c>
      <c r="X883" s="2" t="s">
        <v>1352</v>
      </c>
      <c r="Y883" s="2" t="s">
        <v>2602</v>
      </c>
      <c r="Z883" s="4">
        <v>49</v>
      </c>
      <c r="AA883" s="4">
        <f>=ROUNDDOWN(15.8064516129032,0)</f>
      </c>
      <c r="AB883" s="5">
        <v>3.1</v>
      </c>
      <c r="AC883" s="2" t="s">
        <v>226</v>
      </c>
      <c r="AD883" s="4"/>
      <c r="AE883" s="4"/>
      <c r="AF883" s="6">
        <v>65</v>
      </c>
      <c r="AG883" s="6"/>
      <c r="AH883" s="7">
        <v>0.6429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31</v>
      </c>
      <c r="AQ883" s="8">
        <v>2210.67</v>
      </c>
      <c r="AR883" s="4">
        <v>41</v>
      </c>
      <c r="AS883" s="8">
        <v>2730.09</v>
      </c>
      <c r="AT883" s="7">
        <v>-0.2439</v>
      </c>
      <c r="AU883" s="7">
        <v>-0.1903</v>
      </c>
      <c r="AV883" s="4">
        <v>106</v>
      </c>
      <c r="AW883" s="8">
        <v>8081.18</v>
      </c>
      <c r="AX883" s="4">
        <v>127</v>
      </c>
      <c r="AY883" s="8">
        <v>9456.9</v>
      </c>
      <c r="AZ883" s="7">
        <v>-0.1654</v>
      </c>
      <c r="BA883" s="7">
        <v>-0.1455</v>
      </c>
      <c r="BB883" s="7">
        <v>0.2736</v>
      </c>
      <c r="BC883" s="4">
        <v>106</v>
      </c>
      <c r="BD883" s="8">
        <v>8081.18</v>
      </c>
      <c r="BE883" s="4">
        <v>127</v>
      </c>
      <c r="BF883" s="8">
        <v>9456.9</v>
      </c>
      <c r="BG883" s="7">
        <v>-0.1654</v>
      </c>
      <c r="BH883" s="7">
        <v>-0.1455</v>
      </c>
      <c r="BI883" s="7">
        <v>1</v>
      </c>
      <c r="BJ883" s="4">
        <v>31</v>
      </c>
      <c r="BK883" s="8">
        <v>2210.67</v>
      </c>
      <c r="BL883" s="2" t="s">
        <v>3706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236</v>
      </c>
      <c r="BV883" s="2" t="s">
        <v>223</v>
      </c>
      <c r="BW883" s="2" t="s">
        <v>226</v>
      </c>
      <c r="BX883" s="2" t="s">
        <v>226</v>
      </c>
      <c r="BY883" s="2" t="s">
        <v>238</v>
      </c>
      <c r="BZ883" s="2" t="s">
        <v>226</v>
      </c>
      <c r="CA883" s="4">
        <v>11</v>
      </c>
      <c r="CB883" s="8">
        <v>779.68</v>
      </c>
      <c r="CC883" s="4">
        <v>21</v>
      </c>
      <c r="CD883" s="8">
        <v>1488.48</v>
      </c>
      <c r="CE883" s="7">
        <v>-0.4762</v>
      </c>
      <c r="CF883" s="7">
        <v>-0.4762</v>
      </c>
      <c r="CG883" s="2" t="s">
        <v>239</v>
      </c>
      <c r="CH883" s="2" t="s">
        <v>223</v>
      </c>
      <c r="CI883" s="2" t="s">
        <v>401</v>
      </c>
      <c r="CJ883" s="2" t="s">
        <v>2377</v>
      </c>
      <c r="CK883" s="2" t="s">
        <v>238</v>
      </c>
      <c r="CL883" s="2" t="s">
        <v>226</v>
      </c>
      <c r="CM883" s="4">
        <v>4</v>
      </c>
      <c r="CN883" s="8">
        <v>283.52</v>
      </c>
      <c r="CO883" s="4">
        <v>3</v>
      </c>
      <c r="CP883" s="8">
        <v>212.64</v>
      </c>
      <c r="CQ883" s="7">
        <v>0.3333</v>
      </c>
      <c r="CR883" s="7">
        <v>0.3333</v>
      </c>
      <c r="CS883" s="2" t="s">
        <v>239</v>
      </c>
      <c r="CT883" s="2" t="s">
        <v>223</v>
      </c>
      <c r="CU883" s="2" t="s">
        <v>1755</v>
      </c>
      <c r="CV883" s="2" t="s">
        <v>445</v>
      </c>
      <c r="CW883" s="2" t="s">
        <v>238</v>
      </c>
      <c r="CX883" s="2" t="s">
        <v>226</v>
      </c>
      <c r="CY883" s="4">
        <v>4</v>
      </c>
      <c r="CZ883" s="8">
        <v>288.76</v>
      </c>
      <c r="DA883" s="4"/>
      <c r="DB883" s="8"/>
      <c r="DC883" s="7"/>
      <c r="DD883" s="7"/>
      <c r="DE883" s="2" t="s">
        <v>239</v>
      </c>
      <c r="DF883" s="2" t="s">
        <v>223</v>
      </c>
      <c r="DG883" s="2" t="s">
        <v>665</v>
      </c>
      <c r="DH883" s="2" t="s">
        <v>3368</v>
      </c>
      <c r="DI883" s="2" t="s">
        <v>238</v>
      </c>
      <c r="DJ883" s="2" t="s">
        <v>226</v>
      </c>
      <c r="DK883" s="4">
        <v>2</v>
      </c>
      <c r="DL883" s="8">
        <v>131.24</v>
      </c>
      <c r="DM883" s="4">
        <v>15</v>
      </c>
      <c r="DN883" s="8">
        <v>889.18</v>
      </c>
      <c r="DO883" s="7">
        <v>-0.8667</v>
      </c>
      <c r="DP883" s="7">
        <v>-0.8524</v>
      </c>
      <c r="DQ883" s="2" t="s">
        <v>239</v>
      </c>
      <c r="DR883" s="2" t="s">
        <v>223</v>
      </c>
      <c r="DS883" s="2" t="s">
        <v>1755</v>
      </c>
      <c r="DT883" s="2" t="s">
        <v>310</v>
      </c>
      <c r="DU883" s="2" t="s">
        <v>238</v>
      </c>
      <c r="DV883" s="2" t="s">
        <v>226</v>
      </c>
      <c r="DW883" s="4"/>
      <c r="DX883" s="8"/>
      <c r="DY883" s="4">
        <v>1</v>
      </c>
      <c r="DZ883" s="8">
        <v>68.91</v>
      </c>
      <c r="EA883" s="7">
        <v>-1</v>
      </c>
      <c r="EB883" s="7">
        <v>-1</v>
      </c>
      <c r="EC883" s="2" t="s">
        <v>239</v>
      </c>
      <c r="ED883" s="2" t="s">
        <v>223</v>
      </c>
      <c r="EE883" s="2" t="s">
        <v>1762</v>
      </c>
      <c r="EF883" s="2" t="s">
        <v>1422</v>
      </c>
      <c r="EG883" s="2" t="s">
        <v>238</v>
      </c>
      <c r="EH883" s="2" t="s">
        <v>226</v>
      </c>
      <c r="EI883" s="4">
        <v>1</v>
      </c>
      <c r="EJ883" s="8">
        <v>70.88</v>
      </c>
      <c r="EK883" s="4">
        <v>1</v>
      </c>
      <c r="EL883" s="8">
        <v>70.88</v>
      </c>
      <c r="EM883" s="7"/>
      <c r="EN883" s="7"/>
      <c r="EO883" s="2" t="s">
        <v>239</v>
      </c>
      <c r="EP883" s="2" t="s">
        <v>223</v>
      </c>
      <c r="EQ883" s="2" t="s">
        <v>2602</v>
      </c>
      <c r="ER883" s="2" t="s">
        <v>2091</v>
      </c>
      <c r="ES883" s="2" t="s">
        <v>238</v>
      </c>
      <c r="ET883" s="2" t="s">
        <v>226</v>
      </c>
      <c r="EU883" s="4">
        <v>6</v>
      </c>
      <c r="EV883" s="8">
        <v>393.78</v>
      </c>
      <c r="EW883" s="4"/>
      <c r="EX883" s="8"/>
      <c r="EY883" s="7"/>
      <c r="EZ883" s="7"/>
      <c r="FA883" s="2" t="s">
        <v>239</v>
      </c>
      <c r="FB883" s="2" t="s">
        <v>223</v>
      </c>
      <c r="FC883" s="2" t="s">
        <v>862</v>
      </c>
      <c r="FD883" s="2" t="s">
        <v>425</v>
      </c>
      <c r="FE883" s="2" t="s">
        <v>238</v>
      </c>
      <c r="FF883" s="2" t="s">
        <v>226</v>
      </c>
      <c r="FG883" s="4">
        <v>1</v>
      </c>
      <c r="FH883" s="8">
        <v>124.99</v>
      </c>
      <c r="FI883" s="4"/>
      <c r="FJ883" s="8"/>
      <c r="FK883" s="7"/>
      <c r="FL883" s="7"/>
      <c r="FM883" s="2" t="s">
        <v>239</v>
      </c>
      <c r="FN883" s="2" t="s">
        <v>223</v>
      </c>
      <c r="FO883" s="2" t="s">
        <v>2602</v>
      </c>
      <c r="FP883" s="2" t="s">
        <v>425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239</v>
      </c>
      <c r="FZ883" s="2" t="s">
        <v>223</v>
      </c>
      <c r="GA883" s="2" t="s">
        <v>661</v>
      </c>
      <c r="GB883" s="2" t="s">
        <v>226</v>
      </c>
      <c r="GC883" s="2" t="s">
        <v>238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252</v>
      </c>
      <c r="GL883" s="2" t="s">
        <v>223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>
        <v>2</v>
      </c>
      <c r="GR883" s="8">
        <v>137.82</v>
      </c>
      <c r="GS883" s="4"/>
      <c r="GT883" s="8"/>
      <c r="GU883" s="7"/>
      <c r="GV883" s="7"/>
      <c r="GW883" s="2" t="s">
        <v>239</v>
      </c>
      <c r="GX883" s="2" t="s">
        <v>223</v>
      </c>
      <c r="GY883" s="2" t="s">
        <v>921</v>
      </c>
      <c r="GZ883" s="2" t="s">
        <v>2811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236</v>
      </c>
      <c r="HJ883" s="2" t="s">
        <v>223</v>
      </c>
      <c r="HK883" s="2" t="s">
        <v>226</v>
      </c>
      <c r="HL883" s="2" t="s">
        <v>226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223</v>
      </c>
      <c r="HW883" s="2" t="s">
        <v>226</v>
      </c>
      <c r="HX883" s="2" t="s">
        <v>226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252</v>
      </c>
      <c r="IH883" s="2" t="s">
        <v>223</v>
      </c>
      <c r="II883" s="2" t="s">
        <v>226</v>
      </c>
      <c r="IJ883" s="2" t="s">
        <v>226</v>
      </c>
      <c r="IK883" s="2" t="s">
        <v>238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252</v>
      </c>
      <c r="IT883" s="2" t="s">
        <v>223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223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252</v>
      </c>
      <c r="JR883" s="2" t="s">
        <v>223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223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252</v>
      </c>
      <c r="KP883" s="2" t="s">
        <v>223</v>
      </c>
      <c r="KQ883" s="2" t="s">
        <v>226</v>
      </c>
      <c r="KR883" s="2" t="s">
        <v>226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252</v>
      </c>
      <c r="LB883" s="2" t="s">
        <v>223</v>
      </c>
      <c r="LC883" s="2" t="s">
        <v>226</v>
      </c>
      <c r="LD883" s="2" t="s">
        <v>226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252</v>
      </c>
      <c r="LN883" s="2" t="s">
        <v>223</v>
      </c>
      <c r="LO883" s="2" t="s">
        <v>226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226</v>
      </c>
      <c r="ML883" s="2" t="s">
        <v>226</v>
      </c>
      <c r="MM883" s="2" t="s">
        <v>226</v>
      </c>
      <c r="MN883" s="2" t="s">
        <v>226</v>
      </c>
      <c r="MO883" s="2" t="s">
        <v>226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236</v>
      </c>
      <c r="MX883" s="2" t="s">
        <v>223</v>
      </c>
      <c r="MY883" s="2" t="s">
        <v>226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236</v>
      </c>
      <c r="NJ883" s="2" t="s">
        <v>223</v>
      </c>
      <c r="NK883" s="2" t="s">
        <v>226</v>
      </c>
      <c r="NL883" s="2" t="s">
        <v>226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239</v>
      </c>
      <c r="NV883" s="2" t="s">
        <v>237</v>
      </c>
      <c r="NW883" s="2" t="s">
        <v>4376</v>
      </c>
      <c r="NX883" s="2" t="s">
        <v>226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252</v>
      </c>
      <c r="OH883" s="2" t="s">
        <v>223</v>
      </c>
      <c r="OI883" s="2" t="s">
        <v>226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252</v>
      </c>
      <c r="OT883" s="2" t="s">
        <v>223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239</v>
      </c>
      <c r="PF883" s="2" t="s">
        <v>223</v>
      </c>
      <c r="PG883" s="2" t="s">
        <v>3085</v>
      </c>
      <c r="PH883" s="2" t="s">
        <v>226</v>
      </c>
      <c r="PI883" s="2" t="s">
        <v>238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226</v>
      </c>
      <c r="PR883" s="2" t="s">
        <v>226</v>
      </c>
      <c r="PS883" s="2" t="s">
        <v>226</v>
      </c>
      <c r="PT883" s="2" t="s">
        <v>226</v>
      </c>
      <c r="PU883" s="2" t="s">
        <v>226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266</v>
      </c>
      <c r="QD883" s="2" t="s">
        <v>223</v>
      </c>
      <c r="QE883" s="2" t="s">
        <v>226</v>
      </c>
      <c r="QF883" s="2" t="s">
        <v>226</v>
      </c>
      <c r="QG883" s="2" t="s">
        <v>238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226</v>
      </c>
      <c r="QP883" s="2" t="s">
        <v>226</v>
      </c>
      <c r="QQ883" s="2" t="s">
        <v>226</v>
      </c>
      <c r="QR883" s="2" t="s">
        <v>226</v>
      </c>
      <c r="QS883" s="2" t="s">
        <v>226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266</v>
      </c>
      <c r="RB883" s="2" t="s">
        <v>223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252</v>
      </c>
      <c r="RN883" s="2" t="s">
        <v>223</v>
      </c>
      <c r="RO883" s="2" t="s">
        <v>226</v>
      </c>
      <c r="RP883" s="2" t="s">
        <v>226</v>
      </c>
      <c r="RQ883" s="2" t="s">
        <v>238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226</v>
      </c>
      <c r="RZ883" s="2" t="s">
        <v>226</v>
      </c>
      <c r="SA883" s="2" t="s">
        <v>226</v>
      </c>
      <c r="SB883" s="2" t="s">
        <v>226</v>
      </c>
      <c r="SC883" s="2" t="s">
        <v>226</v>
      </c>
      <c r="SD883" s="2" t="s">
        <v>226</v>
      </c>
      <c r="SE883" s="4">
        <v>49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</row>
    <row r="884">
      <c r="A884" s="2" t="s">
        <v>5473</v>
      </c>
      <c r="B884" s="2" t="s">
        <v>577</v>
      </c>
      <c r="C884" s="2" t="s">
        <v>5194</v>
      </c>
      <c r="D884" s="2" t="s">
        <v>215</v>
      </c>
      <c r="E884" s="2" t="s">
        <v>363</v>
      </c>
      <c r="F884" s="2" t="s">
        <v>5468</v>
      </c>
      <c r="G884" s="2" t="s">
        <v>5469</v>
      </c>
      <c r="H884" s="2" t="s">
        <v>5470</v>
      </c>
      <c r="I884" s="2" t="s">
        <v>5471</v>
      </c>
      <c r="J884" s="2" t="s">
        <v>268</v>
      </c>
      <c r="K884" s="2" t="s">
        <v>282</v>
      </c>
      <c r="L884" s="3">
        <v>72.5</v>
      </c>
      <c r="M884" s="3">
        <v>76.13</v>
      </c>
      <c r="N884" s="3">
        <v>144.99</v>
      </c>
      <c r="O884" s="2" t="s">
        <v>223</v>
      </c>
      <c r="P884" s="2" t="s">
        <v>369</v>
      </c>
      <c r="Q884" s="2" t="s">
        <v>225</v>
      </c>
      <c r="R884" s="2" t="s">
        <v>226</v>
      </c>
      <c r="S884" s="2" t="s">
        <v>5472</v>
      </c>
      <c r="T884" s="2" t="s">
        <v>228</v>
      </c>
      <c r="U884" s="2" t="s">
        <v>489</v>
      </c>
      <c r="V884" s="2" t="s">
        <v>230</v>
      </c>
      <c r="W884" s="2" t="s">
        <v>231</v>
      </c>
      <c r="X884" s="2" t="s">
        <v>1352</v>
      </c>
      <c r="Y884" s="2" t="s">
        <v>2602</v>
      </c>
      <c r="Z884" s="4">
        <v>81</v>
      </c>
      <c r="AA884" s="4">
        <f>=ROUNDDOWN(12.2727272727273,0)</f>
      </c>
      <c r="AB884" s="5">
        <v>6.6</v>
      </c>
      <c r="AC884" s="2" t="s">
        <v>226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75</v>
      </c>
      <c r="AQ884" s="8">
        <v>5870.51</v>
      </c>
      <c r="AR884" s="4">
        <v>86</v>
      </c>
      <c r="AS884" s="8">
        <v>6726.81</v>
      </c>
      <c r="AT884" s="7">
        <v>-0.1279</v>
      </c>
      <c r="AU884" s="7">
        <v>-0.1273</v>
      </c>
      <c r="AV884" s="4" t="s">
        <v>226</v>
      </c>
      <c r="AW884" s="8" t="s">
        <v>226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>
        <v>0.7264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 t="s">
        <v>226</v>
      </c>
      <c r="BJ884" s="4">
        <v>75</v>
      </c>
      <c r="BK884" s="8">
        <v>5870.51</v>
      </c>
      <c r="BL884" s="2" t="s">
        <v>2216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236</v>
      </c>
      <c r="BV884" s="2" t="s">
        <v>223</v>
      </c>
      <c r="BW884" s="2" t="s">
        <v>226</v>
      </c>
      <c r="BX884" s="2" t="s">
        <v>226</v>
      </c>
      <c r="BY884" s="2" t="s">
        <v>238</v>
      </c>
      <c r="BZ884" s="2" t="s">
        <v>226</v>
      </c>
      <c r="CA884" s="4">
        <v>18</v>
      </c>
      <c r="CB884" s="8">
        <v>1479.96</v>
      </c>
      <c r="CC884" s="4">
        <v>23</v>
      </c>
      <c r="CD884" s="8">
        <v>1891.06</v>
      </c>
      <c r="CE884" s="7">
        <v>-0.2174</v>
      </c>
      <c r="CF884" s="7">
        <v>-0.2174</v>
      </c>
      <c r="CG884" s="2" t="s">
        <v>239</v>
      </c>
      <c r="CH884" s="2" t="s">
        <v>223</v>
      </c>
      <c r="CI884" s="2" t="s">
        <v>401</v>
      </c>
      <c r="CJ884" s="2" t="s">
        <v>259</v>
      </c>
      <c r="CK884" s="2" t="s">
        <v>238</v>
      </c>
      <c r="CL884" s="2" t="s">
        <v>226</v>
      </c>
      <c r="CM884" s="4">
        <v>7</v>
      </c>
      <c r="CN884" s="8">
        <v>575.54</v>
      </c>
      <c r="CO884" s="4">
        <v>3</v>
      </c>
      <c r="CP884" s="8">
        <v>246.66</v>
      </c>
      <c r="CQ884" s="7">
        <v>1.3333</v>
      </c>
      <c r="CR884" s="7">
        <v>1.3333</v>
      </c>
      <c r="CS884" s="2" t="s">
        <v>239</v>
      </c>
      <c r="CT884" s="2" t="s">
        <v>223</v>
      </c>
      <c r="CU884" s="2" t="s">
        <v>1755</v>
      </c>
      <c r="CV884" s="2" t="s">
        <v>1424</v>
      </c>
      <c r="CW884" s="2" t="s">
        <v>238</v>
      </c>
      <c r="CX884" s="2" t="s">
        <v>226</v>
      </c>
      <c r="CY884" s="4">
        <v>8</v>
      </c>
      <c r="CZ884" s="8">
        <v>669.92</v>
      </c>
      <c r="DA884" s="4"/>
      <c r="DB884" s="8"/>
      <c r="DC884" s="7"/>
      <c r="DD884" s="7"/>
      <c r="DE884" s="2" t="s">
        <v>239</v>
      </c>
      <c r="DF884" s="2" t="s">
        <v>223</v>
      </c>
      <c r="DG884" s="2" t="s">
        <v>665</v>
      </c>
      <c r="DH884" s="2" t="s">
        <v>2861</v>
      </c>
      <c r="DI884" s="2" t="s">
        <v>238</v>
      </c>
      <c r="DJ884" s="2" t="s">
        <v>226</v>
      </c>
      <c r="DK884" s="4">
        <v>22</v>
      </c>
      <c r="DL884" s="8">
        <v>1570.75</v>
      </c>
      <c r="DM884" s="4">
        <v>29</v>
      </c>
      <c r="DN884" s="8">
        <v>2131.38</v>
      </c>
      <c r="DO884" s="7">
        <v>-0.2414</v>
      </c>
      <c r="DP884" s="7">
        <v>-0.263</v>
      </c>
      <c r="DQ884" s="2" t="s">
        <v>239</v>
      </c>
      <c r="DR884" s="2" t="s">
        <v>223</v>
      </c>
      <c r="DS884" s="2" t="s">
        <v>1755</v>
      </c>
      <c r="DT884" s="2" t="s">
        <v>310</v>
      </c>
      <c r="DU884" s="2" t="s">
        <v>238</v>
      </c>
      <c r="DV884" s="2" t="s">
        <v>226</v>
      </c>
      <c r="DW884" s="4">
        <v>4</v>
      </c>
      <c r="DX884" s="8">
        <v>319.72</v>
      </c>
      <c r="DY884" s="4">
        <v>3</v>
      </c>
      <c r="DZ884" s="8">
        <v>239.79</v>
      </c>
      <c r="EA884" s="7">
        <v>0.3333</v>
      </c>
      <c r="EB884" s="7">
        <v>0.3333</v>
      </c>
      <c r="EC884" s="2" t="s">
        <v>239</v>
      </c>
      <c r="ED884" s="2" t="s">
        <v>223</v>
      </c>
      <c r="EE884" s="2" t="s">
        <v>1762</v>
      </c>
      <c r="EF884" s="2" t="s">
        <v>910</v>
      </c>
      <c r="EG884" s="2" t="s">
        <v>238</v>
      </c>
      <c r="EH884" s="2" t="s">
        <v>226</v>
      </c>
      <c r="EI884" s="4">
        <v>6</v>
      </c>
      <c r="EJ884" s="8">
        <v>493.32</v>
      </c>
      <c r="EK884" s="4">
        <v>10</v>
      </c>
      <c r="EL884" s="8">
        <v>822.2</v>
      </c>
      <c r="EM884" s="7">
        <v>-0.4</v>
      </c>
      <c r="EN884" s="7">
        <v>-0.4</v>
      </c>
      <c r="EO884" s="2" t="s">
        <v>239</v>
      </c>
      <c r="EP884" s="2" t="s">
        <v>223</v>
      </c>
      <c r="EQ884" s="2" t="s">
        <v>2602</v>
      </c>
      <c r="ER884" s="2" t="s">
        <v>2091</v>
      </c>
      <c r="ES884" s="2" t="s">
        <v>238</v>
      </c>
      <c r="ET884" s="2" t="s">
        <v>226</v>
      </c>
      <c r="EU884" s="4">
        <v>10</v>
      </c>
      <c r="EV884" s="8">
        <v>761.3</v>
      </c>
      <c r="EW884" s="4">
        <v>18</v>
      </c>
      <c r="EX884" s="8">
        <v>1395.72</v>
      </c>
      <c r="EY884" s="7">
        <v>-0.4444</v>
      </c>
      <c r="EZ884" s="7">
        <v>-0.4545</v>
      </c>
      <c r="FA884" s="2" t="s">
        <v>239</v>
      </c>
      <c r="FB884" s="2" t="s">
        <v>223</v>
      </c>
      <c r="FC884" s="2" t="s">
        <v>862</v>
      </c>
      <c r="FD884" s="2" t="s">
        <v>5342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223</v>
      </c>
      <c r="FO884" s="2" t="s">
        <v>2602</v>
      </c>
      <c r="FP884" s="2" t="s">
        <v>226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239</v>
      </c>
      <c r="FZ884" s="2" t="s">
        <v>223</v>
      </c>
      <c r="GA884" s="2" t="s">
        <v>661</v>
      </c>
      <c r="GB884" s="2" t="s">
        <v>226</v>
      </c>
      <c r="GC884" s="2" t="s">
        <v>238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252</v>
      </c>
      <c r="GL884" s="2" t="s">
        <v>223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239</v>
      </c>
      <c r="GX884" s="2" t="s">
        <v>223</v>
      </c>
      <c r="GY884" s="2" t="s">
        <v>942</v>
      </c>
      <c r="GZ884" s="2" t="s">
        <v>1337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223</v>
      </c>
      <c r="HK884" s="2" t="s">
        <v>226</v>
      </c>
      <c r="HL884" s="2" t="s">
        <v>226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223</v>
      </c>
      <c r="HW884" s="2" t="s">
        <v>226</v>
      </c>
      <c r="HX884" s="2" t="s">
        <v>226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223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252</v>
      </c>
      <c r="IT884" s="2" t="s">
        <v>223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252</v>
      </c>
      <c r="JF884" s="2" t="s">
        <v>223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252</v>
      </c>
      <c r="JR884" s="2" t="s">
        <v>223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223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252</v>
      </c>
      <c r="KP884" s="2" t="s">
        <v>223</v>
      </c>
      <c r="KQ884" s="2" t="s">
        <v>226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252</v>
      </c>
      <c r="LB884" s="2" t="s">
        <v>223</v>
      </c>
      <c r="LC884" s="2" t="s">
        <v>226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252</v>
      </c>
      <c r="LN884" s="2" t="s">
        <v>223</v>
      </c>
      <c r="LO884" s="2" t="s">
        <v>226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226</v>
      </c>
      <c r="MA884" s="2" t="s">
        <v>226</v>
      </c>
      <c r="MB884" s="2" t="s">
        <v>226</v>
      </c>
      <c r="MC884" s="2" t="s">
        <v>226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226</v>
      </c>
      <c r="ML884" s="2" t="s">
        <v>226</v>
      </c>
      <c r="MM884" s="2" t="s">
        <v>226</v>
      </c>
      <c r="MN884" s="2" t="s">
        <v>226</v>
      </c>
      <c r="MO884" s="2" t="s">
        <v>226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236</v>
      </c>
      <c r="MX884" s="2" t="s">
        <v>223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236</v>
      </c>
      <c r="NJ884" s="2" t="s">
        <v>223</v>
      </c>
      <c r="NK884" s="2" t="s">
        <v>226</v>
      </c>
      <c r="NL884" s="2" t="s">
        <v>226</v>
      </c>
      <c r="NM884" s="2" t="s">
        <v>238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239</v>
      </c>
      <c r="NV884" s="2" t="s">
        <v>237</v>
      </c>
      <c r="NW884" s="2" t="s">
        <v>4376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252</v>
      </c>
      <c r="OH884" s="2" t="s">
        <v>223</v>
      </c>
      <c r="OI884" s="2" t="s">
        <v>226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252</v>
      </c>
      <c r="OT884" s="2" t="s">
        <v>223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239</v>
      </c>
      <c r="PF884" s="2" t="s">
        <v>223</v>
      </c>
      <c r="PG884" s="2" t="s">
        <v>3085</v>
      </c>
      <c r="PH884" s="2" t="s">
        <v>226</v>
      </c>
      <c r="PI884" s="2" t="s">
        <v>238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226</v>
      </c>
      <c r="PR884" s="2" t="s">
        <v>226</v>
      </c>
      <c r="PS884" s="2" t="s">
        <v>226</v>
      </c>
      <c r="PT884" s="2" t="s">
        <v>226</v>
      </c>
      <c r="PU884" s="2" t="s">
        <v>226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266</v>
      </c>
      <c r="QD884" s="2" t="s">
        <v>223</v>
      </c>
      <c r="QE884" s="2" t="s">
        <v>226</v>
      </c>
      <c r="QF884" s="2" t="s">
        <v>226</v>
      </c>
      <c r="QG884" s="2" t="s">
        <v>238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226</v>
      </c>
      <c r="QP884" s="2" t="s">
        <v>226</v>
      </c>
      <c r="QQ884" s="2" t="s">
        <v>226</v>
      </c>
      <c r="QR884" s="2" t="s">
        <v>226</v>
      </c>
      <c r="QS884" s="2" t="s">
        <v>226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266</v>
      </c>
      <c r="RB884" s="2" t="s">
        <v>223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252</v>
      </c>
      <c r="RN884" s="2" t="s">
        <v>223</v>
      </c>
      <c r="RO884" s="2" t="s">
        <v>226</v>
      </c>
      <c r="RP884" s="2" t="s">
        <v>226</v>
      </c>
      <c r="RQ884" s="2" t="s">
        <v>238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226</v>
      </c>
      <c r="RZ884" s="2" t="s">
        <v>226</v>
      </c>
      <c r="SA884" s="2" t="s">
        <v>226</v>
      </c>
      <c r="SB884" s="2" t="s">
        <v>226</v>
      </c>
      <c r="SC884" s="2" t="s">
        <v>226</v>
      </c>
      <c r="SD884" s="2" t="s">
        <v>226</v>
      </c>
      <c r="SE884" s="4">
        <v>81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</row>
    <row r="885">
      <c r="A885" s="2" t="s">
        <v>5474</v>
      </c>
      <c r="B885" s="2" t="s">
        <v>577</v>
      </c>
      <c r="C885" s="2" t="s">
        <v>5194</v>
      </c>
      <c r="D885" s="2" t="s">
        <v>215</v>
      </c>
      <c r="E885" s="2" t="s">
        <v>363</v>
      </c>
      <c r="F885" s="2" t="s">
        <v>5455</v>
      </c>
      <c r="G885" s="2" t="s">
        <v>5475</v>
      </c>
      <c r="H885" s="2" t="s">
        <v>5476</v>
      </c>
      <c r="I885" s="2" t="s">
        <v>5477</v>
      </c>
      <c r="J885" s="2" t="s">
        <v>582</v>
      </c>
      <c r="K885" s="2" t="s">
        <v>405</v>
      </c>
      <c r="L885" s="3">
        <v>28.57</v>
      </c>
      <c r="M885" s="3">
        <v>30</v>
      </c>
      <c r="N885" s="3">
        <v>59.99</v>
      </c>
      <c r="O885" s="2" t="s">
        <v>223</v>
      </c>
      <c r="P885" s="2" t="s">
        <v>2226</v>
      </c>
      <c r="Q885" s="2" t="s">
        <v>225</v>
      </c>
      <c r="R885" s="2" t="s">
        <v>226</v>
      </c>
      <c r="S885" s="2" t="s">
        <v>5478</v>
      </c>
      <c r="T885" s="2" t="s">
        <v>2721</v>
      </c>
      <c r="U885" s="2" t="s">
        <v>2756</v>
      </c>
      <c r="V885" s="2" t="s">
        <v>320</v>
      </c>
      <c r="W885" s="2" t="s">
        <v>971</v>
      </c>
      <c r="X885" s="2" t="s">
        <v>231</v>
      </c>
      <c r="Y885" s="2" t="s">
        <v>2764</v>
      </c>
      <c r="Z885" s="4">
        <v>79</v>
      </c>
      <c r="AA885" s="4">
        <f>=ROUNDDOWN(22.5714285714286,0)</f>
      </c>
      <c r="AB885" s="5">
        <v>3.5</v>
      </c>
      <c r="AC885" s="2" t="s">
        <v>226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>
        <v>23</v>
      </c>
      <c r="AQ885" s="8">
        <v>746.52</v>
      </c>
      <c r="AR885" s="4"/>
      <c r="AS885" s="8"/>
      <c r="AT885" s="7"/>
      <c r="AU885" s="7"/>
      <c r="AV885" s="4">
        <v>79</v>
      </c>
      <c r="AW885" s="8">
        <v>2956.06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>
        <v>0.2525</v>
      </c>
      <c r="BC885" s="4">
        <v>151</v>
      </c>
      <c r="BD885" s="8">
        <v>5699.29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>
        <v>0.5187</v>
      </c>
      <c r="BJ885" s="4">
        <v>23</v>
      </c>
      <c r="BK885" s="8">
        <v>746.52</v>
      </c>
      <c r="BL885" s="2" t="s">
        <v>5479</v>
      </c>
      <c r="BM885" s="7">
        <v>1</v>
      </c>
      <c r="BN885" s="7">
        <v>1</v>
      </c>
      <c r="BO885" s="4">
        <v>12</v>
      </c>
      <c r="BP885" s="8">
        <v>394.32</v>
      </c>
      <c r="BQ885" s="4"/>
      <c r="BR885" s="8"/>
      <c r="BS885" s="7"/>
      <c r="BT885" s="7"/>
      <c r="BU885" s="2" t="s">
        <v>239</v>
      </c>
      <c r="BV885" s="2" t="s">
        <v>223</v>
      </c>
      <c r="BW885" s="2" t="s">
        <v>226</v>
      </c>
      <c r="BX885" s="2" t="s">
        <v>3361</v>
      </c>
      <c r="BY885" s="2" t="s">
        <v>238</v>
      </c>
      <c r="BZ885" s="2" t="s">
        <v>226</v>
      </c>
      <c r="CA885" s="4">
        <v>1</v>
      </c>
      <c r="CB885" s="8">
        <v>32.4</v>
      </c>
      <c r="CC885" s="4"/>
      <c r="CD885" s="8"/>
      <c r="CE885" s="7"/>
      <c r="CF885" s="7"/>
      <c r="CG885" s="2" t="s">
        <v>239</v>
      </c>
      <c r="CH885" s="2" t="s">
        <v>223</v>
      </c>
      <c r="CI885" s="2" t="s">
        <v>1618</v>
      </c>
      <c r="CJ885" s="2" t="s">
        <v>2779</v>
      </c>
      <c r="CK885" s="2" t="s">
        <v>238</v>
      </c>
      <c r="CL885" s="2" t="s">
        <v>226</v>
      </c>
      <c r="CM885" s="4">
        <v>2</v>
      </c>
      <c r="CN885" s="8">
        <v>64.8</v>
      </c>
      <c r="CO885" s="4"/>
      <c r="CP885" s="8"/>
      <c r="CQ885" s="7"/>
      <c r="CR885" s="7"/>
      <c r="CS885" s="2" t="s">
        <v>239</v>
      </c>
      <c r="CT885" s="2" t="s">
        <v>223</v>
      </c>
      <c r="CU885" s="2" t="s">
        <v>5480</v>
      </c>
      <c r="CV885" s="2" t="s">
        <v>5481</v>
      </c>
      <c r="CW885" s="2" t="s">
        <v>238</v>
      </c>
      <c r="CX885" s="2" t="s">
        <v>226</v>
      </c>
      <c r="CY885" s="4"/>
      <c r="CZ885" s="8"/>
      <c r="DA885" s="4"/>
      <c r="DB885" s="8"/>
      <c r="DC885" s="7"/>
      <c r="DD885" s="7"/>
      <c r="DE885" s="2" t="s">
        <v>667</v>
      </c>
      <c r="DF885" s="2" t="s">
        <v>223</v>
      </c>
      <c r="DG885" s="2" t="s">
        <v>226</v>
      </c>
      <c r="DH885" s="2" t="s">
        <v>226</v>
      </c>
      <c r="DI885" s="2" t="s">
        <v>238</v>
      </c>
      <c r="DJ885" s="2" t="s">
        <v>226</v>
      </c>
      <c r="DK885" s="4">
        <v>1</v>
      </c>
      <c r="DL885" s="8">
        <v>30</v>
      </c>
      <c r="DM885" s="4"/>
      <c r="DN885" s="8"/>
      <c r="DO885" s="7"/>
      <c r="DP885" s="7"/>
      <c r="DQ885" s="2" t="s">
        <v>239</v>
      </c>
      <c r="DR885" s="2" t="s">
        <v>223</v>
      </c>
      <c r="DS885" s="2" t="s">
        <v>919</v>
      </c>
      <c r="DT885" s="2" t="s">
        <v>934</v>
      </c>
      <c r="DU885" s="2" t="s">
        <v>238</v>
      </c>
      <c r="DV885" s="2" t="s">
        <v>226</v>
      </c>
      <c r="DW885" s="4"/>
      <c r="DX885" s="8"/>
      <c r="DY885" s="4"/>
      <c r="DZ885" s="8"/>
      <c r="EA885" s="7"/>
      <c r="EB885" s="7"/>
      <c r="EC885" s="2" t="s">
        <v>239</v>
      </c>
      <c r="ED885" s="2" t="s">
        <v>223</v>
      </c>
      <c r="EE885" s="2" t="s">
        <v>876</v>
      </c>
      <c r="EF885" s="2" t="s">
        <v>386</v>
      </c>
      <c r="EG885" s="2" t="s">
        <v>238</v>
      </c>
      <c r="EH885" s="2" t="s">
        <v>226</v>
      </c>
      <c r="EI885" s="4">
        <v>5</v>
      </c>
      <c r="EJ885" s="8">
        <v>162</v>
      </c>
      <c r="EK885" s="4"/>
      <c r="EL885" s="8"/>
      <c r="EM885" s="7"/>
      <c r="EN885" s="7"/>
      <c r="EO885" s="2" t="s">
        <v>239</v>
      </c>
      <c r="EP885" s="2" t="s">
        <v>223</v>
      </c>
      <c r="EQ885" s="2" t="s">
        <v>1618</v>
      </c>
      <c r="ER885" s="2" t="s">
        <v>2812</v>
      </c>
      <c r="ES885" s="2" t="s">
        <v>238</v>
      </c>
      <c r="ET885" s="2" t="s">
        <v>226</v>
      </c>
      <c r="EU885" s="4"/>
      <c r="EV885" s="8"/>
      <c r="EW885" s="4"/>
      <c r="EX885" s="8"/>
      <c r="EY885" s="7"/>
      <c r="EZ885" s="7"/>
      <c r="FA885" s="2" t="s">
        <v>239</v>
      </c>
      <c r="FB885" s="2" t="s">
        <v>223</v>
      </c>
      <c r="FC885" s="2" t="s">
        <v>2187</v>
      </c>
      <c r="FD885" s="2" t="s">
        <v>711</v>
      </c>
      <c r="FE885" s="2" t="s">
        <v>238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223</v>
      </c>
      <c r="FO885" s="2" t="s">
        <v>2187</v>
      </c>
      <c r="FP885" s="2" t="s">
        <v>226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239</v>
      </c>
      <c r="FZ885" s="2" t="s">
        <v>223</v>
      </c>
      <c r="GA885" s="2" t="s">
        <v>661</v>
      </c>
      <c r="GB885" s="2" t="s">
        <v>226</v>
      </c>
      <c r="GC885" s="2" t="s">
        <v>238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252</v>
      </c>
      <c r="GL885" s="2" t="s">
        <v>223</v>
      </c>
      <c r="GM885" s="2" t="s">
        <v>226</v>
      </c>
      <c r="GN885" s="2" t="s">
        <v>226</v>
      </c>
      <c r="GO885" s="2" t="s">
        <v>238</v>
      </c>
      <c r="GP885" s="2" t="s">
        <v>226</v>
      </c>
      <c r="GQ885" s="4">
        <v>2</v>
      </c>
      <c r="GR885" s="8">
        <v>63</v>
      </c>
      <c r="GS885" s="4"/>
      <c r="GT885" s="8"/>
      <c r="GU885" s="7"/>
      <c r="GV885" s="7"/>
      <c r="GW885" s="2" t="s">
        <v>239</v>
      </c>
      <c r="GX885" s="2" t="s">
        <v>223</v>
      </c>
      <c r="GY885" s="2" t="s">
        <v>1314</v>
      </c>
      <c r="GZ885" s="2" t="s">
        <v>1178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223</v>
      </c>
      <c r="HK885" s="2" t="s">
        <v>226</v>
      </c>
      <c r="HL885" s="2" t="s">
        <v>226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949</v>
      </c>
      <c r="HV885" s="2" t="s">
        <v>223</v>
      </c>
      <c r="HW885" s="2" t="s">
        <v>226</v>
      </c>
      <c r="HX885" s="2" t="s">
        <v>226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252</v>
      </c>
      <c r="IH885" s="2" t="s">
        <v>223</v>
      </c>
      <c r="II885" s="2" t="s">
        <v>226</v>
      </c>
      <c r="IJ885" s="2" t="s">
        <v>226</v>
      </c>
      <c r="IK885" s="2" t="s">
        <v>238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252</v>
      </c>
      <c r="IT885" s="2" t="s">
        <v>223</v>
      </c>
      <c r="IU885" s="2" t="s">
        <v>226</v>
      </c>
      <c r="IV885" s="2" t="s">
        <v>226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252</v>
      </c>
      <c r="JF885" s="2" t="s">
        <v>223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252</v>
      </c>
      <c r="JR885" s="2" t="s">
        <v>223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223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252</v>
      </c>
      <c r="KP885" s="2" t="s">
        <v>223</v>
      </c>
      <c r="KQ885" s="2" t="s">
        <v>226</v>
      </c>
      <c r="KR885" s="2" t="s">
        <v>226</v>
      </c>
      <c r="KS885" s="2" t="s">
        <v>238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252</v>
      </c>
      <c r="LB885" s="2" t="s">
        <v>223</v>
      </c>
      <c r="LC885" s="2" t="s">
        <v>226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252</v>
      </c>
      <c r="LN885" s="2" t="s">
        <v>223</v>
      </c>
      <c r="LO885" s="2" t="s">
        <v>226</v>
      </c>
      <c r="LP885" s="2" t="s">
        <v>226</v>
      </c>
      <c r="LQ885" s="2" t="s">
        <v>238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226</v>
      </c>
      <c r="MA885" s="2" t="s">
        <v>226</v>
      </c>
      <c r="MB885" s="2" t="s">
        <v>226</v>
      </c>
      <c r="MC885" s="2" t="s">
        <v>226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252</v>
      </c>
      <c r="ML885" s="2" t="s">
        <v>223</v>
      </c>
      <c r="MM885" s="2" t="s">
        <v>226</v>
      </c>
      <c r="MN885" s="2" t="s">
        <v>226</v>
      </c>
      <c r="MO885" s="2" t="s">
        <v>238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236</v>
      </c>
      <c r="MX885" s="2" t="s">
        <v>223</v>
      </c>
      <c r="MY885" s="2" t="s">
        <v>226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226</v>
      </c>
      <c r="NJ885" s="2" t="s">
        <v>226</v>
      </c>
      <c r="NK885" s="2" t="s">
        <v>226</v>
      </c>
      <c r="NL885" s="2" t="s">
        <v>226</v>
      </c>
      <c r="NM885" s="2" t="s">
        <v>226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949</v>
      </c>
      <c r="NV885" s="2" t="s">
        <v>223</v>
      </c>
      <c r="NW885" s="2" t="s">
        <v>226</v>
      </c>
      <c r="NX885" s="2" t="s">
        <v>226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252</v>
      </c>
      <c r="OH885" s="2" t="s">
        <v>223</v>
      </c>
      <c r="OI885" s="2" t="s">
        <v>226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252</v>
      </c>
      <c r="OT885" s="2" t="s">
        <v>223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252</v>
      </c>
      <c r="PF885" s="2" t="s">
        <v>223</v>
      </c>
      <c r="PG885" s="2" t="s">
        <v>226</v>
      </c>
      <c r="PH885" s="2" t="s">
        <v>226</v>
      </c>
      <c r="PI885" s="2" t="s">
        <v>238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226</v>
      </c>
      <c r="QD885" s="2" t="s">
        <v>226</v>
      </c>
      <c r="QE885" s="2" t="s">
        <v>226</v>
      </c>
      <c r="QF885" s="2" t="s">
        <v>226</v>
      </c>
      <c r="QG885" s="2" t="s">
        <v>226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226</v>
      </c>
      <c r="QP885" s="2" t="s">
        <v>226</v>
      </c>
      <c r="QQ885" s="2" t="s">
        <v>226</v>
      </c>
      <c r="QR885" s="2" t="s">
        <v>226</v>
      </c>
      <c r="QS885" s="2" t="s">
        <v>226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266</v>
      </c>
      <c r="RB885" s="2" t="s">
        <v>223</v>
      </c>
      <c r="RC885" s="2" t="s">
        <v>226</v>
      </c>
      <c r="RD885" s="2" t="s">
        <v>226</v>
      </c>
      <c r="RE885" s="2" t="s">
        <v>238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252</v>
      </c>
      <c r="RN885" s="2" t="s">
        <v>223</v>
      </c>
      <c r="RO885" s="2" t="s">
        <v>226</v>
      </c>
      <c r="RP885" s="2" t="s">
        <v>226</v>
      </c>
      <c r="RQ885" s="2" t="s">
        <v>238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226</v>
      </c>
      <c r="RZ885" s="2" t="s">
        <v>226</v>
      </c>
      <c r="SA885" s="2" t="s">
        <v>226</v>
      </c>
      <c r="SB885" s="2" t="s">
        <v>226</v>
      </c>
      <c r="SC885" s="2" t="s">
        <v>226</v>
      </c>
      <c r="SD885" s="2" t="s">
        <v>226</v>
      </c>
      <c r="SE885" s="4">
        <v>79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</row>
    <row r="886">
      <c r="A886" s="2" t="s">
        <v>5482</v>
      </c>
      <c r="B886" s="2" t="s">
        <v>577</v>
      </c>
      <c r="C886" s="2" t="s">
        <v>5194</v>
      </c>
      <c r="D886" s="2" t="s">
        <v>215</v>
      </c>
      <c r="E886" s="2" t="s">
        <v>363</v>
      </c>
      <c r="F886" s="2" t="s">
        <v>5455</v>
      </c>
      <c r="G886" s="2" t="s">
        <v>5475</v>
      </c>
      <c r="H886" s="2" t="s">
        <v>5476</v>
      </c>
      <c r="I886" s="2" t="s">
        <v>5477</v>
      </c>
      <c r="J886" s="2" t="s">
        <v>221</v>
      </c>
      <c r="K886" s="2" t="s">
        <v>405</v>
      </c>
      <c r="L886" s="3">
        <v>33.33</v>
      </c>
      <c r="M886" s="3">
        <v>35</v>
      </c>
      <c r="N886" s="3">
        <v>69.99</v>
      </c>
      <c r="O886" s="2" t="s">
        <v>223</v>
      </c>
      <c r="P886" s="2" t="s">
        <v>2226</v>
      </c>
      <c r="Q886" s="2" t="s">
        <v>225</v>
      </c>
      <c r="R886" s="2" t="s">
        <v>226</v>
      </c>
      <c r="S886" s="2" t="s">
        <v>5478</v>
      </c>
      <c r="T886" s="2" t="s">
        <v>2721</v>
      </c>
      <c r="U886" s="2" t="s">
        <v>489</v>
      </c>
      <c r="V886" s="2" t="s">
        <v>320</v>
      </c>
      <c r="W886" s="2" t="s">
        <v>971</v>
      </c>
      <c r="X886" s="2" t="s">
        <v>231</v>
      </c>
      <c r="Y886" s="2" t="s">
        <v>919</v>
      </c>
      <c r="Z886" s="4">
        <v>183</v>
      </c>
      <c r="AA886" s="4">
        <f>=ROUNDDOWN(45.75,0)</f>
      </c>
      <c r="AB886" s="5">
        <v>4</v>
      </c>
      <c r="AC886" s="2" t="s">
        <v>226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>
        <v>32</v>
      </c>
      <c r="AQ886" s="8">
        <v>1181.49</v>
      </c>
      <c r="AR886" s="4"/>
      <c r="AS886" s="8"/>
      <c r="AT886" s="7"/>
      <c r="AU886" s="7"/>
      <c r="AV886" s="4" t="s">
        <v>226</v>
      </c>
      <c r="AW886" s="8" t="s">
        <v>226</v>
      </c>
      <c r="AX886" s="4" t="s">
        <v>226</v>
      </c>
      <c r="AY886" s="8" t="s">
        <v>226</v>
      </c>
      <c r="AZ886" s="7" t="s">
        <v>226</v>
      </c>
      <c r="BA886" s="7" t="s">
        <v>226</v>
      </c>
      <c r="BB886" s="7">
        <v>0.3997</v>
      </c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 t="s">
        <v>226</v>
      </c>
      <c r="BJ886" s="4">
        <v>32</v>
      </c>
      <c r="BK886" s="8">
        <v>1181.49</v>
      </c>
      <c r="BL886" s="2" t="s">
        <v>2821</v>
      </c>
      <c r="BM886" s="7">
        <v>1</v>
      </c>
      <c r="BN886" s="7">
        <v>1</v>
      </c>
      <c r="BO886" s="4">
        <v>13</v>
      </c>
      <c r="BP886" s="8">
        <v>498.29</v>
      </c>
      <c r="BQ886" s="4"/>
      <c r="BR886" s="8"/>
      <c r="BS886" s="7"/>
      <c r="BT886" s="7"/>
      <c r="BU886" s="2" t="s">
        <v>239</v>
      </c>
      <c r="BV886" s="2" t="s">
        <v>223</v>
      </c>
      <c r="BW886" s="2" t="s">
        <v>226</v>
      </c>
      <c r="BX886" s="2" t="s">
        <v>1446</v>
      </c>
      <c r="BY886" s="2" t="s">
        <v>238</v>
      </c>
      <c r="BZ886" s="2" t="s">
        <v>226</v>
      </c>
      <c r="CA886" s="4">
        <v>3</v>
      </c>
      <c r="CB886" s="8">
        <v>113.4</v>
      </c>
      <c r="CC886" s="4"/>
      <c r="CD886" s="8"/>
      <c r="CE886" s="7"/>
      <c r="CF886" s="7"/>
      <c r="CG886" s="2" t="s">
        <v>239</v>
      </c>
      <c r="CH886" s="2" t="s">
        <v>223</v>
      </c>
      <c r="CI886" s="2" t="s">
        <v>1618</v>
      </c>
      <c r="CJ886" s="2" t="s">
        <v>729</v>
      </c>
      <c r="CK886" s="2" t="s">
        <v>238</v>
      </c>
      <c r="CL886" s="2" t="s">
        <v>226</v>
      </c>
      <c r="CM886" s="4">
        <v>3</v>
      </c>
      <c r="CN886" s="8">
        <v>113.4</v>
      </c>
      <c r="CO886" s="4"/>
      <c r="CP886" s="8"/>
      <c r="CQ886" s="7"/>
      <c r="CR886" s="7"/>
      <c r="CS886" s="2" t="s">
        <v>239</v>
      </c>
      <c r="CT886" s="2" t="s">
        <v>223</v>
      </c>
      <c r="CU886" s="2" t="s">
        <v>5480</v>
      </c>
      <c r="CV886" s="2" t="s">
        <v>1310</v>
      </c>
      <c r="CW886" s="2" t="s">
        <v>238</v>
      </c>
      <c r="CX886" s="2" t="s">
        <v>226</v>
      </c>
      <c r="CY886" s="4"/>
      <c r="CZ886" s="8"/>
      <c r="DA886" s="4"/>
      <c r="DB886" s="8"/>
      <c r="DC886" s="7"/>
      <c r="DD886" s="7"/>
      <c r="DE886" s="2" t="s">
        <v>667</v>
      </c>
      <c r="DF886" s="2" t="s">
        <v>223</v>
      </c>
      <c r="DG886" s="2" t="s">
        <v>226</v>
      </c>
      <c r="DH886" s="2" t="s">
        <v>226</v>
      </c>
      <c r="DI886" s="2" t="s">
        <v>238</v>
      </c>
      <c r="DJ886" s="2" t="s">
        <v>226</v>
      </c>
      <c r="DK886" s="4">
        <v>4</v>
      </c>
      <c r="DL886" s="8">
        <v>117.25</v>
      </c>
      <c r="DM886" s="4"/>
      <c r="DN886" s="8"/>
      <c r="DO886" s="7"/>
      <c r="DP886" s="7"/>
      <c r="DQ886" s="2" t="s">
        <v>239</v>
      </c>
      <c r="DR886" s="2" t="s">
        <v>223</v>
      </c>
      <c r="DS886" s="2" t="s">
        <v>919</v>
      </c>
      <c r="DT886" s="2" t="s">
        <v>835</v>
      </c>
      <c r="DU886" s="2" t="s">
        <v>238</v>
      </c>
      <c r="DV886" s="2" t="s">
        <v>226</v>
      </c>
      <c r="DW886" s="4">
        <v>1</v>
      </c>
      <c r="DX886" s="8">
        <v>36.75</v>
      </c>
      <c r="DY886" s="4"/>
      <c r="DZ886" s="8"/>
      <c r="EA886" s="7"/>
      <c r="EB886" s="7"/>
      <c r="EC886" s="2" t="s">
        <v>239</v>
      </c>
      <c r="ED886" s="2" t="s">
        <v>223</v>
      </c>
      <c r="EE886" s="2" t="s">
        <v>876</v>
      </c>
      <c r="EF886" s="2" t="s">
        <v>386</v>
      </c>
      <c r="EG886" s="2" t="s">
        <v>238</v>
      </c>
      <c r="EH886" s="2" t="s">
        <v>226</v>
      </c>
      <c r="EI886" s="4">
        <v>8</v>
      </c>
      <c r="EJ886" s="8">
        <v>302.4</v>
      </c>
      <c r="EK886" s="4"/>
      <c r="EL886" s="8"/>
      <c r="EM886" s="7"/>
      <c r="EN886" s="7"/>
      <c r="EO886" s="2" t="s">
        <v>239</v>
      </c>
      <c r="EP886" s="2" t="s">
        <v>223</v>
      </c>
      <c r="EQ886" s="2" t="s">
        <v>1618</v>
      </c>
      <c r="ER886" s="2" t="s">
        <v>863</v>
      </c>
      <c r="ES886" s="2" t="s">
        <v>238</v>
      </c>
      <c r="ET886" s="2" t="s">
        <v>226</v>
      </c>
      <c r="EU886" s="4"/>
      <c r="EV886" s="8"/>
      <c r="EW886" s="4"/>
      <c r="EX886" s="8"/>
      <c r="EY886" s="7"/>
      <c r="EZ886" s="7"/>
      <c r="FA886" s="2" t="s">
        <v>239</v>
      </c>
      <c r="FB886" s="2" t="s">
        <v>223</v>
      </c>
      <c r="FC886" s="2" t="s">
        <v>1618</v>
      </c>
      <c r="FD886" s="2" t="s">
        <v>711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223</v>
      </c>
      <c r="FO886" s="2" t="s">
        <v>1618</v>
      </c>
      <c r="FP886" s="2" t="s">
        <v>226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239</v>
      </c>
      <c r="FZ886" s="2" t="s">
        <v>223</v>
      </c>
      <c r="GA886" s="2" t="s">
        <v>661</v>
      </c>
      <c r="GB886" s="2" t="s">
        <v>226</v>
      </c>
      <c r="GC886" s="2" t="s">
        <v>238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252</v>
      </c>
      <c r="GL886" s="2" t="s">
        <v>223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239</v>
      </c>
      <c r="GX886" s="2" t="s">
        <v>223</v>
      </c>
      <c r="GY886" s="2" t="s">
        <v>1314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223</v>
      </c>
      <c r="HK886" s="2" t="s">
        <v>226</v>
      </c>
      <c r="HL886" s="2" t="s">
        <v>226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949</v>
      </c>
      <c r="HV886" s="2" t="s">
        <v>223</v>
      </c>
      <c r="HW886" s="2" t="s">
        <v>226</v>
      </c>
      <c r="HX886" s="2" t="s">
        <v>226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252</v>
      </c>
      <c r="IH886" s="2" t="s">
        <v>223</v>
      </c>
      <c r="II886" s="2" t="s">
        <v>226</v>
      </c>
      <c r="IJ886" s="2" t="s">
        <v>226</v>
      </c>
      <c r="IK886" s="2" t="s">
        <v>238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252</v>
      </c>
      <c r="IT886" s="2" t="s">
        <v>223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949</v>
      </c>
      <c r="JF886" s="2" t="s">
        <v>223</v>
      </c>
      <c r="JG886" s="2" t="s">
        <v>226</v>
      </c>
      <c r="JH886" s="2" t="s">
        <v>226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252</v>
      </c>
      <c r="JR886" s="2" t="s">
        <v>223</v>
      </c>
      <c r="JS886" s="2" t="s">
        <v>226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236</v>
      </c>
      <c r="KD886" s="2" t="s">
        <v>223</v>
      </c>
      <c r="KE886" s="2" t="s">
        <v>226</v>
      </c>
      <c r="KF886" s="2" t="s">
        <v>226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252</v>
      </c>
      <c r="KP886" s="2" t="s">
        <v>223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252</v>
      </c>
      <c r="LB886" s="2" t="s">
        <v>223</v>
      </c>
      <c r="LC886" s="2" t="s">
        <v>226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252</v>
      </c>
      <c r="LN886" s="2" t="s">
        <v>223</v>
      </c>
      <c r="LO886" s="2" t="s">
        <v>226</v>
      </c>
      <c r="LP886" s="2" t="s">
        <v>226</v>
      </c>
      <c r="LQ886" s="2" t="s">
        <v>238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252</v>
      </c>
      <c r="ML886" s="2" t="s">
        <v>223</v>
      </c>
      <c r="MM886" s="2" t="s">
        <v>226</v>
      </c>
      <c r="MN886" s="2" t="s">
        <v>226</v>
      </c>
      <c r="MO886" s="2" t="s">
        <v>238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236</v>
      </c>
      <c r="MX886" s="2" t="s">
        <v>223</v>
      </c>
      <c r="MY886" s="2" t="s">
        <v>226</v>
      </c>
      <c r="MZ886" s="2" t="s">
        <v>226</v>
      </c>
      <c r="NA886" s="2" t="s">
        <v>238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226</v>
      </c>
      <c r="NJ886" s="2" t="s">
        <v>226</v>
      </c>
      <c r="NK886" s="2" t="s">
        <v>226</v>
      </c>
      <c r="NL886" s="2" t="s">
        <v>226</v>
      </c>
      <c r="NM886" s="2" t="s">
        <v>226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949</v>
      </c>
      <c r="NV886" s="2" t="s">
        <v>223</v>
      </c>
      <c r="NW886" s="2" t="s">
        <v>226</v>
      </c>
      <c r="NX886" s="2" t="s">
        <v>226</v>
      </c>
      <c r="NY886" s="2" t="s">
        <v>238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252</v>
      </c>
      <c r="OH886" s="2" t="s">
        <v>223</v>
      </c>
      <c r="OI886" s="2" t="s">
        <v>226</v>
      </c>
      <c r="OJ886" s="2" t="s">
        <v>226</v>
      </c>
      <c r="OK886" s="2" t="s">
        <v>238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252</v>
      </c>
      <c r="OT886" s="2" t="s">
        <v>223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252</v>
      </c>
      <c r="PF886" s="2" t="s">
        <v>223</v>
      </c>
      <c r="PG886" s="2" t="s">
        <v>226</v>
      </c>
      <c r="PH886" s="2" t="s">
        <v>226</v>
      </c>
      <c r="PI886" s="2" t="s">
        <v>238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226</v>
      </c>
      <c r="QD886" s="2" t="s">
        <v>226</v>
      </c>
      <c r="QE886" s="2" t="s">
        <v>226</v>
      </c>
      <c r="QF886" s="2" t="s">
        <v>226</v>
      </c>
      <c r="QG886" s="2" t="s">
        <v>226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226</v>
      </c>
      <c r="QP886" s="2" t="s">
        <v>226</v>
      </c>
      <c r="QQ886" s="2" t="s">
        <v>226</v>
      </c>
      <c r="QR886" s="2" t="s">
        <v>226</v>
      </c>
      <c r="QS886" s="2" t="s">
        <v>226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266</v>
      </c>
      <c r="RB886" s="2" t="s">
        <v>223</v>
      </c>
      <c r="RC886" s="2" t="s">
        <v>226</v>
      </c>
      <c r="RD886" s="2" t="s">
        <v>226</v>
      </c>
      <c r="RE886" s="2" t="s">
        <v>238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252</v>
      </c>
      <c r="RN886" s="2" t="s">
        <v>223</v>
      </c>
      <c r="RO886" s="2" t="s">
        <v>226</v>
      </c>
      <c r="RP886" s="2" t="s">
        <v>226</v>
      </c>
      <c r="RQ886" s="2" t="s">
        <v>238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226</v>
      </c>
      <c r="RZ886" s="2" t="s">
        <v>226</v>
      </c>
      <c r="SA886" s="2" t="s">
        <v>226</v>
      </c>
      <c r="SB886" s="2" t="s">
        <v>226</v>
      </c>
      <c r="SC886" s="2" t="s">
        <v>226</v>
      </c>
      <c r="SD886" s="2" t="s">
        <v>226</v>
      </c>
      <c r="SE886" s="4">
        <v>183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</row>
    <row r="887">
      <c r="A887" s="2" t="s">
        <v>5483</v>
      </c>
      <c r="B887" s="2" t="s">
        <v>577</v>
      </c>
      <c r="C887" s="2" t="s">
        <v>5194</v>
      </c>
      <c r="D887" s="2" t="s">
        <v>215</v>
      </c>
      <c r="E887" s="2" t="s">
        <v>363</v>
      </c>
      <c r="F887" s="2" t="s">
        <v>5455</v>
      </c>
      <c r="G887" s="2" t="s">
        <v>5475</v>
      </c>
      <c r="H887" s="2" t="s">
        <v>5476</v>
      </c>
      <c r="I887" s="2" t="s">
        <v>5477</v>
      </c>
      <c r="J887" s="2" t="s">
        <v>268</v>
      </c>
      <c r="K887" s="2" t="s">
        <v>405</v>
      </c>
      <c r="L887" s="3">
        <v>38.09</v>
      </c>
      <c r="M887" s="3">
        <v>39.99</v>
      </c>
      <c r="N887" s="3">
        <v>79.99</v>
      </c>
      <c r="O887" s="2" t="s">
        <v>223</v>
      </c>
      <c r="P887" s="2" t="s">
        <v>2226</v>
      </c>
      <c r="Q887" s="2" t="s">
        <v>225</v>
      </c>
      <c r="R887" s="2" t="s">
        <v>226</v>
      </c>
      <c r="S887" s="2" t="s">
        <v>5478</v>
      </c>
      <c r="T887" s="2" t="s">
        <v>2721</v>
      </c>
      <c r="U887" s="2" t="s">
        <v>489</v>
      </c>
      <c r="V887" s="2" t="s">
        <v>320</v>
      </c>
      <c r="W887" s="2" t="s">
        <v>971</v>
      </c>
      <c r="X887" s="2" t="s">
        <v>231</v>
      </c>
      <c r="Y887" s="2" t="s">
        <v>919</v>
      </c>
      <c r="Z887" s="4">
        <v>75</v>
      </c>
      <c r="AA887" s="4">
        <f>=ROUNDDOWN(25,0)</f>
      </c>
      <c r="AB887" s="5">
        <v>3</v>
      </c>
      <c r="AC887" s="2" t="s">
        <v>226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>
        <v>24</v>
      </c>
      <c r="AQ887" s="8">
        <v>1028.05</v>
      </c>
      <c r="AR887" s="4"/>
      <c r="AS887" s="8"/>
      <c r="AT887" s="7"/>
      <c r="AU887" s="7"/>
      <c r="AV887" s="4" t="s">
        <v>226</v>
      </c>
      <c r="AW887" s="8" t="s">
        <v>226</v>
      </c>
      <c r="AX887" s="4" t="s">
        <v>226</v>
      </c>
      <c r="AY887" s="8" t="s">
        <v>226</v>
      </c>
      <c r="AZ887" s="7" t="s">
        <v>226</v>
      </c>
      <c r="BA887" s="7" t="s">
        <v>226</v>
      </c>
      <c r="BB887" s="7">
        <v>0.3478</v>
      </c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 t="s">
        <v>226</v>
      </c>
      <c r="BJ887" s="4">
        <v>24</v>
      </c>
      <c r="BK887" s="8">
        <v>1028.05</v>
      </c>
      <c r="BL887" s="2" t="s">
        <v>2821</v>
      </c>
      <c r="BM887" s="7">
        <v>1</v>
      </c>
      <c r="BN887" s="7">
        <v>1</v>
      </c>
      <c r="BO887" s="4">
        <v>9</v>
      </c>
      <c r="BP887" s="8">
        <v>394.2</v>
      </c>
      <c r="BQ887" s="4"/>
      <c r="BR887" s="8"/>
      <c r="BS887" s="7"/>
      <c r="BT887" s="7"/>
      <c r="BU887" s="2" t="s">
        <v>239</v>
      </c>
      <c r="BV887" s="2" t="s">
        <v>223</v>
      </c>
      <c r="BW887" s="2" t="s">
        <v>226</v>
      </c>
      <c r="BX887" s="2" t="s">
        <v>3361</v>
      </c>
      <c r="BY887" s="2" t="s">
        <v>238</v>
      </c>
      <c r="BZ887" s="2" t="s">
        <v>226</v>
      </c>
      <c r="CA887" s="4">
        <v>4</v>
      </c>
      <c r="CB887" s="8">
        <v>172.76</v>
      </c>
      <c r="CC887" s="4"/>
      <c r="CD887" s="8"/>
      <c r="CE887" s="7"/>
      <c r="CF887" s="7"/>
      <c r="CG887" s="2" t="s">
        <v>239</v>
      </c>
      <c r="CH887" s="2" t="s">
        <v>223</v>
      </c>
      <c r="CI887" s="2" t="s">
        <v>1618</v>
      </c>
      <c r="CJ887" s="2" t="s">
        <v>2944</v>
      </c>
      <c r="CK887" s="2" t="s">
        <v>238</v>
      </c>
      <c r="CL887" s="2" t="s">
        <v>226</v>
      </c>
      <c r="CM887" s="4">
        <v>1</v>
      </c>
      <c r="CN887" s="8">
        <v>43.19</v>
      </c>
      <c r="CO887" s="4"/>
      <c r="CP887" s="8"/>
      <c r="CQ887" s="7"/>
      <c r="CR887" s="7"/>
      <c r="CS887" s="2" t="s">
        <v>239</v>
      </c>
      <c r="CT887" s="2" t="s">
        <v>223</v>
      </c>
      <c r="CU887" s="2" t="s">
        <v>5480</v>
      </c>
      <c r="CV887" s="2" t="s">
        <v>5484</v>
      </c>
      <c r="CW887" s="2" t="s">
        <v>238</v>
      </c>
      <c r="CX887" s="2" t="s">
        <v>226</v>
      </c>
      <c r="CY887" s="4"/>
      <c r="CZ887" s="8"/>
      <c r="DA887" s="4"/>
      <c r="DB887" s="8"/>
      <c r="DC887" s="7"/>
      <c r="DD887" s="7"/>
      <c r="DE887" s="2" t="s">
        <v>667</v>
      </c>
      <c r="DF887" s="2" t="s">
        <v>223</v>
      </c>
      <c r="DG887" s="2" t="s">
        <v>226</v>
      </c>
      <c r="DH887" s="2" t="s">
        <v>226</v>
      </c>
      <c r="DI887" s="2" t="s">
        <v>238</v>
      </c>
      <c r="DJ887" s="2" t="s">
        <v>226</v>
      </c>
      <c r="DK887" s="4">
        <v>4</v>
      </c>
      <c r="DL887" s="8">
        <v>159.96</v>
      </c>
      <c r="DM887" s="4"/>
      <c r="DN887" s="8"/>
      <c r="DO887" s="7"/>
      <c r="DP887" s="7"/>
      <c r="DQ887" s="2" t="s">
        <v>239</v>
      </c>
      <c r="DR887" s="2" t="s">
        <v>223</v>
      </c>
      <c r="DS887" s="2" t="s">
        <v>919</v>
      </c>
      <c r="DT887" s="2" t="s">
        <v>934</v>
      </c>
      <c r="DU887" s="2" t="s">
        <v>238</v>
      </c>
      <c r="DV887" s="2" t="s">
        <v>226</v>
      </c>
      <c r="DW887" s="4">
        <v>1</v>
      </c>
      <c r="DX887" s="8">
        <v>41.99</v>
      </c>
      <c r="DY887" s="4"/>
      <c r="DZ887" s="8"/>
      <c r="EA887" s="7"/>
      <c r="EB887" s="7"/>
      <c r="EC887" s="2" t="s">
        <v>239</v>
      </c>
      <c r="ED887" s="2" t="s">
        <v>223</v>
      </c>
      <c r="EE887" s="2" t="s">
        <v>876</v>
      </c>
      <c r="EF887" s="2" t="s">
        <v>837</v>
      </c>
      <c r="EG887" s="2" t="s">
        <v>238</v>
      </c>
      <c r="EH887" s="2" t="s">
        <v>226</v>
      </c>
      <c r="EI887" s="4">
        <v>5</v>
      </c>
      <c r="EJ887" s="8">
        <v>215.95</v>
      </c>
      <c r="EK887" s="4"/>
      <c r="EL887" s="8"/>
      <c r="EM887" s="7"/>
      <c r="EN887" s="7"/>
      <c r="EO887" s="2" t="s">
        <v>239</v>
      </c>
      <c r="EP887" s="2" t="s">
        <v>223</v>
      </c>
      <c r="EQ887" s="2" t="s">
        <v>1618</v>
      </c>
      <c r="ER887" s="2" t="s">
        <v>1287</v>
      </c>
      <c r="ES887" s="2" t="s">
        <v>238</v>
      </c>
      <c r="ET887" s="2" t="s">
        <v>226</v>
      </c>
      <c r="EU887" s="4"/>
      <c r="EV887" s="8"/>
      <c r="EW887" s="4"/>
      <c r="EX887" s="8"/>
      <c r="EY887" s="7"/>
      <c r="EZ887" s="7"/>
      <c r="FA887" s="2" t="s">
        <v>239</v>
      </c>
      <c r="FB887" s="2" t="s">
        <v>223</v>
      </c>
      <c r="FC887" s="2" t="s">
        <v>1618</v>
      </c>
      <c r="FD887" s="2" t="s">
        <v>711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223</v>
      </c>
      <c r="FO887" s="2" t="s">
        <v>1618</v>
      </c>
      <c r="FP887" s="2" t="s">
        <v>226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239</v>
      </c>
      <c r="FZ887" s="2" t="s">
        <v>223</v>
      </c>
      <c r="GA887" s="2" t="s">
        <v>661</v>
      </c>
      <c r="GB887" s="2" t="s">
        <v>226</v>
      </c>
      <c r="GC887" s="2" t="s">
        <v>238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252</v>
      </c>
      <c r="GL887" s="2" t="s">
        <v>223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239</v>
      </c>
      <c r="GX887" s="2" t="s">
        <v>223</v>
      </c>
      <c r="GY887" s="2" t="s">
        <v>1314</v>
      </c>
      <c r="GZ887" s="2" t="s">
        <v>226</v>
      </c>
      <c r="HA887" s="2" t="s">
        <v>238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236</v>
      </c>
      <c r="HJ887" s="2" t="s">
        <v>223</v>
      </c>
      <c r="HK887" s="2" t="s">
        <v>226</v>
      </c>
      <c r="HL887" s="2" t="s">
        <v>226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949</v>
      </c>
      <c r="HV887" s="2" t="s">
        <v>223</v>
      </c>
      <c r="HW887" s="2" t="s">
        <v>226</v>
      </c>
      <c r="HX887" s="2" t="s">
        <v>226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252</v>
      </c>
      <c r="IH887" s="2" t="s">
        <v>223</v>
      </c>
      <c r="II887" s="2" t="s">
        <v>226</v>
      </c>
      <c r="IJ887" s="2" t="s">
        <v>226</v>
      </c>
      <c r="IK887" s="2" t="s">
        <v>238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252</v>
      </c>
      <c r="IT887" s="2" t="s">
        <v>223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949</v>
      </c>
      <c r="JF887" s="2" t="s">
        <v>223</v>
      </c>
      <c r="JG887" s="2" t="s">
        <v>226</v>
      </c>
      <c r="JH887" s="2" t="s">
        <v>226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252</v>
      </c>
      <c r="JR887" s="2" t="s">
        <v>223</v>
      </c>
      <c r="JS887" s="2" t="s">
        <v>226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223</v>
      </c>
      <c r="KE887" s="2" t="s">
        <v>226</v>
      </c>
      <c r="KF887" s="2" t="s">
        <v>226</v>
      </c>
      <c r="KG887" s="2" t="s">
        <v>238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252</v>
      </c>
      <c r="KP887" s="2" t="s">
        <v>223</v>
      </c>
      <c r="KQ887" s="2" t="s">
        <v>226</v>
      </c>
      <c r="KR887" s="2" t="s">
        <v>226</v>
      </c>
      <c r="KS887" s="2" t="s">
        <v>238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252</v>
      </c>
      <c r="LB887" s="2" t="s">
        <v>223</v>
      </c>
      <c r="LC887" s="2" t="s">
        <v>226</v>
      </c>
      <c r="LD887" s="2" t="s">
        <v>226</v>
      </c>
      <c r="LE887" s="2" t="s">
        <v>238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252</v>
      </c>
      <c r="LN887" s="2" t="s">
        <v>223</v>
      </c>
      <c r="LO887" s="2" t="s">
        <v>226</v>
      </c>
      <c r="LP887" s="2" t="s">
        <v>226</v>
      </c>
      <c r="LQ887" s="2" t="s">
        <v>238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252</v>
      </c>
      <c r="ML887" s="2" t="s">
        <v>223</v>
      </c>
      <c r="MM887" s="2" t="s">
        <v>226</v>
      </c>
      <c r="MN887" s="2" t="s">
        <v>226</v>
      </c>
      <c r="MO887" s="2" t="s">
        <v>238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236</v>
      </c>
      <c r="MX887" s="2" t="s">
        <v>223</v>
      </c>
      <c r="MY887" s="2" t="s">
        <v>226</v>
      </c>
      <c r="MZ887" s="2" t="s">
        <v>226</v>
      </c>
      <c r="NA887" s="2" t="s">
        <v>238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226</v>
      </c>
      <c r="NJ887" s="2" t="s">
        <v>226</v>
      </c>
      <c r="NK887" s="2" t="s">
        <v>226</v>
      </c>
      <c r="NL887" s="2" t="s">
        <v>226</v>
      </c>
      <c r="NM887" s="2" t="s">
        <v>226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949</v>
      </c>
      <c r="NV887" s="2" t="s">
        <v>223</v>
      </c>
      <c r="NW887" s="2" t="s">
        <v>226</v>
      </c>
      <c r="NX887" s="2" t="s">
        <v>226</v>
      </c>
      <c r="NY887" s="2" t="s">
        <v>238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252</v>
      </c>
      <c r="OH887" s="2" t="s">
        <v>223</v>
      </c>
      <c r="OI887" s="2" t="s">
        <v>226</v>
      </c>
      <c r="OJ887" s="2" t="s">
        <v>226</v>
      </c>
      <c r="OK887" s="2" t="s">
        <v>238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252</v>
      </c>
      <c r="OT887" s="2" t="s">
        <v>223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252</v>
      </c>
      <c r="PF887" s="2" t="s">
        <v>223</v>
      </c>
      <c r="PG887" s="2" t="s">
        <v>226</v>
      </c>
      <c r="PH887" s="2" t="s">
        <v>226</v>
      </c>
      <c r="PI887" s="2" t="s">
        <v>238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226</v>
      </c>
      <c r="QD887" s="2" t="s">
        <v>226</v>
      </c>
      <c r="QE887" s="2" t="s">
        <v>226</v>
      </c>
      <c r="QF887" s="2" t="s">
        <v>226</v>
      </c>
      <c r="QG887" s="2" t="s">
        <v>226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226</v>
      </c>
      <c r="QP887" s="2" t="s">
        <v>226</v>
      </c>
      <c r="QQ887" s="2" t="s">
        <v>226</v>
      </c>
      <c r="QR887" s="2" t="s">
        <v>226</v>
      </c>
      <c r="QS887" s="2" t="s">
        <v>226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266</v>
      </c>
      <c r="RB887" s="2" t="s">
        <v>223</v>
      </c>
      <c r="RC887" s="2" t="s">
        <v>226</v>
      </c>
      <c r="RD887" s="2" t="s">
        <v>226</v>
      </c>
      <c r="RE887" s="2" t="s">
        <v>238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252</v>
      </c>
      <c r="RN887" s="2" t="s">
        <v>223</v>
      </c>
      <c r="RO887" s="2" t="s">
        <v>226</v>
      </c>
      <c r="RP887" s="2" t="s">
        <v>226</v>
      </c>
      <c r="RQ887" s="2" t="s">
        <v>238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226</v>
      </c>
      <c r="RZ887" s="2" t="s">
        <v>226</v>
      </c>
      <c r="SA887" s="2" t="s">
        <v>226</v>
      </c>
      <c r="SB887" s="2" t="s">
        <v>226</v>
      </c>
      <c r="SC887" s="2" t="s">
        <v>226</v>
      </c>
      <c r="SD887" s="2" t="s">
        <v>226</v>
      </c>
      <c r="SE887" s="4">
        <v>75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</row>
    <row r="888">
      <c r="A888" s="2" t="s">
        <v>5485</v>
      </c>
      <c r="B888" s="2" t="s">
        <v>577</v>
      </c>
      <c r="C888" s="2" t="s">
        <v>5194</v>
      </c>
      <c r="D888" s="2" t="s">
        <v>215</v>
      </c>
      <c r="E888" s="2" t="s">
        <v>363</v>
      </c>
      <c r="F888" s="2" t="s">
        <v>5455</v>
      </c>
      <c r="G888" s="2" t="s">
        <v>5475</v>
      </c>
      <c r="H888" s="2" t="s">
        <v>5476</v>
      </c>
      <c r="I888" s="2" t="s">
        <v>5477</v>
      </c>
      <c r="J888" s="2" t="s">
        <v>582</v>
      </c>
      <c r="K888" s="2" t="s">
        <v>282</v>
      </c>
      <c r="L888" s="3">
        <v>28.57</v>
      </c>
      <c r="M888" s="3">
        <v>30</v>
      </c>
      <c r="N888" s="3">
        <v>59.99</v>
      </c>
      <c r="O888" s="2" t="s">
        <v>223</v>
      </c>
      <c r="P888" s="2" t="s">
        <v>2226</v>
      </c>
      <c r="Q888" s="2" t="s">
        <v>225</v>
      </c>
      <c r="R888" s="2" t="s">
        <v>226</v>
      </c>
      <c r="S888" s="2" t="s">
        <v>5486</v>
      </c>
      <c r="T888" s="2" t="s">
        <v>2721</v>
      </c>
      <c r="U888" s="2" t="s">
        <v>2756</v>
      </c>
      <c r="V888" s="2" t="s">
        <v>320</v>
      </c>
      <c r="W888" s="2" t="s">
        <v>971</v>
      </c>
      <c r="X888" s="2" t="s">
        <v>231</v>
      </c>
      <c r="Y888" s="2" t="s">
        <v>919</v>
      </c>
      <c r="Z888" s="4">
        <v>35</v>
      </c>
      <c r="AA888" s="4">
        <f>=ROUNDDOWN(11.6666666666667,0)</f>
      </c>
      <c r="AB888" s="5">
        <v>3</v>
      </c>
      <c r="AC888" s="2" t="s">
        <v>226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>
        <v>12</v>
      </c>
      <c r="AQ888" s="8">
        <v>382.66</v>
      </c>
      <c r="AR888" s="4"/>
      <c r="AS888" s="8"/>
      <c r="AT888" s="7"/>
      <c r="AU888" s="7"/>
      <c r="AV888" s="4">
        <v>72</v>
      </c>
      <c r="AW888" s="8">
        <v>2743.23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>
        <v>0.1395</v>
      </c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>
        <v>0.4813</v>
      </c>
      <c r="BJ888" s="4">
        <v>12</v>
      </c>
      <c r="BK888" s="8">
        <v>382.66</v>
      </c>
      <c r="BL888" s="2" t="s">
        <v>5487</v>
      </c>
      <c r="BM888" s="7">
        <v>1</v>
      </c>
      <c r="BN888" s="7">
        <v>1</v>
      </c>
      <c r="BO888" s="4">
        <v>6</v>
      </c>
      <c r="BP888" s="8">
        <v>197.16</v>
      </c>
      <c r="BQ888" s="4"/>
      <c r="BR888" s="8"/>
      <c r="BS888" s="7"/>
      <c r="BT888" s="7"/>
      <c r="BU888" s="2" t="s">
        <v>239</v>
      </c>
      <c r="BV888" s="2" t="s">
        <v>223</v>
      </c>
      <c r="BW888" s="2" t="s">
        <v>226</v>
      </c>
      <c r="BX888" s="2" t="s">
        <v>3361</v>
      </c>
      <c r="BY888" s="2" t="s">
        <v>238</v>
      </c>
      <c r="BZ888" s="2" t="s">
        <v>226</v>
      </c>
      <c r="CA888" s="4"/>
      <c r="CB888" s="8"/>
      <c r="CC888" s="4"/>
      <c r="CD888" s="8"/>
      <c r="CE888" s="7"/>
      <c r="CF888" s="7"/>
      <c r="CG888" s="2" t="s">
        <v>239</v>
      </c>
      <c r="CH888" s="2" t="s">
        <v>223</v>
      </c>
      <c r="CI888" s="2" t="s">
        <v>1618</v>
      </c>
      <c r="CJ888" s="2" t="s">
        <v>2918</v>
      </c>
      <c r="CK888" s="2" t="s">
        <v>238</v>
      </c>
      <c r="CL888" s="2" t="s">
        <v>226</v>
      </c>
      <c r="CM888" s="4"/>
      <c r="CN888" s="8"/>
      <c r="CO888" s="4"/>
      <c r="CP888" s="8"/>
      <c r="CQ888" s="7"/>
      <c r="CR888" s="7"/>
      <c r="CS888" s="2" t="s">
        <v>239</v>
      </c>
      <c r="CT888" s="2" t="s">
        <v>223</v>
      </c>
      <c r="CU888" s="2" t="s">
        <v>5480</v>
      </c>
      <c r="CV888" s="2" t="s">
        <v>226</v>
      </c>
      <c r="CW888" s="2" t="s">
        <v>238</v>
      </c>
      <c r="CX888" s="2" t="s">
        <v>226</v>
      </c>
      <c r="CY888" s="4"/>
      <c r="CZ888" s="8"/>
      <c r="DA888" s="4"/>
      <c r="DB888" s="8"/>
      <c r="DC888" s="7"/>
      <c r="DD888" s="7"/>
      <c r="DE888" s="2" t="s">
        <v>667</v>
      </c>
      <c r="DF888" s="2" t="s">
        <v>223</v>
      </c>
      <c r="DG888" s="2" t="s">
        <v>226</v>
      </c>
      <c r="DH888" s="2" t="s">
        <v>226</v>
      </c>
      <c r="DI888" s="2" t="s">
        <v>238</v>
      </c>
      <c r="DJ888" s="2" t="s">
        <v>226</v>
      </c>
      <c r="DK888" s="4">
        <v>5</v>
      </c>
      <c r="DL888" s="8">
        <v>145.5</v>
      </c>
      <c r="DM888" s="4"/>
      <c r="DN888" s="8"/>
      <c r="DO888" s="7"/>
      <c r="DP888" s="7"/>
      <c r="DQ888" s="2" t="s">
        <v>239</v>
      </c>
      <c r="DR888" s="2" t="s">
        <v>223</v>
      </c>
      <c r="DS888" s="2" t="s">
        <v>919</v>
      </c>
      <c r="DT888" s="2" t="s">
        <v>1287</v>
      </c>
      <c r="DU888" s="2" t="s">
        <v>238</v>
      </c>
      <c r="DV888" s="2" t="s">
        <v>226</v>
      </c>
      <c r="DW888" s="4"/>
      <c r="DX888" s="8"/>
      <c r="DY888" s="4"/>
      <c r="DZ888" s="8"/>
      <c r="EA888" s="7"/>
      <c r="EB888" s="7"/>
      <c r="EC888" s="2" t="s">
        <v>239</v>
      </c>
      <c r="ED888" s="2" t="s">
        <v>223</v>
      </c>
      <c r="EE888" s="2" t="s">
        <v>876</v>
      </c>
      <c r="EF888" s="2" t="s">
        <v>226</v>
      </c>
      <c r="EG888" s="2" t="s">
        <v>238</v>
      </c>
      <c r="EH888" s="2" t="s">
        <v>226</v>
      </c>
      <c r="EI888" s="4"/>
      <c r="EJ888" s="8"/>
      <c r="EK888" s="4"/>
      <c r="EL888" s="8"/>
      <c r="EM888" s="7"/>
      <c r="EN888" s="7"/>
      <c r="EO888" s="2" t="s">
        <v>239</v>
      </c>
      <c r="EP888" s="2" t="s">
        <v>223</v>
      </c>
      <c r="EQ888" s="2" t="s">
        <v>1618</v>
      </c>
      <c r="ER888" s="2" t="s">
        <v>255</v>
      </c>
      <c r="ES888" s="2" t="s">
        <v>238</v>
      </c>
      <c r="ET888" s="2" t="s">
        <v>226</v>
      </c>
      <c r="EU888" s="4">
        <v>1</v>
      </c>
      <c r="EV888" s="8">
        <v>40</v>
      </c>
      <c r="EW888" s="4"/>
      <c r="EX888" s="8"/>
      <c r="EY888" s="7"/>
      <c r="EZ888" s="7"/>
      <c r="FA888" s="2" t="s">
        <v>239</v>
      </c>
      <c r="FB888" s="2" t="s">
        <v>223</v>
      </c>
      <c r="FC888" s="2" t="s">
        <v>1618</v>
      </c>
      <c r="FD888" s="2" t="s">
        <v>3989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223</v>
      </c>
      <c r="FO888" s="2" t="s">
        <v>1618</v>
      </c>
      <c r="FP888" s="2" t="s">
        <v>226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239</v>
      </c>
      <c r="FZ888" s="2" t="s">
        <v>223</v>
      </c>
      <c r="GA888" s="2" t="s">
        <v>661</v>
      </c>
      <c r="GB888" s="2" t="s">
        <v>226</v>
      </c>
      <c r="GC888" s="2" t="s">
        <v>238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252</v>
      </c>
      <c r="GL888" s="2" t="s">
        <v>223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239</v>
      </c>
      <c r="GX888" s="2" t="s">
        <v>223</v>
      </c>
      <c r="GY888" s="2" t="s">
        <v>1314</v>
      </c>
      <c r="GZ888" s="2" t="s">
        <v>226</v>
      </c>
      <c r="HA888" s="2" t="s">
        <v>238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236</v>
      </c>
      <c r="HJ888" s="2" t="s">
        <v>223</v>
      </c>
      <c r="HK888" s="2" t="s">
        <v>226</v>
      </c>
      <c r="HL888" s="2" t="s">
        <v>226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949</v>
      </c>
      <c r="HV888" s="2" t="s">
        <v>223</v>
      </c>
      <c r="HW888" s="2" t="s">
        <v>226</v>
      </c>
      <c r="HX888" s="2" t="s">
        <v>226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252</v>
      </c>
      <c r="IH888" s="2" t="s">
        <v>223</v>
      </c>
      <c r="II888" s="2" t="s">
        <v>226</v>
      </c>
      <c r="IJ888" s="2" t="s">
        <v>226</v>
      </c>
      <c r="IK888" s="2" t="s">
        <v>238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252</v>
      </c>
      <c r="IT888" s="2" t="s">
        <v>223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949</v>
      </c>
      <c r="JF888" s="2" t="s">
        <v>223</v>
      </c>
      <c r="JG888" s="2" t="s">
        <v>226</v>
      </c>
      <c r="JH888" s="2" t="s">
        <v>226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252</v>
      </c>
      <c r="JR888" s="2" t="s">
        <v>223</v>
      </c>
      <c r="JS888" s="2" t="s">
        <v>226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236</v>
      </c>
      <c r="KD888" s="2" t="s">
        <v>223</v>
      </c>
      <c r="KE888" s="2" t="s">
        <v>226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252</v>
      </c>
      <c r="KP888" s="2" t="s">
        <v>223</v>
      </c>
      <c r="KQ888" s="2" t="s">
        <v>226</v>
      </c>
      <c r="KR888" s="2" t="s">
        <v>226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252</v>
      </c>
      <c r="LB888" s="2" t="s">
        <v>223</v>
      </c>
      <c r="LC888" s="2" t="s">
        <v>226</v>
      </c>
      <c r="LD888" s="2" t="s">
        <v>226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252</v>
      </c>
      <c r="LN888" s="2" t="s">
        <v>223</v>
      </c>
      <c r="LO888" s="2" t="s">
        <v>226</v>
      </c>
      <c r="LP888" s="2" t="s">
        <v>226</v>
      </c>
      <c r="LQ888" s="2" t="s">
        <v>238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252</v>
      </c>
      <c r="ML888" s="2" t="s">
        <v>223</v>
      </c>
      <c r="MM888" s="2" t="s">
        <v>226</v>
      </c>
      <c r="MN888" s="2" t="s">
        <v>226</v>
      </c>
      <c r="MO888" s="2" t="s">
        <v>238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236</v>
      </c>
      <c r="MX888" s="2" t="s">
        <v>223</v>
      </c>
      <c r="MY888" s="2" t="s">
        <v>226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226</v>
      </c>
      <c r="NJ888" s="2" t="s">
        <v>226</v>
      </c>
      <c r="NK888" s="2" t="s">
        <v>226</v>
      </c>
      <c r="NL888" s="2" t="s">
        <v>226</v>
      </c>
      <c r="NM888" s="2" t="s">
        <v>226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949</v>
      </c>
      <c r="NV888" s="2" t="s">
        <v>223</v>
      </c>
      <c r="NW888" s="2" t="s">
        <v>226</v>
      </c>
      <c r="NX888" s="2" t="s">
        <v>226</v>
      </c>
      <c r="NY888" s="2" t="s">
        <v>238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252</v>
      </c>
      <c r="OH888" s="2" t="s">
        <v>223</v>
      </c>
      <c r="OI888" s="2" t="s">
        <v>226</v>
      </c>
      <c r="OJ888" s="2" t="s">
        <v>226</v>
      </c>
      <c r="OK888" s="2" t="s">
        <v>238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252</v>
      </c>
      <c r="OT888" s="2" t="s">
        <v>223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252</v>
      </c>
      <c r="PF888" s="2" t="s">
        <v>223</v>
      </c>
      <c r="PG888" s="2" t="s">
        <v>226</v>
      </c>
      <c r="PH888" s="2" t="s">
        <v>226</v>
      </c>
      <c r="PI888" s="2" t="s">
        <v>238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226</v>
      </c>
      <c r="QD888" s="2" t="s">
        <v>226</v>
      </c>
      <c r="QE888" s="2" t="s">
        <v>226</v>
      </c>
      <c r="QF888" s="2" t="s">
        <v>226</v>
      </c>
      <c r="QG888" s="2" t="s">
        <v>226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226</v>
      </c>
      <c r="QP888" s="2" t="s">
        <v>226</v>
      </c>
      <c r="QQ888" s="2" t="s">
        <v>226</v>
      </c>
      <c r="QR888" s="2" t="s">
        <v>226</v>
      </c>
      <c r="QS888" s="2" t="s">
        <v>226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266</v>
      </c>
      <c r="RB888" s="2" t="s">
        <v>223</v>
      </c>
      <c r="RC888" s="2" t="s">
        <v>226</v>
      </c>
      <c r="RD888" s="2" t="s">
        <v>226</v>
      </c>
      <c r="RE888" s="2" t="s">
        <v>238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252</v>
      </c>
      <c r="RN888" s="2" t="s">
        <v>223</v>
      </c>
      <c r="RO888" s="2" t="s">
        <v>226</v>
      </c>
      <c r="RP888" s="2" t="s">
        <v>226</v>
      </c>
      <c r="RQ888" s="2" t="s">
        <v>238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226</v>
      </c>
      <c r="RZ888" s="2" t="s">
        <v>226</v>
      </c>
      <c r="SA888" s="2" t="s">
        <v>226</v>
      </c>
      <c r="SB888" s="2" t="s">
        <v>226</v>
      </c>
      <c r="SC888" s="2" t="s">
        <v>226</v>
      </c>
      <c r="SD888" s="2" t="s">
        <v>226</v>
      </c>
      <c r="SE888" s="4">
        <v>35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</row>
    <row r="889">
      <c r="A889" s="2" t="s">
        <v>5488</v>
      </c>
      <c r="B889" s="2" t="s">
        <v>577</v>
      </c>
      <c r="C889" s="2" t="s">
        <v>5194</v>
      </c>
      <c r="D889" s="2" t="s">
        <v>215</v>
      </c>
      <c r="E889" s="2" t="s">
        <v>363</v>
      </c>
      <c r="F889" s="2" t="s">
        <v>5455</v>
      </c>
      <c r="G889" s="2" t="s">
        <v>5475</v>
      </c>
      <c r="H889" s="2" t="s">
        <v>5476</v>
      </c>
      <c r="I889" s="2" t="s">
        <v>5477</v>
      </c>
      <c r="J889" s="2" t="s">
        <v>221</v>
      </c>
      <c r="K889" s="2" t="s">
        <v>282</v>
      </c>
      <c r="L889" s="3">
        <v>33.33</v>
      </c>
      <c r="M889" s="3">
        <v>35</v>
      </c>
      <c r="N889" s="3">
        <v>69.99</v>
      </c>
      <c r="O889" s="2" t="s">
        <v>223</v>
      </c>
      <c r="P889" s="2" t="s">
        <v>2226</v>
      </c>
      <c r="Q889" s="2" t="s">
        <v>225</v>
      </c>
      <c r="R889" s="2" t="s">
        <v>226</v>
      </c>
      <c r="S889" s="2" t="s">
        <v>5486</v>
      </c>
      <c r="T889" s="2" t="s">
        <v>2721</v>
      </c>
      <c r="U889" s="2" t="s">
        <v>489</v>
      </c>
      <c r="V889" s="2" t="s">
        <v>320</v>
      </c>
      <c r="W889" s="2" t="s">
        <v>971</v>
      </c>
      <c r="X889" s="2" t="s">
        <v>231</v>
      </c>
      <c r="Y889" s="2" t="s">
        <v>919</v>
      </c>
      <c r="Z889" s="4">
        <v>200</v>
      </c>
      <c r="AA889" s="4">
        <f>=ROUNDDOWN(50,0)</f>
      </c>
      <c r="AB889" s="5">
        <v>4</v>
      </c>
      <c r="AC889" s="2" t="s">
        <v>226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32</v>
      </c>
      <c r="AQ889" s="8">
        <v>1188.16</v>
      </c>
      <c r="AR889" s="4"/>
      <c r="AS889" s="8"/>
      <c r="AT889" s="7"/>
      <c r="AU889" s="7"/>
      <c r="AV889" s="4" t="s">
        <v>226</v>
      </c>
      <c r="AW889" s="8" t="s">
        <v>226</v>
      </c>
      <c r="AX889" s="4" t="s">
        <v>226</v>
      </c>
      <c r="AY889" s="8" t="s">
        <v>226</v>
      </c>
      <c r="AZ889" s="7" t="s">
        <v>226</v>
      </c>
      <c r="BA889" s="7" t="s">
        <v>226</v>
      </c>
      <c r="BB889" s="7">
        <v>0.4331</v>
      </c>
      <c r="BC889" s="4" t="s">
        <v>226</v>
      </c>
      <c r="BD889" s="8" t="s">
        <v>226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 t="s">
        <v>226</v>
      </c>
      <c r="BJ889" s="4">
        <v>32</v>
      </c>
      <c r="BK889" s="8">
        <v>1188.16</v>
      </c>
      <c r="BL889" s="2" t="s">
        <v>1748</v>
      </c>
      <c r="BM889" s="7">
        <v>1</v>
      </c>
      <c r="BN889" s="7">
        <v>1</v>
      </c>
      <c r="BO889" s="4">
        <v>17</v>
      </c>
      <c r="BP889" s="8">
        <v>651.61</v>
      </c>
      <c r="BQ889" s="4"/>
      <c r="BR889" s="8"/>
      <c r="BS889" s="7"/>
      <c r="BT889" s="7"/>
      <c r="BU889" s="2" t="s">
        <v>239</v>
      </c>
      <c r="BV889" s="2" t="s">
        <v>223</v>
      </c>
      <c r="BW889" s="2" t="s">
        <v>226</v>
      </c>
      <c r="BX889" s="2" t="s">
        <v>3361</v>
      </c>
      <c r="BY889" s="2" t="s">
        <v>238</v>
      </c>
      <c r="BZ889" s="2" t="s">
        <v>226</v>
      </c>
      <c r="CA889" s="4">
        <v>3</v>
      </c>
      <c r="CB889" s="8">
        <v>113.4</v>
      </c>
      <c r="CC889" s="4"/>
      <c r="CD889" s="8"/>
      <c r="CE889" s="7"/>
      <c r="CF889" s="7"/>
      <c r="CG889" s="2" t="s">
        <v>239</v>
      </c>
      <c r="CH889" s="2" t="s">
        <v>223</v>
      </c>
      <c r="CI889" s="2" t="s">
        <v>1618</v>
      </c>
      <c r="CJ889" s="2" t="s">
        <v>900</v>
      </c>
      <c r="CK889" s="2" t="s">
        <v>238</v>
      </c>
      <c r="CL889" s="2" t="s">
        <v>226</v>
      </c>
      <c r="CM889" s="4">
        <v>2</v>
      </c>
      <c r="CN889" s="8">
        <v>75.6</v>
      </c>
      <c r="CO889" s="4"/>
      <c r="CP889" s="8"/>
      <c r="CQ889" s="7"/>
      <c r="CR889" s="7"/>
      <c r="CS889" s="2" t="s">
        <v>239</v>
      </c>
      <c r="CT889" s="2" t="s">
        <v>223</v>
      </c>
      <c r="CU889" s="2" t="s">
        <v>5480</v>
      </c>
      <c r="CV889" s="2" t="s">
        <v>888</v>
      </c>
      <c r="CW889" s="2" t="s">
        <v>238</v>
      </c>
      <c r="CX889" s="2" t="s">
        <v>226</v>
      </c>
      <c r="CY889" s="4"/>
      <c r="CZ889" s="8"/>
      <c r="DA889" s="4"/>
      <c r="DB889" s="8"/>
      <c r="DC889" s="7"/>
      <c r="DD889" s="7"/>
      <c r="DE889" s="2" t="s">
        <v>667</v>
      </c>
      <c r="DF889" s="2" t="s">
        <v>223</v>
      </c>
      <c r="DG889" s="2" t="s">
        <v>226</v>
      </c>
      <c r="DH889" s="2" t="s">
        <v>226</v>
      </c>
      <c r="DI889" s="2" t="s">
        <v>238</v>
      </c>
      <c r="DJ889" s="2" t="s">
        <v>226</v>
      </c>
      <c r="DK889" s="4">
        <v>4</v>
      </c>
      <c r="DL889" s="8">
        <v>127.75</v>
      </c>
      <c r="DM889" s="4"/>
      <c r="DN889" s="8"/>
      <c r="DO889" s="7"/>
      <c r="DP889" s="7"/>
      <c r="DQ889" s="2" t="s">
        <v>239</v>
      </c>
      <c r="DR889" s="2" t="s">
        <v>223</v>
      </c>
      <c r="DS889" s="2" t="s">
        <v>919</v>
      </c>
      <c r="DT889" s="2" t="s">
        <v>990</v>
      </c>
      <c r="DU889" s="2" t="s">
        <v>238</v>
      </c>
      <c r="DV889" s="2" t="s">
        <v>226</v>
      </c>
      <c r="DW889" s="4">
        <v>4</v>
      </c>
      <c r="DX889" s="8">
        <v>147</v>
      </c>
      <c r="DY889" s="4"/>
      <c r="DZ889" s="8"/>
      <c r="EA889" s="7"/>
      <c r="EB889" s="7"/>
      <c r="EC889" s="2" t="s">
        <v>239</v>
      </c>
      <c r="ED889" s="2" t="s">
        <v>223</v>
      </c>
      <c r="EE889" s="2" t="s">
        <v>876</v>
      </c>
      <c r="EF889" s="2" t="s">
        <v>2901</v>
      </c>
      <c r="EG889" s="2" t="s">
        <v>238</v>
      </c>
      <c r="EH889" s="2" t="s">
        <v>226</v>
      </c>
      <c r="EI889" s="4">
        <v>1</v>
      </c>
      <c r="EJ889" s="8">
        <v>37.8</v>
      </c>
      <c r="EK889" s="4"/>
      <c r="EL889" s="8"/>
      <c r="EM889" s="7"/>
      <c r="EN889" s="7"/>
      <c r="EO889" s="2" t="s">
        <v>239</v>
      </c>
      <c r="EP889" s="2" t="s">
        <v>223</v>
      </c>
      <c r="EQ889" s="2" t="s">
        <v>1618</v>
      </c>
      <c r="ER889" s="2" t="s">
        <v>2850</v>
      </c>
      <c r="ES889" s="2" t="s">
        <v>238</v>
      </c>
      <c r="ET889" s="2" t="s">
        <v>226</v>
      </c>
      <c r="EU889" s="4">
        <v>1</v>
      </c>
      <c r="EV889" s="8">
        <v>35</v>
      </c>
      <c r="EW889" s="4"/>
      <c r="EX889" s="8"/>
      <c r="EY889" s="7"/>
      <c r="EZ889" s="7"/>
      <c r="FA889" s="2" t="s">
        <v>239</v>
      </c>
      <c r="FB889" s="2" t="s">
        <v>223</v>
      </c>
      <c r="FC889" s="2" t="s">
        <v>1618</v>
      </c>
      <c r="FD889" s="2" t="s">
        <v>1224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223</v>
      </c>
      <c r="FO889" s="2" t="s">
        <v>1618</v>
      </c>
      <c r="FP889" s="2" t="s">
        <v>226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239</v>
      </c>
      <c r="FZ889" s="2" t="s">
        <v>223</v>
      </c>
      <c r="GA889" s="2" t="s">
        <v>661</v>
      </c>
      <c r="GB889" s="2" t="s">
        <v>226</v>
      </c>
      <c r="GC889" s="2" t="s">
        <v>238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252</v>
      </c>
      <c r="GL889" s="2" t="s">
        <v>223</v>
      </c>
      <c r="GM889" s="2" t="s">
        <v>226</v>
      </c>
      <c r="GN889" s="2" t="s">
        <v>226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239</v>
      </c>
      <c r="GX889" s="2" t="s">
        <v>223</v>
      </c>
      <c r="GY889" s="2" t="s">
        <v>1314</v>
      </c>
      <c r="GZ889" s="2" t="s">
        <v>226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236</v>
      </c>
      <c r="HJ889" s="2" t="s">
        <v>223</v>
      </c>
      <c r="HK889" s="2" t="s">
        <v>226</v>
      </c>
      <c r="HL889" s="2" t="s">
        <v>226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949</v>
      </c>
      <c r="HV889" s="2" t="s">
        <v>223</v>
      </c>
      <c r="HW889" s="2" t="s">
        <v>226</v>
      </c>
      <c r="HX889" s="2" t="s">
        <v>226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252</v>
      </c>
      <c r="IH889" s="2" t="s">
        <v>223</v>
      </c>
      <c r="II889" s="2" t="s">
        <v>226</v>
      </c>
      <c r="IJ889" s="2" t="s">
        <v>226</v>
      </c>
      <c r="IK889" s="2" t="s">
        <v>238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252</v>
      </c>
      <c r="IT889" s="2" t="s">
        <v>223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949</v>
      </c>
      <c r="JF889" s="2" t="s">
        <v>223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252</v>
      </c>
      <c r="JR889" s="2" t="s">
        <v>223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236</v>
      </c>
      <c r="KD889" s="2" t="s">
        <v>223</v>
      </c>
      <c r="KE889" s="2" t="s">
        <v>226</v>
      </c>
      <c r="KF889" s="2" t="s">
        <v>226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252</v>
      </c>
      <c r="KP889" s="2" t="s">
        <v>223</v>
      </c>
      <c r="KQ889" s="2" t="s">
        <v>226</v>
      </c>
      <c r="KR889" s="2" t="s">
        <v>226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252</v>
      </c>
      <c r="LB889" s="2" t="s">
        <v>223</v>
      </c>
      <c r="LC889" s="2" t="s">
        <v>226</v>
      </c>
      <c r="LD889" s="2" t="s">
        <v>226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252</v>
      </c>
      <c r="LN889" s="2" t="s">
        <v>223</v>
      </c>
      <c r="LO889" s="2" t="s">
        <v>226</v>
      </c>
      <c r="LP889" s="2" t="s">
        <v>226</v>
      </c>
      <c r="LQ889" s="2" t="s">
        <v>238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226</v>
      </c>
      <c r="LZ889" s="2" t="s">
        <v>226</v>
      </c>
      <c r="MA889" s="2" t="s">
        <v>226</v>
      </c>
      <c r="MB889" s="2" t="s">
        <v>226</v>
      </c>
      <c r="MC889" s="2" t="s">
        <v>226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252</v>
      </c>
      <c r="ML889" s="2" t="s">
        <v>223</v>
      </c>
      <c r="MM889" s="2" t="s">
        <v>226</v>
      </c>
      <c r="MN889" s="2" t="s">
        <v>226</v>
      </c>
      <c r="MO889" s="2" t="s">
        <v>238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236</v>
      </c>
      <c r="MX889" s="2" t="s">
        <v>223</v>
      </c>
      <c r="MY889" s="2" t="s">
        <v>226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226</v>
      </c>
      <c r="NJ889" s="2" t="s">
        <v>226</v>
      </c>
      <c r="NK889" s="2" t="s">
        <v>226</v>
      </c>
      <c r="NL889" s="2" t="s">
        <v>226</v>
      </c>
      <c r="NM889" s="2" t="s">
        <v>226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949</v>
      </c>
      <c r="NV889" s="2" t="s">
        <v>223</v>
      </c>
      <c r="NW889" s="2" t="s">
        <v>226</v>
      </c>
      <c r="NX889" s="2" t="s">
        <v>226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252</v>
      </c>
      <c r="OH889" s="2" t="s">
        <v>223</v>
      </c>
      <c r="OI889" s="2" t="s">
        <v>226</v>
      </c>
      <c r="OJ889" s="2" t="s">
        <v>226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252</v>
      </c>
      <c r="OT889" s="2" t="s">
        <v>223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252</v>
      </c>
      <c r="PF889" s="2" t="s">
        <v>223</v>
      </c>
      <c r="PG889" s="2" t="s">
        <v>226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226</v>
      </c>
      <c r="PR889" s="2" t="s">
        <v>226</v>
      </c>
      <c r="PS889" s="2" t="s">
        <v>226</v>
      </c>
      <c r="PT889" s="2" t="s">
        <v>226</v>
      </c>
      <c r="PU889" s="2" t="s">
        <v>226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226</v>
      </c>
      <c r="QD889" s="2" t="s">
        <v>226</v>
      </c>
      <c r="QE889" s="2" t="s">
        <v>226</v>
      </c>
      <c r="QF889" s="2" t="s">
        <v>226</v>
      </c>
      <c r="QG889" s="2" t="s">
        <v>226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226</v>
      </c>
      <c r="QP889" s="2" t="s">
        <v>226</v>
      </c>
      <c r="QQ889" s="2" t="s">
        <v>226</v>
      </c>
      <c r="QR889" s="2" t="s">
        <v>226</v>
      </c>
      <c r="QS889" s="2" t="s">
        <v>226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266</v>
      </c>
      <c r="RB889" s="2" t="s">
        <v>223</v>
      </c>
      <c r="RC889" s="2" t="s">
        <v>226</v>
      </c>
      <c r="RD889" s="2" t="s">
        <v>226</v>
      </c>
      <c r="RE889" s="2" t="s">
        <v>238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252</v>
      </c>
      <c r="RN889" s="2" t="s">
        <v>223</v>
      </c>
      <c r="RO889" s="2" t="s">
        <v>226</v>
      </c>
      <c r="RP889" s="2" t="s">
        <v>226</v>
      </c>
      <c r="RQ889" s="2" t="s">
        <v>238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226</v>
      </c>
      <c r="RZ889" s="2" t="s">
        <v>226</v>
      </c>
      <c r="SA889" s="2" t="s">
        <v>226</v>
      </c>
      <c r="SB889" s="2" t="s">
        <v>226</v>
      </c>
      <c r="SC889" s="2" t="s">
        <v>226</v>
      </c>
      <c r="SD889" s="2" t="s">
        <v>226</v>
      </c>
      <c r="SE889" s="4">
        <v>200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</row>
    <row r="890">
      <c r="A890" s="2" t="s">
        <v>5489</v>
      </c>
      <c r="B890" s="2" t="s">
        <v>577</v>
      </c>
      <c r="C890" s="2" t="s">
        <v>5194</v>
      </c>
      <c r="D890" s="2" t="s">
        <v>215</v>
      </c>
      <c r="E890" s="2" t="s">
        <v>363</v>
      </c>
      <c r="F890" s="2" t="s">
        <v>5455</v>
      </c>
      <c r="G890" s="2" t="s">
        <v>5475</v>
      </c>
      <c r="H890" s="2" t="s">
        <v>5476</v>
      </c>
      <c r="I890" s="2" t="s">
        <v>5477</v>
      </c>
      <c r="J890" s="2" t="s">
        <v>268</v>
      </c>
      <c r="K890" s="2" t="s">
        <v>282</v>
      </c>
      <c r="L890" s="3">
        <v>38.09</v>
      </c>
      <c r="M890" s="3">
        <v>39.99</v>
      </c>
      <c r="N890" s="3">
        <v>79.99</v>
      </c>
      <c r="O890" s="2" t="s">
        <v>223</v>
      </c>
      <c r="P890" s="2" t="s">
        <v>2226</v>
      </c>
      <c r="Q890" s="2" t="s">
        <v>225</v>
      </c>
      <c r="R890" s="2" t="s">
        <v>226</v>
      </c>
      <c r="S890" s="2" t="s">
        <v>5486</v>
      </c>
      <c r="T890" s="2" t="s">
        <v>2721</v>
      </c>
      <c r="U890" s="2" t="s">
        <v>489</v>
      </c>
      <c r="V890" s="2" t="s">
        <v>320</v>
      </c>
      <c r="W890" s="2" t="s">
        <v>971</v>
      </c>
      <c r="X890" s="2" t="s">
        <v>231</v>
      </c>
      <c r="Y890" s="2" t="s">
        <v>919</v>
      </c>
      <c r="Z890" s="4">
        <v>88</v>
      </c>
      <c r="AA890" s="4">
        <f>=ROUNDDOWN(29.3333333333333,0)</f>
      </c>
      <c r="AB890" s="5">
        <v>3</v>
      </c>
      <c r="AC890" s="2" t="s">
        <v>226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28</v>
      </c>
      <c r="AQ890" s="8">
        <v>1172.41</v>
      </c>
      <c r="AR890" s="4"/>
      <c r="AS890" s="8"/>
      <c r="AT890" s="7"/>
      <c r="AU890" s="7"/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>
        <v>0.4274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 t="s">
        <v>226</v>
      </c>
      <c r="BJ890" s="4">
        <v>28</v>
      </c>
      <c r="BK890" s="8">
        <v>1172.41</v>
      </c>
      <c r="BL890" s="2" t="s">
        <v>1748</v>
      </c>
      <c r="BM890" s="7">
        <v>1</v>
      </c>
      <c r="BN890" s="7">
        <v>1</v>
      </c>
      <c r="BO890" s="4">
        <v>9</v>
      </c>
      <c r="BP890" s="8">
        <v>394.2</v>
      </c>
      <c r="BQ890" s="4"/>
      <c r="BR890" s="8"/>
      <c r="BS890" s="7"/>
      <c r="BT890" s="7"/>
      <c r="BU890" s="2" t="s">
        <v>239</v>
      </c>
      <c r="BV890" s="2" t="s">
        <v>223</v>
      </c>
      <c r="BW890" s="2" t="s">
        <v>226</v>
      </c>
      <c r="BX890" s="2" t="s">
        <v>3361</v>
      </c>
      <c r="BY890" s="2" t="s">
        <v>238</v>
      </c>
      <c r="BZ890" s="2" t="s">
        <v>226</v>
      </c>
      <c r="CA890" s="4">
        <v>5</v>
      </c>
      <c r="CB890" s="8">
        <v>215.95</v>
      </c>
      <c r="CC890" s="4"/>
      <c r="CD890" s="8"/>
      <c r="CE890" s="7"/>
      <c r="CF890" s="7"/>
      <c r="CG890" s="2" t="s">
        <v>239</v>
      </c>
      <c r="CH890" s="2" t="s">
        <v>223</v>
      </c>
      <c r="CI890" s="2" t="s">
        <v>1618</v>
      </c>
      <c r="CJ890" s="2" t="s">
        <v>934</v>
      </c>
      <c r="CK890" s="2" t="s">
        <v>238</v>
      </c>
      <c r="CL890" s="2" t="s">
        <v>226</v>
      </c>
      <c r="CM890" s="4">
        <v>1</v>
      </c>
      <c r="CN890" s="8">
        <v>43.19</v>
      </c>
      <c r="CO890" s="4"/>
      <c r="CP890" s="8"/>
      <c r="CQ890" s="7"/>
      <c r="CR890" s="7"/>
      <c r="CS890" s="2" t="s">
        <v>239</v>
      </c>
      <c r="CT890" s="2" t="s">
        <v>223</v>
      </c>
      <c r="CU890" s="2" t="s">
        <v>5480</v>
      </c>
      <c r="CV890" s="2" t="s">
        <v>2406</v>
      </c>
      <c r="CW890" s="2" t="s">
        <v>238</v>
      </c>
      <c r="CX890" s="2" t="s">
        <v>226</v>
      </c>
      <c r="CY890" s="4"/>
      <c r="CZ890" s="8"/>
      <c r="DA890" s="4"/>
      <c r="DB890" s="8"/>
      <c r="DC890" s="7"/>
      <c r="DD890" s="7"/>
      <c r="DE890" s="2" t="s">
        <v>667</v>
      </c>
      <c r="DF890" s="2" t="s">
        <v>223</v>
      </c>
      <c r="DG890" s="2" t="s">
        <v>226</v>
      </c>
      <c r="DH890" s="2" t="s">
        <v>226</v>
      </c>
      <c r="DI890" s="2" t="s">
        <v>238</v>
      </c>
      <c r="DJ890" s="2" t="s">
        <v>226</v>
      </c>
      <c r="DK890" s="4">
        <v>3</v>
      </c>
      <c r="DL890" s="8">
        <v>113.97</v>
      </c>
      <c r="DM890" s="4"/>
      <c r="DN890" s="8"/>
      <c r="DO890" s="7"/>
      <c r="DP890" s="7"/>
      <c r="DQ890" s="2" t="s">
        <v>239</v>
      </c>
      <c r="DR890" s="2" t="s">
        <v>223</v>
      </c>
      <c r="DS890" s="2" t="s">
        <v>919</v>
      </c>
      <c r="DT890" s="2" t="s">
        <v>2931</v>
      </c>
      <c r="DU890" s="2" t="s">
        <v>238</v>
      </c>
      <c r="DV890" s="2" t="s">
        <v>226</v>
      </c>
      <c r="DW890" s="4">
        <v>1</v>
      </c>
      <c r="DX890" s="8">
        <v>41.99</v>
      </c>
      <c r="DY890" s="4"/>
      <c r="DZ890" s="8"/>
      <c r="EA890" s="7"/>
      <c r="EB890" s="7"/>
      <c r="EC890" s="2" t="s">
        <v>239</v>
      </c>
      <c r="ED890" s="2" t="s">
        <v>223</v>
      </c>
      <c r="EE890" s="2" t="s">
        <v>876</v>
      </c>
      <c r="EF890" s="2" t="s">
        <v>1323</v>
      </c>
      <c r="EG890" s="2" t="s">
        <v>238</v>
      </c>
      <c r="EH890" s="2" t="s">
        <v>226</v>
      </c>
      <c r="EI890" s="4">
        <v>1</v>
      </c>
      <c r="EJ890" s="8">
        <v>43.19</v>
      </c>
      <c r="EK890" s="4"/>
      <c r="EL890" s="8"/>
      <c r="EM890" s="7"/>
      <c r="EN890" s="7"/>
      <c r="EO890" s="2" t="s">
        <v>239</v>
      </c>
      <c r="EP890" s="2" t="s">
        <v>223</v>
      </c>
      <c r="EQ890" s="2" t="s">
        <v>1618</v>
      </c>
      <c r="ER890" s="2" t="s">
        <v>2791</v>
      </c>
      <c r="ES890" s="2" t="s">
        <v>238</v>
      </c>
      <c r="ET890" s="2" t="s">
        <v>226</v>
      </c>
      <c r="EU890" s="4">
        <v>8</v>
      </c>
      <c r="EV890" s="8">
        <v>319.92</v>
      </c>
      <c r="EW890" s="4"/>
      <c r="EX890" s="8"/>
      <c r="EY890" s="7"/>
      <c r="EZ890" s="7"/>
      <c r="FA890" s="2" t="s">
        <v>239</v>
      </c>
      <c r="FB890" s="2" t="s">
        <v>223</v>
      </c>
      <c r="FC890" s="2" t="s">
        <v>1618</v>
      </c>
      <c r="FD890" s="2" t="s">
        <v>255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223</v>
      </c>
      <c r="FO890" s="2" t="s">
        <v>1618</v>
      </c>
      <c r="FP890" s="2" t="s">
        <v>226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239</v>
      </c>
      <c r="FZ890" s="2" t="s">
        <v>223</v>
      </c>
      <c r="GA890" s="2" t="s">
        <v>661</v>
      </c>
      <c r="GB890" s="2" t="s">
        <v>226</v>
      </c>
      <c r="GC890" s="2" t="s">
        <v>238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252</v>
      </c>
      <c r="GL890" s="2" t="s">
        <v>223</v>
      </c>
      <c r="GM890" s="2" t="s">
        <v>226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239</v>
      </c>
      <c r="GX890" s="2" t="s">
        <v>223</v>
      </c>
      <c r="GY890" s="2" t="s">
        <v>1314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236</v>
      </c>
      <c r="HJ890" s="2" t="s">
        <v>223</v>
      </c>
      <c r="HK890" s="2" t="s">
        <v>226</v>
      </c>
      <c r="HL890" s="2" t="s">
        <v>226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949</v>
      </c>
      <c r="HV890" s="2" t="s">
        <v>223</v>
      </c>
      <c r="HW890" s="2" t="s">
        <v>226</v>
      </c>
      <c r="HX890" s="2" t="s">
        <v>226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252</v>
      </c>
      <c r="IH890" s="2" t="s">
        <v>223</v>
      </c>
      <c r="II890" s="2" t="s">
        <v>226</v>
      </c>
      <c r="IJ890" s="2" t="s">
        <v>226</v>
      </c>
      <c r="IK890" s="2" t="s">
        <v>238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252</v>
      </c>
      <c r="IT890" s="2" t="s">
        <v>223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949</v>
      </c>
      <c r="JF890" s="2" t="s">
        <v>223</v>
      </c>
      <c r="JG890" s="2" t="s">
        <v>226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252</v>
      </c>
      <c r="JR890" s="2" t="s">
        <v>223</v>
      </c>
      <c r="JS890" s="2" t="s">
        <v>226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236</v>
      </c>
      <c r="KD890" s="2" t="s">
        <v>223</v>
      </c>
      <c r="KE890" s="2" t="s">
        <v>226</v>
      </c>
      <c r="KF890" s="2" t="s">
        <v>226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252</v>
      </c>
      <c r="KP890" s="2" t="s">
        <v>223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252</v>
      </c>
      <c r="LB890" s="2" t="s">
        <v>223</v>
      </c>
      <c r="LC890" s="2" t="s">
        <v>226</v>
      </c>
      <c r="LD890" s="2" t="s">
        <v>226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252</v>
      </c>
      <c r="LN890" s="2" t="s">
        <v>223</v>
      </c>
      <c r="LO890" s="2" t="s">
        <v>226</v>
      </c>
      <c r="LP890" s="2" t="s">
        <v>226</v>
      </c>
      <c r="LQ890" s="2" t="s">
        <v>238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226</v>
      </c>
      <c r="LZ890" s="2" t="s">
        <v>226</v>
      </c>
      <c r="MA890" s="2" t="s">
        <v>226</v>
      </c>
      <c r="MB890" s="2" t="s">
        <v>226</v>
      </c>
      <c r="MC890" s="2" t="s">
        <v>226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252</v>
      </c>
      <c r="ML890" s="2" t="s">
        <v>223</v>
      </c>
      <c r="MM890" s="2" t="s">
        <v>226</v>
      </c>
      <c r="MN890" s="2" t="s">
        <v>226</v>
      </c>
      <c r="MO890" s="2" t="s">
        <v>238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236</v>
      </c>
      <c r="MX890" s="2" t="s">
        <v>223</v>
      </c>
      <c r="MY890" s="2" t="s">
        <v>226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226</v>
      </c>
      <c r="NJ890" s="2" t="s">
        <v>226</v>
      </c>
      <c r="NK890" s="2" t="s">
        <v>226</v>
      </c>
      <c r="NL890" s="2" t="s">
        <v>226</v>
      </c>
      <c r="NM890" s="2" t="s">
        <v>226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949</v>
      </c>
      <c r="NV890" s="2" t="s">
        <v>223</v>
      </c>
      <c r="NW890" s="2" t="s">
        <v>226</v>
      </c>
      <c r="NX890" s="2" t="s">
        <v>226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252</v>
      </c>
      <c r="OH890" s="2" t="s">
        <v>223</v>
      </c>
      <c r="OI890" s="2" t="s">
        <v>226</v>
      </c>
      <c r="OJ890" s="2" t="s">
        <v>226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252</v>
      </c>
      <c r="OT890" s="2" t="s">
        <v>223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252</v>
      </c>
      <c r="PF890" s="2" t="s">
        <v>223</v>
      </c>
      <c r="PG890" s="2" t="s">
        <v>226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226</v>
      </c>
      <c r="PR890" s="2" t="s">
        <v>226</v>
      </c>
      <c r="PS890" s="2" t="s">
        <v>226</v>
      </c>
      <c r="PT890" s="2" t="s">
        <v>226</v>
      </c>
      <c r="PU890" s="2" t="s">
        <v>226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226</v>
      </c>
      <c r="QD890" s="2" t="s">
        <v>226</v>
      </c>
      <c r="QE890" s="2" t="s">
        <v>226</v>
      </c>
      <c r="QF890" s="2" t="s">
        <v>226</v>
      </c>
      <c r="QG890" s="2" t="s">
        <v>226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226</v>
      </c>
      <c r="QP890" s="2" t="s">
        <v>226</v>
      </c>
      <c r="QQ890" s="2" t="s">
        <v>226</v>
      </c>
      <c r="QR890" s="2" t="s">
        <v>226</v>
      </c>
      <c r="QS890" s="2" t="s">
        <v>226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266</v>
      </c>
      <c r="RB890" s="2" t="s">
        <v>223</v>
      </c>
      <c r="RC890" s="2" t="s">
        <v>226</v>
      </c>
      <c r="RD890" s="2" t="s">
        <v>226</v>
      </c>
      <c r="RE890" s="2" t="s">
        <v>238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252</v>
      </c>
      <c r="RN890" s="2" t="s">
        <v>223</v>
      </c>
      <c r="RO890" s="2" t="s">
        <v>226</v>
      </c>
      <c r="RP890" s="2" t="s">
        <v>226</v>
      </c>
      <c r="RQ890" s="2" t="s">
        <v>238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226</v>
      </c>
      <c r="RZ890" s="2" t="s">
        <v>226</v>
      </c>
      <c r="SA890" s="2" t="s">
        <v>226</v>
      </c>
      <c r="SB890" s="2" t="s">
        <v>226</v>
      </c>
      <c r="SC890" s="2" t="s">
        <v>226</v>
      </c>
      <c r="SD890" s="2" t="s">
        <v>226</v>
      </c>
      <c r="SE890" s="4">
        <v>88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</row>
    <row r="891">
      <c r="A891" s="2" t="s">
        <v>5490</v>
      </c>
      <c r="B891" s="2" t="s">
        <v>577</v>
      </c>
      <c r="C891" s="2" t="s">
        <v>5194</v>
      </c>
      <c r="D891" s="2" t="s">
        <v>215</v>
      </c>
      <c r="E891" s="2" t="s">
        <v>363</v>
      </c>
      <c r="F891" s="2" t="s">
        <v>2500</v>
      </c>
      <c r="G891" s="2" t="s">
        <v>5491</v>
      </c>
      <c r="H891" s="2" t="s">
        <v>5492</v>
      </c>
      <c r="I891" s="2" t="s">
        <v>5493</v>
      </c>
      <c r="J891" s="2" t="s">
        <v>221</v>
      </c>
      <c r="K891" s="2" t="s">
        <v>2782</v>
      </c>
      <c r="L891" s="3">
        <v>47.61</v>
      </c>
      <c r="M891" s="3">
        <v>49.99</v>
      </c>
      <c r="N891" s="3">
        <v>99.99</v>
      </c>
      <c r="O891" s="2" t="s">
        <v>223</v>
      </c>
      <c r="P891" s="2" t="s">
        <v>224</v>
      </c>
      <c r="Q891" s="2" t="s">
        <v>225</v>
      </c>
      <c r="R891" s="2" t="s">
        <v>226</v>
      </c>
      <c r="S891" s="2" t="s">
        <v>5494</v>
      </c>
      <c r="T891" s="2" t="s">
        <v>5495</v>
      </c>
      <c r="U891" s="2" t="s">
        <v>489</v>
      </c>
      <c r="V891" s="2" t="s">
        <v>230</v>
      </c>
      <c r="W891" s="2" t="s">
        <v>231</v>
      </c>
      <c r="X891" s="2" t="s">
        <v>226</v>
      </c>
      <c r="Y891" s="2" t="s">
        <v>3557</v>
      </c>
      <c r="Z891" s="4">
        <v>167</v>
      </c>
      <c r="AA891" s="4">
        <f>=ROUNDDOWN(41.75,0)</f>
      </c>
      <c r="AB891" s="5">
        <v>4</v>
      </c>
      <c r="AC891" s="2" t="s">
        <v>1163</v>
      </c>
      <c r="AD891" s="4">
        <v>180</v>
      </c>
      <c r="AE891" s="4">
        <v>180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34</v>
      </c>
      <c r="AQ891" s="8">
        <v>1819.81</v>
      </c>
      <c r="AR891" s="4"/>
      <c r="AS891" s="8"/>
      <c r="AT891" s="7"/>
      <c r="AU891" s="7"/>
      <c r="AV891" s="4">
        <v>93</v>
      </c>
      <c r="AW891" s="8">
        <v>5106.06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>
        <v>0.3564</v>
      </c>
      <c r="BC891" s="4">
        <v>93</v>
      </c>
      <c r="BD891" s="8">
        <v>5106.06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>
        <v>1</v>
      </c>
      <c r="BJ891" s="4">
        <v>34</v>
      </c>
      <c r="BK891" s="8">
        <v>1819.81</v>
      </c>
      <c r="BL891" s="2" t="s">
        <v>4282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236</v>
      </c>
      <c r="BV891" s="2" t="s">
        <v>223</v>
      </c>
      <c r="BW891" s="2" t="s">
        <v>226</v>
      </c>
      <c r="BX891" s="2" t="s">
        <v>226</v>
      </c>
      <c r="BY891" s="2" t="s">
        <v>238</v>
      </c>
      <c r="BZ891" s="2" t="s">
        <v>226</v>
      </c>
      <c r="CA891" s="4">
        <v>13</v>
      </c>
      <c r="CB891" s="8">
        <v>701.87</v>
      </c>
      <c r="CC891" s="4"/>
      <c r="CD891" s="8"/>
      <c r="CE891" s="7"/>
      <c r="CF891" s="7"/>
      <c r="CG891" s="2" t="s">
        <v>239</v>
      </c>
      <c r="CH891" s="2" t="s">
        <v>223</v>
      </c>
      <c r="CI891" s="2" t="s">
        <v>2881</v>
      </c>
      <c r="CJ891" s="2" t="s">
        <v>2999</v>
      </c>
      <c r="CK891" s="2" t="s">
        <v>238</v>
      </c>
      <c r="CL891" s="2" t="s">
        <v>226</v>
      </c>
      <c r="CM891" s="4">
        <v>11</v>
      </c>
      <c r="CN891" s="8">
        <v>593.89</v>
      </c>
      <c r="CO891" s="4"/>
      <c r="CP891" s="8"/>
      <c r="CQ891" s="7"/>
      <c r="CR891" s="7"/>
      <c r="CS891" s="2" t="s">
        <v>239</v>
      </c>
      <c r="CT891" s="2" t="s">
        <v>223</v>
      </c>
      <c r="CU891" s="2" t="s">
        <v>2520</v>
      </c>
      <c r="CV891" s="2" t="s">
        <v>2999</v>
      </c>
      <c r="CW891" s="2" t="s">
        <v>238</v>
      </c>
      <c r="CX891" s="2" t="s">
        <v>226</v>
      </c>
      <c r="CY891" s="4"/>
      <c r="CZ891" s="8"/>
      <c r="DA891" s="4"/>
      <c r="DB891" s="8"/>
      <c r="DC891" s="7"/>
      <c r="DD891" s="7"/>
      <c r="DE891" s="2" t="s">
        <v>667</v>
      </c>
      <c r="DF891" s="2" t="s">
        <v>223</v>
      </c>
      <c r="DG891" s="2" t="s">
        <v>226</v>
      </c>
      <c r="DH891" s="2" t="s">
        <v>226</v>
      </c>
      <c r="DI891" s="2" t="s">
        <v>238</v>
      </c>
      <c r="DJ891" s="2" t="s">
        <v>226</v>
      </c>
      <c r="DK891" s="4">
        <v>3</v>
      </c>
      <c r="DL891" s="8">
        <v>149.97</v>
      </c>
      <c r="DM891" s="4"/>
      <c r="DN891" s="8"/>
      <c r="DO891" s="7"/>
      <c r="DP891" s="7"/>
      <c r="DQ891" s="2" t="s">
        <v>239</v>
      </c>
      <c r="DR891" s="2" t="s">
        <v>223</v>
      </c>
      <c r="DS891" s="2" t="s">
        <v>5496</v>
      </c>
      <c r="DT891" s="2" t="s">
        <v>896</v>
      </c>
      <c r="DU891" s="2" t="s">
        <v>238</v>
      </c>
      <c r="DV891" s="2" t="s">
        <v>226</v>
      </c>
      <c r="DW891" s="4"/>
      <c r="DX891" s="8"/>
      <c r="DY891" s="4"/>
      <c r="DZ891" s="8"/>
      <c r="EA891" s="7"/>
      <c r="EB891" s="7"/>
      <c r="EC891" s="2" t="s">
        <v>239</v>
      </c>
      <c r="ED891" s="2" t="s">
        <v>223</v>
      </c>
      <c r="EE891" s="2" t="s">
        <v>876</v>
      </c>
      <c r="EF891" s="2" t="s">
        <v>835</v>
      </c>
      <c r="EG891" s="2" t="s">
        <v>238</v>
      </c>
      <c r="EH891" s="2" t="s">
        <v>226</v>
      </c>
      <c r="EI891" s="4"/>
      <c r="EJ891" s="8"/>
      <c r="EK891" s="4"/>
      <c r="EL891" s="8"/>
      <c r="EM891" s="7"/>
      <c r="EN891" s="7"/>
      <c r="EO891" s="2" t="s">
        <v>239</v>
      </c>
      <c r="EP891" s="2" t="s">
        <v>223</v>
      </c>
      <c r="EQ891" s="2" t="s">
        <v>2881</v>
      </c>
      <c r="ER891" s="2" t="s">
        <v>922</v>
      </c>
      <c r="ES891" s="2" t="s">
        <v>238</v>
      </c>
      <c r="ET891" s="2" t="s">
        <v>226</v>
      </c>
      <c r="EU891" s="4">
        <v>7</v>
      </c>
      <c r="EV891" s="8">
        <v>374.08</v>
      </c>
      <c r="EW891" s="4"/>
      <c r="EX891" s="8"/>
      <c r="EY891" s="7"/>
      <c r="EZ891" s="7"/>
      <c r="FA891" s="2" t="s">
        <v>239</v>
      </c>
      <c r="FB891" s="2" t="s">
        <v>223</v>
      </c>
      <c r="FC891" s="2" t="s">
        <v>2520</v>
      </c>
      <c r="FD891" s="2" t="s">
        <v>4540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223</v>
      </c>
      <c r="FO891" s="2" t="s">
        <v>2881</v>
      </c>
      <c r="FP891" s="2" t="s">
        <v>226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239</v>
      </c>
      <c r="FZ891" s="2" t="s">
        <v>223</v>
      </c>
      <c r="GA891" s="2" t="s">
        <v>661</v>
      </c>
      <c r="GB891" s="2" t="s">
        <v>226</v>
      </c>
      <c r="GC891" s="2" t="s">
        <v>238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252</v>
      </c>
      <c r="GL891" s="2" t="s">
        <v>223</v>
      </c>
      <c r="GM891" s="2" t="s">
        <v>226</v>
      </c>
      <c r="GN891" s="2" t="s">
        <v>226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239</v>
      </c>
      <c r="GX891" s="2" t="s">
        <v>223</v>
      </c>
      <c r="GY891" s="2" t="s">
        <v>921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239</v>
      </c>
      <c r="HJ891" s="2" t="s">
        <v>223</v>
      </c>
      <c r="HK891" s="2" t="s">
        <v>1316</v>
      </c>
      <c r="HL891" s="2" t="s">
        <v>226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949</v>
      </c>
      <c r="HV891" s="2" t="s">
        <v>223</v>
      </c>
      <c r="HW891" s="2" t="s">
        <v>226</v>
      </c>
      <c r="HX891" s="2" t="s">
        <v>226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252</v>
      </c>
      <c r="IH891" s="2" t="s">
        <v>223</v>
      </c>
      <c r="II891" s="2" t="s">
        <v>226</v>
      </c>
      <c r="IJ891" s="2" t="s">
        <v>226</v>
      </c>
      <c r="IK891" s="2" t="s">
        <v>238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252</v>
      </c>
      <c r="IT891" s="2" t="s">
        <v>223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252</v>
      </c>
      <c r="JF891" s="2" t="s">
        <v>223</v>
      </c>
      <c r="JG891" s="2" t="s">
        <v>226</v>
      </c>
      <c r="JH891" s="2" t="s">
        <v>226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337</v>
      </c>
      <c r="JR891" s="2" t="s">
        <v>223</v>
      </c>
      <c r="JS891" s="2" t="s">
        <v>226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223</v>
      </c>
      <c r="KE891" s="2" t="s">
        <v>226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252</v>
      </c>
      <c r="KP891" s="2" t="s">
        <v>223</v>
      </c>
      <c r="KQ891" s="2" t="s">
        <v>226</v>
      </c>
      <c r="KR891" s="2" t="s">
        <v>226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252</v>
      </c>
      <c r="LB891" s="2" t="s">
        <v>223</v>
      </c>
      <c r="LC891" s="2" t="s">
        <v>226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252</v>
      </c>
      <c r="LN891" s="2" t="s">
        <v>223</v>
      </c>
      <c r="LO891" s="2" t="s">
        <v>226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226</v>
      </c>
      <c r="ML891" s="2" t="s">
        <v>226</v>
      </c>
      <c r="MM891" s="2" t="s">
        <v>226</v>
      </c>
      <c r="MN891" s="2" t="s">
        <v>226</v>
      </c>
      <c r="MO891" s="2" t="s">
        <v>226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236</v>
      </c>
      <c r="MX891" s="2" t="s">
        <v>223</v>
      </c>
      <c r="MY891" s="2" t="s">
        <v>226</v>
      </c>
      <c r="MZ891" s="2" t="s">
        <v>226</v>
      </c>
      <c r="NA891" s="2" t="s">
        <v>238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236</v>
      </c>
      <c r="NJ891" s="2" t="s">
        <v>223</v>
      </c>
      <c r="NK891" s="2" t="s">
        <v>226</v>
      </c>
      <c r="NL891" s="2" t="s">
        <v>226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949</v>
      </c>
      <c r="NV891" s="2" t="s">
        <v>223</v>
      </c>
      <c r="NW891" s="2" t="s">
        <v>226</v>
      </c>
      <c r="NX891" s="2" t="s">
        <v>226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252</v>
      </c>
      <c r="OH891" s="2" t="s">
        <v>223</v>
      </c>
      <c r="OI891" s="2" t="s">
        <v>226</v>
      </c>
      <c r="OJ891" s="2" t="s">
        <v>226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252</v>
      </c>
      <c r="OT891" s="2" t="s">
        <v>223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252</v>
      </c>
      <c r="PF891" s="2" t="s">
        <v>223</v>
      </c>
      <c r="PG891" s="2" t="s">
        <v>226</v>
      </c>
      <c r="PH891" s="2" t="s">
        <v>226</v>
      </c>
      <c r="PI891" s="2" t="s">
        <v>238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226</v>
      </c>
      <c r="PR891" s="2" t="s">
        <v>226</v>
      </c>
      <c r="PS891" s="2" t="s">
        <v>226</v>
      </c>
      <c r="PT891" s="2" t="s">
        <v>226</v>
      </c>
      <c r="PU891" s="2" t="s">
        <v>226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226</v>
      </c>
      <c r="QD891" s="2" t="s">
        <v>226</v>
      </c>
      <c r="QE891" s="2" t="s">
        <v>226</v>
      </c>
      <c r="QF891" s="2" t="s">
        <v>226</v>
      </c>
      <c r="QG891" s="2" t="s">
        <v>226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226</v>
      </c>
      <c r="QP891" s="2" t="s">
        <v>226</v>
      </c>
      <c r="QQ891" s="2" t="s">
        <v>226</v>
      </c>
      <c r="QR891" s="2" t="s">
        <v>226</v>
      </c>
      <c r="QS891" s="2" t="s">
        <v>226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266</v>
      </c>
      <c r="RB891" s="2" t="s">
        <v>223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252</v>
      </c>
      <c r="RN891" s="2" t="s">
        <v>223</v>
      </c>
      <c r="RO891" s="2" t="s">
        <v>226</v>
      </c>
      <c r="RP891" s="2" t="s">
        <v>226</v>
      </c>
      <c r="RQ891" s="2" t="s">
        <v>238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226</v>
      </c>
      <c r="RZ891" s="2" t="s">
        <v>226</v>
      </c>
      <c r="SA891" s="2" t="s">
        <v>226</v>
      </c>
      <c r="SB891" s="2" t="s">
        <v>226</v>
      </c>
      <c r="SC891" s="2" t="s">
        <v>226</v>
      </c>
      <c r="SD891" s="2" t="s">
        <v>226</v>
      </c>
      <c r="SE891" s="4">
        <v>167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>
        <v>180</v>
      </c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</row>
    <row r="892">
      <c r="A892" s="2" t="s">
        <v>5497</v>
      </c>
      <c r="B892" s="2" t="s">
        <v>577</v>
      </c>
      <c r="C892" s="2" t="s">
        <v>5194</v>
      </c>
      <c r="D892" s="2" t="s">
        <v>215</v>
      </c>
      <c r="E892" s="2" t="s">
        <v>363</v>
      </c>
      <c r="F892" s="2" t="s">
        <v>2500</v>
      </c>
      <c r="G892" s="2" t="s">
        <v>5491</v>
      </c>
      <c r="H892" s="2" t="s">
        <v>5492</v>
      </c>
      <c r="I892" s="2" t="s">
        <v>5493</v>
      </c>
      <c r="J892" s="2" t="s">
        <v>268</v>
      </c>
      <c r="K892" s="2" t="s">
        <v>2782</v>
      </c>
      <c r="L892" s="3">
        <v>52.38</v>
      </c>
      <c r="M892" s="3">
        <v>55</v>
      </c>
      <c r="N892" s="3">
        <v>109.99</v>
      </c>
      <c r="O892" s="2" t="s">
        <v>223</v>
      </c>
      <c r="P892" s="2" t="s">
        <v>224</v>
      </c>
      <c r="Q892" s="2" t="s">
        <v>225</v>
      </c>
      <c r="R892" s="2" t="s">
        <v>226</v>
      </c>
      <c r="S892" s="2" t="s">
        <v>5494</v>
      </c>
      <c r="T892" s="2" t="s">
        <v>5495</v>
      </c>
      <c r="U892" s="2" t="s">
        <v>489</v>
      </c>
      <c r="V892" s="2" t="s">
        <v>230</v>
      </c>
      <c r="W892" s="2" t="s">
        <v>231</v>
      </c>
      <c r="X892" s="2" t="s">
        <v>226</v>
      </c>
      <c r="Y892" s="2" t="s">
        <v>3557</v>
      </c>
      <c r="Z892" s="4">
        <v>135</v>
      </c>
      <c r="AA892" s="4">
        <f>=ROUNDDOWN(22.5,0)</f>
      </c>
      <c r="AB892" s="5">
        <v>6</v>
      </c>
      <c r="AC892" s="2" t="s">
        <v>1163</v>
      </c>
      <c r="AD892" s="4">
        <v>70</v>
      </c>
      <c r="AE892" s="4">
        <v>70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59</v>
      </c>
      <c r="AQ892" s="8">
        <v>3286.25</v>
      </c>
      <c r="AR892" s="4"/>
      <c r="AS892" s="8"/>
      <c r="AT892" s="7"/>
      <c r="AU892" s="7"/>
      <c r="AV892" s="4" t="s">
        <v>226</v>
      </c>
      <c r="AW892" s="8" t="s">
        <v>226</v>
      </c>
      <c r="AX892" s="4" t="s">
        <v>226</v>
      </c>
      <c r="AY892" s="8" t="s">
        <v>226</v>
      </c>
      <c r="AZ892" s="7" t="s">
        <v>226</v>
      </c>
      <c r="BA892" s="7" t="s">
        <v>226</v>
      </c>
      <c r="BB892" s="7">
        <v>0.6436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 t="s">
        <v>226</v>
      </c>
      <c r="BJ892" s="4">
        <v>59</v>
      </c>
      <c r="BK892" s="8">
        <v>3286.25</v>
      </c>
      <c r="BL892" s="2" t="s">
        <v>4792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236</v>
      </c>
      <c r="BV892" s="2" t="s">
        <v>223</v>
      </c>
      <c r="BW892" s="2" t="s">
        <v>226</v>
      </c>
      <c r="BX892" s="2" t="s">
        <v>226</v>
      </c>
      <c r="BY892" s="2" t="s">
        <v>238</v>
      </c>
      <c r="BZ892" s="2" t="s">
        <v>226</v>
      </c>
      <c r="CA892" s="4">
        <v>21</v>
      </c>
      <c r="CB892" s="8">
        <v>1247.4</v>
      </c>
      <c r="CC892" s="4"/>
      <c r="CD892" s="8"/>
      <c r="CE892" s="7"/>
      <c r="CF892" s="7"/>
      <c r="CG892" s="2" t="s">
        <v>239</v>
      </c>
      <c r="CH892" s="2" t="s">
        <v>223</v>
      </c>
      <c r="CI892" s="2" t="s">
        <v>2881</v>
      </c>
      <c r="CJ892" s="2" t="s">
        <v>2885</v>
      </c>
      <c r="CK892" s="2" t="s">
        <v>238</v>
      </c>
      <c r="CL892" s="2" t="s">
        <v>226</v>
      </c>
      <c r="CM892" s="4">
        <v>7</v>
      </c>
      <c r="CN892" s="8">
        <v>415.8</v>
      </c>
      <c r="CO892" s="4"/>
      <c r="CP892" s="8"/>
      <c r="CQ892" s="7"/>
      <c r="CR892" s="7"/>
      <c r="CS892" s="2" t="s">
        <v>239</v>
      </c>
      <c r="CT892" s="2" t="s">
        <v>223</v>
      </c>
      <c r="CU892" s="2" t="s">
        <v>2520</v>
      </c>
      <c r="CV892" s="2" t="s">
        <v>922</v>
      </c>
      <c r="CW892" s="2" t="s">
        <v>238</v>
      </c>
      <c r="CX892" s="2" t="s">
        <v>226</v>
      </c>
      <c r="CY892" s="4"/>
      <c r="CZ892" s="8"/>
      <c r="DA892" s="4"/>
      <c r="DB892" s="8"/>
      <c r="DC892" s="7"/>
      <c r="DD892" s="7"/>
      <c r="DE892" s="2" t="s">
        <v>667</v>
      </c>
      <c r="DF892" s="2" t="s">
        <v>223</v>
      </c>
      <c r="DG892" s="2" t="s">
        <v>226</v>
      </c>
      <c r="DH892" s="2" t="s">
        <v>226</v>
      </c>
      <c r="DI892" s="2" t="s">
        <v>238</v>
      </c>
      <c r="DJ892" s="2" t="s">
        <v>226</v>
      </c>
      <c r="DK892" s="4">
        <v>27</v>
      </c>
      <c r="DL892" s="8">
        <v>1388.75</v>
      </c>
      <c r="DM892" s="4"/>
      <c r="DN892" s="8"/>
      <c r="DO892" s="7"/>
      <c r="DP892" s="7"/>
      <c r="DQ892" s="2" t="s">
        <v>239</v>
      </c>
      <c r="DR892" s="2" t="s">
        <v>223</v>
      </c>
      <c r="DS892" s="2" t="s">
        <v>5496</v>
      </c>
      <c r="DT892" s="2" t="s">
        <v>921</v>
      </c>
      <c r="DU892" s="2" t="s">
        <v>238</v>
      </c>
      <c r="DV892" s="2" t="s">
        <v>226</v>
      </c>
      <c r="DW892" s="4">
        <v>2</v>
      </c>
      <c r="DX892" s="8">
        <v>115.5</v>
      </c>
      <c r="DY892" s="4"/>
      <c r="DZ892" s="8"/>
      <c r="EA892" s="7"/>
      <c r="EB892" s="7"/>
      <c r="EC892" s="2" t="s">
        <v>239</v>
      </c>
      <c r="ED892" s="2" t="s">
        <v>223</v>
      </c>
      <c r="EE892" s="2" t="s">
        <v>876</v>
      </c>
      <c r="EF892" s="2" t="s">
        <v>1322</v>
      </c>
      <c r="EG892" s="2" t="s">
        <v>238</v>
      </c>
      <c r="EH892" s="2" t="s">
        <v>226</v>
      </c>
      <c r="EI892" s="4">
        <v>2</v>
      </c>
      <c r="EJ892" s="8">
        <v>118.8</v>
      </c>
      <c r="EK892" s="4"/>
      <c r="EL892" s="8"/>
      <c r="EM892" s="7"/>
      <c r="EN892" s="7"/>
      <c r="EO892" s="2" t="s">
        <v>239</v>
      </c>
      <c r="EP892" s="2" t="s">
        <v>223</v>
      </c>
      <c r="EQ892" s="2" t="s">
        <v>2881</v>
      </c>
      <c r="ER892" s="2" t="s">
        <v>2085</v>
      </c>
      <c r="ES892" s="2" t="s">
        <v>238</v>
      </c>
      <c r="ET892" s="2" t="s">
        <v>226</v>
      </c>
      <c r="EU892" s="4"/>
      <c r="EV892" s="8"/>
      <c r="EW892" s="4"/>
      <c r="EX892" s="8"/>
      <c r="EY892" s="7"/>
      <c r="EZ892" s="7"/>
      <c r="FA892" s="2" t="s">
        <v>239</v>
      </c>
      <c r="FB892" s="2" t="s">
        <v>223</v>
      </c>
      <c r="FC892" s="2" t="s">
        <v>2520</v>
      </c>
      <c r="FD892" s="2" t="s">
        <v>2919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223</v>
      </c>
      <c r="FO892" s="2" t="s">
        <v>2881</v>
      </c>
      <c r="FP892" s="2" t="s">
        <v>226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239</v>
      </c>
      <c r="FZ892" s="2" t="s">
        <v>223</v>
      </c>
      <c r="GA892" s="2" t="s">
        <v>661</v>
      </c>
      <c r="GB892" s="2" t="s">
        <v>226</v>
      </c>
      <c r="GC892" s="2" t="s">
        <v>238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252</v>
      </c>
      <c r="GL892" s="2" t="s">
        <v>223</v>
      </c>
      <c r="GM892" s="2" t="s">
        <v>226</v>
      </c>
      <c r="GN892" s="2" t="s">
        <v>226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239</v>
      </c>
      <c r="GX892" s="2" t="s">
        <v>223</v>
      </c>
      <c r="GY892" s="2" t="s">
        <v>921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239</v>
      </c>
      <c r="HJ892" s="2" t="s">
        <v>223</v>
      </c>
      <c r="HK892" s="2" t="s">
        <v>1316</v>
      </c>
      <c r="HL892" s="2" t="s">
        <v>226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949</v>
      </c>
      <c r="HV892" s="2" t="s">
        <v>223</v>
      </c>
      <c r="HW892" s="2" t="s">
        <v>226</v>
      </c>
      <c r="HX892" s="2" t="s">
        <v>226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252</v>
      </c>
      <c r="IH892" s="2" t="s">
        <v>223</v>
      </c>
      <c r="II892" s="2" t="s">
        <v>226</v>
      </c>
      <c r="IJ892" s="2" t="s">
        <v>226</v>
      </c>
      <c r="IK892" s="2" t="s">
        <v>238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252</v>
      </c>
      <c r="IT892" s="2" t="s">
        <v>223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252</v>
      </c>
      <c r="JF892" s="2" t="s">
        <v>223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337</v>
      </c>
      <c r="JR892" s="2" t="s">
        <v>223</v>
      </c>
      <c r="JS892" s="2" t="s">
        <v>226</v>
      </c>
      <c r="JT892" s="2" t="s">
        <v>226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223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252</v>
      </c>
      <c r="KP892" s="2" t="s">
        <v>223</v>
      </c>
      <c r="KQ892" s="2" t="s">
        <v>226</v>
      </c>
      <c r="KR892" s="2" t="s">
        <v>226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252</v>
      </c>
      <c r="LB892" s="2" t="s">
        <v>223</v>
      </c>
      <c r="LC892" s="2" t="s">
        <v>226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252</v>
      </c>
      <c r="LN892" s="2" t="s">
        <v>223</v>
      </c>
      <c r="LO892" s="2" t="s">
        <v>226</v>
      </c>
      <c r="LP892" s="2" t="s">
        <v>226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226</v>
      </c>
      <c r="ML892" s="2" t="s">
        <v>226</v>
      </c>
      <c r="MM892" s="2" t="s">
        <v>226</v>
      </c>
      <c r="MN892" s="2" t="s">
        <v>226</v>
      </c>
      <c r="MO892" s="2" t="s">
        <v>226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236</v>
      </c>
      <c r="MX892" s="2" t="s">
        <v>223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236</v>
      </c>
      <c r="NJ892" s="2" t="s">
        <v>223</v>
      </c>
      <c r="NK892" s="2" t="s">
        <v>226</v>
      </c>
      <c r="NL892" s="2" t="s">
        <v>226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949</v>
      </c>
      <c r="NV892" s="2" t="s">
        <v>223</v>
      </c>
      <c r="NW892" s="2" t="s">
        <v>226</v>
      </c>
      <c r="NX892" s="2" t="s">
        <v>226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252</v>
      </c>
      <c r="OH892" s="2" t="s">
        <v>223</v>
      </c>
      <c r="OI892" s="2" t="s">
        <v>226</v>
      </c>
      <c r="OJ892" s="2" t="s">
        <v>226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252</v>
      </c>
      <c r="OT892" s="2" t="s">
        <v>223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252</v>
      </c>
      <c r="PF892" s="2" t="s">
        <v>223</v>
      </c>
      <c r="PG892" s="2" t="s">
        <v>226</v>
      </c>
      <c r="PH892" s="2" t="s">
        <v>226</v>
      </c>
      <c r="PI892" s="2" t="s">
        <v>238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226</v>
      </c>
      <c r="PR892" s="2" t="s">
        <v>226</v>
      </c>
      <c r="PS892" s="2" t="s">
        <v>226</v>
      </c>
      <c r="PT892" s="2" t="s">
        <v>226</v>
      </c>
      <c r="PU892" s="2" t="s">
        <v>226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226</v>
      </c>
      <c r="QD892" s="2" t="s">
        <v>226</v>
      </c>
      <c r="QE892" s="2" t="s">
        <v>226</v>
      </c>
      <c r="QF892" s="2" t="s">
        <v>226</v>
      </c>
      <c r="QG892" s="2" t="s">
        <v>226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226</v>
      </c>
      <c r="QP892" s="2" t="s">
        <v>226</v>
      </c>
      <c r="QQ892" s="2" t="s">
        <v>226</v>
      </c>
      <c r="QR892" s="2" t="s">
        <v>226</v>
      </c>
      <c r="QS892" s="2" t="s">
        <v>226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266</v>
      </c>
      <c r="RB892" s="2" t="s">
        <v>223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252</v>
      </c>
      <c r="RN892" s="2" t="s">
        <v>223</v>
      </c>
      <c r="RO892" s="2" t="s">
        <v>226</v>
      </c>
      <c r="RP892" s="2" t="s">
        <v>226</v>
      </c>
      <c r="RQ892" s="2" t="s">
        <v>238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226</v>
      </c>
      <c r="RZ892" s="2" t="s">
        <v>226</v>
      </c>
      <c r="SA892" s="2" t="s">
        <v>226</v>
      </c>
      <c r="SB892" s="2" t="s">
        <v>226</v>
      </c>
      <c r="SC892" s="2" t="s">
        <v>226</v>
      </c>
      <c r="SD892" s="2" t="s">
        <v>226</v>
      </c>
      <c r="SE892" s="4">
        <v>135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>
        <v>70</v>
      </c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</row>
    <row r="893">
      <c r="A893" s="2" t="s">
        <v>5498</v>
      </c>
      <c r="B893" s="2" t="s">
        <v>577</v>
      </c>
      <c r="C893" s="2" t="s">
        <v>5194</v>
      </c>
      <c r="D893" s="2" t="s">
        <v>215</v>
      </c>
      <c r="E893" s="2" t="s">
        <v>363</v>
      </c>
      <c r="F893" s="2" t="s">
        <v>4176</v>
      </c>
      <c r="G893" s="2" t="s">
        <v>5499</v>
      </c>
      <c r="H893" s="2" t="s">
        <v>5500</v>
      </c>
      <c r="I893" s="2" t="s">
        <v>5501</v>
      </c>
      <c r="J893" s="2" t="s">
        <v>221</v>
      </c>
      <c r="K893" s="2" t="s">
        <v>2273</v>
      </c>
      <c r="L893" s="3">
        <v>35.71</v>
      </c>
      <c r="M893" s="3">
        <v>37.5</v>
      </c>
      <c r="N893" s="3">
        <v>74.99</v>
      </c>
      <c r="O893" s="2" t="s">
        <v>223</v>
      </c>
      <c r="P893" s="2" t="s">
        <v>284</v>
      </c>
      <c r="Q893" s="2" t="s">
        <v>225</v>
      </c>
      <c r="R893" s="2" t="s">
        <v>226</v>
      </c>
      <c r="S893" s="2" t="s">
        <v>5502</v>
      </c>
      <c r="T893" s="2" t="s">
        <v>2721</v>
      </c>
      <c r="U893" s="2" t="s">
        <v>489</v>
      </c>
      <c r="V893" s="2" t="s">
        <v>1285</v>
      </c>
      <c r="W893" s="2" t="s">
        <v>971</v>
      </c>
      <c r="X893" s="2" t="s">
        <v>226</v>
      </c>
      <c r="Y893" s="2" t="s">
        <v>2086</v>
      </c>
      <c r="Z893" s="4">
        <v>134</v>
      </c>
      <c r="AA893" s="4">
        <f>=ROUNDDOWN(60.9090909090909,0)</f>
      </c>
      <c r="AB893" s="5">
        <v>2.2</v>
      </c>
      <c r="AC893" s="2" t="s">
        <v>226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32</v>
      </c>
      <c r="AQ893" s="8">
        <v>1282.08</v>
      </c>
      <c r="AR893" s="4"/>
      <c r="AS893" s="8"/>
      <c r="AT893" s="7"/>
      <c r="AU893" s="7"/>
      <c r="AV893" s="4">
        <v>71</v>
      </c>
      <c r="AW893" s="8">
        <v>3070.89</v>
      </c>
      <c r="AX893" s="4" t="s">
        <v>226</v>
      </c>
      <c r="AY893" s="8" t="s">
        <v>226</v>
      </c>
      <c r="AZ893" s="7" t="s">
        <v>226</v>
      </c>
      <c r="BA893" s="7" t="s">
        <v>226</v>
      </c>
      <c r="BB893" s="7">
        <v>0.4175</v>
      </c>
      <c r="BC893" s="4">
        <v>71</v>
      </c>
      <c r="BD893" s="8">
        <v>3070.89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>
        <v>1</v>
      </c>
      <c r="BJ893" s="4">
        <v>32</v>
      </c>
      <c r="BK893" s="8">
        <v>1282.08</v>
      </c>
      <c r="BL893" s="2" t="s">
        <v>5503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239</v>
      </c>
      <c r="BV893" s="2" t="s">
        <v>223</v>
      </c>
      <c r="BW893" s="2" t="s">
        <v>226</v>
      </c>
      <c r="BX893" s="2" t="s">
        <v>1322</v>
      </c>
      <c r="BY893" s="2" t="s">
        <v>238</v>
      </c>
      <c r="BZ893" s="2" t="s">
        <v>226</v>
      </c>
      <c r="CA893" s="4">
        <v>19</v>
      </c>
      <c r="CB893" s="8">
        <v>769.5</v>
      </c>
      <c r="CC893" s="4"/>
      <c r="CD893" s="8"/>
      <c r="CE893" s="7"/>
      <c r="CF893" s="7"/>
      <c r="CG893" s="2" t="s">
        <v>239</v>
      </c>
      <c r="CH893" s="2" t="s">
        <v>223</v>
      </c>
      <c r="CI893" s="2" t="s">
        <v>1592</v>
      </c>
      <c r="CJ893" s="2" t="s">
        <v>3045</v>
      </c>
      <c r="CK893" s="2" t="s">
        <v>238</v>
      </c>
      <c r="CL893" s="2" t="s">
        <v>226</v>
      </c>
      <c r="CM893" s="4">
        <v>3</v>
      </c>
      <c r="CN893" s="8">
        <v>121.5</v>
      </c>
      <c r="CO893" s="4"/>
      <c r="CP893" s="8"/>
      <c r="CQ893" s="7"/>
      <c r="CR893" s="7"/>
      <c r="CS893" s="2" t="s">
        <v>239</v>
      </c>
      <c r="CT893" s="2" t="s">
        <v>223</v>
      </c>
      <c r="CU893" s="2" t="s">
        <v>1592</v>
      </c>
      <c r="CV893" s="2" t="s">
        <v>2766</v>
      </c>
      <c r="CW893" s="2" t="s">
        <v>238</v>
      </c>
      <c r="CX893" s="2" t="s">
        <v>226</v>
      </c>
      <c r="CY893" s="4">
        <v>5</v>
      </c>
      <c r="CZ893" s="8">
        <v>209.95</v>
      </c>
      <c r="DA893" s="4"/>
      <c r="DB893" s="8"/>
      <c r="DC893" s="7"/>
      <c r="DD893" s="7"/>
      <c r="DE893" s="2" t="s">
        <v>239</v>
      </c>
      <c r="DF893" s="2" t="s">
        <v>223</v>
      </c>
      <c r="DG893" s="2" t="s">
        <v>2803</v>
      </c>
      <c r="DH893" s="2" t="s">
        <v>2780</v>
      </c>
      <c r="DI893" s="2" t="s">
        <v>238</v>
      </c>
      <c r="DJ893" s="2" t="s">
        <v>226</v>
      </c>
      <c r="DK893" s="4">
        <v>3</v>
      </c>
      <c r="DL893" s="8">
        <v>101.26</v>
      </c>
      <c r="DM893" s="4"/>
      <c r="DN893" s="8"/>
      <c r="DO893" s="7"/>
      <c r="DP893" s="7"/>
      <c r="DQ893" s="2" t="s">
        <v>239</v>
      </c>
      <c r="DR893" s="2" t="s">
        <v>223</v>
      </c>
      <c r="DS893" s="2" t="s">
        <v>2861</v>
      </c>
      <c r="DT893" s="2" t="s">
        <v>2766</v>
      </c>
      <c r="DU893" s="2" t="s">
        <v>238</v>
      </c>
      <c r="DV893" s="2" t="s">
        <v>226</v>
      </c>
      <c r="DW893" s="4">
        <v>1</v>
      </c>
      <c r="DX893" s="8">
        <v>39.37</v>
      </c>
      <c r="DY893" s="4"/>
      <c r="DZ893" s="8"/>
      <c r="EA893" s="7"/>
      <c r="EB893" s="7"/>
      <c r="EC893" s="2" t="s">
        <v>239</v>
      </c>
      <c r="ED893" s="2" t="s">
        <v>223</v>
      </c>
      <c r="EE893" s="2" t="s">
        <v>876</v>
      </c>
      <c r="EF893" s="2" t="s">
        <v>1322</v>
      </c>
      <c r="EG893" s="2" t="s">
        <v>238</v>
      </c>
      <c r="EH893" s="2" t="s">
        <v>226</v>
      </c>
      <c r="EI893" s="4"/>
      <c r="EJ893" s="8"/>
      <c r="EK893" s="4"/>
      <c r="EL893" s="8"/>
      <c r="EM893" s="7"/>
      <c r="EN893" s="7"/>
      <c r="EO893" s="2" t="s">
        <v>239</v>
      </c>
      <c r="EP893" s="2" t="s">
        <v>223</v>
      </c>
      <c r="EQ893" s="2" t="s">
        <v>2965</v>
      </c>
      <c r="ER893" s="2" t="s">
        <v>3056</v>
      </c>
      <c r="ES893" s="2" t="s">
        <v>238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239</v>
      </c>
      <c r="FB893" s="2" t="s">
        <v>223</v>
      </c>
      <c r="FC893" s="2" t="s">
        <v>5504</v>
      </c>
      <c r="FD893" s="2" t="s">
        <v>2919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223</v>
      </c>
      <c r="FO893" s="2" t="s">
        <v>2086</v>
      </c>
      <c r="FP893" s="2" t="s">
        <v>226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239</v>
      </c>
      <c r="FZ893" s="2" t="s">
        <v>223</v>
      </c>
      <c r="GA893" s="2" t="s">
        <v>661</v>
      </c>
      <c r="GB893" s="2" t="s">
        <v>386</v>
      </c>
      <c r="GC893" s="2" t="s">
        <v>238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252</v>
      </c>
      <c r="GL893" s="2" t="s">
        <v>223</v>
      </c>
      <c r="GM893" s="2" t="s">
        <v>226</v>
      </c>
      <c r="GN893" s="2" t="s">
        <v>226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239</v>
      </c>
      <c r="GX893" s="2" t="s">
        <v>223</v>
      </c>
      <c r="GY893" s="2" t="s">
        <v>921</v>
      </c>
      <c r="GZ893" s="2" t="s">
        <v>2805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236</v>
      </c>
      <c r="HJ893" s="2" t="s">
        <v>223</v>
      </c>
      <c r="HK893" s="2" t="s">
        <v>226</v>
      </c>
      <c r="HL893" s="2" t="s">
        <v>226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949</v>
      </c>
      <c r="HV893" s="2" t="s">
        <v>223</v>
      </c>
      <c r="HW893" s="2" t="s">
        <v>226</v>
      </c>
      <c r="HX893" s="2" t="s">
        <v>226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252</v>
      </c>
      <c r="IH893" s="2" t="s">
        <v>223</v>
      </c>
      <c r="II893" s="2" t="s">
        <v>226</v>
      </c>
      <c r="IJ893" s="2" t="s">
        <v>226</v>
      </c>
      <c r="IK893" s="2" t="s">
        <v>238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252</v>
      </c>
      <c r="IT893" s="2" t="s">
        <v>223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448</v>
      </c>
      <c r="JF893" s="2" t="s">
        <v>223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>
        <v>1</v>
      </c>
      <c r="JL893" s="8">
        <v>40.5</v>
      </c>
      <c r="JM893" s="4"/>
      <c r="JN893" s="8"/>
      <c r="JO893" s="7"/>
      <c r="JP893" s="7"/>
      <c r="JQ893" s="2" t="s">
        <v>239</v>
      </c>
      <c r="JR893" s="2" t="s">
        <v>223</v>
      </c>
      <c r="JS893" s="2" t="s">
        <v>2885</v>
      </c>
      <c r="JT893" s="2" t="s">
        <v>921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223</v>
      </c>
      <c r="KE893" s="2" t="s">
        <v>226</v>
      </c>
      <c r="KF893" s="2" t="s">
        <v>226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252</v>
      </c>
      <c r="KP893" s="2" t="s">
        <v>223</v>
      </c>
      <c r="KQ893" s="2" t="s">
        <v>226</v>
      </c>
      <c r="KR893" s="2" t="s">
        <v>226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252</v>
      </c>
      <c r="LB893" s="2" t="s">
        <v>223</v>
      </c>
      <c r="LC893" s="2" t="s">
        <v>226</v>
      </c>
      <c r="LD893" s="2" t="s">
        <v>226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252</v>
      </c>
      <c r="LN893" s="2" t="s">
        <v>223</v>
      </c>
      <c r="LO893" s="2" t="s">
        <v>226</v>
      </c>
      <c r="LP893" s="2" t="s">
        <v>226</v>
      </c>
      <c r="LQ893" s="2" t="s">
        <v>238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239</v>
      </c>
      <c r="ML893" s="2" t="s">
        <v>223</v>
      </c>
      <c r="MM893" s="2" t="s">
        <v>920</v>
      </c>
      <c r="MN893" s="2" t="s">
        <v>226</v>
      </c>
      <c r="MO893" s="2" t="s">
        <v>238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236</v>
      </c>
      <c r="MX893" s="2" t="s">
        <v>223</v>
      </c>
      <c r="MY893" s="2" t="s">
        <v>226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236</v>
      </c>
      <c r="NJ893" s="2" t="s">
        <v>223</v>
      </c>
      <c r="NK893" s="2" t="s">
        <v>226</v>
      </c>
      <c r="NL893" s="2" t="s">
        <v>226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949</v>
      </c>
      <c r="NV893" s="2" t="s">
        <v>223</v>
      </c>
      <c r="NW893" s="2" t="s">
        <v>226</v>
      </c>
      <c r="NX893" s="2" t="s">
        <v>226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239</v>
      </c>
      <c r="OH893" s="2" t="s">
        <v>237</v>
      </c>
      <c r="OI893" s="2" t="s">
        <v>671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252</v>
      </c>
      <c r="OT893" s="2" t="s">
        <v>223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239</v>
      </c>
      <c r="PF893" s="2" t="s">
        <v>223</v>
      </c>
      <c r="PG893" s="2" t="s">
        <v>3085</v>
      </c>
      <c r="PH893" s="2" t="s">
        <v>226</v>
      </c>
      <c r="PI893" s="2" t="s">
        <v>238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226</v>
      </c>
      <c r="PR893" s="2" t="s">
        <v>226</v>
      </c>
      <c r="PS893" s="2" t="s">
        <v>226</v>
      </c>
      <c r="PT893" s="2" t="s">
        <v>226</v>
      </c>
      <c r="PU893" s="2" t="s">
        <v>226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226</v>
      </c>
      <c r="QD893" s="2" t="s">
        <v>226</v>
      </c>
      <c r="QE893" s="2" t="s">
        <v>226</v>
      </c>
      <c r="QF893" s="2" t="s">
        <v>226</v>
      </c>
      <c r="QG893" s="2" t="s">
        <v>226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226</v>
      </c>
      <c r="QP893" s="2" t="s">
        <v>226</v>
      </c>
      <c r="QQ893" s="2" t="s">
        <v>226</v>
      </c>
      <c r="QR893" s="2" t="s">
        <v>226</v>
      </c>
      <c r="QS893" s="2" t="s">
        <v>226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266</v>
      </c>
      <c r="RB893" s="2" t="s">
        <v>223</v>
      </c>
      <c r="RC893" s="2" t="s">
        <v>226</v>
      </c>
      <c r="RD893" s="2" t="s">
        <v>226</v>
      </c>
      <c r="RE893" s="2" t="s">
        <v>238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252</v>
      </c>
      <c r="RN893" s="2" t="s">
        <v>223</v>
      </c>
      <c r="RO893" s="2" t="s">
        <v>226</v>
      </c>
      <c r="RP893" s="2" t="s">
        <v>226</v>
      </c>
      <c r="RQ893" s="2" t="s">
        <v>238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226</v>
      </c>
      <c r="RZ893" s="2" t="s">
        <v>226</v>
      </c>
      <c r="SA893" s="2" t="s">
        <v>226</v>
      </c>
      <c r="SB893" s="2" t="s">
        <v>226</v>
      </c>
      <c r="SC893" s="2" t="s">
        <v>226</v>
      </c>
      <c r="SD893" s="2" t="s">
        <v>226</v>
      </c>
      <c r="SE893" s="4">
        <v>134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</row>
    <row r="894">
      <c r="A894" s="2" t="s">
        <v>5505</v>
      </c>
      <c r="B894" s="2" t="s">
        <v>577</v>
      </c>
      <c r="C894" s="2" t="s">
        <v>5194</v>
      </c>
      <c r="D894" s="2" t="s">
        <v>215</v>
      </c>
      <c r="E894" s="2" t="s">
        <v>363</v>
      </c>
      <c r="F894" s="2" t="s">
        <v>4176</v>
      </c>
      <c r="G894" s="2" t="s">
        <v>5499</v>
      </c>
      <c r="H894" s="2" t="s">
        <v>5500</v>
      </c>
      <c r="I894" s="2" t="s">
        <v>5501</v>
      </c>
      <c r="J894" s="2" t="s">
        <v>268</v>
      </c>
      <c r="K894" s="2" t="s">
        <v>2273</v>
      </c>
      <c r="L894" s="3">
        <v>40.47</v>
      </c>
      <c r="M894" s="3">
        <v>42.49</v>
      </c>
      <c r="N894" s="3">
        <v>84.99</v>
      </c>
      <c r="O894" s="2" t="s">
        <v>223</v>
      </c>
      <c r="P894" s="2" t="s">
        <v>284</v>
      </c>
      <c r="Q894" s="2" t="s">
        <v>225</v>
      </c>
      <c r="R894" s="2" t="s">
        <v>226</v>
      </c>
      <c r="S894" s="2" t="s">
        <v>5502</v>
      </c>
      <c r="T894" s="2" t="s">
        <v>2721</v>
      </c>
      <c r="U894" s="2" t="s">
        <v>489</v>
      </c>
      <c r="V894" s="2" t="s">
        <v>1285</v>
      </c>
      <c r="W894" s="2" t="s">
        <v>971</v>
      </c>
      <c r="X894" s="2" t="s">
        <v>226</v>
      </c>
      <c r="Y894" s="2" t="s">
        <v>2086</v>
      </c>
      <c r="Z894" s="4">
        <v>45</v>
      </c>
      <c r="AA894" s="4">
        <f>=ROUNDDOWN(14.0625,0)</f>
      </c>
      <c r="AB894" s="5">
        <v>3.2</v>
      </c>
      <c r="AC894" s="2" t="s">
        <v>226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39</v>
      </c>
      <c r="AQ894" s="8">
        <v>1788.81</v>
      </c>
      <c r="AR894" s="4"/>
      <c r="AS894" s="8"/>
      <c r="AT894" s="7"/>
      <c r="AU894" s="7"/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0.5825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39</v>
      </c>
      <c r="BK894" s="8">
        <v>1788.81</v>
      </c>
      <c r="BL894" s="2" t="s">
        <v>4269</v>
      </c>
      <c r="BM894" s="7">
        <v>1</v>
      </c>
      <c r="BN894" s="7">
        <v>1</v>
      </c>
      <c r="BO894" s="4">
        <v>1</v>
      </c>
      <c r="BP894" s="8">
        <v>46.54</v>
      </c>
      <c r="BQ894" s="4"/>
      <c r="BR894" s="8"/>
      <c r="BS894" s="7"/>
      <c r="BT894" s="7"/>
      <c r="BU894" s="2" t="s">
        <v>239</v>
      </c>
      <c r="BV894" s="2" t="s">
        <v>223</v>
      </c>
      <c r="BW894" s="2" t="s">
        <v>226</v>
      </c>
      <c r="BX894" s="2" t="s">
        <v>1322</v>
      </c>
      <c r="BY894" s="2" t="s">
        <v>238</v>
      </c>
      <c r="BZ894" s="2" t="s">
        <v>226</v>
      </c>
      <c r="CA894" s="4">
        <v>19</v>
      </c>
      <c r="CB894" s="8">
        <v>871.91</v>
      </c>
      <c r="CC894" s="4"/>
      <c r="CD894" s="8"/>
      <c r="CE894" s="7"/>
      <c r="CF894" s="7"/>
      <c r="CG894" s="2" t="s">
        <v>239</v>
      </c>
      <c r="CH894" s="2" t="s">
        <v>223</v>
      </c>
      <c r="CI894" s="2" t="s">
        <v>1592</v>
      </c>
      <c r="CJ894" s="2" t="s">
        <v>2848</v>
      </c>
      <c r="CK894" s="2" t="s">
        <v>238</v>
      </c>
      <c r="CL894" s="2" t="s">
        <v>226</v>
      </c>
      <c r="CM894" s="4">
        <v>2</v>
      </c>
      <c r="CN894" s="8">
        <v>91.78</v>
      </c>
      <c r="CO894" s="4"/>
      <c r="CP894" s="8"/>
      <c r="CQ894" s="7"/>
      <c r="CR894" s="7"/>
      <c r="CS894" s="2" t="s">
        <v>239</v>
      </c>
      <c r="CT894" s="2" t="s">
        <v>223</v>
      </c>
      <c r="CU894" s="2" t="s">
        <v>1592</v>
      </c>
      <c r="CV894" s="2" t="s">
        <v>922</v>
      </c>
      <c r="CW894" s="2" t="s">
        <v>238</v>
      </c>
      <c r="CX894" s="2" t="s">
        <v>226</v>
      </c>
      <c r="CY894" s="4">
        <v>7</v>
      </c>
      <c r="CZ894" s="8">
        <v>333.13</v>
      </c>
      <c r="DA894" s="4"/>
      <c r="DB894" s="8"/>
      <c r="DC894" s="7"/>
      <c r="DD894" s="7"/>
      <c r="DE894" s="2" t="s">
        <v>239</v>
      </c>
      <c r="DF894" s="2" t="s">
        <v>223</v>
      </c>
      <c r="DG894" s="2" t="s">
        <v>2803</v>
      </c>
      <c r="DH894" s="2" t="s">
        <v>693</v>
      </c>
      <c r="DI894" s="2" t="s">
        <v>238</v>
      </c>
      <c r="DJ894" s="2" t="s">
        <v>226</v>
      </c>
      <c r="DK894" s="4">
        <v>6</v>
      </c>
      <c r="DL894" s="8">
        <v>248.57</v>
      </c>
      <c r="DM894" s="4"/>
      <c r="DN894" s="8"/>
      <c r="DO894" s="7"/>
      <c r="DP894" s="7"/>
      <c r="DQ894" s="2" t="s">
        <v>239</v>
      </c>
      <c r="DR894" s="2" t="s">
        <v>223</v>
      </c>
      <c r="DS894" s="2" t="s">
        <v>2861</v>
      </c>
      <c r="DT894" s="2" t="s">
        <v>2792</v>
      </c>
      <c r="DU894" s="2" t="s">
        <v>238</v>
      </c>
      <c r="DV894" s="2" t="s">
        <v>226</v>
      </c>
      <c r="DW894" s="4">
        <v>1</v>
      </c>
      <c r="DX894" s="8">
        <v>44.62</v>
      </c>
      <c r="DY894" s="4"/>
      <c r="DZ894" s="8"/>
      <c r="EA894" s="7"/>
      <c r="EB894" s="7"/>
      <c r="EC894" s="2" t="s">
        <v>239</v>
      </c>
      <c r="ED894" s="2" t="s">
        <v>223</v>
      </c>
      <c r="EE894" s="2" t="s">
        <v>876</v>
      </c>
      <c r="EF894" s="2" t="s">
        <v>3226</v>
      </c>
      <c r="EG894" s="2" t="s">
        <v>238</v>
      </c>
      <c r="EH894" s="2" t="s">
        <v>226</v>
      </c>
      <c r="EI894" s="4"/>
      <c r="EJ894" s="8"/>
      <c r="EK894" s="4"/>
      <c r="EL894" s="8"/>
      <c r="EM894" s="7"/>
      <c r="EN894" s="7"/>
      <c r="EO894" s="2" t="s">
        <v>239</v>
      </c>
      <c r="EP894" s="2" t="s">
        <v>223</v>
      </c>
      <c r="EQ894" s="2" t="s">
        <v>2965</v>
      </c>
      <c r="ER894" s="2" t="s">
        <v>2919</v>
      </c>
      <c r="ES894" s="2" t="s">
        <v>238</v>
      </c>
      <c r="ET894" s="2" t="s">
        <v>226</v>
      </c>
      <c r="EU894" s="4">
        <v>1</v>
      </c>
      <c r="EV894" s="8">
        <v>63.02</v>
      </c>
      <c r="EW894" s="4"/>
      <c r="EX894" s="8"/>
      <c r="EY894" s="7"/>
      <c r="EZ894" s="7"/>
      <c r="FA894" s="2" t="s">
        <v>239</v>
      </c>
      <c r="FB894" s="2" t="s">
        <v>223</v>
      </c>
      <c r="FC894" s="2" t="s">
        <v>5504</v>
      </c>
      <c r="FD894" s="2" t="s">
        <v>2931</v>
      </c>
      <c r="FE894" s="2" t="s">
        <v>238</v>
      </c>
      <c r="FF894" s="2" t="s">
        <v>226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223</v>
      </c>
      <c r="FO894" s="2" t="s">
        <v>2086</v>
      </c>
      <c r="FP894" s="2" t="s">
        <v>2860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239</v>
      </c>
      <c r="FZ894" s="2" t="s">
        <v>223</v>
      </c>
      <c r="GA894" s="2" t="s">
        <v>661</v>
      </c>
      <c r="GB894" s="2" t="s">
        <v>1787</v>
      </c>
      <c r="GC894" s="2" t="s">
        <v>238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252</v>
      </c>
      <c r="GL894" s="2" t="s">
        <v>223</v>
      </c>
      <c r="GM894" s="2" t="s">
        <v>226</v>
      </c>
      <c r="GN894" s="2" t="s">
        <v>226</v>
      </c>
      <c r="GO894" s="2" t="s">
        <v>238</v>
      </c>
      <c r="GP894" s="2" t="s">
        <v>226</v>
      </c>
      <c r="GQ894" s="4">
        <v>2</v>
      </c>
      <c r="GR894" s="8">
        <v>89.24</v>
      </c>
      <c r="GS894" s="4"/>
      <c r="GT894" s="8"/>
      <c r="GU894" s="7"/>
      <c r="GV894" s="7"/>
      <c r="GW894" s="2" t="s">
        <v>239</v>
      </c>
      <c r="GX894" s="2" t="s">
        <v>223</v>
      </c>
      <c r="GY894" s="2" t="s">
        <v>921</v>
      </c>
      <c r="GZ894" s="2" t="s">
        <v>2791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236</v>
      </c>
      <c r="HJ894" s="2" t="s">
        <v>223</v>
      </c>
      <c r="HK894" s="2" t="s">
        <v>226</v>
      </c>
      <c r="HL894" s="2" t="s">
        <v>226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949</v>
      </c>
      <c r="HV894" s="2" t="s">
        <v>223</v>
      </c>
      <c r="HW894" s="2" t="s">
        <v>226</v>
      </c>
      <c r="HX894" s="2" t="s">
        <v>226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252</v>
      </c>
      <c r="IH894" s="2" t="s">
        <v>223</v>
      </c>
      <c r="II894" s="2" t="s">
        <v>226</v>
      </c>
      <c r="IJ894" s="2" t="s">
        <v>226</v>
      </c>
      <c r="IK894" s="2" t="s">
        <v>238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252</v>
      </c>
      <c r="IT894" s="2" t="s">
        <v>223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448</v>
      </c>
      <c r="JF894" s="2" t="s">
        <v>223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239</v>
      </c>
      <c r="JR894" s="2" t="s">
        <v>223</v>
      </c>
      <c r="JS894" s="2" t="s">
        <v>2885</v>
      </c>
      <c r="JT894" s="2" t="s">
        <v>3048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223</v>
      </c>
      <c r="KE894" s="2" t="s">
        <v>226</v>
      </c>
      <c r="KF894" s="2" t="s">
        <v>226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252</v>
      </c>
      <c r="KP894" s="2" t="s">
        <v>223</v>
      </c>
      <c r="KQ894" s="2" t="s">
        <v>226</v>
      </c>
      <c r="KR894" s="2" t="s">
        <v>226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252</v>
      </c>
      <c r="LB894" s="2" t="s">
        <v>223</v>
      </c>
      <c r="LC894" s="2" t="s">
        <v>226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252</v>
      </c>
      <c r="LN894" s="2" t="s">
        <v>223</v>
      </c>
      <c r="LO894" s="2" t="s">
        <v>226</v>
      </c>
      <c r="LP894" s="2" t="s">
        <v>226</v>
      </c>
      <c r="LQ894" s="2" t="s">
        <v>238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226</v>
      </c>
      <c r="MA894" s="2" t="s">
        <v>226</v>
      </c>
      <c r="MB894" s="2" t="s">
        <v>226</v>
      </c>
      <c r="MC894" s="2" t="s">
        <v>226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239</v>
      </c>
      <c r="ML894" s="2" t="s">
        <v>223</v>
      </c>
      <c r="MM894" s="2" t="s">
        <v>920</v>
      </c>
      <c r="MN894" s="2" t="s">
        <v>226</v>
      </c>
      <c r="MO894" s="2" t="s">
        <v>238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223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236</v>
      </c>
      <c r="NJ894" s="2" t="s">
        <v>223</v>
      </c>
      <c r="NK894" s="2" t="s">
        <v>226</v>
      </c>
      <c r="NL894" s="2" t="s">
        <v>226</v>
      </c>
      <c r="NM894" s="2" t="s">
        <v>238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949</v>
      </c>
      <c r="NV894" s="2" t="s">
        <v>223</v>
      </c>
      <c r="NW894" s="2" t="s">
        <v>226</v>
      </c>
      <c r="NX894" s="2" t="s">
        <v>226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239</v>
      </c>
      <c r="OH894" s="2" t="s">
        <v>237</v>
      </c>
      <c r="OI894" s="2" t="s">
        <v>671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252</v>
      </c>
      <c r="OT894" s="2" t="s">
        <v>223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239</v>
      </c>
      <c r="PF894" s="2" t="s">
        <v>223</v>
      </c>
      <c r="PG894" s="2" t="s">
        <v>3085</v>
      </c>
      <c r="PH894" s="2" t="s">
        <v>226</v>
      </c>
      <c r="PI894" s="2" t="s">
        <v>238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226</v>
      </c>
      <c r="PR894" s="2" t="s">
        <v>226</v>
      </c>
      <c r="PS894" s="2" t="s">
        <v>226</v>
      </c>
      <c r="PT894" s="2" t="s">
        <v>226</v>
      </c>
      <c r="PU894" s="2" t="s">
        <v>226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226</v>
      </c>
      <c r="QD894" s="2" t="s">
        <v>226</v>
      </c>
      <c r="QE894" s="2" t="s">
        <v>226</v>
      </c>
      <c r="QF894" s="2" t="s">
        <v>226</v>
      </c>
      <c r="QG894" s="2" t="s">
        <v>226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226</v>
      </c>
      <c r="QP894" s="2" t="s">
        <v>226</v>
      </c>
      <c r="QQ894" s="2" t="s">
        <v>226</v>
      </c>
      <c r="QR894" s="2" t="s">
        <v>226</v>
      </c>
      <c r="QS894" s="2" t="s">
        <v>226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266</v>
      </c>
      <c r="RB894" s="2" t="s">
        <v>223</v>
      </c>
      <c r="RC894" s="2" t="s">
        <v>226</v>
      </c>
      <c r="RD894" s="2" t="s">
        <v>226</v>
      </c>
      <c r="RE894" s="2" t="s">
        <v>238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252</v>
      </c>
      <c r="RN894" s="2" t="s">
        <v>223</v>
      </c>
      <c r="RO894" s="2" t="s">
        <v>226</v>
      </c>
      <c r="RP894" s="2" t="s">
        <v>226</v>
      </c>
      <c r="RQ894" s="2" t="s">
        <v>238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226</v>
      </c>
      <c r="RZ894" s="2" t="s">
        <v>226</v>
      </c>
      <c r="SA894" s="2" t="s">
        <v>226</v>
      </c>
      <c r="SB894" s="2" t="s">
        <v>226</v>
      </c>
      <c r="SC894" s="2" t="s">
        <v>226</v>
      </c>
      <c r="SD894" s="2" t="s">
        <v>226</v>
      </c>
      <c r="SE894" s="4">
        <v>45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</row>
    <row r="895">
      <c r="A895" s="2" t="s">
        <v>5506</v>
      </c>
      <c r="B895" s="2" t="s">
        <v>577</v>
      </c>
      <c r="C895" s="2" t="s">
        <v>5194</v>
      </c>
      <c r="D895" s="2" t="s">
        <v>215</v>
      </c>
      <c r="E895" s="2" t="s">
        <v>363</v>
      </c>
      <c r="F895" s="2" t="s">
        <v>5507</v>
      </c>
      <c r="G895" s="2" t="s">
        <v>5508</v>
      </c>
      <c r="H895" s="2" t="s">
        <v>5509</v>
      </c>
      <c r="I895" s="2" t="s">
        <v>5510</v>
      </c>
      <c r="J895" s="2" t="s">
        <v>221</v>
      </c>
      <c r="K895" s="2" t="s">
        <v>5511</v>
      </c>
      <c r="L895" s="3">
        <v>35.71</v>
      </c>
      <c r="M895" s="3">
        <v>37.5</v>
      </c>
      <c r="N895" s="3">
        <v>74.99</v>
      </c>
      <c r="O895" s="2" t="s">
        <v>223</v>
      </c>
      <c r="P895" s="2" t="s">
        <v>2226</v>
      </c>
      <c r="Q895" s="2" t="s">
        <v>225</v>
      </c>
      <c r="R895" s="2" t="s">
        <v>226</v>
      </c>
      <c r="S895" s="2" t="s">
        <v>5512</v>
      </c>
      <c r="T895" s="2" t="s">
        <v>2721</v>
      </c>
      <c r="U895" s="2" t="s">
        <v>489</v>
      </c>
      <c r="V895" s="2" t="s">
        <v>970</v>
      </c>
      <c r="W895" s="2" t="s">
        <v>971</v>
      </c>
      <c r="X895" s="2" t="s">
        <v>226</v>
      </c>
      <c r="Y895" s="2" t="s">
        <v>2764</v>
      </c>
      <c r="Z895" s="4">
        <v>162</v>
      </c>
      <c r="AA895" s="4">
        <f>=ROUNDDOWN(81,0)</f>
      </c>
      <c r="AB895" s="5">
        <v>2</v>
      </c>
      <c r="AC895" s="2" t="s">
        <v>226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>
        <v>6</v>
      </c>
      <c r="AQ895" s="8">
        <v>226.87</v>
      </c>
      <c r="AR895" s="4"/>
      <c r="AS895" s="8"/>
      <c r="AT895" s="7"/>
      <c r="AU895" s="7"/>
      <c r="AV895" s="4">
        <v>21</v>
      </c>
      <c r="AW895" s="8">
        <v>894.86</v>
      </c>
      <c r="AX895" s="4" t="s">
        <v>226</v>
      </c>
      <c r="AY895" s="8" t="s">
        <v>226</v>
      </c>
      <c r="AZ895" s="7" t="s">
        <v>226</v>
      </c>
      <c r="BA895" s="7" t="s">
        <v>226</v>
      </c>
      <c r="BB895" s="7">
        <v>0.2535</v>
      </c>
      <c r="BC895" s="4">
        <v>21</v>
      </c>
      <c r="BD895" s="8">
        <v>894.86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>
        <v>1</v>
      </c>
      <c r="BJ895" s="4">
        <v>6</v>
      </c>
      <c r="BK895" s="8">
        <v>226.87</v>
      </c>
      <c r="BL895" s="2" t="s">
        <v>5513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236</v>
      </c>
      <c r="BV895" s="2" t="s">
        <v>223</v>
      </c>
      <c r="BW895" s="2" t="s">
        <v>226</v>
      </c>
      <c r="BX895" s="2" t="s">
        <v>226</v>
      </c>
      <c r="BY895" s="2" t="s">
        <v>238</v>
      </c>
      <c r="BZ895" s="2" t="s">
        <v>226</v>
      </c>
      <c r="CA895" s="4"/>
      <c r="CB895" s="8"/>
      <c r="CC895" s="4"/>
      <c r="CD895" s="8"/>
      <c r="CE895" s="7"/>
      <c r="CF895" s="7"/>
      <c r="CG895" s="2" t="s">
        <v>239</v>
      </c>
      <c r="CH895" s="2" t="s">
        <v>223</v>
      </c>
      <c r="CI895" s="2" t="s">
        <v>1313</v>
      </c>
      <c r="CJ895" s="2" t="s">
        <v>906</v>
      </c>
      <c r="CK895" s="2" t="s">
        <v>238</v>
      </c>
      <c r="CL895" s="2" t="s">
        <v>226</v>
      </c>
      <c r="CM895" s="4"/>
      <c r="CN895" s="8"/>
      <c r="CO895" s="4"/>
      <c r="CP895" s="8"/>
      <c r="CQ895" s="7"/>
      <c r="CR895" s="7"/>
      <c r="CS895" s="2" t="s">
        <v>239</v>
      </c>
      <c r="CT895" s="2" t="s">
        <v>223</v>
      </c>
      <c r="CU895" s="2" t="s">
        <v>1618</v>
      </c>
      <c r="CV895" s="2" t="s">
        <v>3527</v>
      </c>
      <c r="CW895" s="2" t="s">
        <v>238</v>
      </c>
      <c r="CX895" s="2" t="s">
        <v>226</v>
      </c>
      <c r="CY895" s="4"/>
      <c r="CZ895" s="8"/>
      <c r="DA895" s="4"/>
      <c r="DB895" s="8"/>
      <c r="DC895" s="7"/>
      <c r="DD895" s="7"/>
      <c r="DE895" s="2" t="s">
        <v>667</v>
      </c>
      <c r="DF895" s="2" t="s">
        <v>223</v>
      </c>
      <c r="DG895" s="2" t="s">
        <v>226</v>
      </c>
      <c r="DH895" s="2" t="s">
        <v>226</v>
      </c>
      <c r="DI895" s="2" t="s">
        <v>238</v>
      </c>
      <c r="DJ895" s="2" t="s">
        <v>226</v>
      </c>
      <c r="DK895" s="4"/>
      <c r="DL895" s="8"/>
      <c r="DM895" s="4"/>
      <c r="DN895" s="8"/>
      <c r="DO895" s="7"/>
      <c r="DP895" s="7"/>
      <c r="DQ895" s="2" t="s">
        <v>239</v>
      </c>
      <c r="DR895" s="2" t="s">
        <v>223</v>
      </c>
      <c r="DS895" s="2" t="s">
        <v>1312</v>
      </c>
      <c r="DT895" s="2" t="s">
        <v>1337</v>
      </c>
      <c r="DU895" s="2" t="s">
        <v>238</v>
      </c>
      <c r="DV895" s="2" t="s">
        <v>226</v>
      </c>
      <c r="DW895" s="4">
        <v>1</v>
      </c>
      <c r="DX895" s="8">
        <v>39.37</v>
      </c>
      <c r="DY895" s="4"/>
      <c r="DZ895" s="8"/>
      <c r="EA895" s="7"/>
      <c r="EB895" s="7"/>
      <c r="EC895" s="2" t="s">
        <v>239</v>
      </c>
      <c r="ED895" s="2" t="s">
        <v>223</v>
      </c>
      <c r="EE895" s="2" t="s">
        <v>876</v>
      </c>
      <c r="EF895" s="2" t="s">
        <v>2822</v>
      </c>
      <c r="EG895" s="2" t="s">
        <v>238</v>
      </c>
      <c r="EH895" s="2" t="s">
        <v>226</v>
      </c>
      <c r="EI895" s="4"/>
      <c r="EJ895" s="8"/>
      <c r="EK895" s="4"/>
      <c r="EL895" s="8"/>
      <c r="EM895" s="7"/>
      <c r="EN895" s="7"/>
      <c r="EO895" s="2" t="s">
        <v>239</v>
      </c>
      <c r="EP895" s="2" t="s">
        <v>223</v>
      </c>
      <c r="EQ895" s="2" t="s">
        <v>1313</v>
      </c>
      <c r="ER895" s="2" t="s">
        <v>1749</v>
      </c>
      <c r="ES895" s="2" t="s">
        <v>238</v>
      </c>
      <c r="ET895" s="2" t="s">
        <v>226</v>
      </c>
      <c r="EU895" s="4">
        <v>5</v>
      </c>
      <c r="EV895" s="8">
        <v>187.5</v>
      </c>
      <c r="EW895" s="4"/>
      <c r="EX895" s="8"/>
      <c r="EY895" s="7"/>
      <c r="EZ895" s="7"/>
      <c r="FA895" s="2" t="s">
        <v>239</v>
      </c>
      <c r="FB895" s="2" t="s">
        <v>223</v>
      </c>
      <c r="FC895" s="2" t="s">
        <v>2187</v>
      </c>
      <c r="FD895" s="2" t="s">
        <v>2791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223</v>
      </c>
      <c r="FO895" s="2" t="s">
        <v>2187</v>
      </c>
      <c r="FP895" s="2" t="s">
        <v>226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239</v>
      </c>
      <c r="FZ895" s="2" t="s">
        <v>223</v>
      </c>
      <c r="GA895" s="2" t="s">
        <v>661</v>
      </c>
      <c r="GB895" s="2" t="s">
        <v>226</v>
      </c>
      <c r="GC895" s="2" t="s">
        <v>238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252</v>
      </c>
      <c r="GL895" s="2" t="s">
        <v>223</v>
      </c>
      <c r="GM895" s="2" t="s">
        <v>226</v>
      </c>
      <c r="GN895" s="2" t="s">
        <v>226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239</v>
      </c>
      <c r="GX895" s="2" t="s">
        <v>223</v>
      </c>
      <c r="GY895" s="2" t="s">
        <v>1313</v>
      </c>
      <c r="GZ895" s="2" t="s">
        <v>2779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236</v>
      </c>
      <c r="HJ895" s="2" t="s">
        <v>223</v>
      </c>
      <c r="HK895" s="2" t="s">
        <v>226</v>
      </c>
      <c r="HL895" s="2" t="s">
        <v>226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949</v>
      </c>
      <c r="HV895" s="2" t="s">
        <v>223</v>
      </c>
      <c r="HW895" s="2" t="s">
        <v>226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252</v>
      </c>
      <c r="IH895" s="2" t="s">
        <v>223</v>
      </c>
      <c r="II895" s="2" t="s">
        <v>226</v>
      </c>
      <c r="IJ895" s="2" t="s">
        <v>226</v>
      </c>
      <c r="IK895" s="2" t="s">
        <v>238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252</v>
      </c>
      <c r="IT895" s="2" t="s">
        <v>223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252</v>
      </c>
      <c r="JF895" s="2" t="s">
        <v>223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667</v>
      </c>
      <c r="JR895" s="2" t="s">
        <v>223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223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252</v>
      </c>
      <c r="KP895" s="2" t="s">
        <v>223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252</v>
      </c>
      <c r="LB895" s="2" t="s">
        <v>223</v>
      </c>
      <c r="LC895" s="2" t="s">
        <v>226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252</v>
      </c>
      <c r="LN895" s="2" t="s">
        <v>223</v>
      </c>
      <c r="LO895" s="2" t="s">
        <v>226</v>
      </c>
      <c r="LP895" s="2" t="s">
        <v>226</v>
      </c>
      <c r="LQ895" s="2" t="s">
        <v>238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226</v>
      </c>
      <c r="LZ895" s="2" t="s">
        <v>226</v>
      </c>
      <c r="MA895" s="2" t="s">
        <v>226</v>
      </c>
      <c r="MB895" s="2" t="s">
        <v>226</v>
      </c>
      <c r="MC895" s="2" t="s">
        <v>226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252</v>
      </c>
      <c r="ML895" s="2" t="s">
        <v>223</v>
      </c>
      <c r="MM895" s="2" t="s">
        <v>226</v>
      </c>
      <c r="MN895" s="2" t="s">
        <v>226</v>
      </c>
      <c r="MO895" s="2" t="s">
        <v>238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223</v>
      </c>
      <c r="MY895" s="2" t="s">
        <v>226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226</v>
      </c>
      <c r="NJ895" s="2" t="s">
        <v>226</v>
      </c>
      <c r="NK895" s="2" t="s">
        <v>226</v>
      </c>
      <c r="NL895" s="2" t="s">
        <v>226</v>
      </c>
      <c r="NM895" s="2" t="s">
        <v>226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949</v>
      </c>
      <c r="NV895" s="2" t="s">
        <v>223</v>
      </c>
      <c r="NW895" s="2" t="s">
        <v>226</v>
      </c>
      <c r="NX895" s="2" t="s">
        <v>226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252</v>
      </c>
      <c r="OH895" s="2" t="s">
        <v>223</v>
      </c>
      <c r="OI895" s="2" t="s">
        <v>226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252</v>
      </c>
      <c r="OT895" s="2" t="s">
        <v>223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252</v>
      </c>
      <c r="PF895" s="2" t="s">
        <v>223</v>
      </c>
      <c r="PG895" s="2" t="s">
        <v>226</v>
      </c>
      <c r="PH895" s="2" t="s">
        <v>226</v>
      </c>
      <c r="PI895" s="2" t="s">
        <v>238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226</v>
      </c>
      <c r="PR895" s="2" t="s">
        <v>226</v>
      </c>
      <c r="PS895" s="2" t="s">
        <v>226</v>
      </c>
      <c r="PT895" s="2" t="s">
        <v>226</v>
      </c>
      <c r="PU895" s="2" t="s">
        <v>226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226</v>
      </c>
      <c r="QD895" s="2" t="s">
        <v>226</v>
      </c>
      <c r="QE895" s="2" t="s">
        <v>226</v>
      </c>
      <c r="QF895" s="2" t="s">
        <v>226</v>
      </c>
      <c r="QG895" s="2" t="s">
        <v>226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226</v>
      </c>
      <c r="QP895" s="2" t="s">
        <v>226</v>
      </c>
      <c r="QQ895" s="2" t="s">
        <v>226</v>
      </c>
      <c r="QR895" s="2" t="s">
        <v>226</v>
      </c>
      <c r="QS895" s="2" t="s">
        <v>226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266</v>
      </c>
      <c r="RB895" s="2" t="s">
        <v>223</v>
      </c>
      <c r="RC895" s="2" t="s">
        <v>226</v>
      </c>
      <c r="RD895" s="2" t="s">
        <v>226</v>
      </c>
      <c r="RE895" s="2" t="s">
        <v>238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252</v>
      </c>
      <c r="RN895" s="2" t="s">
        <v>223</v>
      </c>
      <c r="RO895" s="2" t="s">
        <v>226</v>
      </c>
      <c r="RP895" s="2" t="s">
        <v>226</v>
      </c>
      <c r="RQ895" s="2" t="s">
        <v>238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226</v>
      </c>
      <c r="RZ895" s="2" t="s">
        <v>226</v>
      </c>
      <c r="SA895" s="2" t="s">
        <v>226</v>
      </c>
      <c r="SB895" s="2" t="s">
        <v>226</v>
      </c>
      <c r="SC895" s="2" t="s">
        <v>226</v>
      </c>
      <c r="SD895" s="2" t="s">
        <v>226</v>
      </c>
      <c r="SE895" s="4">
        <v>162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</row>
    <row r="896">
      <c r="A896" s="2" t="s">
        <v>5514</v>
      </c>
      <c r="B896" s="2" t="s">
        <v>577</v>
      </c>
      <c r="C896" s="2" t="s">
        <v>5194</v>
      </c>
      <c r="D896" s="2" t="s">
        <v>215</v>
      </c>
      <c r="E896" s="2" t="s">
        <v>363</v>
      </c>
      <c r="F896" s="2" t="s">
        <v>5507</v>
      </c>
      <c r="G896" s="2" t="s">
        <v>5508</v>
      </c>
      <c r="H896" s="2" t="s">
        <v>5509</v>
      </c>
      <c r="I896" s="2" t="s">
        <v>5510</v>
      </c>
      <c r="J896" s="2" t="s">
        <v>268</v>
      </c>
      <c r="K896" s="2" t="s">
        <v>5511</v>
      </c>
      <c r="L896" s="3">
        <v>40.47</v>
      </c>
      <c r="M896" s="3">
        <v>42.49</v>
      </c>
      <c r="N896" s="3">
        <v>84.99</v>
      </c>
      <c r="O896" s="2" t="s">
        <v>223</v>
      </c>
      <c r="P896" s="2" t="s">
        <v>2226</v>
      </c>
      <c r="Q896" s="2" t="s">
        <v>225</v>
      </c>
      <c r="R896" s="2" t="s">
        <v>226</v>
      </c>
      <c r="S896" s="2" t="s">
        <v>5512</v>
      </c>
      <c r="T896" s="2" t="s">
        <v>2721</v>
      </c>
      <c r="U896" s="2" t="s">
        <v>489</v>
      </c>
      <c r="V896" s="2" t="s">
        <v>970</v>
      </c>
      <c r="W896" s="2" t="s">
        <v>971</v>
      </c>
      <c r="X896" s="2" t="s">
        <v>226</v>
      </c>
      <c r="Y896" s="2" t="s">
        <v>1308</v>
      </c>
      <c r="Z896" s="4">
        <v>132</v>
      </c>
      <c r="AA896" s="4">
        <f>=ROUNDDOWN(44,0)</f>
      </c>
      <c r="AB896" s="5">
        <v>3</v>
      </c>
      <c r="AC896" s="2" t="s">
        <v>226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15</v>
      </c>
      <c r="AQ896" s="8">
        <v>667.99</v>
      </c>
      <c r="AR896" s="4"/>
      <c r="AS896" s="8"/>
      <c r="AT896" s="7"/>
      <c r="AU896" s="7"/>
      <c r="AV896" s="4" t="s">
        <v>226</v>
      </c>
      <c r="AW896" s="8" t="s">
        <v>226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>
        <v>0.7465</v>
      </c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 t="s">
        <v>226</v>
      </c>
      <c r="BJ896" s="4">
        <v>15</v>
      </c>
      <c r="BK896" s="8">
        <v>667.99</v>
      </c>
      <c r="BL896" s="2" t="s">
        <v>5515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236</v>
      </c>
      <c r="BV896" s="2" t="s">
        <v>223</v>
      </c>
      <c r="BW896" s="2" t="s">
        <v>226</v>
      </c>
      <c r="BX896" s="2" t="s">
        <v>226</v>
      </c>
      <c r="BY896" s="2" t="s">
        <v>238</v>
      </c>
      <c r="BZ896" s="2" t="s">
        <v>226</v>
      </c>
      <c r="CA896" s="4">
        <v>2</v>
      </c>
      <c r="CB896" s="8">
        <v>91.78</v>
      </c>
      <c r="CC896" s="4"/>
      <c r="CD896" s="8"/>
      <c r="CE896" s="7"/>
      <c r="CF896" s="7"/>
      <c r="CG896" s="2" t="s">
        <v>239</v>
      </c>
      <c r="CH896" s="2" t="s">
        <v>223</v>
      </c>
      <c r="CI896" s="2" t="s">
        <v>1313</v>
      </c>
      <c r="CJ896" s="2" t="s">
        <v>2822</v>
      </c>
      <c r="CK896" s="2" t="s">
        <v>238</v>
      </c>
      <c r="CL896" s="2" t="s">
        <v>226</v>
      </c>
      <c r="CM896" s="4">
        <v>2</v>
      </c>
      <c r="CN896" s="8">
        <v>91.78</v>
      </c>
      <c r="CO896" s="4"/>
      <c r="CP896" s="8"/>
      <c r="CQ896" s="7"/>
      <c r="CR896" s="7"/>
      <c r="CS896" s="2" t="s">
        <v>239</v>
      </c>
      <c r="CT896" s="2" t="s">
        <v>223</v>
      </c>
      <c r="CU896" s="2" t="s">
        <v>1618</v>
      </c>
      <c r="CV896" s="2" t="s">
        <v>876</v>
      </c>
      <c r="CW896" s="2" t="s">
        <v>238</v>
      </c>
      <c r="CX896" s="2" t="s">
        <v>226</v>
      </c>
      <c r="CY896" s="4"/>
      <c r="CZ896" s="8"/>
      <c r="DA896" s="4"/>
      <c r="DB896" s="8"/>
      <c r="DC896" s="7"/>
      <c r="DD896" s="7"/>
      <c r="DE896" s="2" t="s">
        <v>667</v>
      </c>
      <c r="DF896" s="2" t="s">
        <v>223</v>
      </c>
      <c r="DG896" s="2" t="s">
        <v>226</v>
      </c>
      <c r="DH896" s="2" t="s">
        <v>226</v>
      </c>
      <c r="DI896" s="2" t="s">
        <v>238</v>
      </c>
      <c r="DJ896" s="2" t="s">
        <v>226</v>
      </c>
      <c r="DK896" s="4">
        <v>1</v>
      </c>
      <c r="DL896" s="8">
        <v>42.49</v>
      </c>
      <c r="DM896" s="4"/>
      <c r="DN896" s="8"/>
      <c r="DO896" s="7"/>
      <c r="DP896" s="7"/>
      <c r="DQ896" s="2" t="s">
        <v>239</v>
      </c>
      <c r="DR896" s="2" t="s">
        <v>223</v>
      </c>
      <c r="DS896" s="2" t="s">
        <v>1312</v>
      </c>
      <c r="DT896" s="2" t="s">
        <v>2803</v>
      </c>
      <c r="DU896" s="2" t="s">
        <v>238</v>
      </c>
      <c r="DV896" s="2" t="s">
        <v>226</v>
      </c>
      <c r="DW896" s="4">
        <v>7</v>
      </c>
      <c r="DX896" s="8">
        <v>312.34</v>
      </c>
      <c r="DY896" s="4"/>
      <c r="DZ896" s="8"/>
      <c r="EA896" s="7"/>
      <c r="EB896" s="7"/>
      <c r="EC896" s="2" t="s">
        <v>239</v>
      </c>
      <c r="ED896" s="2" t="s">
        <v>223</v>
      </c>
      <c r="EE896" s="2" t="s">
        <v>876</v>
      </c>
      <c r="EF896" s="2" t="s">
        <v>835</v>
      </c>
      <c r="EG896" s="2" t="s">
        <v>238</v>
      </c>
      <c r="EH896" s="2" t="s">
        <v>226</v>
      </c>
      <c r="EI896" s="4"/>
      <c r="EJ896" s="8"/>
      <c r="EK896" s="4"/>
      <c r="EL896" s="8"/>
      <c r="EM896" s="7"/>
      <c r="EN896" s="7"/>
      <c r="EO896" s="2" t="s">
        <v>239</v>
      </c>
      <c r="EP896" s="2" t="s">
        <v>223</v>
      </c>
      <c r="EQ896" s="2" t="s">
        <v>1313</v>
      </c>
      <c r="ER896" s="2" t="s">
        <v>2809</v>
      </c>
      <c r="ES896" s="2" t="s">
        <v>238</v>
      </c>
      <c r="ET896" s="2" t="s">
        <v>226</v>
      </c>
      <c r="EU896" s="4">
        <v>2</v>
      </c>
      <c r="EV896" s="8">
        <v>84.98</v>
      </c>
      <c r="EW896" s="4"/>
      <c r="EX896" s="8"/>
      <c r="EY896" s="7"/>
      <c r="EZ896" s="7"/>
      <c r="FA896" s="2" t="s">
        <v>239</v>
      </c>
      <c r="FB896" s="2" t="s">
        <v>223</v>
      </c>
      <c r="FC896" s="2" t="s">
        <v>1313</v>
      </c>
      <c r="FD896" s="2" t="s">
        <v>711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223</v>
      </c>
      <c r="FO896" s="2" t="s">
        <v>1313</v>
      </c>
      <c r="FP896" s="2" t="s">
        <v>226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239</v>
      </c>
      <c r="FZ896" s="2" t="s">
        <v>223</v>
      </c>
      <c r="GA896" s="2" t="s">
        <v>661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252</v>
      </c>
      <c r="GL896" s="2" t="s">
        <v>223</v>
      </c>
      <c r="GM896" s="2" t="s">
        <v>226</v>
      </c>
      <c r="GN896" s="2" t="s">
        <v>226</v>
      </c>
      <c r="GO896" s="2" t="s">
        <v>238</v>
      </c>
      <c r="GP896" s="2" t="s">
        <v>226</v>
      </c>
      <c r="GQ896" s="4">
        <v>1</v>
      </c>
      <c r="GR896" s="8">
        <v>44.62</v>
      </c>
      <c r="GS896" s="4"/>
      <c r="GT896" s="8"/>
      <c r="GU896" s="7"/>
      <c r="GV896" s="7"/>
      <c r="GW896" s="2" t="s">
        <v>239</v>
      </c>
      <c r="GX896" s="2" t="s">
        <v>223</v>
      </c>
      <c r="GY896" s="2" t="s">
        <v>1313</v>
      </c>
      <c r="GZ896" s="2" t="s">
        <v>906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236</v>
      </c>
      <c r="HJ896" s="2" t="s">
        <v>223</v>
      </c>
      <c r="HK896" s="2" t="s">
        <v>226</v>
      </c>
      <c r="HL896" s="2" t="s">
        <v>226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949</v>
      </c>
      <c r="HV896" s="2" t="s">
        <v>223</v>
      </c>
      <c r="HW896" s="2" t="s">
        <v>226</v>
      </c>
      <c r="HX896" s="2" t="s">
        <v>226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252</v>
      </c>
      <c r="IH896" s="2" t="s">
        <v>223</v>
      </c>
      <c r="II896" s="2" t="s">
        <v>226</v>
      </c>
      <c r="IJ896" s="2" t="s">
        <v>226</v>
      </c>
      <c r="IK896" s="2" t="s">
        <v>238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252</v>
      </c>
      <c r="IT896" s="2" t="s">
        <v>223</v>
      </c>
      <c r="IU896" s="2" t="s">
        <v>226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252</v>
      </c>
      <c r="JF896" s="2" t="s">
        <v>223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667</v>
      </c>
      <c r="JR896" s="2" t="s">
        <v>223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223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252</v>
      </c>
      <c r="KP896" s="2" t="s">
        <v>223</v>
      </c>
      <c r="KQ896" s="2" t="s">
        <v>226</v>
      </c>
      <c r="KR896" s="2" t="s">
        <v>226</v>
      </c>
      <c r="KS896" s="2" t="s">
        <v>238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252</v>
      </c>
      <c r="LB896" s="2" t="s">
        <v>223</v>
      </c>
      <c r="LC896" s="2" t="s">
        <v>226</v>
      </c>
      <c r="LD896" s="2" t="s">
        <v>226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252</v>
      </c>
      <c r="LN896" s="2" t="s">
        <v>223</v>
      </c>
      <c r="LO896" s="2" t="s">
        <v>226</v>
      </c>
      <c r="LP896" s="2" t="s">
        <v>226</v>
      </c>
      <c r="LQ896" s="2" t="s">
        <v>238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226</v>
      </c>
      <c r="LZ896" s="2" t="s">
        <v>226</v>
      </c>
      <c r="MA896" s="2" t="s">
        <v>226</v>
      </c>
      <c r="MB896" s="2" t="s">
        <v>226</v>
      </c>
      <c r="MC896" s="2" t="s">
        <v>226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252</v>
      </c>
      <c r="ML896" s="2" t="s">
        <v>223</v>
      </c>
      <c r="MM896" s="2" t="s">
        <v>226</v>
      </c>
      <c r="MN896" s="2" t="s">
        <v>226</v>
      </c>
      <c r="MO896" s="2" t="s">
        <v>238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223</v>
      </c>
      <c r="MY896" s="2" t="s">
        <v>226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226</v>
      </c>
      <c r="NJ896" s="2" t="s">
        <v>226</v>
      </c>
      <c r="NK896" s="2" t="s">
        <v>226</v>
      </c>
      <c r="NL896" s="2" t="s">
        <v>226</v>
      </c>
      <c r="NM896" s="2" t="s">
        <v>226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949</v>
      </c>
      <c r="NV896" s="2" t="s">
        <v>223</v>
      </c>
      <c r="NW896" s="2" t="s">
        <v>226</v>
      </c>
      <c r="NX896" s="2" t="s">
        <v>226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252</v>
      </c>
      <c r="OH896" s="2" t="s">
        <v>223</v>
      </c>
      <c r="OI896" s="2" t="s">
        <v>226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252</v>
      </c>
      <c r="OT896" s="2" t="s">
        <v>223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252</v>
      </c>
      <c r="PF896" s="2" t="s">
        <v>223</v>
      </c>
      <c r="PG896" s="2" t="s">
        <v>226</v>
      </c>
      <c r="PH896" s="2" t="s">
        <v>226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226</v>
      </c>
      <c r="PR896" s="2" t="s">
        <v>226</v>
      </c>
      <c r="PS896" s="2" t="s">
        <v>226</v>
      </c>
      <c r="PT896" s="2" t="s">
        <v>226</v>
      </c>
      <c r="PU896" s="2" t="s">
        <v>226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226</v>
      </c>
      <c r="QD896" s="2" t="s">
        <v>226</v>
      </c>
      <c r="QE896" s="2" t="s">
        <v>226</v>
      </c>
      <c r="QF896" s="2" t="s">
        <v>226</v>
      </c>
      <c r="QG896" s="2" t="s">
        <v>226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226</v>
      </c>
      <c r="QP896" s="2" t="s">
        <v>226</v>
      </c>
      <c r="QQ896" s="2" t="s">
        <v>226</v>
      </c>
      <c r="QR896" s="2" t="s">
        <v>226</v>
      </c>
      <c r="QS896" s="2" t="s">
        <v>226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266</v>
      </c>
      <c r="RB896" s="2" t="s">
        <v>223</v>
      </c>
      <c r="RC896" s="2" t="s">
        <v>226</v>
      </c>
      <c r="RD896" s="2" t="s">
        <v>226</v>
      </c>
      <c r="RE896" s="2" t="s">
        <v>238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252</v>
      </c>
      <c r="RN896" s="2" t="s">
        <v>223</v>
      </c>
      <c r="RO896" s="2" t="s">
        <v>226</v>
      </c>
      <c r="RP896" s="2" t="s">
        <v>226</v>
      </c>
      <c r="RQ896" s="2" t="s">
        <v>238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226</v>
      </c>
      <c r="RZ896" s="2" t="s">
        <v>226</v>
      </c>
      <c r="SA896" s="2" t="s">
        <v>226</v>
      </c>
      <c r="SB896" s="2" t="s">
        <v>226</v>
      </c>
      <c r="SC896" s="2" t="s">
        <v>226</v>
      </c>
      <c r="SD896" s="2" t="s">
        <v>226</v>
      </c>
      <c r="SE896" s="4">
        <v>132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</row>
    <row r="897">
      <c r="A897" s="2" t="s">
        <v>5516</v>
      </c>
      <c r="B897" s="2" t="s">
        <v>577</v>
      </c>
      <c r="C897" s="2" t="s">
        <v>5194</v>
      </c>
      <c r="D897" s="2" t="s">
        <v>215</v>
      </c>
      <c r="E897" s="2" t="s">
        <v>363</v>
      </c>
      <c r="F897" s="2" t="s">
        <v>5517</v>
      </c>
      <c r="G897" s="2" t="s">
        <v>5518</v>
      </c>
      <c r="H897" s="2" t="s">
        <v>5519</v>
      </c>
      <c r="I897" s="2" t="s">
        <v>5520</v>
      </c>
      <c r="J897" s="2" t="s">
        <v>582</v>
      </c>
      <c r="K897" s="2" t="s">
        <v>2782</v>
      </c>
      <c r="L897" s="3">
        <v>57.19</v>
      </c>
      <c r="M897" s="3">
        <v>60.05</v>
      </c>
      <c r="N897" s="3">
        <v>109.99</v>
      </c>
      <c r="O897" s="2" t="s">
        <v>283</v>
      </c>
      <c r="P897" s="2" t="s">
        <v>284</v>
      </c>
      <c r="Q897" s="2" t="s">
        <v>225</v>
      </c>
      <c r="R897" s="2" t="s">
        <v>226</v>
      </c>
      <c r="S897" s="2" t="s">
        <v>5521</v>
      </c>
      <c r="T897" s="2" t="s">
        <v>228</v>
      </c>
      <c r="U897" s="2" t="s">
        <v>2756</v>
      </c>
      <c r="V897" s="2" t="s">
        <v>970</v>
      </c>
      <c r="W897" s="2" t="s">
        <v>971</v>
      </c>
      <c r="X897" s="2" t="s">
        <v>231</v>
      </c>
      <c r="Y897" s="2" t="s">
        <v>1758</v>
      </c>
      <c r="Z897" s="4"/>
      <c r="AA897" s="4">
        <f>=ROUNDDOWN({0},0)</f>
      </c>
      <c r="AB897" s="5">
        <v>1</v>
      </c>
      <c r="AC897" s="2" t="s">
        <v>226</v>
      </c>
      <c r="AD897" s="4"/>
      <c r="AE897" s="4"/>
      <c r="AF897" s="6">
        <v>69</v>
      </c>
      <c r="AG897" s="6"/>
      <c r="AH897" s="7">
        <v>0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/>
      <c r="AQ897" s="8"/>
      <c r="AR897" s="4">
        <v>26</v>
      </c>
      <c r="AS897" s="8">
        <v>1569.09</v>
      </c>
      <c r="AT897" s="7">
        <v>-1</v>
      </c>
      <c r="AU897" s="7">
        <v>-1</v>
      </c>
      <c r="AV897" s="4">
        <v>2</v>
      </c>
      <c r="AW897" s="8">
        <v>152.35</v>
      </c>
      <c r="AX897" s="4">
        <v>141</v>
      </c>
      <c r="AY897" s="8">
        <v>11272.82</v>
      </c>
      <c r="AZ897" s="7">
        <v>-0.9858</v>
      </c>
      <c r="BA897" s="7">
        <v>-0.9865</v>
      </c>
      <c r="BB897" s="7"/>
      <c r="BC897" s="4">
        <v>2</v>
      </c>
      <c r="BD897" s="8">
        <v>152.35</v>
      </c>
      <c r="BE897" s="4">
        <v>248</v>
      </c>
      <c r="BF897" s="8">
        <v>19754.17</v>
      </c>
      <c r="BG897" s="7">
        <v>-0.9919</v>
      </c>
      <c r="BH897" s="7">
        <v>-0.9923</v>
      </c>
      <c r="BI897" s="7">
        <v>1</v>
      </c>
      <c r="BJ897" s="4"/>
      <c r="BK897" s="8"/>
      <c r="BL897" s="2" t="s">
        <v>5522</v>
      </c>
      <c r="BM897" s="7"/>
      <c r="BN897" s="7"/>
      <c r="BO897" s="4"/>
      <c r="BP897" s="8"/>
      <c r="BQ897" s="4"/>
      <c r="BR897" s="8"/>
      <c r="BS897" s="7"/>
      <c r="BT897" s="7"/>
      <c r="BU897" s="2" t="s">
        <v>239</v>
      </c>
      <c r="BV897" s="2" t="s">
        <v>237</v>
      </c>
      <c r="BW897" s="2" t="s">
        <v>226</v>
      </c>
      <c r="BX897" s="2" t="s">
        <v>226</v>
      </c>
      <c r="BY897" s="2" t="s">
        <v>238</v>
      </c>
      <c r="BZ897" s="2" t="s">
        <v>226</v>
      </c>
      <c r="CA897" s="4"/>
      <c r="CB897" s="8"/>
      <c r="CC897" s="4">
        <v>4</v>
      </c>
      <c r="CD897" s="8">
        <v>259.4</v>
      </c>
      <c r="CE897" s="7">
        <v>-1</v>
      </c>
      <c r="CF897" s="7">
        <v>-1</v>
      </c>
      <c r="CG897" s="2" t="s">
        <v>239</v>
      </c>
      <c r="CH897" s="2" t="s">
        <v>237</v>
      </c>
      <c r="CI897" s="2" t="s">
        <v>297</v>
      </c>
      <c r="CJ897" s="2" t="s">
        <v>2091</v>
      </c>
      <c r="CK897" s="2" t="s">
        <v>238</v>
      </c>
      <c r="CL897" s="2" t="s">
        <v>226</v>
      </c>
      <c r="CM897" s="4"/>
      <c r="CN897" s="8"/>
      <c r="CO897" s="4"/>
      <c r="CP897" s="8"/>
      <c r="CQ897" s="7"/>
      <c r="CR897" s="7"/>
      <c r="CS897" s="2" t="s">
        <v>239</v>
      </c>
      <c r="CT897" s="2" t="s">
        <v>237</v>
      </c>
      <c r="CU897" s="2" t="s">
        <v>498</v>
      </c>
      <c r="CV897" s="2" t="s">
        <v>2761</v>
      </c>
      <c r="CW897" s="2" t="s">
        <v>238</v>
      </c>
      <c r="CX897" s="2" t="s">
        <v>226</v>
      </c>
      <c r="CY897" s="4"/>
      <c r="CZ897" s="8"/>
      <c r="DA897" s="4"/>
      <c r="DB897" s="8"/>
      <c r="DC897" s="7"/>
      <c r="DD897" s="7"/>
      <c r="DE897" s="2" t="s">
        <v>239</v>
      </c>
      <c r="DF897" s="2" t="s">
        <v>237</v>
      </c>
      <c r="DG897" s="2" t="s">
        <v>376</v>
      </c>
      <c r="DH897" s="2" t="s">
        <v>3047</v>
      </c>
      <c r="DI897" s="2" t="s">
        <v>291</v>
      </c>
      <c r="DJ897" s="2" t="s">
        <v>226</v>
      </c>
      <c r="DK897" s="4"/>
      <c r="DL897" s="8"/>
      <c r="DM897" s="4">
        <v>2</v>
      </c>
      <c r="DN897" s="8">
        <v>99.09</v>
      </c>
      <c r="DO897" s="7">
        <v>-1</v>
      </c>
      <c r="DP897" s="7">
        <v>-1</v>
      </c>
      <c r="DQ897" s="2" t="s">
        <v>239</v>
      </c>
      <c r="DR897" s="2" t="s">
        <v>237</v>
      </c>
      <c r="DS897" s="2" t="s">
        <v>412</v>
      </c>
      <c r="DT897" s="2" t="s">
        <v>279</v>
      </c>
      <c r="DU897" s="2" t="s">
        <v>291</v>
      </c>
      <c r="DV897" s="2" t="s">
        <v>226</v>
      </c>
      <c r="DW897" s="4"/>
      <c r="DX897" s="8"/>
      <c r="DY897" s="4"/>
      <c r="DZ897" s="8"/>
      <c r="EA897" s="7"/>
      <c r="EB897" s="7"/>
      <c r="EC897" s="2" t="s">
        <v>239</v>
      </c>
      <c r="ED897" s="2" t="s">
        <v>237</v>
      </c>
      <c r="EE897" s="2" t="s">
        <v>1762</v>
      </c>
      <c r="EF897" s="2" t="s">
        <v>1655</v>
      </c>
      <c r="EG897" s="2" t="s">
        <v>238</v>
      </c>
      <c r="EH897" s="2" t="s">
        <v>226</v>
      </c>
      <c r="EI897" s="4"/>
      <c r="EJ897" s="8"/>
      <c r="EK897" s="4">
        <v>2</v>
      </c>
      <c r="EL897" s="8">
        <v>129.7</v>
      </c>
      <c r="EM897" s="7">
        <v>-1</v>
      </c>
      <c r="EN897" s="7">
        <v>-1</v>
      </c>
      <c r="EO897" s="2" t="s">
        <v>239</v>
      </c>
      <c r="EP897" s="2" t="s">
        <v>237</v>
      </c>
      <c r="EQ897" s="2" t="s">
        <v>449</v>
      </c>
      <c r="ER897" s="2" t="s">
        <v>509</v>
      </c>
      <c r="ES897" s="2" t="s">
        <v>238</v>
      </c>
      <c r="ET897" s="2" t="s">
        <v>226</v>
      </c>
      <c r="EU897" s="4"/>
      <c r="EV897" s="8"/>
      <c r="EW897" s="4">
        <v>18</v>
      </c>
      <c r="EX897" s="8">
        <v>1080.9</v>
      </c>
      <c r="EY897" s="7">
        <v>-1</v>
      </c>
      <c r="EZ897" s="7">
        <v>-1</v>
      </c>
      <c r="FA897" s="2" t="s">
        <v>239</v>
      </c>
      <c r="FB897" s="2" t="s">
        <v>237</v>
      </c>
      <c r="FC897" s="2" t="s">
        <v>400</v>
      </c>
      <c r="FD897" s="2" t="s">
        <v>541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237</v>
      </c>
      <c r="FO897" s="2" t="s">
        <v>1758</v>
      </c>
      <c r="FP897" s="2" t="s">
        <v>226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226</v>
      </c>
      <c r="FZ897" s="2" t="s">
        <v>226</v>
      </c>
      <c r="GA897" s="2" t="s">
        <v>226</v>
      </c>
      <c r="GB897" s="2" t="s">
        <v>226</v>
      </c>
      <c r="GC897" s="2" t="s">
        <v>226</v>
      </c>
      <c r="GD897" s="2" t="s">
        <v>226</v>
      </c>
      <c r="GE897" s="4"/>
      <c r="GF897" s="8"/>
      <c r="GG897" s="4"/>
      <c r="GH897" s="8"/>
      <c r="GI897" s="7"/>
      <c r="GJ897" s="7"/>
      <c r="GK897" s="2" t="s">
        <v>252</v>
      </c>
      <c r="GL897" s="2" t="s">
        <v>237</v>
      </c>
      <c r="GM897" s="2" t="s">
        <v>226</v>
      </c>
      <c r="GN897" s="2" t="s">
        <v>226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266</v>
      </c>
      <c r="GX897" s="2" t="s">
        <v>237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236</v>
      </c>
      <c r="HJ897" s="2" t="s">
        <v>237</v>
      </c>
      <c r="HK897" s="2" t="s">
        <v>226</v>
      </c>
      <c r="HL897" s="2" t="s">
        <v>226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236</v>
      </c>
      <c r="HV897" s="2" t="s">
        <v>237</v>
      </c>
      <c r="HW897" s="2" t="s">
        <v>226</v>
      </c>
      <c r="HX897" s="2" t="s">
        <v>226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252</v>
      </c>
      <c r="IH897" s="2" t="s">
        <v>237</v>
      </c>
      <c r="II897" s="2" t="s">
        <v>226</v>
      </c>
      <c r="IJ897" s="2" t="s">
        <v>226</v>
      </c>
      <c r="IK897" s="2" t="s">
        <v>238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252</v>
      </c>
      <c r="IT897" s="2" t="s">
        <v>237</v>
      </c>
      <c r="IU897" s="2" t="s">
        <v>226</v>
      </c>
      <c r="IV897" s="2" t="s">
        <v>226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252</v>
      </c>
      <c r="JF897" s="2" t="s">
        <v>237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252</v>
      </c>
      <c r="JR897" s="2" t="s">
        <v>237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237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252</v>
      </c>
      <c r="KP897" s="2" t="s">
        <v>237</v>
      </c>
      <c r="KQ897" s="2" t="s">
        <v>226</v>
      </c>
      <c r="KR897" s="2" t="s">
        <v>226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252</v>
      </c>
      <c r="LB897" s="2" t="s">
        <v>237</v>
      </c>
      <c r="LC897" s="2" t="s">
        <v>226</v>
      </c>
      <c r="LD897" s="2" t="s">
        <v>226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252</v>
      </c>
      <c r="LN897" s="2" t="s">
        <v>237</v>
      </c>
      <c r="LO897" s="2" t="s">
        <v>226</v>
      </c>
      <c r="LP897" s="2" t="s">
        <v>226</v>
      </c>
      <c r="LQ897" s="2" t="s">
        <v>238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226</v>
      </c>
      <c r="LZ897" s="2" t="s">
        <v>226</v>
      </c>
      <c r="MA897" s="2" t="s">
        <v>226</v>
      </c>
      <c r="MB897" s="2" t="s">
        <v>226</v>
      </c>
      <c r="MC897" s="2" t="s">
        <v>226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226</v>
      </c>
      <c r="ML897" s="2" t="s">
        <v>226</v>
      </c>
      <c r="MM897" s="2" t="s">
        <v>226</v>
      </c>
      <c r="MN897" s="2" t="s">
        <v>226</v>
      </c>
      <c r="MO897" s="2" t="s">
        <v>226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239</v>
      </c>
      <c r="MX897" s="2" t="s">
        <v>237</v>
      </c>
      <c r="MY897" s="2" t="s">
        <v>643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236</v>
      </c>
      <c r="NJ897" s="2" t="s">
        <v>237</v>
      </c>
      <c r="NK897" s="2" t="s">
        <v>226</v>
      </c>
      <c r="NL897" s="2" t="s">
        <v>226</v>
      </c>
      <c r="NM897" s="2" t="s">
        <v>238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239</v>
      </c>
      <c r="NV897" s="2" t="s">
        <v>237</v>
      </c>
      <c r="NW897" s="2" t="s">
        <v>1424</v>
      </c>
      <c r="NX897" s="2" t="s">
        <v>3998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252</v>
      </c>
      <c r="OH897" s="2" t="s">
        <v>237</v>
      </c>
      <c r="OI897" s="2" t="s">
        <v>226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252</v>
      </c>
      <c r="OT897" s="2" t="s">
        <v>237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239</v>
      </c>
      <c r="PF897" s="2" t="s">
        <v>237</v>
      </c>
      <c r="PG897" s="2" t="s">
        <v>3085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226</v>
      </c>
      <c r="PR897" s="2" t="s">
        <v>226</v>
      </c>
      <c r="PS897" s="2" t="s">
        <v>226</v>
      </c>
      <c r="PT897" s="2" t="s">
        <v>226</v>
      </c>
      <c r="PU897" s="2" t="s">
        <v>226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266</v>
      </c>
      <c r="QD897" s="2" t="s">
        <v>237</v>
      </c>
      <c r="QE897" s="2" t="s">
        <v>226</v>
      </c>
      <c r="QF897" s="2" t="s">
        <v>226</v>
      </c>
      <c r="QG897" s="2" t="s">
        <v>238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226</v>
      </c>
      <c r="QP897" s="2" t="s">
        <v>226</v>
      </c>
      <c r="QQ897" s="2" t="s">
        <v>226</v>
      </c>
      <c r="QR897" s="2" t="s">
        <v>226</v>
      </c>
      <c r="QS897" s="2" t="s">
        <v>226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266</v>
      </c>
      <c r="RB897" s="2" t="s">
        <v>237</v>
      </c>
      <c r="RC897" s="2" t="s">
        <v>226</v>
      </c>
      <c r="RD897" s="2" t="s">
        <v>226</v>
      </c>
      <c r="RE897" s="2" t="s">
        <v>238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252</v>
      </c>
      <c r="RN897" s="2" t="s">
        <v>237</v>
      </c>
      <c r="RO897" s="2" t="s">
        <v>226</v>
      </c>
      <c r="RP897" s="2" t="s">
        <v>226</v>
      </c>
      <c r="RQ897" s="2" t="s">
        <v>238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226</v>
      </c>
      <c r="RZ897" s="2" t="s">
        <v>226</v>
      </c>
      <c r="SA897" s="2" t="s">
        <v>226</v>
      </c>
      <c r="SB897" s="2" t="s">
        <v>226</v>
      </c>
      <c r="SC897" s="2" t="s">
        <v>226</v>
      </c>
      <c r="SD897" s="2" t="s">
        <v>226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</row>
    <row r="898">
      <c r="A898" s="2" t="s">
        <v>5523</v>
      </c>
      <c r="B898" s="2" t="s">
        <v>577</v>
      </c>
      <c r="C898" s="2" t="s">
        <v>5194</v>
      </c>
      <c r="D898" s="2" t="s">
        <v>215</v>
      </c>
      <c r="E898" s="2" t="s">
        <v>363</v>
      </c>
      <c r="F898" s="2" t="s">
        <v>5517</v>
      </c>
      <c r="G898" s="2" t="s">
        <v>5518</v>
      </c>
      <c r="H898" s="2" t="s">
        <v>5519</v>
      </c>
      <c r="I898" s="2" t="s">
        <v>5520</v>
      </c>
      <c r="J898" s="2" t="s">
        <v>221</v>
      </c>
      <c r="K898" s="2" t="s">
        <v>2782</v>
      </c>
      <c r="L898" s="3">
        <v>72.79</v>
      </c>
      <c r="M898" s="3">
        <v>76.43</v>
      </c>
      <c r="N898" s="3">
        <v>139.99</v>
      </c>
      <c r="O898" s="2" t="s">
        <v>302</v>
      </c>
      <c r="P898" s="2" t="s">
        <v>284</v>
      </c>
      <c r="Q898" s="2" t="s">
        <v>225</v>
      </c>
      <c r="R898" s="2" t="s">
        <v>226</v>
      </c>
      <c r="S898" s="2" t="s">
        <v>5521</v>
      </c>
      <c r="T898" s="2" t="s">
        <v>228</v>
      </c>
      <c r="U898" s="2" t="s">
        <v>489</v>
      </c>
      <c r="V898" s="2" t="s">
        <v>970</v>
      </c>
      <c r="W898" s="2" t="s">
        <v>971</v>
      </c>
      <c r="X898" s="2" t="s">
        <v>231</v>
      </c>
      <c r="Y898" s="2" t="s">
        <v>1758</v>
      </c>
      <c r="Z898" s="4"/>
      <c r="AA898" s="4">
        <f>=ROUNDDOWN({0},0)</f>
      </c>
      <c r="AB898" s="5"/>
      <c r="AC898" s="2" t="s">
        <v>226</v>
      </c>
      <c r="AD898" s="4"/>
      <c r="AE898" s="4"/>
      <c r="AF898" s="6">
        <v>69</v>
      </c>
      <c r="AG898" s="6"/>
      <c r="AH898" s="7">
        <v>0.0119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>
        <v>2</v>
      </c>
      <c r="AQ898" s="8">
        <v>152.35</v>
      </c>
      <c r="AR898" s="4">
        <v>47</v>
      </c>
      <c r="AS898" s="8">
        <v>3611.05</v>
      </c>
      <c r="AT898" s="7">
        <v>-0.9574</v>
      </c>
      <c r="AU898" s="7">
        <v>-0.9578</v>
      </c>
      <c r="AV898" s="4" t="s">
        <v>226</v>
      </c>
      <c r="AW898" s="8" t="s">
        <v>226</v>
      </c>
      <c r="AX898" s="4" t="s">
        <v>226</v>
      </c>
      <c r="AY898" s="8" t="s">
        <v>226</v>
      </c>
      <c r="AZ898" s="7" t="s">
        <v>226</v>
      </c>
      <c r="BA898" s="7" t="s">
        <v>226</v>
      </c>
      <c r="BB898" s="7">
        <v>1</v>
      </c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 t="s">
        <v>226</v>
      </c>
      <c r="BJ898" s="4">
        <v>2</v>
      </c>
      <c r="BK898" s="8">
        <v>152.35</v>
      </c>
      <c r="BL898" s="2" t="s">
        <v>4284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239</v>
      </c>
      <c r="BV898" s="2" t="s">
        <v>237</v>
      </c>
      <c r="BW898" s="2" t="s">
        <v>226</v>
      </c>
      <c r="BX898" s="2" t="s">
        <v>226</v>
      </c>
      <c r="BY898" s="2" t="s">
        <v>238</v>
      </c>
      <c r="BZ898" s="2" t="s">
        <v>226</v>
      </c>
      <c r="CA898" s="4"/>
      <c r="CB898" s="8"/>
      <c r="CC898" s="4">
        <v>2</v>
      </c>
      <c r="CD898" s="8">
        <v>165.08</v>
      </c>
      <c r="CE898" s="7">
        <v>-1</v>
      </c>
      <c r="CF898" s="7">
        <v>-1</v>
      </c>
      <c r="CG898" s="2" t="s">
        <v>239</v>
      </c>
      <c r="CH898" s="2" t="s">
        <v>237</v>
      </c>
      <c r="CI898" s="2" t="s">
        <v>297</v>
      </c>
      <c r="CJ898" s="2" t="s">
        <v>376</v>
      </c>
      <c r="CK898" s="2" t="s">
        <v>238</v>
      </c>
      <c r="CL898" s="2" t="s">
        <v>226</v>
      </c>
      <c r="CM898" s="4"/>
      <c r="CN898" s="8"/>
      <c r="CO898" s="4">
        <v>2</v>
      </c>
      <c r="CP898" s="8">
        <v>165.08</v>
      </c>
      <c r="CQ898" s="7">
        <v>-1</v>
      </c>
      <c r="CR898" s="7">
        <v>-1</v>
      </c>
      <c r="CS898" s="2" t="s">
        <v>239</v>
      </c>
      <c r="CT898" s="2" t="s">
        <v>237</v>
      </c>
      <c r="CU898" s="2" t="s">
        <v>498</v>
      </c>
      <c r="CV898" s="2" t="s">
        <v>926</v>
      </c>
      <c r="CW898" s="2" t="s">
        <v>238</v>
      </c>
      <c r="CX898" s="2" t="s">
        <v>226</v>
      </c>
      <c r="CY898" s="4">
        <v>1</v>
      </c>
      <c r="CZ898" s="8">
        <v>50.44</v>
      </c>
      <c r="DA898" s="4">
        <v>2</v>
      </c>
      <c r="DB898" s="8">
        <v>168.14</v>
      </c>
      <c r="DC898" s="7">
        <v>-0.5</v>
      </c>
      <c r="DD898" s="7">
        <v>-0.7</v>
      </c>
      <c r="DE898" s="2" t="s">
        <v>239</v>
      </c>
      <c r="DF898" s="2" t="s">
        <v>237</v>
      </c>
      <c r="DG898" s="2" t="s">
        <v>376</v>
      </c>
      <c r="DH898" s="2" t="s">
        <v>505</v>
      </c>
      <c r="DI898" s="2" t="s">
        <v>291</v>
      </c>
      <c r="DJ898" s="2" t="s">
        <v>226</v>
      </c>
      <c r="DK898" s="4"/>
      <c r="DL898" s="8"/>
      <c r="DM898" s="4">
        <v>8</v>
      </c>
      <c r="DN898" s="8">
        <v>557.94</v>
      </c>
      <c r="DO898" s="7">
        <v>-1</v>
      </c>
      <c r="DP898" s="7">
        <v>-1</v>
      </c>
      <c r="DQ898" s="2" t="s">
        <v>239</v>
      </c>
      <c r="DR898" s="2" t="s">
        <v>237</v>
      </c>
      <c r="DS898" s="2" t="s">
        <v>412</v>
      </c>
      <c r="DT898" s="2" t="s">
        <v>400</v>
      </c>
      <c r="DU898" s="2" t="s">
        <v>291</v>
      </c>
      <c r="DV898" s="2" t="s">
        <v>226</v>
      </c>
      <c r="DW898" s="4"/>
      <c r="DX898" s="8"/>
      <c r="DY898" s="4"/>
      <c r="DZ898" s="8"/>
      <c r="EA898" s="7"/>
      <c r="EB898" s="7"/>
      <c r="EC898" s="2" t="s">
        <v>239</v>
      </c>
      <c r="ED898" s="2" t="s">
        <v>237</v>
      </c>
      <c r="EE898" s="2" t="s">
        <v>1762</v>
      </c>
      <c r="EF898" s="2" t="s">
        <v>3163</v>
      </c>
      <c r="EG898" s="2" t="s">
        <v>238</v>
      </c>
      <c r="EH898" s="2" t="s">
        <v>226</v>
      </c>
      <c r="EI898" s="4"/>
      <c r="EJ898" s="8"/>
      <c r="EK898" s="4">
        <v>2</v>
      </c>
      <c r="EL898" s="8">
        <v>165.08</v>
      </c>
      <c r="EM898" s="7">
        <v>-1</v>
      </c>
      <c r="EN898" s="7">
        <v>-1</v>
      </c>
      <c r="EO898" s="2" t="s">
        <v>239</v>
      </c>
      <c r="EP898" s="2" t="s">
        <v>237</v>
      </c>
      <c r="EQ898" s="2" t="s">
        <v>379</v>
      </c>
      <c r="ER898" s="2" t="s">
        <v>3185</v>
      </c>
      <c r="ES898" s="2" t="s">
        <v>238</v>
      </c>
      <c r="ET898" s="2" t="s">
        <v>226</v>
      </c>
      <c r="EU898" s="4">
        <v>1</v>
      </c>
      <c r="EV898" s="8">
        <v>101.91</v>
      </c>
      <c r="EW898" s="4">
        <v>31</v>
      </c>
      <c r="EX898" s="8">
        <v>2389.73</v>
      </c>
      <c r="EY898" s="7">
        <v>-0.9677</v>
      </c>
      <c r="EZ898" s="7">
        <v>-0.9574</v>
      </c>
      <c r="FA898" s="2" t="s">
        <v>239</v>
      </c>
      <c r="FB898" s="2" t="s">
        <v>237</v>
      </c>
      <c r="FC898" s="2" t="s">
        <v>400</v>
      </c>
      <c r="FD898" s="2" t="s">
        <v>862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237</v>
      </c>
      <c r="FO898" s="2" t="s">
        <v>1758</v>
      </c>
      <c r="FP898" s="2" t="s">
        <v>226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226</v>
      </c>
      <c r="FZ898" s="2" t="s">
        <v>226</v>
      </c>
      <c r="GA898" s="2" t="s">
        <v>226</v>
      </c>
      <c r="GB898" s="2" t="s">
        <v>226</v>
      </c>
      <c r="GC898" s="2" t="s">
        <v>226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252</v>
      </c>
      <c r="GL898" s="2" t="s">
        <v>237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266</v>
      </c>
      <c r="GX898" s="2" t="s">
        <v>237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236</v>
      </c>
      <c r="HJ898" s="2" t="s">
        <v>237</v>
      </c>
      <c r="HK898" s="2" t="s">
        <v>226</v>
      </c>
      <c r="HL898" s="2" t="s">
        <v>226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236</v>
      </c>
      <c r="HV898" s="2" t="s">
        <v>237</v>
      </c>
      <c r="HW898" s="2" t="s">
        <v>226</v>
      </c>
      <c r="HX898" s="2" t="s">
        <v>226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252</v>
      </c>
      <c r="IH898" s="2" t="s">
        <v>237</v>
      </c>
      <c r="II898" s="2" t="s">
        <v>226</v>
      </c>
      <c r="IJ898" s="2" t="s">
        <v>226</v>
      </c>
      <c r="IK898" s="2" t="s">
        <v>238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252</v>
      </c>
      <c r="IT898" s="2" t="s">
        <v>237</v>
      </c>
      <c r="IU898" s="2" t="s">
        <v>226</v>
      </c>
      <c r="IV898" s="2" t="s">
        <v>226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252</v>
      </c>
      <c r="JF898" s="2" t="s">
        <v>237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252</v>
      </c>
      <c r="JR898" s="2" t="s">
        <v>237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237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252</v>
      </c>
      <c r="KP898" s="2" t="s">
        <v>237</v>
      </c>
      <c r="KQ898" s="2" t="s">
        <v>226</v>
      </c>
      <c r="KR898" s="2" t="s">
        <v>226</v>
      </c>
      <c r="KS898" s="2" t="s">
        <v>238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252</v>
      </c>
      <c r="LB898" s="2" t="s">
        <v>237</v>
      </c>
      <c r="LC898" s="2" t="s">
        <v>226</v>
      </c>
      <c r="LD898" s="2" t="s">
        <v>226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252</v>
      </c>
      <c r="LN898" s="2" t="s">
        <v>237</v>
      </c>
      <c r="LO898" s="2" t="s">
        <v>226</v>
      </c>
      <c r="LP898" s="2" t="s">
        <v>226</v>
      </c>
      <c r="LQ898" s="2" t="s">
        <v>238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226</v>
      </c>
      <c r="MA898" s="2" t="s">
        <v>226</v>
      </c>
      <c r="MB898" s="2" t="s">
        <v>226</v>
      </c>
      <c r="MC898" s="2" t="s">
        <v>226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226</v>
      </c>
      <c r="ML898" s="2" t="s">
        <v>226</v>
      </c>
      <c r="MM898" s="2" t="s">
        <v>226</v>
      </c>
      <c r="MN898" s="2" t="s">
        <v>226</v>
      </c>
      <c r="MO898" s="2" t="s">
        <v>226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239</v>
      </c>
      <c r="MX898" s="2" t="s">
        <v>237</v>
      </c>
      <c r="MY898" s="2" t="s">
        <v>643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236</v>
      </c>
      <c r="NJ898" s="2" t="s">
        <v>237</v>
      </c>
      <c r="NK898" s="2" t="s">
        <v>226</v>
      </c>
      <c r="NL898" s="2" t="s">
        <v>226</v>
      </c>
      <c r="NM898" s="2" t="s">
        <v>238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239</v>
      </c>
      <c r="NV898" s="2" t="s">
        <v>237</v>
      </c>
      <c r="NW898" s="2" t="s">
        <v>1424</v>
      </c>
      <c r="NX898" s="2" t="s">
        <v>3394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252</v>
      </c>
      <c r="OH898" s="2" t="s">
        <v>237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252</v>
      </c>
      <c r="OT898" s="2" t="s">
        <v>237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239</v>
      </c>
      <c r="PF898" s="2" t="s">
        <v>237</v>
      </c>
      <c r="PG898" s="2" t="s">
        <v>3085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226</v>
      </c>
      <c r="PR898" s="2" t="s">
        <v>226</v>
      </c>
      <c r="PS898" s="2" t="s">
        <v>226</v>
      </c>
      <c r="PT898" s="2" t="s">
        <v>226</v>
      </c>
      <c r="PU898" s="2" t="s">
        <v>226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266</v>
      </c>
      <c r="QD898" s="2" t="s">
        <v>237</v>
      </c>
      <c r="QE898" s="2" t="s">
        <v>226</v>
      </c>
      <c r="QF898" s="2" t="s">
        <v>226</v>
      </c>
      <c r="QG898" s="2" t="s">
        <v>238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226</v>
      </c>
      <c r="QP898" s="2" t="s">
        <v>226</v>
      </c>
      <c r="QQ898" s="2" t="s">
        <v>226</v>
      </c>
      <c r="QR898" s="2" t="s">
        <v>226</v>
      </c>
      <c r="QS898" s="2" t="s">
        <v>226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266</v>
      </c>
      <c r="RB898" s="2" t="s">
        <v>237</v>
      </c>
      <c r="RC898" s="2" t="s">
        <v>226</v>
      </c>
      <c r="RD898" s="2" t="s">
        <v>226</v>
      </c>
      <c r="RE898" s="2" t="s">
        <v>238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252</v>
      </c>
      <c r="RN898" s="2" t="s">
        <v>237</v>
      </c>
      <c r="RO898" s="2" t="s">
        <v>226</v>
      </c>
      <c r="RP898" s="2" t="s">
        <v>226</v>
      </c>
      <c r="RQ898" s="2" t="s">
        <v>238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226</v>
      </c>
      <c r="RZ898" s="2" t="s">
        <v>226</v>
      </c>
      <c r="SA898" s="2" t="s">
        <v>226</v>
      </c>
      <c r="SB898" s="2" t="s">
        <v>226</v>
      </c>
      <c r="SC898" s="2" t="s">
        <v>226</v>
      </c>
      <c r="SD898" s="2" t="s">
        <v>226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</row>
    <row r="899">
      <c r="A899" s="2" t="s">
        <v>5524</v>
      </c>
      <c r="B899" s="2" t="s">
        <v>577</v>
      </c>
      <c r="C899" s="2" t="s">
        <v>5194</v>
      </c>
      <c r="D899" s="2" t="s">
        <v>215</v>
      </c>
      <c r="E899" s="2" t="s">
        <v>363</v>
      </c>
      <c r="F899" s="2" t="s">
        <v>5517</v>
      </c>
      <c r="G899" s="2" t="s">
        <v>5518</v>
      </c>
      <c r="H899" s="2" t="s">
        <v>5519</v>
      </c>
      <c r="I899" s="2" t="s">
        <v>5520</v>
      </c>
      <c r="J899" s="2" t="s">
        <v>268</v>
      </c>
      <c r="K899" s="2" t="s">
        <v>2782</v>
      </c>
      <c r="L899" s="3">
        <v>83.19</v>
      </c>
      <c r="M899" s="3">
        <v>87.35</v>
      </c>
      <c r="N899" s="3">
        <v>159.99</v>
      </c>
      <c r="O899" s="2" t="s">
        <v>302</v>
      </c>
      <c r="P899" s="2" t="s">
        <v>284</v>
      </c>
      <c r="Q899" s="2" t="s">
        <v>225</v>
      </c>
      <c r="R899" s="2" t="s">
        <v>226</v>
      </c>
      <c r="S899" s="2" t="s">
        <v>5521</v>
      </c>
      <c r="T899" s="2" t="s">
        <v>228</v>
      </c>
      <c r="U899" s="2" t="s">
        <v>489</v>
      </c>
      <c r="V899" s="2" t="s">
        <v>970</v>
      </c>
      <c r="W899" s="2" t="s">
        <v>971</v>
      </c>
      <c r="X899" s="2" t="s">
        <v>231</v>
      </c>
      <c r="Y899" s="2" t="s">
        <v>1758</v>
      </c>
      <c r="Z899" s="4"/>
      <c r="AA899" s="4">
        <f>=ROUNDDOWN({0},0)</f>
      </c>
      <c r="AB899" s="5">
        <v>1</v>
      </c>
      <c r="AC899" s="2" t="s">
        <v>226</v>
      </c>
      <c r="AD899" s="4"/>
      <c r="AE899" s="4"/>
      <c r="AF899" s="6">
        <v>69</v>
      </c>
      <c r="AG899" s="6"/>
      <c r="AH899" s="7">
        <v>0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/>
      <c r="AQ899" s="8"/>
      <c r="AR899" s="4">
        <v>68</v>
      </c>
      <c r="AS899" s="8">
        <v>6092.68</v>
      </c>
      <c r="AT899" s="7">
        <v>-1</v>
      </c>
      <c r="AU899" s="7">
        <v>-1</v>
      </c>
      <c r="AV899" s="4" t="s">
        <v>226</v>
      </c>
      <c r="AW899" s="8" t="s">
        <v>226</v>
      </c>
      <c r="AX899" s="4" t="s">
        <v>226</v>
      </c>
      <c r="AY899" s="8" t="s">
        <v>226</v>
      </c>
      <c r="AZ899" s="7" t="s">
        <v>226</v>
      </c>
      <c r="BA899" s="7" t="s">
        <v>226</v>
      </c>
      <c r="BB899" s="7"/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 t="s">
        <v>226</v>
      </c>
      <c r="BJ899" s="4"/>
      <c r="BK899" s="8"/>
      <c r="BL899" s="2" t="s">
        <v>5525</v>
      </c>
      <c r="BM899" s="7"/>
      <c r="BN899" s="7"/>
      <c r="BO899" s="4"/>
      <c r="BP899" s="8"/>
      <c r="BQ899" s="4">
        <v>2</v>
      </c>
      <c r="BR899" s="8">
        <v>191.34</v>
      </c>
      <c r="BS899" s="7">
        <v>-1</v>
      </c>
      <c r="BT899" s="7">
        <v>-1</v>
      </c>
      <c r="BU899" s="2" t="s">
        <v>239</v>
      </c>
      <c r="BV899" s="2" t="s">
        <v>237</v>
      </c>
      <c r="BW899" s="2" t="s">
        <v>226</v>
      </c>
      <c r="BX899" s="2" t="s">
        <v>226</v>
      </c>
      <c r="BY899" s="2" t="s">
        <v>238</v>
      </c>
      <c r="BZ899" s="2" t="s">
        <v>226</v>
      </c>
      <c r="CA899" s="4"/>
      <c r="CB899" s="8"/>
      <c r="CC899" s="4">
        <v>5</v>
      </c>
      <c r="CD899" s="8">
        <v>471.7</v>
      </c>
      <c r="CE899" s="7">
        <v>-1</v>
      </c>
      <c r="CF899" s="7">
        <v>-1</v>
      </c>
      <c r="CG899" s="2" t="s">
        <v>239</v>
      </c>
      <c r="CH899" s="2" t="s">
        <v>237</v>
      </c>
      <c r="CI899" s="2" t="s">
        <v>297</v>
      </c>
      <c r="CJ899" s="2" t="s">
        <v>310</v>
      </c>
      <c r="CK899" s="2" t="s">
        <v>238</v>
      </c>
      <c r="CL899" s="2" t="s">
        <v>226</v>
      </c>
      <c r="CM899" s="4"/>
      <c r="CN899" s="8"/>
      <c r="CO899" s="4">
        <v>1</v>
      </c>
      <c r="CP899" s="8">
        <v>94.34</v>
      </c>
      <c r="CQ899" s="7">
        <v>-1</v>
      </c>
      <c r="CR899" s="7">
        <v>-1</v>
      </c>
      <c r="CS899" s="2" t="s">
        <v>239</v>
      </c>
      <c r="CT899" s="2" t="s">
        <v>237</v>
      </c>
      <c r="CU899" s="2" t="s">
        <v>498</v>
      </c>
      <c r="CV899" s="2" t="s">
        <v>1619</v>
      </c>
      <c r="CW899" s="2" t="s">
        <v>238</v>
      </c>
      <c r="CX899" s="2" t="s">
        <v>226</v>
      </c>
      <c r="CY899" s="4"/>
      <c r="CZ899" s="8"/>
      <c r="DA899" s="4">
        <v>6</v>
      </c>
      <c r="DB899" s="8">
        <v>576.48</v>
      </c>
      <c r="DC899" s="7">
        <v>-1</v>
      </c>
      <c r="DD899" s="7">
        <v>-1</v>
      </c>
      <c r="DE899" s="2" t="s">
        <v>239</v>
      </c>
      <c r="DF899" s="2" t="s">
        <v>237</v>
      </c>
      <c r="DG899" s="2" t="s">
        <v>376</v>
      </c>
      <c r="DH899" s="2" t="s">
        <v>377</v>
      </c>
      <c r="DI899" s="2" t="s">
        <v>291</v>
      </c>
      <c r="DJ899" s="2" t="s">
        <v>226</v>
      </c>
      <c r="DK899" s="4"/>
      <c r="DL899" s="8"/>
      <c r="DM899" s="4">
        <v>7</v>
      </c>
      <c r="DN899" s="8">
        <v>585.25</v>
      </c>
      <c r="DO899" s="7">
        <v>-1</v>
      </c>
      <c r="DP899" s="7">
        <v>-1</v>
      </c>
      <c r="DQ899" s="2" t="s">
        <v>239</v>
      </c>
      <c r="DR899" s="2" t="s">
        <v>237</v>
      </c>
      <c r="DS899" s="2" t="s">
        <v>412</v>
      </c>
      <c r="DT899" s="2" t="s">
        <v>258</v>
      </c>
      <c r="DU899" s="2" t="s">
        <v>291</v>
      </c>
      <c r="DV899" s="2" t="s">
        <v>226</v>
      </c>
      <c r="DW899" s="4"/>
      <c r="DX899" s="8"/>
      <c r="DY899" s="4">
        <v>2</v>
      </c>
      <c r="DZ899" s="8">
        <v>183.44</v>
      </c>
      <c r="EA899" s="7">
        <v>-1</v>
      </c>
      <c r="EB899" s="7">
        <v>-1</v>
      </c>
      <c r="EC899" s="2" t="s">
        <v>239</v>
      </c>
      <c r="ED899" s="2" t="s">
        <v>237</v>
      </c>
      <c r="EE899" s="2" t="s">
        <v>1762</v>
      </c>
      <c r="EF899" s="2" t="s">
        <v>3543</v>
      </c>
      <c r="EG899" s="2" t="s">
        <v>238</v>
      </c>
      <c r="EH899" s="2" t="s">
        <v>226</v>
      </c>
      <c r="EI899" s="4"/>
      <c r="EJ899" s="8"/>
      <c r="EK899" s="4">
        <v>4</v>
      </c>
      <c r="EL899" s="8">
        <v>377.36</v>
      </c>
      <c r="EM899" s="7">
        <v>-1</v>
      </c>
      <c r="EN899" s="7">
        <v>-1</v>
      </c>
      <c r="EO899" s="2" t="s">
        <v>239</v>
      </c>
      <c r="EP899" s="2" t="s">
        <v>237</v>
      </c>
      <c r="EQ899" s="2" t="s">
        <v>379</v>
      </c>
      <c r="ER899" s="2" t="s">
        <v>457</v>
      </c>
      <c r="ES899" s="2" t="s">
        <v>238</v>
      </c>
      <c r="ET899" s="2" t="s">
        <v>226</v>
      </c>
      <c r="EU899" s="4"/>
      <c r="EV899" s="8"/>
      <c r="EW899" s="4">
        <v>40</v>
      </c>
      <c r="EX899" s="8">
        <v>3467.78</v>
      </c>
      <c r="EY899" s="7">
        <v>-1</v>
      </c>
      <c r="EZ899" s="7">
        <v>-1</v>
      </c>
      <c r="FA899" s="2" t="s">
        <v>239</v>
      </c>
      <c r="FB899" s="2" t="s">
        <v>237</v>
      </c>
      <c r="FC899" s="2" t="s">
        <v>400</v>
      </c>
      <c r="FD899" s="2" t="s">
        <v>791</v>
      </c>
      <c r="FE899" s="2" t="s">
        <v>238</v>
      </c>
      <c r="FF899" s="2" t="s">
        <v>226</v>
      </c>
      <c r="FG899" s="4"/>
      <c r="FH899" s="8"/>
      <c r="FI899" s="4">
        <v>1</v>
      </c>
      <c r="FJ899" s="8">
        <v>144.99</v>
      </c>
      <c r="FK899" s="7">
        <v>-1</v>
      </c>
      <c r="FL899" s="7">
        <v>-1</v>
      </c>
      <c r="FM899" s="2" t="s">
        <v>239</v>
      </c>
      <c r="FN899" s="2" t="s">
        <v>237</v>
      </c>
      <c r="FO899" s="2" t="s">
        <v>1758</v>
      </c>
      <c r="FP899" s="2" t="s">
        <v>2580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226</v>
      </c>
      <c r="FZ899" s="2" t="s">
        <v>226</v>
      </c>
      <c r="GA899" s="2" t="s">
        <v>226</v>
      </c>
      <c r="GB899" s="2" t="s">
        <v>226</v>
      </c>
      <c r="GC899" s="2" t="s">
        <v>226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252</v>
      </c>
      <c r="GL899" s="2" t="s">
        <v>237</v>
      </c>
      <c r="GM899" s="2" t="s">
        <v>226</v>
      </c>
      <c r="GN899" s="2" t="s">
        <v>226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266</v>
      </c>
      <c r="GX899" s="2" t="s">
        <v>237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237</v>
      </c>
      <c r="HK899" s="2" t="s">
        <v>226</v>
      </c>
      <c r="HL899" s="2" t="s">
        <v>226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236</v>
      </c>
      <c r="HV899" s="2" t="s">
        <v>237</v>
      </c>
      <c r="HW899" s="2" t="s">
        <v>226</v>
      </c>
      <c r="HX899" s="2" t="s">
        <v>226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252</v>
      </c>
      <c r="IH899" s="2" t="s">
        <v>237</v>
      </c>
      <c r="II899" s="2" t="s">
        <v>226</v>
      </c>
      <c r="IJ899" s="2" t="s">
        <v>226</v>
      </c>
      <c r="IK899" s="2" t="s">
        <v>238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252</v>
      </c>
      <c r="IT899" s="2" t="s">
        <v>237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252</v>
      </c>
      <c r="JF899" s="2" t="s">
        <v>237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237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237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252</v>
      </c>
      <c r="KP899" s="2" t="s">
        <v>237</v>
      </c>
      <c r="KQ899" s="2" t="s">
        <v>226</v>
      </c>
      <c r="KR899" s="2" t="s">
        <v>226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252</v>
      </c>
      <c r="LB899" s="2" t="s">
        <v>237</v>
      </c>
      <c r="LC899" s="2" t="s">
        <v>226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252</v>
      </c>
      <c r="LN899" s="2" t="s">
        <v>237</v>
      </c>
      <c r="LO899" s="2" t="s">
        <v>226</v>
      </c>
      <c r="LP899" s="2" t="s">
        <v>226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226</v>
      </c>
      <c r="MA899" s="2" t="s">
        <v>226</v>
      </c>
      <c r="MB899" s="2" t="s">
        <v>226</v>
      </c>
      <c r="MC899" s="2" t="s">
        <v>226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226</v>
      </c>
      <c r="ML899" s="2" t="s">
        <v>226</v>
      </c>
      <c r="MM899" s="2" t="s">
        <v>226</v>
      </c>
      <c r="MN899" s="2" t="s">
        <v>226</v>
      </c>
      <c r="MO899" s="2" t="s">
        <v>226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448</v>
      </c>
      <c r="MX899" s="2" t="s">
        <v>237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236</v>
      </c>
      <c r="NJ899" s="2" t="s">
        <v>237</v>
      </c>
      <c r="NK899" s="2" t="s">
        <v>226</v>
      </c>
      <c r="NL899" s="2" t="s">
        <v>226</v>
      </c>
      <c r="NM899" s="2" t="s">
        <v>238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239</v>
      </c>
      <c r="NV899" s="2" t="s">
        <v>237</v>
      </c>
      <c r="NW899" s="2" t="s">
        <v>1424</v>
      </c>
      <c r="NX899" s="2" t="s">
        <v>2853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252</v>
      </c>
      <c r="OH899" s="2" t="s">
        <v>237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252</v>
      </c>
      <c r="OT899" s="2" t="s">
        <v>237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239</v>
      </c>
      <c r="PF899" s="2" t="s">
        <v>237</v>
      </c>
      <c r="PG899" s="2" t="s">
        <v>3085</v>
      </c>
      <c r="PH899" s="2" t="s">
        <v>226</v>
      </c>
      <c r="PI899" s="2" t="s">
        <v>238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226</v>
      </c>
      <c r="PR899" s="2" t="s">
        <v>226</v>
      </c>
      <c r="PS899" s="2" t="s">
        <v>226</v>
      </c>
      <c r="PT899" s="2" t="s">
        <v>226</v>
      </c>
      <c r="PU899" s="2" t="s">
        <v>226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266</v>
      </c>
      <c r="QD899" s="2" t="s">
        <v>237</v>
      </c>
      <c r="QE899" s="2" t="s">
        <v>226</v>
      </c>
      <c r="QF899" s="2" t="s">
        <v>226</v>
      </c>
      <c r="QG899" s="2" t="s">
        <v>238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226</v>
      </c>
      <c r="QP899" s="2" t="s">
        <v>226</v>
      </c>
      <c r="QQ899" s="2" t="s">
        <v>226</v>
      </c>
      <c r="QR899" s="2" t="s">
        <v>226</v>
      </c>
      <c r="QS899" s="2" t="s">
        <v>226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266</v>
      </c>
      <c r="RB899" s="2" t="s">
        <v>237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252</v>
      </c>
      <c r="RN899" s="2" t="s">
        <v>237</v>
      </c>
      <c r="RO899" s="2" t="s">
        <v>226</v>
      </c>
      <c r="RP899" s="2" t="s">
        <v>226</v>
      </c>
      <c r="RQ899" s="2" t="s">
        <v>238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226</v>
      </c>
      <c r="RZ899" s="2" t="s">
        <v>226</v>
      </c>
      <c r="SA899" s="2" t="s">
        <v>226</v>
      </c>
      <c r="SB899" s="2" t="s">
        <v>226</v>
      </c>
      <c r="SC899" s="2" t="s">
        <v>226</v>
      </c>
      <c r="SD899" s="2" t="s">
        <v>226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</row>
    <row r="900">
      <c r="A900" s="2" t="s">
        <v>5526</v>
      </c>
      <c r="B900" s="2" t="s">
        <v>577</v>
      </c>
      <c r="C900" s="2" t="s">
        <v>5194</v>
      </c>
      <c r="D900" s="2" t="s">
        <v>215</v>
      </c>
      <c r="E900" s="2" t="s">
        <v>363</v>
      </c>
      <c r="F900" s="2" t="s">
        <v>5517</v>
      </c>
      <c r="G900" s="2" t="s">
        <v>5518</v>
      </c>
      <c r="H900" s="2" t="s">
        <v>5519</v>
      </c>
      <c r="I900" s="2" t="s">
        <v>5520</v>
      </c>
      <c r="J900" s="2" t="s">
        <v>582</v>
      </c>
      <c r="K900" s="2" t="s">
        <v>282</v>
      </c>
      <c r="L900" s="3">
        <v>57.19</v>
      </c>
      <c r="M900" s="3">
        <v>60.05</v>
      </c>
      <c r="N900" s="3">
        <v>109.99</v>
      </c>
      <c r="O900" s="2" t="s">
        <v>283</v>
      </c>
      <c r="P900" s="2" t="s">
        <v>284</v>
      </c>
      <c r="Q900" s="2" t="s">
        <v>225</v>
      </c>
      <c r="R900" s="2" t="s">
        <v>226</v>
      </c>
      <c r="S900" s="2" t="s">
        <v>5527</v>
      </c>
      <c r="T900" s="2" t="s">
        <v>228</v>
      </c>
      <c r="U900" s="2" t="s">
        <v>2756</v>
      </c>
      <c r="V900" s="2" t="s">
        <v>970</v>
      </c>
      <c r="W900" s="2" t="s">
        <v>971</v>
      </c>
      <c r="X900" s="2" t="s">
        <v>231</v>
      </c>
      <c r="Y900" s="2" t="s">
        <v>1758</v>
      </c>
      <c r="Z900" s="4"/>
      <c r="AA900" s="4">
        <f>=ROUNDDOWN({0},0)</f>
      </c>
      <c r="AB900" s="5">
        <v>1</v>
      </c>
      <c r="AC900" s="2" t="s">
        <v>226</v>
      </c>
      <c r="AD900" s="4"/>
      <c r="AE900" s="4"/>
      <c r="AF900" s="6">
        <v>69</v>
      </c>
      <c r="AG900" s="6"/>
      <c r="AH900" s="7">
        <v>0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/>
      <c r="AQ900" s="8"/>
      <c r="AR900" s="4">
        <v>17</v>
      </c>
      <c r="AS900" s="8">
        <v>1037.65</v>
      </c>
      <c r="AT900" s="7">
        <v>-1</v>
      </c>
      <c r="AU900" s="7">
        <v>-1</v>
      </c>
      <c r="AV900" s="4" t="s">
        <v>226</v>
      </c>
      <c r="AW900" s="8" t="s">
        <v>226</v>
      </c>
      <c r="AX900" s="4">
        <v>107</v>
      </c>
      <c r="AY900" s="8">
        <v>8481.35</v>
      </c>
      <c r="AZ900" s="7" t="s">
        <v>226</v>
      </c>
      <c r="BA900" s="7" t="s">
        <v>226</v>
      </c>
      <c r="BB900" s="7"/>
      <c r="BC900" s="4" t="s">
        <v>226</v>
      </c>
      <c r="BD900" s="8" t="s">
        <v>226</v>
      </c>
      <c r="BE900" s="4" t="s">
        <v>226</v>
      </c>
      <c r="BF900" s="8" t="s">
        <v>226</v>
      </c>
      <c r="BG900" s="7" t="s">
        <v>226</v>
      </c>
      <c r="BH900" s="7" t="s">
        <v>226</v>
      </c>
      <c r="BI900" s="7" t="s">
        <v>226</v>
      </c>
      <c r="BJ900" s="4"/>
      <c r="BK900" s="8"/>
      <c r="BL900" s="2" t="s">
        <v>336</v>
      </c>
      <c r="BM900" s="7"/>
      <c r="BN900" s="7"/>
      <c r="BO900" s="4"/>
      <c r="BP900" s="8"/>
      <c r="BQ900" s="4"/>
      <c r="BR900" s="8"/>
      <c r="BS900" s="7"/>
      <c r="BT900" s="7"/>
      <c r="BU900" s="2" t="s">
        <v>239</v>
      </c>
      <c r="BV900" s="2" t="s">
        <v>237</v>
      </c>
      <c r="BW900" s="2" t="s">
        <v>226</v>
      </c>
      <c r="BX900" s="2" t="s">
        <v>226</v>
      </c>
      <c r="BY900" s="2" t="s">
        <v>238</v>
      </c>
      <c r="BZ900" s="2" t="s">
        <v>226</v>
      </c>
      <c r="CA900" s="4"/>
      <c r="CB900" s="8"/>
      <c r="CC900" s="4">
        <v>1</v>
      </c>
      <c r="CD900" s="8">
        <v>64.85</v>
      </c>
      <c r="CE900" s="7">
        <v>-1</v>
      </c>
      <c r="CF900" s="7">
        <v>-1</v>
      </c>
      <c r="CG900" s="2" t="s">
        <v>239</v>
      </c>
      <c r="CH900" s="2" t="s">
        <v>237</v>
      </c>
      <c r="CI900" s="2" t="s">
        <v>297</v>
      </c>
      <c r="CJ900" s="2" t="s">
        <v>5528</v>
      </c>
      <c r="CK900" s="2" t="s">
        <v>238</v>
      </c>
      <c r="CL900" s="2" t="s">
        <v>226</v>
      </c>
      <c r="CM900" s="4"/>
      <c r="CN900" s="8"/>
      <c r="CO900" s="4"/>
      <c r="CP900" s="8"/>
      <c r="CQ900" s="7"/>
      <c r="CR900" s="7"/>
      <c r="CS900" s="2" t="s">
        <v>239</v>
      </c>
      <c r="CT900" s="2" t="s">
        <v>237</v>
      </c>
      <c r="CU900" s="2" t="s">
        <v>498</v>
      </c>
      <c r="CV900" s="2" t="s">
        <v>2789</v>
      </c>
      <c r="CW900" s="2" t="s">
        <v>238</v>
      </c>
      <c r="CX900" s="2" t="s">
        <v>226</v>
      </c>
      <c r="CY900" s="4"/>
      <c r="CZ900" s="8"/>
      <c r="DA900" s="4">
        <v>2</v>
      </c>
      <c r="DB900" s="8">
        <v>132.1</v>
      </c>
      <c r="DC900" s="7">
        <v>-1</v>
      </c>
      <c r="DD900" s="7">
        <v>-1</v>
      </c>
      <c r="DE900" s="2" t="s">
        <v>239</v>
      </c>
      <c r="DF900" s="2" t="s">
        <v>237</v>
      </c>
      <c r="DG900" s="2" t="s">
        <v>376</v>
      </c>
      <c r="DH900" s="2" t="s">
        <v>501</v>
      </c>
      <c r="DI900" s="2" t="s">
        <v>291</v>
      </c>
      <c r="DJ900" s="2" t="s">
        <v>226</v>
      </c>
      <c r="DK900" s="4"/>
      <c r="DL900" s="8"/>
      <c r="DM900" s="4"/>
      <c r="DN900" s="8"/>
      <c r="DO900" s="7"/>
      <c r="DP900" s="7"/>
      <c r="DQ900" s="2" t="s">
        <v>239</v>
      </c>
      <c r="DR900" s="2" t="s">
        <v>237</v>
      </c>
      <c r="DS900" s="2" t="s">
        <v>412</v>
      </c>
      <c r="DT900" s="2" t="s">
        <v>1081</v>
      </c>
      <c r="DU900" s="2" t="s">
        <v>291</v>
      </c>
      <c r="DV900" s="2" t="s">
        <v>226</v>
      </c>
      <c r="DW900" s="4"/>
      <c r="DX900" s="8"/>
      <c r="DY900" s="4"/>
      <c r="DZ900" s="8"/>
      <c r="EA900" s="7"/>
      <c r="EB900" s="7"/>
      <c r="EC900" s="2" t="s">
        <v>239</v>
      </c>
      <c r="ED900" s="2" t="s">
        <v>237</v>
      </c>
      <c r="EE900" s="2" t="s">
        <v>1762</v>
      </c>
      <c r="EF900" s="2" t="s">
        <v>2267</v>
      </c>
      <c r="EG900" s="2" t="s">
        <v>238</v>
      </c>
      <c r="EH900" s="2" t="s">
        <v>226</v>
      </c>
      <c r="EI900" s="4"/>
      <c r="EJ900" s="8"/>
      <c r="EK900" s="4"/>
      <c r="EL900" s="8"/>
      <c r="EM900" s="7"/>
      <c r="EN900" s="7"/>
      <c r="EO900" s="2" t="s">
        <v>239</v>
      </c>
      <c r="EP900" s="2" t="s">
        <v>237</v>
      </c>
      <c r="EQ900" s="2" t="s">
        <v>379</v>
      </c>
      <c r="ER900" s="2" t="s">
        <v>400</v>
      </c>
      <c r="ES900" s="2" t="s">
        <v>238</v>
      </c>
      <c r="ET900" s="2" t="s">
        <v>226</v>
      </c>
      <c r="EU900" s="4"/>
      <c r="EV900" s="8"/>
      <c r="EW900" s="4">
        <v>14</v>
      </c>
      <c r="EX900" s="8">
        <v>840.7</v>
      </c>
      <c r="EY900" s="7">
        <v>-1</v>
      </c>
      <c r="EZ900" s="7">
        <v>-1</v>
      </c>
      <c r="FA900" s="2" t="s">
        <v>239</v>
      </c>
      <c r="FB900" s="2" t="s">
        <v>237</v>
      </c>
      <c r="FC900" s="2" t="s">
        <v>400</v>
      </c>
      <c r="FD900" s="2" t="s">
        <v>541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237</v>
      </c>
      <c r="FO900" s="2" t="s">
        <v>1758</v>
      </c>
      <c r="FP900" s="2" t="s">
        <v>226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226</v>
      </c>
      <c r="FZ900" s="2" t="s">
        <v>226</v>
      </c>
      <c r="GA900" s="2" t="s">
        <v>226</v>
      </c>
      <c r="GB900" s="2" t="s">
        <v>226</v>
      </c>
      <c r="GC900" s="2" t="s">
        <v>226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252</v>
      </c>
      <c r="GL900" s="2" t="s">
        <v>237</v>
      </c>
      <c r="GM900" s="2" t="s">
        <v>226</v>
      </c>
      <c r="GN900" s="2" t="s">
        <v>226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266</v>
      </c>
      <c r="GX900" s="2" t="s">
        <v>237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252</v>
      </c>
      <c r="HJ900" s="2" t="s">
        <v>237</v>
      </c>
      <c r="HK900" s="2" t="s">
        <v>226</v>
      </c>
      <c r="HL900" s="2" t="s">
        <v>226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236</v>
      </c>
      <c r="HV900" s="2" t="s">
        <v>237</v>
      </c>
      <c r="HW900" s="2" t="s">
        <v>226</v>
      </c>
      <c r="HX900" s="2" t="s">
        <v>226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252</v>
      </c>
      <c r="IH900" s="2" t="s">
        <v>237</v>
      </c>
      <c r="II900" s="2" t="s">
        <v>226</v>
      </c>
      <c r="IJ900" s="2" t="s">
        <v>226</v>
      </c>
      <c r="IK900" s="2" t="s">
        <v>238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252</v>
      </c>
      <c r="IT900" s="2" t="s">
        <v>237</v>
      </c>
      <c r="IU900" s="2" t="s">
        <v>226</v>
      </c>
      <c r="IV900" s="2" t="s">
        <v>226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252</v>
      </c>
      <c r="JF900" s="2" t="s">
        <v>237</v>
      </c>
      <c r="JG900" s="2" t="s">
        <v>226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252</v>
      </c>
      <c r="JR900" s="2" t="s">
        <v>237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237</v>
      </c>
      <c r="KE900" s="2" t="s">
        <v>226</v>
      </c>
      <c r="KF900" s="2" t="s">
        <v>226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252</v>
      </c>
      <c r="KP900" s="2" t="s">
        <v>237</v>
      </c>
      <c r="KQ900" s="2" t="s">
        <v>226</v>
      </c>
      <c r="KR900" s="2" t="s">
        <v>226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252</v>
      </c>
      <c r="LB900" s="2" t="s">
        <v>237</v>
      </c>
      <c r="LC900" s="2" t="s">
        <v>226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252</v>
      </c>
      <c r="LN900" s="2" t="s">
        <v>237</v>
      </c>
      <c r="LO900" s="2" t="s">
        <v>226</v>
      </c>
      <c r="LP900" s="2" t="s">
        <v>226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226</v>
      </c>
      <c r="ML900" s="2" t="s">
        <v>226</v>
      </c>
      <c r="MM900" s="2" t="s">
        <v>226</v>
      </c>
      <c r="MN900" s="2" t="s">
        <v>226</v>
      </c>
      <c r="MO900" s="2" t="s">
        <v>226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239</v>
      </c>
      <c r="MX900" s="2" t="s">
        <v>237</v>
      </c>
      <c r="MY900" s="2" t="s">
        <v>226</v>
      </c>
      <c r="MZ900" s="2" t="s">
        <v>226</v>
      </c>
      <c r="NA900" s="2" t="s">
        <v>238</v>
      </c>
      <c r="NB900" s="2" t="s">
        <v>226</v>
      </c>
      <c r="NC900" s="4"/>
      <c r="ND900" s="8"/>
      <c r="NE900" s="4"/>
      <c r="NF900" s="8"/>
      <c r="NG900" s="7"/>
      <c r="NH900" s="7"/>
      <c r="NI900" s="2" t="s">
        <v>252</v>
      </c>
      <c r="NJ900" s="2" t="s">
        <v>223</v>
      </c>
      <c r="NK900" s="2" t="s">
        <v>226</v>
      </c>
      <c r="NL900" s="2" t="s">
        <v>226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239</v>
      </c>
      <c r="NV900" s="2" t="s">
        <v>237</v>
      </c>
      <c r="NW900" s="2" t="s">
        <v>1424</v>
      </c>
      <c r="NX900" s="2" t="s">
        <v>226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252</v>
      </c>
      <c r="OH900" s="2" t="s">
        <v>237</v>
      </c>
      <c r="OI900" s="2" t="s">
        <v>226</v>
      </c>
      <c r="OJ900" s="2" t="s">
        <v>226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252</v>
      </c>
      <c r="OT900" s="2" t="s">
        <v>237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252</v>
      </c>
      <c r="PF900" s="2" t="s">
        <v>237</v>
      </c>
      <c r="PG900" s="2" t="s">
        <v>226</v>
      </c>
      <c r="PH900" s="2" t="s">
        <v>226</v>
      </c>
      <c r="PI900" s="2" t="s">
        <v>238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226</v>
      </c>
      <c r="PR900" s="2" t="s">
        <v>226</v>
      </c>
      <c r="PS900" s="2" t="s">
        <v>226</v>
      </c>
      <c r="PT900" s="2" t="s">
        <v>226</v>
      </c>
      <c r="PU900" s="2" t="s">
        <v>226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266</v>
      </c>
      <c r="QD900" s="2" t="s">
        <v>237</v>
      </c>
      <c r="QE900" s="2" t="s">
        <v>226</v>
      </c>
      <c r="QF900" s="2" t="s">
        <v>226</v>
      </c>
      <c r="QG900" s="2" t="s">
        <v>238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226</v>
      </c>
      <c r="QP900" s="2" t="s">
        <v>226</v>
      </c>
      <c r="QQ900" s="2" t="s">
        <v>226</v>
      </c>
      <c r="QR900" s="2" t="s">
        <v>226</v>
      </c>
      <c r="QS900" s="2" t="s">
        <v>226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266</v>
      </c>
      <c r="RB900" s="2" t="s">
        <v>237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252</v>
      </c>
      <c r="RN900" s="2" t="s">
        <v>237</v>
      </c>
      <c r="RO900" s="2" t="s">
        <v>226</v>
      </c>
      <c r="RP900" s="2" t="s">
        <v>226</v>
      </c>
      <c r="RQ900" s="2" t="s">
        <v>238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226</v>
      </c>
      <c r="RZ900" s="2" t="s">
        <v>226</v>
      </c>
      <c r="SA900" s="2" t="s">
        <v>226</v>
      </c>
      <c r="SB900" s="2" t="s">
        <v>226</v>
      </c>
      <c r="SC900" s="2" t="s">
        <v>226</v>
      </c>
      <c r="SD900" s="2" t="s">
        <v>226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</row>
    <row r="901">
      <c r="A901" s="2" t="s">
        <v>5529</v>
      </c>
      <c r="B901" s="2" t="s">
        <v>577</v>
      </c>
      <c r="C901" s="2" t="s">
        <v>5194</v>
      </c>
      <c r="D901" s="2" t="s">
        <v>215</v>
      </c>
      <c r="E901" s="2" t="s">
        <v>363</v>
      </c>
      <c r="F901" s="2" t="s">
        <v>5517</v>
      </c>
      <c r="G901" s="2" t="s">
        <v>5518</v>
      </c>
      <c r="H901" s="2" t="s">
        <v>5519</v>
      </c>
      <c r="I901" s="2" t="s">
        <v>5520</v>
      </c>
      <c r="J901" s="2" t="s">
        <v>221</v>
      </c>
      <c r="K901" s="2" t="s">
        <v>282</v>
      </c>
      <c r="L901" s="3">
        <v>72.79</v>
      </c>
      <c r="M901" s="3">
        <v>76.43</v>
      </c>
      <c r="N901" s="3">
        <v>139.99</v>
      </c>
      <c r="O901" s="2" t="s">
        <v>283</v>
      </c>
      <c r="P901" s="2" t="s">
        <v>284</v>
      </c>
      <c r="Q901" s="2" t="s">
        <v>225</v>
      </c>
      <c r="R901" s="2" t="s">
        <v>226</v>
      </c>
      <c r="S901" s="2" t="s">
        <v>5527</v>
      </c>
      <c r="T901" s="2" t="s">
        <v>228</v>
      </c>
      <c r="U901" s="2" t="s">
        <v>489</v>
      </c>
      <c r="V901" s="2" t="s">
        <v>970</v>
      </c>
      <c r="W901" s="2" t="s">
        <v>971</v>
      </c>
      <c r="X901" s="2" t="s">
        <v>231</v>
      </c>
      <c r="Y901" s="2" t="s">
        <v>1758</v>
      </c>
      <c r="Z901" s="4"/>
      <c r="AA901" s="4">
        <f>=ROUNDDOWN({0},0)</f>
      </c>
      <c r="AB901" s="5">
        <v>3</v>
      </c>
      <c r="AC901" s="2" t="s">
        <v>226</v>
      </c>
      <c r="AD901" s="4"/>
      <c r="AE901" s="4"/>
      <c r="AF901" s="6">
        <v>69</v>
      </c>
      <c r="AG901" s="6"/>
      <c r="AH901" s="7">
        <v>0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/>
      <c r="AQ901" s="8"/>
      <c r="AR901" s="4">
        <v>31</v>
      </c>
      <c r="AS901" s="8">
        <v>2365.12</v>
      </c>
      <c r="AT901" s="7">
        <v>-1</v>
      </c>
      <c r="AU901" s="7">
        <v>-1</v>
      </c>
      <c r="AV901" s="4" t="s">
        <v>226</v>
      </c>
      <c r="AW901" s="8" t="s">
        <v>226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/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 t="s">
        <v>226</v>
      </c>
      <c r="BJ901" s="4"/>
      <c r="BK901" s="8"/>
      <c r="BL901" s="2" t="s">
        <v>5357</v>
      </c>
      <c r="BM901" s="7"/>
      <c r="BN901" s="7"/>
      <c r="BO901" s="4"/>
      <c r="BP901" s="8"/>
      <c r="BQ901" s="4">
        <v>1</v>
      </c>
      <c r="BR901" s="8">
        <v>83.71</v>
      </c>
      <c r="BS901" s="7">
        <v>-1</v>
      </c>
      <c r="BT901" s="7">
        <v>-1</v>
      </c>
      <c r="BU901" s="2" t="s">
        <v>239</v>
      </c>
      <c r="BV901" s="2" t="s">
        <v>237</v>
      </c>
      <c r="BW901" s="2" t="s">
        <v>226</v>
      </c>
      <c r="BX901" s="2" t="s">
        <v>226</v>
      </c>
      <c r="BY901" s="2" t="s">
        <v>238</v>
      </c>
      <c r="BZ901" s="2" t="s">
        <v>226</v>
      </c>
      <c r="CA901" s="4"/>
      <c r="CB901" s="8"/>
      <c r="CC901" s="4">
        <v>1</v>
      </c>
      <c r="CD901" s="8">
        <v>82.54</v>
      </c>
      <c r="CE901" s="7">
        <v>-1</v>
      </c>
      <c r="CF901" s="7">
        <v>-1</v>
      </c>
      <c r="CG901" s="2" t="s">
        <v>239</v>
      </c>
      <c r="CH901" s="2" t="s">
        <v>237</v>
      </c>
      <c r="CI901" s="2" t="s">
        <v>297</v>
      </c>
      <c r="CJ901" s="2" t="s">
        <v>1081</v>
      </c>
      <c r="CK901" s="2" t="s">
        <v>238</v>
      </c>
      <c r="CL901" s="2" t="s">
        <v>226</v>
      </c>
      <c r="CM901" s="4"/>
      <c r="CN901" s="8"/>
      <c r="CO901" s="4">
        <v>1</v>
      </c>
      <c r="CP901" s="8">
        <v>82.54</v>
      </c>
      <c r="CQ901" s="7">
        <v>-1</v>
      </c>
      <c r="CR901" s="7">
        <v>-1</v>
      </c>
      <c r="CS901" s="2" t="s">
        <v>239</v>
      </c>
      <c r="CT901" s="2" t="s">
        <v>237</v>
      </c>
      <c r="CU901" s="2" t="s">
        <v>498</v>
      </c>
      <c r="CV901" s="2" t="s">
        <v>1664</v>
      </c>
      <c r="CW901" s="2" t="s">
        <v>238</v>
      </c>
      <c r="CX901" s="2" t="s">
        <v>226</v>
      </c>
      <c r="CY901" s="4"/>
      <c r="CZ901" s="8"/>
      <c r="DA901" s="4">
        <v>2</v>
      </c>
      <c r="DB901" s="8">
        <v>134.51</v>
      </c>
      <c r="DC901" s="7">
        <v>-1</v>
      </c>
      <c r="DD901" s="7">
        <v>-1</v>
      </c>
      <c r="DE901" s="2" t="s">
        <v>239</v>
      </c>
      <c r="DF901" s="2" t="s">
        <v>237</v>
      </c>
      <c r="DG901" s="2" t="s">
        <v>376</v>
      </c>
      <c r="DH901" s="2" t="s">
        <v>2570</v>
      </c>
      <c r="DI901" s="2" t="s">
        <v>291</v>
      </c>
      <c r="DJ901" s="2" t="s">
        <v>226</v>
      </c>
      <c r="DK901" s="4"/>
      <c r="DL901" s="8"/>
      <c r="DM901" s="4">
        <v>2</v>
      </c>
      <c r="DN901" s="8">
        <v>137.57</v>
      </c>
      <c r="DO901" s="7">
        <v>-1</v>
      </c>
      <c r="DP901" s="7">
        <v>-1</v>
      </c>
      <c r="DQ901" s="2" t="s">
        <v>239</v>
      </c>
      <c r="DR901" s="2" t="s">
        <v>237</v>
      </c>
      <c r="DS901" s="2" t="s">
        <v>412</v>
      </c>
      <c r="DT901" s="2" t="s">
        <v>3181</v>
      </c>
      <c r="DU901" s="2" t="s">
        <v>291</v>
      </c>
      <c r="DV901" s="2" t="s">
        <v>226</v>
      </c>
      <c r="DW901" s="4"/>
      <c r="DX901" s="8"/>
      <c r="DY901" s="4">
        <v>1</v>
      </c>
      <c r="DZ901" s="8">
        <v>80.25</v>
      </c>
      <c r="EA901" s="7">
        <v>-1</v>
      </c>
      <c r="EB901" s="7">
        <v>-1</v>
      </c>
      <c r="EC901" s="2" t="s">
        <v>239</v>
      </c>
      <c r="ED901" s="2" t="s">
        <v>237</v>
      </c>
      <c r="EE901" s="2" t="s">
        <v>1762</v>
      </c>
      <c r="EF901" s="2" t="s">
        <v>1868</v>
      </c>
      <c r="EG901" s="2" t="s">
        <v>238</v>
      </c>
      <c r="EH901" s="2" t="s">
        <v>226</v>
      </c>
      <c r="EI901" s="4"/>
      <c r="EJ901" s="8"/>
      <c r="EK901" s="4">
        <v>1</v>
      </c>
      <c r="EL901" s="8">
        <v>82.54</v>
      </c>
      <c r="EM901" s="7">
        <v>-1</v>
      </c>
      <c r="EN901" s="7">
        <v>-1</v>
      </c>
      <c r="EO901" s="2" t="s">
        <v>239</v>
      </c>
      <c r="EP901" s="2" t="s">
        <v>237</v>
      </c>
      <c r="EQ901" s="2" t="s">
        <v>379</v>
      </c>
      <c r="ER901" s="2" t="s">
        <v>457</v>
      </c>
      <c r="ES901" s="2" t="s">
        <v>238</v>
      </c>
      <c r="ET901" s="2" t="s">
        <v>226</v>
      </c>
      <c r="EU901" s="4"/>
      <c r="EV901" s="8"/>
      <c r="EW901" s="4">
        <v>22</v>
      </c>
      <c r="EX901" s="8">
        <v>1681.46</v>
      </c>
      <c r="EY901" s="7">
        <v>-1</v>
      </c>
      <c r="EZ901" s="7">
        <v>-1</v>
      </c>
      <c r="FA901" s="2" t="s">
        <v>239</v>
      </c>
      <c r="FB901" s="2" t="s">
        <v>237</v>
      </c>
      <c r="FC901" s="2" t="s">
        <v>400</v>
      </c>
      <c r="FD901" s="2" t="s">
        <v>2964</v>
      </c>
      <c r="FE901" s="2" t="s">
        <v>238</v>
      </c>
      <c r="FF901" s="2" t="s">
        <v>226</v>
      </c>
      <c r="FG901" s="4"/>
      <c r="FH901" s="8"/>
      <c r="FI901" s="4"/>
      <c r="FJ901" s="8"/>
      <c r="FK901" s="7"/>
      <c r="FL901" s="7"/>
      <c r="FM901" s="2" t="s">
        <v>239</v>
      </c>
      <c r="FN901" s="2" t="s">
        <v>237</v>
      </c>
      <c r="FO901" s="2" t="s">
        <v>1758</v>
      </c>
      <c r="FP901" s="2" t="s">
        <v>226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226</v>
      </c>
      <c r="FZ901" s="2" t="s">
        <v>226</v>
      </c>
      <c r="GA901" s="2" t="s">
        <v>226</v>
      </c>
      <c r="GB901" s="2" t="s">
        <v>226</v>
      </c>
      <c r="GC901" s="2" t="s">
        <v>226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252</v>
      </c>
      <c r="GL901" s="2" t="s">
        <v>237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266</v>
      </c>
      <c r="GX901" s="2" t="s">
        <v>237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/>
      <c r="HF901" s="8"/>
      <c r="HG901" s="7"/>
      <c r="HH901" s="7"/>
      <c r="HI901" s="2" t="s">
        <v>252</v>
      </c>
      <c r="HJ901" s="2" t="s">
        <v>237</v>
      </c>
      <c r="HK901" s="2" t="s">
        <v>226</v>
      </c>
      <c r="HL901" s="2" t="s">
        <v>226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236</v>
      </c>
      <c r="HV901" s="2" t="s">
        <v>237</v>
      </c>
      <c r="HW901" s="2" t="s">
        <v>226</v>
      </c>
      <c r="HX901" s="2" t="s">
        <v>226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252</v>
      </c>
      <c r="IH901" s="2" t="s">
        <v>237</v>
      </c>
      <c r="II901" s="2" t="s">
        <v>226</v>
      </c>
      <c r="IJ901" s="2" t="s">
        <v>226</v>
      </c>
      <c r="IK901" s="2" t="s">
        <v>238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252</v>
      </c>
      <c r="IT901" s="2" t="s">
        <v>237</v>
      </c>
      <c r="IU901" s="2" t="s">
        <v>226</v>
      </c>
      <c r="IV901" s="2" t="s">
        <v>226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252</v>
      </c>
      <c r="JF901" s="2" t="s">
        <v>237</v>
      </c>
      <c r="JG901" s="2" t="s">
        <v>226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252</v>
      </c>
      <c r="JR901" s="2" t="s">
        <v>237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237</v>
      </c>
      <c r="KE901" s="2" t="s">
        <v>226</v>
      </c>
      <c r="KF901" s="2" t="s">
        <v>226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252</v>
      </c>
      <c r="KP901" s="2" t="s">
        <v>237</v>
      </c>
      <c r="KQ901" s="2" t="s">
        <v>226</v>
      </c>
      <c r="KR901" s="2" t="s">
        <v>226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252</v>
      </c>
      <c r="LB901" s="2" t="s">
        <v>237</v>
      </c>
      <c r="LC901" s="2" t="s">
        <v>226</v>
      </c>
      <c r="LD901" s="2" t="s">
        <v>226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252</v>
      </c>
      <c r="LN901" s="2" t="s">
        <v>237</v>
      </c>
      <c r="LO901" s="2" t="s">
        <v>226</v>
      </c>
      <c r="LP901" s="2" t="s">
        <v>226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226</v>
      </c>
      <c r="ML901" s="2" t="s">
        <v>226</v>
      </c>
      <c r="MM901" s="2" t="s">
        <v>226</v>
      </c>
      <c r="MN901" s="2" t="s">
        <v>226</v>
      </c>
      <c r="MO901" s="2" t="s">
        <v>226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239</v>
      </c>
      <c r="MX901" s="2" t="s">
        <v>237</v>
      </c>
      <c r="MY901" s="2" t="s">
        <v>643</v>
      </c>
      <c r="MZ901" s="2" t="s">
        <v>226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252</v>
      </c>
      <c r="NJ901" s="2" t="s">
        <v>237</v>
      </c>
      <c r="NK901" s="2" t="s">
        <v>226</v>
      </c>
      <c r="NL901" s="2" t="s">
        <v>226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239</v>
      </c>
      <c r="NV901" s="2" t="s">
        <v>237</v>
      </c>
      <c r="NW901" s="2" t="s">
        <v>1424</v>
      </c>
      <c r="NX901" s="2" t="s">
        <v>226</v>
      </c>
      <c r="NY901" s="2" t="s">
        <v>238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252</v>
      </c>
      <c r="OH901" s="2" t="s">
        <v>237</v>
      </c>
      <c r="OI901" s="2" t="s">
        <v>226</v>
      </c>
      <c r="OJ901" s="2" t="s">
        <v>226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252</v>
      </c>
      <c r="OT901" s="2" t="s">
        <v>237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252</v>
      </c>
      <c r="PF901" s="2" t="s">
        <v>237</v>
      </c>
      <c r="PG901" s="2" t="s">
        <v>226</v>
      </c>
      <c r="PH901" s="2" t="s">
        <v>226</v>
      </c>
      <c r="PI901" s="2" t="s">
        <v>238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226</v>
      </c>
      <c r="PR901" s="2" t="s">
        <v>226</v>
      </c>
      <c r="PS901" s="2" t="s">
        <v>226</v>
      </c>
      <c r="PT901" s="2" t="s">
        <v>226</v>
      </c>
      <c r="PU901" s="2" t="s">
        <v>226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266</v>
      </c>
      <c r="QD901" s="2" t="s">
        <v>237</v>
      </c>
      <c r="QE901" s="2" t="s">
        <v>226</v>
      </c>
      <c r="QF901" s="2" t="s">
        <v>226</v>
      </c>
      <c r="QG901" s="2" t="s">
        <v>238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226</v>
      </c>
      <c r="QP901" s="2" t="s">
        <v>226</v>
      </c>
      <c r="QQ901" s="2" t="s">
        <v>226</v>
      </c>
      <c r="QR901" s="2" t="s">
        <v>226</v>
      </c>
      <c r="QS901" s="2" t="s">
        <v>226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266</v>
      </c>
      <c r="RB901" s="2" t="s">
        <v>237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252</v>
      </c>
      <c r="RN901" s="2" t="s">
        <v>237</v>
      </c>
      <c r="RO901" s="2" t="s">
        <v>226</v>
      </c>
      <c r="RP901" s="2" t="s">
        <v>226</v>
      </c>
      <c r="RQ901" s="2" t="s">
        <v>238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226</v>
      </c>
      <c r="RZ901" s="2" t="s">
        <v>226</v>
      </c>
      <c r="SA901" s="2" t="s">
        <v>226</v>
      </c>
      <c r="SB901" s="2" t="s">
        <v>226</v>
      </c>
      <c r="SC901" s="2" t="s">
        <v>226</v>
      </c>
      <c r="SD901" s="2" t="s">
        <v>226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</row>
    <row r="902">
      <c r="A902" s="2" t="s">
        <v>5530</v>
      </c>
      <c r="B902" s="2" t="s">
        <v>577</v>
      </c>
      <c r="C902" s="2" t="s">
        <v>5194</v>
      </c>
      <c r="D902" s="2" t="s">
        <v>215</v>
      </c>
      <c r="E902" s="2" t="s">
        <v>363</v>
      </c>
      <c r="F902" s="2" t="s">
        <v>5517</v>
      </c>
      <c r="G902" s="2" t="s">
        <v>5518</v>
      </c>
      <c r="H902" s="2" t="s">
        <v>5519</v>
      </c>
      <c r="I902" s="2" t="s">
        <v>5520</v>
      </c>
      <c r="J902" s="2" t="s">
        <v>268</v>
      </c>
      <c r="K902" s="2" t="s">
        <v>282</v>
      </c>
      <c r="L902" s="3">
        <v>83.19</v>
      </c>
      <c r="M902" s="3">
        <v>87.35</v>
      </c>
      <c r="N902" s="3">
        <v>159.99</v>
      </c>
      <c r="O902" s="2" t="s">
        <v>302</v>
      </c>
      <c r="P902" s="2" t="s">
        <v>284</v>
      </c>
      <c r="Q902" s="2" t="s">
        <v>225</v>
      </c>
      <c r="R902" s="2" t="s">
        <v>226</v>
      </c>
      <c r="S902" s="2" t="s">
        <v>5527</v>
      </c>
      <c r="T902" s="2" t="s">
        <v>228</v>
      </c>
      <c r="U902" s="2" t="s">
        <v>489</v>
      </c>
      <c r="V902" s="2" t="s">
        <v>970</v>
      </c>
      <c r="W902" s="2" t="s">
        <v>971</v>
      </c>
      <c r="X902" s="2" t="s">
        <v>231</v>
      </c>
      <c r="Y902" s="2" t="s">
        <v>1758</v>
      </c>
      <c r="Z902" s="4"/>
      <c r="AA902" s="4">
        <f>=ROUNDDOWN({0},0)</f>
      </c>
      <c r="AB902" s="5"/>
      <c r="AC902" s="2" t="s">
        <v>226</v>
      </c>
      <c r="AD902" s="4"/>
      <c r="AE902" s="4"/>
      <c r="AF902" s="6">
        <v>69</v>
      </c>
      <c r="AG902" s="6"/>
      <c r="AH902" s="7">
        <v>0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/>
      <c r="AQ902" s="8"/>
      <c r="AR902" s="4">
        <v>59</v>
      </c>
      <c r="AS902" s="8">
        <v>5078.58</v>
      </c>
      <c r="AT902" s="7">
        <v>-1</v>
      </c>
      <c r="AU902" s="7">
        <v>-1</v>
      </c>
      <c r="AV902" s="4" t="s">
        <v>226</v>
      </c>
      <c r="AW902" s="8" t="s">
        <v>226</v>
      </c>
      <c r="AX902" s="4" t="s">
        <v>226</v>
      </c>
      <c r="AY902" s="8" t="s">
        <v>226</v>
      </c>
      <c r="AZ902" s="7" t="s">
        <v>226</v>
      </c>
      <c r="BA902" s="7" t="s">
        <v>226</v>
      </c>
      <c r="BB902" s="7"/>
      <c r="BC902" s="4" t="s">
        <v>226</v>
      </c>
      <c r="BD902" s="8" t="s">
        <v>226</v>
      </c>
      <c r="BE902" s="4" t="s">
        <v>226</v>
      </c>
      <c r="BF902" s="8" t="s">
        <v>226</v>
      </c>
      <c r="BG902" s="7" t="s">
        <v>226</v>
      </c>
      <c r="BH902" s="7" t="s">
        <v>226</v>
      </c>
      <c r="BI902" s="7" t="s">
        <v>226</v>
      </c>
      <c r="BJ902" s="4"/>
      <c r="BK902" s="8"/>
      <c r="BL902" s="2" t="s">
        <v>2261</v>
      </c>
      <c r="BM902" s="7"/>
      <c r="BN902" s="7"/>
      <c r="BO902" s="4"/>
      <c r="BP902" s="8"/>
      <c r="BQ902" s="4">
        <v>2</v>
      </c>
      <c r="BR902" s="8">
        <v>191.34</v>
      </c>
      <c r="BS902" s="7">
        <v>-1</v>
      </c>
      <c r="BT902" s="7">
        <v>-1</v>
      </c>
      <c r="BU902" s="2" t="s">
        <v>239</v>
      </c>
      <c r="BV902" s="2" t="s">
        <v>237</v>
      </c>
      <c r="BW902" s="2" t="s">
        <v>226</v>
      </c>
      <c r="BX902" s="2" t="s">
        <v>226</v>
      </c>
      <c r="BY902" s="2" t="s">
        <v>238</v>
      </c>
      <c r="BZ902" s="2" t="s">
        <v>226</v>
      </c>
      <c r="CA902" s="4"/>
      <c r="CB902" s="8"/>
      <c r="CC902" s="4">
        <v>4</v>
      </c>
      <c r="CD902" s="8">
        <v>377.36</v>
      </c>
      <c r="CE902" s="7">
        <v>-1</v>
      </c>
      <c r="CF902" s="7">
        <v>-1</v>
      </c>
      <c r="CG902" s="2" t="s">
        <v>239</v>
      </c>
      <c r="CH902" s="2" t="s">
        <v>237</v>
      </c>
      <c r="CI902" s="2" t="s">
        <v>297</v>
      </c>
      <c r="CJ902" s="2" t="s">
        <v>1302</v>
      </c>
      <c r="CK902" s="2" t="s">
        <v>238</v>
      </c>
      <c r="CL902" s="2" t="s">
        <v>226</v>
      </c>
      <c r="CM902" s="4"/>
      <c r="CN902" s="8"/>
      <c r="CO902" s="4"/>
      <c r="CP902" s="8"/>
      <c r="CQ902" s="7"/>
      <c r="CR902" s="7"/>
      <c r="CS902" s="2" t="s">
        <v>239</v>
      </c>
      <c r="CT902" s="2" t="s">
        <v>237</v>
      </c>
      <c r="CU902" s="2" t="s">
        <v>498</v>
      </c>
      <c r="CV902" s="2" t="s">
        <v>3543</v>
      </c>
      <c r="CW902" s="2" t="s">
        <v>238</v>
      </c>
      <c r="CX902" s="2" t="s">
        <v>226</v>
      </c>
      <c r="CY902" s="4"/>
      <c r="CZ902" s="8"/>
      <c r="DA902" s="4">
        <v>5</v>
      </c>
      <c r="DB902" s="8">
        <v>365.11</v>
      </c>
      <c r="DC902" s="7">
        <v>-1</v>
      </c>
      <c r="DD902" s="7">
        <v>-1</v>
      </c>
      <c r="DE902" s="2" t="s">
        <v>239</v>
      </c>
      <c r="DF902" s="2" t="s">
        <v>237</v>
      </c>
      <c r="DG902" s="2" t="s">
        <v>376</v>
      </c>
      <c r="DH902" s="2" t="s">
        <v>2084</v>
      </c>
      <c r="DI902" s="2" t="s">
        <v>238</v>
      </c>
      <c r="DJ902" s="2" t="s">
        <v>226</v>
      </c>
      <c r="DK902" s="4"/>
      <c r="DL902" s="8"/>
      <c r="DM902" s="4">
        <v>8</v>
      </c>
      <c r="DN902" s="8">
        <v>615.82</v>
      </c>
      <c r="DO902" s="7">
        <v>-1</v>
      </c>
      <c r="DP902" s="7">
        <v>-1</v>
      </c>
      <c r="DQ902" s="2" t="s">
        <v>239</v>
      </c>
      <c r="DR902" s="2" t="s">
        <v>237</v>
      </c>
      <c r="DS902" s="2" t="s">
        <v>412</v>
      </c>
      <c r="DT902" s="2" t="s">
        <v>483</v>
      </c>
      <c r="DU902" s="2" t="s">
        <v>291</v>
      </c>
      <c r="DV902" s="2" t="s">
        <v>226</v>
      </c>
      <c r="DW902" s="4"/>
      <c r="DX902" s="8"/>
      <c r="DY902" s="4">
        <v>2</v>
      </c>
      <c r="DZ902" s="8">
        <v>183.44</v>
      </c>
      <c r="EA902" s="7">
        <v>-1</v>
      </c>
      <c r="EB902" s="7">
        <v>-1</v>
      </c>
      <c r="EC902" s="2" t="s">
        <v>239</v>
      </c>
      <c r="ED902" s="2" t="s">
        <v>237</v>
      </c>
      <c r="EE902" s="2" t="s">
        <v>1762</v>
      </c>
      <c r="EF902" s="2" t="s">
        <v>912</v>
      </c>
      <c r="EG902" s="2" t="s">
        <v>238</v>
      </c>
      <c r="EH902" s="2" t="s">
        <v>226</v>
      </c>
      <c r="EI902" s="4"/>
      <c r="EJ902" s="8"/>
      <c r="EK902" s="4">
        <v>5</v>
      </c>
      <c r="EL902" s="8">
        <v>471.7</v>
      </c>
      <c r="EM902" s="7">
        <v>-1</v>
      </c>
      <c r="EN902" s="7">
        <v>-1</v>
      </c>
      <c r="EO902" s="2" t="s">
        <v>239</v>
      </c>
      <c r="EP902" s="2" t="s">
        <v>237</v>
      </c>
      <c r="EQ902" s="2" t="s">
        <v>379</v>
      </c>
      <c r="ER902" s="2" t="s">
        <v>2091</v>
      </c>
      <c r="ES902" s="2" t="s">
        <v>238</v>
      </c>
      <c r="ET902" s="2" t="s">
        <v>226</v>
      </c>
      <c r="EU902" s="4"/>
      <c r="EV902" s="8"/>
      <c r="EW902" s="4">
        <v>33</v>
      </c>
      <c r="EX902" s="8">
        <v>2873.81</v>
      </c>
      <c r="EY902" s="7">
        <v>-1</v>
      </c>
      <c r="EZ902" s="7">
        <v>-1</v>
      </c>
      <c r="FA902" s="2" t="s">
        <v>239</v>
      </c>
      <c r="FB902" s="2" t="s">
        <v>237</v>
      </c>
      <c r="FC902" s="2" t="s">
        <v>400</v>
      </c>
      <c r="FD902" s="2" t="s">
        <v>5342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237</v>
      </c>
      <c r="FO902" s="2" t="s">
        <v>1758</v>
      </c>
      <c r="FP902" s="2" t="s">
        <v>226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226</v>
      </c>
      <c r="FZ902" s="2" t="s">
        <v>226</v>
      </c>
      <c r="GA902" s="2" t="s">
        <v>226</v>
      </c>
      <c r="GB902" s="2" t="s">
        <v>226</v>
      </c>
      <c r="GC902" s="2" t="s">
        <v>226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252</v>
      </c>
      <c r="GL902" s="2" t="s">
        <v>237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266</v>
      </c>
      <c r="GX902" s="2" t="s">
        <v>237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252</v>
      </c>
      <c r="HJ902" s="2" t="s">
        <v>237</v>
      </c>
      <c r="HK902" s="2" t="s">
        <v>226</v>
      </c>
      <c r="HL902" s="2" t="s">
        <v>226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236</v>
      </c>
      <c r="HV902" s="2" t="s">
        <v>237</v>
      </c>
      <c r="HW902" s="2" t="s">
        <v>226</v>
      </c>
      <c r="HX902" s="2" t="s">
        <v>226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252</v>
      </c>
      <c r="IH902" s="2" t="s">
        <v>237</v>
      </c>
      <c r="II902" s="2" t="s">
        <v>226</v>
      </c>
      <c r="IJ902" s="2" t="s">
        <v>226</v>
      </c>
      <c r="IK902" s="2" t="s">
        <v>238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252</v>
      </c>
      <c r="IT902" s="2" t="s">
        <v>237</v>
      </c>
      <c r="IU902" s="2" t="s">
        <v>226</v>
      </c>
      <c r="IV902" s="2" t="s">
        <v>226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252</v>
      </c>
      <c r="JF902" s="2" t="s">
        <v>237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252</v>
      </c>
      <c r="JR902" s="2" t="s">
        <v>237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237</v>
      </c>
      <c r="KE902" s="2" t="s">
        <v>226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252</v>
      </c>
      <c r="KP902" s="2" t="s">
        <v>237</v>
      </c>
      <c r="KQ902" s="2" t="s">
        <v>226</v>
      </c>
      <c r="KR902" s="2" t="s">
        <v>226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252</v>
      </c>
      <c r="LB902" s="2" t="s">
        <v>237</v>
      </c>
      <c r="LC902" s="2" t="s">
        <v>226</v>
      </c>
      <c r="LD902" s="2" t="s">
        <v>226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252</v>
      </c>
      <c r="LN902" s="2" t="s">
        <v>237</v>
      </c>
      <c r="LO902" s="2" t="s">
        <v>226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226</v>
      </c>
      <c r="ML902" s="2" t="s">
        <v>226</v>
      </c>
      <c r="MM902" s="2" t="s">
        <v>226</v>
      </c>
      <c r="MN902" s="2" t="s">
        <v>226</v>
      </c>
      <c r="MO902" s="2" t="s">
        <v>226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448</v>
      </c>
      <c r="MX902" s="2" t="s">
        <v>237</v>
      </c>
      <c r="MY902" s="2" t="s">
        <v>226</v>
      </c>
      <c r="MZ902" s="2" t="s">
        <v>226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252</v>
      </c>
      <c r="NJ902" s="2" t="s">
        <v>237</v>
      </c>
      <c r="NK902" s="2" t="s">
        <v>226</v>
      </c>
      <c r="NL902" s="2" t="s">
        <v>226</v>
      </c>
      <c r="NM902" s="2" t="s">
        <v>238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239</v>
      </c>
      <c r="NV902" s="2" t="s">
        <v>237</v>
      </c>
      <c r="NW902" s="2" t="s">
        <v>1424</v>
      </c>
      <c r="NX902" s="2" t="s">
        <v>226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252</v>
      </c>
      <c r="OH902" s="2" t="s">
        <v>237</v>
      </c>
      <c r="OI902" s="2" t="s">
        <v>226</v>
      </c>
      <c r="OJ902" s="2" t="s">
        <v>226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252</v>
      </c>
      <c r="OT902" s="2" t="s">
        <v>237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252</v>
      </c>
      <c r="PF902" s="2" t="s">
        <v>237</v>
      </c>
      <c r="PG902" s="2" t="s">
        <v>226</v>
      </c>
      <c r="PH902" s="2" t="s">
        <v>226</v>
      </c>
      <c r="PI902" s="2" t="s">
        <v>238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226</v>
      </c>
      <c r="PR902" s="2" t="s">
        <v>226</v>
      </c>
      <c r="PS902" s="2" t="s">
        <v>226</v>
      </c>
      <c r="PT902" s="2" t="s">
        <v>226</v>
      </c>
      <c r="PU902" s="2" t="s">
        <v>226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266</v>
      </c>
      <c r="QD902" s="2" t="s">
        <v>237</v>
      </c>
      <c r="QE902" s="2" t="s">
        <v>226</v>
      </c>
      <c r="QF902" s="2" t="s">
        <v>226</v>
      </c>
      <c r="QG902" s="2" t="s">
        <v>238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226</v>
      </c>
      <c r="QP902" s="2" t="s">
        <v>226</v>
      </c>
      <c r="QQ902" s="2" t="s">
        <v>226</v>
      </c>
      <c r="QR902" s="2" t="s">
        <v>226</v>
      </c>
      <c r="QS902" s="2" t="s">
        <v>226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266</v>
      </c>
      <c r="RB902" s="2" t="s">
        <v>237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252</v>
      </c>
      <c r="RN902" s="2" t="s">
        <v>237</v>
      </c>
      <c r="RO902" s="2" t="s">
        <v>226</v>
      </c>
      <c r="RP902" s="2" t="s">
        <v>226</v>
      </c>
      <c r="RQ902" s="2" t="s">
        <v>238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226</v>
      </c>
      <c r="RZ902" s="2" t="s">
        <v>226</v>
      </c>
      <c r="SA902" s="2" t="s">
        <v>226</v>
      </c>
      <c r="SB902" s="2" t="s">
        <v>226</v>
      </c>
      <c r="SC902" s="2" t="s">
        <v>226</v>
      </c>
      <c r="SD902" s="2" t="s">
        <v>226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</row>
    <row r="903">
      <c r="A903" s="2" t="s">
        <v>5531</v>
      </c>
      <c r="B903" s="2" t="s">
        <v>577</v>
      </c>
      <c r="C903" s="2" t="s">
        <v>5194</v>
      </c>
      <c r="D903" s="2" t="s">
        <v>215</v>
      </c>
      <c r="E903" s="2" t="s">
        <v>363</v>
      </c>
      <c r="F903" s="2" t="s">
        <v>5532</v>
      </c>
      <c r="G903" s="2" t="s">
        <v>3198</v>
      </c>
      <c r="H903" s="2" t="s">
        <v>5410</v>
      </c>
      <c r="I903" s="2" t="s">
        <v>5533</v>
      </c>
      <c r="J903" s="2" t="s">
        <v>221</v>
      </c>
      <c r="K903" s="2" t="s">
        <v>438</v>
      </c>
      <c r="L903" s="3">
        <v>40.47</v>
      </c>
      <c r="M903" s="3">
        <v>42.49</v>
      </c>
      <c r="N903" s="3">
        <v>84.99</v>
      </c>
      <c r="O903" s="2" t="s">
        <v>223</v>
      </c>
      <c r="P903" s="2" t="s">
        <v>2226</v>
      </c>
      <c r="Q903" s="2" t="s">
        <v>225</v>
      </c>
      <c r="R903" s="2" t="s">
        <v>226</v>
      </c>
      <c r="S903" s="2" t="s">
        <v>5534</v>
      </c>
      <c r="T903" s="2" t="s">
        <v>228</v>
      </c>
      <c r="U903" s="2" t="s">
        <v>489</v>
      </c>
      <c r="V903" s="2" t="s">
        <v>2228</v>
      </c>
      <c r="W903" s="2" t="s">
        <v>971</v>
      </c>
      <c r="X903" s="2" t="s">
        <v>226</v>
      </c>
      <c r="Y903" s="2" t="s">
        <v>853</v>
      </c>
      <c r="Z903" s="4">
        <v>140</v>
      </c>
      <c r="AA903" s="4">
        <f>=ROUNDDOWN({0},0)</f>
      </c>
      <c r="AB903" s="5"/>
      <c r="AC903" s="2" t="s">
        <v>4503</v>
      </c>
      <c r="AD903" s="4">
        <v>150</v>
      </c>
      <c r="AE903" s="4">
        <v>150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/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/>
      <c r="BJ903" s="4"/>
      <c r="BK903" s="8"/>
      <c r="BL903" s="2" t="s">
        <v>226</v>
      </c>
      <c r="BM903" s="7"/>
      <c r="BN903" s="7"/>
      <c r="BO903" s="4"/>
      <c r="BP903" s="8"/>
      <c r="BQ903" s="4"/>
      <c r="BR903" s="8"/>
      <c r="BS903" s="7"/>
      <c r="BT903" s="7"/>
      <c r="BU903" s="2" t="s">
        <v>949</v>
      </c>
      <c r="BV903" s="2" t="s">
        <v>223</v>
      </c>
      <c r="BW903" s="2" t="s">
        <v>226</v>
      </c>
      <c r="BX903" s="2" t="s">
        <v>226</v>
      </c>
      <c r="BY903" s="2" t="s">
        <v>238</v>
      </c>
      <c r="BZ903" s="2" t="s">
        <v>226</v>
      </c>
      <c r="CA903" s="4"/>
      <c r="CB903" s="8"/>
      <c r="CC903" s="4"/>
      <c r="CD903" s="8"/>
      <c r="CE903" s="7"/>
      <c r="CF903" s="7"/>
      <c r="CG903" s="2" t="s">
        <v>448</v>
      </c>
      <c r="CH903" s="2" t="s">
        <v>223</v>
      </c>
      <c r="CI903" s="2" t="s">
        <v>226</v>
      </c>
      <c r="CJ903" s="2" t="s">
        <v>226</v>
      </c>
      <c r="CK903" s="2" t="s">
        <v>238</v>
      </c>
      <c r="CL903" s="2" t="s">
        <v>226</v>
      </c>
      <c r="CM903" s="4"/>
      <c r="CN903" s="8"/>
      <c r="CO903" s="4"/>
      <c r="CP903" s="8"/>
      <c r="CQ903" s="7"/>
      <c r="CR903" s="7"/>
      <c r="CS903" s="2" t="s">
        <v>236</v>
      </c>
      <c r="CT903" s="2" t="s">
        <v>223</v>
      </c>
      <c r="CU903" s="2" t="s">
        <v>226</v>
      </c>
      <c r="CV903" s="2" t="s">
        <v>226</v>
      </c>
      <c r="CW903" s="2" t="s">
        <v>238</v>
      </c>
      <c r="CX903" s="2" t="s">
        <v>226</v>
      </c>
      <c r="CY903" s="4"/>
      <c r="CZ903" s="8"/>
      <c r="DA903" s="4"/>
      <c r="DB903" s="8"/>
      <c r="DC903" s="7"/>
      <c r="DD903" s="7"/>
      <c r="DE903" s="2" t="s">
        <v>236</v>
      </c>
      <c r="DF903" s="2" t="s">
        <v>223</v>
      </c>
      <c r="DG903" s="2" t="s">
        <v>226</v>
      </c>
      <c r="DH903" s="2" t="s">
        <v>226</v>
      </c>
      <c r="DI903" s="2" t="s">
        <v>238</v>
      </c>
      <c r="DJ903" s="2" t="s">
        <v>226</v>
      </c>
      <c r="DK903" s="4"/>
      <c r="DL903" s="8"/>
      <c r="DM903" s="4"/>
      <c r="DN903" s="8"/>
      <c r="DO903" s="7"/>
      <c r="DP903" s="7"/>
      <c r="DQ903" s="2" t="s">
        <v>239</v>
      </c>
      <c r="DR903" s="2" t="s">
        <v>223</v>
      </c>
      <c r="DS903" s="2" t="s">
        <v>853</v>
      </c>
      <c r="DT903" s="2" t="s">
        <v>226</v>
      </c>
      <c r="DU903" s="2" t="s">
        <v>238</v>
      </c>
      <c r="DV903" s="2" t="s">
        <v>226</v>
      </c>
      <c r="DW903" s="4"/>
      <c r="DX903" s="8"/>
      <c r="DY903" s="4"/>
      <c r="DZ903" s="8"/>
      <c r="EA903" s="7"/>
      <c r="EB903" s="7"/>
      <c r="EC903" s="2" t="s">
        <v>236</v>
      </c>
      <c r="ED903" s="2" t="s">
        <v>223</v>
      </c>
      <c r="EE903" s="2" t="s">
        <v>226</v>
      </c>
      <c r="EF903" s="2" t="s">
        <v>226</v>
      </c>
      <c r="EG903" s="2" t="s">
        <v>238</v>
      </c>
      <c r="EH903" s="2" t="s">
        <v>226</v>
      </c>
      <c r="EI903" s="4"/>
      <c r="EJ903" s="8"/>
      <c r="EK903" s="4"/>
      <c r="EL903" s="8"/>
      <c r="EM903" s="7"/>
      <c r="EN903" s="7"/>
      <c r="EO903" s="2" t="s">
        <v>667</v>
      </c>
      <c r="EP903" s="2" t="s">
        <v>223</v>
      </c>
      <c r="EQ903" s="2" t="s">
        <v>226</v>
      </c>
      <c r="ER903" s="2" t="s">
        <v>226</v>
      </c>
      <c r="ES903" s="2" t="s">
        <v>238</v>
      </c>
      <c r="ET903" s="2" t="s">
        <v>226</v>
      </c>
      <c r="EU903" s="4"/>
      <c r="EV903" s="8"/>
      <c r="EW903" s="4"/>
      <c r="EX903" s="8"/>
      <c r="EY903" s="7"/>
      <c r="EZ903" s="7"/>
      <c r="FA903" s="2" t="s">
        <v>239</v>
      </c>
      <c r="FB903" s="2" t="s">
        <v>223</v>
      </c>
      <c r="FC903" s="2" t="s">
        <v>2816</v>
      </c>
      <c r="FD903" s="2" t="s">
        <v>226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223</v>
      </c>
      <c r="FO903" s="2" t="s">
        <v>853</v>
      </c>
      <c r="FP903" s="2" t="s">
        <v>226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239</v>
      </c>
      <c r="FZ903" s="2" t="s">
        <v>223</v>
      </c>
      <c r="GA903" s="2" t="s">
        <v>853</v>
      </c>
      <c r="GB903" s="2" t="s">
        <v>226</v>
      </c>
      <c r="GC903" s="2" t="s">
        <v>238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252</v>
      </c>
      <c r="GL903" s="2" t="s">
        <v>223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239</v>
      </c>
      <c r="GX903" s="2" t="s">
        <v>223</v>
      </c>
      <c r="GY903" s="2" t="s">
        <v>853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236</v>
      </c>
      <c r="HJ903" s="2" t="s">
        <v>223</v>
      </c>
      <c r="HK903" s="2" t="s">
        <v>226</v>
      </c>
      <c r="HL903" s="2" t="s">
        <v>226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223</v>
      </c>
      <c r="HW903" s="2" t="s">
        <v>226</v>
      </c>
      <c r="HX903" s="2" t="s">
        <v>226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252</v>
      </c>
      <c r="IH903" s="2" t="s">
        <v>223</v>
      </c>
      <c r="II903" s="2" t="s">
        <v>226</v>
      </c>
      <c r="IJ903" s="2" t="s">
        <v>226</v>
      </c>
      <c r="IK903" s="2" t="s">
        <v>238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252</v>
      </c>
      <c r="IT903" s="2" t="s">
        <v>223</v>
      </c>
      <c r="IU903" s="2" t="s">
        <v>226</v>
      </c>
      <c r="IV903" s="2" t="s">
        <v>226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949</v>
      </c>
      <c r="JF903" s="2" t="s">
        <v>223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252</v>
      </c>
      <c r="JR903" s="2" t="s">
        <v>223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223</v>
      </c>
      <c r="KE903" s="2" t="s">
        <v>226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252</v>
      </c>
      <c r="KP903" s="2" t="s">
        <v>223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252</v>
      </c>
      <c r="LB903" s="2" t="s">
        <v>223</v>
      </c>
      <c r="LC903" s="2" t="s">
        <v>226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252</v>
      </c>
      <c r="LN903" s="2" t="s">
        <v>223</v>
      </c>
      <c r="LO903" s="2" t="s">
        <v>226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252</v>
      </c>
      <c r="LZ903" s="2" t="s">
        <v>223</v>
      </c>
      <c r="MA903" s="2" t="s">
        <v>226</v>
      </c>
      <c r="MB903" s="2" t="s">
        <v>226</v>
      </c>
      <c r="MC903" s="2" t="s">
        <v>238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252</v>
      </c>
      <c r="ML903" s="2" t="s">
        <v>223</v>
      </c>
      <c r="MM903" s="2" t="s">
        <v>226</v>
      </c>
      <c r="MN903" s="2" t="s">
        <v>226</v>
      </c>
      <c r="MO903" s="2" t="s">
        <v>238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236</v>
      </c>
      <c r="MX903" s="2" t="s">
        <v>223</v>
      </c>
      <c r="MY903" s="2" t="s">
        <v>226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226</v>
      </c>
      <c r="NJ903" s="2" t="s">
        <v>226</v>
      </c>
      <c r="NK903" s="2" t="s">
        <v>226</v>
      </c>
      <c r="NL903" s="2" t="s">
        <v>226</v>
      </c>
      <c r="NM903" s="2" t="s">
        <v>226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252</v>
      </c>
      <c r="NV903" s="2" t="s">
        <v>223</v>
      </c>
      <c r="NW903" s="2" t="s">
        <v>226</v>
      </c>
      <c r="NX903" s="2" t="s">
        <v>226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252</v>
      </c>
      <c r="OH903" s="2" t="s">
        <v>223</v>
      </c>
      <c r="OI903" s="2" t="s">
        <v>226</v>
      </c>
      <c r="OJ903" s="2" t="s">
        <v>226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252</v>
      </c>
      <c r="OT903" s="2" t="s">
        <v>223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252</v>
      </c>
      <c r="PF903" s="2" t="s">
        <v>223</v>
      </c>
      <c r="PG903" s="2" t="s">
        <v>226</v>
      </c>
      <c r="PH903" s="2" t="s">
        <v>226</v>
      </c>
      <c r="PI903" s="2" t="s">
        <v>238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226</v>
      </c>
      <c r="PR903" s="2" t="s">
        <v>226</v>
      </c>
      <c r="PS903" s="2" t="s">
        <v>226</v>
      </c>
      <c r="PT903" s="2" t="s">
        <v>226</v>
      </c>
      <c r="PU903" s="2" t="s">
        <v>226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226</v>
      </c>
      <c r="QD903" s="2" t="s">
        <v>226</v>
      </c>
      <c r="QE903" s="2" t="s">
        <v>226</v>
      </c>
      <c r="QF903" s="2" t="s">
        <v>226</v>
      </c>
      <c r="QG903" s="2" t="s">
        <v>226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252</v>
      </c>
      <c r="QP903" s="2" t="s">
        <v>223</v>
      </c>
      <c r="QQ903" s="2" t="s">
        <v>226</v>
      </c>
      <c r="QR903" s="2" t="s">
        <v>226</v>
      </c>
      <c r="QS903" s="2" t="s">
        <v>238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266</v>
      </c>
      <c r="RB903" s="2" t="s">
        <v>223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252</v>
      </c>
      <c r="RN903" s="2" t="s">
        <v>223</v>
      </c>
      <c r="RO903" s="2" t="s">
        <v>226</v>
      </c>
      <c r="RP903" s="2" t="s">
        <v>226</v>
      </c>
      <c r="RQ903" s="2" t="s">
        <v>238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226</v>
      </c>
      <c r="RZ903" s="2" t="s">
        <v>226</v>
      </c>
      <c r="SA903" s="2" t="s">
        <v>226</v>
      </c>
      <c r="SB903" s="2" t="s">
        <v>226</v>
      </c>
      <c r="SC903" s="2" t="s">
        <v>226</v>
      </c>
      <c r="SD903" s="2" t="s">
        <v>226</v>
      </c>
      <c r="SE903" s="4">
        <v>140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>
        <v>150</v>
      </c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</row>
    <row r="904">
      <c r="A904" s="2" t="s">
        <v>5535</v>
      </c>
      <c r="B904" s="2" t="s">
        <v>577</v>
      </c>
      <c r="C904" s="2" t="s">
        <v>5194</v>
      </c>
      <c r="D904" s="2" t="s">
        <v>215</v>
      </c>
      <c r="E904" s="2" t="s">
        <v>363</v>
      </c>
      <c r="F904" s="2" t="s">
        <v>5532</v>
      </c>
      <c r="G904" s="2" t="s">
        <v>3198</v>
      </c>
      <c r="H904" s="2" t="s">
        <v>5410</v>
      </c>
      <c r="I904" s="2" t="s">
        <v>5533</v>
      </c>
      <c r="J904" s="2" t="s">
        <v>268</v>
      </c>
      <c r="K904" s="2" t="s">
        <v>438</v>
      </c>
      <c r="L904" s="3">
        <v>45.23</v>
      </c>
      <c r="M904" s="3">
        <v>47.49</v>
      </c>
      <c r="N904" s="3">
        <v>94.99</v>
      </c>
      <c r="O904" s="2" t="s">
        <v>223</v>
      </c>
      <c r="P904" s="2" t="s">
        <v>2226</v>
      </c>
      <c r="Q904" s="2" t="s">
        <v>225</v>
      </c>
      <c r="R904" s="2" t="s">
        <v>226</v>
      </c>
      <c r="S904" s="2" t="s">
        <v>5534</v>
      </c>
      <c r="T904" s="2" t="s">
        <v>228</v>
      </c>
      <c r="U904" s="2" t="s">
        <v>489</v>
      </c>
      <c r="V904" s="2" t="s">
        <v>2228</v>
      </c>
      <c r="W904" s="2" t="s">
        <v>971</v>
      </c>
      <c r="X904" s="2" t="s">
        <v>226</v>
      </c>
      <c r="Y904" s="2" t="s">
        <v>853</v>
      </c>
      <c r="Z904" s="4">
        <v>120</v>
      </c>
      <c r="AA904" s="4">
        <f>=ROUNDDOWN({0},0)</f>
      </c>
      <c r="AB904" s="5"/>
      <c r="AC904" s="2" t="s">
        <v>4503</v>
      </c>
      <c r="AD904" s="4">
        <v>120</v>
      </c>
      <c r="AE904" s="4">
        <v>120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226</v>
      </c>
      <c r="AW904" s="8" t="s">
        <v>226</v>
      </c>
      <c r="AX904" s="4" t="s">
        <v>226</v>
      </c>
      <c r="AY904" s="8" t="s">
        <v>226</v>
      </c>
      <c r="AZ904" s="7" t="s">
        <v>226</v>
      </c>
      <c r="BA904" s="7" t="s">
        <v>226</v>
      </c>
      <c r="BB904" s="7"/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/>
      <c r="BJ904" s="4"/>
      <c r="BK904" s="8"/>
      <c r="BL904" s="2" t="s">
        <v>226</v>
      </c>
      <c r="BM904" s="7"/>
      <c r="BN904" s="7"/>
      <c r="BO904" s="4"/>
      <c r="BP904" s="8"/>
      <c r="BQ904" s="4"/>
      <c r="BR904" s="8"/>
      <c r="BS904" s="7"/>
      <c r="BT904" s="7"/>
      <c r="BU904" s="2" t="s">
        <v>949</v>
      </c>
      <c r="BV904" s="2" t="s">
        <v>223</v>
      </c>
      <c r="BW904" s="2" t="s">
        <v>226</v>
      </c>
      <c r="BX904" s="2" t="s">
        <v>226</v>
      </c>
      <c r="BY904" s="2" t="s">
        <v>238</v>
      </c>
      <c r="BZ904" s="2" t="s">
        <v>226</v>
      </c>
      <c r="CA904" s="4"/>
      <c r="CB904" s="8"/>
      <c r="CC904" s="4"/>
      <c r="CD904" s="8"/>
      <c r="CE904" s="7"/>
      <c r="CF904" s="7"/>
      <c r="CG904" s="2" t="s">
        <v>448</v>
      </c>
      <c r="CH904" s="2" t="s">
        <v>223</v>
      </c>
      <c r="CI904" s="2" t="s">
        <v>226</v>
      </c>
      <c r="CJ904" s="2" t="s">
        <v>226</v>
      </c>
      <c r="CK904" s="2" t="s">
        <v>238</v>
      </c>
      <c r="CL904" s="2" t="s">
        <v>226</v>
      </c>
      <c r="CM904" s="4"/>
      <c r="CN904" s="8"/>
      <c r="CO904" s="4"/>
      <c r="CP904" s="8"/>
      <c r="CQ904" s="7"/>
      <c r="CR904" s="7"/>
      <c r="CS904" s="2" t="s">
        <v>236</v>
      </c>
      <c r="CT904" s="2" t="s">
        <v>223</v>
      </c>
      <c r="CU904" s="2" t="s">
        <v>226</v>
      </c>
      <c r="CV904" s="2" t="s">
        <v>226</v>
      </c>
      <c r="CW904" s="2" t="s">
        <v>238</v>
      </c>
      <c r="CX904" s="2" t="s">
        <v>226</v>
      </c>
      <c r="CY904" s="4"/>
      <c r="CZ904" s="8"/>
      <c r="DA904" s="4"/>
      <c r="DB904" s="8"/>
      <c r="DC904" s="7"/>
      <c r="DD904" s="7"/>
      <c r="DE904" s="2" t="s">
        <v>236</v>
      </c>
      <c r="DF904" s="2" t="s">
        <v>223</v>
      </c>
      <c r="DG904" s="2" t="s">
        <v>226</v>
      </c>
      <c r="DH904" s="2" t="s">
        <v>226</v>
      </c>
      <c r="DI904" s="2" t="s">
        <v>238</v>
      </c>
      <c r="DJ904" s="2" t="s">
        <v>226</v>
      </c>
      <c r="DK904" s="4"/>
      <c r="DL904" s="8"/>
      <c r="DM904" s="4"/>
      <c r="DN904" s="8"/>
      <c r="DO904" s="7"/>
      <c r="DP904" s="7"/>
      <c r="DQ904" s="2" t="s">
        <v>239</v>
      </c>
      <c r="DR904" s="2" t="s">
        <v>223</v>
      </c>
      <c r="DS904" s="2" t="s">
        <v>853</v>
      </c>
      <c r="DT904" s="2" t="s">
        <v>226</v>
      </c>
      <c r="DU904" s="2" t="s">
        <v>238</v>
      </c>
      <c r="DV904" s="2" t="s">
        <v>226</v>
      </c>
      <c r="DW904" s="4"/>
      <c r="DX904" s="8"/>
      <c r="DY904" s="4"/>
      <c r="DZ904" s="8"/>
      <c r="EA904" s="7"/>
      <c r="EB904" s="7"/>
      <c r="EC904" s="2" t="s">
        <v>236</v>
      </c>
      <c r="ED904" s="2" t="s">
        <v>223</v>
      </c>
      <c r="EE904" s="2" t="s">
        <v>226</v>
      </c>
      <c r="EF904" s="2" t="s">
        <v>226</v>
      </c>
      <c r="EG904" s="2" t="s">
        <v>238</v>
      </c>
      <c r="EH904" s="2" t="s">
        <v>226</v>
      </c>
      <c r="EI904" s="4"/>
      <c r="EJ904" s="8"/>
      <c r="EK904" s="4"/>
      <c r="EL904" s="8"/>
      <c r="EM904" s="7"/>
      <c r="EN904" s="7"/>
      <c r="EO904" s="2" t="s">
        <v>667</v>
      </c>
      <c r="EP904" s="2" t="s">
        <v>223</v>
      </c>
      <c r="EQ904" s="2" t="s">
        <v>226</v>
      </c>
      <c r="ER904" s="2" t="s">
        <v>226</v>
      </c>
      <c r="ES904" s="2" t="s">
        <v>238</v>
      </c>
      <c r="ET904" s="2" t="s">
        <v>226</v>
      </c>
      <c r="EU904" s="4"/>
      <c r="EV904" s="8"/>
      <c r="EW904" s="4"/>
      <c r="EX904" s="8"/>
      <c r="EY904" s="7"/>
      <c r="EZ904" s="7"/>
      <c r="FA904" s="2" t="s">
        <v>239</v>
      </c>
      <c r="FB904" s="2" t="s">
        <v>223</v>
      </c>
      <c r="FC904" s="2" t="s">
        <v>2816</v>
      </c>
      <c r="FD904" s="2" t="s">
        <v>226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223</v>
      </c>
      <c r="FO904" s="2" t="s">
        <v>853</v>
      </c>
      <c r="FP904" s="2" t="s">
        <v>226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239</v>
      </c>
      <c r="FZ904" s="2" t="s">
        <v>223</v>
      </c>
      <c r="GA904" s="2" t="s">
        <v>853</v>
      </c>
      <c r="GB904" s="2" t="s">
        <v>226</v>
      </c>
      <c r="GC904" s="2" t="s">
        <v>238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252</v>
      </c>
      <c r="GL904" s="2" t="s">
        <v>223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239</v>
      </c>
      <c r="GX904" s="2" t="s">
        <v>223</v>
      </c>
      <c r="GY904" s="2" t="s">
        <v>853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236</v>
      </c>
      <c r="HJ904" s="2" t="s">
        <v>223</v>
      </c>
      <c r="HK904" s="2" t="s">
        <v>226</v>
      </c>
      <c r="HL904" s="2" t="s">
        <v>226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236</v>
      </c>
      <c r="HV904" s="2" t="s">
        <v>223</v>
      </c>
      <c r="HW904" s="2" t="s">
        <v>226</v>
      </c>
      <c r="HX904" s="2" t="s">
        <v>226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252</v>
      </c>
      <c r="IH904" s="2" t="s">
        <v>223</v>
      </c>
      <c r="II904" s="2" t="s">
        <v>226</v>
      </c>
      <c r="IJ904" s="2" t="s">
        <v>226</v>
      </c>
      <c r="IK904" s="2" t="s">
        <v>238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252</v>
      </c>
      <c r="IT904" s="2" t="s">
        <v>223</v>
      </c>
      <c r="IU904" s="2" t="s">
        <v>226</v>
      </c>
      <c r="IV904" s="2" t="s">
        <v>226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949</v>
      </c>
      <c r="JF904" s="2" t="s">
        <v>223</v>
      </c>
      <c r="JG904" s="2" t="s">
        <v>226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252</v>
      </c>
      <c r="JR904" s="2" t="s">
        <v>223</v>
      </c>
      <c r="JS904" s="2" t="s">
        <v>226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223</v>
      </c>
      <c r="KE904" s="2" t="s">
        <v>226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252</v>
      </c>
      <c r="KP904" s="2" t="s">
        <v>223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252</v>
      </c>
      <c r="LB904" s="2" t="s">
        <v>223</v>
      </c>
      <c r="LC904" s="2" t="s">
        <v>226</v>
      </c>
      <c r="LD904" s="2" t="s">
        <v>226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252</v>
      </c>
      <c r="LN904" s="2" t="s">
        <v>223</v>
      </c>
      <c r="LO904" s="2" t="s">
        <v>226</v>
      </c>
      <c r="LP904" s="2" t="s">
        <v>226</v>
      </c>
      <c r="LQ904" s="2" t="s">
        <v>238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252</v>
      </c>
      <c r="LZ904" s="2" t="s">
        <v>223</v>
      </c>
      <c r="MA904" s="2" t="s">
        <v>226</v>
      </c>
      <c r="MB904" s="2" t="s">
        <v>226</v>
      </c>
      <c r="MC904" s="2" t="s">
        <v>238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252</v>
      </c>
      <c r="ML904" s="2" t="s">
        <v>223</v>
      </c>
      <c r="MM904" s="2" t="s">
        <v>226</v>
      </c>
      <c r="MN904" s="2" t="s">
        <v>226</v>
      </c>
      <c r="MO904" s="2" t="s">
        <v>238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236</v>
      </c>
      <c r="MX904" s="2" t="s">
        <v>223</v>
      </c>
      <c r="MY904" s="2" t="s">
        <v>226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226</v>
      </c>
      <c r="NJ904" s="2" t="s">
        <v>226</v>
      </c>
      <c r="NK904" s="2" t="s">
        <v>226</v>
      </c>
      <c r="NL904" s="2" t="s">
        <v>226</v>
      </c>
      <c r="NM904" s="2" t="s">
        <v>226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252</v>
      </c>
      <c r="NV904" s="2" t="s">
        <v>223</v>
      </c>
      <c r="NW904" s="2" t="s">
        <v>226</v>
      </c>
      <c r="NX904" s="2" t="s">
        <v>226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252</v>
      </c>
      <c r="OH904" s="2" t="s">
        <v>223</v>
      </c>
      <c r="OI904" s="2" t="s">
        <v>226</v>
      </c>
      <c r="OJ904" s="2" t="s">
        <v>226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252</v>
      </c>
      <c r="OT904" s="2" t="s">
        <v>223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252</v>
      </c>
      <c r="PF904" s="2" t="s">
        <v>223</v>
      </c>
      <c r="PG904" s="2" t="s">
        <v>226</v>
      </c>
      <c r="PH904" s="2" t="s">
        <v>226</v>
      </c>
      <c r="PI904" s="2" t="s">
        <v>238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226</v>
      </c>
      <c r="PR904" s="2" t="s">
        <v>226</v>
      </c>
      <c r="PS904" s="2" t="s">
        <v>226</v>
      </c>
      <c r="PT904" s="2" t="s">
        <v>226</v>
      </c>
      <c r="PU904" s="2" t="s">
        <v>226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226</v>
      </c>
      <c r="QD904" s="2" t="s">
        <v>226</v>
      </c>
      <c r="QE904" s="2" t="s">
        <v>226</v>
      </c>
      <c r="QF904" s="2" t="s">
        <v>226</v>
      </c>
      <c r="QG904" s="2" t="s">
        <v>226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252</v>
      </c>
      <c r="QP904" s="2" t="s">
        <v>223</v>
      </c>
      <c r="QQ904" s="2" t="s">
        <v>226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266</v>
      </c>
      <c r="RB904" s="2" t="s">
        <v>223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252</v>
      </c>
      <c r="RN904" s="2" t="s">
        <v>223</v>
      </c>
      <c r="RO904" s="2" t="s">
        <v>226</v>
      </c>
      <c r="RP904" s="2" t="s">
        <v>226</v>
      </c>
      <c r="RQ904" s="2" t="s">
        <v>238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226</v>
      </c>
      <c r="RZ904" s="2" t="s">
        <v>226</v>
      </c>
      <c r="SA904" s="2" t="s">
        <v>226</v>
      </c>
      <c r="SB904" s="2" t="s">
        <v>226</v>
      </c>
      <c r="SC904" s="2" t="s">
        <v>226</v>
      </c>
      <c r="SD904" s="2" t="s">
        <v>226</v>
      </c>
      <c r="SE904" s="4">
        <v>120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>
        <v>120</v>
      </c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</row>
    <row r="905">
      <c r="A905" s="2" t="s">
        <v>5536</v>
      </c>
      <c r="B905" s="2" t="s">
        <v>577</v>
      </c>
      <c r="C905" s="2" t="s">
        <v>5194</v>
      </c>
      <c r="D905" s="2" t="s">
        <v>215</v>
      </c>
      <c r="E905" s="2" t="s">
        <v>363</v>
      </c>
      <c r="F905" s="2" t="s">
        <v>5537</v>
      </c>
      <c r="G905" s="2" t="s">
        <v>1709</v>
      </c>
      <c r="H905" s="2" t="s">
        <v>5538</v>
      </c>
      <c r="I905" s="2" t="s">
        <v>5539</v>
      </c>
      <c r="J905" s="2" t="s">
        <v>221</v>
      </c>
      <c r="K905" s="2" t="s">
        <v>1283</v>
      </c>
      <c r="L905" s="3">
        <v>45</v>
      </c>
      <c r="M905" s="3">
        <v>47.25</v>
      </c>
      <c r="N905" s="3">
        <v>89.99</v>
      </c>
      <c r="O905" s="2" t="s">
        <v>302</v>
      </c>
      <c r="P905" s="2" t="s">
        <v>284</v>
      </c>
      <c r="Q905" s="2" t="s">
        <v>225</v>
      </c>
      <c r="R905" s="2" t="s">
        <v>226</v>
      </c>
      <c r="S905" s="2" t="s">
        <v>5540</v>
      </c>
      <c r="T905" s="2" t="s">
        <v>228</v>
      </c>
      <c r="U905" s="2" t="s">
        <v>489</v>
      </c>
      <c r="V905" s="2" t="s">
        <v>5541</v>
      </c>
      <c r="W905" s="2" t="s">
        <v>231</v>
      </c>
      <c r="X905" s="2" t="s">
        <v>971</v>
      </c>
      <c r="Y905" s="2" t="s">
        <v>1293</v>
      </c>
      <c r="Z905" s="4"/>
      <c r="AA905" s="4">
        <f>=ROUNDDOWN({0},0)</f>
      </c>
      <c r="AB905" s="5"/>
      <c r="AC905" s="2" t="s">
        <v>226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/>
      <c r="AQ905" s="8"/>
      <c r="AR905" s="4">
        <v>20</v>
      </c>
      <c r="AS905" s="8">
        <v>828.29</v>
      </c>
      <c r="AT905" s="7">
        <v>-1</v>
      </c>
      <c r="AU905" s="7">
        <v>-1</v>
      </c>
      <c r="AV905" s="4" t="s">
        <v>226</v>
      </c>
      <c r="AW905" s="8" t="s">
        <v>226</v>
      </c>
      <c r="AX905" s="4">
        <v>40</v>
      </c>
      <c r="AY905" s="8">
        <v>1939.97</v>
      </c>
      <c r="AZ905" s="7" t="s">
        <v>226</v>
      </c>
      <c r="BA905" s="7" t="s">
        <v>226</v>
      </c>
      <c r="BB905" s="7"/>
      <c r="BC905" s="4" t="s">
        <v>226</v>
      </c>
      <c r="BD905" s="8" t="s">
        <v>226</v>
      </c>
      <c r="BE905" s="4">
        <v>40</v>
      </c>
      <c r="BF905" s="8">
        <v>1939.97</v>
      </c>
      <c r="BG905" s="7" t="s">
        <v>226</v>
      </c>
      <c r="BH905" s="7" t="s">
        <v>226</v>
      </c>
      <c r="BI905" s="7"/>
      <c r="BJ905" s="4"/>
      <c r="BK905" s="8"/>
      <c r="BL905" s="2" t="s">
        <v>347</v>
      </c>
      <c r="BM905" s="7"/>
      <c r="BN905" s="7"/>
      <c r="BO905" s="4"/>
      <c r="BP905" s="8"/>
      <c r="BQ905" s="4"/>
      <c r="BR905" s="8"/>
      <c r="BS905" s="7"/>
      <c r="BT905" s="7"/>
      <c r="BU905" s="2" t="s">
        <v>287</v>
      </c>
      <c r="BV905" s="2" t="s">
        <v>237</v>
      </c>
      <c r="BW905" s="2" t="s">
        <v>226</v>
      </c>
      <c r="BX905" s="2" t="s">
        <v>226</v>
      </c>
      <c r="BY905" s="2" t="s">
        <v>238</v>
      </c>
      <c r="BZ905" s="2" t="s">
        <v>226</v>
      </c>
      <c r="CA905" s="4"/>
      <c r="CB905" s="8"/>
      <c r="CC905" s="4">
        <v>8</v>
      </c>
      <c r="CD905" s="8">
        <v>408.24</v>
      </c>
      <c r="CE905" s="7">
        <v>-1</v>
      </c>
      <c r="CF905" s="7">
        <v>-1</v>
      </c>
      <c r="CG905" s="2" t="s">
        <v>239</v>
      </c>
      <c r="CH905" s="2" t="s">
        <v>237</v>
      </c>
      <c r="CI905" s="2" t="s">
        <v>1138</v>
      </c>
      <c r="CJ905" s="2" t="s">
        <v>445</v>
      </c>
      <c r="CK905" s="2" t="s">
        <v>238</v>
      </c>
      <c r="CL905" s="2" t="s">
        <v>226</v>
      </c>
      <c r="CM905" s="4"/>
      <c r="CN905" s="8"/>
      <c r="CO905" s="4">
        <v>1</v>
      </c>
      <c r="CP905" s="8">
        <v>51.03</v>
      </c>
      <c r="CQ905" s="7">
        <v>-1</v>
      </c>
      <c r="CR905" s="7">
        <v>-1</v>
      </c>
      <c r="CS905" s="2" t="s">
        <v>239</v>
      </c>
      <c r="CT905" s="2" t="s">
        <v>237</v>
      </c>
      <c r="CU905" s="2" t="s">
        <v>483</v>
      </c>
      <c r="CV905" s="2" t="s">
        <v>3061</v>
      </c>
      <c r="CW905" s="2" t="s">
        <v>238</v>
      </c>
      <c r="CX905" s="2" t="s">
        <v>226</v>
      </c>
      <c r="CY905" s="4"/>
      <c r="CZ905" s="8"/>
      <c r="DA905" s="4"/>
      <c r="DB905" s="8"/>
      <c r="DC905" s="7"/>
      <c r="DD905" s="7"/>
      <c r="DE905" s="2" t="s">
        <v>239</v>
      </c>
      <c r="DF905" s="2" t="s">
        <v>237</v>
      </c>
      <c r="DG905" s="2" t="s">
        <v>665</v>
      </c>
      <c r="DH905" s="2" t="s">
        <v>2059</v>
      </c>
      <c r="DI905" s="2" t="s">
        <v>291</v>
      </c>
      <c r="DJ905" s="2" t="s">
        <v>226</v>
      </c>
      <c r="DK905" s="4"/>
      <c r="DL905" s="8"/>
      <c r="DM905" s="4">
        <v>7</v>
      </c>
      <c r="DN905" s="8">
        <v>198.45</v>
      </c>
      <c r="DO905" s="7">
        <v>-1</v>
      </c>
      <c r="DP905" s="7">
        <v>-1</v>
      </c>
      <c r="DQ905" s="2" t="s">
        <v>239</v>
      </c>
      <c r="DR905" s="2" t="s">
        <v>237</v>
      </c>
      <c r="DS905" s="2" t="s">
        <v>483</v>
      </c>
      <c r="DT905" s="2" t="s">
        <v>1302</v>
      </c>
      <c r="DU905" s="2" t="s">
        <v>291</v>
      </c>
      <c r="DV905" s="2" t="s">
        <v>226</v>
      </c>
      <c r="DW905" s="4"/>
      <c r="DX905" s="8"/>
      <c r="DY905" s="4">
        <v>1</v>
      </c>
      <c r="DZ905" s="8">
        <v>29.77</v>
      </c>
      <c r="EA905" s="7">
        <v>-1</v>
      </c>
      <c r="EB905" s="7">
        <v>-1</v>
      </c>
      <c r="EC905" s="2" t="s">
        <v>239</v>
      </c>
      <c r="ED905" s="2" t="s">
        <v>237</v>
      </c>
      <c r="EE905" s="2" t="s">
        <v>1762</v>
      </c>
      <c r="EF905" s="2" t="s">
        <v>2964</v>
      </c>
      <c r="EG905" s="2" t="s">
        <v>238</v>
      </c>
      <c r="EH905" s="2" t="s">
        <v>226</v>
      </c>
      <c r="EI905" s="4"/>
      <c r="EJ905" s="8"/>
      <c r="EK905" s="4">
        <v>1</v>
      </c>
      <c r="EL905" s="8">
        <v>51.03</v>
      </c>
      <c r="EM905" s="7">
        <v>-1</v>
      </c>
      <c r="EN905" s="7">
        <v>-1</v>
      </c>
      <c r="EO905" s="2" t="s">
        <v>239</v>
      </c>
      <c r="EP905" s="2" t="s">
        <v>237</v>
      </c>
      <c r="EQ905" s="2" t="s">
        <v>1597</v>
      </c>
      <c r="ER905" s="2" t="s">
        <v>826</v>
      </c>
      <c r="ES905" s="2" t="s">
        <v>238</v>
      </c>
      <c r="ET905" s="2" t="s">
        <v>226</v>
      </c>
      <c r="EU905" s="4"/>
      <c r="EV905" s="8"/>
      <c r="EW905" s="4">
        <v>2</v>
      </c>
      <c r="EX905" s="8">
        <v>89.77</v>
      </c>
      <c r="EY905" s="7">
        <v>-1</v>
      </c>
      <c r="EZ905" s="7">
        <v>-1</v>
      </c>
      <c r="FA905" s="2" t="s">
        <v>239</v>
      </c>
      <c r="FB905" s="2" t="s">
        <v>237</v>
      </c>
      <c r="FC905" s="2" t="s">
        <v>3267</v>
      </c>
      <c r="FD905" s="2" t="s">
        <v>2967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237</v>
      </c>
      <c r="FO905" s="2" t="s">
        <v>1597</v>
      </c>
      <c r="FP905" s="2" t="s">
        <v>226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226</v>
      </c>
      <c r="FZ905" s="2" t="s">
        <v>226</v>
      </c>
      <c r="GA905" s="2" t="s">
        <v>226</v>
      </c>
      <c r="GB905" s="2" t="s">
        <v>226</v>
      </c>
      <c r="GC905" s="2" t="s">
        <v>226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252</v>
      </c>
      <c r="GL905" s="2" t="s">
        <v>237</v>
      </c>
      <c r="GM905" s="2" t="s">
        <v>226</v>
      </c>
      <c r="GN905" s="2" t="s">
        <v>226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266</v>
      </c>
      <c r="GX905" s="2" t="s">
        <v>237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252</v>
      </c>
      <c r="HJ905" s="2" t="s">
        <v>237</v>
      </c>
      <c r="HK905" s="2" t="s">
        <v>226</v>
      </c>
      <c r="HL905" s="2" t="s">
        <v>226</v>
      </c>
      <c r="HM905" s="2" t="s">
        <v>238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236</v>
      </c>
      <c r="HV905" s="2" t="s">
        <v>237</v>
      </c>
      <c r="HW905" s="2" t="s">
        <v>226</v>
      </c>
      <c r="HX905" s="2" t="s">
        <v>226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252</v>
      </c>
      <c r="IH905" s="2" t="s">
        <v>237</v>
      </c>
      <c r="II905" s="2" t="s">
        <v>226</v>
      </c>
      <c r="IJ905" s="2" t="s">
        <v>226</v>
      </c>
      <c r="IK905" s="2" t="s">
        <v>238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252</v>
      </c>
      <c r="IT905" s="2" t="s">
        <v>237</v>
      </c>
      <c r="IU905" s="2" t="s">
        <v>226</v>
      </c>
      <c r="IV905" s="2" t="s">
        <v>226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252</v>
      </c>
      <c r="JF905" s="2" t="s">
        <v>237</v>
      </c>
      <c r="JG905" s="2" t="s">
        <v>226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252</v>
      </c>
      <c r="JR905" s="2" t="s">
        <v>237</v>
      </c>
      <c r="JS905" s="2" t="s">
        <v>226</v>
      </c>
      <c r="JT905" s="2" t="s">
        <v>226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237</v>
      </c>
      <c r="KE905" s="2" t="s">
        <v>226</v>
      </c>
      <c r="KF905" s="2" t="s">
        <v>226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252</v>
      </c>
      <c r="KP905" s="2" t="s">
        <v>237</v>
      </c>
      <c r="KQ905" s="2" t="s">
        <v>226</v>
      </c>
      <c r="KR905" s="2" t="s">
        <v>226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252</v>
      </c>
      <c r="LB905" s="2" t="s">
        <v>237</v>
      </c>
      <c r="LC905" s="2" t="s">
        <v>226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252</v>
      </c>
      <c r="LN905" s="2" t="s">
        <v>237</v>
      </c>
      <c r="LO905" s="2" t="s">
        <v>226</v>
      </c>
      <c r="LP905" s="2" t="s">
        <v>226</v>
      </c>
      <c r="LQ905" s="2" t="s">
        <v>238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226</v>
      </c>
      <c r="ML905" s="2" t="s">
        <v>226</v>
      </c>
      <c r="MM905" s="2" t="s">
        <v>226</v>
      </c>
      <c r="MN905" s="2" t="s">
        <v>226</v>
      </c>
      <c r="MO905" s="2" t="s">
        <v>226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448</v>
      </c>
      <c r="MX905" s="2" t="s">
        <v>237</v>
      </c>
      <c r="MY905" s="2" t="s">
        <v>226</v>
      </c>
      <c r="MZ905" s="2" t="s">
        <v>226</v>
      </c>
      <c r="NA905" s="2" t="s">
        <v>238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252</v>
      </c>
      <c r="NJ905" s="2" t="s">
        <v>223</v>
      </c>
      <c r="NK905" s="2" t="s">
        <v>226</v>
      </c>
      <c r="NL905" s="2" t="s">
        <v>226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239</v>
      </c>
      <c r="NV905" s="2" t="s">
        <v>237</v>
      </c>
      <c r="NW905" s="2" t="s">
        <v>409</v>
      </c>
      <c r="NX905" s="2" t="s">
        <v>226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252</v>
      </c>
      <c r="OH905" s="2" t="s">
        <v>237</v>
      </c>
      <c r="OI905" s="2" t="s">
        <v>226</v>
      </c>
      <c r="OJ905" s="2" t="s">
        <v>226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252</v>
      </c>
      <c r="OT905" s="2" t="s">
        <v>237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226</v>
      </c>
      <c r="PF905" s="2" t="s">
        <v>226</v>
      </c>
      <c r="PG905" s="2" t="s">
        <v>226</v>
      </c>
      <c r="PH905" s="2" t="s">
        <v>226</v>
      </c>
      <c r="PI905" s="2" t="s">
        <v>226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226</v>
      </c>
      <c r="PR905" s="2" t="s">
        <v>226</v>
      </c>
      <c r="PS905" s="2" t="s">
        <v>226</v>
      </c>
      <c r="PT905" s="2" t="s">
        <v>226</v>
      </c>
      <c r="PU905" s="2" t="s">
        <v>226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266</v>
      </c>
      <c r="QD905" s="2" t="s">
        <v>237</v>
      </c>
      <c r="QE905" s="2" t="s">
        <v>226</v>
      </c>
      <c r="QF905" s="2" t="s">
        <v>226</v>
      </c>
      <c r="QG905" s="2" t="s">
        <v>238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226</v>
      </c>
      <c r="QP905" s="2" t="s">
        <v>226</v>
      </c>
      <c r="QQ905" s="2" t="s">
        <v>226</v>
      </c>
      <c r="QR905" s="2" t="s">
        <v>226</v>
      </c>
      <c r="QS905" s="2" t="s">
        <v>226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266</v>
      </c>
      <c r="RB905" s="2" t="s">
        <v>237</v>
      </c>
      <c r="RC905" s="2" t="s">
        <v>226</v>
      </c>
      <c r="RD905" s="2" t="s">
        <v>226</v>
      </c>
      <c r="RE905" s="2" t="s">
        <v>238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252</v>
      </c>
      <c r="RN905" s="2" t="s">
        <v>237</v>
      </c>
      <c r="RO905" s="2" t="s">
        <v>226</v>
      </c>
      <c r="RP905" s="2" t="s">
        <v>226</v>
      </c>
      <c r="RQ905" s="2" t="s">
        <v>238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226</v>
      </c>
      <c r="RZ905" s="2" t="s">
        <v>226</v>
      </c>
      <c r="SA905" s="2" t="s">
        <v>226</v>
      </c>
      <c r="SB905" s="2" t="s">
        <v>226</v>
      </c>
      <c r="SC905" s="2" t="s">
        <v>226</v>
      </c>
      <c r="SD905" s="2" t="s">
        <v>226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</row>
    <row r="906">
      <c r="A906" s="2" t="s">
        <v>5542</v>
      </c>
      <c r="B906" s="2" t="s">
        <v>577</v>
      </c>
      <c r="C906" s="2" t="s">
        <v>5194</v>
      </c>
      <c r="D906" s="2" t="s">
        <v>215</v>
      </c>
      <c r="E906" s="2" t="s">
        <v>363</v>
      </c>
      <c r="F906" s="2" t="s">
        <v>5537</v>
      </c>
      <c r="G906" s="2" t="s">
        <v>1709</v>
      </c>
      <c r="H906" s="2" t="s">
        <v>5538</v>
      </c>
      <c r="I906" s="2" t="s">
        <v>5539</v>
      </c>
      <c r="J906" s="2" t="s">
        <v>268</v>
      </c>
      <c r="K906" s="2" t="s">
        <v>1283</v>
      </c>
      <c r="L906" s="3">
        <v>55</v>
      </c>
      <c r="M906" s="3">
        <v>57.75</v>
      </c>
      <c r="N906" s="3">
        <v>109.99</v>
      </c>
      <c r="O906" s="2" t="s">
        <v>283</v>
      </c>
      <c r="P906" s="2" t="s">
        <v>284</v>
      </c>
      <c r="Q906" s="2" t="s">
        <v>225</v>
      </c>
      <c r="R906" s="2" t="s">
        <v>226</v>
      </c>
      <c r="S906" s="2" t="s">
        <v>5540</v>
      </c>
      <c r="T906" s="2" t="s">
        <v>228</v>
      </c>
      <c r="U906" s="2" t="s">
        <v>489</v>
      </c>
      <c r="V906" s="2" t="s">
        <v>5541</v>
      </c>
      <c r="W906" s="2" t="s">
        <v>231</v>
      </c>
      <c r="X906" s="2" t="s">
        <v>971</v>
      </c>
      <c r="Y906" s="2" t="s">
        <v>1293</v>
      </c>
      <c r="Z906" s="4"/>
      <c r="AA906" s="4">
        <f>=ROUNDDOWN({0},0)</f>
      </c>
      <c r="AB906" s="5">
        <v>0.3</v>
      </c>
      <c r="AC906" s="2" t="s">
        <v>226</v>
      </c>
      <c r="AD906" s="4"/>
      <c r="AE906" s="4"/>
      <c r="AF906" s="6">
        <v>65</v>
      </c>
      <c r="AG906" s="6"/>
      <c r="AH906" s="7">
        <v>0.2619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/>
      <c r="AQ906" s="8"/>
      <c r="AR906" s="4">
        <v>20</v>
      </c>
      <c r="AS906" s="8">
        <v>1111.68</v>
      </c>
      <c r="AT906" s="7">
        <v>-1</v>
      </c>
      <c r="AU906" s="7">
        <v>-1</v>
      </c>
      <c r="AV906" s="4" t="s">
        <v>226</v>
      </c>
      <c r="AW906" s="8" t="s">
        <v>226</v>
      </c>
      <c r="AX906" s="4" t="s">
        <v>226</v>
      </c>
      <c r="AY906" s="8" t="s">
        <v>226</v>
      </c>
      <c r="AZ906" s="7" t="s">
        <v>226</v>
      </c>
      <c r="BA906" s="7" t="s">
        <v>226</v>
      </c>
      <c r="BB906" s="7"/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/>
      <c r="BJ906" s="4"/>
      <c r="BK906" s="8"/>
      <c r="BL906" s="2" t="s">
        <v>4792</v>
      </c>
      <c r="BM906" s="7"/>
      <c r="BN906" s="7"/>
      <c r="BO906" s="4"/>
      <c r="BP906" s="8"/>
      <c r="BQ906" s="4"/>
      <c r="BR906" s="8"/>
      <c r="BS906" s="7"/>
      <c r="BT906" s="7"/>
      <c r="BU906" s="2" t="s">
        <v>287</v>
      </c>
      <c r="BV906" s="2" t="s">
        <v>237</v>
      </c>
      <c r="BW906" s="2" t="s">
        <v>226</v>
      </c>
      <c r="BX906" s="2" t="s">
        <v>226</v>
      </c>
      <c r="BY906" s="2" t="s">
        <v>238</v>
      </c>
      <c r="BZ906" s="2" t="s">
        <v>226</v>
      </c>
      <c r="CA906" s="4"/>
      <c r="CB906" s="8"/>
      <c r="CC906" s="4">
        <v>8</v>
      </c>
      <c r="CD906" s="8">
        <v>498.96</v>
      </c>
      <c r="CE906" s="7">
        <v>-1</v>
      </c>
      <c r="CF906" s="7">
        <v>-1</v>
      </c>
      <c r="CG906" s="2" t="s">
        <v>239</v>
      </c>
      <c r="CH906" s="2" t="s">
        <v>237</v>
      </c>
      <c r="CI906" s="2" t="s">
        <v>1138</v>
      </c>
      <c r="CJ906" s="2" t="s">
        <v>484</v>
      </c>
      <c r="CK906" s="2" t="s">
        <v>238</v>
      </c>
      <c r="CL906" s="2" t="s">
        <v>226</v>
      </c>
      <c r="CM906" s="4"/>
      <c r="CN906" s="8"/>
      <c r="CO906" s="4">
        <v>1</v>
      </c>
      <c r="CP906" s="8">
        <v>62.37</v>
      </c>
      <c r="CQ906" s="7">
        <v>-1</v>
      </c>
      <c r="CR906" s="7">
        <v>-1</v>
      </c>
      <c r="CS906" s="2" t="s">
        <v>239</v>
      </c>
      <c r="CT906" s="2" t="s">
        <v>237</v>
      </c>
      <c r="CU906" s="2" t="s">
        <v>483</v>
      </c>
      <c r="CV906" s="2" t="s">
        <v>2776</v>
      </c>
      <c r="CW906" s="2" t="s">
        <v>238</v>
      </c>
      <c r="CX906" s="2" t="s">
        <v>226</v>
      </c>
      <c r="CY906" s="4"/>
      <c r="CZ906" s="8"/>
      <c r="DA906" s="4"/>
      <c r="DB906" s="8"/>
      <c r="DC906" s="7"/>
      <c r="DD906" s="7"/>
      <c r="DE906" s="2" t="s">
        <v>239</v>
      </c>
      <c r="DF906" s="2" t="s">
        <v>237</v>
      </c>
      <c r="DG906" s="2" t="s">
        <v>665</v>
      </c>
      <c r="DH906" s="2" t="s">
        <v>5543</v>
      </c>
      <c r="DI906" s="2" t="s">
        <v>291</v>
      </c>
      <c r="DJ906" s="2" t="s">
        <v>226</v>
      </c>
      <c r="DK906" s="4"/>
      <c r="DL906" s="8"/>
      <c r="DM906" s="4">
        <v>5</v>
      </c>
      <c r="DN906" s="8">
        <v>228.11</v>
      </c>
      <c r="DO906" s="7">
        <v>-1</v>
      </c>
      <c r="DP906" s="7">
        <v>-1</v>
      </c>
      <c r="DQ906" s="2" t="s">
        <v>239</v>
      </c>
      <c r="DR906" s="2" t="s">
        <v>237</v>
      </c>
      <c r="DS906" s="2" t="s">
        <v>483</v>
      </c>
      <c r="DT906" s="2" t="s">
        <v>397</v>
      </c>
      <c r="DU906" s="2" t="s">
        <v>291</v>
      </c>
      <c r="DV906" s="2" t="s">
        <v>226</v>
      </c>
      <c r="DW906" s="4"/>
      <c r="DX906" s="8"/>
      <c r="DY906" s="4">
        <v>2</v>
      </c>
      <c r="DZ906" s="8">
        <v>72.76</v>
      </c>
      <c r="EA906" s="7">
        <v>-1</v>
      </c>
      <c r="EB906" s="7">
        <v>-1</v>
      </c>
      <c r="EC906" s="2" t="s">
        <v>239</v>
      </c>
      <c r="ED906" s="2" t="s">
        <v>237</v>
      </c>
      <c r="EE906" s="2" t="s">
        <v>1762</v>
      </c>
      <c r="EF906" s="2" t="s">
        <v>4574</v>
      </c>
      <c r="EG906" s="2" t="s">
        <v>238</v>
      </c>
      <c r="EH906" s="2" t="s">
        <v>226</v>
      </c>
      <c r="EI906" s="4"/>
      <c r="EJ906" s="8"/>
      <c r="EK906" s="4">
        <v>4</v>
      </c>
      <c r="EL906" s="8">
        <v>249.48</v>
      </c>
      <c r="EM906" s="7">
        <v>-1</v>
      </c>
      <c r="EN906" s="7">
        <v>-1</v>
      </c>
      <c r="EO906" s="2" t="s">
        <v>239</v>
      </c>
      <c r="EP906" s="2" t="s">
        <v>237</v>
      </c>
      <c r="EQ906" s="2" t="s">
        <v>1597</v>
      </c>
      <c r="ER906" s="2" t="s">
        <v>3181</v>
      </c>
      <c r="ES906" s="2" t="s">
        <v>238</v>
      </c>
      <c r="ET906" s="2" t="s">
        <v>226</v>
      </c>
      <c r="EU906" s="4"/>
      <c r="EV906" s="8"/>
      <c r="EW906" s="4"/>
      <c r="EX906" s="8"/>
      <c r="EY906" s="7"/>
      <c r="EZ906" s="7"/>
      <c r="FA906" s="2" t="s">
        <v>239</v>
      </c>
      <c r="FB906" s="2" t="s">
        <v>237</v>
      </c>
      <c r="FC906" s="2" t="s">
        <v>3267</v>
      </c>
      <c r="FD906" s="2" t="s">
        <v>3003</v>
      </c>
      <c r="FE906" s="2" t="s">
        <v>238</v>
      </c>
      <c r="FF906" s="2" t="s">
        <v>226</v>
      </c>
      <c r="FG906" s="4"/>
      <c r="FH906" s="8"/>
      <c r="FI906" s="4"/>
      <c r="FJ906" s="8"/>
      <c r="FK906" s="7"/>
      <c r="FL906" s="7"/>
      <c r="FM906" s="2" t="s">
        <v>239</v>
      </c>
      <c r="FN906" s="2" t="s">
        <v>237</v>
      </c>
      <c r="FO906" s="2" t="s">
        <v>1597</v>
      </c>
      <c r="FP906" s="2" t="s">
        <v>226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226</v>
      </c>
      <c r="FZ906" s="2" t="s">
        <v>226</v>
      </c>
      <c r="GA906" s="2" t="s">
        <v>226</v>
      </c>
      <c r="GB906" s="2" t="s">
        <v>226</v>
      </c>
      <c r="GC906" s="2" t="s">
        <v>226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252</v>
      </c>
      <c r="GL906" s="2" t="s">
        <v>237</v>
      </c>
      <c r="GM906" s="2" t="s">
        <v>226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266</v>
      </c>
      <c r="GX906" s="2" t="s">
        <v>237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252</v>
      </c>
      <c r="HJ906" s="2" t="s">
        <v>237</v>
      </c>
      <c r="HK906" s="2" t="s">
        <v>226</v>
      </c>
      <c r="HL906" s="2" t="s">
        <v>226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237</v>
      </c>
      <c r="HW906" s="2" t="s">
        <v>226</v>
      </c>
      <c r="HX906" s="2" t="s">
        <v>226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252</v>
      </c>
      <c r="IH906" s="2" t="s">
        <v>237</v>
      </c>
      <c r="II906" s="2" t="s">
        <v>226</v>
      </c>
      <c r="IJ906" s="2" t="s">
        <v>226</v>
      </c>
      <c r="IK906" s="2" t="s">
        <v>238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252</v>
      </c>
      <c r="IT906" s="2" t="s">
        <v>237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252</v>
      </c>
      <c r="JF906" s="2" t="s">
        <v>237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252</v>
      </c>
      <c r="JR906" s="2" t="s">
        <v>237</v>
      </c>
      <c r="JS906" s="2" t="s">
        <v>226</v>
      </c>
      <c r="JT906" s="2" t="s">
        <v>226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237</v>
      </c>
      <c r="KE906" s="2" t="s">
        <v>226</v>
      </c>
      <c r="KF906" s="2" t="s">
        <v>226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252</v>
      </c>
      <c r="KP906" s="2" t="s">
        <v>237</v>
      </c>
      <c r="KQ906" s="2" t="s">
        <v>226</v>
      </c>
      <c r="KR906" s="2" t="s">
        <v>226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252</v>
      </c>
      <c r="LB906" s="2" t="s">
        <v>237</v>
      </c>
      <c r="LC906" s="2" t="s">
        <v>226</v>
      </c>
      <c r="LD906" s="2" t="s">
        <v>226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252</v>
      </c>
      <c r="LN906" s="2" t="s">
        <v>237</v>
      </c>
      <c r="LO906" s="2" t="s">
        <v>226</v>
      </c>
      <c r="LP906" s="2" t="s">
        <v>226</v>
      </c>
      <c r="LQ906" s="2" t="s">
        <v>238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226</v>
      </c>
      <c r="ML906" s="2" t="s">
        <v>226</v>
      </c>
      <c r="MM906" s="2" t="s">
        <v>226</v>
      </c>
      <c r="MN906" s="2" t="s">
        <v>226</v>
      </c>
      <c r="MO906" s="2" t="s">
        <v>226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239</v>
      </c>
      <c r="MX906" s="2" t="s">
        <v>237</v>
      </c>
      <c r="MY906" s="2" t="s">
        <v>643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252</v>
      </c>
      <c r="NJ906" s="2" t="s">
        <v>237</v>
      </c>
      <c r="NK906" s="2" t="s">
        <v>226</v>
      </c>
      <c r="NL906" s="2" t="s">
        <v>226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239</v>
      </c>
      <c r="NV906" s="2" t="s">
        <v>237</v>
      </c>
      <c r="NW906" s="2" t="s">
        <v>409</v>
      </c>
      <c r="NX906" s="2" t="s">
        <v>226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252</v>
      </c>
      <c r="OH906" s="2" t="s">
        <v>237</v>
      </c>
      <c r="OI906" s="2" t="s">
        <v>226</v>
      </c>
      <c r="OJ906" s="2" t="s">
        <v>226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252</v>
      </c>
      <c r="OT906" s="2" t="s">
        <v>237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226</v>
      </c>
      <c r="PF906" s="2" t="s">
        <v>226</v>
      </c>
      <c r="PG906" s="2" t="s">
        <v>226</v>
      </c>
      <c r="PH906" s="2" t="s">
        <v>226</v>
      </c>
      <c r="PI906" s="2" t="s">
        <v>226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226</v>
      </c>
      <c r="PR906" s="2" t="s">
        <v>226</v>
      </c>
      <c r="PS906" s="2" t="s">
        <v>226</v>
      </c>
      <c r="PT906" s="2" t="s">
        <v>226</v>
      </c>
      <c r="PU906" s="2" t="s">
        <v>226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266</v>
      </c>
      <c r="QD906" s="2" t="s">
        <v>237</v>
      </c>
      <c r="QE906" s="2" t="s">
        <v>226</v>
      </c>
      <c r="QF906" s="2" t="s">
        <v>226</v>
      </c>
      <c r="QG906" s="2" t="s">
        <v>238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226</v>
      </c>
      <c r="QP906" s="2" t="s">
        <v>226</v>
      </c>
      <c r="QQ906" s="2" t="s">
        <v>226</v>
      </c>
      <c r="QR906" s="2" t="s">
        <v>226</v>
      </c>
      <c r="QS906" s="2" t="s">
        <v>226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266</v>
      </c>
      <c r="RB906" s="2" t="s">
        <v>237</v>
      </c>
      <c r="RC906" s="2" t="s">
        <v>226</v>
      </c>
      <c r="RD906" s="2" t="s">
        <v>226</v>
      </c>
      <c r="RE906" s="2" t="s">
        <v>238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252</v>
      </c>
      <c r="RN906" s="2" t="s">
        <v>237</v>
      </c>
      <c r="RO906" s="2" t="s">
        <v>226</v>
      </c>
      <c r="RP906" s="2" t="s">
        <v>226</v>
      </c>
      <c r="RQ906" s="2" t="s">
        <v>238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226</v>
      </c>
      <c r="RZ906" s="2" t="s">
        <v>226</v>
      </c>
      <c r="SA906" s="2" t="s">
        <v>226</v>
      </c>
      <c r="SB906" s="2" t="s">
        <v>226</v>
      </c>
      <c r="SC906" s="2" t="s">
        <v>226</v>
      </c>
      <c r="SD906" s="2" t="s">
        <v>226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</row>
    <row r="907">
      <c r="A907" s="2" t="s">
        <v>5544</v>
      </c>
      <c r="B907" s="2" t="s">
        <v>577</v>
      </c>
      <c r="C907" s="2" t="s">
        <v>5194</v>
      </c>
      <c r="D907" s="2" t="s">
        <v>215</v>
      </c>
      <c r="E907" s="2" t="s">
        <v>363</v>
      </c>
      <c r="F907" s="2" t="s">
        <v>5089</v>
      </c>
      <c r="G907" s="2" t="s">
        <v>5545</v>
      </c>
      <c r="H907" s="2" t="s">
        <v>434</v>
      </c>
      <c r="I907" s="2" t="s">
        <v>5546</v>
      </c>
      <c r="J907" s="2" t="s">
        <v>582</v>
      </c>
      <c r="K907" s="2" t="s">
        <v>438</v>
      </c>
      <c r="L907" s="3">
        <v>33.33</v>
      </c>
      <c r="M907" s="3">
        <v>35</v>
      </c>
      <c r="N907" s="3">
        <v>69.99</v>
      </c>
      <c r="O907" s="2" t="s">
        <v>223</v>
      </c>
      <c r="P907" s="2" t="s">
        <v>2226</v>
      </c>
      <c r="Q907" s="2" t="s">
        <v>225</v>
      </c>
      <c r="R907" s="2" t="s">
        <v>226</v>
      </c>
      <c r="S907" s="2" t="s">
        <v>5547</v>
      </c>
      <c r="T907" s="2" t="s">
        <v>5495</v>
      </c>
      <c r="U907" s="2" t="s">
        <v>2756</v>
      </c>
      <c r="V907" s="2" t="s">
        <v>230</v>
      </c>
      <c r="W907" s="2" t="s">
        <v>971</v>
      </c>
      <c r="X907" s="2" t="s">
        <v>231</v>
      </c>
      <c r="Y907" s="2" t="s">
        <v>1178</v>
      </c>
      <c r="Z907" s="4">
        <v>60</v>
      </c>
      <c r="AA907" s="4">
        <f>=ROUNDDOWN({0},0)</f>
      </c>
      <c r="AB907" s="5"/>
      <c r="AC907" s="2" t="s">
        <v>1163</v>
      </c>
      <c r="AD907" s="4">
        <v>60</v>
      </c>
      <c r="AE907" s="4">
        <v>60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226</v>
      </c>
      <c r="AW907" s="8" t="s">
        <v>226</v>
      </c>
      <c r="AX907" s="4" t="s">
        <v>226</v>
      </c>
      <c r="AY907" s="8" t="s">
        <v>226</v>
      </c>
      <c r="AZ907" s="7" t="s">
        <v>226</v>
      </c>
      <c r="BA907" s="7" t="s">
        <v>226</v>
      </c>
      <c r="BB907" s="7"/>
      <c r="BC907" s="4" t="s">
        <v>226</v>
      </c>
      <c r="BD907" s="8" t="s">
        <v>226</v>
      </c>
      <c r="BE907" s="4" t="s">
        <v>226</v>
      </c>
      <c r="BF907" s="8" t="s">
        <v>226</v>
      </c>
      <c r="BG907" s="7" t="s">
        <v>226</v>
      </c>
      <c r="BH907" s="7" t="s">
        <v>226</v>
      </c>
      <c r="BI907" s="7"/>
      <c r="BJ907" s="4"/>
      <c r="BK907" s="8"/>
      <c r="BL907" s="2" t="s">
        <v>226</v>
      </c>
      <c r="BM907" s="7"/>
      <c r="BN907" s="7"/>
      <c r="BO907" s="4"/>
      <c r="BP907" s="8"/>
      <c r="BQ907" s="4"/>
      <c r="BR907" s="8"/>
      <c r="BS907" s="7"/>
      <c r="BT907" s="7"/>
      <c r="BU907" s="2" t="s">
        <v>949</v>
      </c>
      <c r="BV907" s="2" t="s">
        <v>223</v>
      </c>
      <c r="BW907" s="2" t="s">
        <v>226</v>
      </c>
      <c r="BX907" s="2" t="s">
        <v>226</v>
      </c>
      <c r="BY907" s="2" t="s">
        <v>238</v>
      </c>
      <c r="BZ907" s="2" t="s">
        <v>226</v>
      </c>
      <c r="CA907" s="4"/>
      <c r="CB907" s="8"/>
      <c r="CC907" s="4"/>
      <c r="CD907" s="8"/>
      <c r="CE907" s="7"/>
      <c r="CF907" s="7"/>
      <c r="CG907" s="2" t="s">
        <v>448</v>
      </c>
      <c r="CH907" s="2" t="s">
        <v>223</v>
      </c>
      <c r="CI907" s="2" t="s">
        <v>226</v>
      </c>
      <c r="CJ907" s="2" t="s">
        <v>226</v>
      </c>
      <c r="CK907" s="2" t="s">
        <v>238</v>
      </c>
      <c r="CL907" s="2" t="s">
        <v>226</v>
      </c>
      <c r="CM907" s="4"/>
      <c r="CN907" s="8"/>
      <c r="CO907" s="4"/>
      <c r="CP907" s="8"/>
      <c r="CQ907" s="7"/>
      <c r="CR907" s="7"/>
      <c r="CS907" s="2" t="s">
        <v>239</v>
      </c>
      <c r="CT907" s="2" t="s">
        <v>223</v>
      </c>
      <c r="CU907" s="2" t="s">
        <v>2816</v>
      </c>
      <c r="CV907" s="2" t="s">
        <v>226</v>
      </c>
      <c r="CW907" s="2" t="s">
        <v>238</v>
      </c>
      <c r="CX907" s="2" t="s">
        <v>226</v>
      </c>
      <c r="CY907" s="4"/>
      <c r="CZ907" s="8"/>
      <c r="DA907" s="4"/>
      <c r="DB907" s="8"/>
      <c r="DC907" s="7"/>
      <c r="DD907" s="7"/>
      <c r="DE907" s="2" t="s">
        <v>236</v>
      </c>
      <c r="DF907" s="2" t="s">
        <v>223</v>
      </c>
      <c r="DG907" s="2" t="s">
        <v>226</v>
      </c>
      <c r="DH907" s="2" t="s">
        <v>226</v>
      </c>
      <c r="DI907" s="2" t="s">
        <v>238</v>
      </c>
      <c r="DJ907" s="2" t="s">
        <v>226</v>
      </c>
      <c r="DK907" s="4"/>
      <c r="DL907" s="8"/>
      <c r="DM907" s="4"/>
      <c r="DN907" s="8"/>
      <c r="DO907" s="7"/>
      <c r="DP907" s="7"/>
      <c r="DQ907" s="2" t="s">
        <v>236</v>
      </c>
      <c r="DR907" s="2" t="s">
        <v>223</v>
      </c>
      <c r="DS907" s="2" t="s">
        <v>226</v>
      </c>
      <c r="DT907" s="2" t="s">
        <v>226</v>
      </c>
      <c r="DU907" s="2" t="s">
        <v>238</v>
      </c>
      <c r="DV907" s="2" t="s">
        <v>226</v>
      </c>
      <c r="DW907" s="4"/>
      <c r="DX907" s="8"/>
      <c r="DY907" s="4"/>
      <c r="DZ907" s="8"/>
      <c r="EA907" s="7"/>
      <c r="EB907" s="7"/>
      <c r="EC907" s="2" t="s">
        <v>236</v>
      </c>
      <c r="ED907" s="2" t="s">
        <v>223</v>
      </c>
      <c r="EE907" s="2" t="s">
        <v>226</v>
      </c>
      <c r="EF907" s="2" t="s">
        <v>226</v>
      </c>
      <c r="EG907" s="2" t="s">
        <v>238</v>
      </c>
      <c r="EH907" s="2" t="s">
        <v>226</v>
      </c>
      <c r="EI907" s="4"/>
      <c r="EJ907" s="8"/>
      <c r="EK907" s="4"/>
      <c r="EL907" s="8"/>
      <c r="EM907" s="7"/>
      <c r="EN907" s="7"/>
      <c r="EO907" s="2" t="s">
        <v>667</v>
      </c>
      <c r="EP907" s="2" t="s">
        <v>223</v>
      </c>
      <c r="EQ907" s="2" t="s">
        <v>226</v>
      </c>
      <c r="ER907" s="2" t="s">
        <v>226</v>
      </c>
      <c r="ES907" s="2" t="s">
        <v>238</v>
      </c>
      <c r="ET907" s="2" t="s">
        <v>226</v>
      </c>
      <c r="EU907" s="4"/>
      <c r="EV907" s="8"/>
      <c r="EW907" s="4"/>
      <c r="EX907" s="8"/>
      <c r="EY907" s="7"/>
      <c r="EZ907" s="7"/>
      <c r="FA907" s="2" t="s">
        <v>239</v>
      </c>
      <c r="FB907" s="2" t="s">
        <v>223</v>
      </c>
      <c r="FC907" s="2" t="s">
        <v>260</v>
      </c>
      <c r="FD907" s="2" t="s">
        <v>226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223</v>
      </c>
      <c r="FO907" s="2" t="s">
        <v>260</v>
      </c>
      <c r="FP907" s="2" t="s">
        <v>226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239</v>
      </c>
      <c r="FZ907" s="2" t="s">
        <v>223</v>
      </c>
      <c r="GA907" s="2" t="s">
        <v>260</v>
      </c>
      <c r="GB907" s="2" t="s">
        <v>226</v>
      </c>
      <c r="GC907" s="2" t="s">
        <v>238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252</v>
      </c>
      <c r="GL907" s="2" t="s">
        <v>223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239</v>
      </c>
      <c r="GX907" s="2" t="s">
        <v>223</v>
      </c>
      <c r="GY907" s="2" t="s">
        <v>260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236</v>
      </c>
      <c r="HJ907" s="2" t="s">
        <v>223</v>
      </c>
      <c r="HK907" s="2" t="s">
        <v>226</v>
      </c>
      <c r="HL907" s="2" t="s">
        <v>226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236</v>
      </c>
      <c r="HV907" s="2" t="s">
        <v>223</v>
      </c>
      <c r="HW907" s="2" t="s">
        <v>226</v>
      </c>
      <c r="HX907" s="2" t="s">
        <v>226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252</v>
      </c>
      <c r="IH907" s="2" t="s">
        <v>223</v>
      </c>
      <c r="II907" s="2" t="s">
        <v>226</v>
      </c>
      <c r="IJ907" s="2" t="s">
        <v>226</v>
      </c>
      <c r="IK907" s="2" t="s">
        <v>238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252</v>
      </c>
      <c r="IT907" s="2" t="s">
        <v>223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949</v>
      </c>
      <c r="JF907" s="2" t="s">
        <v>223</v>
      </c>
      <c r="JG907" s="2" t="s">
        <v>226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252</v>
      </c>
      <c r="JR907" s="2" t="s">
        <v>223</v>
      </c>
      <c r="JS907" s="2" t="s">
        <v>226</v>
      </c>
      <c r="JT907" s="2" t="s">
        <v>226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223</v>
      </c>
      <c r="KE907" s="2" t="s">
        <v>226</v>
      </c>
      <c r="KF907" s="2" t="s">
        <v>226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252</v>
      </c>
      <c r="KP907" s="2" t="s">
        <v>223</v>
      </c>
      <c r="KQ907" s="2" t="s">
        <v>226</v>
      </c>
      <c r="KR907" s="2" t="s">
        <v>226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252</v>
      </c>
      <c r="LB907" s="2" t="s">
        <v>223</v>
      </c>
      <c r="LC907" s="2" t="s">
        <v>226</v>
      </c>
      <c r="LD907" s="2" t="s">
        <v>226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252</v>
      </c>
      <c r="LN907" s="2" t="s">
        <v>223</v>
      </c>
      <c r="LO907" s="2" t="s">
        <v>226</v>
      </c>
      <c r="LP907" s="2" t="s">
        <v>226</v>
      </c>
      <c r="LQ907" s="2" t="s">
        <v>238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252</v>
      </c>
      <c r="LZ907" s="2" t="s">
        <v>223</v>
      </c>
      <c r="MA907" s="2" t="s">
        <v>226</v>
      </c>
      <c r="MB907" s="2" t="s">
        <v>226</v>
      </c>
      <c r="MC907" s="2" t="s">
        <v>238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252</v>
      </c>
      <c r="ML907" s="2" t="s">
        <v>223</v>
      </c>
      <c r="MM907" s="2" t="s">
        <v>226</v>
      </c>
      <c r="MN907" s="2" t="s">
        <v>226</v>
      </c>
      <c r="MO907" s="2" t="s">
        <v>238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223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226</v>
      </c>
      <c r="NJ907" s="2" t="s">
        <v>226</v>
      </c>
      <c r="NK907" s="2" t="s">
        <v>226</v>
      </c>
      <c r="NL907" s="2" t="s">
        <v>226</v>
      </c>
      <c r="NM907" s="2" t="s">
        <v>226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252</v>
      </c>
      <c r="NV907" s="2" t="s">
        <v>223</v>
      </c>
      <c r="NW907" s="2" t="s">
        <v>226</v>
      </c>
      <c r="NX907" s="2" t="s">
        <v>226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252</v>
      </c>
      <c r="OH907" s="2" t="s">
        <v>223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252</v>
      </c>
      <c r="OT907" s="2" t="s">
        <v>223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252</v>
      </c>
      <c r="PF907" s="2" t="s">
        <v>223</v>
      </c>
      <c r="PG907" s="2" t="s">
        <v>226</v>
      </c>
      <c r="PH907" s="2" t="s">
        <v>226</v>
      </c>
      <c r="PI907" s="2" t="s">
        <v>238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226</v>
      </c>
      <c r="PR907" s="2" t="s">
        <v>226</v>
      </c>
      <c r="PS907" s="2" t="s">
        <v>226</v>
      </c>
      <c r="PT907" s="2" t="s">
        <v>226</v>
      </c>
      <c r="PU907" s="2" t="s">
        <v>226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226</v>
      </c>
      <c r="QD907" s="2" t="s">
        <v>226</v>
      </c>
      <c r="QE907" s="2" t="s">
        <v>226</v>
      </c>
      <c r="QF907" s="2" t="s">
        <v>226</v>
      </c>
      <c r="QG907" s="2" t="s">
        <v>226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252</v>
      </c>
      <c r="QP907" s="2" t="s">
        <v>223</v>
      </c>
      <c r="QQ907" s="2" t="s">
        <v>226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266</v>
      </c>
      <c r="RB907" s="2" t="s">
        <v>223</v>
      </c>
      <c r="RC907" s="2" t="s">
        <v>226</v>
      </c>
      <c r="RD907" s="2" t="s">
        <v>226</v>
      </c>
      <c r="RE907" s="2" t="s">
        <v>238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252</v>
      </c>
      <c r="RN907" s="2" t="s">
        <v>223</v>
      </c>
      <c r="RO907" s="2" t="s">
        <v>226</v>
      </c>
      <c r="RP907" s="2" t="s">
        <v>226</v>
      </c>
      <c r="RQ907" s="2" t="s">
        <v>238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226</v>
      </c>
      <c r="RZ907" s="2" t="s">
        <v>226</v>
      </c>
      <c r="SA907" s="2" t="s">
        <v>226</v>
      </c>
      <c r="SB907" s="2" t="s">
        <v>226</v>
      </c>
      <c r="SC907" s="2" t="s">
        <v>226</v>
      </c>
      <c r="SD907" s="2" t="s">
        <v>226</v>
      </c>
      <c r="SE907" s="4">
        <v>60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>
        <v>60</v>
      </c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</row>
    <row r="908">
      <c r="A908" s="2" t="s">
        <v>5548</v>
      </c>
      <c r="B908" s="2" t="s">
        <v>577</v>
      </c>
      <c r="C908" s="2" t="s">
        <v>5194</v>
      </c>
      <c r="D908" s="2" t="s">
        <v>215</v>
      </c>
      <c r="E908" s="2" t="s">
        <v>363</v>
      </c>
      <c r="F908" s="2" t="s">
        <v>5089</v>
      </c>
      <c r="G908" s="2" t="s">
        <v>5545</v>
      </c>
      <c r="H908" s="2" t="s">
        <v>434</v>
      </c>
      <c r="I908" s="2" t="s">
        <v>5546</v>
      </c>
      <c r="J908" s="2" t="s">
        <v>221</v>
      </c>
      <c r="K908" s="2" t="s">
        <v>438</v>
      </c>
      <c r="L908" s="3">
        <v>38.09</v>
      </c>
      <c r="M908" s="3">
        <v>39.99</v>
      </c>
      <c r="N908" s="3">
        <v>79.99</v>
      </c>
      <c r="O908" s="2" t="s">
        <v>223</v>
      </c>
      <c r="P908" s="2" t="s">
        <v>2226</v>
      </c>
      <c r="Q908" s="2" t="s">
        <v>225</v>
      </c>
      <c r="R908" s="2" t="s">
        <v>226</v>
      </c>
      <c r="S908" s="2" t="s">
        <v>5547</v>
      </c>
      <c r="T908" s="2" t="s">
        <v>5495</v>
      </c>
      <c r="U908" s="2" t="s">
        <v>489</v>
      </c>
      <c r="V908" s="2" t="s">
        <v>230</v>
      </c>
      <c r="W908" s="2" t="s">
        <v>971</v>
      </c>
      <c r="X908" s="2" t="s">
        <v>231</v>
      </c>
      <c r="Y908" s="2" t="s">
        <v>1178</v>
      </c>
      <c r="Z908" s="4">
        <v>180</v>
      </c>
      <c r="AA908" s="4">
        <f>=ROUNDDOWN({0},0)</f>
      </c>
      <c r="AB908" s="5"/>
      <c r="AC908" s="2" t="s">
        <v>1163</v>
      </c>
      <c r="AD908" s="4">
        <v>180</v>
      </c>
      <c r="AE908" s="4">
        <v>180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/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/>
      <c r="BJ908" s="4"/>
      <c r="BK908" s="8"/>
      <c r="BL908" s="2" t="s">
        <v>226</v>
      </c>
      <c r="BM908" s="7"/>
      <c r="BN908" s="7"/>
      <c r="BO908" s="4"/>
      <c r="BP908" s="8"/>
      <c r="BQ908" s="4"/>
      <c r="BR908" s="8"/>
      <c r="BS908" s="7"/>
      <c r="BT908" s="7"/>
      <c r="BU908" s="2" t="s">
        <v>949</v>
      </c>
      <c r="BV908" s="2" t="s">
        <v>223</v>
      </c>
      <c r="BW908" s="2" t="s">
        <v>226</v>
      </c>
      <c r="BX908" s="2" t="s">
        <v>226</v>
      </c>
      <c r="BY908" s="2" t="s">
        <v>238</v>
      </c>
      <c r="BZ908" s="2" t="s">
        <v>226</v>
      </c>
      <c r="CA908" s="4"/>
      <c r="CB908" s="8"/>
      <c r="CC908" s="4"/>
      <c r="CD908" s="8"/>
      <c r="CE908" s="7"/>
      <c r="CF908" s="7"/>
      <c r="CG908" s="2" t="s">
        <v>448</v>
      </c>
      <c r="CH908" s="2" t="s">
        <v>223</v>
      </c>
      <c r="CI908" s="2" t="s">
        <v>226</v>
      </c>
      <c r="CJ908" s="2" t="s">
        <v>226</v>
      </c>
      <c r="CK908" s="2" t="s">
        <v>238</v>
      </c>
      <c r="CL908" s="2" t="s">
        <v>226</v>
      </c>
      <c r="CM908" s="4"/>
      <c r="CN908" s="8"/>
      <c r="CO908" s="4"/>
      <c r="CP908" s="8"/>
      <c r="CQ908" s="7"/>
      <c r="CR908" s="7"/>
      <c r="CS908" s="2" t="s">
        <v>239</v>
      </c>
      <c r="CT908" s="2" t="s">
        <v>223</v>
      </c>
      <c r="CU908" s="2" t="s">
        <v>2816</v>
      </c>
      <c r="CV908" s="2" t="s">
        <v>226</v>
      </c>
      <c r="CW908" s="2" t="s">
        <v>238</v>
      </c>
      <c r="CX908" s="2" t="s">
        <v>226</v>
      </c>
      <c r="CY908" s="4"/>
      <c r="CZ908" s="8"/>
      <c r="DA908" s="4"/>
      <c r="DB908" s="8"/>
      <c r="DC908" s="7"/>
      <c r="DD908" s="7"/>
      <c r="DE908" s="2" t="s">
        <v>236</v>
      </c>
      <c r="DF908" s="2" t="s">
        <v>223</v>
      </c>
      <c r="DG908" s="2" t="s">
        <v>226</v>
      </c>
      <c r="DH908" s="2" t="s">
        <v>226</v>
      </c>
      <c r="DI908" s="2" t="s">
        <v>238</v>
      </c>
      <c r="DJ908" s="2" t="s">
        <v>226</v>
      </c>
      <c r="DK908" s="4"/>
      <c r="DL908" s="8"/>
      <c r="DM908" s="4"/>
      <c r="DN908" s="8"/>
      <c r="DO908" s="7"/>
      <c r="DP908" s="7"/>
      <c r="DQ908" s="2" t="s">
        <v>236</v>
      </c>
      <c r="DR908" s="2" t="s">
        <v>223</v>
      </c>
      <c r="DS908" s="2" t="s">
        <v>226</v>
      </c>
      <c r="DT908" s="2" t="s">
        <v>226</v>
      </c>
      <c r="DU908" s="2" t="s">
        <v>238</v>
      </c>
      <c r="DV908" s="2" t="s">
        <v>226</v>
      </c>
      <c r="DW908" s="4"/>
      <c r="DX908" s="8"/>
      <c r="DY908" s="4"/>
      <c r="DZ908" s="8"/>
      <c r="EA908" s="7"/>
      <c r="EB908" s="7"/>
      <c r="EC908" s="2" t="s">
        <v>236</v>
      </c>
      <c r="ED908" s="2" t="s">
        <v>223</v>
      </c>
      <c r="EE908" s="2" t="s">
        <v>226</v>
      </c>
      <c r="EF908" s="2" t="s">
        <v>226</v>
      </c>
      <c r="EG908" s="2" t="s">
        <v>238</v>
      </c>
      <c r="EH908" s="2" t="s">
        <v>226</v>
      </c>
      <c r="EI908" s="4"/>
      <c r="EJ908" s="8"/>
      <c r="EK908" s="4"/>
      <c r="EL908" s="8"/>
      <c r="EM908" s="7"/>
      <c r="EN908" s="7"/>
      <c r="EO908" s="2" t="s">
        <v>667</v>
      </c>
      <c r="EP908" s="2" t="s">
        <v>223</v>
      </c>
      <c r="EQ908" s="2" t="s">
        <v>226</v>
      </c>
      <c r="ER908" s="2" t="s">
        <v>226</v>
      </c>
      <c r="ES908" s="2" t="s">
        <v>238</v>
      </c>
      <c r="ET908" s="2" t="s">
        <v>226</v>
      </c>
      <c r="EU908" s="4"/>
      <c r="EV908" s="8"/>
      <c r="EW908" s="4"/>
      <c r="EX908" s="8"/>
      <c r="EY908" s="7"/>
      <c r="EZ908" s="7"/>
      <c r="FA908" s="2" t="s">
        <v>239</v>
      </c>
      <c r="FB908" s="2" t="s">
        <v>223</v>
      </c>
      <c r="FC908" s="2" t="s">
        <v>260</v>
      </c>
      <c r="FD908" s="2" t="s">
        <v>226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223</v>
      </c>
      <c r="FO908" s="2" t="s">
        <v>260</v>
      </c>
      <c r="FP908" s="2" t="s">
        <v>226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239</v>
      </c>
      <c r="FZ908" s="2" t="s">
        <v>223</v>
      </c>
      <c r="GA908" s="2" t="s">
        <v>260</v>
      </c>
      <c r="GB908" s="2" t="s">
        <v>226</v>
      </c>
      <c r="GC908" s="2" t="s">
        <v>238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252</v>
      </c>
      <c r="GL908" s="2" t="s">
        <v>223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239</v>
      </c>
      <c r="GX908" s="2" t="s">
        <v>223</v>
      </c>
      <c r="GY908" s="2" t="s">
        <v>260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236</v>
      </c>
      <c r="HJ908" s="2" t="s">
        <v>223</v>
      </c>
      <c r="HK908" s="2" t="s">
        <v>226</v>
      </c>
      <c r="HL908" s="2" t="s">
        <v>226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223</v>
      </c>
      <c r="HW908" s="2" t="s">
        <v>226</v>
      </c>
      <c r="HX908" s="2" t="s">
        <v>226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252</v>
      </c>
      <c r="IH908" s="2" t="s">
        <v>223</v>
      </c>
      <c r="II908" s="2" t="s">
        <v>226</v>
      </c>
      <c r="IJ908" s="2" t="s">
        <v>226</v>
      </c>
      <c r="IK908" s="2" t="s">
        <v>238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252</v>
      </c>
      <c r="IT908" s="2" t="s">
        <v>223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949</v>
      </c>
      <c r="JF908" s="2" t="s">
        <v>223</v>
      </c>
      <c r="JG908" s="2" t="s">
        <v>226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252</v>
      </c>
      <c r="JR908" s="2" t="s">
        <v>223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223</v>
      </c>
      <c r="KE908" s="2" t="s">
        <v>226</v>
      </c>
      <c r="KF908" s="2" t="s">
        <v>226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252</v>
      </c>
      <c r="KP908" s="2" t="s">
        <v>223</v>
      </c>
      <c r="KQ908" s="2" t="s">
        <v>226</v>
      </c>
      <c r="KR908" s="2" t="s">
        <v>226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252</v>
      </c>
      <c r="LB908" s="2" t="s">
        <v>223</v>
      </c>
      <c r="LC908" s="2" t="s">
        <v>226</v>
      </c>
      <c r="LD908" s="2" t="s">
        <v>226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252</v>
      </c>
      <c r="LN908" s="2" t="s">
        <v>223</v>
      </c>
      <c r="LO908" s="2" t="s">
        <v>226</v>
      </c>
      <c r="LP908" s="2" t="s">
        <v>226</v>
      </c>
      <c r="LQ908" s="2" t="s">
        <v>238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252</v>
      </c>
      <c r="LZ908" s="2" t="s">
        <v>223</v>
      </c>
      <c r="MA908" s="2" t="s">
        <v>226</v>
      </c>
      <c r="MB908" s="2" t="s">
        <v>226</v>
      </c>
      <c r="MC908" s="2" t="s">
        <v>238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252</v>
      </c>
      <c r="ML908" s="2" t="s">
        <v>223</v>
      </c>
      <c r="MM908" s="2" t="s">
        <v>226</v>
      </c>
      <c r="MN908" s="2" t="s">
        <v>226</v>
      </c>
      <c r="MO908" s="2" t="s">
        <v>238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223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226</v>
      </c>
      <c r="NJ908" s="2" t="s">
        <v>226</v>
      </c>
      <c r="NK908" s="2" t="s">
        <v>226</v>
      </c>
      <c r="NL908" s="2" t="s">
        <v>226</v>
      </c>
      <c r="NM908" s="2" t="s">
        <v>226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252</v>
      </c>
      <c r="NV908" s="2" t="s">
        <v>223</v>
      </c>
      <c r="NW908" s="2" t="s">
        <v>226</v>
      </c>
      <c r="NX908" s="2" t="s">
        <v>226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223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252</v>
      </c>
      <c r="OT908" s="2" t="s">
        <v>223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252</v>
      </c>
      <c r="PF908" s="2" t="s">
        <v>223</v>
      </c>
      <c r="PG908" s="2" t="s">
        <v>226</v>
      </c>
      <c r="PH908" s="2" t="s">
        <v>226</v>
      </c>
      <c r="PI908" s="2" t="s">
        <v>238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226</v>
      </c>
      <c r="PR908" s="2" t="s">
        <v>226</v>
      </c>
      <c r="PS908" s="2" t="s">
        <v>226</v>
      </c>
      <c r="PT908" s="2" t="s">
        <v>226</v>
      </c>
      <c r="PU908" s="2" t="s">
        <v>226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226</v>
      </c>
      <c r="QD908" s="2" t="s">
        <v>226</v>
      </c>
      <c r="QE908" s="2" t="s">
        <v>226</v>
      </c>
      <c r="QF908" s="2" t="s">
        <v>226</v>
      </c>
      <c r="QG908" s="2" t="s">
        <v>226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252</v>
      </c>
      <c r="QP908" s="2" t="s">
        <v>223</v>
      </c>
      <c r="QQ908" s="2" t="s">
        <v>226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266</v>
      </c>
      <c r="RB908" s="2" t="s">
        <v>223</v>
      </c>
      <c r="RC908" s="2" t="s">
        <v>226</v>
      </c>
      <c r="RD908" s="2" t="s">
        <v>226</v>
      </c>
      <c r="RE908" s="2" t="s">
        <v>238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252</v>
      </c>
      <c r="RN908" s="2" t="s">
        <v>223</v>
      </c>
      <c r="RO908" s="2" t="s">
        <v>226</v>
      </c>
      <c r="RP908" s="2" t="s">
        <v>226</v>
      </c>
      <c r="RQ908" s="2" t="s">
        <v>238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226</v>
      </c>
      <c r="RZ908" s="2" t="s">
        <v>226</v>
      </c>
      <c r="SA908" s="2" t="s">
        <v>226</v>
      </c>
      <c r="SB908" s="2" t="s">
        <v>226</v>
      </c>
      <c r="SC908" s="2" t="s">
        <v>226</v>
      </c>
      <c r="SD908" s="2" t="s">
        <v>226</v>
      </c>
      <c r="SE908" s="4">
        <v>180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>
        <v>180</v>
      </c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</row>
    <row r="909">
      <c r="A909" s="2" t="s">
        <v>5549</v>
      </c>
      <c r="B909" s="2" t="s">
        <v>577</v>
      </c>
      <c r="C909" s="2" t="s">
        <v>5194</v>
      </c>
      <c r="D909" s="2" t="s">
        <v>215</v>
      </c>
      <c r="E909" s="2" t="s">
        <v>363</v>
      </c>
      <c r="F909" s="2" t="s">
        <v>5089</v>
      </c>
      <c r="G909" s="2" t="s">
        <v>5545</v>
      </c>
      <c r="H909" s="2" t="s">
        <v>434</v>
      </c>
      <c r="I909" s="2" t="s">
        <v>5546</v>
      </c>
      <c r="J909" s="2" t="s">
        <v>268</v>
      </c>
      <c r="K909" s="2" t="s">
        <v>438</v>
      </c>
      <c r="L909" s="3">
        <v>42.85</v>
      </c>
      <c r="M909" s="3">
        <v>44.99</v>
      </c>
      <c r="N909" s="3">
        <v>89.99</v>
      </c>
      <c r="O909" s="2" t="s">
        <v>223</v>
      </c>
      <c r="P909" s="2" t="s">
        <v>2226</v>
      </c>
      <c r="Q909" s="2" t="s">
        <v>225</v>
      </c>
      <c r="R909" s="2" t="s">
        <v>226</v>
      </c>
      <c r="S909" s="2" t="s">
        <v>5547</v>
      </c>
      <c r="T909" s="2" t="s">
        <v>5495</v>
      </c>
      <c r="U909" s="2" t="s">
        <v>489</v>
      </c>
      <c r="V909" s="2" t="s">
        <v>230</v>
      </c>
      <c r="W909" s="2" t="s">
        <v>971</v>
      </c>
      <c r="X909" s="2" t="s">
        <v>231</v>
      </c>
      <c r="Y909" s="2" t="s">
        <v>1178</v>
      </c>
      <c r="Z909" s="4">
        <v>160</v>
      </c>
      <c r="AA909" s="4">
        <f>=ROUNDDOWN({0},0)</f>
      </c>
      <c r="AB909" s="5"/>
      <c r="AC909" s="2" t="s">
        <v>1163</v>
      </c>
      <c r="AD909" s="4">
        <v>160</v>
      </c>
      <c r="AE909" s="4">
        <v>160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226</v>
      </c>
      <c r="AW909" s="8" t="s">
        <v>226</v>
      </c>
      <c r="AX909" s="4" t="s">
        <v>226</v>
      </c>
      <c r="AY909" s="8" t="s">
        <v>226</v>
      </c>
      <c r="AZ909" s="7" t="s">
        <v>226</v>
      </c>
      <c r="BA909" s="7" t="s">
        <v>226</v>
      </c>
      <c r="BB909" s="7"/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/>
      <c r="BJ909" s="4"/>
      <c r="BK909" s="8"/>
      <c r="BL909" s="2" t="s">
        <v>226</v>
      </c>
      <c r="BM909" s="7"/>
      <c r="BN909" s="7"/>
      <c r="BO909" s="4"/>
      <c r="BP909" s="8"/>
      <c r="BQ909" s="4"/>
      <c r="BR909" s="8"/>
      <c r="BS909" s="7"/>
      <c r="BT909" s="7"/>
      <c r="BU909" s="2" t="s">
        <v>949</v>
      </c>
      <c r="BV909" s="2" t="s">
        <v>223</v>
      </c>
      <c r="BW909" s="2" t="s">
        <v>226</v>
      </c>
      <c r="BX909" s="2" t="s">
        <v>226</v>
      </c>
      <c r="BY909" s="2" t="s">
        <v>238</v>
      </c>
      <c r="BZ909" s="2" t="s">
        <v>226</v>
      </c>
      <c r="CA909" s="4"/>
      <c r="CB909" s="8"/>
      <c r="CC909" s="4"/>
      <c r="CD909" s="8"/>
      <c r="CE909" s="7"/>
      <c r="CF909" s="7"/>
      <c r="CG909" s="2" t="s">
        <v>448</v>
      </c>
      <c r="CH909" s="2" t="s">
        <v>223</v>
      </c>
      <c r="CI909" s="2" t="s">
        <v>226</v>
      </c>
      <c r="CJ909" s="2" t="s">
        <v>226</v>
      </c>
      <c r="CK909" s="2" t="s">
        <v>238</v>
      </c>
      <c r="CL909" s="2" t="s">
        <v>226</v>
      </c>
      <c r="CM909" s="4"/>
      <c r="CN909" s="8"/>
      <c r="CO909" s="4"/>
      <c r="CP909" s="8"/>
      <c r="CQ909" s="7"/>
      <c r="CR909" s="7"/>
      <c r="CS909" s="2" t="s">
        <v>239</v>
      </c>
      <c r="CT909" s="2" t="s">
        <v>223</v>
      </c>
      <c r="CU909" s="2" t="s">
        <v>2816</v>
      </c>
      <c r="CV909" s="2" t="s">
        <v>226</v>
      </c>
      <c r="CW909" s="2" t="s">
        <v>238</v>
      </c>
      <c r="CX909" s="2" t="s">
        <v>226</v>
      </c>
      <c r="CY909" s="4"/>
      <c r="CZ909" s="8"/>
      <c r="DA909" s="4"/>
      <c r="DB909" s="8"/>
      <c r="DC909" s="7"/>
      <c r="DD909" s="7"/>
      <c r="DE909" s="2" t="s">
        <v>236</v>
      </c>
      <c r="DF909" s="2" t="s">
        <v>223</v>
      </c>
      <c r="DG909" s="2" t="s">
        <v>226</v>
      </c>
      <c r="DH909" s="2" t="s">
        <v>226</v>
      </c>
      <c r="DI909" s="2" t="s">
        <v>238</v>
      </c>
      <c r="DJ909" s="2" t="s">
        <v>226</v>
      </c>
      <c r="DK909" s="4"/>
      <c r="DL909" s="8"/>
      <c r="DM909" s="4"/>
      <c r="DN909" s="8"/>
      <c r="DO909" s="7"/>
      <c r="DP909" s="7"/>
      <c r="DQ909" s="2" t="s">
        <v>236</v>
      </c>
      <c r="DR909" s="2" t="s">
        <v>223</v>
      </c>
      <c r="DS909" s="2" t="s">
        <v>226</v>
      </c>
      <c r="DT909" s="2" t="s">
        <v>226</v>
      </c>
      <c r="DU909" s="2" t="s">
        <v>238</v>
      </c>
      <c r="DV909" s="2" t="s">
        <v>226</v>
      </c>
      <c r="DW909" s="4"/>
      <c r="DX909" s="8"/>
      <c r="DY909" s="4"/>
      <c r="DZ909" s="8"/>
      <c r="EA909" s="7"/>
      <c r="EB909" s="7"/>
      <c r="EC909" s="2" t="s">
        <v>236</v>
      </c>
      <c r="ED909" s="2" t="s">
        <v>223</v>
      </c>
      <c r="EE909" s="2" t="s">
        <v>226</v>
      </c>
      <c r="EF909" s="2" t="s">
        <v>226</v>
      </c>
      <c r="EG909" s="2" t="s">
        <v>238</v>
      </c>
      <c r="EH909" s="2" t="s">
        <v>226</v>
      </c>
      <c r="EI909" s="4"/>
      <c r="EJ909" s="8"/>
      <c r="EK909" s="4"/>
      <c r="EL909" s="8"/>
      <c r="EM909" s="7"/>
      <c r="EN909" s="7"/>
      <c r="EO909" s="2" t="s">
        <v>667</v>
      </c>
      <c r="EP909" s="2" t="s">
        <v>223</v>
      </c>
      <c r="EQ909" s="2" t="s">
        <v>226</v>
      </c>
      <c r="ER909" s="2" t="s">
        <v>226</v>
      </c>
      <c r="ES909" s="2" t="s">
        <v>238</v>
      </c>
      <c r="ET909" s="2" t="s">
        <v>226</v>
      </c>
      <c r="EU909" s="4"/>
      <c r="EV909" s="8"/>
      <c r="EW909" s="4"/>
      <c r="EX909" s="8"/>
      <c r="EY909" s="7"/>
      <c r="EZ909" s="7"/>
      <c r="FA909" s="2" t="s">
        <v>239</v>
      </c>
      <c r="FB909" s="2" t="s">
        <v>223</v>
      </c>
      <c r="FC909" s="2" t="s">
        <v>260</v>
      </c>
      <c r="FD909" s="2" t="s">
        <v>226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223</v>
      </c>
      <c r="FO909" s="2" t="s">
        <v>260</v>
      </c>
      <c r="FP909" s="2" t="s">
        <v>226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239</v>
      </c>
      <c r="FZ909" s="2" t="s">
        <v>223</v>
      </c>
      <c r="GA909" s="2" t="s">
        <v>260</v>
      </c>
      <c r="GB909" s="2" t="s">
        <v>226</v>
      </c>
      <c r="GC909" s="2" t="s">
        <v>238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252</v>
      </c>
      <c r="GL909" s="2" t="s">
        <v>223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239</v>
      </c>
      <c r="GX909" s="2" t="s">
        <v>223</v>
      </c>
      <c r="GY909" s="2" t="s">
        <v>260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236</v>
      </c>
      <c r="HJ909" s="2" t="s">
        <v>223</v>
      </c>
      <c r="HK909" s="2" t="s">
        <v>226</v>
      </c>
      <c r="HL909" s="2" t="s">
        <v>226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236</v>
      </c>
      <c r="HV909" s="2" t="s">
        <v>223</v>
      </c>
      <c r="HW909" s="2" t="s">
        <v>226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252</v>
      </c>
      <c r="IH909" s="2" t="s">
        <v>223</v>
      </c>
      <c r="II909" s="2" t="s">
        <v>226</v>
      </c>
      <c r="IJ909" s="2" t="s">
        <v>226</v>
      </c>
      <c r="IK909" s="2" t="s">
        <v>238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252</v>
      </c>
      <c r="IT909" s="2" t="s">
        <v>223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949</v>
      </c>
      <c r="JF909" s="2" t="s">
        <v>223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252</v>
      </c>
      <c r="JR909" s="2" t="s">
        <v>223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223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252</v>
      </c>
      <c r="KP909" s="2" t="s">
        <v>223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252</v>
      </c>
      <c r="LB909" s="2" t="s">
        <v>223</v>
      </c>
      <c r="LC909" s="2" t="s">
        <v>226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252</v>
      </c>
      <c r="LN909" s="2" t="s">
        <v>223</v>
      </c>
      <c r="LO909" s="2" t="s">
        <v>226</v>
      </c>
      <c r="LP909" s="2" t="s">
        <v>226</v>
      </c>
      <c r="LQ909" s="2" t="s">
        <v>238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252</v>
      </c>
      <c r="LZ909" s="2" t="s">
        <v>223</v>
      </c>
      <c r="MA909" s="2" t="s">
        <v>226</v>
      </c>
      <c r="MB909" s="2" t="s">
        <v>226</v>
      </c>
      <c r="MC909" s="2" t="s">
        <v>238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252</v>
      </c>
      <c r="ML909" s="2" t="s">
        <v>223</v>
      </c>
      <c r="MM909" s="2" t="s">
        <v>226</v>
      </c>
      <c r="MN909" s="2" t="s">
        <v>226</v>
      </c>
      <c r="MO909" s="2" t="s">
        <v>238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223</v>
      </c>
      <c r="MY909" s="2" t="s">
        <v>226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226</v>
      </c>
      <c r="NJ909" s="2" t="s">
        <v>226</v>
      </c>
      <c r="NK909" s="2" t="s">
        <v>226</v>
      </c>
      <c r="NL909" s="2" t="s">
        <v>226</v>
      </c>
      <c r="NM909" s="2" t="s">
        <v>226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252</v>
      </c>
      <c r="NV909" s="2" t="s">
        <v>223</v>
      </c>
      <c r="NW909" s="2" t="s">
        <v>226</v>
      </c>
      <c r="NX909" s="2" t="s">
        <v>226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223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252</v>
      </c>
      <c r="OT909" s="2" t="s">
        <v>223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252</v>
      </c>
      <c r="PF909" s="2" t="s">
        <v>223</v>
      </c>
      <c r="PG909" s="2" t="s">
        <v>226</v>
      </c>
      <c r="PH909" s="2" t="s">
        <v>226</v>
      </c>
      <c r="PI909" s="2" t="s">
        <v>238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226</v>
      </c>
      <c r="PR909" s="2" t="s">
        <v>226</v>
      </c>
      <c r="PS909" s="2" t="s">
        <v>226</v>
      </c>
      <c r="PT909" s="2" t="s">
        <v>226</v>
      </c>
      <c r="PU909" s="2" t="s">
        <v>226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226</v>
      </c>
      <c r="QD909" s="2" t="s">
        <v>226</v>
      </c>
      <c r="QE909" s="2" t="s">
        <v>226</v>
      </c>
      <c r="QF909" s="2" t="s">
        <v>226</v>
      </c>
      <c r="QG909" s="2" t="s">
        <v>226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252</v>
      </c>
      <c r="QP909" s="2" t="s">
        <v>223</v>
      </c>
      <c r="QQ909" s="2" t="s">
        <v>226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266</v>
      </c>
      <c r="RB909" s="2" t="s">
        <v>223</v>
      </c>
      <c r="RC909" s="2" t="s">
        <v>226</v>
      </c>
      <c r="RD909" s="2" t="s">
        <v>226</v>
      </c>
      <c r="RE909" s="2" t="s">
        <v>238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252</v>
      </c>
      <c r="RN909" s="2" t="s">
        <v>223</v>
      </c>
      <c r="RO909" s="2" t="s">
        <v>226</v>
      </c>
      <c r="RP909" s="2" t="s">
        <v>226</v>
      </c>
      <c r="RQ909" s="2" t="s">
        <v>238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226</v>
      </c>
      <c r="RZ909" s="2" t="s">
        <v>226</v>
      </c>
      <c r="SA909" s="2" t="s">
        <v>226</v>
      </c>
      <c r="SB909" s="2" t="s">
        <v>226</v>
      </c>
      <c r="SC909" s="2" t="s">
        <v>226</v>
      </c>
      <c r="SD909" s="2" t="s">
        <v>226</v>
      </c>
      <c r="SE909" s="4">
        <v>160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>
        <v>160</v>
      </c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</row>
    <row r="910">
      <c r="A910" s="2" t="s">
        <v>5550</v>
      </c>
      <c r="B910" s="2" t="s">
        <v>577</v>
      </c>
      <c r="C910" s="2" t="s">
        <v>5194</v>
      </c>
      <c r="D910" s="2" t="s">
        <v>215</v>
      </c>
      <c r="E910" s="2" t="s">
        <v>363</v>
      </c>
      <c r="F910" s="2" t="s">
        <v>5089</v>
      </c>
      <c r="G910" s="2" t="s">
        <v>5545</v>
      </c>
      <c r="H910" s="2" t="s">
        <v>434</v>
      </c>
      <c r="I910" s="2" t="s">
        <v>5546</v>
      </c>
      <c r="J910" s="2" t="s">
        <v>582</v>
      </c>
      <c r="K910" s="2" t="s">
        <v>468</v>
      </c>
      <c r="L910" s="3">
        <v>33.33</v>
      </c>
      <c r="M910" s="3">
        <v>35</v>
      </c>
      <c r="N910" s="3">
        <v>69.99</v>
      </c>
      <c r="O910" s="2" t="s">
        <v>223</v>
      </c>
      <c r="P910" s="2" t="s">
        <v>2226</v>
      </c>
      <c r="Q910" s="2" t="s">
        <v>225</v>
      </c>
      <c r="R910" s="2" t="s">
        <v>226</v>
      </c>
      <c r="S910" s="2" t="s">
        <v>5551</v>
      </c>
      <c r="T910" s="2" t="s">
        <v>5495</v>
      </c>
      <c r="U910" s="2" t="s">
        <v>2756</v>
      </c>
      <c r="V910" s="2" t="s">
        <v>230</v>
      </c>
      <c r="W910" s="2" t="s">
        <v>971</v>
      </c>
      <c r="X910" s="2" t="s">
        <v>231</v>
      </c>
      <c r="Y910" s="2" t="s">
        <v>1178</v>
      </c>
      <c r="Z910" s="4">
        <v>60</v>
      </c>
      <c r="AA910" s="4">
        <f>=ROUNDDOWN({0},0)</f>
      </c>
      <c r="AB910" s="5"/>
      <c r="AC910" s="2" t="s">
        <v>1163</v>
      </c>
      <c r="AD910" s="4">
        <v>60</v>
      </c>
      <c r="AE910" s="4">
        <v>60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226</v>
      </c>
      <c r="AW910" s="8" t="s">
        <v>226</v>
      </c>
      <c r="AX910" s="4" t="s">
        <v>226</v>
      </c>
      <c r="AY910" s="8" t="s">
        <v>226</v>
      </c>
      <c r="AZ910" s="7" t="s">
        <v>226</v>
      </c>
      <c r="BA910" s="7" t="s">
        <v>226</v>
      </c>
      <c r="BB910" s="7"/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/>
      <c r="BJ910" s="4"/>
      <c r="BK910" s="8"/>
      <c r="BL910" s="2" t="s">
        <v>226</v>
      </c>
      <c r="BM910" s="7"/>
      <c r="BN910" s="7"/>
      <c r="BO910" s="4"/>
      <c r="BP910" s="8"/>
      <c r="BQ910" s="4"/>
      <c r="BR910" s="8"/>
      <c r="BS910" s="7"/>
      <c r="BT910" s="7"/>
      <c r="BU910" s="2" t="s">
        <v>949</v>
      </c>
      <c r="BV910" s="2" t="s">
        <v>223</v>
      </c>
      <c r="BW910" s="2" t="s">
        <v>226</v>
      </c>
      <c r="BX910" s="2" t="s">
        <v>226</v>
      </c>
      <c r="BY910" s="2" t="s">
        <v>238</v>
      </c>
      <c r="BZ910" s="2" t="s">
        <v>226</v>
      </c>
      <c r="CA910" s="4"/>
      <c r="CB910" s="8"/>
      <c r="CC910" s="4"/>
      <c r="CD910" s="8"/>
      <c r="CE910" s="7"/>
      <c r="CF910" s="7"/>
      <c r="CG910" s="2" t="s">
        <v>448</v>
      </c>
      <c r="CH910" s="2" t="s">
        <v>223</v>
      </c>
      <c r="CI910" s="2" t="s">
        <v>226</v>
      </c>
      <c r="CJ910" s="2" t="s">
        <v>226</v>
      </c>
      <c r="CK910" s="2" t="s">
        <v>238</v>
      </c>
      <c r="CL910" s="2" t="s">
        <v>226</v>
      </c>
      <c r="CM910" s="4"/>
      <c r="CN910" s="8"/>
      <c r="CO910" s="4"/>
      <c r="CP910" s="8"/>
      <c r="CQ910" s="7"/>
      <c r="CR910" s="7"/>
      <c r="CS910" s="2" t="s">
        <v>239</v>
      </c>
      <c r="CT910" s="2" t="s">
        <v>223</v>
      </c>
      <c r="CU910" s="2" t="s">
        <v>2816</v>
      </c>
      <c r="CV910" s="2" t="s">
        <v>226</v>
      </c>
      <c r="CW910" s="2" t="s">
        <v>238</v>
      </c>
      <c r="CX910" s="2" t="s">
        <v>226</v>
      </c>
      <c r="CY910" s="4"/>
      <c r="CZ910" s="8"/>
      <c r="DA910" s="4"/>
      <c r="DB910" s="8"/>
      <c r="DC910" s="7"/>
      <c r="DD910" s="7"/>
      <c r="DE910" s="2" t="s">
        <v>236</v>
      </c>
      <c r="DF910" s="2" t="s">
        <v>223</v>
      </c>
      <c r="DG910" s="2" t="s">
        <v>226</v>
      </c>
      <c r="DH910" s="2" t="s">
        <v>226</v>
      </c>
      <c r="DI910" s="2" t="s">
        <v>238</v>
      </c>
      <c r="DJ910" s="2" t="s">
        <v>226</v>
      </c>
      <c r="DK910" s="4"/>
      <c r="DL910" s="8"/>
      <c r="DM910" s="4"/>
      <c r="DN910" s="8"/>
      <c r="DO910" s="7"/>
      <c r="DP910" s="7"/>
      <c r="DQ910" s="2" t="s">
        <v>236</v>
      </c>
      <c r="DR910" s="2" t="s">
        <v>223</v>
      </c>
      <c r="DS910" s="2" t="s">
        <v>226</v>
      </c>
      <c r="DT910" s="2" t="s">
        <v>226</v>
      </c>
      <c r="DU910" s="2" t="s">
        <v>238</v>
      </c>
      <c r="DV910" s="2" t="s">
        <v>226</v>
      </c>
      <c r="DW910" s="4"/>
      <c r="DX910" s="8"/>
      <c r="DY910" s="4"/>
      <c r="DZ910" s="8"/>
      <c r="EA910" s="7"/>
      <c r="EB910" s="7"/>
      <c r="EC910" s="2" t="s">
        <v>236</v>
      </c>
      <c r="ED910" s="2" t="s">
        <v>223</v>
      </c>
      <c r="EE910" s="2" t="s">
        <v>226</v>
      </c>
      <c r="EF910" s="2" t="s">
        <v>226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667</v>
      </c>
      <c r="EP910" s="2" t="s">
        <v>223</v>
      </c>
      <c r="EQ910" s="2" t="s">
        <v>226</v>
      </c>
      <c r="ER910" s="2" t="s">
        <v>226</v>
      </c>
      <c r="ES910" s="2" t="s">
        <v>238</v>
      </c>
      <c r="ET910" s="2" t="s">
        <v>226</v>
      </c>
      <c r="EU910" s="4"/>
      <c r="EV910" s="8"/>
      <c r="EW910" s="4"/>
      <c r="EX910" s="8"/>
      <c r="EY910" s="7"/>
      <c r="EZ910" s="7"/>
      <c r="FA910" s="2" t="s">
        <v>239</v>
      </c>
      <c r="FB910" s="2" t="s">
        <v>223</v>
      </c>
      <c r="FC910" s="2" t="s">
        <v>260</v>
      </c>
      <c r="FD910" s="2" t="s">
        <v>226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223</v>
      </c>
      <c r="FO910" s="2" t="s">
        <v>260</v>
      </c>
      <c r="FP910" s="2" t="s">
        <v>226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239</v>
      </c>
      <c r="FZ910" s="2" t="s">
        <v>223</v>
      </c>
      <c r="GA910" s="2" t="s">
        <v>260</v>
      </c>
      <c r="GB910" s="2" t="s">
        <v>226</v>
      </c>
      <c r="GC910" s="2" t="s">
        <v>238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252</v>
      </c>
      <c r="GL910" s="2" t="s">
        <v>223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239</v>
      </c>
      <c r="GX910" s="2" t="s">
        <v>223</v>
      </c>
      <c r="GY910" s="2" t="s">
        <v>260</v>
      </c>
      <c r="GZ910" s="2" t="s">
        <v>226</v>
      </c>
      <c r="HA910" s="2" t="s">
        <v>238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236</v>
      </c>
      <c r="HJ910" s="2" t="s">
        <v>223</v>
      </c>
      <c r="HK910" s="2" t="s">
        <v>226</v>
      </c>
      <c r="HL910" s="2" t="s">
        <v>226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236</v>
      </c>
      <c r="HV910" s="2" t="s">
        <v>223</v>
      </c>
      <c r="HW910" s="2" t="s">
        <v>226</v>
      </c>
      <c r="HX910" s="2" t="s">
        <v>226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252</v>
      </c>
      <c r="IH910" s="2" t="s">
        <v>223</v>
      </c>
      <c r="II910" s="2" t="s">
        <v>226</v>
      </c>
      <c r="IJ910" s="2" t="s">
        <v>226</v>
      </c>
      <c r="IK910" s="2" t="s">
        <v>238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252</v>
      </c>
      <c r="IT910" s="2" t="s">
        <v>223</v>
      </c>
      <c r="IU910" s="2" t="s">
        <v>226</v>
      </c>
      <c r="IV910" s="2" t="s">
        <v>226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949</v>
      </c>
      <c r="JF910" s="2" t="s">
        <v>223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252</v>
      </c>
      <c r="JR910" s="2" t="s">
        <v>223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223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252</v>
      </c>
      <c r="KP910" s="2" t="s">
        <v>223</v>
      </c>
      <c r="KQ910" s="2" t="s">
        <v>226</v>
      </c>
      <c r="KR910" s="2" t="s">
        <v>226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252</v>
      </c>
      <c r="LB910" s="2" t="s">
        <v>223</v>
      </c>
      <c r="LC910" s="2" t="s">
        <v>226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252</v>
      </c>
      <c r="LN910" s="2" t="s">
        <v>223</v>
      </c>
      <c r="LO910" s="2" t="s">
        <v>226</v>
      </c>
      <c r="LP910" s="2" t="s">
        <v>226</v>
      </c>
      <c r="LQ910" s="2" t="s">
        <v>238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252</v>
      </c>
      <c r="LZ910" s="2" t="s">
        <v>223</v>
      </c>
      <c r="MA910" s="2" t="s">
        <v>226</v>
      </c>
      <c r="MB910" s="2" t="s">
        <v>226</v>
      </c>
      <c r="MC910" s="2" t="s">
        <v>238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252</v>
      </c>
      <c r="ML910" s="2" t="s">
        <v>223</v>
      </c>
      <c r="MM910" s="2" t="s">
        <v>226</v>
      </c>
      <c r="MN910" s="2" t="s">
        <v>226</v>
      </c>
      <c r="MO910" s="2" t="s">
        <v>238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236</v>
      </c>
      <c r="MX910" s="2" t="s">
        <v>223</v>
      </c>
      <c r="MY910" s="2" t="s">
        <v>226</v>
      </c>
      <c r="MZ910" s="2" t="s">
        <v>226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226</v>
      </c>
      <c r="NJ910" s="2" t="s">
        <v>226</v>
      </c>
      <c r="NK910" s="2" t="s">
        <v>226</v>
      </c>
      <c r="NL910" s="2" t="s">
        <v>226</v>
      </c>
      <c r="NM910" s="2" t="s">
        <v>226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252</v>
      </c>
      <c r="NV910" s="2" t="s">
        <v>223</v>
      </c>
      <c r="NW910" s="2" t="s">
        <v>226</v>
      </c>
      <c r="NX910" s="2" t="s">
        <v>226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252</v>
      </c>
      <c r="OH910" s="2" t="s">
        <v>223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252</v>
      </c>
      <c r="OT910" s="2" t="s">
        <v>223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252</v>
      </c>
      <c r="PF910" s="2" t="s">
        <v>223</v>
      </c>
      <c r="PG910" s="2" t="s">
        <v>226</v>
      </c>
      <c r="PH910" s="2" t="s">
        <v>226</v>
      </c>
      <c r="PI910" s="2" t="s">
        <v>238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226</v>
      </c>
      <c r="PR910" s="2" t="s">
        <v>226</v>
      </c>
      <c r="PS910" s="2" t="s">
        <v>226</v>
      </c>
      <c r="PT910" s="2" t="s">
        <v>226</v>
      </c>
      <c r="PU910" s="2" t="s">
        <v>226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226</v>
      </c>
      <c r="QD910" s="2" t="s">
        <v>226</v>
      </c>
      <c r="QE910" s="2" t="s">
        <v>226</v>
      </c>
      <c r="QF910" s="2" t="s">
        <v>226</v>
      </c>
      <c r="QG910" s="2" t="s">
        <v>226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252</v>
      </c>
      <c r="QP910" s="2" t="s">
        <v>223</v>
      </c>
      <c r="QQ910" s="2" t="s">
        <v>226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266</v>
      </c>
      <c r="RB910" s="2" t="s">
        <v>223</v>
      </c>
      <c r="RC910" s="2" t="s">
        <v>226</v>
      </c>
      <c r="RD910" s="2" t="s">
        <v>226</v>
      </c>
      <c r="RE910" s="2" t="s">
        <v>238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252</v>
      </c>
      <c r="RN910" s="2" t="s">
        <v>223</v>
      </c>
      <c r="RO910" s="2" t="s">
        <v>226</v>
      </c>
      <c r="RP910" s="2" t="s">
        <v>226</v>
      </c>
      <c r="RQ910" s="2" t="s">
        <v>238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226</v>
      </c>
      <c r="RZ910" s="2" t="s">
        <v>226</v>
      </c>
      <c r="SA910" s="2" t="s">
        <v>226</v>
      </c>
      <c r="SB910" s="2" t="s">
        <v>226</v>
      </c>
      <c r="SC910" s="2" t="s">
        <v>226</v>
      </c>
      <c r="SD910" s="2" t="s">
        <v>226</v>
      </c>
      <c r="SE910" s="4">
        <v>60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>
        <v>60</v>
      </c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</row>
    <row r="911">
      <c r="A911" s="2" t="s">
        <v>5552</v>
      </c>
      <c r="B911" s="2" t="s">
        <v>577</v>
      </c>
      <c r="C911" s="2" t="s">
        <v>5194</v>
      </c>
      <c r="D911" s="2" t="s">
        <v>215</v>
      </c>
      <c r="E911" s="2" t="s">
        <v>363</v>
      </c>
      <c r="F911" s="2" t="s">
        <v>5089</v>
      </c>
      <c r="G911" s="2" t="s">
        <v>5545</v>
      </c>
      <c r="H911" s="2" t="s">
        <v>434</v>
      </c>
      <c r="I911" s="2" t="s">
        <v>5546</v>
      </c>
      <c r="J911" s="2" t="s">
        <v>221</v>
      </c>
      <c r="K911" s="2" t="s">
        <v>468</v>
      </c>
      <c r="L911" s="3">
        <v>38.09</v>
      </c>
      <c r="M911" s="3">
        <v>39.99</v>
      </c>
      <c r="N911" s="3">
        <v>79.99</v>
      </c>
      <c r="O911" s="2" t="s">
        <v>223</v>
      </c>
      <c r="P911" s="2" t="s">
        <v>2226</v>
      </c>
      <c r="Q911" s="2" t="s">
        <v>225</v>
      </c>
      <c r="R911" s="2" t="s">
        <v>226</v>
      </c>
      <c r="S911" s="2" t="s">
        <v>5551</v>
      </c>
      <c r="T911" s="2" t="s">
        <v>5495</v>
      </c>
      <c r="U911" s="2" t="s">
        <v>489</v>
      </c>
      <c r="V911" s="2" t="s">
        <v>230</v>
      </c>
      <c r="W911" s="2" t="s">
        <v>971</v>
      </c>
      <c r="X911" s="2" t="s">
        <v>231</v>
      </c>
      <c r="Y911" s="2" t="s">
        <v>1178</v>
      </c>
      <c r="Z911" s="4">
        <v>180</v>
      </c>
      <c r="AA911" s="4">
        <f>=ROUNDDOWN({0},0)</f>
      </c>
      <c r="AB911" s="5"/>
      <c r="AC911" s="2" t="s">
        <v>1163</v>
      </c>
      <c r="AD911" s="4">
        <v>180</v>
      </c>
      <c r="AE911" s="4">
        <v>180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226</v>
      </c>
      <c r="AW911" s="8" t="s">
        <v>226</v>
      </c>
      <c r="AX911" s="4" t="s">
        <v>226</v>
      </c>
      <c r="AY911" s="8" t="s">
        <v>226</v>
      </c>
      <c r="AZ911" s="7" t="s">
        <v>226</v>
      </c>
      <c r="BA911" s="7" t="s">
        <v>226</v>
      </c>
      <c r="BB911" s="7"/>
      <c r="BC911" s="4" t="s">
        <v>226</v>
      </c>
      <c r="BD911" s="8" t="s">
        <v>226</v>
      </c>
      <c r="BE911" s="4" t="s">
        <v>226</v>
      </c>
      <c r="BF911" s="8" t="s">
        <v>226</v>
      </c>
      <c r="BG911" s="7" t="s">
        <v>226</v>
      </c>
      <c r="BH911" s="7" t="s">
        <v>226</v>
      </c>
      <c r="BI911" s="7"/>
      <c r="BJ911" s="4"/>
      <c r="BK911" s="8"/>
      <c r="BL911" s="2" t="s">
        <v>226</v>
      </c>
      <c r="BM911" s="7"/>
      <c r="BN911" s="7"/>
      <c r="BO911" s="4"/>
      <c r="BP911" s="8"/>
      <c r="BQ911" s="4"/>
      <c r="BR911" s="8"/>
      <c r="BS911" s="7"/>
      <c r="BT911" s="7"/>
      <c r="BU911" s="2" t="s">
        <v>949</v>
      </c>
      <c r="BV911" s="2" t="s">
        <v>223</v>
      </c>
      <c r="BW911" s="2" t="s">
        <v>226</v>
      </c>
      <c r="BX911" s="2" t="s">
        <v>226</v>
      </c>
      <c r="BY911" s="2" t="s">
        <v>238</v>
      </c>
      <c r="BZ911" s="2" t="s">
        <v>226</v>
      </c>
      <c r="CA911" s="4"/>
      <c r="CB911" s="8"/>
      <c r="CC911" s="4"/>
      <c r="CD911" s="8"/>
      <c r="CE911" s="7"/>
      <c r="CF911" s="7"/>
      <c r="CG911" s="2" t="s">
        <v>448</v>
      </c>
      <c r="CH911" s="2" t="s">
        <v>223</v>
      </c>
      <c r="CI911" s="2" t="s">
        <v>226</v>
      </c>
      <c r="CJ911" s="2" t="s">
        <v>226</v>
      </c>
      <c r="CK911" s="2" t="s">
        <v>238</v>
      </c>
      <c r="CL911" s="2" t="s">
        <v>226</v>
      </c>
      <c r="CM911" s="4"/>
      <c r="CN911" s="8"/>
      <c r="CO911" s="4"/>
      <c r="CP911" s="8"/>
      <c r="CQ911" s="7"/>
      <c r="CR911" s="7"/>
      <c r="CS911" s="2" t="s">
        <v>239</v>
      </c>
      <c r="CT911" s="2" t="s">
        <v>223</v>
      </c>
      <c r="CU911" s="2" t="s">
        <v>2816</v>
      </c>
      <c r="CV911" s="2" t="s">
        <v>226</v>
      </c>
      <c r="CW911" s="2" t="s">
        <v>238</v>
      </c>
      <c r="CX911" s="2" t="s">
        <v>226</v>
      </c>
      <c r="CY911" s="4"/>
      <c r="CZ911" s="8"/>
      <c r="DA911" s="4"/>
      <c r="DB911" s="8"/>
      <c r="DC911" s="7"/>
      <c r="DD911" s="7"/>
      <c r="DE911" s="2" t="s">
        <v>236</v>
      </c>
      <c r="DF911" s="2" t="s">
        <v>223</v>
      </c>
      <c r="DG911" s="2" t="s">
        <v>226</v>
      </c>
      <c r="DH911" s="2" t="s">
        <v>226</v>
      </c>
      <c r="DI911" s="2" t="s">
        <v>238</v>
      </c>
      <c r="DJ911" s="2" t="s">
        <v>226</v>
      </c>
      <c r="DK911" s="4"/>
      <c r="DL911" s="8"/>
      <c r="DM911" s="4"/>
      <c r="DN911" s="8"/>
      <c r="DO911" s="7"/>
      <c r="DP911" s="7"/>
      <c r="DQ911" s="2" t="s">
        <v>236</v>
      </c>
      <c r="DR911" s="2" t="s">
        <v>223</v>
      </c>
      <c r="DS911" s="2" t="s">
        <v>226</v>
      </c>
      <c r="DT911" s="2" t="s">
        <v>226</v>
      </c>
      <c r="DU911" s="2" t="s">
        <v>238</v>
      </c>
      <c r="DV911" s="2" t="s">
        <v>226</v>
      </c>
      <c r="DW911" s="4"/>
      <c r="DX911" s="8"/>
      <c r="DY911" s="4"/>
      <c r="DZ911" s="8"/>
      <c r="EA911" s="7"/>
      <c r="EB911" s="7"/>
      <c r="EC911" s="2" t="s">
        <v>236</v>
      </c>
      <c r="ED911" s="2" t="s">
        <v>223</v>
      </c>
      <c r="EE911" s="2" t="s">
        <v>226</v>
      </c>
      <c r="EF911" s="2" t="s">
        <v>226</v>
      </c>
      <c r="EG911" s="2" t="s">
        <v>238</v>
      </c>
      <c r="EH911" s="2" t="s">
        <v>226</v>
      </c>
      <c r="EI911" s="4"/>
      <c r="EJ911" s="8"/>
      <c r="EK911" s="4"/>
      <c r="EL911" s="8"/>
      <c r="EM911" s="7"/>
      <c r="EN911" s="7"/>
      <c r="EO911" s="2" t="s">
        <v>667</v>
      </c>
      <c r="EP911" s="2" t="s">
        <v>223</v>
      </c>
      <c r="EQ911" s="2" t="s">
        <v>226</v>
      </c>
      <c r="ER911" s="2" t="s">
        <v>226</v>
      </c>
      <c r="ES911" s="2" t="s">
        <v>238</v>
      </c>
      <c r="ET911" s="2" t="s">
        <v>226</v>
      </c>
      <c r="EU911" s="4"/>
      <c r="EV911" s="8"/>
      <c r="EW911" s="4"/>
      <c r="EX911" s="8"/>
      <c r="EY911" s="7"/>
      <c r="EZ911" s="7"/>
      <c r="FA911" s="2" t="s">
        <v>239</v>
      </c>
      <c r="FB911" s="2" t="s">
        <v>223</v>
      </c>
      <c r="FC911" s="2" t="s">
        <v>260</v>
      </c>
      <c r="FD911" s="2" t="s">
        <v>226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223</v>
      </c>
      <c r="FO911" s="2" t="s">
        <v>260</v>
      </c>
      <c r="FP911" s="2" t="s">
        <v>226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239</v>
      </c>
      <c r="FZ911" s="2" t="s">
        <v>223</v>
      </c>
      <c r="GA911" s="2" t="s">
        <v>260</v>
      </c>
      <c r="GB911" s="2" t="s">
        <v>226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252</v>
      </c>
      <c r="GL911" s="2" t="s">
        <v>223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239</v>
      </c>
      <c r="GX911" s="2" t="s">
        <v>223</v>
      </c>
      <c r="GY911" s="2" t="s">
        <v>260</v>
      </c>
      <c r="GZ911" s="2" t="s">
        <v>226</v>
      </c>
      <c r="HA911" s="2" t="s">
        <v>238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223</v>
      </c>
      <c r="HK911" s="2" t="s">
        <v>226</v>
      </c>
      <c r="HL911" s="2" t="s">
        <v>226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236</v>
      </c>
      <c r="HV911" s="2" t="s">
        <v>223</v>
      </c>
      <c r="HW911" s="2" t="s">
        <v>226</v>
      </c>
      <c r="HX911" s="2" t="s">
        <v>226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252</v>
      </c>
      <c r="IH911" s="2" t="s">
        <v>223</v>
      </c>
      <c r="II911" s="2" t="s">
        <v>226</v>
      </c>
      <c r="IJ911" s="2" t="s">
        <v>226</v>
      </c>
      <c r="IK911" s="2" t="s">
        <v>238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252</v>
      </c>
      <c r="IT911" s="2" t="s">
        <v>223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949</v>
      </c>
      <c r="JF911" s="2" t="s">
        <v>223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252</v>
      </c>
      <c r="JR911" s="2" t="s">
        <v>223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223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252</v>
      </c>
      <c r="KP911" s="2" t="s">
        <v>223</v>
      </c>
      <c r="KQ911" s="2" t="s">
        <v>226</v>
      </c>
      <c r="KR911" s="2" t="s">
        <v>226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252</v>
      </c>
      <c r="LB911" s="2" t="s">
        <v>223</v>
      </c>
      <c r="LC911" s="2" t="s">
        <v>226</v>
      </c>
      <c r="LD911" s="2" t="s">
        <v>226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252</v>
      </c>
      <c r="LN911" s="2" t="s">
        <v>223</v>
      </c>
      <c r="LO911" s="2" t="s">
        <v>226</v>
      </c>
      <c r="LP911" s="2" t="s">
        <v>226</v>
      </c>
      <c r="LQ911" s="2" t="s">
        <v>238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252</v>
      </c>
      <c r="LZ911" s="2" t="s">
        <v>223</v>
      </c>
      <c r="MA911" s="2" t="s">
        <v>226</v>
      </c>
      <c r="MB911" s="2" t="s">
        <v>226</v>
      </c>
      <c r="MC911" s="2" t="s">
        <v>238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252</v>
      </c>
      <c r="ML911" s="2" t="s">
        <v>223</v>
      </c>
      <c r="MM911" s="2" t="s">
        <v>226</v>
      </c>
      <c r="MN911" s="2" t="s">
        <v>226</v>
      </c>
      <c r="MO911" s="2" t="s">
        <v>238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236</v>
      </c>
      <c r="MX911" s="2" t="s">
        <v>223</v>
      </c>
      <c r="MY911" s="2" t="s">
        <v>226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226</v>
      </c>
      <c r="NJ911" s="2" t="s">
        <v>226</v>
      </c>
      <c r="NK911" s="2" t="s">
        <v>226</v>
      </c>
      <c r="NL911" s="2" t="s">
        <v>226</v>
      </c>
      <c r="NM911" s="2" t="s">
        <v>226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252</v>
      </c>
      <c r="NV911" s="2" t="s">
        <v>223</v>
      </c>
      <c r="NW911" s="2" t="s">
        <v>226</v>
      </c>
      <c r="NX911" s="2" t="s">
        <v>226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252</v>
      </c>
      <c r="OH911" s="2" t="s">
        <v>223</v>
      </c>
      <c r="OI911" s="2" t="s">
        <v>226</v>
      </c>
      <c r="OJ911" s="2" t="s">
        <v>226</v>
      </c>
      <c r="OK911" s="2" t="s">
        <v>238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252</v>
      </c>
      <c r="OT911" s="2" t="s">
        <v>223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252</v>
      </c>
      <c r="PF911" s="2" t="s">
        <v>223</v>
      </c>
      <c r="PG911" s="2" t="s">
        <v>226</v>
      </c>
      <c r="PH911" s="2" t="s">
        <v>226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226</v>
      </c>
      <c r="QD911" s="2" t="s">
        <v>226</v>
      </c>
      <c r="QE911" s="2" t="s">
        <v>226</v>
      </c>
      <c r="QF911" s="2" t="s">
        <v>226</v>
      </c>
      <c r="QG911" s="2" t="s">
        <v>226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252</v>
      </c>
      <c r="QP911" s="2" t="s">
        <v>223</v>
      </c>
      <c r="QQ911" s="2" t="s">
        <v>226</v>
      </c>
      <c r="QR911" s="2" t="s">
        <v>226</v>
      </c>
      <c r="QS911" s="2" t="s">
        <v>238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266</v>
      </c>
      <c r="RB911" s="2" t="s">
        <v>223</v>
      </c>
      <c r="RC911" s="2" t="s">
        <v>226</v>
      </c>
      <c r="RD911" s="2" t="s">
        <v>226</v>
      </c>
      <c r="RE911" s="2" t="s">
        <v>238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252</v>
      </c>
      <c r="RN911" s="2" t="s">
        <v>223</v>
      </c>
      <c r="RO911" s="2" t="s">
        <v>226</v>
      </c>
      <c r="RP911" s="2" t="s">
        <v>226</v>
      </c>
      <c r="RQ911" s="2" t="s">
        <v>238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226</v>
      </c>
      <c r="RZ911" s="2" t="s">
        <v>226</v>
      </c>
      <c r="SA911" s="2" t="s">
        <v>226</v>
      </c>
      <c r="SB911" s="2" t="s">
        <v>226</v>
      </c>
      <c r="SC911" s="2" t="s">
        <v>226</v>
      </c>
      <c r="SD911" s="2" t="s">
        <v>226</v>
      </c>
      <c r="SE911" s="4">
        <v>180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>
        <v>180</v>
      </c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</row>
    <row r="912">
      <c r="A912" s="2" t="s">
        <v>5553</v>
      </c>
      <c r="B912" s="2" t="s">
        <v>577</v>
      </c>
      <c r="C912" s="2" t="s">
        <v>5194</v>
      </c>
      <c r="D912" s="2" t="s">
        <v>215</v>
      </c>
      <c r="E912" s="2" t="s">
        <v>363</v>
      </c>
      <c r="F912" s="2" t="s">
        <v>5089</v>
      </c>
      <c r="G912" s="2" t="s">
        <v>5545</v>
      </c>
      <c r="H912" s="2" t="s">
        <v>434</v>
      </c>
      <c r="I912" s="2" t="s">
        <v>5546</v>
      </c>
      <c r="J912" s="2" t="s">
        <v>268</v>
      </c>
      <c r="K912" s="2" t="s">
        <v>468</v>
      </c>
      <c r="L912" s="3">
        <v>42.85</v>
      </c>
      <c r="M912" s="3">
        <v>44.99</v>
      </c>
      <c r="N912" s="3">
        <v>89.99</v>
      </c>
      <c r="O912" s="2" t="s">
        <v>223</v>
      </c>
      <c r="P912" s="2" t="s">
        <v>2226</v>
      </c>
      <c r="Q912" s="2" t="s">
        <v>225</v>
      </c>
      <c r="R912" s="2" t="s">
        <v>226</v>
      </c>
      <c r="S912" s="2" t="s">
        <v>5551</v>
      </c>
      <c r="T912" s="2" t="s">
        <v>5495</v>
      </c>
      <c r="U912" s="2" t="s">
        <v>489</v>
      </c>
      <c r="V912" s="2" t="s">
        <v>230</v>
      </c>
      <c r="W912" s="2" t="s">
        <v>971</v>
      </c>
      <c r="X912" s="2" t="s">
        <v>231</v>
      </c>
      <c r="Y912" s="2" t="s">
        <v>1178</v>
      </c>
      <c r="Z912" s="4">
        <v>160</v>
      </c>
      <c r="AA912" s="4">
        <f>=ROUNDDOWN({0},0)</f>
      </c>
      <c r="AB912" s="5"/>
      <c r="AC912" s="2" t="s">
        <v>1163</v>
      </c>
      <c r="AD912" s="4">
        <v>320</v>
      </c>
      <c r="AE912" s="4">
        <v>320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226</v>
      </c>
      <c r="AW912" s="8" t="s">
        <v>226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/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/>
      <c r="BJ912" s="4"/>
      <c r="BK912" s="8"/>
      <c r="BL912" s="2" t="s">
        <v>226</v>
      </c>
      <c r="BM912" s="7"/>
      <c r="BN912" s="7"/>
      <c r="BO912" s="4"/>
      <c r="BP912" s="8"/>
      <c r="BQ912" s="4"/>
      <c r="BR912" s="8"/>
      <c r="BS912" s="7"/>
      <c r="BT912" s="7"/>
      <c r="BU912" s="2" t="s">
        <v>949</v>
      </c>
      <c r="BV912" s="2" t="s">
        <v>223</v>
      </c>
      <c r="BW912" s="2" t="s">
        <v>226</v>
      </c>
      <c r="BX912" s="2" t="s">
        <v>226</v>
      </c>
      <c r="BY912" s="2" t="s">
        <v>238</v>
      </c>
      <c r="BZ912" s="2" t="s">
        <v>226</v>
      </c>
      <c r="CA912" s="4"/>
      <c r="CB912" s="8"/>
      <c r="CC912" s="4"/>
      <c r="CD912" s="8"/>
      <c r="CE912" s="7"/>
      <c r="CF912" s="7"/>
      <c r="CG912" s="2" t="s">
        <v>448</v>
      </c>
      <c r="CH912" s="2" t="s">
        <v>223</v>
      </c>
      <c r="CI912" s="2" t="s">
        <v>226</v>
      </c>
      <c r="CJ912" s="2" t="s">
        <v>226</v>
      </c>
      <c r="CK912" s="2" t="s">
        <v>238</v>
      </c>
      <c r="CL912" s="2" t="s">
        <v>226</v>
      </c>
      <c r="CM912" s="4"/>
      <c r="CN912" s="8"/>
      <c r="CO912" s="4"/>
      <c r="CP912" s="8"/>
      <c r="CQ912" s="7"/>
      <c r="CR912" s="7"/>
      <c r="CS912" s="2" t="s">
        <v>239</v>
      </c>
      <c r="CT912" s="2" t="s">
        <v>223</v>
      </c>
      <c r="CU912" s="2" t="s">
        <v>2816</v>
      </c>
      <c r="CV912" s="2" t="s">
        <v>226</v>
      </c>
      <c r="CW912" s="2" t="s">
        <v>238</v>
      </c>
      <c r="CX912" s="2" t="s">
        <v>226</v>
      </c>
      <c r="CY912" s="4"/>
      <c r="CZ912" s="8"/>
      <c r="DA912" s="4"/>
      <c r="DB912" s="8"/>
      <c r="DC912" s="7"/>
      <c r="DD912" s="7"/>
      <c r="DE912" s="2" t="s">
        <v>236</v>
      </c>
      <c r="DF912" s="2" t="s">
        <v>223</v>
      </c>
      <c r="DG912" s="2" t="s">
        <v>226</v>
      </c>
      <c r="DH912" s="2" t="s">
        <v>226</v>
      </c>
      <c r="DI912" s="2" t="s">
        <v>238</v>
      </c>
      <c r="DJ912" s="2" t="s">
        <v>226</v>
      </c>
      <c r="DK912" s="4"/>
      <c r="DL912" s="8"/>
      <c r="DM912" s="4"/>
      <c r="DN912" s="8"/>
      <c r="DO912" s="7"/>
      <c r="DP912" s="7"/>
      <c r="DQ912" s="2" t="s">
        <v>236</v>
      </c>
      <c r="DR912" s="2" t="s">
        <v>223</v>
      </c>
      <c r="DS912" s="2" t="s">
        <v>226</v>
      </c>
      <c r="DT912" s="2" t="s">
        <v>226</v>
      </c>
      <c r="DU912" s="2" t="s">
        <v>238</v>
      </c>
      <c r="DV912" s="2" t="s">
        <v>226</v>
      </c>
      <c r="DW912" s="4"/>
      <c r="DX912" s="8"/>
      <c r="DY912" s="4"/>
      <c r="DZ912" s="8"/>
      <c r="EA912" s="7"/>
      <c r="EB912" s="7"/>
      <c r="EC912" s="2" t="s">
        <v>236</v>
      </c>
      <c r="ED912" s="2" t="s">
        <v>223</v>
      </c>
      <c r="EE912" s="2" t="s">
        <v>226</v>
      </c>
      <c r="EF912" s="2" t="s">
        <v>226</v>
      </c>
      <c r="EG912" s="2" t="s">
        <v>238</v>
      </c>
      <c r="EH912" s="2" t="s">
        <v>226</v>
      </c>
      <c r="EI912" s="4"/>
      <c r="EJ912" s="8"/>
      <c r="EK912" s="4"/>
      <c r="EL912" s="8"/>
      <c r="EM912" s="7"/>
      <c r="EN912" s="7"/>
      <c r="EO912" s="2" t="s">
        <v>667</v>
      </c>
      <c r="EP912" s="2" t="s">
        <v>223</v>
      </c>
      <c r="EQ912" s="2" t="s">
        <v>226</v>
      </c>
      <c r="ER912" s="2" t="s">
        <v>226</v>
      </c>
      <c r="ES912" s="2" t="s">
        <v>238</v>
      </c>
      <c r="ET912" s="2" t="s">
        <v>226</v>
      </c>
      <c r="EU912" s="4"/>
      <c r="EV912" s="8"/>
      <c r="EW912" s="4"/>
      <c r="EX912" s="8"/>
      <c r="EY912" s="7"/>
      <c r="EZ912" s="7"/>
      <c r="FA912" s="2" t="s">
        <v>239</v>
      </c>
      <c r="FB912" s="2" t="s">
        <v>223</v>
      </c>
      <c r="FC912" s="2" t="s">
        <v>260</v>
      </c>
      <c r="FD912" s="2" t="s">
        <v>226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223</v>
      </c>
      <c r="FO912" s="2" t="s">
        <v>260</v>
      </c>
      <c r="FP912" s="2" t="s">
        <v>226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239</v>
      </c>
      <c r="FZ912" s="2" t="s">
        <v>223</v>
      </c>
      <c r="GA912" s="2" t="s">
        <v>260</v>
      </c>
      <c r="GB912" s="2" t="s">
        <v>226</v>
      </c>
      <c r="GC912" s="2" t="s">
        <v>238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252</v>
      </c>
      <c r="GL912" s="2" t="s">
        <v>223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239</v>
      </c>
      <c r="GX912" s="2" t="s">
        <v>223</v>
      </c>
      <c r="GY912" s="2" t="s">
        <v>260</v>
      </c>
      <c r="GZ912" s="2" t="s">
        <v>226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236</v>
      </c>
      <c r="HJ912" s="2" t="s">
        <v>223</v>
      </c>
      <c r="HK912" s="2" t="s">
        <v>226</v>
      </c>
      <c r="HL912" s="2" t="s">
        <v>226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236</v>
      </c>
      <c r="HV912" s="2" t="s">
        <v>223</v>
      </c>
      <c r="HW912" s="2" t="s">
        <v>226</v>
      </c>
      <c r="HX912" s="2" t="s">
        <v>226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252</v>
      </c>
      <c r="IH912" s="2" t="s">
        <v>223</v>
      </c>
      <c r="II912" s="2" t="s">
        <v>226</v>
      </c>
      <c r="IJ912" s="2" t="s">
        <v>226</v>
      </c>
      <c r="IK912" s="2" t="s">
        <v>238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252</v>
      </c>
      <c r="IT912" s="2" t="s">
        <v>223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949</v>
      </c>
      <c r="JF912" s="2" t="s">
        <v>223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252</v>
      </c>
      <c r="JR912" s="2" t="s">
        <v>223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223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252</v>
      </c>
      <c r="KP912" s="2" t="s">
        <v>223</v>
      </c>
      <c r="KQ912" s="2" t="s">
        <v>226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252</v>
      </c>
      <c r="LB912" s="2" t="s">
        <v>223</v>
      </c>
      <c r="LC912" s="2" t="s">
        <v>226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252</v>
      </c>
      <c r="LN912" s="2" t="s">
        <v>223</v>
      </c>
      <c r="LO912" s="2" t="s">
        <v>226</v>
      </c>
      <c r="LP912" s="2" t="s">
        <v>226</v>
      </c>
      <c r="LQ912" s="2" t="s">
        <v>238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252</v>
      </c>
      <c r="LZ912" s="2" t="s">
        <v>223</v>
      </c>
      <c r="MA912" s="2" t="s">
        <v>226</v>
      </c>
      <c r="MB912" s="2" t="s">
        <v>226</v>
      </c>
      <c r="MC912" s="2" t="s">
        <v>238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252</v>
      </c>
      <c r="ML912" s="2" t="s">
        <v>223</v>
      </c>
      <c r="MM912" s="2" t="s">
        <v>226</v>
      </c>
      <c r="MN912" s="2" t="s">
        <v>226</v>
      </c>
      <c r="MO912" s="2" t="s">
        <v>238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236</v>
      </c>
      <c r="MX912" s="2" t="s">
        <v>223</v>
      </c>
      <c r="MY912" s="2" t="s">
        <v>226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226</v>
      </c>
      <c r="NJ912" s="2" t="s">
        <v>226</v>
      </c>
      <c r="NK912" s="2" t="s">
        <v>226</v>
      </c>
      <c r="NL912" s="2" t="s">
        <v>226</v>
      </c>
      <c r="NM912" s="2" t="s">
        <v>226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252</v>
      </c>
      <c r="NV912" s="2" t="s">
        <v>223</v>
      </c>
      <c r="NW912" s="2" t="s">
        <v>226</v>
      </c>
      <c r="NX912" s="2" t="s">
        <v>226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252</v>
      </c>
      <c r="OH912" s="2" t="s">
        <v>223</v>
      </c>
      <c r="OI912" s="2" t="s">
        <v>226</v>
      </c>
      <c r="OJ912" s="2" t="s">
        <v>226</v>
      </c>
      <c r="OK912" s="2" t="s">
        <v>238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252</v>
      </c>
      <c r="OT912" s="2" t="s">
        <v>223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252</v>
      </c>
      <c r="PF912" s="2" t="s">
        <v>223</v>
      </c>
      <c r="PG912" s="2" t="s">
        <v>226</v>
      </c>
      <c r="PH912" s="2" t="s">
        <v>226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226</v>
      </c>
      <c r="QD912" s="2" t="s">
        <v>226</v>
      </c>
      <c r="QE912" s="2" t="s">
        <v>226</v>
      </c>
      <c r="QF912" s="2" t="s">
        <v>226</v>
      </c>
      <c r="QG912" s="2" t="s">
        <v>226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252</v>
      </c>
      <c r="QP912" s="2" t="s">
        <v>223</v>
      </c>
      <c r="QQ912" s="2" t="s">
        <v>226</v>
      </c>
      <c r="QR912" s="2" t="s">
        <v>226</v>
      </c>
      <c r="QS912" s="2" t="s">
        <v>238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266</v>
      </c>
      <c r="RB912" s="2" t="s">
        <v>223</v>
      </c>
      <c r="RC912" s="2" t="s">
        <v>226</v>
      </c>
      <c r="RD912" s="2" t="s">
        <v>226</v>
      </c>
      <c r="RE912" s="2" t="s">
        <v>238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252</v>
      </c>
      <c r="RN912" s="2" t="s">
        <v>223</v>
      </c>
      <c r="RO912" s="2" t="s">
        <v>226</v>
      </c>
      <c r="RP912" s="2" t="s">
        <v>226</v>
      </c>
      <c r="RQ912" s="2" t="s">
        <v>238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226</v>
      </c>
      <c r="RZ912" s="2" t="s">
        <v>226</v>
      </c>
      <c r="SA912" s="2" t="s">
        <v>226</v>
      </c>
      <c r="SB912" s="2" t="s">
        <v>226</v>
      </c>
      <c r="SC912" s="2" t="s">
        <v>226</v>
      </c>
      <c r="SD912" s="2" t="s">
        <v>226</v>
      </c>
      <c r="SE912" s="4">
        <v>160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>
        <v>320</v>
      </c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</row>
    <row r="913">
      <c r="A913" s="2" t="s">
        <v>5554</v>
      </c>
      <c r="B913" s="2" t="s">
        <v>577</v>
      </c>
      <c r="C913" s="2" t="s">
        <v>5194</v>
      </c>
      <c r="D913" s="2" t="s">
        <v>486</v>
      </c>
      <c r="E913" s="2" t="s">
        <v>3495</v>
      </c>
      <c r="F913" s="2" t="s">
        <v>5195</v>
      </c>
      <c r="G913" s="2" t="s">
        <v>5196</v>
      </c>
      <c r="H913" s="2" t="s">
        <v>5197</v>
      </c>
      <c r="I913" s="2" t="s">
        <v>5555</v>
      </c>
      <c r="J913" s="2" t="s">
        <v>582</v>
      </c>
      <c r="K913" s="2" t="s">
        <v>2782</v>
      </c>
      <c r="L913" s="3">
        <v>46.53</v>
      </c>
      <c r="M913" s="3">
        <v>48.86</v>
      </c>
      <c r="N913" s="3">
        <v>89.99</v>
      </c>
      <c r="O913" s="2" t="s">
        <v>223</v>
      </c>
      <c r="P913" s="2" t="s">
        <v>736</v>
      </c>
      <c r="Q913" s="2" t="s">
        <v>225</v>
      </c>
      <c r="R913" s="2" t="s">
        <v>226</v>
      </c>
      <c r="S913" s="2" t="s">
        <v>5211</v>
      </c>
      <c r="T913" s="2" t="s">
        <v>228</v>
      </c>
      <c r="U913" s="2" t="s">
        <v>229</v>
      </c>
      <c r="V913" s="2" t="s">
        <v>230</v>
      </c>
      <c r="W913" s="2" t="s">
        <v>4124</v>
      </c>
      <c r="X913" s="2" t="s">
        <v>5200</v>
      </c>
      <c r="Y913" s="2" t="s">
        <v>5201</v>
      </c>
      <c r="Z913" s="4">
        <v>217</v>
      </c>
      <c r="AA913" s="4">
        <f>=ROUNDDOWN(43.4,0)</f>
      </c>
      <c r="AB913" s="5">
        <v>5</v>
      </c>
      <c r="AC913" s="2" t="s">
        <v>4673</v>
      </c>
      <c r="AD913" s="4">
        <v>60</v>
      </c>
      <c r="AE913" s="4">
        <v>220</v>
      </c>
      <c r="AF913" s="6">
        <v>66</v>
      </c>
      <c r="AG913" s="6">
        <v>49</v>
      </c>
      <c r="AH913" s="7">
        <v>1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>
        <v>42</v>
      </c>
      <c r="AQ913" s="8">
        <v>1930.12</v>
      </c>
      <c r="AR913" s="4">
        <v>51</v>
      </c>
      <c r="AS913" s="8">
        <v>2533.09</v>
      </c>
      <c r="AT913" s="7">
        <v>-0.1765</v>
      </c>
      <c r="AU913" s="7">
        <v>-0.238</v>
      </c>
      <c r="AV913" s="4">
        <v>161</v>
      </c>
      <c r="AW913" s="8">
        <v>10228.81</v>
      </c>
      <c r="AX913" s="4">
        <v>269</v>
      </c>
      <c r="AY913" s="8">
        <v>18482.22</v>
      </c>
      <c r="AZ913" s="7">
        <v>-0.4015</v>
      </c>
      <c r="BA913" s="7">
        <v>-0.4466</v>
      </c>
      <c r="BB913" s="7">
        <v>0.1887</v>
      </c>
      <c r="BC913" s="4">
        <v>521</v>
      </c>
      <c r="BD913" s="8">
        <v>33296.89</v>
      </c>
      <c r="BE913" s="4">
        <v>742</v>
      </c>
      <c r="BF913" s="8">
        <v>50090.84</v>
      </c>
      <c r="BG913" s="7">
        <v>-0.2978</v>
      </c>
      <c r="BH913" s="7">
        <v>-0.3353</v>
      </c>
      <c r="BI913" s="7">
        <v>0.3072</v>
      </c>
      <c r="BJ913" s="4">
        <v>42</v>
      </c>
      <c r="BK913" s="8">
        <v>1930.12</v>
      </c>
      <c r="BL913" s="2" t="s">
        <v>5556</v>
      </c>
      <c r="BM913" s="7">
        <v>1</v>
      </c>
      <c r="BN913" s="7">
        <v>1</v>
      </c>
      <c r="BO913" s="4">
        <v>13</v>
      </c>
      <c r="BP913" s="8">
        <v>611.13</v>
      </c>
      <c r="BQ913" s="4">
        <v>10</v>
      </c>
      <c r="BR913" s="8">
        <v>470.1</v>
      </c>
      <c r="BS913" s="7">
        <v>0.3</v>
      </c>
      <c r="BT913" s="7">
        <v>0.3</v>
      </c>
      <c r="BU913" s="2" t="s">
        <v>239</v>
      </c>
      <c r="BV913" s="2" t="s">
        <v>223</v>
      </c>
      <c r="BW913" s="2" t="s">
        <v>226</v>
      </c>
      <c r="BX913" s="2" t="s">
        <v>1096</v>
      </c>
      <c r="BY913" s="2" t="s">
        <v>238</v>
      </c>
      <c r="BZ913" s="2" t="s">
        <v>226</v>
      </c>
      <c r="CA913" s="4">
        <v>19</v>
      </c>
      <c r="CB913" s="8">
        <v>835.62</v>
      </c>
      <c r="CC913" s="4">
        <v>20</v>
      </c>
      <c r="CD913" s="8">
        <v>967.6</v>
      </c>
      <c r="CE913" s="7">
        <v>-0.05</v>
      </c>
      <c r="CF913" s="7">
        <v>-0.1364</v>
      </c>
      <c r="CG913" s="2" t="s">
        <v>239</v>
      </c>
      <c r="CH913" s="2" t="s">
        <v>223</v>
      </c>
      <c r="CI913" s="2" t="s">
        <v>2485</v>
      </c>
      <c r="CJ913" s="2" t="s">
        <v>1045</v>
      </c>
      <c r="CK913" s="2" t="s">
        <v>238</v>
      </c>
      <c r="CL913" s="2" t="s">
        <v>226</v>
      </c>
      <c r="CM913" s="4">
        <v>1</v>
      </c>
      <c r="CN913" s="8">
        <v>51.19</v>
      </c>
      <c r="CO913" s="4">
        <v>2</v>
      </c>
      <c r="CP913" s="8">
        <v>112.62</v>
      </c>
      <c r="CQ913" s="7">
        <v>-0.5</v>
      </c>
      <c r="CR913" s="7">
        <v>-0.5455</v>
      </c>
      <c r="CS913" s="2" t="s">
        <v>239</v>
      </c>
      <c r="CT913" s="2" t="s">
        <v>223</v>
      </c>
      <c r="CU913" s="2" t="s">
        <v>2528</v>
      </c>
      <c r="CV913" s="2" t="s">
        <v>988</v>
      </c>
      <c r="CW913" s="2" t="s">
        <v>238</v>
      </c>
      <c r="CX913" s="2" t="s">
        <v>226</v>
      </c>
      <c r="CY913" s="4">
        <v>3</v>
      </c>
      <c r="CZ913" s="8">
        <v>151.8</v>
      </c>
      <c r="DA913" s="4">
        <v>9</v>
      </c>
      <c r="DB913" s="8">
        <v>455.4</v>
      </c>
      <c r="DC913" s="7">
        <v>-0.6667</v>
      </c>
      <c r="DD913" s="7">
        <v>-0.6667</v>
      </c>
      <c r="DE913" s="2" t="s">
        <v>239</v>
      </c>
      <c r="DF913" s="2" t="s">
        <v>223</v>
      </c>
      <c r="DG913" s="2" t="s">
        <v>980</v>
      </c>
      <c r="DH913" s="2" t="s">
        <v>1232</v>
      </c>
      <c r="DI913" s="2" t="s">
        <v>238</v>
      </c>
      <c r="DJ913" s="2" t="s">
        <v>226</v>
      </c>
      <c r="DK913" s="4">
        <v>3</v>
      </c>
      <c r="DL913" s="8">
        <v>133.83</v>
      </c>
      <c r="DM913" s="4">
        <v>3</v>
      </c>
      <c r="DN913" s="8">
        <v>137.94</v>
      </c>
      <c r="DO913" s="7"/>
      <c r="DP913" s="7">
        <v>-0.0298</v>
      </c>
      <c r="DQ913" s="2" t="s">
        <v>239</v>
      </c>
      <c r="DR913" s="2" t="s">
        <v>223</v>
      </c>
      <c r="DS913" s="2" t="s">
        <v>1917</v>
      </c>
      <c r="DT913" s="2" t="s">
        <v>2203</v>
      </c>
      <c r="DU913" s="2" t="s">
        <v>238</v>
      </c>
      <c r="DV913" s="2" t="s">
        <v>226</v>
      </c>
      <c r="DW913" s="4"/>
      <c r="DX913" s="8"/>
      <c r="DY913" s="4">
        <v>3</v>
      </c>
      <c r="DZ913" s="8">
        <v>171</v>
      </c>
      <c r="EA913" s="7">
        <v>-1</v>
      </c>
      <c r="EB913" s="7">
        <v>-1</v>
      </c>
      <c r="EC913" s="2" t="s">
        <v>239</v>
      </c>
      <c r="ED913" s="2" t="s">
        <v>223</v>
      </c>
      <c r="EE913" s="2" t="s">
        <v>4389</v>
      </c>
      <c r="EF913" s="2" t="s">
        <v>987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239</v>
      </c>
      <c r="EP913" s="2" t="s">
        <v>223</v>
      </c>
      <c r="EQ913" s="2" t="s">
        <v>1917</v>
      </c>
      <c r="ER913" s="2" t="s">
        <v>1913</v>
      </c>
      <c r="ES913" s="2" t="s">
        <v>291</v>
      </c>
      <c r="ET913" s="2" t="s">
        <v>226</v>
      </c>
      <c r="EU913" s="4">
        <v>3</v>
      </c>
      <c r="EV913" s="8">
        <v>146.55</v>
      </c>
      <c r="EW913" s="4">
        <v>1</v>
      </c>
      <c r="EX913" s="8">
        <v>54.28</v>
      </c>
      <c r="EY913" s="7">
        <v>2</v>
      </c>
      <c r="EZ913" s="7">
        <v>1.6999</v>
      </c>
      <c r="FA913" s="2" t="s">
        <v>239</v>
      </c>
      <c r="FB913" s="2" t="s">
        <v>223</v>
      </c>
      <c r="FC913" s="2" t="s">
        <v>2487</v>
      </c>
      <c r="FD913" s="2" t="s">
        <v>4708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239</v>
      </c>
      <c r="FN913" s="2" t="s">
        <v>223</v>
      </c>
      <c r="FO913" s="2" t="s">
        <v>1899</v>
      </c>
      <c r="FP913" s="2" t="s">
        <v>2551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239</v>
      </c>
      <c r="FZ913" s="2" t="s">
        <v>223</v>
      </c>
      <c r="GA913" s="2" t="s">
        <v>661</v>
      </c>
      <c r="GB913" s="2" t="s">
        <v>226</v>
      </c>
      <c r="GC913" s="2" t="s">
        <v>238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448</v>
      </c>
      <c r="GL913" s="2" t="s">
        <v>223</v>
      </c>
      <c r="GM913" s="2" t="s">
        <v>226</v>
      </c>
      <c r="GN913" s="2" t="s">
        <v>226</v>
      </c>
      <c r="GO913" s="2" t="s">
        <v>238</v>
      </c>
      <c r="GP913" s="2" t="s">
        <v>226</v>
      </c>
      <c r="GQ913" s="4"/>
      <c r="GR913" s="8"/>
      <c r="GS913" s="4">
        <v>1</v>
      </c>
      <c r="GT913" s="8">
        <v>54.74</v>
      </c>
      <c r="GU913" s="7">
        <v>-1</v>
      </c>
      <c r="GV913" s="7">
        <v>-1</v>
      </c>
      <c r="GW913" s="2" t="s">
        <v>239</v>
      </c>
      <c r="GX913" s="2" t="s">
        <v>223</v>
      </c>
      <c r="GY913" s="2" t="s">
        <v>992</v>
      </c>
      <c r="GZ913" s="2" t="s">
        <v>820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236</v>
      </c>
      <c r="HJ913" s="2" t="s">
        <v>223</v>
      </c>
      <c r="HK913" s="2" t="s">
        <v>226</v>
      </c>
      <c r="HL913" s="2" t="s">
        <v>226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261</v>
      </c>
      <c r="HW913" s="2" t="s">
        <v>997</v>
      </c>
      <c r="HX913" s="2" t="s">
        <v>4237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239</v>
      </c>
      <c r="IH913" s="2" t="s">
        <v>223</v>
      </c>
      <c r="II913" s="2" t="s">
        <v>1608</v>
      </c>
      <c r="IJ913" s="2" t="s">
        <v>5557</v>
      </c>
      <c r="IK913" s="2" t="s">
        <v>238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226</v>
      </c>
      <c r="IT913" s="2" t="s">
        <v>226</v>
      </c>
      <c r="IU913" s="2" t="s">
        <v>226</v>
      </c>
      <c r="IV913" s="2" t="s">
        <v>226</v>
      </c>
      <c r="IW913" s="2" t="s">
        <v>226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239</v>
      </c>
      <c r="JF913" s="2" t="s">
        <v>223</v>
      </c>
      <c r="JG913" s="2" t="s">
        <v>2966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337</v>
      </c>
      <c r="JR913" s="2" t="s">
        <v>223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>
        <v>1</v>
      </c>
      <c r="JZ913" s="8">
        <v>59.71</v>
      </c>
      <c r="KA913" s="7">
        <v>-1</v>
      </c>
      <c r="KB913" s="7">
        <v>-1</v>
      </c>
      <c r="KC913" s="2" t="s">
        <v>239</v>
      </c>
      <c r="KD913" s="2" t="s">
        <v>223</v>
      </c>
      <c r="KE913" s="2" t="s">
        <v>483</v>
      </c>
      <c r="KF913" s="2" t="s">
        <v>3869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337</v>
      </c>
      <c r="KP913" s="2" t="s">
        <v>223</v>
      </c>
      <c r="KQ913" s="2" t="s">
        <v>226</v>
      </c>
      <c r="KR913" s="2" t="s">
        <v>226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239</v>
      </c>
      <c r="LB913" s="2" t="s">
        <v>223</v>
      </c>
      <c r="LC913" s="2" t="s">
        <v>1004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239</v>
      </c>
      <c r="LN913" s="2" t="s">
        <v>223</v>
      </c>
      <c r="LO913" s="2" t="s">
        <v>3575</v>
      </c>
      <c r="LP913" s="2" t="s">
        <v>226</v>
      </c>
      <c r="LQ913" s="2" t="s">
        <v>238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226</v>
      </c>
      <c r="ML913" s="2" t="s">
        <v>226</v>
      </c>
      <c r="MM913" s="2" t="s">
        <v>226</v>
      </c>
      <c r="MN913" s="2" t="s">
        <v>226</v>
      </c>
      <c r="MO913" s="2" t="s">
        <v>226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239</v>
      </c>
      <c r="MX913" s="2" t="s">
        <v>223</v>
      </c>
      <c r="MY913" s="2" t="s">
        <v>617</v>
      </c>
      <c r="MZ913" s="2" t="s">
        <v>3087</v>
      </c>
      <c r="NA913" s="2" t="s">
        <v>238</v>
      </c>
      <c r="NB913" s="2" t="s">
        <v>226</v>
      </c>
      <c r="NC913" s="4"/>
      <c r="ND913" s="8"/>
      <c r="NE913" s="4">
        <v>1</v>
      </c>
      <c r="NF913" s="8">
        <v>49.7</v>
      </c>
      <c r="NG913" s="7">
        <v>-1</v>
      </c>
      <c r="NH913" s="7">
        <v>-1</v>
      </c>
      <c r="NI913" s="2" t="s">
        <v>239</v>
      </c>
      <c r="NJ913" s="2" t="s">
        <v>261</v>
      </c>
      <c r="NK913" s="2" t="s">
        <v>1706</v>
      </c>
      <c r="NL913" s="2" t="s">
        <v>2305</v>
      </c>
      <c r="NM913" s="2" t="s">
        <v>238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239</v>
      </c>
      <c r="NV913" s="2" t="s">
        <v>237</v>
      </c>
      <c r="NW913" s="2" t="s">
        <v>1094</v>
      </c>
      <c r="NX913" s="2" t="s">
        <v>1485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239</v>
      </c>
      <c r="OH913" s="2" t="s">
        <v>237</v>
      </c>
      <c r="OI913" s="2" t="s">
        <v>813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252</v>
      </c>
      <c r="OT913" s="2" t="s">
        <v>223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239</v>
      </c>
      <c r="PF913" s="2" t="s">
        <v>223</v>
      </c>
      <c r="PG913" s="2" t="s">
        <v>3085</v>
      </c>
      <c r="PH913" s="2" t="s">
        <v>226</v>
      </c>
      <c r="PI913" s="2" t="s">
        <v>238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226</v>
      </c>
      <c r="PR913" s="2" t="s">
        <v>226</v>
      </c>
      <c r="PS913" s="2" t="s">
        <v>226</v>
      </c>
      <c r="PT913" s="2" t="s">
        <v>226</v>
      </c>
      <c r="PU913" s="2" t="s">
        <v>226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226</v>
      </c>
      <c r="QD913" s="2" t="s">
        <v>226</v>
      </c>
      <c r="QE913" s="2" t="s">
        <v>226</v>
      </c>
      <c r="QF913" s="2" t="s">
        <v>226</v>
      </c>
      <c r="QG913" s="2" t="s">
        <v>226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239</v>
      </c>
      <c r="QP913" s="2" t="s">
        <v>237</v>
      </c>
      <c r="QQ913" s="2" t="s">
        <v>1388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266</v>
      </c>
      <c r="RB913" s="2" t="s">
        <v>223</v>
      </c>
      <c r="RC913" s="2" t="s">
        <v>226</v>
      </c>
      <c r="RD913" s="2" t="s">
        <v>226</v>
      </c>
      <c r="RE913" s="2" t="s">
        <v>238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226</v>
      </c>
      <c r="RO913" s="2" t="s">
        <v>226</v>
      </c>
      <c r="RP913" s="2" t="s">
        <v>226</v>
      </c>
      <c r="RQ913" s="2" t="s">
        <v>226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337</v>
      </c>
      <c r="RZ913" s="2" t="s">
        <v>237</v>
      </c>
      <c r="SA913" s="2" t="s">
        <v>226</v>
      </c>
      <c r="SB913" s="2" t="s">
        <v>226</v>
      </c>
      <c r="SC913" s="2" t="s">
        <v>238</v>
      </c>
      <c r="SD913" s="2" t="s">
        <v>226</v>
      </c>
      <c r="SE913" s="4">
        <v>124</v>
      </c>
      <c r="SF913" s="4">
        <v>51</v>
      </c>
      <c r="SG913" s="4"/>
      <c r="SH913" s="4"/>
      <c r="SI913" s="4">
        <v>42</v>
      </c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>
        <v>60</v>
      </c>
      <c r="TF913" s="4"/>
      <c r="TG913" s="4"/>
      <c r="TH913" s="4"/>
      <c r="TI913" s="4"/>
      <c r="TJ913" s="4"/>
      <c r="TK913" s="4"/>
      <c r="TL913" s="4">
        <v>80</v>
      </c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>
        <v>50</v>
      </c>
      <c r="UL913" s="4"/>
      <c r="UM913" s="4"/>
      <c r="UN913" s="4"/>
      <c r="UO913" s="4"/>
      <c r="UP913" s="4"/>
      <c r="UQ913" s="4"/>
      <c r="UR913" s="4"/>
      <c r="US913" s="4">
        <v>30</v>
      </c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</row>
    <row r="914">
      <c r="A914" s="2" t="s">
        <v>5558</v>
      </c>
      <c r="B914" s="2" t="s">
        <v>577</v>
      </c>
      <c r="C914" s="2" t="s">
        <v>5194</v>
      </c>
      <c r="D914" s="2" t="s">
        <v>486</v>
      </c>
      <c r="E914" s="2" t="s">
        <v>3495</v>
      </c>
      <c r="F914" s="2" t="s">
        <v>5195</v>
      </c>
      <c r="G914" s="2" t="s">
        <v>5196</v>
      </c>
      <c r="H914" s="2" t="s">
        <v>5197</v>
      </c>
      <c r="I914" s="2" t="s">
        <v>5555</v>
      </c>
      <c r="J914" s="2" t="s">
        <v>221</v>
      </c>
      <c r="K914" s="2" t="s">
        <v>2782</v>
      </c>
      <c r="L914" s="3">
        <v>63</v>
      </c>
      <c r="M914" s="3">
        <v>66.15</v>
      </c>
      <c r="N914" s="3">
        <v>119.99</v>
      </c>
      <c r="O914" s="2" t="s">
        <v>223</v>
      </c>
      <c r="P914" s="2" t="s">
        <v>736</v>
      </c>
      <c r="Q914" s="2" t="s">
        <v>225</v>
      </c>
      <c r="R914" s="2" t="s">
        <v>226</v>
      </c>
      <c r="S914" s="2" t="s">
        <v>5211</v>
      </c>
      <c r="T914" s="2" t="s">
        <v>228</v>
      </c>
      <c r="U914" s="2" t="s">
        <v>452</v>
      </c>
      <c r="V914" s="2" t="s">
        <v>230</v>
      </c>
      <c r="W914" s="2" t="s">
        <v>4124</v>
      </c>
      <c r="X914" s="2" t="s">
        <v>5200</v>
      </c>
      <c r="Y914" s="2" t="s">
        <v>5201</v>
      </c>
      <c r="Z914" s="4">
        <v>274</v>
      </c>
      <c r="AA914" s="4">
        <f>=ROUNDDOWN(34.25,0)</f>
      </c>
      <c r="AB914" s="5">
        <v>8</v>
      </c>
      <c r="AC914" s="2" t="s">
        <v>226</v>
      </c>
      <c r="AD914" s="4"/>
      <c r="AE914" s="4"/>
      <c r="AF914" s="6">
        <v>66</v>
      </c>
      <c r="AG914" s="6">
        <v>49</v>
      </c>
      <c r="AH914" s="7">
        <v>1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64</v>
      </c>
      <c r="AQ914" s="8">
        <v>4134.48</v>
      </c>
      <c r="AR914" s="4">
        <v>136</v>
      </c>
      <c r="AS914" s="8">
        <v>9316.19</v>
      </c>
      <c r="AT914" s="7">
        <v>-0.5294</v>
      </c>
      <c r="AU914" s="7">
        <v>-0.5562</v>
      </c>
      <c r="AV914" s="4" t="s">
        <v>226</v>
      </c>
      <c r="AW914" s="8" t="s">
        <v>226</v>
      </c>
      <c r="AX914" s="4" t="s">
        <v>226</v>
      </c>
      <c r="AY914" s="8" t="s">
        <v>226</v>
      </c>
      <c r="AZ914" s="7" t="s">
        <v>226</v>
      </c>
      <c r="BA914" s="7" t="s">
        <v>226</v>
      </c>
      <c r="BB914" s="7">
        <v>0.4042</v>
      </c>
      <c r="BC914" s="4" t="s">
        <v>226</v>
      </c>
      <c r="BD914" s="8" t="s">
        <v>226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 t="s">
        <v>226</v>
      </c>
      <c r="BJ914" s="4">
        <v>64</v>
      </c>
      <c r="BK914" s="8">
        <v>4134.48</v>
      </c>
      <c r="BL914" s="2" t="s">
        <v>5559</v>
      </c>
      <c r="BM914" s="7">
        <v>1</v>
      </c>
      <c r="BN914" s="7">
        <v>1</v>
      </c>
      <c r="BO914" s="4">
        <v>6</v>
      </c>
      <c r="BP914" s="8">
        <v>382.32</v>
      </c>
      <c r="BQ914" s="4">
        <v>25</v>
      </c>
      <c r="BR914" s="8">
        <v>1593</v>
      </c>
      <c r="BS914" s="7">
        <v>-0.76</v>
      </c>
      <c r="BT914" s="7">
        <v>-0.76</v>
      </c>
      <c r="BU914" s="2" t="s">
        <v>239</v>
      </c>
      <c r="BV914" s="2" t="s">
        <v>223</v>
      </c>
      <c r="BW914" s="2" t="s">
        <v>226</v>
      </c>
      <c r="BX914" s="2" t="s">
        <v>1096</v>
      </c>
      <c r="BY914" s="2" t="s">
        <v>238</v>
      </c>
      <c r="BZ914" s="2" t="s">
        <v>226</v>
      </c>
      <c r="CA914" s="4">
        <v>18</v>
      </c>
      <c r="CB914" s="8">
        <v>1112.04</v>
      </c>
      <c r="CC914" s="4">
        <v>33</v>
      </c>
      <c r="CD914" s="8">
        <v>2195.49</v>
      </c>
      <c r="CE914" s="7">
        <v>-0.4545</v>
      </c>
      <c r="CF914" s="7">
        <v>-0.4935</v>
      </c>
      <c r="CG914" s="2" t="s">
        <v>239</v>
      </c>
      <c r="CH914" s="2" t="s">
        <v>223</v>
      </c>
      <c r="CI914" s="2" t="s">
        <v>2485</v>
      </c>
      <c r="CJ914" s="2" t="s">
        <v>1045</v>
      </c>
      <c r="CK914" s="2" t="s">
        <v>238</v>
      </c>
      <c r="CL914" s="2" t="s">
        <v>226</v>
      </c>
      <c r="CM914" s="4">
        <v>17</v>
      </c>
      <c r="CN914" s="8">
        <v>1185.24</v>
      </c>
      <c r="CO914" s="4">
        <v>6</v>
      </c>
      <c r="CP914" s="8">
        <v>450.54</v>
      </c>
      <c r="CQ914" s="7">
        <v>1.8333</v>
      </c>
      <c r="CR914" s="7">
        <v>1.6307</v>
      </c>
      <c r="CS914" s="2" t="s">
        <v>239</v>
      </c>
      <c r="CT914" s="2" t="s">
        <v>223</v>
      </c>
      <c r="CU914" s="2" t="s">
        <v>2528</v>
      </c>
      <c r="CV914" s="2" t="s">
        <v>1210</v>
      </c>
      <c r="CW914" s="2" t="s">
        <v>238</v>
      </c>
      <c r="CX914" s="2" t="s">
        <v>226</v>
      </c>
      <c r="CY914" s="4">
        <v>8</v>
      </c>
      <c r="CZ914" s="8">
        <v>548.8</v>
      </c>
      <c r="DA914" s="4">
        <v>13</v>
      </c>
      <c r="DB914" s="8">
        <v>891.8</v>
      </c>
      <c r="DC914" s="7">
        <v>-0.3846</v>
      </c>
      <c r="DD914" s="7">
        <v>-0.3846</v>
      </c>
      <c r="DE914" s="2" t="s">
        <v>239</v>
      </c>
      <c r="DF914" s="2" t="s">
        <v>223</v>
      </c>
      <c r="DG914" s="2" t="s">
        <v>980</v>
      </c>
      <c r="DH914" s="2" t="s">
        <v>2116</v>
      </c>
      <c r="DI914" s="2" t="s">
        <v>238</v>
      </c>
      <c r="DJ914" s="2" t="s">
        <v>226</v>
      </c>
      <c r="DK914" s="4">
        <v>10</v>
      </c>
      <c r="DL914" s="8">
        <v>544.35</v>
      </c>
      <c r="DM914" s="4">
        <v>13</v>
      </c>
      <c r="DN914" s="8">
        <v>878.6</v>
      </c>
      <c r="DO914" s="7">
        <v>-0.2308</v>
      </c>
      <c r="DP914" s="7">
        <v>-0.3804</v>
      </c>
      <c r="DQ914" s="2" t="s">
        <v>239</v>
      </c>
      <c r="DR914" s="2" t="s">
        <v>223</v>
      </c>
      <c r="DS914" s="2" t="s">
        <v>1917</v>
      </c>
      <c r="DT914" s="2" t="s">
        <v>1538</v>
      </c>
      <c r="DU914" s="2" t="s">
        <v>238</v>
      </c>
      <c r="DV914" s="2" t="s">
        <v>226</v>
      </c>
      <c r="DW914" s="4"/>
      <c r="DX914" s="8"/>
      <c r="DY914" s="4">
        <v>3</v>
      </c>
      <c r="DZ914" s="8">
        <v>231.54</v>
      </c>
      <c r="EA914" s="7">
        <v>-1</v>
      </c>
      <c r="EB914" s="7">
        <v>-1</v>
      </c>
      <c r="EC914" s="2" t="s">
        <v>239</v>
      </c>
      <c r="ED914" s="2" t="s">
        <v>223</v>
      </c>
      <c r="EE914" s="2" t="s">
        <v>4389</v>
      </c>
      <c r="EF914" s="2" t="s">
        <v>1411</v>
      </c>
      <c r="EG914" s="2" t="s">
        <v>238</v>
      </c>
      <c r="EH914" s="2" t="s">
        <v>226</v>
      </c>
      <c r="EI914" s="4">
        <v>1</v>
      </c>
      <c r="EJ914" s="8">
        <v>64.4</v>
      </c>
      <c r="EK914" s="4">
        <v>8</v>
      </c>
      <c r="EL914" s="8">
        <v>515.2</v>
      </c>
      <c r="EM914" s="7">
        <v>-0.875</v>
      </c>
      <c r="EN914" s="7">
        <v>-0.875</v>
      </c>
      <c r="EO914" s="2" t="s">
        <v>239</v>
      </c>
      <c r="EP914" s="2" t="s">
        <v>223</v>
      </c>
      <c r="EQ914" s="2" t="s">
        <v>1917</v>
      </c>
      <c r="ER914" s="2" t="s">
        <v>2385</v>
      </c>
      <c r="ES914" s="2" t="s">
        <v>291</v>
      </c>
      <c r="ET914" s="2" t="s">
        <v>226</v>
      </c>
      <c r="EU914" s="4">
        <v>2</v>
      </c>
      <c r="EV914" s="8">
        <v>154.45</v>
      </c>
      <c r="EW914" s="4">
        <v>25</v>
      </c>
      <c r="EX914" s="8">
        <v>1837.25</v>
      </c>
      <c r="EY914" s="7">
        <v>-0.92</v>
      </c>
      <c r="EZ914" s="7">
        <v>-0.9159</v>
      </c>
      <c r="FA914" s="2" t="s">
        <v>239</v>
      </c>
      <c r="FB914" s="2" t="s">
        <v>223</v>
      </c>
      <c r="FC914" s="2" t="s">
        <v>2487</v>
      </c>
      <c r="FD914" s="2" t="s">
        <v>1411</v>
      </c>
      <c r="FE914" s="2" t="s">
        <v>238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239</v>
      </c>
      <c r="FN914" s="2" t="s">
        <v>223</v>
      </c>
      <c r="FO914" s="2" t="s">
        <v>1899</v>
      </c>
      <c r="FP914" s="2" t="s">
        <v>2551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239</v>
      </c>
      <c r="FZ914" s="2" t="s">
        <v>223</v>
      </c>
      <c r="GA914" s="2" t="s">
        <v>661</v>
      </c>
      <c r="GB914" s="2" t="s">
        <v>226</v>
      </c>
      <c r="GC914" s="2" t="s">
        <v>238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448</v>
      </c>
      <c r="GL914" s="2" t="s">
        <v>223</v>
      </c>
      <c r="GM914" s="2" t="s">
        <v>226</v>
      </c>
      <c r="GN914" s="2" t="s">
        <v>226</v>
      </c>
      <c r="GO914" s="2" t="s">
        <v>238</v>
      </c>
      <c r="GP914" s="2" t="s">
        <v>226</v>
      </c>
      <c r="GQ914" s="4"/>
      <c r="GR914" s="8"/>
      <c r="GS914" s="4">
        <v>2</v>
      </c>
      <c r="GT914" s="8">
        <v>145.96</v>
      </c>
      <c r="GU914" s="7">
        <v>-1</v>
      </c>
      <c r="GV914" s="7">
        <v>-1</v>
      </c>
      <c r="GW914" s="2" t="s">
        <v>239</v>
      </c>
      <c r="GX914" s="2" t="s">
        <v>223</v>
      </c>
      <c r="GY914" s="2" t="s">
        <v>992</v>
      </c>
      <c r="GZ914" s="2" t="s">
        <v>803</v>
      </c>
      <c r="HA914" s="2" t="s">
        <v>238</v>
      </c>
      <c r="HB914" s="2" t="s">
        <v>226</v>
      </c>
      <c r="HC914" s="4"/>
      <c r="HD914" s="8"/>
      <c r="HE914" s="4"/>
      <c r="HF914" s="8"/>
      <c r="HG914" s="7"/>
      <c r="HH914" s="7"/>
      <c r="HI914" s="2" t="s">
        <v>236</v>
      </c>
      <c r="HJ914" s="2" t="s">
        <v>223</v>
      </c>
      <c r="HK914" s="2" t="s">
        <v>226</v>
      </c>
      <c r="HL914" s="2" t="s">
        <v>226</v>
      </c>
      <c r="HM914" s="2" t="s">
        <v>238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261</v>
      </c>
      <c r="HW914" s="2" t="s">
        <v>997</v>
      </c>
      <c r="HX914" s="2" t="s">
        <v>3411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239</v>
      </c>
      <c r="IH914" s="2" t="s">
        <v>223</v>
      </c>
      <c r="II914" s="2" t="s">
        <v>1608</v>
      </c>
      <c r="IJ914" s="2" t="s">
        <v>1759</v>
      </c>
      <c r="IK914" s="2" t="s">
        <v>238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226</v>
      </c>
      <c r="IT914" s="2" t="s">
        <v>226</v>
      </c>
      <c r="IU914" s="2" t="s">
        <v>226</v>
      </c>
      <c r="IV914" s="2" t="s">
        <v>226</v>
      </c>
      <c r="IW914" s="2" t="s">
        <v>226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239</v>
      </c>
      <c r="JF914" s="2" t="s">
        <v>223</v>
      </c>
      <c r="JG914" s="2" t="s">
        <v>1726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337</v>
      </c>
      <c r="JR914" s="2" t="s">
        <v>223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>
        <v>1</v>
      </c>
      <c r="JZ914" s="8">
        <v>80.85</v>
      </c>
      <c r="KA914" s="7">
        <v>-1</v>
      </c>
      <c r="KB914" s="7">
        <v>-1</v>
      </c>
      <c r="KC914" s="2" t="s">
        <v>239</v>
      </c>
      <c r="KD914" s="2" t="s">
        <v>223</v>
      </c>
      <c r="KE914" s="2" t="s">
        <v>483</v>
      </c>
      <c r="KF914" s="2" t="s">
        <v>2262</v>
      </c>
      <c r="KG914" s="2" t="s">
        <v>238</v>
      </c>
      <c r="KH914" s="2" t="s">
        <v>226</v>
      </c>
      <c r="KI914" s="4">
        <v>2</v>
      </c>
      <c r="KJ914" s="8">
        <v>142.88</v>
      </c>
      <c r="KK914" s="4">
        <v>2</v>
      </c>
      <c r="KL914" s="8">
        <v>145.96</v>
      </c>
      <c r="KM914" s="7"/>
      <c r="KN914" s="7">
        <v>-0.0211</v>
      </c>
      <c r="KO914" s="2" t="s">
        <v>239</v>
      </c>
      <c r="KP914" s="2" t="s">
        <v>223</v>
      </c>
      <c r="KQ914" s="2" t="s">
        <v>1267</v>
      </c>
      <c r="KR914" s="2" t="s">
        <v>1201</v>
      </c>
      <c r="KS914" s="2" t="s">
        <v>238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239</v>
      </c>
      <c r="LB914" s="2" t="s">
        <v>223</v>
      </c>
      <c r="LC914" s="2" t="s">
        <v>1004</v>
      </c>
      <c r="LD914" s="2" t="s">
        <v>648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239</v>
      </c>
      <c r="LN914" s="2" t="s">
        <v>223</v>
      </c>
      <c r="LO914" s="2" t="s">
        <v>3575</v>
      </c>
      <c r="LP914" s="2" t="s">
        <v>2438</v>
      </c>
      <c r="LQ914" s="2" t="s">
        <v>238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226</v>
      </c>
      <c r="ML914" s="2" t="s">
        <v>226</v>
      </c>
      <c r="MM914" s="2" t="s">
        <v>226</v>
      </c>
      <c r="MN914" s="2" t="s">
        <v>226</v>
      </c>
      <c r="MO914" s="2" t="s">
        <v>226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239</v>
      </c>
      <c r="MX914" s="2" t="s">
        <v>223</v>
      </c>
      <c r="MY914" s="2" t="s">
        <v>617</v>
      </c>
      <c r="MZ914" s="2" t="s">
        <v>1618</v>
      </c>
      <c r="NA914" s="2" t="s">
        <v>238</v>
      </c>
      <c r="NB914" s="2" t="s">
        <v>226</v>
      </c>
      <c r="NC914" s="4"/>
      <c r="ND914" s="8"/>
      <c r="NE914" s="4">
        <v>5</v>
      </c>
      <c r="NF914" s="8">
        <v>350</v>
      </c>
      <c r="NG914" s="7">
        <v>-1</v>
      </c>
      <c r="NH914" s="7">
        <v>-1</v>
      </c>
      <c r="NI914" s="2" t="s">
        <v>239</v>
      </c>
      <c r="NJ914" s="2" t="s">
        <v>261</v>
      </c>
      <c r="NK914" s="2" t="s">
        <v>1706</v>
      </c>
      <c r="NL914" s="2" t="s">
        <v>1411</v>
      </c>
      <c r="NM914" s="2" t="s">
        <v>238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239</v>
      </c>
      <c r="NV914" s="2" t="s">
        <v>237</v>
      </c>
      <c r="NW914" s="2" t="s">
        <v>1094</v>
      </c>
      <c r="NX914" s="2" t="s">
        <v>1223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239</v>
      </c>
      <c r="OH914" s="2" t="s">
        <v>237</v>
      </c>
      <c r="OI914" s="2" t="s">
        <v>813</v>
      </c>
      <c r="OJ914" s="2" t="s">
        <v>1138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252</v>
      </c>
      <c r="OT914" s="2" t="s">
        <v>223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239</v>
      </c>
      <c r="PF914" s="2" t="s">
        <v>223</v>
      </c>
      <c r="PG914" s="2" t="s">
        <v>226</v>
      </c>
      <c r="PH914" s="2" t="s">
        <v>226</v>
      </c>
      <c r="PI914" s="2" t="s">
        <v>238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226</v>
      </c>
      <c r="QD914" s="2" t="s">
        <v>226</v>
      </c>
      <c r="QE914" s="2" t="s">
        <v>226</v>
      </c>
      <c r="QF914" s="2" t="s">
        <v>226</v>
      </c>
      <c r="QG914" s="2" t="s">
        <v>226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239</v>
      </c>
      <c r="QP914" s="2" t="s">
        <v>237</v>
      </c>
      <c r="QQ914" s="2" t="s">
        <v>1388</v>
      </c>
      <c r="QR914" s="2" t="s">
        <v>820</v>
      </c>
      <c r="QS914" s="2" t="s">
        <v>238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266</v>
      </c>
      <c r="RB914" s="2" t="s">
        <v>223</v>
      </c>
      <c r="RC914" s="2" t="s">
        <v>226</v>
      </c>
      <c r="RD914" s="2" t="s">
        <v>226</v>
      </c>
      <c r="RE914" s="2" t="s">
        <v>238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226</v>
      </c>
      <c r="RN914" s="2" t="s">
        <v>226</v>
      </c>
      <c r="RO914" s="2" t="s">
        <v>226</v>
      </c>
      <c r="RP914" s="2" t="s">
        <v>226</v>
      </c>
      <c r="RQ914" s="2" t="s">
        <v>226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337</v>
      </c>
      <c r="RZ914" s="2" t="s">
        <v>237</v>
      </c>
      <c r="SA914" s="2" t="s">
        <v>226</v>
      </c>
      <c r="SB914" s="2" t="s">
        <v>226</v>
      </c>
      <c r="SC914" s="2" t="s">
        <v>238</v>
      </c>
      <c r="SD914" s="2" t="s">
        <v>226</v>
      </c>
      <c r="SE914" s="4">
        <v>54</v>
      </c>
      <c r="SF914" s="4">
        <v>106</v>
      </c>
      <c r="SG914" s="4"/>
      <c r="SH914" s="4"/>
      <c r="SI914" s="4">
        <v>114</v>
      </c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</row>
    <row r="915">
      <c r="A915" s="2" t="s">
        <v>5560</v>
      </c>
      <c r="B915" s="2" t="s">
        <v>577</v>
      </c>
      <c r="C915" s="2" t="s">
        <v>5194</v>
      </c>
      <c r="D915" s="2" t="s">
        <v>486</v>
      </c>
      <c r="E915" s="2" t="s">
        <v>3495</v>
      </c>
      <c r="F915" s="2" t="s">
        <v>5195</v>
      </c>
      <c r="G915" s="2" t="s">
        <v>5196</v>
      </c>
      <c r="H915" s="2" t="s">
        <v>5197</v>
      </c>
      <c r="I915" s="2" t="s">
        <v>5555</v>
      </c>
      <c r="J915" s="2" t="s">
        <v>268</v>
      </c>
      <c r="K915" s="2" t="s">
        <v>2782</v>
      </c>
      <c r="L915" s="3">
        <v>72</v>
      </c>
      <c r="M915" s="3">
        <v>75.6</v>
      </c>
      <c r="N915" s="3">
        <v>139.99</v>
      </c>
      <c r="O915" s="2" t="s">
        <v>223</v>
      </c>
      <c r="P915" s="2" t="s">
        <v>736</v>
      </c>
      <c r="Q915" s="2" t="s">
        <v>225</v>
      </c>
      <c r="R915" s="2" t="s">
        <v>226</v>
      </c>
      <c r="S915" s="2" t="s">
        <v>5211</v>
      </c>
      <c r="T915" s="2" t="s">
        <v>228</v>
      </c>
      <c r="U915" s="2" t="s">
        <v>452</v>
      </c>
      <c r="V915" s="2" t="s">
        <v>230</v>
      </c>
      <c r="W915" s="2" t="s">
        <v>4124</v>
      </c>
      <c r="X915" s="2" t="s">
        <v>5200</v>
      </c>
      <c r="Y915" s="2" t="s">
        <v>5201</v>
      </c>
      <c r="Z915" s="4">
        <v>236</v>
      </c>
      <c r="AA915" s="4">
        <f>=ROUNDDOWN(47.2,0)</f>
      </c>
      <c r="AB915" s="5">
        <v>5</v>
      </c>
      <c r="AC915" s="2" t="s">
        <v>4673</v>
      </c>
      <c r="AD915" s="4">
        <v>30</v>
      </c>
      <c r="AE915" s="4">
        <v>30</v>
      </c>
      <c r="AF915" s="6">
        <v>66</v>
      </c>
      <c r="AG915" s="6">
        <v>49</v>
      </c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55</v>
      </c>
      <c r="AQ915" s="8">
        <v>4164.21</v>
      </c>
      <c r="AR915" s="4">
        <v>82</v>
      </c>
      <c r="AS915" s="8">
        <v>6632.94</v>
      </c>
      <c r="AT915" s="7">
        <v>-0.3293</v>
      </c>
      <c r="AU915" s="7">
        <v>-0.3722</v>
      </c>
      <c r="AV915" s="4" t="s">
        <v>226</v>
      </c>
      <c r="AW915" s="8" t="s">
        <v>226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>
        <v>0.4071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 t="s">
        <v>226</v>
      </c>
      <c r="BJ915" s="4">
        <v>55</v>
      </c>
      <c r="BK915" s="8">
        <v>4164.21</v>
      </c>
      <c r="BL915" s="2" t="s">
        <v>5561</v>
      </c>
      <c r="BM915" s="7">
        <v>1</v>
      </c>
      <c r="BN915" s="7">
        <v>1</v>
      </c>
      <c r="BO915" s="4">
        <v>11</v>
      </c>
      <c r="BP915" s="8">
        <v>840.29</v>
      </c>
      <c r="BQ915" s="4"/>
      <c r="BR915" s="8"/>
      <c r="BS915" s="7"/>
      <c r="BT915" s="7"/>
      <c r="BU915" s="2" t="s">
        <v>239</v>
      </c>
      <c r="BV915" s="2" t="s">
        <v>223</v>
      </c>
      <c r="BW915" s="2" t="s">
        <v>226</v>
      </c>
      <c r="BX915" s="2" t="s">
        <v>1096</v>
      </c>
      <c r="BY915" s="2" t="s">
        <v>238</v>
      </c>
      <c r="BZ915" s="2" t="s">
        <v>226</v>
      </c>
      <c r="CA915" s="4">
        <v>23</v>
      </c>
      <c r="CB915" s="8">
        <v>1695.33</v>
      </c>
      <c r="CC915" s="4">
        <v>24</v>
      </c>
      <c r="CD915" s="8">
        <v>1886.88</v>
      </c>
      <c r="CE915" s="7">
        <v>-0.0417</v>
      </c>
      <c r="CF915" s="7">
        <v>-0.1015</v>
      </c>
      <c r="CG915" s="2" t="s">
        <v>239</v>
      </c>
      <c r="CH915" s="2" t="s">
        <v>223</v>
      </c>
      <c r="CI915" s="2" t="s">
        <v>2485</v>
      </c>
      <c r="CJ915" s="2" t="s">
        <v>1361</v>
      </c>
      <c r="CK915" s="2" t="s">
        <v>238</v>
      </c>
      <c r="CL915" s="2" t="s">
        <v>226</v>
      </c>
      <c r="CM915" s="4">
        <v>3</v>
      </c>
      <c r="CN915" s="8">
        <v>240.78</v>
      </c>
      <c r="CO915" s="4">
        <v>9</v>
      </c>
      <c r="CP915" s="8">
        <v>722.34</v>
      </c>
      <c r="CQ915" s="7">
        <v>-0.6667</v>
      </c>
      <c r="CR915" s="7">
        <v>-0.6667</v>
      </c>
      <c r="CS915" s="2" t="s">
        <v>239</v>
      </c>
      <c r="CT915" s="2" t="s">
        <v>223</v>
      </c>
      <c r="CU915" s="2" t="s">
        <v>2528</v>
      </c>
      <c r="CV915" s="2" t="s">
        <v>5562</v>
      </c>
      <c r="CW915" s="2" t="s">
        <v>238</v>
      </c>
      <c r="CX915" s="2" t="s">
        <v>226</v>
      </c>
      <c r="CY915" s="4">
        <v>9</v>
      </c>
      <c r="CZ915" s="8">
        <v>705.6</v>
      </c>
      <c r="DA915" s="4">
        <v>16</v>
      </c>
      <c r="DB915" s="8">
        <v>1254.4</v>
      </c>
      <c r="DC915" s="7">
        <v>-0.4375</v>
      </c>
      <c r="DD915" s="7">
        <v>-0.4375</v>
      </c>
      <c r="DE915" s="2" t="s">
        <v>239</v>
      </c>
      <c r="DF915" s="2" t="s">
        <v>223</v>
      </c>
      <c r="DG915" s="2" t="s">
        <v>980</v>
      </c>
      <c r="DH915" s="2" t="s">
        <v>1054</v>
      </c>
      <c r="DI915" s="2" t="s">
        <v>238</v>
      </c>
      <c r="DJ915" s="2" t="s">
        <v>226</v>
      </c>
      <c r="DK915" s="4">
        <v>5</v>
      </c>
      <c r="DL915" s="8">
        <v>332.91</v>
      </c>
      <c r="DM915" s="4">
        <v>5</v>
      </c>
      <c r="DN915" s="8">
        <v>386.94</v>
      </c>
      <c r="DO915" s="7"/>
      <c r="DP915" s="7">
        <v>-0.1396</v>
      </c>
      <c r="DQ915" s="2" t="s">
        <v>239</v>
      </c>
      <c r="DR915" s="2" t="s">
        <v>223</v>
      </c>
      <c r="DS915" s="2" t="s">
        <v>1917</v>
      </c>
      <c r="DT915" s="2" t="s">
        <v>1361</v>
      </c>
      <c r="DU915" s="2" t="s">
        <v>238</v>
      </c>
      <c r="DV915" s="2" t="s">
        <v>226</v>
      </c>
      <c r="DW915" s="4">
        <v>1</v>
      </c>
      <c r="DX915" s="8">
        <v>88.2</v>
      </c>
      <c r="DY915" s="4">
        <v>3</v>
      </c>
      <c r="DZ915" s="8">
        <v>264.6</v>
      </c>
      <c r="EA915" s="7">
        <v>-0.6667</v>
      </c>
      <c r="EB915" s="7">
        <v>-0.6667</v>
      </c>
      <c r="EC915" s="2" t="s">
        <v>239</v>
      </c>
      <c r="ED915" s="2" t="s">
        <v>223</v>
      </c>
      <c r="EE915" s="2" t="s">
        <v>4389</v>
      </c>
      <c r="EF915" s="2" t="s">
        <v>1901</v>
      </c>
      <c r="EG915" s="2" t="s">
        <v>238</v>
      </c>
      <c r="EH915" s="2" t="s">
        <v>226</v>
      </c>
      <c r="EI915" s="4">
        <v>1</v>
      </c>
      <c r="EJ915" s="8">
        <v>75.14</v>
      </c>
      <c r="EK915" s="4">
        <v>4</v>
      </c>
      <c r="EL915" s="8">
        <v>300.56</v>
      </c>
      <c r="EM915" s="7">
        <v>-0.75</v>
      </c>
      <c r="EN915" s="7">
        <v>-0.75</v>
      </c>
      <c r="EO915" s="2" t="s">
        <v>239</v>
      </c>
      <c r="EP915" s="2" t="s">
        <v>223</v>
      </c>
      <c r="EQ915" s="2" t="s">
        <v>1917</v>
      </c>
      <c r="ER915" s="2" t="s">
        <v>5436</v>
      </c>
      <c r="ES915" s="2" t="s">
        <v>291</v>
      </c>
      <c r="ET915" s="2" t="s">
        <v>226</v>
      </c>
      <c r="EU915" s="4">
        <v>1</v>
      </c>
      <c r="EV915" s="8">
        <v>100.8</v>
      </c>
      <c r="EW915" s="4">
        <v>16</v>
      </c>
      <c r="EX915" s="8">
        <v>1399.84</v>
      </c>
      <c r="EY915" s="7">
        <v>-0.9375</v>
      </c>
      <c r="EZ915" s="7">
        <v>-0.928</v>
      </c>
      <c r="FA915" s="2" t="s">
        <v>239</v>
      </c>
      <c r="FB915" s="2" t="s">
        <v>223</v>
      </c>
      <c r="FC915" s="2" t="s">
        <v>2487</v>
      </c>
      <c r="FD915" s="2" t="s">
        <v>1911</v>
      </c>
      <c r="FE915" s="2" t="s">
        <v>238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239</v>
      </c>
      <c r="FN915" s="2" t="s">
        <v>223</v>
      </c>
      <c r="FO915" s="2" t="s">
        <v>1899</v>
      </c>
      <c r="FP915" s="2" t="s">
        <v>1913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239</v>
      </c>
      <c r="FZ915" s="2" t="s">
        <v>223</v>
      </c>
      <c r="GA915" s="2" t="s">
        <v>661</v>
      </c>
      <c r="GB915" s="2" t="s">
        <v>226</v>
      </c>
      <c r="GC915" s="2" t="s">
        <v>238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448</v>
      </c>
      <c r="GL915" s="2" t="s">
        <v>223</v>
      </c>
      <c r="GM915" s="2" t="s">
        <v>226</v>
      </c>
      <c r="GN915" s="2" t="s">
        <v>226</v>
      </c>
      <c r="GO915" s="2" t="s">
        <v>238</v>
      </c>
      <c r="GP915" s="2" t="s">
        <v>226</v>
      </c>
      <c r="GQ915" s="4">
        <v>1</v>
      </c>
      <c r="GR915" s="8">
        <v>85.16</v>
      </c>
      <c r="GS915" s="4">
        <v>2</v>
      </c>
      <c r="GT915" s="8">
        <v>170.32</v>
      </c>
      <c r="GU915" s="7">
        <v>-0.5</v>
      </c>
      <c r="GV915" s="7">
        <v>-0.5</v>
      </c>
      <c r="GW915" s="2" t="s">
        <v>239</v>
      </c>
      <c r="GX915" s="2" t="s">
        <v>223</v>
      </c>
      <c r="GY915" s="2" t="s">
        <v>992</v>
      </c>
      <c r="GZ915" s="2" t="s">
        <v>803</v>
      </c>
      <c r="HA915" s="2" t="s">
        <v>238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236</v>
      </c>
      <c r="HJ915" s="2" t="s">
        <v>223</v>
      </c>
      <c r="HK915" s="2" t="s">
        <v>226</v>
      </c>
      <c r="HL915" s="2" t="s">
        <v>226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261</v>
      </c>
      <c r="HW915" s="2" t="s">
        <v>997</v>
      </c>
      <c r="HX915" s="2" t="s">
        <v>3260</v>
      </c>
      <c r="HY915" s="2" t="s">
        <v>238</v>
      </c>
      <c r="HZ915" s="2" t="s">
        <v>226</v>
      </c>
      <c r="IA915" s="4"/>
      <c r="IB915" s="8"/>
      <c r="IC915" s="4">
        <v>1</v>
      </c>
      <c r="ID915" s="8">
        <v>92.44</v>
      </c>
      <c r="IE915" s="7">
        <v>-1</v>
      </c>
      <c r="IF915" s="7">
        <v>-1</v>
      </c>
      <c r="IG915" s="2" t="s">
        <v>239</v>
      </c>
      <c r="IH915" s="2" t="s">
        <v>223</v>
      </c>
      <c r="II915" s="2" t="s">
        <v>1608</v>
      </c>
      <c r="IJ915" s="2" t="s">
        <v>3827</v>
      </c>
      <c r="IK915" s="2" t="s">
        <v>238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226</v>
      </c>
      <c r="IT915" s="2" t="s">
        <v>226</v>
      </c>
      <c r="IU915" s="2" t="s">
        <v>226</v>
      </c>
      <c r="IV915" s="2" t="s">
        <v>226</v>
      </c>
      <c r="IW915" s="2" t="s">
        <v>226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239</v>
      </c>
      <c r="JF915" s="2" t="s">
        <v>223</v>
      </c>
      <c r="JG915" s="2" t="s">
        <v>1726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337</v>
      </c>
      <c r="JR915" s="2" t="s">
        <v>223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239</v>
      </c>
      <c r="KD915" s="2" t="s">
        <v>223</v>
      </c>
      <c r="KE915" s="2" t="s">
        <v>380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239</v>
      </c>
      <c r="KP915" s="2" t="s">
        <v>237</v>
      </c>
      <c r="KQ915" s="2" t="s">
        <v>1059</v>
      </c>
      <c r="KR915" s="2" t="s">
        <v>3539</v>
      </c>
      <c r="KS915" s="2" t="s">
        <v>238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239</v>
      </c>
      <c r="LB915" s="2" t="s">
        <v>223</v>
      </c>
      <c r="LC915" s="2" t="s">
        <v>1004</v>
      </c>
      <c r="LD915" s="2" t="s">
        <v>654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239</v>
      </c>
      <c r="LN915" s="2" t="s">
        <v>223</v>
      </c>
      <c r="LO915" s="2" t="s">
        <v>3575</v>
      </c>
      <c r="LP915" s="2" t="s">
        <v>226</v>
      </c>
      <c r="LQ915" s="2" t="s">
        <v>238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226</v>
      </c>
      <c r="ML915" s="2" t="s">
        <v>226</v>
      </c>
      <c r="MM915" s="2" t="s">
        <v>226</v>
      </c>
      <c r="MN915" s="2" t="s">
        <v>226</v>
      </c>
      <c r="MO915" s="2" t="s">
        <v>226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239</v>
      </c>
      <c r="MX915" s="2" t="s">
        <v>223</v>
      </c>
      <c r="MY915" s="2" t="s">
        <v>617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>
        <v>2</v>
      </c>
      <c r="NF915" s="8">
        <v>154.62</v>
      </c>
      <c r="NG915" s="7">
        <v>-1</v>
      </c>
      <c r="NH915" s="7">
        <v>-1</v>
      </c>
      <c r="NI915" s="2" t="s">
        <v>239</v>
      </c>
      <c r="NJ915" s="2" t="s">
        <v>261</v>
      </c>
      <c r="NK915" s="2" t="s">
        <v>1706</v>
      </c>
      <c r="NL915" s="2" t="s">
        <v>5436</v>
      </c>
      <c r="NM915" s="2" t="s">
        <v>238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239</v>
      </c>
      <c r="NV915" s="2" t="s">
        <v>237</v>
      </c>
      <c r="NW915" s="2" t="s">
        <v>1094</v>
      </c>
      <c r="NX915" s="2" t="s">
        <v>1223</v>
      </c>
      <c r="NY915" s="2" t="s">
        <v>238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239</v>
      </c>
      <c r="OH915" s="2" t="s">
        <v>237</v>
      </c>
      <c r="OI915" s="2" t="s">
        <v>813</v>
      </c>
      <c r="OJ915" s="2" t="s">
        <v>648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252</v>
      </c>
      <c r="OT915" s="2" t="s">
        <v>223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239</v>
      </c>
      <c r="PF915" s="2" t="s">
        <v>223</v>
      </c>
      <c r="PG915" s="2" t="s">
        <v>226</v>
      </c>
      <c r="PH915" s="2" t="s">
        <v>226</v>
      </c>
      <c r="PI915" s="2" t="s">
        <v>238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239</v>
      </c>
      <c r="QP915" s="2" t="s">
        <v>237</v>
      </c>
      <c r="QQ915" s="2" t="s">
        <v>1388</v>
      </c>
      <c r="QR915" s="2" t="s">
        <v>3437</v>
      </c>
      <c r="QS915" s="2" t="s">
        <v>238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266</v>
      </c>
      <c r="RB915" s="2" t="s">
        <v>223</v>
      </c>
      <c r="RC915" s="2" t="s">
        <v>226</v>
      </c>
      <c r="RD915" s="2" t="s">
        <v>226</v>
      </c>
      <c r="RE915" s="2" t="s">
        <v>238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226</v>
      </c>
      <c r="RN915" s="2" t="s">
        <v>226</v>
      </c>
      <c r="RO915" s="2" t="s">
        <v>226</v>
      </c>
      <c r="RP915" s="2" t="s">
        <v>226</v>
      </c>
      <c r="RQ915" s="2" t="s">
        <v>226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337</v>
      </c>
      <c r="RZ915" s="2" t="s">
        <v>237</v>
      </c>
      <c r="SA915" s="2" t="s">
        <v>226</v>
      </c>
      <c r="SB915" s="2" t="s">
        <v>226</v>
      </c>
      <c r="SC915" s="2" t="s">
        <v>238</v>
      </c>
      <c r="SD915" s="2" t="s">
        <v>226</v>
      </c>
      <c r="SE915" s="4">
        <v>130</v>
      </c>
      <c r="SF915" s="4">
        <v>66</v>
      </c>
      <c r="SG915" s="4"/>
      <c r="SH915" s="4"/>
      <c r="SI915" s="4">
        <v>40</v>
      </c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>
        <v>30</v>
      </c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</row>
    <row r="916">
      <c r="A916" s="2" t="s">
        <v>5563</v>
      </c>
      <c r="B916" s="2" t="s">
        <v>577</v>
      </c>
      <c r="C916" s="2" t="s">
        <v>5194</v>
      </c>
      <c r="D916" s="2" t="s">
        <v>486</v>
      </c>
      <c r="E916" s="2" t="s">
        <v>3495</v>
      </c>
      <c r="F916" s="2" t="s">
        <v>5195</v>
      </c>
      <c r="G916" s="2" t="s">
        <v>5196</v>
      </c>
      <c r="H916" s="2" t="s">
        <v>5197</v>
      </c>
      <c r="I916" s="2" t="s">
        <v>5555</v>
      </c>
      <c r="J916" s="2" t="s">
        <v>582</v>
      </c>
      <c r="K916" s="2" t="s">
        <v>1414</v>
      </c>
      <c r="L916" s="3">
        <v>46.53</v>
      </c>
      <c r="M916" s="3">
        <v>48.86</v>
      </c>
      <c r="N916" s="3">
        <v>89.99</v>
      </c>
      <c r="O916" s="2" t="s">
        <v>223</v>
      </c>
      <c r="P916" s="2" t="s">
        <v>675</v>
      </c>
      <c r="Q916" s="2" t="s">
        <v>225</v>
      </c>
      <c r="R916" s="2" t="s">
        <v>226</v>
      </c>
      <c r="S916" s="2" t="s">
        <v>5199</v>
      </c>
      <c r="T916" s="2" t="s">
        <v>228</v>
      </c>
      <c r="U916" s="2" t="s">
        <v>229</v>
      </c>
      <c r="V916" s="2" t="s">
        <v>230</v>
      </c>
      <c r="W916" s="2" t="s">
        <v>4124</v>
      </c>
      <c r="X916" s="2" t="s">
        <v>5200</v>
      </c>
      <c r="Y916" s="2" t="s">
        <v>5201</v>
      </c>
      <c r="Z916" s="4">
        <v>98</v>
      </c>
      <c r="AA916" s="4">
        <f>=ROUNDDOWN(19.6,0)</f>
      </c>
      <c r="AB916" s="5">
        <v>5</v>
      </c>
      <c r="AC916" s="2" t="s">
        <v>4673</v>
      </c>
      <c r="AD916" s="4">
        <v>140</v>
      </c>
      <c r="AE916" s="4">
        <v>410</v>
      </c>
      <c r="AF916" s="6">
        <v>66</v>
      </c>
      <c r="AG916" s="6">
        <v>49</v>
      </c>
      <c r="AH916" s="7">
        <v>1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>
        <v>41</v>
      </c>
      <c r="AQ916" s="8">
        <v>1916.1</v>
      </c>
      <c r="AR916" s="4">
        <v>55</v>
      </c>
      <c r="AS916" s="8">
        <v>2707.62</v>
      </c>
      <c r="AT916" s="7">
        <v>-0.2545</v>
      </c>
      <c r="AU916" s="7">
        <v>-0.2923</v>
      </c>
      <c r="AV916" s="4">
        <v>127</v>
      </c>
      <c r="AW916" s="8">
        <v>7608.99</v>
      </c>
      <c r="AX916" s="4">
        <v>154</v>
      </c>
      <c r="AY916" s="8">
        <v>9597.53</v>
      </c>
      <c r="AZ916" s="7">
        <v>-0.1753</v>
      </c>
      <c r="BA916" s="7">
        <v>-0.2072</v>
      </c>
      <c r="BB916" s="7">
        <v>0.2518</v>
      </c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>
        <v>0.2285</v>
      </c>
      <c r="BJ916" s="4">
        <v>41</v>
      </c>
      <c r="BK916" s="8">
        <v>1916.1</v>
      </c>
      <c r="BL916" s="2" t="s">
        <v>5564</v>
      </c>
      <c r="BM916" s="7">
        <v>1</v>
      </c>
      <c r="BN916" s="7">
        <v>1</v>
      </c>
      <c r="BO916" s="4">
        <v>14</v>
      </c>
      <c r="BP916" s="8">
        <v>658.14</v>
      </c>
      <c r="BQ916" s="4">
        <v>17</v>
      </c>
      <c r="BR916" s="8">
        <v>799.17</v>
      </c>
      <c r="BS916" s="7">
        <v>-0.1765</v>
      </c>
      <c r="BT916" s="7">
        <v>-0.1765</v>
      </c>
      <c r="BU916" s="2" t="s">
        <v>239</v>
      </c>
      <c r="BV916" s="2" t="s">
        <v>223</v>
      </c>
      <c r="BW916" s="2" t="s">
        <v>226</v>
      </c>
      <c r="BX916" s="2" t="s">
        <v>1916</v>
      </c>
      <c r="BY916" s="2" t="s">
        <v>238</v>
      </c>
      <c r="BZ916" s="2" t="s">
        <v>226</v>
      </c>
      <c r="CA916" s="4">
        <v>16</v>
      </c>
      <c r="CB916" s="8">
        <v>703.68</v>
      </c>
      <c r="CC916" s="4">
        <v>17</v>
      </c>
      <c r="CD916" s="8">
        <v>822.46</v>
      </c>
      <c r="CE916" s="7">
        <v>-0.0588</v>
      </c>
      <c r="CF916" s="7">
        <v>-0.1444</v>
      </c>
      <c r="CG916" s="2" t="s">
        <v>239</v>
      </c>
      <c r="CH916" s="2" t="s">
        <v>223</v>
      </c>
      <c r="CI916" s="2" t="s">
        <v>2485</v>
      </c>
      <c r="CJ916" s="2" t="s">
        <v>2351</v>
      </c>
      <c r="CK916" s="2" t="s">
        <v>238</v>
      </c>
      <c r="CL916" s="2" t="s">
        <v>226</v>
      </c>
      <c r="CM916" s="4">
        <v>2</v>
      </c>
      <c r="CN916" s="8">
        <v>102.38</v>
      </c>
      <c r="CO916" s="4">
        <v>2</v>
      </c>
      <c r="CP916" s="8">
        <v>112.62</v>
      </c>
      <c r="CQ916" s="7"/>
      <c r="CR916" s="7">
        <v>-0.0909</v>
      </c>
      <c r="CS916" s="2" t="s">
        <v>239</v>
      </c>
      <c r="CT916" s="2" t="s">
        <v>223</v>
      </c>
      <c r="CU916" s="2" t="s">
        <v>2528</v>
      </c>
      <c r="CV916" s="2" t="s">
        <v>5219</v>
      </c>
      <c r="CW916" s="2" t="s">
        <v>238</v>
      </c>
      <c r="CX916" s="2" t="s">
        <v>226</v>
      </c>
      <c r="CY916" s="4">
        <v>7</v>
      </c>
      <c r="CZ916" s="8">
        <v>354.2</v>
      </c>
      <c r="DA916" s="4">
        <v>9</v>
      </c>
      <c r="DB916" s="8">
        <v>455.4</v>
      </c>
      <c r="DC916" s="7">
        <v>-0.2222</v>
      </c>
      <c r="DD916" s="7">
        <v>-0.2222</v>
      </c>
      <c r="DE916" s="2" t="s">
        <v>239</v>
      </c>
      <c r="DF916" s="2" t="s">
        <v>223</v>
      </c>
      <c r="DG916" s="2" t="s">
        <v>980</v>
      </c>
      <c r="DH916" s="2" t="s">
        <v>1038</v>
      </c>
      <c r="DI916" s="2" t="s">
        <v>238</v>
      </c>
      <c r="DJ916" s="2" t="s">
        <v>226</v>
      </c>
      <c r="DK916" s="4"/>
      <c r="DL916" s="8"/>
      <c r="DM916" s="4"/>
      <c r="DN916" s="8"/>
      <c r="DO916" s="7"/>
      <c r="DP916" s="7"/>
      <c r="DQ916" s="2" t="s">
        <v>239</v>
      </c>
      <c r="DR916" s="2" t="s">
        <v>223</v>
      </c>
      <c r="DS916" s="2" t="s">
        <v>1917</v>
      </c>
      <c r="DT916" s="2" t="s">
        <v>1898</v>
      </c>
      <c r="DU916" s="2" t="s">
        <v>238</v>
      </c>
      <c r="DV916" s="2" t="s">
        <v>226</v>
      </c>
      <c r="DW916" s="4"/>
      <c r="DX916" s="8"/>
      <c r="DY916" s="4">
        <v>2</v>
      </c>
      <c r="DZ916" s="8">
        <v>114</v>
      </c>
      <c r="EA916" s="7">
        <v>-1</v>
      </c>
      <c r="EB916" s="7">
        <v>-1</v>
      </c>
      <c r="EC916" s="2" t="s">
        <v>239</v>
      </c>
      <c r="ED916" s="2" t="s">
        <v>223</v>
      </c>
      <c r="EE916" s="2" t="s">
        <v>4389</v>
      </c>
      <c r="EF916" s="2" t="s">
        <v>2489</v>
      </c>
      <c r="EG916" s="2" t="s">
        <v>238</v>
      </c>
      <c r="EH916" s="2" t="s">
        <v>226</v>
      </c>
      <c r="EI916" s="4"/>
      <c r="EJ916" s="8"/>
      <c r="EK916" s="4">
        <v>2</v>
      </c>
      <c r="EL916" s="8">
        <v>96.6</v>
      </c>
      <c r="EM916" s="7">
        <v>-1</v>
      </c>
      <c r="EN916" s="7">
        <v>-1</v>
      </c>
      <c r="EO916" s="2" t="s">
        <v>239</v>
      </c>
      <c r="EP916" s="2" t="s">
        <v>223</v>
      </c>
      <c r="EQ916" s="2" t="s">
        <v>1917</v>
      </c>
      <c r="ER916" s="2" t="s">
        <v>1913</v>
      </c>
      <c r="ES916" s="2" t="s">
        <v>291</v>
      </c>
      <c r="ET916" s="2" t="s">
        <v>226</v>
      </c>
      <c r="EU916" s="4">
        <v>2</v>
      </c>
      <c r="EV916" s="8">
        <v>97.7</v>
      </c>
      <c r="EW916" s="4">
        <v>1</v>
      </c>
      <c r="EX916" s="8">
        <v>54.28</v>
      </c>
      <c r="EY916" s="7">
        <v>1</v>
      </c>
      <c r="EZ916" s="7">
        <v>0.7999</v>
      </c>
      <c r="FA916" s="2" t="s">
        <v>239</v>
      </c>
      <c r="FB916" s="2" t="s">
        <v>223</v>
      </c>
      <c r="FC916" s="2" t="s">
        <v>2487</v>
      </c>
      <c r="FD916" s="2" t="s">
        <v>1538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239</v>
      </c>
      <c r="FN916" s="2" t="s">
        <v>223</v>
      </c>
      <c r="FO916" s="2" t="s">
        <v>1899</v>
      </c>
      <c r="FP916" s="2" t="s">
        <v>1913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239</v>
      </c>
      <c r="FZ916" s="2" t="s">
        <v>223</v>
      </c>
      <c r="GA916" s="2" t="s">
        <v>661</v>
      </c>
      <c r="GB916" s="2" t="s">
        <v>226</v>
      </c>
      <c r="GC916" s="2" t="s">
        <v>238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448</v>
      </c>
      <c r="GL916" s="2" t="s">
        <v>223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239</v>
      </c>
      <c r="GX916" s="2" t="s">
        <v>223</v>
      </c>
      <c r="GY916" s="2" t="s">
        <v>992</v>
      </c>
      <c r="GZ916" s="2" t="s">
        <v>2647</v>
      </c>
      <c r="HA916" s="2" t="s">
        <v>238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236</v>
      </c>
      <c r="HJ916" s="2" t="s">
        <v>223</v>
      </c>
      <c r="HK916" s="2" t="s">
        <v>226</v>
      </c>
      <c r="HL916" s="2" t="s">
        <v>226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261</v>
      </c>
      <c r="HW916" s="2" t="s">
        <v>997</v>
      </c>
      <c r="HX916" s="2" t="s">
        <v>2705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239</v>
      </c>
      <c r="IH916" s="2" t="s">
        <v>223</v>
      </c>
      <c r="II916" s="2" t="s">
        <v>998</v>
      </c>
      <c r="IJ916" s="2" t="s">
        <v>2055</v>
      </c>
      <c r="IK916" s="2" t="s">
        <v>238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226</v>
      </c>
      <c r="IT916" s="2" t="s">
        <v>226</v>
      </c>
      <c r="IU916" s="2" t="s">
        <v>226</v>
      </c>
      <c r="IV916" s="2" t="s">
        <v>226</v>
      </c>
      <c r="IW916" s="2" t="s">
        <v>226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239</v>
      </c>
      <c r="JF916" s="2" t="s">
        <v>223</v>
      </c>
      <c r="JG916" s="2" t="s">
        <v>1726</v>
      </c>
      <c r="JH916" s="2" t="s">
        <v>2779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337</v>
      </c>
      <c r="JR916" s="2" t="s">
        <v>223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239</v>
      </c>
      <c r="KD916" s="2" t="s">
        <v>223</v>
      </c>
      <c r="KE916" s="2" t="s">
        <v>380</v>
      </c>
      <c r="KF916" s="2" t="s">
        <v>497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337</v>
      </c>
      <c r="KP916" s="2" t="s">
        <v>223</v>
      </c>
      <c r="KQ916" s="2" t="s">
        <v>226</v>
      </c>
      <c r="KR916" s="2" t="s">
        <v>226</v>
      </c>
      <c r="KS916" s="2" t="s">
        <v>238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239</v>
      </c>
      <c r="LB916" s="2" t="s">
        <v>223</v>
      </c>
      <c r="LC916" s="2" t="s">
        <v>1004</v>
      </c>
      <c r="LD916" s="2" t="s">
        <v>226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239</v>
      </c>
      <c r="LN916" s="2" t="s">
        <v>223</v>
      </c>
      <c r="LO916" s="2" t="s">
        <v>3575</v>
      </c>
      <c r="LP916" s="2" t="s">
        <v>226</v>
      </c>
      <c r="LQ916" s="2" t="s">
        <v>238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226</v>
      </c>
      <c r="ML916" s="2" t="s">
        <v>226</v>
      </c>
      <c r="MM916" s="2" t="s">
        <v>226</v>
      </c>
      <c r="MN916" s="2" t="s">
        <v>226</v>
      </c>
      <c r="MO916" s="2" t="s">
        <v>226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239</v>
      </c>
      <c r="MX916" s="2" t="s">
        <v>223</v>
      </c>
      <c r="MY916" s="2" t="s">
        <v>617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>
        <v>4</v>
      </c>
      <c r="NF916" s="8">
        <v>198.8</v>
      </c>
      <c r="NG916" s="7">
        <v>-1</v>
      </c>
      <c r="NH916" s="7">
        <v>-1</v>
      </c>
      <c r="NI916" s="2" t="s">
        <v>239</v>
      </c>
      <c r="NJ916" s="2" t="s">
        <v>261</v>
      </c>
      <c r="NK916" s="2" t="s">
        <v>1706</v>
      </c>
      <c r="NL916" s="2" t="s">
        <v>1411</v>
      </c>
      <c r="NM916" s="2" t="s">
        <v>238</v>
      </c>
      <c r="NN916" s="2" t="s">
        <v>226</v>
      </c>
      <c r="NO916" s="4"/>
      <c r="NP916" s="8"/>
      <c r="NQ916" s="4">
        <v>1</v>
      </c>
      <c r="NR916" s="8">
        <v>54.29</v>
      </c>
      <c r="NS916" s="7">
        <v>-1</v>
      </c>
      <c r="NT916" s="7">
        <v>-1</v>
      </c>
      <c r="NU916" s="2" t="s">
        <v>239</v>
      </c>
      <c r="NV916" s="2" t="s">
        <v>237</v>
      </c>
      <c r="NW916" s="2" t="s">
        <v>2125</v>
      </c>
      <c r="NX916" s="2" t="s">
        <v>3809</v>
      </c>
      <c r="NY916" s="2" t="s">
        <v>238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239</v>
      </c>
      <c r="OH916" s="2" t="s">
        <v>237</v>
      </c>
      <c r="OI916" s="2" t="s">
        <v>813</v>
      </c>
      <c r="OJ916" s="2" t="s">
        <v>834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252</v>
      </c>
      <c r="OT916" s="2" t="s">
        <v>223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239</v>
      </c>
      <c r="PF916" s="2" t="s">
        <v>223</v>
      </c>
      <c r="PG916" s="2" t="s">
        <v>226</v>
      </c>
      <c r="PH916" s="2" t="s">
        <v>226</v>
      </c>
      <c r="PI916" s="2" t="s">
        <v>238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226</v>
      </c>
      <c r="PR916" s="2" t="s">
        <v>226</v>
      </c>
      <c r="PS916" s="2" t="s">
        <v>226</v>
      </c>
      <c r="PT916" s="2" t="s">
        <v>226</v>
      </c>
      <c r="PU916" s="2" t="s">
        <v>226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226</v>
      </c>
      <c r="QD916" s="2" t="s">
        <v>226</v>
      </c>
      <c r="QE916" s="2" t="s">
        <v>226</v>
      </c>
      <c r="QF916" s="2" t="s">
        <v>226</v>
      </c>
      <c r="QG916" s="2" t="s">
        <v>226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239</v>
      </c>
      <c r="QP916" s="2" t="s">
        <v>237</v>
      </c>
      <c r="QQ916" s="2" t="s">
        <v>1388</v>
      </c>
      <c r="QR916" s="2" t="s">
        <v>226</v>
      </c>
      <c r="QS916" s="2" t="s">
        <v>238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266</v>
      </c>
      <c r="RB916" s="2" t="s">
        <v>223</v>
      </c>
      <c r="RC916" s="2" t="s">
        <v>226</v>
      </c>
      <c r="RD916" s="2" t="s">
        <v>226</v>
      </c>
      <c r="RE916" s="2" t="s">
        <v>238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226</v>
      </c>
      <c r="RN916" s="2" t="s">
        <v>226</v>
      </c>
      <c r="RO916" s="2" t="s">
        <v>226</v>
      </c>
      <c r="RP916" s="2" t="s">
        <v>226</v>
      </c>
      <c r="RQ916" s="2" t="s">
        <v>226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337</v>
      </c>
      <c r="RZ916" s="2" t="s">
        <v>237</v>
      </c>
      <c r="SA916" s="2" t="s">
        <v>226</v>
      </c>
      <c r="SB916" s="2" t="s">
        <v>226</v>
      </c>
      <c r="SC916" s="2" t="s">
        <v>238</v>
      </c>
      <c r="SD916" s="2" t="s">
        <v>226</v>
      </c>
      <c r="SE916" s="4">
        <v>66</v>
      </c>
      <c r="SF916" s="4"/>
      <c r="SG916" s="4"/>
      <c r="SH916" s="4"/>
      <c r="SI916" s="4">
        <v>32</v>
      </c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>
        <v>140</v>
      </c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>
        <v>40</v>
      </c>
      <c r="TT916" s="4"/>
      <c r="TU916" s="4"/>
      <c r="TV916" s="4"/>
      <c r="TW916" s="4">
        <v>230</v>
      </c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</row>
    <row r="917">
      <c r="A917" s="2" t="s">
        <v>5565</v>
      </c>
      <c r="B917" s="2" t="s">
        <v>577</v>
      </c>
      <c r="C917" s="2" t="s">
        <v>5194</v>
      </c>
      <c r="D917" s="2" t="s">
        <v>486</v>
      </c>
      <c r="E917" s="2" t="s">
        <v>3495</v>
      </c>
      <c r="F917" s="2" t="s">
        <v>5195</v>
      </c>
      <c r="G917" s="2" t="s">
        <v>5196</v>
      </c>
      <c r="H917" s="2" t="s">
        <v>5197</v>
      </c>
      <c r="I917" s="2" t="s">
        <v>5555</v>
      </c>
      <c r="J917" s="2" t="s">
        <v>221</v>
      </c>
      <c r="K917" s="2" t="s">
        <v>1414</v>
      </c>
      <c r="L917" s="3">
        <v>63</v>
      </c>
      <c r="M917" s="3">
        <v>66.15</v>
      </c>
      <c r="N917" s="3">
        <v>119.99</v>
      </c>
      <c r="O917" s="2" t="s">
        <v>223</v>
      </c>
      <c r="P917" s="2" t="s">
        <v>675</v>
      </c>
      <c r="Q917" s="2" t="s">
        <v>225</v>
      </c>
      <c r="R917" s="2" t="s">
        <v>226</v>
      </c>
      <c r="S917" s="2" t="s">
        <v>5199</v>
      </c>
      <c r="T917" s="2" t="s">
        <v>228</v>
      </c>
      <c r="U917" s="2" t="s">
        <v>452</v>
      </c>
      <c r="V917" s="2" t="s">
        <v>230</v>
      </c>
      <c r="W917" s="2" t="s">
        <v>4124</v>
      </c>
      <c r="X917" s="2" t="s">
        <v>5200</v>
      </c>
      <c r="Y917" s="2" t="s">
        <v>5201</v>
      </c>
      <c r="Z917" s="4"/>
      <c r="AA917" s="4">
        <f>=ROUNDDOWN({0},0)</f>
      </c>
      <c r="AB917" s="5">
        <v>8</v>
      </c>
      <c r="AC917" s="2" t="s">
        <v>4673</v>
      </c>
      <c r="AD917" s="4">
        <v>220</v>
      </c>
      <c r="AE917" s="4">
        <v>420</v>
      </c>
      <c r="AF917" s="6">
        <v>66</v>
      </c>
      <c r="AG917" s="6">
        <v>49</v>
      </c>
      <c r="AH917" s="7">
        <v>0.1905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>
        <v>67</v>
      </c>
      <c r="AQ917" s="8">
        <v>4208.27</v>
      </c>
      <c r="AR917" s="4">
        <v>79</v>
      </c>
      <c r="AS917" s="8">
        <v>5281.03</v>
      </c>
      <c r="AT917" s="7">
        <v>-0.1519</v>
      </c>
      <c r="AU917" s="7">
        <v>-0.2031</v>
      </c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>
        <v>0.5531</v>
      </c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 t="s">
        <v>226</v>
      </c>
      <c r="BJ917" s="4">
        <v>67</v>
      </c>
      <c r="BK917" s="8">
        <v>4208.27</v>
      </c>
      <c r="BL917" s="2" t="s">
        <v>5566</v>
      </c>
      <c r="BM917" s="7">
        <v>1</v>
      </c>
      <c r="BN917" s="7">
        <v>1</v>
      </c>
      <c r="BO917" s="4">
        <v>41</v>
      </c>
      <c r="BP917" s="8">
        <v>2612.52</v>
      </c>
      <c r="BQ917" s="4">
        <v>21</v>
      </c>
      <c r="BR917" s="8">
        <v>1338.12</v>
      </c>
      <c r="BS917" s="7">
        <v>0.9524</v>
      </c>
      <c r="BT917" s="7">
        <v>0.9524</v>
      </c>
      <c r="BU917" s="2" t="s">
        <v>239</v>
      </c>
      <c r="BV917" s="2" t="s">
        <v>223</v>
      </c>
      <c r="BW917" s="2" t="s">
        <v>226</v>
      </c>
      <c r="BX917" s="2" t="s">
        <v>1916</v>
      </c>
      <c r="BY917" s="2" t="s">
        <v>238</v>
      </c>
      <c r="BZ917" s="2" t="s">
        <v>226</v>
      </c>
      <c r="CA917" s="4">
        <v>24</v>
      </c>
      <c r="CB917" s="8">
        <v>1482.72</v>
      </c>
      <c r="CC917" s="4">
        <v>23</v>
      </c>
      <c r="CD917" s="8">
        <v>1530.19</v>
      </c>
      <c r="CE917" s="7">
        <v>0.0435</v>
      </c>
      <c r="CF917" s="7">
        <v>-0.031</v>
      </c>
      <c r="CG917" s="2" t="s">
        <v>239</v>
      </c>
      <c r="CH917" s="2" t="s">
        <v>223</v>
      </c>
      <c r="CI917" s="2" t="s">
        <v>2485</v>
      </c>
      <c r="CJ917" s="2" t="s">
        <v>1235</v>
      </c>
      <c r="CK917" s="2" t="s">
        <v>238</v>
      </c>
      <c r="CL917" s="2" t="s">
        <v>226</v>
      </c>
      <c r="CM917" s="4"/>
      <c r="CN917" s="8"/>
      <c r="CO917" s="4">
        <v>7</v>
      </c>
      <c r="CP917" s="8">
        <v>525.63</v>
      </c>
      <c r="CQ917" s="7">
        <v>-1</v>
      </c>
      <c r="CR917" s="7">
        <v>-1</v>
      </c>
      <c r="CS917" s="2" t="s">
        <v>239</v>
      </c>
      <c r="CT917" s="2" t="s">
        <v>223</v>
      </c>
      <c r="CU917" s="2" t="s">
        <v>2528</v>
      </c>
      <c r="CV917" s="2" t="s">
        <v>5219</v>
      </c>
      <c r="CW917" s="2" t="s">
        <v>238</v>
      </c>
      <c r="CX917" s="2" t="s">
        <v>226</v>
      </c>
      <c r="CY917" s="4"/>
      <c r="CZ917" s="8"/>
      <c r="DA917" s="4">
        <v>9</v>
      </c>
      <c r="DB917" s="8">
        <v>617.4</v>
      </c>
      <c r="DC917" s="7">
        <v>-1</v>
      </c>
      <c r="DD917" s="7">
        <v>-1</v>
      </c>
      <c r="DE917" s="2" t="s">
        <v>239</v>
      </c>
      <c r="DF917" s="2" t="s">
        <v>223</v>
      </c>
      <c r="DG917" s="2" t="s">
        <v>980</v>
      </c>
      <c r="DH917" s="2" t="s">
        <v>2116</v>
      </c>
      <c r="DI917" s="2" t="s">
        <v>238</v>
      </c>
      <c r="DJ917" s="2" t="s">
        <v>226</v>
      </c>
      <c r="DK917" s="4">
        <v>2</v>
      </c>
      <c r="DL917" s="8">
        <v>113.03</v>
      </c>
      <c r="DM917" s="4">
        <v>4</v>
      </c>
      <c r="DN917" s="8">
        <v>246.37</v>
      </c>
      <c r="DO917" s="7">
        <v>-0.5</v>
      </c>
      <c r="DP917" s="7">
        <v>-0.5412</v>
      </c>
      <c r="DQ917" s="2" t="s">
        <v>239</v>
      </c>
      <c r="DR917" s="2" t="s">
        <v>223</v>
      </c>
      <c r="DS917" s="2" t="s">
        <v>1917</v>
      </c>
      <c r="DT917" s="2" t="s">
        <v>2038</v>
      </c>
      <c r="DU917" s="2" t="s">
        <v>238</v>
      </c>
      <c r="DV917" s="2" t="s">
        <v>226</v>
      </c>
      <c r="DW917" s="4"/>
      <c r="DX917" s="8"/>
      <c r="DY917" s="4">
        <v>1</v>
      </c>
      <c r="DZ917" s="8">
        <v>77.18</v>
      </c>
      <c r="EA917" s="7">
        <v>-1</v>
      </c>
      <c r="EB917" s="7">
        <v>-1</v>
      </c>
      <c r="EC917" s="2" t="s">
        <v>239</v>
      </c>
      <c r="ED917" s="2" t="s">
        <v>223</v>
      </c>
      <c r="EE917" s="2" t="s">
        <v>4389</v>
      </c>
      <c r="EF917" s="2" t="s">
        <v>1045</v>
      </c>
      <c r="EG917" s="2" t="s">
        <v>238</v>
      </c>
      <c r="EH917" s="2" t="s">
        <v>226</v>
      </c>
      <c r="EI917" s="4"/>
      <c r="EJ917" s="8"/>
      <c r="EK917" s="4">
        <v>9</v>
      </c>
      <c r="EL917" s="8">
        <v>579.6</v>
      </c>
      <c r="EM917" s="7">
        <v>-1</v>
      </c>
      <c r="EN917" s="7">
        <v>-1</v>
      </c>
      <c r="EO917" s="2" t="s">
        <v>239</v>
      </c>
      <c r="EP917" s="2" t="s">
        <v>223</v>
      </c>
      <c r="EQ917" s="2" t="s">
        <v>1917</v>
      </c>
      <c r="ER917" s="2" t="s">
        <v>1530</v>
      </c>
      <c r="ES917" s="2" t="s">
        <v>291</v>
      </c>
      <c r="ET917" s="2" t="s">
        <v>226</v>
      </c>
      <c r="EU917" s="4"/>
      <c r="EV917" s="8"/>
      <c r="EW917" s="4">
        <v>2</v>
      </c>
      <c r="EX917" s="8">
        <v>156.54</v>
      </c>
      <c r="EY917" s="7">
        <v>-1</v>
      </c>
      <c r="EZ917" s="7">
        <v>-1</v>
      </c>
      <c r="FA917" s="2" t="s">
        <v>239</v>
      </c>
      <c r="FB917" s="2" t="s">
        <v>223</v>
      </c>
      <c r="FC917" s="2" t="s">
        <v>2487</v>
      </c>
      <c r="FD917" s="2" t="s">
        <v>984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223</v>
      </c>
      <c r="FO917" s="2" t="s">
        <v>1899</v>
      </c>
      <c r="FP917" s="2" t="s">
        <v>5298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239</v>
      </c>
      <c r="FZ917" s="2" t="s">
        <v>223</v>
      </c>
      <c r="GA917" s="2" t="s">
        <v>661</v>
      </c>
      <c r="GB917" s="2" t="s">
        <v>226</v>
      </c>
      <c r="GC917" s="2" t="s">
        <v>238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448</v>
      </c>
      <c r="GL917" s="2" t="s">
        <v>223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239</v>
      </c>
      <c r="GX917" s="2" t="s">
        <v>223</v>
      </c>
      <c r="GY917" s="2" t="s">
        <v>992</v>
      </c>
      <c r="GZ917" s="2" t="s">
        <v>1732</v>
      </c>
      <c r="HA917" s="2" t="s">
        <v>238</v>
      </c>
      <c r="HB917" s="2" t="s">
        <v>226</v>
      </c>
      <c r="HC917" s="4"/>
      <c r="HD917" s="8"/>
      <c r="HE917" s="4"/>
      <c r="HF917" s="8"/>
      <c r="HG917" s="7"/>
      <c r="HH917" s="7"/>
      <c r="HI917" s="2" t="s">
        <v>236</v>
      </c>
      <c r="HJ917" s="2" t="s">
        <v>223</v>
      </c>
      <c r="HK917" s="2" t="s">
        <v>226</v>
      </c>
      <c r="HL917" s="2" t="s">
        <v>226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261</v>
      </c>
      <c r="HW917" s="2" t="s">
        <v>997</v>
      </c>
      <c r="HX917" s="2" t="s">
        <v>4614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239</v>
      </c>
      <c r="IH917" s="2" t="s">
        <v>223</v>
      </c>
      <c r="II917" s="2" t="s">
        <v>998</v>
      </c>
      <c r="IJ917" s="2" t="s">
        <v>1076</v>
      </c>
      <c r="IK917" s="2" t="s">
        <v>238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226</v>
      </c>
      <c r="IT917" s="2" t="s">
        <v>226</v>
      </c>
      <c r="IU917" s="2" t="s">
        <v>226</v>
      </c>
      <c r="IV917" s="2" t="s">
        <v>226</v>
      </c>
      <c r="IW917" s="2" t="s">
        <v>226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239</v>
      </c>
      <c r="JF917" s="2" t="s">
        <v>223</v>
      </c>
      <c r="JG917" s="2" t="s">
        <v>1726</v>
      </c>
      <c r="JH917" s="2" t="s">
        <v>2909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337</v>
      </c>
      <c r="JR917" s="2" t="s">
        <v>223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239</v>
      </c>
      <c r="KD917" s="2" t="s">
        <v>223</v>
      </c>
      <c r="KE917" s="2" t="s">
        <v>483</v>
      </c>
      <c r="KF917" s="2" t="s">
        <v>397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337</v>
      </c>
      <c r="KP917" s="2" t="s">
        <v>223</v>
      </c>
      <c r="KQ917" s="2" t="s">
        <v>226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239</v>
      </c>
      <c r="LB917" s="2" t="s">
        <v>223</v>
      </c>
      <c r="LC917" s="2" t="s">
        <v>1004</v>
      </c>
      <c r="LD917" s="2" t="s">
        <v>444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239</v>
      </c>
      <c r="LN917" s="2" t="s">
        <v>223</v>
      </c>
      <c r="LO917" s="2" t="s">
        <v>3575</v>
      </c>
      <c r="LP917" s="2" t="s">
        <v>226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226</v>
      </c>
      <c r="LZ917" s="2" t="s">
        <v>226</v>
      </c>
      <c r="MA917" s="2" t="s">
        <v>226</v>
      </c>
      <c r="MB917" s="2" t="s">
        <v>226</v>
      </c>
      <c r="MC917" s="2" t="s">
        <v>226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226</v>
      </c>
      <c r="ML917" s="2" t="s">
        <v>226</v>
      </c>
      <c r="MM917" s="2" t="s">
        <v>226</v>
      </c>
      <c r="MN917" s="2" t="s">
        <v>226</v>
      </c>
      <c r="MO917" s="2" t="s">
        <v>226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239</v>
      </c>
      <c r="MX917" s="2" t="s">
        <v>223</v>
      </c>
      <c r="MY917" s="2" t="s">
        <v>617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>
        <v>3</v>
      </c>
      <c r="NF917" s="8">
        <v>210</v>
      </c>
      <c r="NG917" s="7">
        <v>-1</v>
      </c>
      <c r="NH917" s="7">
        <v>-1</v>
      </c>
      <c r="NI917" s="2" t="s">
        <v>239</v>
      </c>
      <c r="NJ917" s="2" t="s">
        <v>261</v>
      </c>
      <c r="NK917" s="2" t="s">
        <v>1706</v>
      </c>
      <c r="NL917" s="2" t="s">
        <v>2305</v>
      </c>
      <c r="NM917" s="2" t="s">
        <v>238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239</v>
      </c>
      <c r="NV917" s="2" t="s">
        <v>237</v>
      </c>
      <c r="NW917" s="2" t="s">
        <v>2125</v>
      </c>
      <c r="NX917" s="2" t="s">
        <v>3809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239</v>
      </c>
      <c r="OH917" s="2" t="s">
        <v>237</v>
      </c>
      <c r="OI917" s="2" t="s">
        <v>813</v>
      </c>
      <c r="OJ917" s="2" t="s">
        <v>242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252</v>
      </c>
      <c r="OT917" s="2" t="s">
        <v>223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239</v>
      </c>
      <c r="PF917" s="2" t="s">
        <v>223</v>
      </c>
      <c r="PG917" s="2" t="s">
        <v>226</v>
      </c>
      <c r="PH917" s="2" t="s">
        <v>226</v>
      </c>
      <c r="PI917" s="2" t="s">
        <v>238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226</v>
      </c>
      <c r="PR917" s="2" t="s">
        <v>226</v>
      </c>
      <c r="PS917" s="2" t="s">
        <v>226</v>
      </c>
      <c r="PT917" s="2" t="s">
        <v>226</v>
      </c>
      <c r="PU917" s="2" t="s">
        <v>226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226</v>
      </c>
      <c r="QD917" s="2" t="s">
        <v>226</v>
      </c>
      <c r="QE917" s="2" t="s">
        <v>226</v>
      </c>
      <c r="QF917" s="2" t="s">
        <v>226</v>
      </c>
      <c r="QG917" s="2" t="s">
        <v>226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239</v>
      </c>
      <c r="QP917" s="2" t="s">
        <v>237</v>
      </c>
      <c r="QQ917" s="2" t="s">
        <v>1388</v>
      </c>
      <c r="QR917" s="2" t="s">
        <v>226</v>
      </c>
      <c r="QS917" s="2" t="s">
        <v>238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266</v>
      </c>
      <c r="RB917" s="2" t="s">
        <v>223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226</v>
      </c>
      <c r="RN917" s="2" t="s">
        <v>226</v>
      </c>
      <c r="RO917" s="2" t="s">
        <v>226</v>
      </c>
      <c r="RP917" s="2" t="s">
        <v>226</v>
      </c>
      <c r="RQ917" s="2" t="s">
        <v>226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337</v>
      </c>
      <c r="RZ917" s="2" t="s">
        <v>237</v>
      </c>
      <c r="SA917" s="2" t="s">
        <v>226</v>
      </c>
      <c r="SB917" s="2" t="s">
        <v>226</v>
      </c>
      <c r="SC917" s="2" t="s">
        <v>238</v>
      </c>
      <c r="SD917" s="2" t="s">
        <v>226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>
        <v>220</v>
      </c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>
        <v>200</v>
      </c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</row>
    <row r="918">
      <c r="A918" s="2" t="s">
        <v>5567</v>
      </c>
      <c r="B918" s="2" t="s">
        <v>577</v>
      </c>
      <c r="C918" s="2" t="s">
        <v>5194</v>
      </c>
      <c r="D918" s="2" t="s">
        <v>486</v>
      </c>
      <c r="E918" s="2" t="s">
        <v>3495</v>
      </c>
      <c r="F918" s="2" t="s">
        <v>5195</v>
      </c>
      <c r="G918" s="2" t="s">
        <v>5196</v>
      </c>
      <c r="H918" s="2" t="s">
        <v>5197</v>
      </c>
      <c r="I918" s="2" t="s">
        <v>5555</v>
      </c>
      <c r="J918" s="2" t="s">
        <v>268</v>
      </c>
      <c r="K918" s="2" t="s">
        <v>1414</v>
      </c>
      <c r="L918" s="3">
        <v>72</v>
      </c>
      <c r="M918" s="3">
        <v>75.6</v>
      </c>
      <c r="N918" s="3">
        <v>139.99</v>
      </c>
      <c r="O918" s="2" t="s">
        <v>223</v>
      </c>
      <c r="P918" s="2" t="s">
        <v>675</v>
      </c>
      <c r="Q918" s="2" t="s">
        <v>225</v>
      </c>
      <c r="R918" s="2" t="s">
        <v>226</v>
      </c>
      <c r="S918" s="2" t="s">
        <v>5199</v>
      </c>
      <c r="T918" s="2" t="s">
        <v>228</v>
      </c>
      <c r="U918" s="2" t="s">
        <v>452</v>
      </c>
      <c r="V918" s="2" t="s">
        <v>230</v>
      </c>
      <c r="W918" s="2" t="s">
        <v>4124</v>
      </c>
      <c r="X918" s="2" t="s">
        <v>5200</v>
      </c>
      <c r="Y918" s="2" t="s">
        <v>5201</v>
      </c>
      <c r="Z918" s="4">
        <v>74</v>
      </c>
      <c r="AA918" s="4">
        <f>=ROUNDDOWN(37,0)</f>
      </c>
      <c r="AB918" s="5">
        <v>2</v>
      </c>
      <c r="AC918" s="2" t="s">
        <v>5568</v>
      </c>
      <c r="AD918" s="4">
        <v>30</v>
      </c>
      <c r="AE918" s="4">
        <v>50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19</v>
      </c>
      <c r="AQ918" s="8">
        <v>1484.62</v>
      </c>
      <c r="AR918" s="4">
        <v>20</v>
      </c>
      <c r="AS918" s="8">
        <v>1608.88</v>
      </c>
      <c r="AT918" s="7">
        <v>-0.05</v>
      </c>
      <c r="AU918" s="7">
        <v>-0.0772</v>
      </c>
      <c r="AV918" s="4" t="s">
        <v>226</v>
      </c>
      <c r="AW918" s="8" t="s">
        <v>226</v>
      </c>
      <c r="AX918" s="4" t="s">
        <v>226</v>
      </c>
      <c r="AY918" s="8" t="s">
        <v>226</v>
      </c>
      <c r="AZ918" s="7" t="s">
        <v>226</v>
      </c>
      <c r="BA918" s="7" t="s">
        <v>226</v>
      </c>
      <c r="BB918" s="7">
        <v>0.1951</v>
      </c>
      <c r="BC918" s="4" t="s">
        <v>226</v>
      </c>
      <c r="BD918" s="8" t="s">
        <v>226</v>
      </c>
      <c r="BE918" s="4" t="s">
        <v>226</v>
      </c>
      <c r="BF918" s="8" t="s">
        <v>226</v>
      </c>
      <c r="BG918" s="7" t="s">
        <v>226</v>
      </c>
      <c r="BH918" s="7" t="s">
        <v>226</v>
      </c>
      <c r="BI918" s="7" t="s">
        <v>226</v>
      </c>
      <c r="BJ918" s="4">
        <v>19</v>
      </c>
      <c r="BK918" s="8">
        <v>1484.62</v>
      </c>
      <c r="BL918" s="2" t="s">
        <v>5569</v>
      </c>
      <c r="BM918" s="7">
        <v>1</v>
      </c>
      <c r="BN918" s="7">
        <v>1</v>
      </c>
      <c r="BO918" s="4">
        <v>4</v>
      </c>
      <c r="BP918" s="8">
        <v>305.56</v>
      </c>
      <c r="BQ918" s="4">
        <v>4</v>
      </c>
      <c r="BR918" s="8">
        <v>305.56</v>
      </c>
      <c r="BS918" s="7"/>
      <c r="BT918" s="7"/>
      <c r="BU918" s="2" t="s">
        <v>239</v>
      </c>
      <c r="BV918" s="2" t="s">
        <v>223</v>
      </c>
      <c r="BW918" s="2" t="s">
        <v>226</v>
      </c>
      <c r="BX918" s="2" t="s">
        <v>4072</v>
      </c>
      <c r="BY918" s="2" t="s">
        <v>238</v>
      </c>
      <c r="BZ918" s="2" t="s">
        <v>226</v>
      </c>
      <c r="CA918" s="4">
        <v>9</v>
      </c>
      <c r="CB918" s="8">
        <v>663.39</v>
      </c>
      <c r="CC918" s="4">
        <v>7</v>
      </c>
      <c r="CD918" s="8">
        <v>550.34</v>
      </c>
      <c r="CE918" s="7">
        <v>0.2857</v>
      </c>
      <c r="CF918" s="7">
        <v>0.2054</v>
      </c>
      <c r="CG918" s="2" t="s">
        <v>239</v>
      </c>
      <c r="CH918" s="2" t="s">
        <v>223</v>
      </c>
      <c r="CI918" s="2" t="s">
        <v>2485</v>
      </c>
      <c r="CJ918" s="2" t="s">
        <v>2351</v>
      </c>
      <c r="CK918" s="2" t="s">
        <v>238</v>
      </c>
      <c r="CL918" s="2" t="s">
        <v>226</v>
      </c>
      <c r="CM918" s="4">
        <v>1</v>
      </c>
      <c r="CN918" s="8">
        <v>82.13</v>
      </c>
      <c r="CO918" s="4">
        <v>3</v>
      </c>
      <c r="CP918" s="8">
        <v>262.8</v>
      </c>
      <c r="CQ918" s="7">
        <v>-0.6667</v>
      </c>
      <c r="CR918" s="7">
        <v>-0.6875</v>
      </c>
      <c r="CS918" s="2" t="s">
        <v>239</v>
      </c>
      <c r="CT918" s="2" t="s">
        <v>223</v>
      </c>
      <c r="CU918" s="2" t="s">
        <v>2528</v>
      </c>
      <c r="CV918" s="2" t="s">
        <v>1379</v>
      </c>
      <c r="CW918" s="2" t="s">
        <v>238</v>
      </c>
      <c r="CX918" s="2" t="s">
        <v>226</v>
      </c>
      <c r="CY918" s="4">
        <v>2</v>
      </c>
      <c r="CZ918" s="8">
        <v>156.8</v>
      </c>
      <c r="DA918" s="4"/>
      <c r="DB918" s="8"/>
      <c r="DC918" s="7"/>
      <c r="DD918" s="7"/>
      <c r="DE918" s="2" t="s">
        <v>239</v>
      </c>
      <c r="DF918" s="2" t="s">
        <v>223</v>
      </c>
      <c r="DG918" s="2" t="s">
        <v>980</v>
      </c>
      <c r="DH918" s="2" t="s">
        <v>1112</v>
      </c>
      <c r="DI918" s="2" t="s">
        <v>238</v>
      </c>
      <c r="DJ918" s="2" t="s">
        <v>226</v>
      </c>
      <c r="DK918" s="4"/>
      <c r="DL918" s="8"/>
      <c r="DM918" s="4"/>
      <c r="DN918" s="8"/>
      <c r="DO918" s="7"/>
      <c r="DP918" s="7"/>
      <c r="DQ918" s="2" t="s">
        <v>239</v>
      </c>
      <c r="DR918" s="2" t="s">
        <v>223</v>
      </c>
      <c r="DS918" s="2" t="s">
        <v>1917</v>
      </c>
      <c r="DT918" s="2" t="s">
        <v>1897</v>
      </c>
      <c r="DU918" s="2" t="s">
        <v>238</v>
      </c>
      <c r="DV918" s="2" t="s">
        <v>226</v>
      </c>
      <c r="DW918" s="4"/>
      <c r="DX918" s="8"/>
      <c r="DY918" s="4"/>
      <c r="DZ918" s="8"/>
      <c r="EA918" s="7"/>
      <c r="EB918" s="7"/>
      <c r="EC918" s="2" t="s">
        <v>239</v>
      </c>
      <c r="ED918" s="2" t="s">
        <v>223</v>
      </c>
      <c r="EE918" s="2" t="s">
        <v>4389</v>
      </c>
      <c r="EF918" s="2" t="s">
        <v>2388</v>
      </c>
      <c r="EG918" s="2" t="s">
        <v>238</v>
      </c>
      <c r="EH918" s="2" t="s">
        <v>226</v>
      </c>
      <c r="EI918" s="4">
        <v>1</v>
      </c>
      <c r="EJ918" s="8">
        <v>75.14</v>
      </c>
      <c r="EK918" s="4">
        <v>1</v>
      </c>
      <c r="EL918" s="8">
        <v>75.14</v>
      </c>
      <c r="EM918" s="7"/>
      <c r="EN918" s="7"/>
      <c r="EO918" s="2" t="s">
        <v>239</v>
      </c>
      <c r="EP918" s="2" t="s">
        <v>223</v>
      </c>
      <c r="EQ918" s="2" t="s">
        <v>1917</v>
      </c>
      <c r="ER918" s="2" t="s">
        <v>5119</v>
      </c>
      <c r="ES918" s="2" t="s">
        <v>291</v>
      </c>
      <c r="ET918" s="2" t="s">
        <v>226</v>
      </c>
      <c r="EU918" s="4">
        <v>2</v>
      </c>
      <c r="EV918" s="8">
        <v>201.6</v>
      </c>
      <c r="EW918" s="4">
        <v>2</v>
      </c>
      <c r="EX918" s="8">
        <v>167.98</v>
      </c>
      <c r="EY918" s="7"/>
      <c r="EZ918" s="7">
        <v>0.2001</v>
      </c>
      <c r="FA918" s="2" t="s">
        <v>239</v>
      </c>
      <c r="FB918" s="2" t="s">
        <v>223</v>
      </c>
      <c r="FC918" s="2" t="s">
        <v>2487</v>
      </c>
      <c r="FD918" s="2" t="s">
        <v>1046</v>
      </c>
      <c r="FE918" s="2" t="s">
        <v>238</v>
      </c>
      <c r="FF918" s="2" t="s">
        <v>226</v>
      </c>
      <c r="FG918" s="4"/>
      <c r="FH918" s="8"/>
      <c r="FI918" s="4"/>
      <c r="FJ918" s="8"/>
      <c r="FK918" s="7"/>
      <c r="FL918" s="7"/>
      <c r="FM918" s="2" t="s">
        <v>239</v>
      </c>
      <c r="FN918" s="2" t="s">
        <v>223</v>
      </c>
      <c r="FO918" s="2" t="s">
        <v>1899</v>
      </c>
      <c r="FP918" s="2" t="s">
        <v>4785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239</v>
      </c>
      <c r="FZ918" s="2" t="s">
        <v>223</v>
      </c>
      <c r="GA918" s="2" t="s">
        <v>661</v>
      </c>
      <c r="GB918" s="2" t="s">
        <v>226</v>
      </c>
      <c r="GC918" s="2" t="s">
        <v>238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448</v>
      </c>
      <c r="GL918" s="2" t="s">
        <v>223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239</v>
      </c>
      <c r="GX918" s="2" t="s">
        <v>223</v>
      </c>
      <c r="GY918" s="2" t="s">
        <v>992</v>
      </c>
      <c r="GZ918" s="2" t="s">
        <v>1727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236</v>
      </c>
      <c r="HJ918" s="2" t="s">
        <v>223</v>
      </c>
      <c r="HK918" s="2" t="s">
        <v>226</v>
      </c>
      <c r="HL918" s="2" t="s">
        <v>226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261</v>
      </c>
      <c r="HW918" s="2" t="s">
        <v>997</v>
      </c>
      <c r="HX918" s="2" t="s">
        <v>1025</v>
      </c>
      <c r="HY918" s="2" t="s">
        <v>238</v>
      </c>
      <c r="HZ918" s="2" t="s">
        <v>226</v>
      </c>
      <c r="IA918" s="4"/>
      <c r="IB918" s="8"/>
      <c r="IC918" s="4">
        <v>1</v>
      </c>
      <c r="ID918" s="8">
        <v>92.44</v>
      </c>
      <c r="IE918" s="7">
        <v>-1</v>
      </c>
      <c r="IF918" s="7">
        <v>-1</v>
      </c>
      <c r="IG918" s="2" t="s">
        <v>239</v>
      </c>
      <c r="IH918" s="2" t="s">
        <v>223</v>
      </c>
      <c r="II918" s="2" t="s">
        <v>998</v>
      </c>
      <c r="IJ918" s="2" t="s">
        <v>1095</v>
      </c>
      <c r="IK918" s="2" t="s">
        <v>238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226</v>
      </c>
      <c r="IT918" s="2" t="s">
        <v>226</v>
      </c>
      <c r="IU918" s="2" t="s">
        <v>226</v>
      </c>
      <c r="IV918" s="2" t="s">
        <v>226</v>
      </c>
      <c r="IW918" s="2" t="s">
        <v>226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239</v>
      </c>
      <c r="JF918" s="2" t="s">
        <v>223</v>
      </c>
      <c r="JG918" s="2" t="s">
        <v>1726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337</v>
      </c>
      <c r="JR918" s="2" t="s">
        <v>223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239</v>
      </c>
      <c r="KD918" s="2" t="s">
        <v>223</v>
      </c>
      <c r="KE918" s="2" t="s">
        <v>483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337</v>
      </c>
      <c r="KP918" s="2" t="s">
        <v>223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239</v>
      </c>
      <c r="LB918" s="2" t="s">
        <v>223</v>
      </c>
      <c r="LC918" s="2" t="s">
        <v>1004</v>
      </c>
      <c r="LD918" s="2" t="s">
        <v>226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239</v>
      </c>
      <c r="LN918" s="2" t="s">
        <v>223</v>
      </c>
      <c r="LO918" s="2" t="s">
        <v>3575</v>
      </c>
      <c r="LP918" s="2" t="s">
        <v>226</v>
      </c>
      <c r="LQ918" s="2" t="s">
        <v>238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226</v>
      </c>
      <c r="LZ918" s="2" t="s">
        <v>226</v>
      </c>
      <c r="MA918" s="2" t="s">
        <v>226</v>
      </c>
      <c r="MB918" s="2" t="s">
        <v>226</v>
      </c>
      <c r="MC918" s="2" t="s">
        <v>226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226</v>
      </c>
      <c r="ML918" s="2" t="s">
        <v>226</v>
      </c>
      <c r="MM918" s="2" t="s">
        <v>226</v>
      </c>
      <c r="MN918" s="2" t="s">
        <v>226</v>
      </c>
      <c r="MO918" s="2" t="s">
        <v>226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239</v>
      </c>
      <c r="MX918" s="2" t="s">
        <v>223</v>
      </c>
      <c r="MY918" s="2" t="s">
        <v>617</v>
      </c>
      <c r="MZ918" s="2" t="s">
        <v>2187</v>
      </c>
      <c r="NA918" s="2" t="s">
        <v>238</v>
      </c>
      <c r="NB918" s="2" t="s">
        <v>226</v>
      </c>
      <c r="NC918" s="4"/>
      <c r="ND918" s="8"/>
      <c r="NE918" s="4">
        <v>2</v>
      </c>
      <c r="NF918" s="8">
        <v>154.62</v>
      </c>
      <c r="NG918" s="7">
        <v>-1</v>
      </c>
      <c r="NH918" s="7">
        <v>-1</v>
      </c>
      <c r="NI918" s="2" t="s">
        <v>239</v>
      </c>
      <c r="NJ918" s="2" t="s">
        <v>261</v>
      </c>
      <c r="NK918" s="2" t="s">
        <v>1706</v>
      </c>
      <c r="NL918" s="2" t="s">
        <v>1006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239</v>
      </c>
      <c r="NV918" s="2" t="s">
        <v>237</v>
      </c>
      <c r="NW918" s="2" t="s">
        <v>2125</v>
      </c>
      <c r="NX918" s="2" t="s">
        <v>3809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239</v>
      </c>
      <c r="OH918" s="2" t="s">
        <v>237</v>
      </c>
      <c r="OI918" s="2" t="s">
        <v>813</v>
      </c>
      <c r="OJ918" s="2" t="s">
        <v>226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252</v>
      </c>
      <c r="OT918" s="2" t="s">
        <v>223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239</v>
      </c>
      <c r="PF918" s="2" t="s">
        <v>223</v>
      </c>
      <c r="PG918" s="2" t="s">
        <v>226</v>
      </c>
      <c r="PH918" s="2" t="s">
        <v>226</v>
      </c>
      <c r="PI918" s="2" t="s">
        <v>238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226</v>
      </c>
      <c r="PR918" s="2" t="s">
        <v>226</v>
      </c>
      <c r="PS918" s="2" t="s">
        <v>226</v>
      </c>
      <c r="PT918" s="2" t="s">
        <v>226</v>
      </c>
      <c r="PU918" s="2" t="s">
        <v>226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226</v>
      </c>
      <c r="QD918" s="2" t="s">
        <v>226</v>
      </c>
      <c r="QE918" s="2" t="s">
        <v>226</v>
      </c>
      <c r="QF918" s="2" t="s">
        <v>226</v>
      </c>
      <c r="QG918" s="2" t="s">
        <v>226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237</v>
      </c>
      <c r="QQ918" s="2" t="s">
        <v>1388</v>
      </c>
      <c r="QR918" s="2" t="s">
        <v>226</v>
      </c>
      <c r="QS918" s="2" t="s">
        <v>238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266</v>
      </c>
      <c r="RB918" s="2" t="s">
        <v>223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226</v>
      </c>
      <c r="RN918" s="2" t="s">
        <v>226</v>
      </c>
      <c r="RO918" s="2" t="s">
        <v>226</v>
      </c>
      <c r="RP918" s="2" t="s">
        <v>226</v>
      </c>
      <c r="RQ918" s="2" t="s">
        <v>226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337</v>
      </c>
      <c r="RZ918" s="2" t="s">
        <v>237</v>
      </c>
      <c r="SA918" s="2" t="s">
        <v>226</v>
      </c>
      <c r="SB918" s="2" t="s">
        <v>226</v>
      </c>
      <c r="SC918" s="2" t="s">
        <v>238</v>
      </c>
      <c r="SD918" s="2" t="s">
        <v>226</v>
      </c>
      <c r="SE918" s="4">
        <v>71</v>
      </c>
      <c r="SF918" s="4">
        <v>3</v>
      </c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>
        <v>30</v>
      </c>
      <c r="TT918" s="4"/>
      <c r="TU918" s="4"/>
      <c r="TV918" s="4"/>
      <c r="TW918" s="4">
        <v>20</v>
      </c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</row>
    <row r="919">
      <c r="A919" s="2" t="s">
        <v>5570</v>
      </c>
      <c r="B919" s="2" t="s">
        <v>577</v>
      </c>
      <c r="C919" s="2" t="s">
        <v>5194</v>
      </c>
      <c r="D919" s="2" t="s">
        <v>486</v>
      </c>
      <c r="E919" s="2" t="s">
        <v>3495</v>
      </c>
      <c r="F919" s="2" t="s">
        <v>5195</v>
      </c>
      <c r="G919" s="2" t="s">
        <v>5196</v>
      </c>
      <c r="H919" s="2" t="s">
        <v>5197</v>
      </c>
      <c r="I919" s="2" t="s">
        <v>5555</v>
      </c>
      <c r="J919" s="2" t="s">
        <v>582</v>
      </c>
      <c r="K919" s="2" t="s">
        <v>405</v>
      </c>
      <c r="L919" s="3">
        <v>46.53</v>
      </c>
      <c r="M919" s="3">
        <v>48.86</v>
      </c>
      <c r="N919" s="3">
        <v>89.99</v>
      </c>
      <c r="O919" s="2" t="s">
        <v>223</v>
      </c>
      <c r="P919" s="2" t="s">
        <v>224</v>
      </c>
      <c r="Q919" s="2" t="s">
        <v>225</v>
      </c>
      <c r="R919" s="2" t="s">
        <v>226</v>
      </c>
      <c r="S919" s="2" t="s">
        <v>5221</v>
      </c>
      <c r="T919" s="2" t="s">
        <v>228</v>
      </c>
      <c r="U919" s="2" t="s">
        <v>229</v>
      </c>
      <c r="V919" s="2" t="s">
        <v>230</v>
      </c>
      <c r="W919" s="2" t="s">
        <v>4124</v>
      </c>
      <c r="X919" s="2" t="s">
        <v>5200</v>
      </c>
      <c r="Y919" s="2" t="s">
        <v>1809</v>
      </c>
      <c r="Z919" s="4">
        <v>112</v>
      </c>
      <c r="AA919" s="4">
        <f>=ROUNDDOWN(37.3333333333333,0)</f>
      </c>
      <c r="AB919" s="5">
        <v>3</v>
      </c>
      <c r="AC919" s="2" t="s">
        <v>5229</v>
      </c>
      <c r="AD919" s="4">
        <v>30</v>
      </c>
      <c r="AE919" s="4">
        <v>80</v>
      </c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>
        <v>21</v>
      </c>
      <c r="AQ919" s="8">
        <v>1082.93</v>
      </c>
      <c r="AR919" s="4">
        <v>26</v>
      </c>
      <c r="AS919" s="8">
        <v>1388.5</v>
      </c>
      <c r="AT919" s="7">
        <v>-0.1923</v>
      </c>
      <c r="AU919" s="7">
        <v>-0.2201</v>
      </c>
      <c r="AV919" s="4">
        <v>71</v>
      </c>
      <c r="AW919" s="8">
        <v>4529.2</v>
      </c>
      <c r="AX919" s="4">
        <v>73</v>
      </c>
      <c r="AY919" s="8">
        <v>4866.77</v>
      </c>
      <c r="AZ919" s="7">
        <v>-0.0274</v>
      </c>
      <c r="BA919" s="7">
        <v>-0.0694</v>
      </c>
      <c r="BB919" s="7">
        <v>0.2391</v>
      </c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>
        <v>0.136</v>
      </c>
      <c r="BJ919" s="4">
        <v>21</v>
      </c>
      <c r="BK919" s="8">
        <v>1082.93</v>
      </c>
      <c r="BL919" s="2" t="s">
        <v>5571</v>
      </c>
      <c r="BM919" s="7">
        <v>1</v>
      </c>
      <c r="BN919" s="7">
        <v>1</v>
      </c>
      <c r="BO919" s="4">
        <v>10</v>
      </c>
      <c r="BP919" s="8">
        <v>545</v>
      </c>
      <c r="BQ919" s="4">
        <v>19</v>
      </c>
      <c r="BR919" s="8">
        <v>1035.5</v>
      </c>
      <c r="BS919" s="7">
        <v>-0.4737</v>
      </c>
      <c r="BT919" s="7">
        <v>-0.4737</v>
      </c>
      <c r="BU919" s="2" t="s">
        <v>239</v>
      </c>
      <c r="BV919" s="2" t="s">
        <v>223</v>
      </c>
      <c r="BW919" s="2" t="s">
        <v>226</v>
      </c>
      <c r="BX919" s="2" t="s">
        <v>3656</v>
      </c>
      <c r="BY919" s="2" t="s">
        <v>238</v>
      </c>
      <c r="BZ919" s="2" t="s">
        <v>226</v>
      </c>
      <c r="CA919" s="4">
        <v>3</v>
      </c>
      <c r="CB919" s="8">
        <v>131.94</v>
      </c>
      <c r="CC919" s="4">
        <v>2</v>
      </c>
      <c r="CD919" s="8">
        <v>96.76</v>
      </c>
      <c r="CE919" s="7">
        <v>0.5</v>
      </c>
      <c r="CF919" s="7">
        <v>0.3636</v>
      </c>
      <c r="CG919" s="2" t="s">
        <v>239</v>
      </c>
      <c r="CH919" s="2" t="s">
        <v>223</v>
      </c>
      <c r="CI919" s="2" t="s">
        <v>1064</v>
      </c>
      <c r="CJ919" s="2" t="s">
        <v>2054</v>
      </c>
      <c r="CK919" s="2" t="s">
        <v>238</v>
      </c>
      <c r="CL919" s="2" t="s">
        <v>226</v>
      </c>
      <c r="CM919" s="4">
        <v>1</v>
      </c>
      <c r="CN919" s="8">
        <v>51.19</v>
      </c>
      <c r="CO919" s="4"/>
      <c r="CP919" s="8"/>
      <c r="CQ919" s="7"/>
      <c r="CR919" s="7"/>
      <c r="CS919" s="2" t="s">
        <v>239</v>
      </c>
      <c r="CT919" s="2" t="s">
        <v>223</v>
      </c>
      <c r="CU919" s="2" t="s">
        <v>981</v>
      </c>
      <c r="CV919" s="2" t="s">
        <v>1976</v>
      </c>
      <c r="CW919" s="2" t="s">
        <v>238</v>
      </c>
      <c r="CX919" s="2" t="s">
        <v>226</v>
      </c>
      <c r="CY919" s="4">
        <v>3</v>
      </c>
      <c r="CZ919" s="8">
        <v>151.8</v>
      </c>
      <c r="DA919" s="4">
        <v>1</v>
      </c>
      <c r="DB919" s="8">
        <v>50.6</v>
      </c>
      <c r="DC919" s="7">
        <v>2</v>
      </c>
      <c r="DD919" s="7">
        <v>2</v>
      </c>
      <c r="DE919" s="2" t="s">
        <v>239</v>
      </c>
      <c r="DF919" s="2" t="s">
        <v>223</v>
      </c>
      <c r="DG919" s="2" t="s">
        <v>1812</v>
      </c>
      <c r="DH919" s="2" t="s">
        <v>1865</v>
      </c>
      <c r="DI919" s="2" t="s">
        <v>238</v>
      </c>
      <c r="DJ919" s="2" t="s">
        <v>226</v>
      </c>
      <c r="DK919" s="4"/>
      <c r="DL919" s="8"/>
      <c r="DM919" s="4">
        <v>2</v>
      </c>
      <c r="DN919" s="8">
        <v>109.04</v>
      </c>
      <c r="DO919" s="7">
        <v>-1</v>
      </c>
      <c r="DP919" s="7">
        <v>-1</v>
      </c>
      <c r="DQ919" s="2" t="s">
        <v>239</v>
      </c>
      <c r="DR919" s="2" t="s">
        <v>223</v>
      </c>
      <c r="DS919" s="2" t="s">
        <v>1038</v>
      </c>
      <c r="DT919" s="2" t="s">
        <v>3234</v>
      </c>
      <c r="DU919" s="2" t="s">
        <v>238</v>
      </c>
      <c r="DV919" s="2" t="s">
        <v>226</v>
      </c>
      <c r="DW919" s="4">
        <v>1</v>
      </c>
      <c r="DX919" s="8">
        <v>57</v>
      </c>
      <c r="DY919" s="4"/>
      <c r="DZ919" s="8"/>
      <c r="EA919" s="7"/>
      <c r="EB919" s="7"/>
      <c r="EC919" s="2" t="s">
        <v>239</v>
      </c>
      <c r="ED919" s="2" t="s">
        <v>223</v>
      </c>
      <c r="EE919" s="2" t="s">
        <v>1027</v>
      </c>
      <c r="EF919" s="2" t="s">
        <v>1095</v>
      </c>
      <c r="EG919" s="2" t="s">
        <v>238</v>
      </c>
      <c r="EH919" s="2" t="s">
        <v>226</v>
      </c>
      <c r="EI919" s="4">
        <v>1</v>
      </c>
      <c r="EJ919" s="8">
        <v>48.3</v>
      </c>
      <c r="EK919" s="4">
        <v>2</v>
      </c>
      <c r="EL919" s="8">
        <v>96.6</v>
      </c>
      <c r="EM919" s="7">
        <v>-0.5</v>
      </c>
      <c r="EN919" s="7">
        <v>-0.5</v>
      </c>
      <c r="EO919" s="2" t="s">
        <v>239</v>
      </c>
      <c r="EP919" s="2" t="s">
        <v>223</v>
      </c>
      <c r="EQ919" s="2" t="s">
        <v>1815</v>
      </c>
      <c r="ER919" s="2" t="s">
        <v>1028</v>
      </c>
      <c r="ES919" s="2" t="s">
        <v>291</v>
      </c>
      <c r="ET919" s="2" t="s">
        <v>226</v>
      </c>
      <c r="EU919" s="4">
        <v>2</v>
      </c>
      <c r="EV919" s="8">
        <v>97.7</v>
      </c>
      <c r="EW919" s="4"/>
      <c r="EX919" s="8"/>
      <c r="EY919" s="7"/>
      <c r="EZ919" s="7"/>
      <c r="FA919" s="2" t="s">
        <v>239</v>
      </c>
      <c r="FB919" s="2" t="s">
        <v>223</v>
      </c>
      <c r="FC919" s="2" t="s">
        <v>1115</v>
      </c>
      <c r="FD919" s="2" t="s">
        <v>2686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223</v>
      </c>
      <c r="FO919" s="2" t="s">
        <v>2749</v>
      </c>
      <c r="FP919" s="2" t="s">
        <v>3354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239</v>
      </c>
      <c r="FZ919" s="2" t="s">
        <v>223</v>
      </c>
      <c r="GA919" s="2" t="s">
        <v>661</v>
      </c>
      <c r="GB919" s="2" t="s">
        <v>226</v>
      </c>
      <c r="GC919" s="2" t="s">
        <v>238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252</v>
      </c>
      <c r="GL919" s="2" t="s">
        <v>223</v>
      </c>
      <c r="GM919" s="2" t="s">
        <v>226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239</v>
      </c>
      <c r="GX919" s="2" t="s">
        <v>223</v>
      </c>
      <c r="GY919" s="2" t="s">
        <v>992</v>
      </c>
      <c r="GZ919" s="2" t="s">
        <v>621</v>
      </c>
      <c r="HA919" s="2" t="s">
        <v>238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236</v>
      </c>
      <c r="HJ919" s="2" t="s">
        <v>223</v>
      </c>
      <c r="HK919" s="2" t="s">
        <v>226</v>
      </c>
      <c r="HL919" s="2" t="s">
        <v>226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239</v>
      </c>
      <c r="HV919" s="2" t="s">
        <v>261</v>
      </c>
      <c r="HW919" s="2" t="s">
        <v>1579</v>
      </c>
      <c r="HX919" s="2" t="s">
        <v>805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252</v>
      </c>
      <c r="IH919" s="2" t="s">
        <v>223</v>
      </c>
      <c r="II919" s="2" t="s">
        <v>226</v>
      </c>
      <c r="IJ919" s="2" t="s">
        <v>226</v>
      </c>
      <c r="IK919" s="2" t="s">
        <v>238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226</v>
      </c>
      <c r="IT919" s="2" t="s">
        <v>226</v>
      </c>
      <c r="IU919" s="2" t="s">
        <v>226</v>
      </c>
      <c r="IV919" s="2" t="s">
        <v>226</v>
      </c>
      <c r="IW919" s="2" t="s">
        <v>226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252</v>
      </c>
      <c r="JF919" s="2" t="s">
        <v>223</v>
      </c>
      <c r="JG919" s="2" t="s">
        <v>226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252</v>
      </c>
      <c r="JR919" s="2" t="s">
        <v>223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223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337</v>
      </c>
      <c r="KP919" s="2" t="s">
        <v>223</v>
      </c>
      <c r="KQ919" s="2" t="s">
        <v>226</v>
      </c>
      <c r="KR919" s="2" t="s">
        <v>226</v>
      </c>
      <c r="KS919" s="2" t="s">
        <v>238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239</v>
      </c>
      <c r="LB919" s="2" t="s">
        <v>223</v>
      </c>
      <c r="LC919" s="2" t="s">
        <v>1132</v>
      </c>
      <c r="LD919" s="2" t="s">
        <v>226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239</v>
      </c>
      <c r="LN919" s="2" t="s">
        <v>223</v>
      </c>
      <c r="LO919" s="2" t="s">
        <v>3575</v>
      </c>
      <c r="LP919" s="2" t="s">
        <v>226</v>
      </c>
      <c r="LQ919" s="2" t="s">
        <v>238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226</v>
      </c>
      <c r="ML919" s="2" t="s">
        <v>226</v>
      </c>
      <c r="MM919" s="2" t="s">
        <v>226</v>
      </c>
      <c r="MN919" s="2" t="s">
        <v>226</v>
      </c>
      <c r="MO919" s="2" t="s">
        <v>226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448</v>
      </c>
      <c r="MX919" s="2" t="s">
        <v>223</v>
      </c>
      <c r="MY919" s="2" t="s">
        <v>226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239</v>
      </c>
      <c r="NJ919" s="2" t="s">
        <v>261</v>
      </c>
      <c r="NK919" s="2" t="s">
        <v>977</v>
      </c>
      <c r="NL919" s="2" t="s">
        <v>1467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239</v>
      </c>
      <c r="NV919" s="2" t="s">
        <v>237</v>
      </c>
      <c r="NW919" s="2" t="s">
        <v>1856</v>
      </c>
      <c r="NX919" s="2" t="s">
        <v>226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252</v>
      </c>
      <c r="OH919" s="2" t="s">
        <v>223</v>
      </c>
      <c r="OI919" s="2" t="s">
        <v>226</v>
      </c>
      <c r="OJ919" s="2" t="s">
        <v>226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252</v>
      </c>
      <c r="OT919" s="2" t="s">
        <v>223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239</v>
      </c>
      <c r="PF919" s="2" t="s">
        <v>223</v>
      </c>
      <c r="PG919" s="2" t="s">
        <v>3085</v>
      </c>
      <c r="PH919" s="2" t="s">
        <v>226</v>
      </c>
      <c r="PI919" s="2" t="s">
        <v>238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226</v>
      </c>
      <c r="PR919" s="2" t="s">
        <v>226</v>
      </c>
      <c r="PS919" s="2" t="s">
        <v>226</v>
      </c>
      <c r="PT919" s="2" t="s">
        <v>226</v>
      </c>
      <c r="PU919" s="2" t="s">
        <v>226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226</v>
      </c>
      <c r="QD919" s="2" t="s">
        <v>226</v>
      </c>
      <c r="QE919" s="2" t="s">
        <v>226</v>
      </c>
      <c r="QF919" s="2" t="s">
        <v>226</v>
      </c>
      <c r="QG919" s="2" t="s">
        <v>226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239</v>
      </c>
      <c r="QP919" s="2" t="s">
        <v>237</v>
      </c>
      <c r="QQ919" s="2" t="s">
        <v>1388</v>
      </c>
      <c r="QR919" s="2" t="s">
        <v>5304</v>
      </c>
      <c r="QS919" s="2" t="s">
        <v>238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266</v>
      </c>
      <c r="RB919" s="2" t="s">
        <v>223</v>
      </c>
      <c r="RC919" s="2" t="s">
        <v>226</v>
      </c>
      <c r="RD919" s="2" t="s">
        <v>226</v>
      </c>
      <c r="RE919" s="2" t="s">
        <v>238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226</v>
      </c>
      <c r="RN919" s="2" t="s">
        <v>226</v>
      </c>
      <c r="RO919" s="2" t="s">
        <v>226</v>
      </c>
      <c r="RP919" s="2" t="s">
        <v>226</v>
      </c>
      <c r="RQ919" s="2" t="s">
        <v>226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239</v>
      </c>
      <c r="RZ919" s="2" t="s">
        <v>237</v>
      </c>
      <c r="SA919" s="2" t="s">
        <v>3232</v>
      </c>
      <c r="SB919" s="2" t="s">
        <v>3365</v>
      </c>
      <c r="SC919" s="2" t="s">
        <v>238</v>
      </c>
      <c r="SD919" s="2" t="s">
        <v>226</v>
      </c>
      <c r="SE919" s="4">
        <v>112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>
        <v>30</v>
      </c>
      <c r="TM919" s="4"/>
      <c r="TN919" s="4"/>
      <c r="TO919" s="4"/>
      <c r="TP919" s="4"/>
      <c r="TQ919" s="4"/>
      <c r="TR919" s="4"/>
      <c r="TS919" s="4">
        <v>50</v>
      </c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</row>
    <row r="920">
      <c r="A920" s="2" t="s">
        <v>5572</v>
      </c>
      <c r="B920" s="2" t="s">
        <v>577</v>
      </c>
      <c r="C920" s="2" t="s">
        <v>5194</v>
      </c>
      <c r="D920" s="2" t="s">
        <v>486</v>
      </c>
      <c r="E920" s="2" t="s">
        <v>3495</v>
      </c>
      <c r="F920" s="2" t="s">
        <v>5195</v>
      </c>
      <c r="G920" s="2" t="s">
        <v>5196</v>
      </c>
      <c r="H920" s="2" t="s">
        <v>5197</v>
      </c>
      <c r="I920" s="2" t="s">
        <v>5555</v>
      </c>
      <c r="J920" s="2" t="s">
        <v>221</v>
      </c>
      <c r="K920" s="2" t="s">
        <v>405</v>
      </c>
      <c r="L920" s="3">
        <v>63</v>
      </c>
      <c r="M920" s="3">
        <v>66.15</v>
      </c>
      <c r="N920" s="3">
        <v>119.99</v>
      </c>
      <c r="O920" s="2" t="s">
        <v>223</v>
      </c>
      <c r="P920" s="2" t="s">
        <v>224</v>
      </c>
      <c r="Q920" s="2" t="s">
        <v>225</v>
      </c>
      <c r="R920" s="2" t="s">
        <v>226</v>
      </c>
      <c r="S920" s="2" t="s">
        <v>5221</v>
      </c>
      <c r="T920" s="2" t="s">
        <v>228</v>
      </c>
      <c r="U920" s="2" t="s">
        <v>452</v>
      </c>
      <c r="V920" s="2" t="s">
        <v>230</v>
      </c>
      <c r="W920" s="2" t="s">
        <v>4124</v>
      </c>
      <c r="X920" s="2" t="s">
        <v>5200</v>
      </c>
      <c r="Y920" s="2" t="s">
        <v>1809</v>
      </c>
      <c r="Z920" s="4">
        <v>38</v>
      </c>
      <c r="AA920" s="4">
        <f>=ROUNDDOWN(7.6,0)</f>
      </c>
      <c r="AB920" s="5">
        <v>5</v>
      </c>
      <c r="AC920" s="2" t="s">
        <v>5229</v>
      </c>
      <c r="AD920" s="4">
        <v>60</v>
      </c>
      <c r="AE920" s="4">
        <v>140</v>
      </c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>
        <v>46</v>
      </c>
      <c r="AQ920" s="8">
        <v>3146.22</v>
      </c>
      <c r="AR920" s="4">
        <v>32</v>
      </c>
      <c r="AS920" s="8">
        <v>2250.58</v>
      </c>
      <c r="AT920" s="7">
        <v>0.4375</v>
      </c>
      <c r="AU920" s="7">
        <v>0.398</v>
      </c>
      <c r="AV920" s="4" t="s">
        <v>226</v>
      </c>
      <c r="AW920" s="8" t="s">
        <v>226</v>
      </c>
      <c r="AX920" s="4" t="s">
        <v>226</v>
      </c>
      <c r="AY920" s="8" t="s">
        <v>226</v>
      </c>
      <c r="AZ920" s="7" t="s">
        <v>226</v>
      </c>
      <c r="BA920" s="7" t="s">
        <v>226</v>
      </c>
      <c r="BB920" s="7">
        <v>0.6947</v>
      </c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 t="s">
        <v>226</v>
      </c>
      <c r="BJ920" s="4">
        <v>46</v>
      </c>
      <c r="BK920" s="8">
        <v>3146.22</v>
      </c>
      <c r="BL920" s="2" t="s">
        <v>5573</v>
      </c>
      <c r="BM920" s="7">
        <v>1</v>
      </c>
      <c r="BN920" s="7">
        <v>1</v>
      </c>
      <c r="BO920" s="4">
        <v>18</v>
      </c>
      <c r="BP920" s="8">
        <v>1308.06</v>
      </c>
      <c r="BQ920" s="4">
        <v>6</v>
      </c>
      <c r="BR920" s="8">
        <v>436.02</v>
      </c>
      <c r="BS920" s="7">
        <v>2</v>
      </c>
      <c r="BT920" s="7">
        <v>2</v>
      </c>
      <c r="BU920" s="2" t="s">
        <v>239</v>
      </c>
      <c r="BV920" s="2" t="s">
        <v>223</v>
      </c>
      <c r="BW920" s="2" t="s">
        <v>226</v>
      </c>
      <c r="BX920" s="2" t="s">
        <v>3656</v>
      </c>
      <c r="BY920" s="2" t="s">
        <v>238</v>
      </c>
      <c r="BZ920" s="2" t="s">
        <v>226</v>
      </c>
      <c r="CA920" s="4">
        <v>14</v>
      </c>
      <c r="CB920" s="8">
        <v>864.92</v>
      </c>
      <c r="CC920" s="4">
        <v>13</v>
      </c>
      <c r="CD920" s="8">
        <v>864.89</v>
      </c>
      <c r="CE920" s="7">
        <v>0.0769</v>
      </c>
      <c r="CF920" s="7"/>
      <c r="CG920" s="2" t="s">
        <v>239</v>
      </c>
      <c r="CH920" s="2" t="s">
        <v>223</v>
      </c>
      <c r="CI920" s="2" t="s">
        <v>1064</v>
      </c>
      <c r="CJ920" s="2" t="s">
        <v>3360</v>
      </c>
      <c r="CK920" s="2" t="s">
        <v>238</v>
      </c>
      <c r="CL920" s="2" t="s">
        <v>226</v>
      </c>
      <c r="CM920" s="4">
        <v>6</v>
      </c>
      <c r="CN920" s="8">
        <v>418.32</v>
      </c>
      <c r="CO920" s="4">
        <v>4</v>
      </c>
      <c r="CP920" s="8">
        <v>300.36</v>
      </c>
      <c r="CQ920" s="7">
        <v>0.5</v>
      </c>
      <c r="CR920" s="7">
        <v>0.3927</v>
      </c>
      <c r="CS920" s="2" t="s">
        <v>239</v>
      </c>
      <c r="CT920" s="2" t="s">
        <v>223</v>
      </c>
      <c r="CU920" s="2" t="s">
        <v>981</v>
      </c>
      <c r="CV920" s="2" t="s">
        <v>1452</v>
      </c>
      <c r="CW920" s="2" t="s">
        <v>238</v>
      </c>
      <c r="CX920" s="2" t="s">
        <v>226</v>
      </c>
      <c r="CY920" s="4">
        <v>2</v>
      </c>
      <c r="CZ920" s="8">
        <v>137.2</v>
      </c>
      <c r="DA920" s="4"/>
      <c r="DB920" s="8"/>
      <c r="DC920" s="7"/>
      <c r="DD920" s="7"/>
      <c r="DE920" s="2" t="s">
        <v>239</v>
      </c>
      <c r="DF920" s="2" t="s">
        <v>223</v>
      </c>
      <c r="DG920" s="2" t="s">
        <v>1812</v>
      </c>
      <c r="DH920" s="2" t="s">
        <v>993</v>
      </c>
      <c r="DI920" s="2" t="s">
        <v>238</v>
      </c>
      <c r="DJ920" s="2" t="s">
        <v>226</v>
      </c>
      <c r="DK920" s="4">
        <v>1</v>
      </c>
      <c r="DL920" s="8">
        <v>44.62</v>
      </c>
      <c r="DM920" s="4">
        <v>1</v>
      </c>
      <c r="DN920" s="8">
        <v>55.52</v>
      </c>
      <c r="DO920" s="7"/>
      <c r="DP920" s="7">
        <v>-0.1963</v>
      </c>
      <c r="DQ920" s="2" t="s">
        <v>239</v>
      </c>
      <c r="DR920" s="2" t="s">
        <v>223</v>
      </c>
      <c r="DS920" s="2" t="s">
        <v>1038</v>
      </c>
      <c r="DT920" s="2" t="s">
        <v>2325</v>
      </c>
      <c r="DU920" s="2" t="s">
        <v>238</v>
      </c>
      <c r="DV920" s="2" t="s">
        <v>226</v>
      </c>
      <c r="DW920" s="4"/>
      <c r="DX920" s="8"/>
      <c r="DY920" s="4">
        <v>5</v>
      </c>
      <c r="DZ920" s="8">
        <v>385.9</v>
      </c>
      <c r="EA920" s="7">
        <v>-1</v>
      </c>
      <c r="EB920" s="7">
        <v>-1</v>
      </c>
      <c r="EC920" s="2" t="s">
        <v>239</v>
      </c>
      <c r="ED920" s="2" t="s">
        <v>223</v>
      </c>
      <c r="EE920" s="2" t="s">
        <v>1027</v>
      </c>
      <c r="EF920" s="2" t="s">
        <v>2063</v>
      </c>
      <c r="EG920" s="2" t="s">
        <v>238</v>
      </c>
      <c r="EH920" s="2" t="s">
        <v>226</v>
      </c>
      <c r="EI920" s="4">
        <v>1</v>
      </c>
      <c r="EJ920" s="8">
        <v>64.4</v>
      </c>
      <c r="EK920" s="4">
        <v>1</v>
      </c>
      <c r="EL920" s="8">
        <v>64.4</v>
      </c>
      <c r="EM920" s="7"/>
      <c r="EN920" s="7"/>
      <c r="EO920" s="2" t="s">
        <v>239</v>
      </c>
      <c r="EP920" s="2" t="s">
        <v>223</v>
      </c>
      <c r="EQ920" s="2" t="s">
        <v>1815</v>
      </c>
      <c r="ER920" s="2" t="s">
        <v>1216</v>
      </c>
      <c r="ES920" s="2" t="s">
        <v>291</v>
      </c>
      <c r="ET920" s="2" t="s">
        <v>226</v>
      </c>
      <c r="EU920" s="4">
        <v>4</v>
      </c>
      <c r="EV920" s="8">
        <v>308.7</v>
      </c>
      <c r="EW920" s="4">
        <v>1</v>
      </c>
      <c r="EX920" s="8">
        <v>73.49</v>
      </c>
      <c r="EY920" s="7">
        <v>3</v>
      </c>
      <c r="EZ920" s="7">
        <v>3.2006</v>
      </c>
      <c r="FA920" s="2" t="s">
        <v>239</v>
      </c>
      <c r="FB920" s="2" t="s">
        <v>223</v>
      </c>
      <c r="FC920" s="2" t="s">
        <v>1115</v>
      </c>
      <c r="FD920" s="2" t="s">
        <v>4442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223</v>
      </c>
      <c r="FO920" s="2" t="s">
        <v>2749</v>
      </c>
      <c r="FP920" s="2" t="s">
        <v>3360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239</v>
      </c>
      <c r="FZ920" s="2" t="s">
        <v>223</v>
      </c>
      <c r="GA920" s="2" t="s">
        <v>661</v>
      </c>
      <c r="GB920" s="2" t="s">
        <v>226</v>
      </c>
      <c r="GC920" s="2" t="s">
        <v>238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252</v>
      </c>
      <c r="GL920" s="2" t="s">
        <v>223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239</v>
      </c>
      <c r="GX920" s="2" t="s">
        <v>223</v>
      </c>
      <c r="GY920" s="2" t="s">
        <v>992</v>
      </c>
      <c r="GZ920" s="2" t="s">
        <v>822</v>
      </c>
      <c r="HA920" s="2" t="s">
        <v>238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236</v>
      </c>
      <c r="HJ920" s="2" t="s">
        <v>223</v>
      </c>
      <c r="HK920" s="2" t="s">
        <v>226</v>
      </c>
      <c r="HL920" s="2" t="s">
        <v>226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239</v>
      </c>
      <c r="HV920" s="2" t="s">
        <v>261</v>
      </c>
      <c r="HW920" s="2" t="s">
        <v>4441</v>
      </c>
      <c r="HX920" s="2" t="s">
        <v>800</v>
      </c>
      <c r="HY920" s="2" t="s">
        <v>238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252</v>
      </c>
      <c r="IH920" s="2" t="s">
        <v>223</v>
      </c>
      <c r="II920" s="2" t="s">
        <v>226</v>
      </c>
      <c r="IJ920" s="2" t="s">
        <v>226</v>
      </c>
      <c r="IK920" s="2" t="s">
        <v>238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226</v>
      </c>
      <c r="IT920" s="2" t="s">
        <v>226</v>
      </c>
      <c r="IU920" s="2" t="s">
        <v>226</v>
      </c>
      <c r="IV920" s="2" t="s">
        <v>226</v>
      </c>
      <c r="IW920" s="2" t="s">
        <v>226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239</v>
      </c>
      <c r="JF920" s="2" t="s">
        <v>223</v>
      </c>
      <c r="JG920" s="2" t="s">
        <v>1726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337</v>
      </c>
      <c r="JR920" s="2" t="s">
        <v>223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223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239</v>
      </c>
      <c r="KP920" s="2" t="s">
        <v>237</v>
      </c>
      <c r="KQ920" s="2" t="s">
        <v>4201</v>
      </c>
      <c r="KR920" s="2" t="s">
        <v>5331</v>
      </c>
      <c r="KS920" s="2" t="s">
        <v>238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239</v>
      </c>
      <c r="LB920" s="2" t="s">
        <v>223</v>
      </c>
      <c r="LC920" s="2" t="s">
        <v>1132</v>
      </c>
      <c r="LD920" s="2" t="s">
        <v>1801</v>
      </c>
      <c r="LE920" s="2" t="s">
        <v>238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239</v>
      </c>
      <c r="LN920" s="2" t="s">
        <v>223</v>
      </c>
      <c r="LO920" s="2" t="s">
        <v>3575</v>
      </c>
      <c r="LP920" s="2" t="s">
        <v>458</v>
      </c>
      <c r="LQ920" s="2" t="s">
        <v>238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226</v>
      </c>
      <c r="ML920" s="2" t="s">
        <v>226</v>
      </c>
      <c r="MM920" s="2" t="s">
        <v>226</v>
      </c>
      <c r="MN920" s="2" t="s">
        <v>226</v>
      </c>
      <c r="MO920" s="2" t="s">
        <v>226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448</v>
      </c>
      <c r="MX920" s="2" t="s">
        <v>223</v>
      </c>
      <c r="MY920" s="2" t="s">
        <v>226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>
        <v>1</v>
      </c>
      <c r="NF920" s="8">
        <v>70</v>
      </c>
      <c r="NG920" s="7">
        <v>-1</v>
      </c>
      <c r="NH920" s="7">
        <v>-1</v>
      </c>
      <c r="NI920" s="2" t="s">
        <v>239</v>
      </c>
      <c r="NJ920" s="2" t="s">
        <v>261</v>
      </c>
      <c r="NK920" s="2" t="s">
        <v>977</v>
      </c>
      <c r="NL920" s="2" t="s">
        <v>1829</v>
      </c>
      <c r="NM920" s="2" t="s">
        <v>238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239</v>
      </c>
      <c r="NV920" s="2" t="s">
        <v>237</v>
      </c>
      <c r="NW920" s="2" t="s">
        <v>1856</v>
      </c>
      <c r="NX920" s="2" t="s">
        <v>1034</v>
      </c>
      <c r="NY920" s="2" t="s">
        <v>238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252</v>
      </c>
      <c r="OH920" s="2" t="s">
        <v>223</v>
      </c>
      <c r="OI920" s="2" t="s">
        <v>226</v>
      </c>
      <c r="OJ920" s="2" t="s">
        <v>226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252</v>
      </c>
      <c r="OT920" s="2" t="s">
        <v>223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239</v>
      </c>
      <c r="PF920" s="2" t="s">
        <v>223</v>
      </c>
      <c r="PG920" s="2" t="s">
        <v>3085</v>
      </c>
      <c r="PH920" s="2" t="s">
        <v>226</v>
      </c>
      <c r="PI920" s="2" t="s">
        <v>238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226</v>
      </c>
      <c r="PR920" s="2" t="s">
        <v>226</v>
      </c>
      <c r="PS920" s="2" t="s">
        <v>226</v>
      </c>
      <c r="PT920" s="2" t="s">
        <v>226</v>
      </c>
      <c r="PU920" s="2" t="s">
        <v>226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226</v>
      </c>
      <c r="QD920" s="2" t="s">
        <v>226</v>
      </c>
      <c r="QE920" s="2" t="s">
        <v>226</v>
      </c>
      <c r="QF920" s="2" t="s">
        <v>226</v>
      </c>
      <c r="QG920" s="2" t="s">
        <v>226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239</v>
      </c>
      <c r="QP920" s="2" t="s">
        <v>237</v>
      </c>
      <c r="QQ920" s="2" t="s">
        <v>1388</v>
      </c>
      <c r="QR920" s="2" t="s">
        <v>226</v>
      </c>
      <c r="QS920" s="2" t="s">
        <v>238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266</v>
      </c>
      <c r="RB920" s="2" t="s">
        <v>223</v>
      </c>
      <c r="RC920" s="2" t="s">
        <v>226</v>
      </c>
      <c r="RD920" s="2" t="s">
        <v>226</v>
      </c>
      <c r="RE920" s="2" t="s">
        <v>238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226</v>
      </c>
      <c r="RN920" s="2" t="s">
        <v>226</v>
      </c>
      <c r="RO920" s="2" t="s">
        <v>226</v>
      </c>
      <c r="RP920" s="2" t="s">
        <v>226</v>
      </c>
      <c r="RQ920" s="2" t="s">
        <v>226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239</v>
      </c>
      <c r="RZ920" s="2" t="s">
        <v>237</v>
      </c>
      <c r="SA920" s="2" t="s">
        <v>3232</v>
      </c>
      <c r="SB920" s="2" t="s">
        <v>821</v>
      </c>
      <c r="SC920" s="2" t="s">
        <v>238</v>
      </c>
      <c r="SD920" s="2" t="s">
        <v>226</v>
      </c>
      <c r="SE920" s="4">
        <v>38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>
        <v>60</v>
      </c>
      <c r="TM920" s="4"/>
      <c r="TN920" s="4"/>
      <c r="TO920" s="4"/>
      <c r="TP920" s="4"/>
      <c r="TQ920" s="4"/>
      <c r="TR920" s="4"/>
      <c r="TS920" s="4">
        <v>30</v>
      </c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>
        <v>50</v>
      </c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</row>
    <row r="921">
      <c r="A921" s="2" t="s">
        <v>5574</v>
      </c>
      <c r="B921" s="2" t="s">
        <v>577</v>
      </c>
      <c r="C921" s="2" t="s">
        <v>5194</v>
      </c>
      <c r="D921" s="2" t="s">
        <v>486</v>
      </c>
      <c r="E921" s="2" t="s">
        <v>3495</v>
      </c>
      <c r="F921" s="2" t="s">
        <v>5195</v>
      </c>
      <c r="G921" s="2" t="s">
        <v>5196</v>
      </c>
      <c r="H921" s="2" t="s">
        <v>5197</v>
      </c>
      <c r="I921" s="2" t="s">
        <v>5555</v>
      </c>
      <c r="J921" s="2" t="s">
        <v>268</v>
      </c>
      <c r="K921" s="2" t="s">
        <v>405</v>
      </c>
      <c r="L921" s="3">
        <v>72</v>
      </c>
      <c r="M921" s="3">
        <v>75.6</v>
      </c>
      <c r="N921" s="3">
        <v>139.99</v>
      </c>
      <c r="O921" s="2" t="s">
        <v>223</v>
      </c>
      <c r="P921" s="2" t="s">
        <v>224</v>
      </c>
      <c r="Q921" s="2" t="s">
        <v>225</v>
      </c>
      <c r="R921" s="2" t="s">
        <v>226</v>
      </c>
      <c r="S921" s="2" t="s">
        <v>5221</v>
      </c>
      <c r="T921" s="2" t="s">
        <v>228</v>
      </c>
      <c r="U921" s="2" t="s">
        <v>452</v>
      </c>
      <c r="V921" s="2" t="s">
        <v>230</v>
      </c>
      <c r="W921" s="2" t="s">
        <v>4124</v>
      </c>
      <c r="X921" s="2" t="s">
        <v>5200</v>
      </c>
      <c r="Y921" s="2" t="s">
        <v>1809</v>
      </c>
      <c r="Z921" s="4">
        <v>97</v>
      </c>
      <c r="AA921" s="4">
        <f>=ROUNDDOWN(48.5,0)</f>
      </c>
      <c r="AB921" s="5">
        <v>2</v>
      </c>
      <c r="AC921" s="2" t="s">
        <v>226</v>
      </c>
      <c r="AD921" s="4"/>
      <c r="AE921" s="4"/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>
        <v>4</v>
      </c>
      <c r="AQ921" s="8">
        <v>300.05</v>
      </c>
      <c r="AR921" s="4">
        <v>15</v>
      </c>
      <c r="AS921" s="8">
        <v>1227.69</v>
      </c>
      <c r="AT921" s="7">
        <v>-0.7333</v>
      </c>
      <c r="AU921" s="7">
        <v>-0.7556</v>
      </c>
      <c r="AV921" s="4" t="s">
        <v>226</v>
      </c>
      <c r="AW921" s="8" t="s">
        <v>226</v>
      </c>
      <c r="AX921" s="4" t="s">
        <v>226</v>
      </c>
      <c r="AY921" s="8" t="s">
        <v>226</v>
      </c>
      <c r="AZ921" s="7" t="s">
        <v>226</v>
      </c>
      <c r="BA921" s="7" t="s">
        <v>226</v>
      </c>
      <c r="BB921" s="7">
        <v>0.0662</v>
      </c>
      <c r="BC921" s="4" t="s">
        <v>226</v>
      </c>
      <c r="BD921" s="8" t="s">
        <v>226</v>
      </c>
      <c r="BE921" s="4" t="s">
        <v>226</v>
      </c>
      <c r="BF921" s="8" t="s">
        <v>226</v>
      </c>
      <c r="BG921" s="7" t="s">
        <v>226</v>
      </c>
      <c r="BH921" s="7" t="s">
        <v>226</v>
      </c>
      <c r="BI921" s="7" t="s">
        <v>226</v>
      </c>
      <c r="BJ921" s="4">
        <v>4</v>
      </c>
      <c r="BK921" s="8">
        <v>300.05</v>
      </c>
      <c r="BL921" s="2" t="s">
        <v>5575</v>
      </c>
      <c r="BM921" s="7">
        <v>1</v>
      </c>
      <c r="BN921" s="7">
        <v>1</v>
      </c>
      <c r="BO921" s="4"/>
      <c r="BP921" s="8"/>
      <c r="BQ921" s="4">
        <v>4</v>
      </c>
      <c r="BR921" s="8">
        <v>358.72</v>
      </c>
      <c r="BS921" s="7">
        <v>-1</v>
      </c>
      <c r="BT921" s="7">
        <v>-1</v>
      </c>
      <c r="BU921" s="2" t="s">
        <v>239</v>
      </c>
      <c r="BV921" s="2" t="s">
        <v>223</v>
      </c>
      <c r="BW921" s="2" t="s">
        <v>226</v>
      </c>
      <c r="BX921" s="2" t="s">
        <v>1584</v>
      </c>
      <c r="BY921" s="2" t="s">
        <v>238</v>
      </c>
      <c r="BZ921" s="2" t="s">
        <v>226</v>
      </c>
      <c r="CA921" s="4">
        <v>1</v>
      </c>
      <c r="CB921" s="8">
        <v>73.71</v>
      </c>
      <c r="CC921" s="4">
        <v>4</v>
      </c>
      <c r="CD921" s="8">
        <v>314.48</v>
      </c>
      <c r="CE921" s="7">
        <v>-0.75</v>
      </c>
      <c r="CF921" s="7">
        <v>-0.7656</v>
      </c>
      <c r="CG921" s="2" t="s">
        <v>239</v>
      </c>
      <c r="CH921" s="2" t="s">
        <v>223</v>
      </c>
      <c r="CI921" s="2" t="s">
        <v>1064</v>
      </c>
      <c r="CJ921" s="2" t="s">
        <v>1107</v>
      </c>
      <c r="CK921" s="2" t="s">
        <v>238</v>
      </c>
      <c r="CL921" s="2" t="s">
        <v>226</v>
      </c>
      <c r="CM921" s="4"/>
      <c r="CN921" s="8"/>
      <c r="CO921" s="4"/>
      <c r="CP921" s="8"/>
      <c r="CQ921" s="7"/>
      <c r="CR921" s="7"/>
      <c r="CS921" s="2" t="s">
        <v>239</v>
      </c>
      <c r="CT921" s="2" t="s">
        <v>223</v>
      </c>
      <c r="CU921" s="2" t="s">
        <v>981</v>
      </c>
      <c r="CV921" s="2" t="s">
        <v>1028</v>
      </c>
      <c r="CW921" s="2" t="s">
        <v>238</v>
      </c>
      <c r="CX921" s="2" t="s">
        <v>226</v>
      </c>
      <c r="CY921" s="4"/>
      <c r="CZ921" s="8"/>
      <c r="DA921" s="4">
        <v>1</v>
      </c>
      <c r="DB921" s="8">
        <v>78.4</v>
      </c>
      <c r="DC921" s="7">
        <v>-1</v>
      </c>
      <c r="DD921" s="7">
        <v>-1</v>
      </c>
      <c r="DE921" s="2" t="s">
        <v>239</v>
      </c>
      <c r="DF921" s="2" t="s">
        <v>223</v>
      </c>
      <c r="DG921" s="2" t="s">
        <v>1812</v>
      </c>
      <c r="DH921" s="2" t="s">
        <v>1042</v>
      </c>
      <c r="DI921" s="2" t="s">
        <v>238</v>
      </c>
      <c r="DJ921" s="2" t="s">
        <v>226</v>
      </c>
      <c r="DK921" s="4"/>
      <c r="DL921" s="8"/>
      <c r="DM921" s="4"/>
      <c r="DN921" s="8"/>
      <c r="DO921" s="7"/>
      <c r="DP921" s="7"/>
      <c r="DQ921" s="2" t="s">
        <v>239</v>
      </c>
      <c r="DR921" s="2" t="s">
        <v>223</v>
      </c>
      <c r="DS921" s="2" t="s">
        <v>1038</v>
      </c>
      <c r="DT921" s="2" t="s">
        <v>1452</v>
      </c>
      <c r="DU921" s="2" t="s">
        <v>238</v>
      </c>
      <c r="DV921" s="2" t="s">
        <v>226</v>
      </c>
      <c r="DW921" s="4"/>
      <c r="DX921" s="8"/>
      <c r="DY921" s="4">
        <v>1</v>
      </c>
      <c r="DZ921" s="8">
        <v>88.2</v>
      </c>
      <c r="EA921" s="7">
        <v>-1</v>
      </c>
      <c r="EB921" s="7">
        <v>-1</v>
      </c>
      <c r="EC921" s="2" t="s">
        <v>239</v>
      </c>
      <c r="ED921" s="2" t="s">
        <v>223</v>
      </c>
      <c r="EE921" s="2" t="s">
        <v>2071</v>
      </c>
      <c r="EF921" s="2" t="s">
        <v>1973</v>
      </c>
      <c r="EG921" s="2" t="s">
        <v>238</v>
      </c>
      <c r="EH921" s="2" t="s">
        <v>226</v>
      </c>
      <c r="EI921" s="4">
        <v>1</v>
      </c>
      <c r="EJ921" s="8">
        <v>75.14</v>
      </c>
      <c r="EK921" s="4">
        <v>3</v>
      </c>
      <c r="EL921" s="8">
        <v>225.42</v>
      </c>
      <c r="EM921" s="7">
        <v>-0.6667</v>
      </c>
      <c r="EN921" s="7">
        <v>-0.6667</v>
      </c>
      <c r="EO921" s="2" t="s">
        <v>239</v>
      </c>
      <c r="EP921" s="2" t="s">
        <v>223</v>
      </c>
      <c r="EQ921" s="2" t="s">
        <v>1815</v>
      </c>
      <c r="ER921" s="2" t="s">
        <v>3638</v>
      </c>
      <c r="ES921" s="2" t="s">
        <v>291</v>
      </c>
      <c r="ET921" s="2" t="s">
        <v>226</v>
      </c>
      <c r="EU921" s="4">
        <v>2</v>
      </c>
      <c r="EV921" s="8">
        <v>151.2</v>
      </c>
      <c r="EW921" s="4"/>
      <c r="EX921" s="8"/>
      <c r="EY921" s="7"/>
      <c r="EZ921" s="7"/>
      <c r="FA921" s="2" t="s">
        <v>239</v>
      </c>
      <c r="FB921" s="2" t="s">
        <v>223</v>
      </c>
      <c r="FC921" s="2" t="s">
        <v>1115</v>
      </c>
      <c r="FD921" s="2" t="s">
        <v>2055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223</v>
      </c>
      <c r="FO921" s="2" t="s">
        <v>2749</v>
      </c>
      <c r="FP921" s="2" t="s">
        <v>1076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239</v>
      </c>
      <c r="FZ921" s="2" t="s">
        <v>223</v>
      </c>
      <c r="GA921" s="2" t="s">
        <v>661</v>
      </c>
      <c r="GB921" s="2" t="s">
        <v>226</v>
      </c>
      <c r="GC921" s="2" t="s">
        <v>238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252</v>
      </c>
      <c r="GL921" s="2" t="s">
        <v>223</v>
      </c>
      <c r="GM921" s="2" t="s">
        <v>226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>
        <v>1</v>
      </c>
      <c r="GT921" s="8">
        <v>85.16</v>
      </c>
      <c r="GU921" s="7">
        <v>-1</v>
      </c>
      <c r="GV921" s="7">
        <v>-1</v>
      </c>
      <c r="GW921" s="2" t="s">
        <v>239</v>
      </c>
      <c r="GX921" s="2" t="s">
        <v>223</v>
      </c>
      <c r="GY921" s="2" t="s">
        <v>992</v>
      </c>
      <c r="GZ921" s="2" t="s">
        <v>3278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236</v>
      </c>
      <c r="HJ921" s="2" t="s">
        <v>223</v>
      </c>
      <c r="HK921" s="2" t="s">
        <v>226</v>
      </c>
      <c r="HL921" s="2" t="s">
        <v>226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261</v>
      </c>
      <c r="HW921" s="2" t="s">
        <v>2692</v>
      </c>
      <c r="HX921" s="2" t="s">
        <v>588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252</v>
      </c>
      <c r="IH921" s="2" t="s">
        <v>223</v>
      </c>
      <c r="II921" s="2" t="s">
        <v>226</v>
      </c>
      <c r="IJ921" s="2" t="s">
        <v>226</v>
      </c>
      <c r="IK921" s="2" t="s">
        <v>238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226</v>
      </c>
      <c r="IT921" s="2" t="s">
        <v>226</v>
      </c>
      <c r="IU921" s="2" t="s">
        <v>226</v>
      </c>
      <c r="IV921" s="2" t="s">
        <v>226</v>
      </c>
      <c r="IW921" s="2" t="s">
        <v>226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239</v>
      </c>
      <c r="JF921" s="2" t="s">
        <v>223</v>
      </c>
      <c r="JG921" s="2" t="s">
        <v>1726</v>
      </c>
      <c r="JH921" s="2" t="s">
        <v>2779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337</v>
      </c>
      <c r="JR921" s="2" t="s">
        <v>223</v>
      </c>
      <c r="JS921" s="2" t="s">
        <v>226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223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239</v>
      </c>
      <c r="KP921" s="2" t="s">
        <v>237</v>
      </c>
      <c r="KQ921" s="2" t="s">
        <v>1267</v>
      </c>
      <c r="KR921" s="2" t="s">
        <v>1259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239</v>
      </c>
      <c r="LB921" s="2" t="s">
        <v>223</v>
      </c>
      <c r="LC921" s="2" t="s">
        <v>1132</v>
      </c>
      <c r="LD921" s="2" t="s">
        <v>1588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239</v>
      </c>
      <c r="LN921" s="2" t="s">
        <v>223</v>
      </c>
      <c r="LO921" s="2" t="s">
        <v>3575</v>
      </c>
      <c r="LP921" s="2" t="s">
        <v>226</v>
      </c>
      <c r="LQ921" s="2" t="s">
        <v>238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226</v>
      </c>
      <c r="ML921" s="2" t="s">
        <v>226</v>
      </c>
      <c r="MM921" s="2" t="s">
        <v>226</v>
      </c>
      <c r="MN921" s="2" t="s">
        <v>226</v>
      </c>
      <c r="MO921" s="2" t="s">
        <v>226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448</v>
      </c>
      <c r="MX921" s="2" t="s">
        <v>223</v>
      </c>
      <c r="MY921" s="2" t="s">
        <v>226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>
        <v>1</v>
      </c>
      <c r="NF921" s="8">
        <v>77.31</v>
      </c>
      <c r="NG921" s="7">
        <v>-1</v>
      </c>
      <c r="NH921" s="7">
        <v>-1</v>
      </c>
      <c r="NI921" s="2" t="s">
        <v>239</v>
      </c>
      <c r="NJ921" s="2" t="s">
        <v>261</v>
      </c>
      <c r="NK921" s="2" t="s">
        <v>977</v>
      </c>
      <c r="NL921" s="2" t="s">
        <v>1852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239</v>
      </c>
      <c r="NV921" s="2" t="s">
        <v>237</v>
      </c>
      <c r="NW921" s="2" t="s">
        <v>1856</v>
      </c>
      <c r="NX921" s="2" t="s">
        <v>747</v>
      </c>
      <c r="NY921" s="2" t="s">
        <v>238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252</v>
      </c>
      <c r="OH921" s="2" t="s">
        <v>223</v>
      </c>
      <c r="OI921" s="2" t="s">
        <v>226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252</v>
      </c>
      <c r="OT921" s="2" t="s">
        <v>223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239</v>
      </c>
      <c r="PF921" s="2" t="s">
        <v>223</v>
      </c>
      <c r="PG921" s="2" t="s">
        <v>3085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226</v>
      </c>
      <c r="PR921" s="2" t="s">
        <v>226</v>
      </c>
      <c r="PS921" s="2" t="s">
        <v>226</v>
      </c>
      <c r="PT921" s="2" t="s">
        <v>226</v>
      </c>
      <c r="PU921" s="2" t="s">
        <v>226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226</v>
      </c>
      <c r="QD921" s="2" t="s">
        <v>226</v>
      </c>
      <c r="QE921" s="2" t="s">
        <v>226</v>
      </c>
      <c r="QF921" s="2" t="s">
        <v>226</v>
      </c>
      <c r="QG921" s="2" t="s">
        <v>226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239</v>
      </c>
      <c r="QP921" s="2" t="s">
        <v>237</v>
      </c>
      <c r="QQ921" s="2" t="s">
        <v>1388</v>
      </c>
      <c r="QR921" s="2" t="s">
        <v>226</v>
      </c>
      <c r="QS921" s="2" t="s">
        <v>238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266</v>
      </c>
      <c r="RB921" s="2" t="s">
        <v>223</v>
      </c>
      <c r="RC921" s="2" t="s">
        <v>226</v>
      </c>
      <c r="RD921" s="2" t="s">
        <v>226</v>
      </c>
      <c r="RE921" s="2" t="s">
        <v>238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226</v>
      </c>
      <c r="RN921" s="2" t="s">
        <v>226</v>
      </c>
      <c r="RO921" s="2" t="s">
        <v>226</v>
      </c>
      <c r="RP921" s="2" t="s">
        <v>226</v>
      </c>
      <c r="RQ921" s="2" t="s">
        <v>226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239</v>
      </c>
      <c r="RZ921" s="2" t="s">
        <v>237</v>
      </c>
      <c r="SA921" s="2" t="s">
        <v>3232</v>
      </c>
      <c r="SB921" s="2" t="s">
        <v>1515</v>
      </c>
      <c r="SC921" s="2" t="s">
        <v>238</v>
      </c>
      <c r="SD921" s="2" t="s">
        <v>226</v>
      </c>
      <c r="SE921" s="4">
        <v>97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</row>
    <row r="922">
      <c r="A922" s="2" t="s">
        <v>5576</v>
      </c>
      <c r="B922" s="2" t="s">
        <v>577</v>
      </c>
      <c r="C922" s="2" t="s">
        <v>5194</v>
      </c>
      <c r="D922" s="2" t="s">
        <v>486</v>
      </c>
      <c r="E922" s="2" t="s">
        <v>3495</v>
      </c>
      <c r="F922" s="2" t="s">
        <v>5195</v>
      </c>
      <c r="G922" s="2" t="s">
        <v>5196</v>
      </c>
      <c r="H922" s="2" t="s">
        <v>5197</v>
      </c>
      <c r="I922" s="2" t="s">
        <v>5555</v>
      </c>
      <c r="J922" s="2" t="s">
        <v>582</v>
      </c>
      <c r="K922" s="2" t="s">
        <v>795</v>
      </c>
      <c r="L922" s="3">
        <v>46.53</v>
      </c>
      <c r="M922" s="3">
        <v>48.86</v>
      </c>
      <c r="N922" s="3">
        <v>89.99</v>
      </c>
      <c r="O922" s="2" t="s">
        <v>223</v>
      </c>
      <c r="P922" s="2" t="s">
        <v>224</v>
      </c>
      <c r="Q922" s="2" t="s">
        <v>225</v>
      </c>
      <c r="R922" s="2" t="s">
        <v>226</v>
      </c>
      <c r="S922" s="2" t="s">
        <v>5246</v>
      </c>
      <c r="T922" s="2" t="s">
        <v>228</v>
      </c>
      <c r="U922" s="2" t="s">
        <v>229</v>
      </c>
      <c r="V922" s="2" t="s">
        <v>230</v>
      </c>
      <c r="W922" s="2" t="s">
        <v>4124</v>
      </c>
      <c r="X922" s="2" t="s">
        <v>5200</v>
      </c>
      <c r="Y922" s="2" t="s">
        <v>1884</v>
      </c>
      <c r="Z922" s="4">
        <v>93</v>
      </c>
      <c r="AA922" s="4">
        <f>=ROUNDDOWN(46.5,0)</f>
      </c>
      <c r="AB922" s="5">
        <v>2</v>
      </c>
      <c r="AC922" s="2" t="s">
        <v>5229</v>
      </c>
      <c r="AD922" s="4">
        <v>60</v>
      </c>
      <c r="AE922" s="4">
        <v>120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>
        <v>9</v>
      </c>
      <c r="AQ922" s="8">
        <v>430.1</v>
      </c>
      <c r="AR922" s="4">
        <v>10</v>
      </c>
      <c r="AS922" s="8">
        <v>522.51</v>
      </c>
      <c r="AT922" s="7">
        <v>-0.1</v>
      </c>
      <c r="AU922" s="7">
        <v>-0.1769</v>
      </c>
      <c r="AV922" s="4">
        <v>48</v>
      </c>
      <c r="AW922" s="8">
        <v>3221.46</v>
      </c>
      <c r="AX922" s="4">
        <v>83</v>
      </c>
      <c r="AY922" s="8">
        <v>5986.91</v>
      </c>
      <c r="AZ922" s="7">
        <v>-0.4217</v>
      </c>
      <c r="BA922" s="7">
        <v>-0.4619</v>
      </c>
      <c r="BB922" s="7">
        <v>0.1335</v>
      </c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>
        <v>0.0967</v>
      </c>
      <c r="BJ922" s="4">
        <v>9</v>
      </c>
      <c r="BK922" s="8">
        <v>430.1</v>
      </c>
      <c r="BL922" s="2" t="s">
        <v>5577</v>
      </c>
      <c r="BM922" s="7">
        <v>1</v>
      </c>
      <c r="BN922" s="7">
        <v>1</v>
      </c>
      <c r="BO922" s="4"/>
      <c r="BP922" s="8"/>
      <c r="BQ922" s="4">
        <v>7</v>
      </c>
      <c r="BR922" s="8">
        <v>366.8</v>
      </c>
      <c r="BS922" s="7">
        <v>-1</v>
      </c>
      <c r="BT922" s="7">
        <v>-1</v>
      </c>
      <c r="BU922" s="2" t="s">
        <v>239</v>
      </c>
      <c r="BV922" s="2" t="s">
        <v>223</v>
      </c>
      <c r="BW922" s="2" t="s">
        <v>226</v>
      </c>
      <c r="BX922" s="2" t="s">
        <v>995</v>
      </c>
      <c r="BY922" s="2" t="s">
        <v>238</v>
      </c>
      <c r="BZ922" s="2" t="s">
        <v>226</v>
      </c>
      <c r="CA922" s="4">
        <v>4</v>
      </c>
      <c r="CB922" s="8">
        <v>175.92</v>
      </c>
      <c r="CC922" s="4"/>
      <c r="CD922" s="8"/>
      <c r="CE922" s="7"/>
      <c r="CF922" s="7"/>
      <c r="CG922" s="2" t="s">
        <v>239</v>
      </c>
      <c r="CH922" s="2" t="s">
        <v>223</v>
      </c>
      <c r="CI922" s="2" t="s">
        <v>800</v>
      </c>
      <c r="CJ922" s="2" t="s">
        <v>1724</v>
      </c>
      <c r="CK922" s="2" t="s">
        <v>238</v>
      </c>
      <c r="CL922" s="2" t="s">
        <v>226</v>
      </c>
      <c r="CM922" s="4">
        <v>2</v>
      </c>
      <c r="CN922" s="8">
        <v>102.38</v>
      </c>
      <c r="CO922" s="4">
        <v>1</v>
      </c>
      <c r="CP922" s="8">
        <v>56.31</v>
      </c>
      <c r="CQ922" s="7">
        <v>1</v>
      </c>
      <c r="CR922" s="7">
        <v>0.8181</v>
      </c>
      <c r="CS922" s="2" t="s">
        <v>239</v>
      </c>
      <c r="CT922" s="2" t="s">
        <v>223</v>
      </c>
      <c r="CU922" s="2" t="s">
        <v>1692</v>
      </c>
      <c r="CV922" s="2" t="s">
        <v>3222</v>
      </c>
      <c r="CW922" s="2" t="s">
        <v>238</v>
      </c>
      <c r="CX922" s="2" t="s">
        <v>226</v>
      </c>
      <c r="CY922" s="4">
        <v>3</v>
      </c>
      <c r="CZ922" s="8">
        <v>151.8</v>
      </c>
      <c r="DA922" s="4"/>
      <c r="DB922" s="8"/>
      <c r="DC922" s="7"/>
      <c r="DD922" s="7"/>
      <c r="DE922" s="2" t="s">
        <v>239</v>
      </c>
      <c r="DF922" s="2" t="s">
        <v>223</v>
      </c>
      <c r="DG922" s="2" t="s">
        <v>3262</v>
      </c>
      <c r="DH922" s="2" t="s">
        <v>2432</v>
      </c>
      <c r="DI922" s="2" t="s">
        <v>238</v>
      </c>
      <c r="DJ922" s="2" t="s">
        <v>226</v>
      </c>
      <c r="DK922" s="4"/>
      <c r="DL922" s="8"/>
      <c r="DM922" s="4"/>
      <c r="DN922" s="8"/>
      <c r="DO922" s="7"/>
      <c r="DP922" s="7"/>
      <c r="DQ922" s="2" t="s">
        <v>239</v>
      </c>
      <c r="DR922" s="2" t="s">
        <v>223</v>
      </c>
      <c r="DS922" s="2" t="s">
        <v>1692</v>
      </c>
      <c r="DT922" s="2" t="s">
        <v>621</v>
      </c>
      <c r="DU922" s="2" t="s">
        <v>238</v>
      </c>
      <c r="DV922" s="2" t="s">
        <v>226</v>
      </c>
      <c r="DW922" s="4"/>
      <c r="DX922" s="8"/>
      <c r="DY922" s="4"/>
      <c r="DZ922" s="8"/>
      <c r="EA922" s="7"/>
      <c r="EB922" s="7"/>
      <c r="EC922" s="2" t="s">
        <v>239</v>
      </c>
      <c r="ED922" s="2" t="s">
        <v>223</v>
      </c>
      <c r="EE922" s="2" t="s">
        <v>395</v>
      </c>
      <c r="EF922" s="2" t="s">
        <v>4400</v>
      </c>
      <c r="EG922" s="2" t="s">
        <v>238</v>
      </c>
      <c r="EH922" s="2" t="s">
        <v>226</v>
      </c>
      <c r="EI922" s="4"/>
      <c r="EJ922" s="8"/>
      <c r="EK922" s="4"/>
      <c r="EL922" s="8"/>
      <c r="EM922" s="7"/>
      <c r="EN922" s="7"/>
      <c r="EO922" s="2" t="s">
        <v>239</v>
      </c>
      <c r="EP922" s="2" t="s">
        <v>223</v>
      </c>
      <c r="EQ922" s="2" t="s">
        <v>3732</v>
      </c>
      <c r="ER922" s="2" t="s">
        <v>1570</v>
      </c>
      <c r="ES922" s="2" t="s">
        <v>291</v>
      </c>
      <c r="ET922" s="2" t="s">
        <v>226</v>
      </c>
      <c r="EU922" s="4"/>
      <c r="EV922" s="8"/>
      <c r="EW922" s="4"/>
      <c r="EX922" s="8"/>
      <c r="EY922" s="7"/>
      <c r="EZ922" s="7"/>
      <c r="FA922" s="2" t="s">
        <v>239</v>
      </c>
      <c r="FB922" s="2" t="s">
        <v>223</v>
      </c>
      <c r="FC922" s="2" t="s">
        <v>3405</v>
      </c>
      <c r="FD922" s="2" t="s">
        <v>1945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223</v>
      </c>
      <c r="FO922" s="2" t="s">
        <v>1692</v>
      </c>
      <c r="FP922" s="2" t="s">
        <v>1725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239</v>
      </c>
      <c r="FZ922" s="2" t="s">
        <v>223</v>
      </c>
      <c r="GA922" s="2" t="s">
        <v>661</v>
      </c>
      <c r="GB922" s="2" t="s">
        <v>226</v>
      </c>
      <c r="GC922" s="2" t="s">
        <v>238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252</v>
      </c>
      <c r="GL922" s="2" t="s">
        <v>223</v>
      </c>
      <c r="GM922" s="2" t="s">
        <v>226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239</v>
      </c>
      <c r="GX922" s="2" t="s">
        <v>223</v>
      </c>
      <c r="GY922" s="2" t="s">
        <v>776</v>
      </c>
      <c r="GZ922" s="2" t="s">
        <v>3433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236</v>
      </c>
      <c r="HJ922" s="2" t="s">
        <v>223</v>
      </c>
      <c r="HK922" s="2" t="s">
        <v>226</v>
      </c>
      <c r="HL922" s="2" t="s">
        <v>226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239</v>
      </c>
      <c r="HV922" s="2" t="s">
        <v>261</v>
      </c>
      <c r="HW922" s="2" t="s">
        <v>607</v>
      </c>
      <c r="HX922" s="2" t="s">
        <v>1173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252</v>
      </c>
      <c r="IH922" s="2" t="s">
        <v>223</v>
      </c>
      <c r="II922" s="2" t="s">
        <v>226</v>
      </c>
      <c r="IJ922" s="2" t="s">
        <v>226</v>
      </c>
      <c r="IK922" s="2" t="s">
        <v>238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226</v>
      </c>
      <c r="IT922" s="2" t="s">
        <v>226</v>
      </c>
      <c r="IU922" s="2" t="s">
        <v>226</v>
      </c>
      <c r="IV922" s="2" t="s">
        <v>226</v>
      </c>
      <c r="IW922" s="2" t="s">
        <v>226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223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252</v>
      </c>
      <c r="JR922" s="2" t="s">
        <v>223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223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337</v>
      </c>
      <c r="KP922" s="2" t="s">
        <v>223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239</v>
      </c>
      <c r="LB922" s="2" t="s">
        <v>223</v>
      </c>
      <c r="LC922" s="2" t="s">
        <v>1731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239</v>
      </c>
      <c r="LN922" s="2" t="s">
        <v>223</v>
      </c>
      <c r="LO922" s="2" t="s">
        <v>3575</v>
      </c>
      <c r="LP922" s="2" t="s">
        <v>226</v>
      </c>
      <c r="LQ922" s="2" t="s">
        <v>238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226</v>
      </c>
      <c r="ML922" s="2" t="s">
        <v>226</v>
      </c>
      <c r="MM922" s="2" t="s">
        <v>226</v>
      </c>
      <c r="MN922" s="2" t="s">
        <v>226</v>
      </c>
      <c r="MO922" s="2" t="s">
        <v>226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239</v>
      </c>
      <c r="MX922" s="2" t="s">
        <v>223</v>
      </c>
      <c r="MY922" s="2" t="s">
        <v>617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>
        <v>2</v>
      </c>
      <c r="NF922" s="8">
        <v>99.4</v>
      </c>
      <c r="NG922" s="7">
        <v>-1</v>
      </c>
      <c r="NH922" s="7">
        <v>-1</v>
      </c>
      <c r="NI922" s="2" t="s">
        <v>239</v>
      </c>
      <c r="NJ922" s="2" t="s">
        <v>261</v>
      </c>
      <c r="NK922" s="2" t="s">
        <v>1130</v>
      </c>
      <c r="NL922" s="2" t="s">
        <v>630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239</v>
      </c>
      <c r="NV922" s="2" t="s">
        <v>237</v>
      </c>
      <c r="NW922" s="2" t="s">
        <v>604</v>
      </c>
      <c r="NX922" s="2" t="s">
        <v>226</v>
      </c>
      <c r="NY922" s="2" t="s">
        <v>238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252</v>
      </c>
      <c r="OH922" s="2" t="s">
        <v>223</v>
      </c>
      <c r="OI922" s="2" t="s">
        <v>226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252</v>
      </c>
      <c r="OT922" s="2" t="s">
        <v>223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239</v>
      </c>
      <c r="PF922" s="2" t="s">
        <v>223</v>
      </c>
      <c r="PG922" s="2" t="s">
        <v>3085</v>
      </c>
      <c r="PH922" s="2" t="s">
        <v>226</v>
      </c>
      <c r="PI922" s="2" t="s">
        <v>238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226</v>
      </c>
      <c r="PR922" s="2" t="s">
        <v>226</v>
      </c>
      <c r="PS922" s="2" t="s">
        <v>226</v>
      </c>
      <c r="PT922" s="2" t="s">
        <v>226</v>
      </c>
      <c r="PU922" s="2" t="s">
        <v>226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266</v>
      </c>
      <c r="QD922" s="2" t="s">
        <v>223</v>
      </c>
      <c r="QE922" s="2" t="s">
        <v>226</v>
      </c>
      <c r="QF922" s="2" t="s">
        <v>226</v>
      </c>
      <c r="QG922" s="2" t="s">
        <v>238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239</v>
      </c>
      <c r="QP922" s="2" t="s">
        <v>237</v>
      </c>
      <c r="QQ922" s="2" t="s">
        <v>3028</v>
      </c>
      <c r="QR922" s="2" t="s">
        <v>226</v>
      </c>
      <c r="QS922" s="2" t="s">
        <v>238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266</v>
      </c>
      <c r="RB922" s="2" t="s">
        <v>223</v>
      </c>
      <c r="RC922" s="2" t="s">
        <v>226</v>
      </c>
      <c r="RD922" s="2" t="s">
        <v>226</v>
      </c>
      <c r="RE922" s="2" t="s">
        <v>238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226</v>
      </c>
      <c r="RN922" s="2" t="s">
        <v>226</v>
      </c>
      <c r="RO922" s="2" t="s">
        <v>226</v>
      </c>
      <c r="RP922" s="2" t="s">
        <v>226</v>
      </c>
      <c r="RQ922" s="2" t="s">
        <v>226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236</v>
      </c>
      <c r="RZ922" s="2" t="s">
        <v>237</v>
      </c>
      <c r="SA922" s="2" t="s">
        <v>843</v>
      </c>
      <c r="SB922" s="2" t="s">
        <v>226</v>
      </c>
      <c r="SC922" s="2" t="s">
        <v>238</v>
      </c>
      <c r="SD922" s="2" t="s">
        <v>226</v>
      </c>
      <c r="SE922" s="4">
        <v>93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>
        <v>60</v>
      </c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>
        <v>60</v>
      </c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</row>
    <row r="923">
      <c r="A923" s="2" t="s">
        <v>5578</v>
      </c>
      <c r="B923" s="2" t="s">
        <v>577</v>
      </c>
      <c r="C923" s="2" t="s">
        <v>5194</v>
      </c>
      <c r="D923" s="2" t="s">
        <v>486</v>
      </c>
      <c r="E923" s="2" t="s">
        <v>3495</v>
      </c>
      <c r="F923" s="2" t="s">
        <v>5195</v>
      </c>
      <c r="G923" s="2" t="s">
        <v>5196</v>
      </c>
      <c r="H923" s="2" t="s">
        <v>5197</v>
      </c>
      <c r="I923" s="2" t="s">
        <v>5555</v>
      </c>
      <c r="J923" s="2" t="s">
        <v>221</v>
      </c>
      <c r="K923" s="2" t="s">
        <v>795</v>
      </c>
      <c r="L923" s="3">
        <v>63</v>
      </c>
      <c r="M923" s="3">
        <v>66.15</v>
      </c>
      <c r="N923" s="3">
        <v>119.99</v>
      </c>
      <c r="O923" s="2" t="s">
        <v>223</v>
      </c>
      <c r="P923" s="2" t="s">
        <v>224</v>
      </c>
      <c r="Q923" s="2" t="s">
        <v>225</v>
      </c>
      <c r="R923" s="2" t="s">
        <v>226</v>
      </c>
      <c r="S923" s="2" t="s">
        <v>5246</v>
      </c>
      <c r="T923" s="2" t="s">
        <v>228</v>
      </c>
      <c r="U923" s="2" t="s">
        <v>452</v>
      </c>
      <c r="V923" s="2" t="s">
        <v>230</v>
      </c>
      <c r="W923" s="2" t="s">
        <v>4124</v>
      </c>
      <c r="X923" s="2" t="s">
        <v>5200</v>
      </c>
      <c r="Y923" s="2" t="s">
        <v>1121</v>
      </c>
      <c r="Z923" s="4">
        <v>83</v>
      </c>
      <c r="AA923" s="4">
        <f>=ROUNDDOWN(27.6666666666667,0)</f>
      </c>
      <c r="AB923" s="5">
        <v>3</v>
      </c>
      <c r="AC923" s="2" t="s">
        <v>5229</v>
      </c>
      <c r="AD923" s="4">
        <v>50</v>
      </c>
      <c r="AE923" s="4">
        <v>130</v>
      </c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>
        <v>22</v>
      </c>
      <c r="AQ923" s="8">
        <v>1428.13</v>
      </c>
      <c r="AR923" s="4">
        <v>33</v>
      </c>
      <c r="AS923" s="8">
        <v>2264.84</v>
      </c>
      <c r="AT923" s="7">
        <v>-0.3333</v>
      </c>
      <c r="AU923" s="7">
        <v>-0.3694</v>
      </c>
      <c r="AV923" s="4" t="s">
        <v>226</v>
      </c>
      <c r="AW923" s="8" t="s">
        <v>226</v>
      </c>
      <c r="AX923" s="4" t="s">
        <v>226</v>
      </c>
      <c r="AY923" s="8" t="s">
        <v>226</v>
      </c>
      <c r="AZ923" s="7" t="s">
        <v>226</v>
      </c>
      <c r="BA923" s="7" t="s">
        <v>226</v>
      </c>
      <c r="BB923" s="7">
        <v>0.4433</v>
      </c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 t="s">
        <v>226</v>
      </c>
      <c r="BJ923" s="4">
        <v>22</v>
      </c>
      <c r="BK923" s="8">
        <v>1428.13</v>
      </c>
      <c r="BL923" s="2" t="s">
        <v>5579</v>
      </c>
      <c r="BM923" s="7">
        <v>1</v>
      </c>
      <c r="BN923" s="7">
        <v>1</v>
      </c>
      <c r="BO923" s="4">
        <v>2</v>
      </c>
      <c r="BP923" s="8">
        <v>139.74</v>
      </c>
      <c r="BQ923" s="4">
        <v>1</v>
      </c>
      <c r="BR923" s="8">
        <v>69.87</v>
      </c>
      <c r="BS923" s="7">
        <v>1</v>
      </c>
      <c r="BT923" s="7">
        <v>1</v>
      </c>
      <c r="BU923" s="2" t="s">
        <v>239</v>
      </c>
      <c r="BV923" s="2" t="s">
        <v>223</v>
      </c>
      <c r="BW923" s="2" t="s">
        <v>226</v>
      </c>
      <c r="BX923" s="2" t="s">
        <v>1099</v>
      </c>
      <c r="BY923" s="2" t="s">
        <v>238</v>
      </c>
      <c r="BZ923" s="2" t="s">
        <v>226</v>
      </c>
      <c r="CA923" s="4">
        <v>7</v>
      </c>
      <c r="CB923" s="8">
        <v>432.46</v>
      </c>
      <c r="CC923" s="4">
        <v>10</v>
      </c>
      <c r="CD923" s="8">
        <v>702.2</v>
      </c>
      <c r="CE923" s="7">
        <v>-0.3</v>
      </c>
      <c r="CF923" s="7">
        <v>-0.3841</v>
      </c>
      <c r="CG923" s="2" t="s">
        <v>239</v>
      </c>
      <c r="CH923" s="2" t="s">
        <v>223</v>
      </c>
      <c r="CI923" s="2" t="s">
        <v>800</v>
      </c>
      <c r="CJ923" s="2" t="s">
        <v>1186</v>
      </c>
      <c r="CK923" s="2" t="s">
        <v>238</v>
      </c>
      <c r="CL923" s="2" t="s">
        <v>226</v>
      </c>
      <c r="CM923" s="4">
        <v>3</v>
      </c>
      <c r="CN923" s="8">
        <v>209.16</v>
      </c>
      <c r="CO923" s="4"/>
      <c r="CP923" s="8"/>
      <c r="CQ923" s="7"/>
      <c r="CR923" s="7"/>
      <c r="CS923" s="2" t="s">
        <v>239</v>
      </c>
      <c r="CT923" s="2" t="s">
        <v>223</v>
      </c>
      <c r="CU923" s="2" t="s">
        <v>1727</v>
      </c>
      <c r="CV923" s="2" t="s">
        <v>1741</v>
      </c>
      <c r="CW923" s="2" t="s">
        <v>238</v>
      </c>
      <c r="CX923" s="2" t="s">
        <v>226</v>
      </c>
      <c r="CY923" s="4">
        <v>7</v>
      </c>
      <c r="CZ923" s="8">
        <v>480.2</v>
      </c>
      <c r="DA923" s="4">
        <v>7</v>
      </c>
      <c r="DB923" s="8">
        <v>480.2</v>
      </c>
      <c r="DC923" s="7"/>
      <c r="DD923" s="7"/>
      <c r="DE923" s="2" t="s">
        <v>239</v>
      </c>
      <c r="DF923" s="2" t="s">
        <v>223</v>
      </c>
      <c r="DG923" s="2" t="s">
        <v>3262</v>
      </c>
      <c r="DH923" s="2" t="s">
        <v>2367</v>
      </c>
      <c r="DI923" s="2" t="s">
        <v>238</v>
      </c>
      <c r="DJ923" s="2" t="s">
        <v>226</v>
      </c>
      <c r="DK923" s="4">
        <v>3</v>
      </c>
      <c r="DL923" s="8">
        <v>166.57</v>
      </c>
      <c r="DM923" s="4">
        <v>6</v>
      </c>
      <c r="DN923" s="8">
        <v>402.52</v>
      </c>
      <c r="DO923" s="7">
        <v>-0.5</v>
      </c>
      <c r="DP923" s="7">
        <v>-0.5862</v>
      </c>
      <c r="DQ923" s="2" t="s">
        <v>239</v>
      </c>
      <c r="DR923" s="2" t="s">
        <v>223</v>
      </c>
      <c r="DS923" s="2" t="s">
        <v>1727</v>
      </c>
      <c r="DT923" s="2" t="s">
        <v>995</v>
      </c>
      <c r="DU923" s="2" t="s">
        <v>238</v>
      </c>
      <c r="DV923" s="2" t="s">
        <v>226</v>
      </c>
      <c r="DW923" s="4"/>
      <c r="DX923" s="8"/>
      <c r="DY923" s="4">
        <v>1</v>
      </c>
      <c r="DZ923" s="8">
        <v>77.18</v>
      </c>
      <c r="EA923" s="7">
        <v>-1</v>
      </c>
      <c r="EB923" s="7">
        <v>-1</v>
      </c>
      <c r="EC923" s="2" t="s">
        <v>239</v>
      </c>
      <c r="ED923" s="2" t="s">
        <v>223</v>
      </c>
      <c r="EE923" s="2" t="s">
        <v>395</v>
      </c>
      <c r="EF923" s="2" t="s">
        <v>2217</v>
      </c>
      <c r="EG923" s="2" t="s">
        <v>238</v>
      </c>
      <c r="EH923" s="2" t="s">
        <v>226</v>
      </c>
      <c r="EI923" s="4"/>
      <c r="EJ923" s="8"/>
      <c r="EK923" s="4">
        <v>6</v>
      </c>
      <c r="EL923" s="8">
        <v>386.4</v>
      </c>
      <c r="EM923" s="7">
        <v>-1</v>
      </c>
      <c r="EN923" s="7">
        <v>-1</v>
      </c>
      <c r="EO923" s="2" t="s">
        <v>239</v>
      </c>
      <c r="EP923" s="2" t="s">
        <v>223</v>
      </c>
      <c r="EQ923" s="2" t="s">
        <v>3732</v>
      </c>
      <c r="ER923" s="2" t="s">
        <v>1570</v>
      </c>
      <c r="ES923" s="2" t="s">
        <v>291</v>
      </c>
      <c r="ET923" s="2" t="s">
        <v>226</v>
      </c>
      <c r="EU923" s="4"/>
      <c r="EV923" s="8"/>
      <c r="EW923" s="4">
        <v>1</v>
      </c>
      <c r="EX923" s="8">
        <v>73.49</v>
      </c>
      <c r="EY923" s="7">
        <v>-1</v>
      </c>
      <c r="EZ923" s="7">
        <v>-1</v>
      </c>
      <c r="FA923" s="2" t="s">
        <v>239</v>
      </c>
      <c r="FB923" s="2" t="s">
        <v>223</v>
      </c>
      <c r="FC923" s="2" t="s">
        <v>3405</v>
      </c>
      <c r="FD923" s="2" t="s">
        <v>1186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223</v>
      </c>
      <c r="FO923" s="2" t="s">
        <v>1727</v>
      </c>
      <c r="FP923" s="2" t="s">
        <v>1066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239</v>
      </c>
      <c r="FZ923" s="2" t="s">
        <v>223</v>
      </c>
      <c r="GA923" s="2" t="s">
        <v>661</v>
      </c>
      <c r="GB923" s="2" t="s">
        <v>226</v>
      </c>
      <c r="GC923" s="2" t="s">
        <v>238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252</v>
      </c>
      <c r="GL923" s="2" t="s">
        <v>223</v>
      </c>
      <c r="GM923" s="2" t="s">
        <v>226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>
        <v>1</v>
      </c>
      <c r="GT923" s="8">
        <v>72.98</v>
      </c>
      <c r="GU923" s="7">
        <v>-1</v>
      </c>
      <c r="GV923" s="7">
        <v>-1</v>
      </c>
      <c r="GW923" s="2" t="s">
        <v>239</v>
      </c>
      <c r="GX923" s="2" t="s">
        <v>223</v>
      </c>
      <c r="GY923" s="2" t="s">
        <v>776</v>
      </c>
      <c r="GZ923" s="2" t="s">
        <v>1001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236</v>
      </c>
      <c r="HJ923" s="2" t="s">
        <v>223</v>
      </c>
      <c r="HK923" s="2" t="s">
        <v>226</v>
      </c>
      <c r="HL923" s="2" t="s">
        <v>226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239</v>
      </c>
      <c r="HV923" s="2" t="s">
        <v>261</v>
      </c>
      <c r="HW923" s="2" t="s">
        <v>607</v>
      </c>
      <c r="HX923" s="2" t="s">
        <v>3710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252</v>
      </c>
      <c r="IH923" s="2" t="s">
        <v>223</v>
      </c>
      <c r="II923" s="2" t="s">
        <v>226</v>
      </c>
      <c r="IJ923" s="2" t="s">
        <v>226</v>
      </c>
      <c r="IK923" s="2" t="s">
        <v>238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226</v>
      </c>
      <c r="IT923" s="2" t="s">
        <v>226</v>
      </c>
      <c r="IU923" s="2" t="s">
        <v>226</v>
      </c>
      <c r="IV923" s="2" t="s">
        <v>226</v>
      </c>
      <c r="IW923" s="2" t="s">
        <v>226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223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223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223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239</v>
      </c>
      <c r="KP923" s="2" t="s">
        <v>237</v>
      </c>
      <c r="KQ923" s="2" t="s">
        <v>1267</v>
      </c>
      <c r="KR923" s="2" t="s">
        <v>702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239</v>
      </c>
      <c r="LB923" s="2" t="s">
        <v>223</v>
      </c>
      <c r="LC923" s="2" t="s">
        <v>1731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239</v>
      </c>
      <c r="LN923" s="2" t="s">
        <v>223</v>
      </c>
      <c r="LO923" s="2" t="s">
        <v>3575</v>
      </c>
      <c r="LP923" s="2" t="s">
        <v>226</v>
      </c>
      <c r="LQ923" s="2" t="s">
        <v>238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226</v>
      </c>
      <c r="ML923" s="2" t="s">
        <v>226</v>
      </c>
      <c r="MM923" s="2" t="s">
        <v>226</v>
      </c>
      <c r="MN923" s="2" t="s">
        <v>226</v>
      </c>
      <c r="MO923" s="2" t="s">
        <v>226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239</v>
      </c>
      <c r="MX923" s="2" t="s">
        <v>223</v>
      </c>
      <c r="MY923" s="2" t="s">
        <v>617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239</v>
      </c>
      <c r="NJ923" s="2" t="s">
        <v>261</v>
      </c>
      <c r="NK923" s="2" t="s">
        <v>1130</v>
      </c>
      <c r="NL923" s="2" t="s">
        <v>4601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239</v>
      </c>
      <c r="NV923" s="2" t="s">
        <v>237</v>
      </c>
      <c r="NW923" s="2" t="s">
        <v>604</v>
      </c>
      <c r="NX923" s="2" t="s">
        <v>3712</v>
      </c>
      <c r="NY923" s="2" t="s">
        <v>238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252</v>
      </c>
      <c r="OH923" s="2" t="s">
        <v>223</v>
      </c>
      <c r="OI923" s="2" t="s">
        <v>226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252</v>
      </c>
      <c r="OT923" s="2" t="s">
        <v>223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239</v>
      </c>
      <c r="PF923" s="2" t="s">
        <v>223</v>
      </c>
      <c r="PG923" s="2" t="s">
        <v>3085</v>
      </c>
      <c r="PH923" s="2" t="s">
        <v>226</v>
      </c>
      <c r="PI923" s="2" t="s">
        <v>238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226</v>
      </c>
      <c r="PR923" s="2" t="s">
        <v>226</v>
      </c>
      <c r="PS923" s="2" t="s">
        <v>226</v>
      </c>
      <c r="PT923" s="2" t="s">
        <v>226</v>
      </c>
      <c r="PU923" s="2" t="s">
        <v>226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266</v>
      </c>
      <c r="QD923" s="2" t="s">
        <v>223</v>
      </c>
      <c r="QE923" s="2" t="s">
        <v>226</v>
      </c>
      <c r="QF923" s="2" t="s">
        <v>226</v>
      </c>
      <c r="QG923" s="2" t="s">
        <v>238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239</v>
      </c>
      <c r="QP923" s="2" t="s">
        <v>237</v>
      </c>
      <c r="QQ923" s="2" t="s">
        <v>3028</v>
      </c>
      <c r="QR923" s="2" t="s">
        <v>226</v>
      </c>
      <c r="QS923" s="2" t="s">
        <v>238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266</v>
      </c>
      <c r="RB923" s="2" t="s">
        <v>223</v>
      </c>
      <c r="RC923" s="2" t="s">
        <v>226</v>
      </c>
      <c r="RD923" s="2" t="s">
        <v>226</v>
      </c>
      <c r="RE923" s="2" t="s">
        <v>238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226</v>
      </c>
      <c r="RN923" s="2" t="s">
        <v>226</v>
      </c>
      <c r="RO923" s="2" t="s">
        <v>226</v>
      </c>
      <c r="RP923" s="2" t="s">
        <v>226</v>
      </c>
      <c r="RQ923" s="2" t="s">
        <v>226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236</v>
      </c>
      <c r="RZ923" s="2" t="s">
        <v>237</v>
      </c>
      <c r="SA923" s="2" t="s">
        <v>226</v>
      </c>
      <c r="SB923" s="2" t="s">
        <v>226</v>
      </c>
      <c r="SC923" s="2" t="s">
        <v>238</v>
      </c>
      <c r="SD923" s="2" t="s">
        <v>226</v>
      </c>
      <c r="SE923" s="4">
        <v>83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>
        <v>50</v>
      </c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>
        <v>80</v>
      </c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</row>
    <row r="924">
      <c r="A924" s="2" t="s">
        <v>5580</v>
      </c>
      <c r="B924" s="2" t="s">
        <v>577</v>
      </c>
      <c r="C924" s="2" t="s">
        <v>5194</v>
      </c>
      <c r="D924" s="2" t="s">
        <v>486</v>
      </c>
      <c r="E924" s="2" t="s">
        <v>3495</v>
      </c>
      <c r="F924" s="2" t="s">
        <v>5195</v>
      </c>
      <c r="G924" s="2" t="s">
        <v>5196</v>
      </c>
      <c r="H924" s="2" t="s">
        <v>5197</v>
      </c>
      <c r="I924" s="2" t="s">
        <v>5555</v>
      </c>
      <c r="J924" s="2" t="s">
        <v>268</v>
      </c>
      <c r="K924" s="2" t="s">
        <v>795</v>
      </c>
      <c r="L924" s="3">
        <v>72</v>
      </c>
      <c r="M924" s="3">
        <v>75.6</v>
      </c>
      <c r="N924" s="3">
        <v>139.99</v>
      </c>
      <c r="O924" s="2" t="s">
        <v>223</v>
      </c>
      <c r="P924" s="2" t="s">
        <v>224</v>
      </c>
      <c r="Q924" s="2" t="s">
        <v>225</v>
      </c>
      <c r="R924" s="2" t="s">
        <v>226</v>
      </c>
      <c r="S924" s="2" t="s">
        <v>5246</v>
      </c>
      <c r="T924" s="2" t="s">
        <v>228</v>
      </c>
      <c r="U924" s="2" t="s">
        <v>452</v>
      </c>
      <c r="V924" s="2" t="s">
        <v>230</v>
      </c>
      <c r="W924" s="2" t="s">
        <v>4124</v>
      </c>
      <c r="X924" s="2" t="s">
        <v>5200</v>
      </c>
      <c r="Y924" s="2" t="s">
        <v>1121</v>
      </c>
      <c r="Z924" s="4">
        <v>54</v>
      </c>
      <c r="AA924" s="4">
        <f>=ROUNDDOWN(54,0)</f>
      </c>
      <c r="AB924" s="5">
        <v>1</v>
      </c>
      <c r="AC924" s="2" t="s">
        <v>5250</v>
      </c>
      <c r="AD924" s="4">
        <v>30</v>
      </c>
      <c r="AE924" s="4">
        <v>30</v>
      </c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>
        <v>17</v>
      </c>
      <c r="AQ924" s="8">
        <v>1363.23</v>
      </c>
      <c r="AR924" s="4">
        <v>40</v>
      </c>
      <c r="AS924" s="8">
        <v>3199.56</v>
      </c>
      <c r="AT924" s="7">
        <v>-0.575</v>
      </c>
      <c r="AU924" s="7">
        <v>-0.5739</v>
      </c>
      <c r="AV924" s="4" t="s">
        <v>226</v>
      </c>
      <c r="AW924" s="8" t="s">
        <v>226</v>
      </c>
      <c r="AX924" s="4" t="s">
        <v>226</v>
      </c>
      <c r="AY924" s="8" t="s">
        <v>226</v>
      </c>
      <c r="AZ924" s="7" t="s">
        <v>226</v>
      </c>
      <c r="BA924" s="7" t="s">
        <v>226</v>
      </c>
      <c r="BB924" s="7">
        <v>0.4232</v>
      </c>
      <c r="BC924" s="4" t="s">
        <v>226</v>
      </c>
      <c r="BD924" s="8" t="s">
        <v>226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 t="s">
        <v>226</v>
      </c>
      <c r="BJ924" s="4">
        <v>17</v>
      </c>
      <c r="BK924" s="8">
        <v>1363.23</v>
      </c>
      <c r="BL924" s="2" t="s">
        <v>5581</v>
      </c>
      <c r="BM924" s="7">
        <v>1</v>
      </c>
      <c r="BN924" s="7">
        <v>1</v>
      </c>
      <c r="BO924" s="4">
        <v>7</v>
      </c>
      <c r="BP924" s="8">
        <v>578.83</v>
      </c>
      <c r="BQ924" s="4">
        <v>15</v>
      </c>
      <c r="BR924" s="8">
        <v>1240.35</v>
      </c>
      <c r="BS924" s="7">
        <v>-0.5333</v>
      </c>
      <c r="BT924" s="7">
        <v>-0.5333</v>
      </c>
      <c r="BU924" s="2" t="s">
        <v>239</v>
      </c>
      <c r="BV924" s="2" t="s">
        <v>223</v>
      </c>
      <c r="BW924" s="2" t="s">
        <v>226</v>
      </c>
      <c r="BX924" s="2" t="s">
        <v>3227</v>
      </c>
      <c r="BY924" s="2" t="s">
        <v>238</v>
      </c>
      <c r="BZ924" s="2" t="s">
        <v>226</v>
      </c>
      <c r="CA924" s="4">
        <v>3</v>
      </c>
      <c r="CB924" s="8">
        <v>221.13</v>
      </c>
      <c r="CC924" s="4">
        <v>8</v>
      </c>
      <c r="CD924" s="8">
        <v>628.96</v>
      </c>
      <c r="CE924" s="7">
        <v>-0.625</v>
      </c>
      <c r="CF924" s="7">
        <v>-0.6484</v>
      </c>
      <c r="CG924" s="2" t="s">
        <v>239</v>
      </c>
      <c r="CH924" s="2" t="s">
        <v>223</v>
      </c>
      <c r="CI924" s="2" t="s">
        <v>800</v>
      </c>
      <c r="CJ924" s="2" t="s">
        <v>5248</v>
      </c>
      <c r="CK924" s="2" t="s">
        <v>238</v>
      </c>
      <c r="CL924" s="2" t="s">
        <v>226</v>
      </c>
      <c r="CM924" s="4">
        <v>3</v>
      </c>
      <c r="CN924" s="8">
        <v>246.39</v>
      </c>
      <c r="CO924" s="4">
        <v>2</v>
      </c>
      <c r="CP924" s="8">
        <v>175.2</v>
      </c>
      <c r="CQ924" s="7">
        <v>0.5</v>
      </c>
      <c r="CR924" s="7">
        <v>0.4063</v>
      </c>
      <c r="CS924" s="2" t="s">
        <v>239</v>
      </c>
      <c r="CT924" s="2" t="s">
        <v>223</v>
      </c>
      <c r="CU924" s="2" t="s">
        <v>597</v>
      </c>
      <c r="CV924" s="2" t="s">
        <v>4388</v>
      </c>
      <c r="CW924" s="2" t="s">
        <v>238</v>
      </c>
      <c r="CX924" s="2" t="s">
        <v>226</v>
      </c>
      <c r="CY924" s="4">
        <v>1</v>
      </c>
      <c r="CZ924" s="8">
        <v>78.4</v>
      </c>
      <c r="DA924" s="4">
        <v>2</v>
      </c>
      <c r="DB924" s="8">
        <v>156.8</v>
      </c>
      <c r="DC924" s="7">
        <v>-0.5</v>
      </c>
      <c r="DD924" s="7">
        <v>-0.5</v>
      </c>
      <c r="DE924" s="2" t="s">
        <v>239</v>
      </c>
      <c r="DF924" s="2" t="s">
        <v>223</v>
      </c>
      <c r="DG924" s="2" t="s">
        <v>3262</v>
      </c>
      <c r="DH924" s="2" t="s">
        <v>1678</v>
      </c>
      <c r="DI924" s="2" t="s">
        <v>238</v>
      </c>
      <c r="DJ924" s="2" t="s">
        <v>226</v>
      </c>
      <c r="DK924" s="4"/>
      <c r="DL924" s="8"/>
      <c r="DM924" s="4">
        <v>4</v>
      </c>
      <c r="DN924" s="8">
        <v>307.61</v>
      </c>
      <c r="DO924" s="7">
        <v>-1</v>
      </c>
      <c r="DP924" s="7">
        <v>-1</v>
      </c>
      <c r="DQ924" s="2" t="s">
        <v>239</v>
      </c>
      <c r="DR924" s="2" t="s">
        <v>223</v>
      </c>
      <c r="DS924" s="2" t="s">
        <v>597</v>
      </c>
      <c r="DT924" s="2" t="s">
        <v>1610</v>
      </c>
      <c r="DU924" s="2" t="s">
        <v>238</v>
      </c>
      <c r="DV924" s="2" t="s">
        <v>226</v>
      </c>
      <c r="DW924" s="4">
        <v>1</v>
      </c>
      <c r="DX924" s="8">
        <v>88.2</v>
      </c>
      <c r="DY924" s="4"/>
      <c r="DZ924" s="8"/>
      <c r="EA924" s="7"/>
      <c r="EB924" s="7"/>
      <c r="EC924" s="2" t="s">
        <v>239</v>
      </c>
      <c r="ED924" s="2" t="s">
        <v>223</v>
      </c>
      <c r="EE924" s="2" t="s">
        <v>395</v>
      </c>
      <c r="EF924" s="2" t="s">
        <v>300</v>
      </c>
      <c r="EG924" s="2" t="s">
        <v>238</v>
      </c>
      <c r="EH924" s="2" t="s">
        <v>226</v>
      </c>
      <c r="EI924" s="4">
        <v>2</v>
      </c>
      <c r="EJ924" s="8">
        <v>150.28</v>
      </c>
      <c r="EK924" s="4">
        <v>6</v>
      </c>
      <c r="EL924" s="8">
        <v>450.84</v>
      </c>
      <c r="EM924" s="7">
        <v>-0.6667</v>
      </c>
      <c r="EN924" s="7">
        <v>-0.6667</v>
      </c>
      <c r="EO924" s="2" t="s">
        <v>239</v>
      </c>
      <c r="EP924" s="2" t="s">
        <v>223</v>
      </c>
      <c r="EQ924" s="2" t="s">
        <v>3732</v>
      </c>
      <c r="ER924" s="2" t="s">
        <v>3028</v>
      </c>
      <c r="ES924" s="2" t="s">
        <v>291</v>
      </c>
      <c r="ET924" s="2" t="s">
        <v>226</v>
      </c>
      <c r="EU924" s="4"/>
      <c r="EV924" s="8"/>
      <c r="EW924" s="4"/>
      <c r="EX924" s="8"/>
      <c r="EY924" s="7"/>
      <c r="EZ924" s="7"/>
      <c r="FA924" s="2" t="s">
        <v>239</v>
      </c>
      <c r="FB924" s="2" t="s">
        <v>223</v>
      </c>
      <c r="FC924" s="2" t="s">
        <v>3405</v>
      </c>
      <c r="FD924" s="2" t="s">
        <v>1774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223</v>
      </c>
      <c r="FO924" s="2" t="s">
        <v>597</v>
      </c>
      <c r="FP924" s="2" t="s">
        <v>1638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239</v>
      </c>
      <c r="FZ924" s="2" t="s">
        <v>223</v>
      </c>
      <c r="GA924" s="2" t="s">
        <v>661</v>
      </c>
      <c r="GB924" s="2" t="s">
        <v>226</v>
      </c>
      <c r="GC924" s="2" t="s">
        <v>238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252</v>
      </c>
      <c r="GL924" s="2" t="s">
        <v>223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>
        <v>1</v>
      </c>
      <c r="GT924" s="8">
        <v>85.16</v>
      </c>
      <c r="GU924" s="7">
        <v>-1</v>
      </c>
      <c r="GV924" s="7">
        <v>-1</v>
      </c>
      <c r="GW924" s="2" t="s">
        <v>239</v>
      </c>
      <c r="GX924" s="2" t="s">
        <v>223</v>
      </c>
      <c r="GY924" s="2" t="s">
        <v>776</v>
      </c>
      <c r="GZ924" s="2" t="s">
        <v>848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236</v>
      </c>
      <c r="HJ924" s="2" t="s">
        <v>223</v>
      </c>
      <c r="HK924" s="2" t="s">
        <v>226</v>
      </c>
      <c r="HL924" s="2" t="s">
        <v>226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239</v>
      </c>
      <c r="HV924" s="2" t="s">
        <v>261</v>
      </c>
      <c r="HW924" s="2" t="s">
        <v>607</v>
      </c>
      <c r="HX924" s="2" t="s">
        <v>752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252</v>
      </c>
      <c r="IH924" s="2" t="s">
        <v>223</v>
      </c>
      <c r="II924" s="2" t="s">
        <v>226</v>
      </c>
      <c r="IJ924" s="2" t="s">
        <v>226</v>
      </c>
      <c r="IK924" s="2" t="s">
        <v>238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226</v>
      </c>
      <c r="IT924" s="2" t="s">
        <v>226</v>
      </c>
      <c r="IU924" s="2" t="s">
        <v>226</v>
      </c>
      <c r="IV924" s="2" t="s">
        <v>226</v>
      </c>
      <c r="IW924" s="2" t="s">
        <v>226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223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252</v>
      </c>
      <c r="JR924" s="2" t="s">
        <v>223</v>
      </c>
      <c r="JS924" s="2" t="s">
        <v>226</v>
      </c>
      <c r="JT924" s="2" t="s">
        <v>226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223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239</v>
      </c>
      <c r="KP924" s="2" t="s">
        <v>223</v>
      </c>
      <c r="KQ924" s="2" t="s">
        <v>4201</v>
      </c>
      <c r="KR924" s="2" t="s">
        <v>1272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239</v>
      </c>
      <c r="LB924" s="2" t="s">
        <v>223</v>
      </c>
      <c r="LC924" s="2" t="s">
        <v>1731</v>
      </c>
      <c r="LD924" s="2" t="s">
        <v>3475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239</v>
      </c>
      <c r="LN924" s="2" t="s">
        <v>223</v>
      </c>
      <c r="LO924" s="2" t="s">
        <v>3575</v>
      </c>
      <c r="LP924" s="2" t="s">
        <v>226</v>
      </c>
      <c r="LQ924" s="2" t="s">
        <v>238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226</v>
      </c>
      <c r="ML924" s="2" t="s">
        <v>226</v>
      </c>
      <c r="MM924" s="2" t="s">
        <v>226</v>
      </c>
      <c r="MN924" s="2" t="s">
        <v>226</v>
      </c>
      <c r="MO924" s="2" t="s">
        <v>226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239</v>
      </c>
      <c r="MX924" s="2" t="s">
        <v>223</v>
      </c>
      <c r="MY924" s="2" t="s">
        <v>617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>
        <v>2</v>
      </c>
      <c r="NF924" s="8">
        <v>154.64</v>
      </c>
      <c r="NG924" s="7">
        <v>-1</v>
      </c>
      <c r="NH924" s="7">
        <v>-1</v>
      </c>
      <c r="NI924" s="2" t="s">
        <v>239</v>
      </c>
      <c r="NJ924" s="2" t="s">
        <v>261</v>
      </c>
      <c r="NK924" s="2" t="s">
        <v>1130</v>
      </c>
      <c r="NL924" s="2" t="s">
        <v>3271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239</v>
      </c>
      <c r="NV924" s="2" t="s">
        <v>237</v>
      </c>
      <c r="NW924" s="2" t="s">
        <v>604</v>
      </c>
      <c r="NX924" s="2" t="s">
        <v>641</v>
      </c>
      <c r="NY924" s="2" t="s">
        <v>238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252</v>
      </c>
      <c r="OH924" s="2" t="s">
        <v>223</v>
      </c>
      <c r="OI924" s="2" t="s">
        <v>226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252</v>
      </c>
      <c r="OT924" s="2" t="s">
        <v>223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239</v>
      </c>
      <c r="PF924" s="2" t="s">
        <v>223</v>
      </c>
      <c r="PG924" s="2" t="s">
        <v>3085</v>
      </c>
      <c r="PH924" s="2" t="s">
        <v>226</v>
      </c>
      <c r="PI924" s="2" t="s">
        <v>238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226</v>
      </c>
      <c r="PR924" s="2" t="s">
        <v>226</v>
      </c>
      <c r="PS924" s="2" t="s">
        <v>226</v>
      </c>
      <c r="PT924" s="2" t="s">
        <v>226</v>
      </c>
      <c r="PU924" s="2" t="s">
        <v>226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266</v>
      </c>
      <c r="QD924" s="2" t="s">
        <v>223</v>
      </c>
      <c r="QE924" s="2" t="s">
        <v>226</v>
      </c>
      <c r="QF924" s="2" t="s">
        <v>226</v>
      </c>
      <c r="QG924" s="2" t="s">
        <v>238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239</v>
      </c>
      <c r="QP924" s="2" t="s">
        <v>237</v>
      </c>
      <c r="QQ924" s="2" t="s">
        <v>3028</v>
      </c>
      <c r="QR924" s="2" t="s">
        <v>226</v>
      </c>
      <c r="QS924" s="2" t="s">
        <v>238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266</v>
      </c>
      <c r="RB924" s="2" t="s">
        <v>223</v>
      </c>
      <c r="RC924" s="2" t="s">
        <v>226</v>
      </c>
      <c r="RD924" s="2" t="s">
        <v>226</v>
      </c>
      <c r="RE924" s="2" t="s">
        <v>238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226</v>
      </c>
      <c r="RN924" s="2" t="s">
        <v>226</v>
      </c>
      <c r="RO924" s="2" t="s">
        <v>226</v>
      </c>
      <c r="RP924" s="2" t="s">
        <v>226</v>
      </c>
      <c r="RQ924" s="2" t="s">
        <v>226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236</v>
      </c>
      <c r="RZ924" s="2" t="s">
        <v>237</v>
      </c>
      <c r="SA924" s="2" t="s">
        <v>226</v>
      </c>
      <c r="SB924" s="2" t="s">
        <v>226</v>
      </c>
      <c r="SC924" s="2" t="s">
        <v>238</v>
      </c>
      <c r="SD924" s="2" t="s">
        <v>226</v>
      </c>
      <c r="SE924" s="4">
        <v>54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>
        <v>30</v>
      </c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</row>
    <row r="925">
      <c r="A925" s="2" t="s">
        <v>5582</v>
      </c>
      <c r="B925" s="2" t="s">
        <v>577</v>
      </c>
      <c r="C925" s="2" t="s">
        <v>5194</v>
      </c>
      <c r="D925" s="2" t="s">
        <v>486</v>
      </c>
      <c r="E925" s="2" t="s">
        <v>3495</v>
      </c>
      <c r="F925" s="2" t="s">
        <v>5195</v>
      </c>
      <c r="G925" s="2" t="s">
        <v>5196</v>
      </c>
      <c r="H925" s="2" t="s">
        <v>5197</v>
      </c>
      <c r="I925" s="2" t="s">
        <v>5555</v>
      </c>
      <c r="J925" s="2" t="s">
        <v>582</v>
      </c>
      <c r="K925" s="2" t="s">
        <v>1341</v>
      </c>
      <c r="L925" s="3">
        <v>46.53</v>
      </c>
      <c r="M925" s="3">
        <v>48.86</v>
      </c>
      <c r="N925" s="3">
        <v>89.99</v>
      </c>
      <c r="O925" s="2" t="s">
        <v>223</v>
      </c>
      <c r="P925" s="2" t="s">
        <v>224</v>
      </c>
      <c r="Q925" s="2" t="s">
        <v>225</v>
      </c>
      <c r="R925" s="2" t="s">
        <v>226</v>
      </c>
      <c r="S925" s="2" t="s">
        <v>5228</v>
      </c>
      <c r="T925" s="2" t="s">
        <v>228</v>
      </c>
      <c r="U925" s="2" t="s">
        <v>229</v>
      </c>
      <c r="V925" s="2" t="s">
        <v>230</v>
      </c>
      <c r="W925" s="2" t="s">
        <v>4124</v>
      </c>
      <c r="X925" s="2" t="s">
        <v>5200</v>
      </c>
      <c r="Y925" s="2" t="s">
        <v>1121</v>
      </c>
      <c r="Z925" s="4">
        <v>341</v>
      </c>
      <c r="AA925" s="4">
        <f>=ROUNDDOWN(170.5,0)</f>
      </c>
      <c r="AB925" s="5">
        <v>2</v>
      </c>
      <c r="AC925" s="2" t="s">
        <v>226</v>
      </c>
      <c r="AD925" s="4"/>
      <c r="AE925" s="4"/>
      <c r="AF925" s="6">
        <v>66</v>
      </c>
      <c r="AG925" s="6"/>
      <c r="AH925" s="7">
        <v>1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>
        <v>7</v>
      </c>
      <c r="AQ925" s="8">
        <v>341.99</v>
      </c>
      <c r="AR925" s="4">
        <v>4</v>
      </c>
      <c r="AS925" s="8">
        <v>221.6</v>
      </c>
      <c r="AT925" s="7">
        <v>0.75</v>
      </c>
      <c r="AU925" s="7">
        <v>0.5433</v>
      </c>
      <c r="AV925" s="4">
        <v>43</v>
      </c>
      <c r="AW925" s="8">
        <v>2949.32</v>
      </c>
      <c r="AX925" s="4">
        <v>53</v>
      </c>
      <c r="AY925" s="8">
        <v>3865.5</v>
      </c>
      <c r="AZ925" s="7">
        <v>-0.1887</v>
      </c>
      <c r="BA925" s="7">
        <v>-0.237</v>
      </c>
      <c r="BB925" s="7">
        <v>0.116</v>
      </c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>
        <v>0.0886</v>
      </c>
      <c r="BJ925" s="4">
        <v>7</v>
      </c>
      <c r="BK925" s="8">
        <v>341.99</v>
      </c>
      <c r="BL925" s="2" t="s">
        <v>5583</v>
      </c>
      <c r="BM925" s="7">
        <v>1</v>
      </c>
      <c r="BN925" s="7">
        <v>1</v>
      </c>
      <c r="BO925" s="4">
        <v>3</v>
      </c>
      <c r="BP925" s="8">
        <v>159.45</v>
      </c>
      <c r="BQ925" s="4"/>
      <c r="BR925" s="8"/>
      <c r="BS925" s="7"/>
      <c r="BT925" s="7"/>
      <c r="BU925" s="2" t="s">
        <v>239</v>
      </c>
      <c r="BV925" s="2" t="s">
        <v>223</v>
      </c>
      <c r="BW925" s="2" t="s">
        <v>226</v>
      </c>
      <c r="BX925" s="2" t="s">
        <v>1099</v>
      </c>
      <c r="BY925" s="2" t="s">
        <v>238</v>
      </c>
      <c r="BZ925" s="2" t="s">
        <v>226</v>
      </c>
      <c r="CA925" s="4">
        <v>3</v>
      </c>
      <c r="CB925" s="8">
        <v>131.94</v>
      </c>
      <c r="CC925" s="4"/>
      <c r="CD925" s="8"/>
      <c r="CE925" s="7"/>
      <c r="CF925" s="7"/>
      <c r="CG925" s="2" t="s">
        <v>239</v>
      </c>
      <c r="CH925" s="2" t="s">
        <v>223</v>
      </c>
      <c r="CI925" s="2" t="s">
        <v>800</v>
      </c>
      <c r="CJ925" s="2" t="s">
        <v>593</v>
      </c>
      <c r="CK925" s="2" t="s">
        <v>238</v>
      </c>
      <c r="CL925" s="2" t="s">
        <v>226</v>
      </c>
      <c r="CM925" s="4"/>
      <c r="CN925" s="8"/>
      <c r="CO925" s="4"/>
      <c r="CP925" s="8"/>
      <c r="CQ925" s="7"/>
      <c r="CR925" s="7"/>
      <c r="CS925" s="2" t="s">
        <v>239</v>
      </c>
      <c r="CT925" s="2" t="s">
        <v>223</v>
      </c>
      <c r="CU925" s="2" t="s">
        <v>1727</v>
      </c>
      <c r="CV925" s="2" t="s">
        <v>3278</v>
      </c>
      <c r="CW925" s="2" t="s">
        <v>238</v>
      </c>
      <c r="CX925" s="2" t="s">
        <v>226</v>
      </c>
      <c r="CY925" s="4">
        <v>1</v>
      </c>
      <c r="CZ925" s="8">
        <v>50.6</v>
      </c>
      <c r="DA925" s="4">
        <v>1</v>
      </c>
      <c r="DB925" s="8">
        <v>50.6</v>
      </c>
      <c r="DC925" s="7"/>
      <c r="DD925" s="7"/>
      <c r="DE925" s="2" t="s">
        <v>239</v>
      </c>
      <c r="DF925" s="2" t="s">
        <v>223</v>
      </c>
      <c r="DG925" s="2" t="s">
        <v>3262</v>
      </c>
      <c r="DH925" s="2" t="s">
        <v>1631</v>
      </c>
      <c r="DI925" s="2" t="s">
        <v>238</v>
      </c>
      <c r="DJ925" s="2" t="s">
        <v>226</v>
      </c>
      <c r="DK925" s="4"/>
      <c r="DL925" s="8"/>
      <c r="DM925" s="4"/>
      <c r="DN925" s="8"/>
      <c r="DO925" s="7"/>
      <c r="DP925" s="7"/>
      <c r="DQ925" s="2" t="s">
        <v>239</v>
      </c>
      <c r="DR925" s="2" t="s">
        <v>223</v>
      </c>
      <c r="DS925" s="2" t="s">
        <v>1727</v>
      </c>
      <c r="DT925" s="2" t="s">
        <v>3732</v>
      </c>
      <c r="DU925" s="2" t="s">
        <v>238</v>
      </c>
      <c r="DV925" s="2" t="s">
        <v>226</v>
      </c>
      <c r="DW925" s="4"/>
      <c r="DX925" s="8"/>
      <c r="DY925" s="4">
        <v>3</v>
      </c>
      <c r="DZ925" s="8">
        <v>171</v>
      </c>
      <c r="EA925" s="7">
        <v>-1</v>
      </c>
      <c r="EB925" s="7">
        <v>-1</v>
      </c>
      <c r="EC925" s="2" t="s">
        <v>239</v>
      </c>
      <c r="ED925" s="2" t="s">
        <v>223</v>
      </c>
      <c r="EE925" s="2" t="s">
        <v>395</v>
      </c>
      <c r="EF925" s="2" t="s">
        <v>300</v>
      </c>
      <c r="EG925" s="2" t="s">
        <v>238</v>
      </c>
      <c r="EH925" s="2" t="s">
        <v>226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223</v>
      </c>
      <c r="EQ925" s="2" t="s">
        <v>3732</v>
      </c>
      <c r="ER925" s="2" t="s">
        <v>1227</v>
      </c>
      <c r="ES925" s="2" t="s">
        <v>291</v>
      </c>
      <c r="ET925" s="2" t="s">
        <v>226</v>
      </c>
      <c r="EU925" s="4"/>
      <c r="EV925" s="8"/>
      <c r="EW925" s="4"/>
      <c r="EX925" s="8"/>
      <c r="EY925" s="7"/>
      <c r="EZ925" s="7"/>
      <c r="FA925" s="2" t="s">
        <v>239</v>
      </c>
      <c r="FB925" s="2" t="s">
        <v>223</v>
      </c>
      <c r="FC925" s="2" t="s">
        <v>3405</v>
      </c>
      <c r="FD925" s="2" t="s">
        <v>743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223</v>
      </c>
      <c r="FO925" s="2" t="s">
        <v>1727</v>
      </c>
      <c r="FP925" s="2" t="s">
        <v>226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239</v>
      </c>
      <c r="FZ925" s="2" t="s">
        <v>223</v>
      </c>
      <c r="GA925" s="2" t="s">
        <v>661</v>
      </c>
      <c r="GB925" s="2" t="s">
        <v>226</v>
      </c>
      <c r="GC925" s="2" t="s">
        <v>238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252</v>
      </c>
      <c r="GL925" s="2" t="s">
        <v>223</v>
      </c>
      <c r="GM925" s="2" t="s">
        <v>226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239</v>
      </c>
      <c r="GX925" s="2" t="s">
        <v>223</v>
      </c>
      <c r="GY925" s="2" t="s">
        <v>776</v>
      </c>
      <c r="GZ925" s="2" t="s">
        <v>898</v>
      </c>
      <c r="HA925" s="2" t="s">
        <v>238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236</v>
      </c>
      <c r="HJ925" s="2" t="s">
        <v>223</v>
      </c>
      <c r="HK925" s="2" t="s">
        <v>226</v>
      </c>
      <c r="HL925" s="2" t="s">
        <v>226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239</v>
      </c>
      <c r="HV925" s="2" t="s">
        <v>261</v>
      </c>
      <c r="HW925" s="2" t="s">
        <v>607</v>
      </c>
      <c r="HX925" s="2" t="s">
        <v>1869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252</v>
      </c>
      <c r="IH925" s="2" t="s">
        <v>223</v>
      </c>
      <c r="II925" s="2" t="s">
        <v>226</v>
      </c>
      <c r="IJ925" s="2" t="s">
        <v>226</v>
      </c>
      <c r="IK925" s="2" t="s">
        <v>238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226</v>
      </c>
      <c r="IT925" s="2" t="s">
        <v>226</v>
      </c>
      <c r="IU925" s="2" t="s">
        <v>226</v>
      </c>
      <c r="IV925" s="2" t="s">
        <v>226</v>
      </c>
      <c r="IW925" s="2" t="s">
        <v>226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223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337</v>
      </c>
      <c r="JR925" s="2" t="s">
        <v>223</v>
      </c>
      <c r="JS925" s="2" t="s">
        <v>226</v>
      </c>
      <c r="JT925" s="2" t="s">
        <v>226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223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337</v>
      </c>
      <c r="KP925" s="2" t="s">
        <v>223</v>
      </c>
      <c r="KQ925" s="2" t="s">
        <v>226</v>
      </c>
      <c r="KR925" s="2" t="s">
        <v>226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239</v>
      </c>
      <c r="LB925" s="2" t="s">
        <v>223</v>
      </c>
      <c r="LC925" s="2" t="s">
        <v>1731</v>
      </c>
      <c r="LD925" s="2" t="s">
        <v>226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239</v>
      </c>
      <c r="LN925" s="2" t="s">
        <v>223</v>
      </c>
      <c r="LO925" s="2" t="s">
        <v>3575</v>
      </c>
      <c r="LP925" s="2" t="s">
        <v>226</v>
      </c>
      <c r="LQ925" s="2" t="s">
        <v>238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226</v>
      </c>
      <c r="ML925" s="2" t="s">
        <v>226</v>
      </c>
      <c r="MM925" s="2" t="s">
        <v>226</v>
      </c>
      <c r="MN925" s="2" t="s">
        <v>226</v>
      </c>
      <c r="MO925" s="2" t="s">
        <v>226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239</v>
      </c>
      <c r="MX925" s="2" t="s">
        <v>223</v>
      </c>
      <c r="MY925" s="2" t="s">
        <v>617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239</v>
      </c>
      <c r="NJ925" s="2" t="s">
        <v>261</v>
      </c>
      <c r="NK925" s="2" t="s">
        <v>1130</v>
      </c>
      <c r="NL925" s="2" t="s">
        <v>627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239</v>
      </c>
      <c r="NV925" s="2" t="s">
        <v>237</v>
      </c>
      <c r="NW925" s="2" t="s">
        <v>604</v>
      </c>
      <c r="NX925" s="2" t="s">
        <v>760</v>
      </c>
      <c r="NY925" s="2" t="s">
        <v>238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252</v>
      </c>
      <c r="OH925" s="2" t="s">
        <v>223</v>
      </c>
      <c r="OI925" s="2" t="s">
        <v>226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252</v>
      </c>
      <c r="OT925" s="2" t="s">
        <v>223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239</v>
      </c>
      <c r="PF925" s="2" t="s">
        <v>223</v>
      </c>
      <c r="PG925" s="2" t="s">
        <v>3085</v>
      </c>
      <c r="PH925" s="2" t="s">
        <v>226</v>
      </c>
      <c r="PI925" s="2" t="s">
        <v>238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226</v>
      </c>
      <c r="PR925" s="2" t="s">
        <v>226</v>
      </c>
      <c r="PS925" s="2" t="s">
        <v>226</v>
      </c>
      <c r="PT925" s="2" t="s">
        <v>226</v>
      </c>
      <c r="PU925" s="2" t="s">
        <v>226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266</v>
      </c>
      <c r="QD925" s="2" t="s">
        <v>223</v>
      </c>
      <c r="QE925" s="2" t="s">
        <v>226</v>
      </c>
      <c r="QF925" s="2" t="s">
        <v>226</v>
      </c>
      <c r="QG925" s="2" t="s">
        <v>238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239</v>
      </c>
      <c r="QP925" s="2" t="s">
        <v>237</v>
      </c>
      <c r="QQ925" s="2" t="s">
        <v>3028</v>
      </c>
      <c r="QR925" s="2" t="s">
        <v>226</v>
      </c>
      <c r="QS925" s="2" t="s">
        <v>238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266</v>
      </c>
      <c r="RB925" s="2" t="s">
        <v>223</v>
      </c>
      <c r="RC925" s="2" t="s">
        <v>226</v>
      </c>
      <c r="RD925" s="2" t="s">
        <v>226</v>
      </c>
      <c r="RE925" s="2" t="s">
        <v>238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226</v>
      </c>
      <c r="RN925" s="2" t="s">
        <v>226</v>
      </c>
      <c r="RO925" s="2" t="s">
        <v>226</v>
      </c>
      <c r="RP925" s="2" t="s">
        <v>226</v>
      </c>
      <c r="RQ925" s="2" t="s">
        <v>226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236</v>
      </c>
      <c r="RZ925" s="2" t="s">
        <v>237</v>
      </c>
      <c r="SA925" s="2" t="s">
        <v>843</v>
      </c>
      <c r="SB925" s="2" t="s">
        <v>226</v>
      </c>
      <c r="SC925" s="2" t="s">
        <v>238</v>
      </c>
      <c r="SD925" s="2" t="s">
        <v>226</v>
      </c>
      <c r="SE925" s="4">
        <v>341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</row>
    <row r="926">
      <c r="A926" s="2" t="s">
        <v>5584</v>
      </c>
      <c r="B926" s="2" t="s">
        <v>577</v>
      </c>
      <c r="C926" s="2" t="s">
        <v>5194</v>
      </c>
      <c r="D926" s="2" t="s">
        <v>486</v>
      </c>
      <c r="E926" s="2" t="s">
        <v>3495</v>
      </c>
      <c r="F926" s="2" t="s">
        <v>5195</v>
      </c>
      <c r="G926" s="2" t="s">
        <v>5196</v>
      </c>
      <c r="H926" s="2" t="s">
        <v>5197</v>
      </c>
      <c r="I926" s="2" t="s">
        <v>5555</v>
      </c>
      <c r="J926" s="2" t="s">
        <v>221</v>
      </c>
      <c r="K926" s="2" t="s">
        <v>1341</v>
      </c>
      <c r="L926" s="3">
        <v>63</v>
      </c>
      <c r="M926" s="3">
        <v>66.15</v>
      </c>
      <c r="N926" s="3">
        <v>119.99</v>
      </c>
      <c r="O926" s="2" t="s">
        <v>223</v>
      </c>
      <c r="P926" s="2" t="s">
        <v>224</v>
      </c>
      <c r="Q926" s="2" t="s">
        <v>225</v>
      </c>
      <c r="R926" s="2" t="s">
        <v>226</v>
      </c>
      <c r="S926" s="2" t="s">
        <v>5228</v>
      </c>
      <c r="T926" s="2" t="s">
        <v>228</v>
      </c>
      <c r="U926" s="2" t="s">
        <v>452</v>
      </c>
      <c r="V926" s="2" t="s">
        <v>230</v>
      </c>
      <c r="W926" s="2" t="s">
        <v>4124</v>
      </c>
      <c r="X926" s="2" t="s">
        <v>5200</v>
      </c>
      <c r="Y926" s="2" t="s">
        <v>1121</v>
      </c>
      <c r="Z926" s="4">
        <v>106</v>
      </c>
      <c r="AA926" s="4">
        <f>=ROUNDDOWN(35.3333333333333,0)</f>
      </c>
      <c r="AB926" s="5">
        <v>3</v>
      </c>
      <c r="AC926" s="2" t="s">
        <v>5229</v>
      </c>
      <c r="AD926" s="4">
        <v>50</v>
      </c>
      <c r="AE926" s="4">
        <v>100</v>
      </c>
      <c r="AF926" s="6">
        <v>66</v>
      </c>
      <c r="AG926" s="6"/>
      <c r="AH926" s="7">
        <v>1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>
        <v>14</v>
      </c>
      <c r="AQ926" s="8">
        <v>913.71</v>
      </c>
      <c r="AR926" s="4">
        <v>24</v>
      </c>
      <c r="AS926" s="8">
        <v>1662.33</v>
      </c>
      <c r="AT926" s="7">
        <v>-0.4167</v>
      </c>
      <c r="AU926" s="7">
        <v>-0.4503</v>
      </c>
      <c r="AV926" s="4" t="s">
        <v>226</v>
      </c>
      <c r="AW926" s="8" t="s">
        <v>226</v>
      </c>
      <c r="AX926" s="4" t="s">
        <v>226</v>
      </c>
      <c r="AY926" s="8" t="s">
        <v>226</v>
      </c>
      <c r="AZ926" s="7" t="s">
        <v>226</v>
      </c>
      <c r="BA926" s="7" t="s">
        <v>226</v>
      </c>
      <c r="BB926" s="7">
        <v>0.3098</v>
      </c>
      <c r="BC926" s="4" t="s">
        <v>226</v>
      </c>
      <c r="BD926" s="8" t="s">
        <v>226</v>
      </c>
      <c r="BE926" s="4" t="s">
        <v>226</v>
      </c>
      <c r="BF926" s="8" t="s">
        <v>226</v>
      </c>
      <c r="BG926" s="7" t="s">
        <v>226</v>
      </c>
      <c r="BH926" s="7" t="s">
        <v>226</v>
      </c>
      <c r="BI926" s="7" t="s">
        <v>226</v>
      </c>
      <c r="BJ926" s="4">
        <v>14</v>
      </c>
      <c r="BK926" s="8">
        <v>913.71</v>
      </c>
      <c r="BL926" s="2" t="s">
        <v>5585</v>
      </c>
      <c r="BM926" s="7">
        <v>1</v>
      </c>
      <c r="BN926" s="7">
        <v>1</v>
      </c>
      <c r="BO926" s="4">
        <v>1</v>
      </c>
      <c r="BP926" s="8">
        <v>70.87</v>
      </c>
      <c r="BQ926" s="4">
        <v>1</v>
      </c>
      <c r="BR926" s="8">
        <v>70.87</v>
      </c>
      <c r="BS926" s="7"/>
      <c r="BT926" s="7"/>
      <c r="BU926" s="2" t="s">
        <v>239</v>
      </c>
      <c r="BV926" s="2" t="s">
        <v>223</v>
      </c>
      <c r="BW926" s="2" t="s">
        <v>226</v>
      </c>
      <c r="BX926" s="2" t="s">
        <v>622</v>
      </c>
      <c r="BY926" s="2" t="s">
        <v>238</v>
      </c>
      <c r="BZ926" s="2" t="s">
        <v>226</v>
      </c>
      <c r="CA926" s="4">
        <v>8</v>
      </c>
      <c r="CB926" s="8">
        <v>494.24</v>
      </c>
      <c r="CC926" s="4">
        <v>5</v>
      </c>
      <c r="CD926" s="8">
        <v>351.1</v>
      </c>
      <c r="CE926" s="7">
        <v>0.6</v>
      </c>
      <c r="CF926" s="7">
        <v>0.4077</v>
      </c>
      <c r="CG926" s="2" t="s">
        <v>239</v>
      </c>
      <c r="CH926" s="2" t="s">
        <v>223</v>
      </c>
      <c r="CI926" s="2" t="s">
        <v>800</v>
      </c>
      <c r="CJ926" s="2" t="s">
        <v>1831</v>
      </c>
      <c r="CK926" s="2" t="s">
        <v>238</v>
      </c>
      <c r="CL926" s="2" t="s">
        <v>226</v>
      </c>
      <c r="CM926" s="4">
        <v>5</v>
      </c>
      <c r="CN926" s="8">
        <v>348.6</v>
      </c>
      <c r="CO926" s="4"/>
      <c r="CP926" s="8"/>
      <c r="CQ926" s="7"/>
      <c r="CR926" s="7"/>
      <c r="CS926" s="2" t="s">
        <v>239</v>
      </c>
      <c r="CT926" s="2" t="s">
        <v>223</v>
      </c>
      <c r="CU926" s="2" t="s">
        <v>1727</v>
      </c>
      <c r="CV926" s="2" t="s">
        <v>804</v>
      </c>
      <c r="CW926" s="2" t="s">
        <v>238</v>
      </c>
      <c r="CX926" s="2" t="s">
        <v>226</v>
      </c>
      <c r="CY926" s="4"/>
      <c r="CZ926" s="8"/>
      <c r="DA926" s="4">
        <v>7</v>
      </c>
      <c r="DB926" s="8">
        <v>480.2</v>
      </c>
      <c r="DC926" s="7">
        <v>-1</v>
      </c>
      <c r="DD926" s="7">
        <v>-1</v>
      </c>
      <c r="DE926" s="2" t="s">
        <v>239</v>
      </c>
      <c r="DF926" s="2" t="s">
        <v>223</v>
      </c>
      <c r="DG926" s="2" t="s">
        <v>3262</v>
      </c>
      <c r="DH926" s="2" t="s">
        <v>2367</v>
      </c>
      <c r="DI926" s="2" t="s">
        <v>238</v>
      </c>
      <c r="DJ926" s="2" t="s">
        <v>226</v>
      </c>
      <c r="DK926" s="4"/>
      <c r="DL926" s="8"/>
      <c r="DM926" s="4">
        <v>3</v>
      </c>
      <c r="DN926" s="8">
        <v>208.2</v>
      </c>
      <c r="DO926" s="7">
        <v>-1</v>
      </c>
      <c r="DP926" s="7">
        <v>-1</v>
      </c>
      <c r="DQ926" s="2" t="s">
        <v>239</v>
      </c>
      <c r="DR926" s="2" t="s">
        <v>223</v>
      </c>
      <c r="DS926" s="2" t="s">
        <v>1727</v>
      </c>
      <c r="DT926" s="2" t="s">
        <v>1099</v>
      </c>
      <c r="DU926" s="2" t="s">
        <v>238</v>
      </c>
      <c r="DV926" s="2" t="s">
        <v>226</v>
      </c>
      <c r="DW926" s="4"/>
      <c r="DX926" s="8"/>
      <c r="DY926" s="4">
        <v>2</v>
      </c>
      <c r="DZ926" s="8">
        <v>154.36</v>
      </c>
      <c r="EA926" s="7">
        <v>-1</v>
      </c>
      <c r="EB926" s="7">
        <v>-1</v>
      </c>
      <c r="EC926" s="2" t="s">
        <v>239</v>
      </c>
      <c r="ED926" s="2" t="s">
        <v>223</v>
      </c>
      <c r="EE926" s="2" t="s">
        <v>395</v>
      </c>
      <c r="EF926" s="2" t="s">
        <v>3171</v>
      </c>
      <c r="EG926" s="2" t="s">
        <v>238</v>
      </c>
      <c r="EH926" s="2" t="s">
        <v>226</v>
      </c>
      <c r="EI926" s="4"/>
      <c r="EJ926" s="8"/>
      <c r="EK926" s="4">
        <v>4</v>
      </c>
      <c r="EL926" s="8">
        <v>257.6</v>
      </c>
      <c r="EM926" s="7">
        <v>-1</v>
      </c>
      <c r="EN926" s="7">
        <v>-1</v>
      </c>
      <c r="EO926" s="2" t="s">
        <v>239</v>
      </c>
      <c r="EP926" s="2" t="s">
        <v>223</v>
      </c>
      <c r="EQ926" s="2" t="s">
        <v>3732</v>
      </c>
      <c r="ER926" s="2" t="s">
        <v>604</v>
      </c>
      <c r="ES926" s="2" t="s">
        <v>291</v>
      </c>
      <c r="ET926" s="2" t="s">
        <v>226</v>
      </c>
      <c r="EU926" s="4"/>
      <c r="EV926" s="8"/>
      <c r="EW926" s="4"/>
      <c r="EX926" s="8"/>
      <c r="EY926" s="7"/>
      <c r="EZ926" s="7"/>
      <c r="FA926" s="2" t="s">
        <v>239</v>
      </c>
      <c r="FB926" s="2" t="s">
        <v>223</v>
      </c>
      <c r="FC926" s="2" t="s">
        <v>3405</v>
      </c>
      <c r="FD926" s="2" t="s">
        <v>709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239</v>
      </c>
      <c r="FN926" s="2" t="s">
        <v>223</v>
      </c>
      <c r="FO926" s="2" t="s">
        <v>1727</v>
      </c>
      <c r="FP926" s="2" t="s">
        <v>2377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239</v>
      </c>
      <c r="FZ926" s="2" t="s">
        <v>223</v>
      </c>
      <c r="GA926" s="2" t="s">
        <v>661</v>
      </c>
      <c r="GB926" s="2" t="s">
        <v>226</v>
      </c>
      <c r="GC926" s="2" t="s">
        <v>238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252</v>
      </c>
      <c r="GL926" s="2" t="s">
        <v>223</v>
      </c>
      <c r="GM926" s="2" t="s">
        <v>226</v>
      </c>
      <c r="GN926" s="2" t="s">
        <v>226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239</v>
      </c>
      <c r="GX926" s="2" t="s">
        <v>223</v>
      </c>
      <c r="GY926" s="2" t="s">
        <v>776</v>
      </c>
      <c r="GZ926" s="2" t="s">
        <v>779</v>
      </c>
      <c r="HA926" s="2" t="s">
        <v>238</v>
      </c>
      <c r="HB926" s="2" t="s">
        <v>226</v>
      </c>
      <c r="HC926" s="4"/>
      <c r="HD926" s="8"/>
      <c r="HE926" s="4"/>
      <c r="HF926" s="8"/>
      <c r="HG926" s="7"/>
      <c r="HH926" s="7"/>
      <c r="HI926" s="2" t="s">
        <v>236</v>
      </c>
      <c r="HJ926" s="2" t="s">
        <v>223</v>
      </c>
      <c r="HK926" s="2" t="s">
        <v>226</v>
      </c>
      <c r="HL926" s="2" t="s">
        <v>226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239</v>
      </c>
      <c r="HV926" s="2" t="s">
        <v>261</v>
      </c>
      <c r="HW926" s="2" t="s">
        <v>607</v>
      </c>
      <c r="HX926" s="2" t="s">
        <v>1140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252</v>
      </c>
      <c r="IH926" s="2" t="s">
        <v>223</v>
      </c>
      <c r="II926" s="2" t="s">
        <v>226</v>
      </c>
      <c r="IJ926" s="2" t="s">
        <v>226</v>
      </c>
      <c r="IK926" s="2" t="s">
        <v>238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226</v>
      </c>
      <c r="IT926" s="2" t="s">
        <v>226</v>
      </c>
      <c r="IU926" s="2" t="s">
        <v>226</v>
      </c>
      <c r="IV926" s="2" t="s">
        <v>226</v>
      </c>
      <c r="IW926" s="2" t="s">
        <v>226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223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337</v>
      </c>
      <c r="JR926" s="2" t="s">
        <v>223</v>
      </c>
      <c r="JS926" s="2" t="s">
        <v>226</v>
      </c>
      <c r="JT926" s="2" t="s">
        <v>226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223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239</v>
      </c>
      <c r="KP926" s="2" t="s">
        <v>237</v>
      </c>
      <c r="KQ926" s="2" t="s">
        <v>1267</v>
      </c>
      <c r="KR926" s="2" t="s">
        <v>1249</v>
      </c>
      <c r="KS926" s="2" t="s">
        <v>238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239</v>
      </c>
      <c r="LB926" s="2" t="s">
        <v>223</v>
      </c>
      <c r="LC926" s="2" t="s">
        <v>1731</v>
      </c>
      <c r="LD926" s="2" t="s">
        <v>244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239</v>
      </c>
      <c r="LN926" s="2" t="s">
        <v>223</v>
      </c>
      <c r="LO926" s="2" t="s">
        <v>3575</v>
      </c>
      <c r="LP926" s="2" t="s">
        <v>226</v>
      </c>
      <c r="LQ926" s="2" t="s">
        <v>238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226</v>
      </c>
      <c r="LZ926" s="2" t="s">
        <v>226</v>
      </c>
      <c r="MA926" s="2" t="s">
        <v>226</v>
      </c>
      <c r="MB926" s="2" t="s">
        <v>226</v>
      </c>
      <c r="MC926" s="2" t="s">
        <v>226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226</v>
      </c>
      <c r="ML926" s="2" t="s">
        <v>226</v>
      </c>
      <c r="MM926" s="2" t="s">
        <v>226</v>
      </c>
      <c r="MN926" s="2" t="s">
        <v>226</v>
      </c>
      <c r="MO926" s="2" t="s">
        <v>226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239</v>
      </c>
      <c r="MX926" s="2" t="s">
        <v>223</v>
      </c>
      <c r="MY926" s="2" t="s">
        <v>617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>
        <v>2</v>
      </c>
      <c r="NF926" s="8">
        <v>140</v>
      </c>
      <c r="NG926" s="7">
        <v>-1</v>
      </c>
      <c r="NH926" s="7">
        <v>-1</v>
      </c>
      <c r="NI926" s="2" t="s">
        <v>239</v>
      </c>
      <c r="NJ926" s="2" t="s">
        <v>261</v>
      </c>
      <c r="NK926" s="2" t="s">
        <v>1130</v>
      </c>
      <c r="NL926" s="2" t="s">
        <v>592</v>
      </c>
      <c r="NM926" s="2" t="s">
        <v>238</v>
      </c>
      <c r="NN926" s="2" t="s">
        <v>226</v>
      </c>
      <c r="NO926" s="4"/>
      <c r="NP926" s="8"/>
      <c r="NQ926" s="4"/>
      <c r="NR926" s="8"/>
      <c r="NS926" s="7"/>
      <c r="NT926" s="7"/>
      <c r="NU926" s="2" t="s">
        <v>239</v>
      </c>
      <c r="NV926" s="2" t="s">
        <v>237</v>
      </c>
      <c r="NW926" s="2" t="s">
        <v>604</v>
      </c>
      <c r="NX926" s="2" t="s">
        <v>5171</v>
      </c>
      <c r="NY926" s="2" t="s">
        <v>238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252</v>
      </c>
      <c r="OH926" s="2" t="s">
        <v>223</v>
      </c>
      <c r="OI926" s="2" t="s">
        <v>226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252</v>
      </c>
      <c r="OT926" s="2" t="s">
        <v>223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239</v>
      </c>
      <c r="PF926" s="2" t="s">
        <v>223</v>
      </c>
      <c r="PG926" s="2" t="s">
        <v>3085</v>
      </c>
      <c r="PH926" s="2" t="s">
        <v>226</v>
      </c>
      <c r="PI926" s="2" t="s">
        <v>238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226</v>
      </c>
      <c r="PR926" s="2" t="s">
        <v>226</v>
      </c>
      <c r="PS926" s="2" t="s">
        <v>226</v>
      </c>
      <c r="PT926" s="2" t="s">
        <v>226</v>
      </c>
      <c r="PU926" s="2" t="s">
        <v>226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266</v>
      </c>
      <c r="QD926" s="2" t="s">
        <v>223</v>
      </c>
      <c r="QE926" s="2" t="s">
        <v>226</v>
      </c>
      <c r="QF926" s="2" t="s">
        <v>226</v>
      </c>
      <c r="QG926" s="2" t="s">
        <v>238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239</v>
      </c>
      <c r="QP926" s="2" t="s">
        <v>237</v>
      </c>
      <c r="QQ926" s="2" t="s">
        <v>3028</v>
      </c>
      <c r="QR926" s="2" t="s">
        <v>226</v>
      </c>
      <c r="QS926" s="2" t="s">
        <v>238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266</v>
      </c>
      <c r="RB926" s="2" t="s">
        <v>223</v>
      </c>
      <c r="RC926" s="2" t="s">
        <v>226</v>
      </c>
      <c r="RD926" s="2" t="s">
        <v>226</v>
      </c>
      <c r="RE926" s="2" t="s">
        <v>238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226</v>
      </c>
      <c r="RN926" s="2" t="s">
        <v>226</v>
      </c>
      <c r="RO926" s="2" t="s">
        <v>226</v>
      </c>
      <c r="RP926" s="2" t="s">
        <v>226</v>
      </c>
      <c r="RQ926" s="2" t="s">
        <v>226</v>
      </c>
      <c r="RR926" s="2" t="s">
        <v>226</v>
      </c>
      <c r="RS926" s="4"/>
      <c r="RT926" s="8"/>
      <c r="RU926" s="4"/>
      <c r="RV926" s="8"/>
      <c r="RW926" s="7"/>
      <c r="RX926" s="7"/>
      <c r="RY926" s="2" t="s">
        <v>236</v>
      </c>
      <c r="RZ926" s="2" t="s">
        <v>237</v>
      </c>
      <c r="SA926" s="2" t="s">
        <v>226</v>
      </c>
      <c r="SB926" s="2" t="s">
        <v>226</v>
      </c>
      <c r="SC926" s="2" t="s">
        <v>238</v>
      </c>
      <c r="SD926" s="2" t="s">
        <v>226</v>
      </c>
      <c r="SE926" s="4">
        <v>106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>
        <v>50</v>
      </c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>
        <v>50</v>
      </c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</row>
    <row r="927">
      <c r="A927" s="2" t="s">
        <v>5586</v>
      </c>
      <c r="B927" s="2" t="s">
        <v>577</v>
      </c>
      <c r="C927" s="2" t="s">
        <v>5194</v>
      </c>
      <c r="D927" s="2" t="s">
        <v>486</v>
      </c>
      <c r="E927" s="2" t="s">
        <v>3495</v>
      </c>
      <c r="F927" s="2" t="s">
        <v>5195</v>
      </c>
      <c r="G927" s="2" t="s">
        <v>5196</v>
      </c>
      <c r="H927" s="2" t="s">
        <v>5197</v>
      </c>
      <c r="I927" s="2" t="s">
        <v>5555</v>
      </c>
      <c r="J927" s="2" t="s">
        <v>268</v>
      </c>
      <c r="K927" s="2" t="s">
        <v>1341</v>
      </c>
      <c r="L927" s="3">
        <v>72</v>
      </c>
      <c r="M927" s="3">
        <v>75.6</v>
      </c>
      <c r="N927" s="3">
        <v>139.99</v>
      </c>
      <c r="O927" s="2" t="s">
        <v>223</v>
      </c>
      <c r="P927" s="2" t="s">
        <v>224</v>
      </c>
      <c r="Q927" s="2" t="s">
        <v>225</v>
      </c>
      <c r="R927" s="2" t="s">
        <v>226</v>
      </c>
      <c r="S927" s="2" t="s">
        <v>5228</v>
      </c>
      <c r="T927" s="2" t="s">
        <v>228</v>
      </c>
      <c r="U927" s="2" t="s">
        <v>452</v>
      </c>
      <c r="V927" s="2" t="s">
        <v>230</v>
      </c>
      <c r="W927" s="2" t="s">
        <v>4124</v>
      </c>
      <c r="X927" s="2" t="s">
        <v>5200</v>
      </c>
      <c r="Y927" s="2" t="s">
        <v>1121</v>
      </c>
      <c r="Z927" s="4">
        <v>67</v>
      </c>
      <c r="AA927" s="4">
        <f>=ROUNDDOWN(22.3333333333333,0)</f>
      </c>
      <c r="AB927" s="5">
        <v>3</v>
      </c>
      <c r="AC927" s="2" t="s">
        <v>5229</v>
      </c>
      <c r="AD927" s="4">
        <v>60</v>
      </c>
      <c r="AE927" s="4">
        <v>120</v>
      </c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>
        <v>22</v>
      </c>
      <c r="AQ927" s="8">
        <v>1693.62</v>
      </c>
      <c r="AR927" s="4">
        <v>25</v>
      </c>
      <c r="AS927" s="8">
        <v>1981.57</v>
      </c>
      <c r="AT927" s="7">
        <v>-0.12</v>
      </c>
      <c r="AU927" s="7">
        <v>-0.1453</v>
      </c>
      <c r="AV927" s="4" t="s">
        <v>226</v>
      </c>
      <c r="AW927" s="8" t="s">
        <v>226</v>
      </c>
      <c r="AX927" s="4" t="s">
        <v>226</v>
      </c>
      <c r="AY927" s="8" t="s">
        <v>226</v>
      </c>
      <c r="AZ927" s="7" t="s">
        <v>226</v>
      </c>
      <c r="BA927" s="7" t="s">
        <v>226</v>
      </c>
      <c r="BB927" s="7">
        <v>0.5742</v>
      </c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 t="s">
        <v>226</v>
      </c>
      <c r="BJ927" s="4">
        <v>22</v>
      </c>
      <c r="BK927" s="8">
        <v>1693.62</v>
      </c>
      <c r="BL927" s="2" t="s">
        <v>3309</v>
      </c>
      <c r="BM927" s="7">
        <v>1</v>
      </c>
      <c r="BN927" s="7">
        <v>1</v>
      </c>
      <c r="BO927" s="4">
        <v>5</v>
      </c>
      <c r="BP927" s="8">
        <v>407.6</v>
      </c>
      <c r="BQ927" s="4">
        <v>2</v>
      </c>
      <c r="BR927" s="8">
        <v>163.04</v>
      </c>
      <c r="BS927" s="7">
        <v>1.5</v>
      </c>
      <c r="BT927" s="7">
        <v>1.5</v>
      </c>
      <c r="BU927" s="2" t="s">
        <v>239</v>
      </c>
      <c r="BV927" s="2" t="s">
        <v>223</v>
      </c>
      <c r="BW927" s="2" t="s">
        <v>226</v>
      </c>
      <c r="BX927" s="2" t="s">
        <v>995</v>
      </c>
      <c r="BY927" s="2" t="s">
        <v>238</v>
      </c>
      <c r="BZ927" s="2" t="s">
        <v>226</v>
      </c>
      <c r="CA927" s="4">
        <v>10</v>
      </c>
      <c r="CB927" s="8">
        <v>737.1</v>
      </c>
      <c r="CC927" s="4">
        <v>7</v>
      </c>
      <c r="CD927" s="8">
        <v>550.34</v>
      </c>
      <c r="CE927" s="7">
        <v>0.4286</v>
      </c>
      <c r="CF927" s="7">
        <v>0.3394</v>
      </c>
      <c r="CG927" s="2" t="s">
        <v>239</v>
      </c>
      <c r="CH927" s="2" t="s">
        <v>223</v>
      </c>
      <c r="CI927" s="2" t="s">
        <v>800</v>
      </c>
      <c r="CJ927" s="2" t="s">
        <v>810</v>
      </c>
      <c r="CK927" s="2" t="s">
        <v>238</v>
      </c>
      <c r="CL927" s="2" t="s">
        <v>226</v>
      </c>
      <c r="CM927" s="4">
        <v>1</v>
      </c>
      <c r="CN927" s="8">
        <v>82.13</v>
      </c>
      <c r="CO927" s="4">
        <v>2</v>
      </c>
      <c r="CP927" s="8">
        <v>175.2</v>
      </c>
      <c r="CQ927" s="7">
        <v>-0.5</v>
      </c>
      <c r="CR927" s="7">
        <v>-0.5312</v>
      </c>
      <c r="CS927" s="2" t="s">
        <v>239</v>
      </c>
      <c r="CT927" s="2" t="s">
        <v>223</v>
      </c>
      <c r="CU927" s="2" t="s">
        <v>1727</v>
      </c>
      <c r="CV927" s="2" t="s">
        <v>1604</v>
      </c>
      <c r="CW927" s="2" t="s">
        <v>238</v>
      </c>
      <c r="CX927" s="2" t="s">
        <v>226</v>
      </c>
      <c r="CY927" s="4">
        <v>3</v>
      </c>
      <c r="CZ927" s="8">
        <v>235.2</v>
      </c>
      <c r="DA927" s="4">
        <v>2</v>
      </c>
      <c r="DB927" s="8">
        <v>156.8</v>
      </c>
      <c r="DC927" s="7">
        <v>0.5</v>
      </c>
      <c r="DD927" s="7">
        <v>0.5</v>
      </c>
      <c r="DE927" s="2" t="s">
        <v>239</v>
      </c>
      <c r="DF927" s="2" t="s">
        <v>223</v>
      </c>
      <c r="DG927" s="2" t="s">
        <v>3262</v>
      </c>
      <c r="DH927" s="2" t="s">
        <v>2058</v>
      </c>
      <c r="DI927" s="2" t="s">
        <v>238</v>
      </c>
      <c r="DJ927" s="2" t="s">
        <v>226</v>
      </c>
      <c r="DK927" s="4">
        <v>1</v>
      </c>
      <c r="DL927" s="8">
        <v>70.83</v>
      </c>
      <c r="DM927" s="4">
        <v>3</v>
      </c>
      <c r="DN927" s="8">
        <v>218.57</v>
      </c>
      <c r="DO927" s="7">
        <v>-0.6667</v>
      </c>
      <c r="DP927" s="7">
        <v>-0.6759</v>
      </c>
      <c r="DQ927" s="2" t="s">
        <v>239</v>
      </c>
      <c r="DR927" s="2" t="s">
        <v>223</v>
      </c>
      <c r="DS927" s="2" t="s">
        <v>1727</v>
      </c>
      <c r="DT927" s="2" t="s">
        <v>611</v>
      </c>
      <c r="DU927" s="2" t="s">
        <v>238</v>
      </c>
      <c r="DV927" s="2" t="s">
        <v>226</v>
      </c>
      <c r="DW927" s="4"/>
      <c r="DX927" s="8"/>
      <c r="DY927" s="4">
        <v>3</v>
      </c>
      <c r="DZ927" s="8">
        <v>264.6</v>
      </c>
      <c r="EA927" s="7">
        <v>-1</v>
      </c>
      <c r="EB927" s="7">
        <v>-1</v>
      </c>
      <c r="EC927" s="2" t="s">
        <v>239</v>
      </c>
      <c r="ED927" s="2" t="s">
        <v>223</v>
      </c>
      <c r="EE927" s="2" t="s">
        <v>395</v>
      </c>
      <c r="EF927" s="2" t="s">
        <v>473</v>
      </c>
      <c r="EG927" s="2" t="s">
        <v>238</v>
      </c>
      <c r="EH927" s="2" t="s">
        <v>226</v>
      </c>
      <c r="EI927" s="4"/>
      <c r="EJ927" s="8"/>
      <c r="EK927" s="4">
        <v>5</v>
      </c>
      <c r="EL927" s="8">
        <v>375.7</v>
      </c>
      <c r="EM927" s="7">
        <v>-1</v>
      </c>
      <c r="EN927" s="7">
        <v>-1</v>
      </c>
      <c r="EO927" s="2" t="s">
        <v>239</v>
      </c>
      <c r="EP927" s="2" t="s">
        <v>223</v>
      </c>
      <c r="EQ927" s="2" t="s">
        <v>3732</v>
      </c>
      <c r="ER927" s="2" t="s">
        <v>1014</v>
      </c>
      <c r="ES927" s="2" t="s">
        <v>291</v>
      </c>
      <c r="ET927" s="2" t="s">
        <v>226</v>
      </c>
      <c r="EU927" s="4">
        <v>1</v>
      </c>
      <c r="EV927" s="8">
        <v>75.6</v>
      </c>
      <c r="EW927" s="4"/>
      <c r="EX927" s="8"/>
      <c r="EY927" s="7"/>
      <c r="EZ927" s="7"/>
      <c r="FA927" s="2" t="s">
        <v>239</v>
      </c>
      <c r="FB927" s="2" t="s">
        <v>223</v>
      </c>
      <c r="FC927" s="2" t="s">
        <v>3405</v>
      </c>
      <c r="FD927" s="2" t="s">
        <v>1774</v>
      </c>
      <c r="FE927" s="2" t="s">
        <v>238</v>
      </c>
      <c r="FF927" s="2" t="s">
        <v>226</v>
      </c>
      <c r="FG927" s="4"/>
      <c r="FH927" s="8"/>
      <c r="FI927" s="4"/>
      <c r="FJ927" s="8"/>
      <c r="FK927" s="7"/>
      <c r="FL927" s="7"/>
      <c r="FM927" s="2" t="s">
        <v>239</v>
      </c>
      <c r="FN927" s="2" t="s">
        <v>223</v>
      </c>
      <c r="FO927" s="2" t="s">
        <v>1727</v>
      </c>
      <c r="FP927" s="2" t="s">
        <v>611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239</v>
      </c>
      <c r="FZ927" s="2" t="s">
        <v>223</v>
      </c>
      <c r="GA927" s="2" t="s">
        <v>661</v>
      </c>
      <c r="GB927" s="2" t="s">
        <v>226</v>
      </c>
      <c r="GC927" s="2" t="s">
        <v>238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252</v>
      </c>
      <c r="GL927" s="2" t="s">
        <v>223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>
        <v>1</v>
      </c>
      <c r="GR927" s="8">
        <v>85.16</v>
      </c>
      <c r="GS927" s="4"/>
      <c r="GT927" s="8"/>
      <c r="GU927" s="7"/>
      <c r="GV927" s="7"/>
      <c r="GW927" s="2" t="s">
        <v>239</v>
      </c>
      <c r="GX927" s="2" t="s">
        <v>223</v>
      </c>
      <c r="GY927" s="2" t="s">
        <v>776</v>
      </c>
      <c r="GZ927" s="2" t="s">
        <v>1869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236</v>
      </c>
      <c r="HJ927" s="2" t="s">
        <v>223</v>
      </c>
      <c r="HK927" s="2" t="s">
        <v>226</v>
      </c>
      <c r="HL927" s="2" t="s">
        <v>226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239</v>
      </c>
      <c r="HV927" s="2" t="s">
        <v>261</v>
      </c>
      <c r="HW927" s="2" t="s">
        <v>607</v>
      </c>
      <c r="HX927" s="2" t="s">
        <v>745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252</v>
      </c>
      <c r="IH927" s="2" t="s">
        <v>223</v>
      </c>
      <c r="II927" s="2" t="s">
        <v>226</v>
      </c>
      <c r="IJ927" s="2" t="s">
        <v>226</v>
      </c>
      <c r="IK927" s="2" t="s">
        <v>238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226</v>
      </c>
      <c r="IT927" s="2" t="s">
        <v>226</v>
      </c>
      <c r="IU927" s="2" t="s">
        <v>226</v>
      </c>
      <c r="IV927" s="2" t="s">
        <v>226</v>
      </c>
      <c r="IW927" s="2" t="s">
        <v>226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223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337</v>
      </c>
      <c r="JR927" s="2" t="s">
        <v>223</v>
      </c>
      <c r="JS927" s="2" t="s">
        <v>226</v>
      </c>
      <c r="JT927" s="2" t="s">
        <v>226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223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239</v>
      </c>
      <c r="KP927" s="2" t="s">
        <v>237</v>
      </c>
      <c r="KQ927" s="2" t="s">
        <v>1172</v>
      </c>
      <c r="KR927" s="2" t="s">
        <v>1259</v>
      </c>
      <c r="KS927" s="2" t="s">
        <v>238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239</v>
      </c>
      <c r="LB927" s="2" t="s">
        <v>223</v>
      </c>
      <c r="LC927" s="2" t="s">
        <v>1731</v>
      </c>
      <c r="LD927" s="2" t="s">
        <v>1956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239</v>
      </c>
      <c r="LN927" s="2" t="s">
        <v>223</v>
      </c>
      <c r="LO927" s="2" t="s">
        <v>3575</v>
      </c>
      <c r="LP927" s="2" t="s">
        <v>226</v>
      </c>
      <c r="LQ927" s="2" t="s">
        <v>238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226</v>
      </c>
      <c r="LZ927" s="2" t="s">
        <v>226</v>
      </c>
      <c r="MA927" s="2" t="s">
        <v>226</v>
      </c>
      <c r="MB927" s="2" t="s">
        <v>226</v>
      </c>
      <c r="MC927" s="2" t="s">
        <v>226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226</v>
      </c>
      <c r="ML927" s="2" t="s">
        <v>226</v>
      </c>
      <c r="MM927" s="2" t="s">
        <v>226</v>
      </c>
      <c r="MN927" s="2" t="s">
        <v>226</v>
      </c>
      <c r="MO927" s="2" t="s">
        <v>226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239</v>
      </c>
      <c r="MX927" s="2" t="s">
        <v>223</v>
      </c>
      <c r="MY927" s="2" t="s">
        <v>617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>
        <v>1</v>
      </c>
      <c r="NF927" s="8">
        <v>77.32</v>
      </c>
      <c r="NG927" s="7">
        <v>-1</v>
      </c>
      <c r="NH927" s="7">
        <v>-1</v>
      </c>
      <c r="NI927" s="2" t="s">
        <v>239</v>
      </c>
      <c r="NJ927" s="2" t="s">
        <v>261</v>
      </c>
      <c r="NK927" s="2" t="s">
        <v>1130</v>
      </c>
      <c r="NL927" s="2" t="s">
        <v>5587</v>
      </c>
      <c r="NM927" s="2" t="s">
        <v>238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239</v>
      </c>
      <c r="NV927" s="2" t="s">
        <v>237</v>
      </c>
      <c r="NW927" s="2" t="s">
        <v>604</v>
      </c>
      <c r="NX927" s="2" t="s">
        <v>3240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252</v>
      </c>
      <c r="OH927" s="2" t="s">
        <v>223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252</v>
      </c>
      <c r="OT927" s="2" t="s">
        <v>223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239</v>
      </c>
      <c r="PF927" s="2" t="s">
        <v>223</v>
      </c>
      <c r="PG927" s="2" t="s">
        <v>3085</v>
      </c>
      <c r="PH927" s="2" t="s">
        <v>226</v>
      </c>
      <c r="PI927" s="2" t="s">
        <v>238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226</v>
      </c>
      <c r="PR927" s="2" t="s">
        <v>226</v>
      </c>
      <c r="PS927" s="2" t="s">
        <v>226</v>
      </c>
      <c r="PT927" s="2" t="s">
        <v>226</v>
      </c>
      <c r="PU927" s="2" t="s">
        <v>226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266</v>
      </c>
      <c r="QD927" s="2" t="s">
        <v>223</v>
      </c>
      <c r="QE927" s="2" t="s">
        <v>226</v>
      </c>
      <c r="QF927" s="2" t="s">
        <v>226</v>
      </c>
      <c r="QG927" s="2" t="s">
        <v>238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239</v>
      </c>
      <c r="QP927" s="2" t="s">
        <v>237</v>
      </c>
      <c r="QQ927" s="2" t="s">
        <v>3028</v>
      </c>
      <c r="QR927" s="2" t="s">
        <v>226</v>
      </c>
      <c r="QS927" s="2" t="s">
        <v>238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266</v>
      </c>
      <c r="RB927" s="2" t="s">
        <v>223</v>
      </c>
      <c r="RC927" s="2" t="s">
        <v>226</v>
      </c>
      <c r="RD927" s="2" t="s">
        <v>226</v>
      </c>
      <c r="RE927" s="2" t="s">
        <v>238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226</v>
      </c>
      <c r="RN927" s="2" t="s">
        <v>226</v>
      </c>
      <c r="RO927" s="2" t="s">
        <v>226</v>
      </c>
      <c r="RP927" s="2" t="s">
        <v>226</v>
      </c>
      <c r="RQ927" s="2" t="s">
        <v>226</v>
      </c>
      <c r="RR927" s="2" t="s">
        <v>226</v>
      </c>
      <c r="RS927" s="4"/>
      <c r="RT927" s="8"/>
      <c r="RU927" s="4"/>
      <c r="RV927" s="8"/>
      <c r="RW927" s="7"/>
      <c r="RX927" s="7"/>
      <c r="RY927" s="2" t="s">
        <v>236</v>
      </c>
      <c r="RZ927" s="2" t="s">
        <v>237</v>
      </c>
      <c r="SA927" s="2" t="s">
        <v>843</v>
      </c>
      <c r="SB927" s="2" t="s">
        <v>226</v>
      </c>
      <c r="SC927" s="2" t="s">
        <v>238</v>
      </c>
      <c r="SD927" s="2" t="s">
        <v>226</v>
      </c>
      <c r="SE927" s="4">
        <v>67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>
        <v>60</v>
      </c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>
        <v>60</v>
      </c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</row>
    <row r="928">
      <c r="A928" s="2" t="s">
        <v>5588</v>
      </c>
      <c r="B928" s="2" t="s">
        <v>577</v>
      </c>
      <c r="C928" s="2" t="s">
        <v>5194</v>
      </c>
      <c r="D928" s="2" t="s">
        <v>486</v>
      </c>
      <c r="E928" s="2" t="s">
        <v>3495</v>
      </c>
      <c r="F928" s="2" t="s">
        <v>5195</v>
      </c>
      <c r="G928" s="2" t="s">
        <v>5196</v>
      </c>
      <c r="H928" s="2" t="s">
        <v>5197</v>
      </c>
      <c r="I928" s="2" t="s">
        <v>5555</v>
      </c>
      <c r="J928" s="2" t="s">
        <v>582</v>
      </c>
      <c r="K928" s="2" t="s">
        <v>282</v>
      </c>
      <c r="L928" s="3">
        <v>46.53</v>
      </c>
      <c r="M928" s="3">
        <v>48.86</v>
      </c>
      <c r="N928" s="3">
        <v>89.99</v>
      </c>
      <c r="O928" s="2" t="s">
        <v>223</v>
      </c>
      <c r="P928" s="2" t="s">
        <v>224</v>
      </c>
      <c r="Q928" s="2" t="s">
        <v>225</v>
      </c>
      <c r="R928" s="2" t="s">
        <v>226</v>
      </c>
      <c r="S928" s="2" t="s">
        <v>5237</v>
      </c>
      <c r="T928" s="2" t="s">
        <v>228</v>
      </c>
      <c r="U928" s="2" t="s">
        <v>229</v>
      </c>
      <c r="V928" s="2" t="s">
        <v>230</v>
      </c>
      <c r="W928" s="2" t="s">
        <v>4124</v>
      </c>
      <c r="X928" s="2" t="s">
        <v>5200</v>
      </c>
      <c r="Y928" s="2" t="s">
        <v>1809</v>
      </c>
      <c r="Z928" s="4">
        <v>383</v>
      </c>
      <c r="AA928" s="4">
        <f>=ROUNDDOWN(127.666666666667,0)</f>
      </c>
      <c r="AB928" s="5">
        <v>3</v>
      </c>
      <c r="AC928" s="2" t="s">
        <v>226</v>
      </c>
      <c r="AD928" s="4"/>
      <c r="AE928" s="4"/>
      <c r="AF928" s="6">
        <v>66</v>
      </c>
      <c r="AG928" s="6">
        <v>49</v>
      </c>
      <c r="AH928" s="7">
        <v>1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>
        <v>7</v>
      </c>
      <c r="AQ928" s="8">
        <v>314.03</v>
      </c>
      <c r="AR928" s="4">
        <v>31</v>
      </c>
      <c r="AS928" s="8">
        <v>1611.33</v>
      </c>
      <c r="AT928" s="7">
        <v>-0.7742</v>
      </c>
      <c r="AU928" s="7">
        <v>-0.8051</v>
      </c>
      <c r="AV928" s="4">
        <v>38</v>
      </c>
      <c r="AW928" s="8">
        <v>2441.66</v>
      </c>
      <c r="AX928" s="4">
        <v>110</v>
      </c>
      <c r="AY928" s="8">
        <v>7291.91</v>
      </c>
      <c r="AZ928" s="7">
        <v>-0.6545</v>
      </c>
      <c r="BA928" s="7">
        <v>-0.6652</v>
      </c>
      <c r="BB928" s="7">
        <v>0.1286</v>
      </c>
      <c r="BC928" s="4" t="s">
        <v>226</v>
      </c>
      <c r="BD928" s="8" t="s">
        <v>226</v>
      </c>
      <c r="BE928" s="4" t="s">
        <v>226</v>
      </c>
      <c r="BF928" s="8" t="s">
        <v>226</v>
      </c>
      <c r="BG928" s="7" t="s">
        <v>226</v>
      </c>
      <c r="BH928" s="7" t="s">
        <v>226</v>
      </c>
      <c r="BI928" s="7">
        <v>0.0733</v>
      </c>
      <c r="BJ928" s="4">
        <v>7</v>
      </c>
      <c r="BK928" s="8">
        <v>314.03</v>
      </c>
      <c r="BL928" s="2" t="s">
        <v>5589</v>
      </c>
      <c r="BM928" s="7">
        <v>1</v>
      </c>
      <c r="BN928" s="7">
        <v>1</v>
      </c>
      <c r="BO928" s="4"/>
      <c r="BP928" s="8"/>
      <c r="BQ928" s="4">
        <v>6</v>
      </c>
      <c r="BR928" s="8">
        <v>327</v>
      </c>
      <c r="BS928" s="7">
        <v>-1</v>
      </c>
      <c r="BT928" s="7">
        <v>-1</v>
      </c>
      <c r="BU928" s="2" t="s">
        <v>239</v>
      </c>
      <c r="BV928" s="2" t="s">
        <v>223</v>
      </c>
      <c r="BW928" s="2" t="s">
        <v>226</v>
      </c>
      <c r="BX928" s="2" t="s">
        <v>992</v>
      </c>
      <c r="BY928" s="2" t="s">
        <v>238</v>
      </c>
      <c r="BZ928" s="2" t="s">
        <v>226</v>
      </c>
      <c r="CA928" s="4">
        <v>3</v>
      </c>
      <c r="CB928" s="8">
        <v>131.94</v>
      </c>
      <c r="CC928" s="4">
        <v>10</v>
      </c>
      <c r="CD928" s="8">
        <v>483.8</v>
      </c>
      <c r="CE928" s="7">
        <v>-0.7</v>
      </c>
      <c r="CF928" s="7">
        <v>-0.7273</v>
      </c>
      <c r="CG928" s="2" t="s">
        <v>239</v>
      </c>
      <c r="CH928" s="2" t="s">
        <v>223</v>
      </c>
      <c r="CI928" s="2" t="s">
        <v>1064</v>
      </c>
      <c r="CJ928" s="2" t="s">
        <v>1812</v>
      </c>
      <c r="CK928" s="2" t="s">
        <v>238</v>
      </c>
      <c r="CL928" s="2" t="s">
        <v>226</v>
      </c>
      <c r="CM928" s="4">
        <v>1</v>
      </c>
      <c r="CN928" s="8">
        <v>51.19</v>
      </c>
      <c r="CO928" s="4">
        <v>5</v>
      </c>
      <c r="CP928" s="8">
        <v>281.55</v>
      </c>
      <c r="CQ928" s="7">
        <v>-0.8</v>
      </c>
      <c r="CR928" s="7">
        <v>-0.8182</v>
      </c>
      <c r="CS928" s="2" t="s">
        <v>239</v>
      </c>
      <c r="CT928" s="2" t="s">
        <v>223</v>
      </c>
      <c r="CU928" s="2" t="s">
        <v>981</v>
      </c>
      <c r="CV928" s="2" t="s">
        <v>2325</v>
      </c>
      <c r="CW928" s="2" t="s">
        <v>238</v>
      </c>
      <c r="CX928" s="2" t="s">
        <v>226</v>
      </c>
      <c r="CY928" s="4">
        <v>1</v>
      </c>
      <c r="CZ928" s="8">
        <v>50.6</v>
      </c>
      <c r="DA928" s="4">
        <v>2</v>
      </c>
      <c r="DB928" s="8">
        <v>101.2</v>
      </c>
      <c r="DC928" s="7">
        <v>-0.5</v>
      </c>
      <c r="DD928" s="7">
        <v>-0.5</v>
      </c>
      <c r="DE928" s="2" t="s">
        <v>239</v>
      </c>
      <c r="DF928" s="2" t="s">
        <v>223</v>
      </c>
      <c r="DG928" s="2" t="s">
        <v>1812</v>
      </c>
      <c r="DH928" s="2" t="s">
        <v>3029</v>
      </c>
      <c r="DI928" s="2" t="s">
        <v>238</v>
      </c>
      <c r="DJ928" s="2" t="s">
        <v>226</v>
      </c>
      <c r="DK928" s="4">
        <v>2</v>
      </c>
      <c r="DL928" s="8">
        <v>80.3</v>
      </c>
      <c r="DM928" s="4">
        <v>4</v>
      </c>
      <c r="DN928" s="8">
        <v>207.18</v>
      </c>
      <c r="DO928" s="7">
        <v>-0.5</v>
      </c>
      <c r="DP928" s="7">
        <v>-0.6124</v>
      </c>
      <c r="DQ928" s="2" t="s">
        <v>239</v>
      </c>
      <c r="DR928" s="2" t="s">
        <v>223</v>
      </c>
      <c r="DS928" s="2" t="s">
        <v>1038</v>
      </c>
      <c r="DT928" s="2" t="s">
        <v>2325</v>
      </c>
      <c r="DU928" s="2" t="s">
        <v>238</v>
      </c>
      <c r="DV928" s="2" t="s">
        <v>226</v>
      </c>
      <c r="DW928" s="4"/>
      <c r="DX928" s="8"/>
      <c r="DY928" s="4">
        <v>2</v>
      </c>
      <c r="DZ928" s="8">
        <v>114</v>
      </c>
      <c r="EA928" s="7">
        <v>-1</v>
      </c>
      <c r="EB928" s="7">
        <v>-1</v>
      </c>
      <c r="EC928" s="2" t="s">
        <v>239</v>
      </c>
      <c r="ED928" s="2" t="s">
        <v>223</v>
      </c>
      <c r="EE928" s="2" t="s">
        <v>1027</v>
      </c>
      <c r="EF928" s="2" t="s">
        <v>1044</v>
      </c>
      <c r="EG928" s="2" t="s">
        <v>238</v>
      </c>
      <c r="EH928" s="2" t="s">
        <v>226</v>
      </c>
      <c r="EI928" s="4"/>
      <c r="EJ928" s="8"/>
      <c r="EK928" s="4">
        <v>2</v>
      </c>
      <c r="EL928" s="8">
        <v>96.6</v>
      </c>
      <c r="EM928" s="7">
        <v>-1</v>
      </c>
      <c r="EN928" s="7">
        <v>-1</v>
      </c>
      <c r="EO928" s="2" t="s">
        <v>239</v>
      </c>
      <c r="EP928" s="2" t="s">
        <v>223</v>
      </c>
      <c r="EQ928" s="2" t="s">
        <v>1815</v>
      </c>
      <c r="ER928" s="2" t="s">
        <v>1114</v>
      </c>
      <c r="ES928" s="2" t="s">
        <v>291</v>
      </c>
      <c r="ET928" s="2" t="s">
        <v>226</v>
      </c>
      <c r="EU928" s="4"/>
      <c r="EV928" s="8"/>
      <c r="EW928" s="4"/>
      <c r="EX928" s="8"/>
      <c r="EY928" s="7"/>
      <c r="EZ928" s="7"/>
      <c r="FA928" s="2" t="s">
        <v>239</v>
      </c>
      <c r="FB928" s="2" t="s">
        <v>223</v>
      </c>
      <c r="FC928" s="2" t="s">
        <v>1115</v>
      </c>
      <c r="FD928" s="2" t="s">
        <v>1128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223</v>
      </c>
      <c r="FO928" s="2" t="s">
        <v>2749</v>
      </c>
      <c r="FP928" s="2" t="s">
        <v>1980</v>
      </c>
      <c r="FQ928" s="2" t="s">
        <v>238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239</v>
      </c>
      <c r="FZ928" s="2" t="s">
        <v>223</v>
      </c>
      <c r="GA928" s="2" t="s">
        <v>661</v>
      </c>
      <c r="GB928" s="2" t="s">
        <v>226</v>
      </c>
      <c r="GC928" s="2" t="s">
        <v>238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252</v>
      </c>
      <c r="GL928" s="2" t="s">
        <v>223</v>
      </c>
      <c r="GM928" s="2" t="s">
        <v>226</v>
      </c>
      <c r="GN928" s="2" t="s">
        <v>226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239</v>
      </c>
      <c r="GX928" s="2" t="s">
        <v>223</v>
      </c>
      <c r="GY928" s="2" t="s">
        <v>992</v>
      </c>
      <c r="GZ928" s="2" t="s">
        <v>3278</v>
      </c>
      <c r="HA928" s="2" t="s">
        <v>238</v>
      </c>
      <c r="HB928" s="2" t="s">
        <v>226</v>
      </c>
      <c r="HC928" s="4"/>
      <c r="HD928" s="8"/>
      <c r="HE928" s="4"/>
      <c r="HF928" s="8"/>
      <c r="HG928" s="7"/>
      <c r="HH928" s="7"/>
      <c r="HI928" s="2" t="s">
        <v>236</v>
      </c>
      <c r="HJ928" s="2" t="s">
        <v>223</v>
      </c>
      <c r="HK928" s="2" t="s">
        <v>226</v>
      </c>
      <c r="HL928" s="2" t="s">
        <v>226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239</v>
      </c>
      <c r="HV928" s="2" t="s">
        <v>261</v>
      </c>
      <c r="HW928" s="2" t="s">
        <v>1143</v>
      </c>
      <c r="HX928" s="2" t="s">
        <v>1110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239</v>
      </c>
      <c r="IH928" s="2" t="s">
        <v>223</v>
      </c>
      <c r="II928" s="2" t="s">
        <v>1608</v>
      </c>
      <c r="IJ928" s="2" t="s">
        <v>226</v>
      </c>
      <c r="IK928" s="2" t="s">
        <v>238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226</v>
      </c>
      <c r="IT928" s="2" t="s">
        <v>226</v>
      </c>
      <c r="IU928" s="2" t="s">
        <v>226</v>
      </c>
      <c r="IV928" s="2" t="s">
        <v>226</v>
      </c>
      <c r="IW928" s="2" t="s">
        <v>226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239</v>
      </c>
      <c r="JF928" s="2" t="s">
        <v>223</v>
      </c>
      <c r="JG928" s="2" t="s">
        <v>1726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337</v>
      </c>
      <c r="JR928" s="2" t="s">
        <v>223</v>
      </c>
      <c r="JS928" s="2" t="s">
        <v>226</v>
      </c>
      <c r="JT928" s="2" t="s">
        <v>226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223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337</v>
      </c>
      <c r="KP928" s="2" t="s">
        <v>223</v>
      </c>
      <c r="KQ928" s="2" t="s">
        <v>226</v>
      </c>
      <c r="KR928" s="2" t="s">
        <v>226</v>
      </c>
      <c r="KS928" s="2" t="s">
        <v>238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239</v>
      </c>
      <c r="LB928" s="2" t="s">
        <v>223</v>
      </c>
      <c r="LC928" s="2" t="s">
        <v>1132</v>
      </c>
      <c r="LD928" s="2" t="s">
        <v>1091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239</v>
      </c>
      <c r="LN928" s="2" t="s">
        <v>223</v>
      </c>
      <c r="LO928" s="2" t="s">
        <v>3575</v>
      </c>
      <c r="LP928" s="2" t="s">
        <v>226</v>
      </c>
      <c r="LQ928" s="2" t="s">
        <v>238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226</v>
      </c>
      <c r="LZ928" s="2" t="s">
        <v>226</v>
      </c>
      <c r="MA928" s="2" t="s">
        <v>226</v>
      </c>
      <c r="MB928" s="2" t="s">
        <v>226</v>
      </c>
      <c r="MC928" s="2" t="s">
        <v>226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226</v>
      </c>
      <c r="ML928" s="2" t="s">
        <v>226</v>
      </c>
      <c r="MM928" s="2" t="s">
        <v>226</v>
      </c>
      <c r="MN928" s="2" t="s">
        <v>226</v>
      </c>
      <c r="MO928" s="2" t="s">
        <v>226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239</v>
      </c>
      <c r="MX928" s="2" t="s">
        <v>223</v>
      </c>
      <c r="MY928" s="2" t="s">
        <v>617</v>
      </c>
      <c r="MZ928" s="2" t="s">
        <v>226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261</v>
      </c>
      <c r="NK928" s="2" t="s">
        <v>977</v>
      </c>
      <c r="NL928" s="2" t="s">
        <v>1467</v>
      </c>
      <c r="NM928" s="2" t="s">
        <v>238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239</v>
      </c>
      <c r="NV928" s="2" t="s">
        <v>237</v>
      </c>
      <c r="NW928" s="2" t="s">
        <v>1856</v>
      </c>
      <c r="NX928" s="2" t="s">
        <v>1485</v>
      </c>
      <c r="NY928" s="2" t="s">
        <v>238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239</v>
      </c>
      <c r="OH928" s="2" t="s">
        <v>237</v>
      </c>
      <c r="OI928" s="2" t="s">
        <v>813</v>
      </c>
      <c r="OJ928" s="2" t="s">
        <v>1199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252</v>
      </c>
      <c r="OT928" s="2" t="s">
        <v>223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239</v>
      </c>
      <c r="PF928" s="2" t="s">
        <v>223</v>
      </c>
      <c r="PG928" s="2" t="s">
        <v>3085</v>
      </c>
      <c r="PH928" s="2" t="s">
        <v>226</v>
      </c>
      <c r="PI928" s="2" t="s">
        <v>238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226</v>
      </c>
      <c r="PR928" s="2" t="s">
        <v>226</v>
      </c>
      <c r="PS928" s="2" t="s">
        <v>226</v>
      </c>
      <c r="PT928" s="2" t="s">
        <v>226</v>
      </c>
      <c r="PU928" s="2" t="s">
        <v>226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226</v>
      </c>
      <c r="QD928" s="2" t="s">
        <v>226</v>
      </c>
      <c r="QE928" s="2" t="s">
        <v>226</v>
      </c>
      <c r="QF928" s="2" t="s">
        <v>226</v>
      </c>
      <c r="QG928" s="2" t="s">
        <v>226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239</v>
      </c>
      <c r="QP928" s="2" t="s">
        <v>237</v>
      </c>
      <c r="QQ928" s="2" t="s">
        <v>1388</v>
      </c>
      <c r="QR928" s="2" t="s">
        <v>226</v>
      </c>
      <c r="QS928" s="2" t="s">
        <v>238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266</v>
      </c>
      <c r="RB928" s="2" t="s">
        <v>223</v>
      </c>
      <c r="RC928" s="2" t="s">
        <v>226</v>
      </c>
      <c r="RD928" s="2" t="s">
        <v>226</v>
      </c>
      <c r="RE928" s="2" t="s">
        <v>238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226</v>
      </c>
      <c r="RN928" s="2" t="s">
        <v>226</v>
      </c>
      <c r="RO928" s="2" t="s">
        <v>226</v>
      </c>
      <c r="RP928" s="2" t="s">
        <v>226</v>
      </c>
      <c r="RQ928" s="2" t="s">
        <v>226</v>
      </c>
      <c r="RR928" s="2" t="s">
        <v>226</v>
      </c>
      <c r="RS928" s="4"/>
      <c r="RT928" s="8"/>
      <c r="RU928" s="4"/>
      <c r="RV928" s="8"/>
      <c r="RW928" s="7"/>
      <c r="RX928" s="7"/>
      <c r="RY928" s="2" t="s">
        <v>239</v>
      </c>
      <c r="RZ928" s="2" t="s">
        <v>237</v>
      </c>
      <c r="SA928" s="2" t="s">
        <v>3232</v>
      </c>
      <c r="SB928" s="2" t="s">
        <v>631</v>
      </c>
      <c r="SC928" s="2" t="s">
        <v>238</v>
      </c>
      <c r="SD928" s="2" t="s">
        <v>226</v>
      </c>
      <c r="SE928" s="4">
        <v>100</v>
      </c>
      <c r="SF928" s="4">
        <v>207</v>
      </c>
      <c r="SG928" s="4"/>
      <c r="SH928" s="4"/>
      <c r="SI928" s="4">
        <v>76</v>
      </c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</row>
    <row r="929">
      <c r="A929" s="2" t="s">
        <v>5590</v>
      </c>
      <c r="B929" s="2" t="s">
        <v>577</v>
      </c>
      <c r="C929" s="2" t="s">
        <v>5194</v>
      </c>
      <c r="D929" s="2" t="s">
        <v>486</v>
      </c>
      <c r="E929" s="2" t="s">
        <v>3495</v>
      </c>
      <c r="F929" s="2" t="s">
        <v>5195</v>
      </c>
      <c r="G929" s="2" t="s">
        <v>5196</v>
      </c>
      <c r="H929" s="2" t="s">
        <v>5197</v>
      </c>
      <c r="I929" s="2" t="s">
        <v>5555</v>
      </c>
      <c r="J929" s="2" t="s">
        <v>221</v>
      </c>
      <c r="K929" s="2" t="s">
        <v>282</v>
      </c>
      <c r="L929" s="3">
        <v>63</v>
      </c>
      <c r="M929" s="3">
        <v>66.15</v>
      </c>
      <c r="N929" s="3">
        <v>119.99</v>
      </c>
      <c r="O929" s="2" t="s">
        <v>223</v>
      </c>
      <c r="P929" s="2" t="s">
        <v>224</v>
      </c>
      <c r="Q929" s="2" t="s">
        <v>225</v>
      </c>
      <c r="R929" s="2" t="s">
        <v>226</v>
      </c>
      <c r="S929" s="2" t="s">
        <v>5237</v>
      </c>
      <c r="T929" s="2" t="s">
        <v>228</v>
      </c>
      <c r="U929" s="2" t="s">
        <v>452</v>
      </c>
      <c r="V929" s="2" t="s">
        <v>230</v>
      </c>
      <c r="W929" s="2" t="s">
        <v>4124</v>
      </c>
      <c r="X929" s="2" t="s">
        <v>5200</v>
      </c>
      <c r="Y929" s="2" t="s">
        <v>1809</v>
      </c>
      <c r="Z929" s="4">
        <v>186</v>
      </c>
      <c r="AA929" s="4">
        <f>=ROUNDDOWN(46.5,0)</f>
      </c>
      <c r="AB929" s="5">
        <v>4</v>
      </c>
      <c r="AC929" s="2" t="s">
        <v>5229</v>
      </c>
      <c r="AD929" s="4">
        <v>50</v>
      </c>
      <c r="AE929" s="4">
        <v>50</v>
      </c>
      <c r="AF929" s="6">
        <v>66</v>
      </c>
      <c r="AG929" s="6">
        <v>49</v>
      </c>
      <c r="AH929" s="7">
        <v>1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>
        <v>21</v>
      </c>
      <c r="AQ929" s="8">
        <v>1339.88</v>
      </c>
      <c r="AR929" s="4">
        <v>53</v>
      </c>
      <c r="AS929" s="8">
        <v>3609.39</v>
      </c>
      <c r="AT929" s="7">
        <v>-0.6038</v>
      </c>
      <c r="AU929" s="7">
        <v>-0.6288</v>
      </c>
      <c r="AV929" s="4" t="s">
        <v>226</v>
      </c>
      <c r="AW929" s="8" t="s">
        <v>226</v>
      </c>
      <c r="AX929" s="4" t="s">
        <v>226</v>
      </c>
      <c r="AY929" s="8" t="s">
        <v>226</v>
      </c>
      <c r="AZ929" s="7" t="s">
        <v>226</v>
      </c>
      <c r="BA929" s="7" t="s">
        <v>226</v>
      </c>
      <c r="BB929" s="7">
        <v>0.5488</v>
      </c>
      <c r="BC929" s="4" t="s">
        <v>226</v>
      </c>
      <c r="BD929" s="8" t="s">
        <v>226</v>
      </c>
      <c r="BE929" s="4" t="s">
        <v>226</v>
      </c>
      <c r="BF929" s="8" t="s">
        <v>226</v>
      </c>
      <c r="BG929" s="7" t="s">
        <v>226</v>
      </c>
      <c r="BH929" s="7" t="s">
        <v>226</v>
      </c>
      <c r="BI929" s="7" t="s">
        <v>226</v>
      </c>
      <c r="BJ929" s="4">
        <v>21</v>
      </c>
      <c r="BK929" s="8">
        <v>1339.88</v>
      </c>
      <c r="BL929" s="2" t="s">
        <v>5591</v>
      </c>
      <c r="BM929" s="7">
        <v>1</v>
      </c>
      <c r="BN929" s="7">
        <v>1</v>
      </c>
      <c r="BO929" s="4">
        <v>2</v>
      </c>
      <c r="BP929" s="8">
        <v>147.4</v>
      </c>
      <c r="BQ929" s="4">
        <v>4</v>
      </c>
      <c r="BR929" s="8">
        <v>294.8</v>
      </c>
      <c r="BS929" s="7">
        <v>-0.5</v>
      </c>
      <c r="BT929" s="7">
        <v>-0.5</v>
      </c>
      <c r="BU929" s="2" t="s">
        <v>239</v>
      </c>
      <c r="BV929" s="2" t="s">
        <v>223</v>
      </c>
      <c r="BW929" s="2" t="s">
        <v>226</v>
      </c>
      <c r="BX929" s="2" t="s">
        <v>1073</v>
      </c>
      <c r="BY929" s="2" t="s">
        <v>238</v>
      </c>
      <c r="BZ929" s="2" t="s">
        <v>226</v>
      </c>
      <c r="CA929" s="4">
        <v>10</v>
      </c>
      <c r="CB929" s="8">
        <v>617.8</v>
      </c>
      <c r="CC929" s="4">
        <v>17</v>
      </c>
      <c r="CD929" s="8">
        <v>1131.01</v>
      </c>
      <c r="CE929" s="7">
        <v>-0.4118</v>
      </c>
      <c r="CF929" s="7">
        <v>-0.4538</v>
      </c>
      <c r="CG929" s="2" t="s">
        <v>239</v>
      </c>
      <c r="CH929" s="2" t="s">
        <v>223</v>
      </c>
      <c r="CI929" s="2" t="s">
        <v>1064</v>
      </c>
      <c r="CJ929" s="2" t="s">
        <v>2705</v>
      </c>
      <c r="CK929" s="2" t="s">
        <v>238</v>
      </c>
      <c r="CL929" s="2" t="s">
        <v>226</v>
      </c>
      <c r="CM929" s="4">
        <v>2</v>
      </c>
      <c r="CN929" s="8">
        <v>136.16</v>
      </c>
      <c r="CO929" s="4">
        <v>3</v>
      </c>
      <c r="CP929" s="8">
        <v>204.24</v>
      </c>
      <c r="CQ929" s="7">
        <v>-0.3333</v>
      </c>
      <c r="CR929" s="7">
        <v>-0.3333</v>
      </c>
      <c r="CS929" s="2" t="s">
        <v>239</v>
      </c>
      <c r="CT929" s="2" t="s">
        <v>223</v>
      </c>
      <c r="CU929" s="2" t="s">
        <v>981</v>
      </c>
      <c r="CV929" s="2" t="s">
        <v>3274</v>
      </c>
      <c r="CW929" s="2" t="s">
        <v>238</v>
      </c>
      <c r="CX929" s="2" t="s">
        <v>226</v>
      </c>
      <c r="CY929" s="4">
        <v>3</v>
      </c>
      <c r="CZ929" s="8">
        <v>205.8</v>
      </c>
      <c r="DA929" s="4">
        <v>10</v>
      </c>
      <c r="DB929" s="8">
        <v>686</v>
      </c>
      <c r="DC929" s="7">
        <v>-0.7</v>
      </c>
      <c r="DD929" s="7">
        <v>-0.7</v>
      </c>
      <c r="DE929" s="2" t="s">
        <v>239</v>
      </c>
      <c r="DF929" s="2" t="s">
        <v>223</v>
      </c>
      <c r="DG929" s="2" t="s">
        <v>1812</v>
      </c>
      <c r="DH929" s="2" t="s">
        <v>1579</v>
      </c>
      <c r="DI929" s="2" t="s">
        <v>238</v>
      </c>
      <c r="DJ929" s="2" t="s">
        <v>226</v>
      </c>
      <c r="DK929" s="4">
        <v>3</v>
      </c>
      <c r="DL929" s="8">
        <v>166.57</v>
      </c>
      <c r="DM929" s="4">
        <v>4</v>
      </c>
      <c r="DN929" s="8">
        <v>249.84</v>
      </c>
      <c r="DO929" s="7">
        <v>-0.25</v>
      </c>
      <c r="DP929" s="7">
        <v>-0.3333</v>
      </c>
      <c r="DQ929" s="2" t="s">
        <v>239</v>
      </c>
      <c r="DR929" s="2" t="s">
        <v>223</v>
      </c>
      <c r="DS929" s="2" t="s">
        <v>1038</v>
      </c>
      <c r="DT929" s="2" t="s">
        <v>2116</v>
      </c>
      <c r="DU929" s="2" t="s">
        <v>238</v>
      </c>
      <c r="DV929" s="2" t="s">
        <v>226</v>
      </c>
      <c r="DW929" s="4"/>
      <c r="DX929" s="8"/>
      <c r="DY929" s="4">
        <v>1</v>
      </c>
      <c r="DZ929" s="8">
        <v>77.18</v>
      </c>
      <c r="EA929" s="7">
        <v>-1</v>
      </c>
      <c r="EB929" s="7">
        <v>-1</v>
      </c>
      <c r="EC929" s="2" t="s">
        <v>239</v>
      </c>
      <c r="ED929" s="2" t="s">
        <v>223</v>
      </c>
      <c r="EE929" s="2" t="s">
        <v>2071</v>
      </c>
      <c r="EF929" s="2" t="s">
        <v>1128</v>
      </c>
      <c r="EG929" s="2" t="s">
        <v>238</v>
      </c>
      <c r="EH929" s="2" t="s">
        <v>226</v>
      </c>
      <c r="EI929" s="4"/>
      <c r="EJ929" s="8"/>
      <c r="EK929" s="4">
        <v>6</v>
      </c>
      <c r="EL929" s="8">
        <v>386.4</v>
      </c>
      <c r="EM929" s="7">
        <v>-1</v>
      </c>
      <c r="EN929" s="7">
        <v>-1</v>
      </c>
      <c r="EO929" s="2" t="s">
        <v>239</v>
      </c>
      <c r="EP929" s="2" t="s">
        <v>223</v>
      </c>
      <c r="EQ929" s="2" t="s">
        <v>1815</v>
      </c>
      <c r="ER929" s="2" t="s">
        <v>2693</v>
      </c>
      <c r="ES929" s="2" t="s">
        <v>291</v>
      </c>
      <c r="ET929" s="2" t="s">
        <v>226</v>
      </c>
      <c r="EU929" s="4"/>
      <c r="EV929" s="8"/>
      <c r="EW929" s="4">
        <v>1</v>
      </c>
      <c r="EX929" s="8">
        <v>73.49</v>
      </c>
      <c r="EY929" s="7">
        <v>-1</v>
      </c>
      <c r="EZ929" s="7">
        <v>-1</v>
      </c>
      <c r="FA929" s="2" t="s">
        <v>239</v>
      </c>
      <c r="FB929" s="2" t="s">
        <v>223</v>
      </c>
      <c r="FC929" s="2" t="s">
        <v>1115</v>
      </c>
      <c r="FD929" s="2" t="s">
        <v>4832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223</v>
      </c>
      <c r="FO929" s="2" t="s">
        <v>2749</v>
      </c>
      <c r="FP929" s="2" t="s">
        <v>1208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239</v>
      </c>
      <c r="FZ929" s="2" t="s">
        <v>223</v>
      </c>
      <c r="GA929" s="2" t="s">
        <v>661</v>
      </c>
      <c r="GB929" s="2" t="s">
        <v>226</v>
      </c>
      <c r="GC929" s="2" t="s">
        <v>238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252</v>
      </c>
      <c r="GL929" s="2" t="s">
        <v>223</v>
      </c>
      <c r="GM929" s="2" t="s">
        <v>226</v>
      </c>
      <c r="GN929" s="2" t="s">
        <v>226</v>
      </c>
      <c r="GO929" s="2" t="s">
        <v>238</v>
      </c>
      <c r="GP929" s="2" t="s">
        <v>226</v>
      </c>
      <c r="GQ929" s="4"/>
      <c r="GR929" s="8"/>
      <c r="GS929" s="4">
        <v>2</v>
      </c>
      <c r="GT929" s="8">
        <v>145.96</v>
      </c>
      <c r="GU929" s="7">
        <v>-1</v>
      </c>
      <c r="GV929" s="7">
        <v>-1</v>
      </c>
      <c r="GW929" s="2" t="s">
        <v>239</v>
      </c>
      <c r="GX929" s="2" t="s">
        <v>223</v>
      </c>
      <c r="GY929" s="2" t="s">
        <v>992</v>
      </c>
      <c r="GZ929" s="2" t="s">
        <v>1877</v>
      </c>
      <c r="HA929" s="2" t="s">
        <v>238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236</v>
      </c>
      <c r="HJ929" s="2" t="s">
        <v>223</v>
      </c>
      <c r="HK929" s="2" t="s">
        <v>226</v>
      </c>
      <c r="HL929" s="2" t="s">
        <v>226</v>
      </c>
      <c r="HM929" s="2" t="s">
        <v>238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239</v>
      </c>
      <c r="HV929" s="2" t="s">
        <v>261</v>
      </c>
      <c r="HW929" s="2" t="s">
        <v>1143</v>
      </c>
      <c r="HX929" s="2" t="s">
        <v>4236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239</v>
      </c>
      <c r="IH929" s="2" t="s">
        <v>223</v>
      </c>
      <c r="II929" s="2" t="s">
        <v>1608</v>
      </c>
      <c r="IJ929" s="2" t="s">
        <v>2568</v>
      </c>
      <c r="IK929" s="2" t="s">
        <v>238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226</v>
      </c>
      <c r="IT929" s="2" t="s">
        <v>226</v>
      </c>
      <c r="IU929" s="2" t="s">
        <v>226</v>
      </c>
      <c r="IV929" s="2" t="s">
        <v>226</v>
      </c>
      <c r="IW929" s="2" t="s">
        <v>226</v>
      </c>
      <c r="IX929" s="2" t="s">
        <v>226</v>
      </c>
      <c r="IY929" s="4">
        <v>1</v>
      </c>
      <c r="IZ929" s="8">
        <v>66.15</v>
      </c>
      <c r="JA929" s="4">
        <v>3</v>
      </c>
      <c r="JB929" s="8">
        <v>220.47</v>
      </c>
      <c r="JC929" s="7">
        <v>-0.6667</v>
      </c>
      <c r="JD929" s="7">
        <v>-0.7</v>
      </c>
      <c r="JE929" s="2" t="s">
        <v>239</v>
      </c>
      <c r="JF929" s="2" t="s">
        <v>223</v>
      </c>
      <c r="JG929" s="2" t="s">
        <v>814</v>
      </c>
      <c r="JH929" s="2" t="s">
        <v>4645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337</v>
      </c>
      <c r="JR929" s="2" t="s">
        <v>223</v>
      </c>
      <c r="JS929" s="2" t="s">
        <v>226</v>
      </c>
      <c r="JT929" s="2" t="s">
        <v>226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223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239</v>
      </c>
      <c r="KP929" s="2" t="s">
        <v>223</v>
      </c>
      <c r="KQ929" s="2" t="s">
        <v>4201</v>
      </c>
      <c r="KR929" s="2" t="s">
        <v>898</v>
      </c>
      <c r="KS929" s="2" t="s">
        <v>238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239</v>
      </c>
      <c r="LB929" s="2" t="s">
        <v>223</v>
      </c>
      <c r="LC929" s="2" t="s">
        <v>1132</v>
      </c>
      <c r="LD929" s="2" t="s">
        <v>2707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239</v>
      </c>
      <c r="LN929" s="2" t="s">
        <v>223</v>
      </c>
      <c r="LO929" s="2" t="s">
        <v>3575</v>
      </c>
      <c r="LP929" s="2" t="s">
        <v>226</v>
      </c>
      <c r="LQ929" s="2" t="s">
        <v>238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226</v>
      </c>
      <c r="LZ929" s="2" t="s">
        <v>226</v>
      </c>
      <c r="MA929" s="2" t="s">
        <v>226</v>
      </c>
      <c r="MB929" s="2" t="s">
        <v>226</v>
      </c>
      <c r="MC929" s="2" t="s">
        <v>226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226</v>
      </c>
      <c r="ML929" s="2" t="s">
        <v>226</v>
      </c>
      <c r="MM929" s="2" t="s">
        <v>226</v>
      </c>
      <c r="MN929" s="2" t="s">
        <v>226</v>
      </c>
      <c r="MO929" s="2" t="s">
        <v>226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239</v>
      </c>
      <c r="MX929" s="2" t="s">
        <v>223</v>
      </c>
      <c r="MY929" s="2" t="s">
        <v>617</v>
      </c>
      <c r="MZ929" s="2" t="s">
        <v>3557</v>
      </c>
      <c r="NA929" s="2" t="s">
        <v>238</v>
      </c>
      <c r="NB929" s="2" t="s">
        <v>226</v>
      </c>
      <c r="NC929" s="4"/>
      <c r="ND929" s="8"/>
      <c r="NE929" s="4">
        <v>2</v>
      </c>
      <c r="NF929" s="8">
        <v>140</v>
      </c>
      <c r="NG929" s="7">
        <v>-1</v>
      </c>
      <c r="NH929" s="7">
        <v>-1</v>
      </c>
      <c r="NI929" s="2" t="s">
        <v>239</v>
      </c>
      <c r="NJ929" s="2" t="s">
        <v>261</v>
      </c>
      <c r="NK929" s="2" t="s">
        <v>977</v>
      </c>
      <c r="NL929" s="2" t="s">
        <v>1063</v>
      </c>
      <c r="NM929" s="2" t="s">
        <v>238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239</v>
      </c>
      <c r="NV929" s="2" t="s">
        <v>237</v>
      </c>
      <c r="NW929" s="2" t="s">
        <v>1856</v>
      </c>
      <c r="NX929" s="2" t="s">
        <v>3502</v>
      </c>
      <c r="NY929" s="2" t="s">
        <v>238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239</v>
      </c>
      <c r="OH929" s="2" t="s">
        <v>237</v>
      </c>
      <c r="OI929" s="2" t="s">
        <v>813</v>
      </c>
      <c r="OJ929" s="2" t="s">
        <v>251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252</v>
      </c>
      <c r="OT929" s="2" t="s">
        <v>223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239</v>
      </c>
      <c r="PF929" s="2" t="s">
        <v>223</v>
      </c>
      <c r="PG929" s="2" t="s">
        <v>3085</v>
      </c>
      <c r="PH929" s="2" t="s">
        <v>226</v>
      </c>
      <c r="PI929" s="2" t="s">
        <v>238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226</v>
      </c>
      <c r="PR929" s="2" t="s">
        <v>226</v>
      </c>
      <c r="PS929" s="2" t="s">
        <v>226</v>
      </c>
      <c r="PT929" s="2" t="s">
        <v>226</v>
      </c>
      <c r="PU929" s="2" t="s">
        <v>226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226</v>
      </c>
      <c r="QD929" s="2" t="s">
        <v>226</v>
      </c>
      <c r="QE929" s="2" t="s">
        <v>226</v>
      </c>
      <c r="QF929" s="2" t="s">
        <v>226</v>
      </c>
      <c r="QG929" s="2" t="s">
        <v>226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239</v>
      </c>
      <c r="QP929" s="2" t="s">
        <v>237</v>
      </c>
      <c r="QQ929" s="2" t="s">
        <v>1388</v>
      </c>
      <c r="QR929" s="2" t="s">
        <v>3437</v>
      </c>
      <c r="QS929" s="2" t="s">
        <v>238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266</v>
      </c>
      <c r="RB929" s="2" t="s">
        <v>223</v>
      </c>
      <c r="RC929" s="2" t="s">
        <v>226</v>
      </c>
      <c r="RD929" s="2" t="s">
        <v>226</v>
      </c>
      <c r="RE929" s="2" t="s">
        <v>238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226</v>
      </c>
      <c r="RN929" s="2" t="s">
        <v>226</v>
      </c>
      <c r="RO929" s="2" t="s">
        <v>226</v>
      </c>
      <c r="RP929" s="2" t="s">
        <v>226</v>
      </c>
      <c r="RQ929" s="2" t="s">
        <v>226</v>
      </c>
      <c r="RR929" s="2" t="s">
        <v>226</v>
      </c>
      <c r="RS929" s="4"/>
      <c r="RT929" s="8"/>
      <c r="RU929" s="4"/>
      <c r="RV929" s="8"/>
      <c r="RW929" s="7"/>
      <c r="RX929" s="7"/>
      <c r="RY929" s="2" t="s">
        <v>239</v>
      </c>
      <c r="RZ929" s="2" t="s">
        <v>237</v>
      </c>
      <c r="SA929" s="2" t="s">
        <v>3232</v>
      </c>
      <c r="SB929" s="2" t="s">
        <v>599</v>
      </c>
      <c r="SC929" s="2" t="s">
        <v>238</v>
      </c>
      <c r="SD929" s="2" t="s">
        <v>226</v>
      </c>
      <c r="SE929" s="4">
        <v>76</v>
      </c>
      <c r="SF929" s="4">
        <v>80</v>
      </c>
      <c r="SG929" s="4"/>
      <c r="SH929" s="4"/>
      <c r="SI929" s="4">
        <v>30</v>
      </c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>
        <v>50</v>
      </c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</row>
    <row r="930">
      <c r="A930" s="2" t="s">
        <v>5592</v>
      </c>
      <c r="B930" s="2" t="s">
        <v>577</v>
      </c>
      <c r="C930" s="2" t="s">
        <v>5194</v>
      </c>
      <c r="D930" s="2" t="s">
        <v>486</v>
      </c>
      <c r="E930" s="2" t="s">
        <v>3495</v>
      </c>
      <c r="F930" s="2" t="s">
        <v>5195</v>
      </c>
      <c r="G930" s="2" t="s">
        <v>5196</v>
      </c>
      <c r="H930" s="2" t="s">
        <v>5197</v>
      </c>
      <c r="I930" s="2" t="s">
        <v>5555</v>
      </c>
      <c r="J930" s="2" t="s">
        <v>268</v>
      </c>
      <c r="K930" s="2" t="s">
        <v>282</v>
      </c>
      <c r="L930" s="3">
        <v>72</v>
      </c>
      <c r="M930" s="3">
        <v>75.6</v>
      </c>
      <c r="N930" s="3">
        <v>139.99</v>
      </c>
      <c r="O930" s="2" t="s">
        <v>223</v>
      </c>
      <c r="P930" s="2" t="s">
        <v>224</v>
      </c>
      <c r="Q930" s="2" t="s">
        <v>225</v>
      </c>
      <c r="R930" s="2" t="s">
        <v>226</v>
      </c>
      <c r="S930" s="2" t="s">
        <v>5237</v>
      </c>
      <c r="T930" s="2" t="s">
        <v>228</v>
      </c>
      <c r="U930" s="2" t="s">
        <v>452</v>
      </c>
      <c r="V930" s="2" t="s">
        <v>230</v>
      </c>
      <c r="W930" s="2" t="s">
        <v>4124</v>
      </c>
      <c r="X930" s="2" t="s">
        <v>5200</v>
      </c>
      <c r="Y930" s="2" t="s">
        <v>1809</v>
      </c>
      <c r="Z930" s="4">
        <v>183</v>
      </c>
      <c r="AA930" s="4">
        <f>=ROUNDDOWN(61,0)</f>
      </c>
      <c r="AB930" s="5">
        <v>3</v>
      </c>
      <c r="AC930" s="2" t="s">
        <v>226</v>
      </c>
      <c r="AD930" s="4"/>
      <c r="AE930" s="4"/>
      <c r="AF930" s="6">
        <v>66</v>
      </c>
      <c r="AG930" s="6">
        <v>49</v>
      </c>
      <c r="AH930" s="7">
        <v>1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>
        <v>10</v>
      </c>
      <c r="AQ930" s="8">
        <v>787.75</v>
      </c>
      <c r="AR930" s="4">
        <v>26</v>
      </c>
      <c r="AS930" s="8">
        <v>2071.19</v>
      </c>
      <c r="AT930" s="7">
        <v>-0.6154</v>
      </c>
      <c r="AU930" s="7">
        <v>-0.6197</v>
      </c>
      <c r="AV930" s="4" t="s">
        <v>226</v>
      </c>
      <c r="AW930" s="8" t="s">
        <v>226</v>
      </c>
      <c r="AX930" s="4" t="s">
        <v>226</v>
      </c>
      <c r="AY930" s="8" t="s">
        <v>226</v>
      </c>
      <c r="AZ930" s="7" t="s">
        <v>226</v>
      </c>
      <c r="BA930" s="7" t="s">
        <v>226</v>
      </c>
      <c r="BB930" s="7">
        <v>0.3226</v>
      </c>
      <c r="BC930" s="4" t="s">
        <v>226</v>
      </c>
      <c r="BD930" s="8" t="s">
        <v>226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 t="s">
        <v>226</v>
      </c>
      <c r="BJ930" s="4">
        <v>10</v>
      </c>
      <c r="BK930" s="8">
        <v>787.75</v>
      </c>
      <c r="BL930" s="2" t="s">
        <v>5593</v>
      </c>
      <c r="BM930" s="7">
        <v>1</v>
      </c>
      <c r="BN930" s="7">
        <v>1</v>
      </c>
      <c r="BO930" s="4">
        <v>1</v>
      </c>
      <c r="BP930" s="8">
        <v>85.99</v>
      </c>
      <c r="BQ930" s="4">
        <v>3</v>
      </c>
      <c r="BR930" s="8">
        <v>257.97</v>
      </c>
      <c r="BS930" s="7">
        <v>-0.6667</v>
      </c>
      <c r="BT930" s="7">
        <v>-0.6667</v>
      </c>
      <c r="BU930" s="2" t="s">
        <v>239</v>
      </c>
      <c r="BV930" s="2" t="s">
        <v>223</v>
      </c>
      <c r="BW930" s="2" t="s">
        <v>226</v>
      </c>
      <c r="BX930" s="2" t="s">
        <v>1073</v>
      </c>
      <c r="BY930" s="2" t="s">
        <v>238</v>
      </c>
      <c r="BZ930" s="2" t="s">
        <v>226</v>
      </c>
      <c r="CA930" s="4">
        <v>3</v>
      </c>
      <c r="CB930" s="8">
        <v>221.13</v>
      </c>
      <c r="CC930" s="4">
        <v>11</v>
      </c>
      <c r="CD930" s="8">
        <v>864.82</v>
      </c>
      <c r="CE930" s="7">
        <v>-0.7273</v>
      </c>
      <c r="CF930" s="7">
        <v>-0.7443</v>
      </c>
      <c r="CG930" s="2" t="s">
        <v>239</v>
      </c>
      <c r="CH930" s="2" t="s">
        <v>223</v>
      </c>
      <c r="CI930" s="2" t="s">
        <v>1064</v>
      </c>
      <c r="CJ930" s="2" t="s">
        <v>2705</v>
      </c>
      <c r="CK930" s="2" t="s">
        <v>238</v>
      </c>
      <c r="CL930" s="2" t="s">
        <v>226</v>
      </c>
      <c r="CM930" s="4">
        <v>1</v>
      </c>
      <c r="CN930" s="8">
        <v>82.13</v>
      </c>
      <c r="CO930" s="4"/>
      <c r="CP930" s="8"/>
      <c r="CQ930" s="7"/>
      <c r="CR930" s="7"/>
      <c r="CS930" s="2" t="s">
        <v>239</v>
      </c>
      <c r="CT930" s="2" t="s">
        <v>223</v>
      </c>
      <c r="CU930" s="2" t="s">
        <v>981</v>
      </c>
      <c r="CV930" s="2" t="s">
        <v>2116</v>
      </c>
      <c r="CW930" s="2" t="s">
        <v>238</v>
      </c>
      <c r="CX930" s="2" t="s">
        <v>226</v>
      </c>
      <c r="CY930" s="4">
        <v>3</v>
      </c>
      <c r="CZ930" s="8">
        <v>235.2</v>
      </c>
      <c r="DA930" s="4">
        <v>2</v>
      </c>
      <c r="DB930" s="8">
        <v>156.8</v>
      </c>
      <c r="DC930" s="7">
        <v>0.5</v>
      </c>
      <c r="DD930" s="7">
        <v>0.5</v>
      </c>
      <c r="DE930" s="2" t="s">
        <v>239</v>
      </c>
      <c r="DF930" s="2" t="s">
        <v>223</v>
      </c>
      <c r="DG930" s="2" t="s">
        <v>1812</v>
      </c>
      <c r="DH930" s="2" t="s">
        <v>1579</v>
      </c>
      <c r="DI930" s="2" t="s">
        <v>238</v>
      </c>
      <c r="DJ930" s="2" t="s">
        <v>226</v>
      </c>
      <c r="DK930" s="4"/>
      <c r="DL930" s="8"/>
      <c r="DM930" s="4">
        <v>1</v>
      </c>
      <c r="DN930" s="8">
        <v>64.76</v>
      </c>
      <c r="DO930" s="7">
        <v>-1</v>
      </c>
      <c r="DP930" s="7">
        <v>-1</v>
      </c>
      <c r="DQ930" s="2" t="s">
        <v>239</v>
      </c>
      <c r="DR930" s="2" t="s">
        <v>223</v>
      </c>
      <c r="DS930" s="2" t="s">
        <v>1038</v>
      </c>
      <c r="DT930" s="2" t="s">
        <v>3242</v>
      </c>
      <c r="DU930" s="2" t="s">
        <v>238</v>
      </c>
      <c r="DV930" s="2" t="s">
        <v>226</v>
      </c>
      <c r="DW930" s="4"/>
      <c r="DX930" s="8"/>
      <c r="DY930" s="4"/>
      <c r="DZ930" s="8"/>
      <c r="EA930" s="7"/>
      <c r="EB930" s="7"/>
      <c r="EC930" s="2" t="s">
        <v>239</v>
      </c>
      <c r="ED930" s="2" t="s">
        <v>223</v>
      </c>
      <c r="EE930" s="2" t="s">
        <v>1027</v>
      </c>
      <c r="EF930" s="2" t="s">
        <v>2057</v>
      </c>
      <c r="EG930" s="2" t="s">
        <v>238</v>
      </c>
      <c r="EH930" s="2" t="s">
        <v>226</v>
      </c>
      <c r="EI930" s="4"/>
      <c r="EJ930" s="8"/>
      <c r="EK930" s="4">
        <v>5</v>
      </c>
      <c r="EL930" s="8">
        <v>375.7</v>
      </c>
      <c r="EM930" s="7">
        <v>-1</v>
      </c>
      <c r="EN930" s="7">
        <v>-1</v>
      </c>
      <c r="EO930" s="2" t="s">
        <v>239</v>
      </c>
      <c r="EP930" s="2" t="s">
        <v>223</v>
      </c>
      <c r="EQ930" s="2" t="s">
        <v>1815</v>
      </c>
      <c r="ER930" s="2" t="s">
        <v>1665</v>
      </c>
      <c r="ES930" s="2" t="s">
        <v>291</v>
      </c>
      <c r="ET930" s="2" t="s">
        <v>226</v>
      </c>
      <c r="EU930" s="4"/>
      <c r="EV930" s="8"/>
      <c r="EW930" s="4">
        <v>1</v>
      </c>
      <c r="EX930" s="8">
        <v>83.99</v>
      </c>
      <c r="EY930" s="7">
        <v>-1</v>
      </c>
      <c r="EZ930" s="7">
        <v>-1</v>
      </c>
      <c r="FA930" s="2" t="s">
        <v>239</v>
      </c>
      <c r="FB930" s="2" t="s">
        <v>223</v>
      </c>
      <c r="FC930" s="2" t="s">
        <v>1115</v>
      </c>
      <c r="FD930" s="2" t="s">
        <v>3017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223</v>
      </c>
      <c r="FO930" s="2" t="s">
        <v>2749</v>
      </c>
      <c r="FP930" s="2" t="s">
        <v>1208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239</v>
      </c>
      <c r="FZ930" s="2" t="s">
        <v>223</v>
      </c>
      <c r="GA930" s="2" t="s">
        <v>661</v>
      </c>
      <c r="GB930" s="2" t="s">
        <v>226</v>
      </c>
      <c r="GC930" s="2" t="s">
        <v>238</v>
      </c>
      <c r="GD930" s="2" t="s">
        <v>226</v>
      </c>
      <c r="GE930" s="4"/>
      <c r="GF930" s="8"/>
      <c r="GG930" s="4"/>
      <c r="GH930" s="8"/>
      <c r="GI930" s="7"/>
      <c r="GJ930" s="7"/>
      <c r="GK930" s="2" t="s">
        <v>252</v>
      </c>
      <c r="GL930" s="2" t="s">
        <v>223</v>
      </c>
      <c r="GM930" s="2" t="s">
        <v>226</v>
      </c>
      <c r="GN930" s="2" t="s">
        <v>226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239</v>
      </c>
      <c r="GX930" s="2" t="s">
        <v>223</v>
      </c>
      <c r="GY930" s="2" t="s">
        <v>992</v>
      </c>
      <c r="GZ930" s="2" t="s">
        <v>1600</v>
      </c>
      <c r="HA930" s="2" t="s">
        <v>238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236</v>
      </c>
      <c r="HJ930" s="2" t="s">
        <v>223</v>
      </c>
      <c r="HK930" s="2" t="s">
        <v>226</v>
      </c>
      <c r="HL930" s="2" t="s">
        <v>226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261</v>
      </c>
      <c r="HW930" s="2" t="s">
        <v>1143</v>
      </c>
      <c r="HX930" s="2" t="s">
        <v>1211</v>
      </c>
      <c r="HY930" s="2" t="s">
        <v>238</v>
      </c>
      <c r="HZ930" s="2" t="s">
        <v>226</v>
      </c>
      <c r="IA930" s="4">
        <v>2</v>
      </c>
      <c r="IB930" s="8">
        <v>163.3</v>
      </c>
      <c r="IC930" s="4">
        <v>1</v>
      </c>
      <c r="ID930" s="8">
        <v>92.44</v>
      </c>
      <c r="IE930" s="7">
        <v>1</v>
      </c>
      <c r="IF930" s="7">
        <v>0.7666</v>
      </c>
      <c r="IG930" s="2" t="s">
        <v>239</v>
      </c>
      <c r="IH930" s="2" t="s">
        <v>223</v>
      </c>
      <c r="II930" s="2" t="s">
        <v>1608</v>
      </c>
      <c r="IJ930" s="2" t="s">
        <v>289</v>
      </c>
      <c r="IK930" s="2" t="s">
        <v>238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226</v>
      </c>
      <c r="IT930" s="2" t="s">
        <v>226</v>
      </c>
      <c r="IU930" s="2" t="s">
        <v>226</v>
      </c>
      <c r="IV930" s="2" t="s">
        <v>226</v>
      </c>
      <c r="IW930" s="2" t="s">
        <v>226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239</v>
      </c>
      <c r="JF930" s="2" t="s">
        <v>223</v>
      </c>
      <c r="JG930" s="2" t="s">
        <v>814</v>
      </c>
      <c r="JH930" s="2" t="s">
        <v>895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337</v>
      </c>
      <c r="JR930" s="2" t="s">
        <v>223</v>
      </c>
      <c r="JS930" s="2" t="s">
        <v>226</v>
      </c>
      <c r="JT930" s="2" t="s">
        <v>226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223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239</v>
      </c>
      <c r="KP930" s="2" t="s">
        <v>223</v>
      </c>
      <c r="KQ930" s="2" t="s">
        <v>1267</v>
      </c>
      <c r="KR930" s="2" t="s">
        <v>866</v>
      </c>
      <c r="KS930" s="2" t="s">
        <v>238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239</v>
      </c>
      <c r="LB930" s="2" t="s">
        <v>223</v>
      </c>
      <c r="LC930" s="2" t="s">
        <v>1132</v>
      </c>
      <c r="LD930" s="2" t="s">
        <v>1420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239</v>
      </c>
      <c r="LN930" s="2" t="s">
        <v>223</v>
      </c>
      <c r="LO930" s="2" t="s">
        <v>3575</v>
      </c>
      <c r="LP930" s="2" t="s">
        <v>395</v>
      </c>
      <c r="LQ930" s="2" t="s">
        <v>238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226</v>
      </c>
      <c r="LZ930" s="2" t="s">
        <v>226</v>
      </c>
      <c r="MA930" s="2" t="s">
        <v>226</v>
      </c>
      <c r="MB930" s="2" t="s">
        <v>226</v>
      </c>
      <c r="MC930" s="2" t="s">
        <v>226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226</v>
      </c>
      <c r="ML930" s="2" t="s">
        <v>226</v>
      </c>
      <c r="MM930" s="2" t="s">
        <v>226</v>
      </c>
      <c r="MN930" s="2" t="s">
        <v>226</v>
      </c>
      <c r="MO930" s="2" t="s">
        <v>226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239</v>
      </c>
      <c r="MX930" s="2" t="s">
        <v>223</v>
      </c>
      <c r="MY930" s="2" t="s">
        <v>617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261</v>
      </c>
      <c r="NK930" s="2" t="s">
        <v>977</v>
      </c>
      <c r="NL930" s="2" t="s">
        <v>1632</v>
      </c>
      <c r="NM930" s="2" t="s">
        <v>238</v>
      </c>
      <c r="NN930" s="2" t="s">
        <v>226</v>
      </c>
      <c r="NO930" s="4"/>
      <c r="NP930" s="8"/>
      <c r="NQ930" s="4">
        <v>1</v>
      </c>
      <c r="NR930" s="8">
        <v>84</v>
      </c>
      <c r="NS930" s="7">
        <v>-1</v>
      </c>
      <c r="NT930" s="7">
        <v>-1</v>
      </c>
      <c r="NU930" s="2" t="s">
        <v>239</v>
      </c>
      <c r="NV930" s="2" t="s">
        <v>237</v>
      </c>
      <c r="NW930" s="2" t="s">
        <v>1856</v>
      </c>
      <c r="NX930" s="2" t="s">
        <v>1034</v>
      </c>
      <c r="NY930" s="2" t="s">
        <v>238</v>
      </c>
      <c r="NZ930" s="2" t="s">
        <v>226</v>
      </c>
      <c r="OA930" s="4"/>
      <c r="OB930" s="8"/>
      <c r="OC930" s="4">
        <v>1</v>
      </c>
      <c r="OD930" s="8">
        <v>90.71</v>
      </c>
      <c r="OE930" s="7">
        <v>-1</v>
      </c>
      <c r="OF930" s="7">
        <v>-1</v>
      </c>
      <c r="OG930" s="2" t="s">
        <v>239</v>
      </c>
      <c r="OH930" s="2" t="s">
        <v>237</v>
      </c>
      <c r="OI930" s="2" t="s">
        <v>813</v>
      </c>
      <c r="OJ930" s="2" t="s">
        <v>3521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252</v>
      </c>
      <c r="OT930" s="2" t="s">
        <v>223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239</v>
      </c>
      <c r="PF930" s="2" t="s">
        <v>223</v>
      </c>
      <c r="PG930" s="2" t="s">
        <v>3085</v>
      </c>
      <c r="PH930" s="2" t="s">
        <v>226</v>
      </c>
      <c r="PI930" s="2" t="s">
        <v>238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226</v>
      </c>
      <c r="PR930" s="2" t="s">
        <v>226</v>
      </c>
      <c r="PS930" s="2" t="s">
        <v>226</v>
      </c>
      <c r="PT930" s="2" t="s">
        <v>226</v>
      </c>
      <c r="PU930" s="2" t="s">
        <v>226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226</v>
      </c>
      <c r="QD930" s="2" t="s">
        <v>226</v>
      </c>
      <c r="QE930" s="2" t="s">
        <v>226</v>
      </c>
      <c r="QF930" s="2" t="s">
        <v>226</v>
      </c>
      <c r="QG930" s="2" t="s">
        <v>226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239</v>
      </c>
      <c r="QP930" s="2" t="s">
        <v>237</v>
      </c>
      <c r="QQ930" s="2" t="s">
        <v>1388</v>
      </c>
      <c r="QR930" s="2" t="s">
        <v>226</v>
      </c>
      <c r="QS930" s="2" t="s">
        <v>238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266</v>
      </c>
      <c r="RB930" s="2" t="s">
        <v>223</v>
      </c>
      <c r="RC930" s="2" t="s">
        <v>226</v>
      </c>
      <c r="RD930" s="2" t="s">
        <v>226</v>
      </c>
      <c r="RE930" s="2" t="s">
        <v>238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226</v>
      </c>
      <c r="RN930" s="2" t="s">
        <v>226</v>
      </c>
      <c r="RO930" s="2" t="s">
        <v>226</v>
      </c>
      <c r="RP930" s="2" t="s">
        <v>226</v>
      </c>
      <c r="RQ930" s="2" t="s">
        <v>226</v>
      </c>
      <c r="RR930" s="2" t="s">
        <v>226</v>
      </c>
      <c r="RS930" s="4"/>
      <c r="RT930" s="8"/>
      <c r="RU930" s="4"/>
      <c r="RV930" s="8"/>
      <c r="RW930" s="7"/>
      <c r="RX930" s="7"/>
      <c r="RY930" s="2" t="s">
        <v>239</v>
      </c>
      <c r="RZ930" s="2" t="s">
        <v>237</v>
      </c>
      <c r="SA930" s="2" t="s">
        <v>3232</v>
      </c>
      <c r="SB930" s="2" t="s">
        <v>3437</v>
      </c>
      <c r="SC930" s="2" t="s">
        <v>238</v>
      </c>
      <c r="SD930" s="2" t="s">
        <v>226</v>
      </c>
      <c r="SE930" s="4">
        <v>10</v>
      </c>
      <c r="SF930" s="4">
        <v>142</v>
      </c>
      <c r="SG930" s="4"/>
      <c r="SH930" s="4"/>
      <c r="SI930" s="4">
        <v>31</v>
      </c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</row>
    <row r="931">
      <c r="A931" s="2" t="s">
        <v>5594</v>
      </c>
      <c r="B931" s="2" t="s">
        <v>577</v>
      </c>
      <c r="C931" s="2" t="s">
        <v>5194</v>
      </c>
      <c r="D931" s="2" t="s">
        <v>486</v>
      </c>
      <c r="E931" s="2" t="s">
        <v>3495</v>
      </c>
      <c r="F931" s="2" t="s">
        <v>5195</v>
      </c>
      <c r="G931" s="2" t="s">
        <v>5196</v>
      </c>
      <c r="H931" s="2" t="s">
        <v>5197</v>
      </c>
      <c r="I931" s="2" t="s">
        <v>5555</v>
      </c>
      <c r="J931" s="2" t="s">
        <v>582</v>
      </c>
      <c r="K931" s="2" t="s">
        <v>958</v>
      </c>
      <c r="L931" s="3">
        <v>46.53</v>
      </c>
      <c r="M931" s="3">
        <v>48.86</v>
      </c>
      <c r="N931" s="3">
        <v>89.99</v>
      </c>
      <c r="O931" s="2" t="s">
        <v>223</v>
      </c>
      <c r="P931" s="2" t="s">
        <v>2226</v>
      </c>
      <c r="Q931" s="2" t="s">
        <v>225</v>
      </c>
      <c r="R931" s="2" t="s">
        <v>226</v>
      </c>
      <c r="S931" s="2" t="s">
        <v>5256</v>
      </c>
      <c r="T931" s="2" t="s">
        <v>228</v>
      </c>
      <c r="U931" s="2" t="s">
        <v>229</v>
      </c>
      <c r="V931" s="2" t="s">
        <v>230</v>
      </c>
      <c r="W931" s="2" t="s">
        <v>4124</v>
      </c>
      <c r="X931" s="2" t="s">
        <v>2405</v>
      </c>
      <c r="Y931" s="2" t="s">
        <v>5257</v>
      </c>
      <c r="Z931" s="4">
        <v>50</v>
      </c>
      <c r="AA931" s="4">
        <f>=ROUNDDOWN(41.6666666666667,0)</f>
      </c>
      <c r="AB931" s="5">
        <v>1.2</v>
      </c>
      <c r="AC931" s="2" t="s">
        <v>226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>
        <v>9</v>
      </c>
      <c r="AQ931" s="8">
        <v>538.04</v>
      </c>
      <c r="AR931" s="4"/>
      <c r="AS931" s="8"/>
      <c r="AT931" s="7"/>
      <c r="AU931" s="7"/>
      <c r="AV931" s="4">
        <v>33</v>
      </c>
      <c r="AW931" s="8">
        <v>2317.45</v>
      </c>
      <c r="AX931" s="4" t="s">
        <v>226</v>
      </c>
      <c r="AY931" s="8" t="s">
        <v>226</v>
      </c>
      <c r="AZ931" s="7" t="s">
        <v>226</v>
      </c>
      <c r="BA931" s="7" t="s">
        <v>226</v>
      </c>
      <c r="BB931" s="7">
        <v>0.2322</v>
      </c>
      <c r="BC931" s="4" t="s">
        <v>226</v>
      </c>
      <c r="BD931" s="8" t="s">
        <v>226</v>
      </c>
      <c r="BE931" s="4" t="s">
        <v>226</v>
      </c>
      <c r="BF931" s="8" t="s">
        <v>226</v>
      </c>
      <c r="BG931" s="7" t="s">
        <v>226</v>
      </c>
      <c r="BH931" s="7" t="s">
        <v>226</v>
      </c>
      <c r="BI931" s="7">
        <v>0.0696</v>
      </c>
      <c r="BJ931" s="4">
        <v>9</v>
      </c>
      <c r="BK931" s="8">
        <v>538.04</v>
      </c>
      <c r="BL931" s="2" t="s">
        <v>5595</v>
      </c>
      <c r="BM931" s="7">
        <v>1</v>
      </c>
      <c r="BN931" s="7">
        <v>1</v>
      </c>
      <c r="BO931" s="4">
        <v>4</v>
      </c>
      <c r="BP931" s="8">
        <v>214.04</v>
      </c>
      <c r="BQ931" s="4"/>
      <c r="BR931" s="8"/>
      <c r="BS931" s="7"/>
      <c r="BT931" s="7"/>
      <c r="BU931" s="2" t="s">
        <v>239</v>
      </c>
      <c r="BV931" s="2" t="s">
        <v>223</v>
      </c>
      <c r="BW931" s="2" t="s">
        <v>226</v>
      </c>
      <c r="BX931" s="2" t="s">
        <v>2901</v>
      </c>
      <c r="BY931" s="2" t="s">
        <v>238</v>
      </c>
      <c r="BZ931" s="2" t="s">
        <v>226</v>
      </c>
      <c r="CA931" s="4">
        <v>1</v>
      </c>
      <c r="CB931" s="8">
        <v>43.98</v>
      </c>
      <c r="CC931" s="4"/>
      <c r="CD931" s="8"/>
      <c r="CE931" s="7"/>
      <c r="CF931" s="7"/>
      <c r="CG931" s="2" t="s">
        <v>239</v>
      </c>
      <c r="CH931" s="2" t="s">
        <v>223</v>
      </c>
      <c r="CI931" s="2" t="s">
        <v>1310</v>
      </c>
      <c r="CJ931" s="2" t="s">
        <v>616</v>
      </c>
      <c r="CK931" s="2" t="s">
        <v>238</v>
      </c>
      <c r="CL931" s="2" t="s">
        <v>226</v>
      </c>
      <c r="CM931" s="4">
        <v>1</v>
      </c>
      <c r="CN931" s="8">
        <v>51.19</v>
      </c>
      <c r="CO931" s="4"/>
      <c r="CP931" s="8"/>
      <c r="CQ931" s="7"/>
      <c r="CR931" s="7"/>
      <c r="CS931" s="2" t="s">
        <v>239</v>
      </c>
      <c r="CT931" s="2" t="s">
        <v>223</v>
      </c>
      <c r="CU931" s="2" t="s">
        <v>4778</v>
      </c>
      <c r="CV931" s="2" t="s">
        <v>5137</v>
      </c>
      <c r="CW931" s="2" t="s">
        <v>238</v>
      </c>
      <c r="CX931" s="2" t="s">
        <v>226</v>
      </c>
      <c r="CY931" s="4"/>
      <c r="CZ931" s="8"/>
      <c r="DA931" s="4"/>
      <c r="DB931" s="8"/>
      <c r="DC931" s="7"/>
      <c r="DD931" s="7"/>
      <c r="DE931" s="2" t="s">
        <v>236</v>
      </c>
      <c r="DF931" s="2" t="s">
        <v>223</v>
      </c>
      <c r="DG931" s="2" t="s">
        <v>226</v>
      </c>
      <c r="DH931" s="2" t="s">
        <v>226</v>
      </c>
      <c r="DI931" s="2" t="s">
        <v>238</v>
      </c>
      <c r="DJ931" s="2" t="s">
        <v>226</v>
      </c>
      <c r="DK931" s="4"/>
      <c r="DL931" s="8"/>
      <c r="DM931" s="4"/>
      <c r="DN931" s="8"/>
      <c r="DO931" s="7"/>
      <c r="DP931" s="7"/>
      <c r="DQ931" s="2" t="s">
        <v>239</v>
      </c>
      <c r="DR931" s="2" t="s">
        <v>223</v>
      </c>
      <c r="DS931" s="2" t="s">
        <v>5261</v>
      </c>
      <c r="DT931" s="2" t="s">
        <v>226</v>
      </c>
      <c r="DU931" s="2" t="s">
        <v>238</v>
      </c>
      <c r="DV931" s="2" t="s">
        <v>226</v>
      </c>
      <c r="DW931" s="4"/>
      <c r="DX931" s="8"/>
      <c r="DY931" s="4"/>
      <c r="DZ931" s="8"/>
      <c r="EA931" s="7"/>
      <c r="EB931" s="7"/>
      <c r="EC931" s="2" t="s">
        <v>239</v>
      </c>
      <c r="ED931" s="2" t="s">
        <v>223</v>
      </c>
      <c r="EE931" s="2" t="s">
        <v>3889</v>
      </c>
      <c r="EF931" s="2" t="s">
        <v>226</v>
      </c>
      <c r="EG931" s="2" t="s">
        <v>238</v>
      </c>
      <c r="EH931" s="2" t="s">
        <v>226</v>
      </c>
      <c r="EI931" s="4"/>
      <c r="EJ931" s="8"/>
      <c r="EK931" s="4"/>
      <c r="EL931" s="8"/>
      <c r="EM931" s="7"/>
      <c r="EN931" s="7"/>
      <c r="EO931" s="2" t="s">
        <v>239</v>
      </c>
      <c r="EP931" s="2" t="s">
        <v>223</v>
      </c>
      <c r="EQ931" s="2" t="s">
        <v>5261</v>
      </c>
      <c r="ER931" s="2" t="s">
        <v>226</v>
      </c>
      <c r="ES931" s="2" t="s">
        <v>238</v>
      </c>
      <c r="ET931" s="2" t="s">
        <v>226</v>
      </c>
      <c r="EU931" s="4">
        <v>1</v>
      </c>
      <c r="EV931" s="8">
        <v>48.85</v>
      </c>
      <c r="EW931" s="4"/>
      <c r="EX931" s="8"/>
      <c r="EY931" s="7"/>
      <c r="EZ931" s="7"/>
      <c r="FA931" s="2" t="s">
        <v>239</v>
      </c>
      <c r="FB931" s="2" t="s">
        <v>223</v>
      </c>
      <c r="FC931" s="2" t="s">
        <v>3889</v>
      </c>
      <c r="FD931" s="2" t="s">
        <v>1178</v>
      </c>
      <c r="FE931" s="2" t="s">
        <v>238</v>
      </c>
      <c r="FF931" s="2" t="s">
        <v>226</v>
      </c>
      <c r="FG931" s="4">
        <v>2</v>
      </c>
      <c r="FH931" s="8">
        <v>179.98</v>
      </c>
      <c r="FI931" s="4"/>
      <c r="FJ931" s="8"/>
      <c r="FK931" s="7"/>
      <c r="FL931" s="7"/>
      <c r="FM931" s="2" t="s">
        <v>239</v>
      </c>
      <c r="FN931" s="2" t="s">
        <v>223</v>
      </c>
      <c r="FO931" s="2" t="s">
        <v>3889</v>
      </c>
      <c r="FP931" s="2" t="s">
        <v>635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239</v>
      </c>
      <c r="FZ931" s="2" t="s">
        <v>223</v>
      </c>
      <c r="GA931" s="2" t="s">
        <v>3889</v>
      </c>
      <c r="GB931" s="2" t="s">
        <v>226</v>
      </c>
      <c r="GC931" s="2" t="s">
        <v>238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252</v>
      </c>
      <c r="GL931" s="2" t="s">
        <v>223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236</v>
      </c>
      <c r="GX931" s="2" t="s">
        <v>223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/>
      <c r="HD931" s="8"/>
      <c r="HE931" s="4"/>
      <c r="HF931" s="8"/>
      <c r="HG931" s="7"/>
      <c r="HH931" s="7"/>
      <c r="HI931" s="2" t="s">
        <v>236</v>
      </c>
      <c r="HJ931" s="2" t="s">
        <v>223</v>
      </c>
      <c r="HK931" s="2" t="s">
        <v>226</v>
      </c>
      <c r="HL931" s="2" t="s">
        <v>226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236</v>
      </c>
      <c r="HV931" s="2" t="s">
        <v>223</v>
      </c>
      <c r="HW931" s="2" t="s">
        <v>226</v>
      </c>
      <c r="HX931" s="2" t="s">
        <v>226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252</v>
      </c>
      <c r="IH931" s="2" t="s">
        <v>223</v>
      </c>
      <c r="II931" s="2" t="s">
        <v>226</v>
      </c>
      <c r="IJ931" s="2" t="s">
        <v>226</v>
      </c>
      <c r="IK931" s="2" t="s">
        <v>238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252</v>
      </c>
      <c r="IT931" s="2" t="s">
        <v>223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949</v>
      </c>
      <c r="JF931" s="2" t="s">
        <v>223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252</v>
      </c>
      <c r="JR931" s="2" t="s">
        <v>223</v>
      </c>
      <c r="JS931" s="2" t="s">
        <v>226</v>
      </c>
      <c r="JT931" s="2" t="s">
        <v>226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236</v>
      </c>
      <c r="KD931" s="2" t="s">
        <v>223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252</v>
      </c>
      <c r="KP931" s="2" t="s">
        <v>223</v>
      </c>
      <c r="KQ931" s="2" t="s">
        <v>226</v>
      </c>
      <c r="KR931" s="2" t="s">
        <v>226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252</v>
      </c>
      <c r="LB931" s="2" t="s">
        <v>223</v>
      </c>
      <c r="LC931" s="2" t="s">
        <v>226</v>
      </c>
      <c r="LD931" s="2" t="s">
        <v>226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252</v>
      </c>
      <c r="LN931" s="2" t="s">
        <v>223</v>
      </c>
      <c r="LO931" s="2" t="s">
        <v>226</v>
      </c>
      <c r="LP931" s="2" t="s">
        <v>226</v>
      </c>
      <c r="LQ931" s="2" t="s">
        <v>238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226</v>
      </c>
      <c r="LZ931" s="2" t="s">
        <v>226</v>
      </c>
      <c r="MA931" s="2" t="s">
        <v>226</v>
      </c>
      <c r="MB931" s="2" t="s">
        <v>226</v>
      </c>
      <c r="MC931" s="2" t="s">
        <v>226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252</v>
      </c>
      <c r="ML931" s="2" t="s">
        <v>223</v>
      </c>
      <c r="MM931" s="2" t="s">
        <v>226</v>
      </c>
      <c r="MN931" s="2" t="s">
        <v>226</v>
      </c>
      <c r="MO931" s="2" t="s">
        <v>238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236</v>
      </c>
      <c r="MX931" s="2" t="s">
        <v>223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226</v>
      </c>
      <c r="NJ931" s="2" t="s">
        <v>226</v>
      </c>
      <c r="NK931" s="2" t="s">
        <v>226</v>
      </c>
      <c r="NL931" s="2" t="s">
        <v>226</v>
      </c>
      <c r="NM931" s="2" t="s">
        <v>226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252</v>
      </c>
      <c r="NV931" s="2" t="s">
        <v>223</v>
      </c>
      <c r="NW931" s="2" t="s">
        <v>226</v>
      </c>
      <c r="NX931" s="2" t="s">
        <v>226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223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252</v>
      </c>
      <c r="OT931" s="2" t="s">
        <v>223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252</v>
      </c>
      <c r="PF931" s="2" t="s">
        <v>223</v>
      </c>
      <c r="PG931" s="2" t="s">
        <v>226</v>
      </c>
      <c r="PH931" s="2" t="s">
        <v>226</v>
      </c>
      <c r="PI931" s="2" t="s">
        <v>238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226</v>
      </c>
      <c r="PR931" s="2" t="s">
        <v>226</v>
      </c>
      <c r="PS931" s="2" t="s">
        <v>226</v>
      </c>
      <c r="PT931" s="2" t="s">
        <v>226</v>
      </c>
      <c r="PU931" s="2" t="s">
        <v>226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226</v>
      </c>
      <c r="QD931" s="2" t="s">
        <v>226</v>
      </c>
      <c r="QE931" s="2" t="s">
        <v>226</v>
      </c>
      <c r="QF931" s="2" t="s">
        <v>226</v>
      </c>
      <c r="QG931" s="2" t="s">
        <v>226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226</v>
      </c>
      <c r="QP931" s="2" t="s">
        <v>226</v>
      </c>
      <c r="QQ931" s="2" t="s">
        <v>226</v>
      </c>
      <c r="QR931" s="2" t="s">
        <v>226</v>
      </c>
      <c r="QS931" s="2" t="s">
        <v>226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266</v>
      </c>
      <c r="RB931" s="2" t="s">
        <v>223</v>
      </c>
      <c r="RC931" s="2" t="s">
        <v>226</v>
      </c>
      <c r="RD931" s="2" t="s">
        <v>226</v>
      </c>
      <c r="RE931" s="2" t="s">
        <v>238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252</v>
      </c>
      <c r="RN931" s="2" t="s">
        <v>223</v>
      </c>
      <c r="RO931" s="2" t="s">
        <v>226</v>
      </c>
      <c r="RP931" s="2" t="s">
        <v>226</v>
      </c>
      <c r="RQ931" s="2" t="s">
        <v>238</v>
      </c>
      <c r="RR931" s="2" t="s">
        <v>226</v>
      </c>
      <c r="RS931" s="4"/>
      <c r="RT931" s="8"/>
      <c r="RU931" s="4"/>
      <c r="RV931" s="8"/>
      <c r="RW931" s="7"/>
      <c r="RX931" s="7"/>
      <c r="RY931" s="2" t="s">
        <v>226</v>
      </c>
      <c r="RZ931" s="2" t="s">
        <v>226</v>
      </c>
      <c r="SA931" s="2" t="s">
        <v>226</v>
      </c>
      <c r="SB931" s="2" t="s">
        <v>226</v>
      </c>
      <c r="SC931" s="2" t="s">
        <v>226</v>
      </c>
      <c r="SD931" s="2" t="s">
        <v>226</v>
      </c>
      <c r="SE931" s="4">
        <v>50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</row>
    <row r="932">
      <c r="A932" s="2" t="s">
        <v>5596</v>
      </c>
      <c r="B932" s="2" t="s">
        <v>577</v>
      </c>
      <c r="C932" s="2" t="s">
        <v>5194</v>
      </c>
      <c r="D932" s="2" t="s">
        <v>486</v>
      </c>
      <c r="E932" s="2" t="s">
        <v>3495</v>
      </c>
      <c r="F932" s="2" t="s">
        <v>5195</v>
      </c>
      <c r="G932" s="2" t="s">
        <v>5196</v>
      </c>
      <c r="H932" s="2" t="s">
        <v>5197</v>
      </c>
      <c r="I932" s="2" t="s">
        <v>5555</v>
      </c>
      <c r="J932" s="2" t="s">
        <v>221</v>
      </c>
      <c r="K932" s="2" t="s">
        <v>958</v>
      </c>
      <c r="L932" s="3">
        <v>63</v>
      </c>
      <c r="M932" s="3">
        <v>66.15</v>
      </c>
      <c r="N932" s="3">
        <v>119.99</v>
      </c>
      <c r="O932" s="2" t="s">
        <v>223</v>
      </c>
      <c r="P932" s="2" t="s">
        <v>2226</v>
      </c>
      <c r="Q932" s="2" t="s">
        <v>225</v>
      </c>
      <c r="R932" s="2" t="s">
        <v>226</v>
      </c>
      <c r="S932" s="2" t="s">
        <v>5256</v>
      </c>
      <c r="T932" s="2" t="s">
        <v>228</v>
      </c>
      <c r="U932" s="2" t="s">
        <v>452</v>
      </c>
      <c r="V932" s="2" t="s">
        <v>230</v>
      </c>
      <c r="W932" s="2" t="s">
        <v>4124</v>
      </c>
      <c r="X932" s="2" t="s">
        <v>2405</v>
      </c>
      <c r="Y932" s="2" t="s">
        <v>5257</v>
      </c>
      <c r="Z932" s="4">
        <v>91</v>
      </c>
      <c r="AA932" s="4">
        <f>=ROUNDDOWN(65,0)</f>
      </c>
      <c r="AB932" s="5">
        <v>1.4</v>
      </c>
      <c r="AC932" s="2" t="s">
        <v>226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>
        <v>15</v>
      </c>
      <c r="AQ932" s="8">
        <v>1062.93</v>
      </c>
      <c r="AR932" s="4"/>
      <c r="AS932" s="8"/>
      <c r="AT932" s="7"/>
      <c r="AU932" s="7"/>
      <c r="AV932" s="4" t="s">
        <v>226</v>
      </c>
      <c r="AW932" s="8" t="s">
        <v>226</v>
      </c>
      <c r="AX932" s="4" t="s">
        <v>226</v>
      </c>
      <c r="AY932" s="8" t="s">
        <v>226</v>
      </c>
      <c r="AZ932" s="7" t="s">
        <v>226</v>
      </c>
      <c r="BA932" s="7" t="s">
        <v>226</v>
      </c>
      <c r="BB932" s="7">
        <v>0.4587</v>
      </c>
      <c r="BC932" s="4" t="s">
        <v>226</v>
      </c>
      <c r="BD932" s="8" t="s">
        <v>226</v>
      </c>
      <c r="BE932" s="4" t="s">
        <v>226</v>
      </c>
      <c r="BF932" s="8" t="s">
        <v>226</v>
      </c>
      <c r="BG932" s="7" t="s">
        <v>226</v>
      </c>
      <c r="BH932" s="7" t="s">
        <v>226</v>
      </c>
      <c r="BI932" s="7" t="s">
        <v>226</v>
      </c>
      <c r="BJ932" s="4">
        <v>15</v>
      </c>
      <c r="BK932" s="8">
        <v>1062.93</v>
      </c>
      <c r="BL932" s="2" t="s">
        <v>5597</v>
      </c>
      <c r="BM932" s="7">
        <v>1</v>
      </c>
      <c r="BN932" s="7">
        <v>1</v>
      </c>
      <c r="BO932" s="4">
        <v>6</v>
      </c>
      <c r="BP932" s="8">
        <v>434.7</v>
      </c>
      <c r="BQ932" s="4"/>
      <c r="BR932" s="8"/>
      <c r="BS932" s="7"/>
      <c r="BT932" s="7"/>
      <c r="BU932" s="2" t="s">
        <v>239</v>
      </c>
      <c r="BV932" s="2" t="s">
        <v>223</v>
      </c>
      <c r="BW932" s="2" t="s">
        <v>226</v>
      </c>
      <c r="BX932" s="2" t="s">
        <v>1310</v>
      </c>
      <c r="BY932" s="2" t="s">
        <v>238</v>
      </c>
      <c r="BZ932" s="2" t="s">
        <v>226</v>
      </c>
      <c r="CA932" s="4">
        <v>3</v>
      </c>
      <c r="CB932" s="8">
        <v>185.34</v>
      </c>
      <c r="CC932" s="4"/>
      <c r="CD932" s="8"/>
      <c r="CE932" s="7"/>
      <c r="CF932" s="7"/>
      <c r="CG932" s="2" t="s">
        <v>239</v>
      </c>
      <c r="CH932" s="2" t="s">
        <v>223</v>
      </c>
      <c r="CI932" s="2" t="s">
        <v>1310</v>
      </c>
      <c r="CJ932" s="2" t="s">
        <v>1241</v>
      </c>
      <c r="CK932" s="2" t="s">
        <v>238</v>
      </c>
      <c r="CL932" s="2" t="s">
        <v>226</v>
      </c>
      <c r="CM932" s="4">
        <v>3</v>
      </c>
      <c r="CN932" s="8">
        <v>209.16</v>
      </c>
      <c r="CO932" s="4"/>
      <c r="CP932" s="8"/>
      <c r="CQ932" s="7"/>
      <c r="CR932" s="7"/>
      <c r="CS932" s="2" t="s">
        <v>239</v>
      </c>
      <c r="CT932" s="2" t="s">
        <v>223</v>
      </c>
      <c r="CU932" s="2" t="s">
        <v>4778</v>
      </c>
      <c r="CV932" s="2" t="s">
        <v>5481</v>
      </c>
      <c r="CW932" s="2" t="s">
        <v>238</v>
      </c>
      <c r="CX932" s="2" t="s">
        <v>226</v>
      </c>
      <c r="CY932" s="4"/>
      <c r="CZ932" s="8"/>
      <c r="DA932" s="4"/>
      <c r="DB932" s="8"/>
      <c r="DC932" s="7"/>
      <c r="DD932" s="7"/>
      <c r="DE932" s="2" t="s">
        <v>236</v>
      </c>
      <c r="DF932" s="2" t="s">
        <v>223</v>
      </c>
      <c r="DG932" s="2" t="s">
        <v>226</v>
      </c>
      <c r="DH932" s="2" t="s">
        <v>226</v>
      </c>
      <c r="DI932" s="2" t="s">
        <v>238</v>
      </c>
      <c r="DJ932" s="2" t="s">
        <v>226</v>
      </c>
      <c r="DK932" s="4">
        <v>1</v>
      </c>
      <c r="DL932" s="8">
        <v>47.59</v>
      </c>
      <c r="DM932" s="4"/>
      <c r="DN932" s="8"/>
      <c r="DO932" s="7"/>
      <c r="DP932" s="7"/>
      <c r="DQ932" s="2" t="s">
        <v>239</v>
      </c>
      <c r="DR932" s="2" t="s">
        <v>223</v>
      </c>
      <c r="DS932" s="2" t="s">
        <v>5261</v>
      </c>
      <c r="DT932" s="2" t="s">
        <v>1224</v>
      </c>
      <c r="DU932" s="2" t="s">
        <v>238</v>
      </c>
      <c r="DV932" s="2" t="s">
        <v>226</v>
      </c>
      <c r="DW932" s="4"/>
      <c r="DX932" s="8"/>
      <c r="DY932" s="4"/>
      <c r="DZ932" s="8"/>
      <c r="EA932" s="7"/>
      <c r="EB932" s="7"/>
      <c r="EC932" s="2" t="s">
        <v>239</v>
      </c>
      <c r="ED932" s="2" t="s">
        <v>223</v>
      </c>
      <c r="EE932" s="2" t="s">
        <v>3889</v>
      </c>
      <c r="EF932" s="2" t="s">
        <v>226</v>
      </c>
      <c r="EG932" s="2" t="s">
        <v>238</v>
      </c>
      <c r="EH932" s="2" t="s">
        <v>226</v>
      </c>
      <c r="EI932" s="4"/>
      <c r="EJ932" s="8"/>
      <c r="EK932" s="4"/>
      <c r="EL932" s="8"/>
      <c r="EM932" s="7"/>
      <c r="EN932" s="7"/>
      <c r="EO932" s="2" t="s">
        <v>239</v>
      </c>
      <c r="EP932" s="2" t="s">
        <v>223</v>
      </c>
      <c r="EQ932" s="2" t="s">
        <v>5261</v>
      </c>
      <c r="ER932" s="2" t="s">
        <v>226</v>
      </c>
      <c r="ES932" s="2" t="s">
        <v>238</v>
      </c>
      <c r="ET932" s="2" t="s">
        <v>226</v>
      </c>
      <c r="EU932" s="4">
        <v>1</v>
      </c>
      <c r="EV932" s="8">
        <v>66.15</v>
      </c>
      <c r="EW932" s="4"/>
      <c r="EX932" s="8"/>
      <c r="EY932" s="7"/>
      <c r="EZ932" s="7"/>
      <c r="FA932" s="2" t="s">
        <v>239</v>
      </c>
      <c r="FB932" s="2" t="s">
        <v>223</v>
      </c>
      <c r="FC932" s="2" t="s">
        <v>3889</v>
      </c>
      <c r="FD932" s="2" t="s">
        <v>2804</v>
      </c>
      <c r="FE932" s="2" t="s">
        <v>238</v>
      </c>
      <c r="FF932" s="2" t="s">
        <v>226</v>
      </c>
      <c r="FG932" s="4">
        <v>1</v>
      </c>
      <c r="FH932" s="8">
        <v>119.99</v>
      </c>
      <c r="FI932" s="4"/>
      <c r="FJ932" s="8"/>
      <c r="FK932" s="7"/>
      <c r="FL932" s="7"/>
      <c r="FM932" s="2" t="s">
        <v>239</v>
      </c>
      <c r="FN932" s="2" t="s">
        <v>223</v>
      </c>
      <c r="FO932" s="2" t="s">
        <v>3889</v>
      </c>
      <c r="FP932" s="2" t="s">
        <v>635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226</v>
      </c>
      <c r="FZ932" s="2" t="s">
        <v>226</v>
      </c>
      <c r="GA932" s="2" t="s">
        <v>226</v>
      </c>
      <c r="GB932" s="2" t="s">
        <v>226</v>
      </c>
      <c r="GC932" s="2" t="s">
        <v>226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252</v>
      </c>
      <c r="GL932" s="2" t="s">
        <v>223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236</v>
      </c>
      <c r="GX932" s="2" t="s">
        <v>223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236</v>
      </c>
      <c r="HJ932" s="2" t="s">
        <v>223</v>
      </c>
      <c r="HK932" s="2" t="s">
        <v>226</v>
      </c>
      <c r="HL932" s="2" t="s">
        <v>226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236</v>
      </c>
      <c r="HV932" s="2" t="s">
        <v>223</v>
      </c>
      <c r="HW932" s="2" t="s">
        <v>226</v>
      </c>
      <c r="HX932" s="2" t="s">
        <v>226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252</v>
      </c>
      <c r="IH932" s="2" t="s">
        <v>223</v>
      </c>
      <c r="II932" s="2" t="s">
        <v>226</v>
      </c>
      <c r="IJ932" s="2" t="s">
        <v>226</v>
      </c>
      <c r="IK932" s="2" t="s">
        <v>238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252</v>
      </c>
      <c r="IT932" s="2" t="s">
        <v>223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949</v>
      </c>
      <c r="JF932" s="2" t="s">
        <v>223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252</v>
      </c>
      <c r="JR932" s="2" t="s">
        <v>223</v>
      </c>
      <c r="JS932" s="2" t="s">
        <v>226</v>
      </c>
      <c r="JT932" s="2" t="s">
        <v>226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223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252</v>
      </c>
      <c r="KP932" s="2" t="s">
        <v>223</v>
      </c>
      <c r="KQ932" s="2" t="s">
        <v>226</v>
      </c>
      <c r="KR932" s="2" t="s">
        <v>226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252</v>
      </c>
      <c r="LB932" s="2" t="s">
        <v>223</v>
      </c>
      <c r="LC932" s="2" t="s">
        <v>226</v>
      </c>
      <c r="LD932" s="2" t="s">
        <v>226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252</v>
      </c>
      <c r="LN932" s="2" t="s">
        <v>223</v>
      </c>
      <c r="LO932" s="2" t="s">
        <v>226</v>
      </c>
      <c r="LP932" s="2" t="s">
        <v>226</v>
      </c>
      <c r="LQ932" s="2" t="s">
        <v>238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226</v>
      </c>
      <c r="MA932" s="2" t="s">
        <v>226</v>
      </c>
      <c r="MB932" s="2" t="s">
        <v>226</v>
      </c>
      <c r="MC932" s="2" t="s">
        <v>226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252</v>
      </c>
      <c r="ML932" s="2" t="s">
        <v>223</v>
      </c>
      <c r="MM932" s="2" t="s">
        <v>226</v>
      </c>
      <c r="MN932" s="2" t="s">
        <v>226</v>
      </c>
      <c r="MO932" s="2" t="s">
        <v>238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236</v>
      </c>
      <c r="MX932" s="2" t="s">
        <v>223</v>
      </c>
      <c r="MY932" s="2" t="s">
        <v>226</v>
      </c>
      <c r="MZ932" s="2" t="s">
        <v>226</v>
      </c>
      <c r="NA932" s="2" t="s">
        <v>238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226</v>
      </c>
      <c r="NJ932" s="2" t="s">
        <v>226</v>
      </c>
      <c r="NK932" s="2" t="s">
        <v>226</v>
      </c>
      <c r="NL932" s="2" t="s">
        <v>226</v>
      </c>
      <c r="NM932" s="2" t="s">
        <v>226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252</v>
      </c>
      <c r="NV932" s="2" t="s">
        <v>223</v>
      </c>
      <c r="NW932" s="2" t="s">
        <v>226</v>
      </c>
      <c r="NX932" s="2" t="s">
        <v>226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252</v>
      </c>
      <c r="OH932" s="2" t="s">
        <v>223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252</v>
      </c>
      <c r="OT932" s="2" t="s">
        <v>223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252</v>
      </c>
      <c r="PF932" s="2" t="s">
        <v>223</v>
      </c>
      <c r="PG932" s="2" t="s">
        <v>226</v>
      </c>
      <c r="PH932" s="2" t="s">
        <v>226</v>
      </c>
      <c r="PI932" s="2" t="s">
        <v>238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226</v>
      </c>
      <c r="PR932" s="2" t="s">
        <v>226</v>
      </c>
      <c r="PS932" s="2" t="s">
        <v>226</v>
      </c>
      <c r="PT932" s="2" t="s">
        <v>226</v>
      </c>
      <c r="PU932" s="2" t="s">
        <v>226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226</v>
      </c>
      <c r="QD932" s="2" t="s">
        <v>226</v>
      </c>
      <c r="QE932" s="2" t="s">
        <v>226</v>
      </c>
      <c r="QF932" s="2" t="s">
        <v>226</v>
      </c>
      <c r="QG932" s="2" t="s">
        <v>226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226</v>
      </c>
      <c r="QP932" s="2" t="s">
        <v>226</v>
      </c>
      <c r="QQ932" s="2" t="s">
        <v>226</v>
      </c>
      <c r="QR932" s="2" t="s">
        <v>226</v>
      </c>
      <c r="QS932" s="2" t="s">
        <v>226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266</v>
      </c>
      <c r="RB932" s="2" t="s">
        <v>223</v>
      </c>
      <c r="RC932" s="2" t="s">
        <v>226</v>
      </c>
      <c r="RD932" s="2" t="s">
        <v>226</v>
      </c>
      <c r="RE932" s="2" t="s">
        <v>238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252</v>
      </c>
      <c r="RN932" s="2" t="s">
        <v>223</v>
      </c>
      <c r="RO932" s="2" t="s">
        <v>226</v>
      </c>
      <c r="RP932" s="2" t="s">
        <v>226</v>
      </c>
      <c r="RQ932" s="2" t="s">
        <v>238</v>
      </c>
      <c r="RR932" s="2" t="s">
        <v>226</v>
      </c>
      <c r="RS932" s="4"/>
      <c r="RT932" s="8"/>
      <c r="RU932" s="4"/>
      <c r="RV932" s="8"/>
      <c r="RW932" s="7"/>
      <c r="RX932" s="7"/>
      <c r="RY932" s="2" t="s">
        <v>226</v>
      </c>
      <c r="RZ932" s="2" t="s">
        <v>226</v>
      </c>
      <c r="SA932" s="2" t="s">
        <v>226</v>
      </c>
      <c r="SB932" s="2" t="s">
        <v>226</v>
      </c>
      <c r="SC932" s="2" t="s">
        <v>226</v>
      </c>
      <c r="SD932" s="2" t="s">
        <v>226</v>
      </c>
      <c r="SE932" s="4">
        <v>91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</row>
    <row r="933">
      <c r="A933" s="2" t="s">
        <v>5598</v>
      </c>
      <c r="B933" s="2" t="s">
        <v>577</v>
      </c>
      <c r="C933" s="2" t="s">
        <v>5194</v>
      </c>
      <c r="D933" s="2" t="s">
        <v>486</v>
      </c>
      <c r="E933" s="2" t="s">
        <v>3495</v>
      </c>
      <c r="F933" s="2" t="s">
        <v>5195</v>
      </c>
      <c r="G933" s="2" t="s">
        <v>5196</v>
      </c>
      <c r="H933" s="2" t="s">
        <v>5197</v>
      </c>
      <c r="I933" s="2" t="s">
        <v>5555</v>
      </c>
      <c r="J933" s="2" t="s">
        <v>268</v>
      </c>
      <c r="K933" s="2" t="s">
        <v>958</v>
      </c>
      <c r="L933" s="3">
        <v>72</v>
      </c>
      <c r="M933" s="3">
        <v>75.6</v>
      </c>
      <c r="N933" s="3">
        <v>139.99</v>
      </c>
      <c r="O933" s="2" t="s">
        <v>223</v>
      </c>
      <c r="P933" s="2" t="s">
        <v>2226</v>
      </c>
      <c r="Q933" s="2" t="s">
        <v>225</v>
      </c>
      <c r="R933" s="2" t="s">
        <v>226</v>
      </c>
      <c r="S933" s="2" t="s">
        <v>5256</v>
      </c>
      <c r="T933" s="2" t="s">
        <v>228</v>
      </c>
      <c r="U933" s="2" t="s">
        <v>452</v>
      </c>
      <c r="V933" s="2" t="s">
        <v>230</v>
      </c>
      <c r="W933" s="2" t="s">
        <v>4124</v>
      </c>
      <c r="X933" s="2" t="s">
        <v>2405</v>
      </c>
      <c r="Y933" s="2" t="s">
        <v>5257</v>
      </c>
      <c r="Z933" s="4">
        <v>57</v>
      </c>
      <c r="AA933" s="4">
        <f>=ROUNDDOWN(81.4285714285714,0)</f>
      </c>
      <c r="AB933" s="5">
        <v>0.7</v>
      </c>
      <c r="AC933" s="2" t="s">
        <v>226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>
        <v>9</v>
      </c>
      <c r="AQ933" s="8">
        <v>716.48</v>
      </c>
      <c r="AR933" s="4"/>
      <c r="AS933" s="8"/>
      <c r="AT933" s="7"/>
      <c r="AU933" s="7"/>
      <c r="AV933" s="4" t="s">
        <v>226</v>
      </c>
      <c r="AW933" s="8" t="s">
        <v>226</v>
      </c>
      <c r="AX933" s="4" t="s">
        <v>226</v>
      </c>
      <c r="AY933" s="8" t="s">
        <v>226</v>
      </c>
      <c r="AZ933" s="7" t="s">
        <v>226</v>
      </c>
      <c r="BA933" s="7" t="s">
        <v>226</v>
      </c>
      <c r="BB933" s="7">
        <v>0.3092</v>
      </c>
      <c r="BC933" s="4" t="s">
        <v>226</v>
      </c>
      <c r="BD933" s="8" t="s">
        <v>226</v>
      </c>
      <c r="BE933" s="4" t="s">
        <v>226</v>
      </c>
      <c r="BF933" s="8" t="s">
        <v>226</v>
      </c>
      <c r="BG933" s="7" t="s">
        <v>226</v>
      </c>
      <c r="BH933" s="7" t="s">
        <v>226</v>
      </c>
      <c r="BI933" s="7" t="s">
        <v>226</v>
      </c>
      <c r="BJ933" s="4">
        <v>9</v>
      </c>
      <c r="BK933" s="8">
        <v>716.48</v>
      </c>
      <c r="BL933" s="2" t="s">
        <v>3826</v>
      </c>
      <c r="BM933" s="7">
        <v>1</v>
      </c>
      <c r="BN933" s="7">
        <v>1</v>
      </c>
      <c r="BO933" s="4">
        <v>6</v>
      </c>
      <c r="BP933" s="8">
        <v>496.8</v>
      </c>
      <c r="BQ933" s="4"/>
      <c r="BR933" s="8"/>
      <c r="BS933" s="7"/>
      <c r="BT933" s="7"/>
      <c r="BU933" s="2" t="s">
        <v>239</v>
      </c>
      <c r="BV933" s="2" t="s">
        <v>223</v>
      </c>
      <c r="BW933" s="2" t="s">
        <v>226</v>
      </c>
      <c r="BX933" s="2" t="s">
        <v>708</v>
      </c>
      <c r="BY933" s="2" t="s">
        <v>238</v>
      </c>
      <c r="BZ933" s="2" t="s">
        <v>226</v>
      </c>
      <c r="CA933" s="4">
        <v>1</v>
      </c>
      <c r="CB933" s="8">
        <v>73.71</v>
      </c>
      <c r="CC933" s="4"/>
      <c r="CD933" s="8"/>
      <c r="CE933" s="7"/>
      <c r="CF933" s="7"/>
      <c r="CG933" s="2" t="s">
        <v>239</v>
      </c>
      <c r="CH933" s="2" t="s">
        <v>223</v>
      </c>
      <c r="CI933" s="2" t="s">
        <v>1310</v>
      </c>
      <c r="CJ933" s="2" t="s">
        <v>2229</v>
      </c>
      <c r="CK933" s="2" t="s">
        <v>238</v>
      </c>
      <c r="CL933" s="2" t="s">
        <v>226</v>
      </c>
      <c r="CM933" s="4"/>
      <c r="CN933" s="8"/>
      <c r="CO933" s="4"/>
      <c r="CP933" s="8"/>
      <c r="CQ933" s="7"/>
      <c r="CR933" s="7"/>
      <c r="CS933" s="2" t="s">
        <v>239</v>
      </c>
      <c r="CT933" s="2" t="s">
        <v>223</v>
      </c>
      <c r="CU933" s="2" t="s">
        <v>4778</v>
      </c>
      <c r="CV933" s="2" t="s">
        <v>226</v>
      </c>
      <c r="CW933" s="2" t="s">
        <v>238</v>
      </c>
      <c r="CX933" s="2" t="s">
        <v>226</v>
      </c>
      <c r="CY933" s="4"/>
      <c r="CZ933" s="8"/>
      <c r="DA933" s="4"/>
      <c r="DB933" s="8"/>
      <c r="DC933" s="7"/>
      <c r="DD933" s="7"/>
      <c r="DE933" s="2" t="s">
        <v>236</v>
      </c>
      <c r="DF933" s="2" t="s">
        <v>223</v>
      </c>
      <c r="DG933" s="2" t="s">
        <v>226</v>
      </c>
      <c r="DH933" s="2" t="s">
        <v>226</v>
      </c>
      <c r="DI933" s="2" t="s">
        <v>238</v>
      </c>
      <c r="DJ933" s="2" t="s">
        <v>226</v>
      </c>
      <c r="DK933" s="4">
        <v>1</v>
      </c>
      <c r="DL933" s="8">
        <v>70.83</v>
      </c>
      <c r="DM933" s="4"/>
      <c r="DN933" s="8"/>
      <c r="DO933" s="7"/>
      <c r="DP933" s="7"/>
      <c r="DQ933" s="2" t="s">
        <v>239</v>
      </c>
      <c r="DR933" s="2" t="s">
        <v>223</v>
      </c>
      <c r="DS933" s="2" t="s">
        <v>5261</v>
      </c>
      <c r="DT933" s="2" t="s">
        <v>1940</v>
      </c>
      <c r="DU933" s="2" t="s">
        <v>238</v>
      </c>
      <c r="DV933" s="2" t="s">
        <v>226</v>
      </c>
      <c r="DW933" s="4"/>
      <c r="DX933" s="8"/>
      <c r="DY933" s="4"/>
      <c r="DZ933" s="8"/>
      <c r="EA933" s="7"/>
      <c r="EB933" s="7"/>
      <c r="EC933" s="2" t="s">
        <v>239</v>
      </c>
      <c r="ED933" s="2" t="s">
        <v>223</v>
      </c>
      <c r="EE933" s="2" t="s">
        <v>3889</v>
      </c>
      <c r="EF933" s="2" t="s">
        <v>226</v>
      </c>
      <c r="EG933" s="2" t="s">
        <v>238</v>
      </c>
      <c r="EH933" s="2" t="s">
        <v>226</v>
      </c>
      <c r="EI933" s="4">
        <v>1</v>
      </c>
      <c r="EJ933" s="8">
        <v>75.14</v>
      </c>
      <c r="EK933" s="4"/>
      <c r="EL933" s="8"/>
      <c r="EM933" s="7"/>
      <c r="EN933" s="7"/>
      <c r="EO933" s="2" t="s">
        <v>239</v>
      </c>
      <c r="EP933" s="2" t="s">
        <v>223</v>
      </c>
      <c r="EQ933" s="2" t="s">
        <v>5261</v>
      </c>
      <c r="ER933" s="2" t="s">
        <v>2944</v>
      </c>
      <c r="ES933" s="2" t="s">
        <v>238</v>
      </c>
      <c r="ET933" s="2" t="s">
        <v>226</v>
      </c>
      <c r="EU933" s="4"/>
      <c r="EV933" s="8"/>
      <c r="EW933" s="4"/>
      <c r="EX933" s="8"/>
      <c r="EY933" s="7"/>
      <c r="EZ933" s="7"/>
      <c r="FA933" s="2" t="s">
        <v>239</v>
      </c>
      <c r="FB933" s="2" t="s">
        <v>223</v>
      </c>
      <c r="FC933" s="2" t="s">
        <v>3889</v>
      </c>
      <c r="FD933" s="2" t="s">
        <v>226</v>
      </c>
      <c r="FE933" s="2" t="s">
        <v>238</v>
      </c>
      <c r="FF933" s="2" t="s">
        <v>226</v>
      </c>
      <c r="FG933" s="4"/>
      <c r="FH933" s="8"/>
      <c r="FI933" s="4"/>
      <c r="FJ933" s="8"/>
      <c r="FK933" s="7"/>
      <c r="FL933" s="7"/>
      <c r="FM933" s="2" t="s">
        <v>239</v>
      </c>
      <c r="FN933" s="2" t="s">
        <v>223</v>
      </c>
      <c r="FO933" s="2" t="s">
        <v>3889</v>
      </c>
      <c r="FP933" s="2" t="s">
        <v>226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226</v>
      </c>
      <c r="FZ933" s="2" t="s">
        <v>226</v>
      </c>
      <c r="GA933" s="2" t="s">
        <v>226</v>
      </c>
      <c r="GB933" s="2" t="s">
        <v>226</v>
      </c>
      <c r="GC933" s="2" t="s">
        <v>226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252</v>
      </c>
      <c r="GL933" s="2" t="s">
        <v>223</v>
      </c>
      <c r="GM933" s="2" t="s">
        <v>226</v>
      </c>
      <c r="GN933" s="2" t="s">
        <v>226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236</v>
      </c>
      <c r="GX933" s="2" t="s">
        <v>223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236</v>
      </c>
      <c r="HJ933" s="2" t="s">
        <v>223</v>
      </c>
      <c r="HK933" s="2" t="s">
        <v>226</v>
      </c>
      <c r="HL933" s="2" t="s">
        <v>226</v>
      </c>
      <c r="HM933" s="2" t="s">
        <v>238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236</v>
      </c>
      <c r="HV933" s="2" t="s">
        <v>223</v>
      </c>
      <c r="HW933" s="2" t="s">
        <v>226</v>
      </c>
      <c r="HX933" s="2" t="s">
        <v>226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252</v>
      </c>
      <c r="IH933" s="2" t="s">
        <v>223</v>
      </c>
      <c r="II933" s="2" t="s">
        <v>226</v>
      </c>
      <c r="IJ933" s="2" t="s">
        <v>226</v>
      </c>
      <c r="IK933" s="2" t="s">
        <v>238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252</v>
      </c>
      <c r="IT933" s="2" t="s">
        <v>223</v>
      </c>
      <c r="IU933" s="2" t="s">
        <v>226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949</v>
      </c>
      <c r="JF933" s="2" t="s">
        <v>223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252</v>
      </c>
      <c r="JR933" s="2" t="s">
        <v>223</v>
      </c>
      <c r="JS933" s="2" t="s">
        <v>226</v>
      </c>
      <c r="JT933" s="2" t="s">
        <v>226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223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252</v>
      </c>
      <c r="KP933" s="2" t="s">
        <v>223</v>
      </c>
      <c r="KQ933" s="2" t="s">
        <v>226</v>
      </c>
      <c r="KR933" s="2" t="s">
        <v>226</v>
      </c>
      <c r="KS933" s="2" t="s">
        <v>238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252</v>
      </c>
      <c r="LB933" s="2" t="s">
        <v>223</v>
      </c>
      <c r="LC933" s="2" t="s">
        <v>226</v>
      </c>
      <c r="LD933" s="2" t="s">
        <v>226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252</v>
      </c>
      <c r="LN933" s="2" t="s">
        <v>223</v>
      </c>
      <c r="LO933" s="2" t="s">
        <v>226</v>
      </c>
      <c r="LP933" s="2" t="s">
        <v>226</v>
      </c>
      <c r="LQ933" s="2" t="s">
        <v>238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226</v>
      </c>
      <c r="MA933" s="2" t="s">
        <v>226</v>
      </c>
      <c r="MB933" s="2" t="s">
        <v>226</v>
      </c>
      <c r="MC933" s="2" t="s">
        <v>226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252</v>
      </c>
      <c r="ML933" s="2" t="s">
        <v>223</v>
      </c>
      <c r="MM933" s="2" t="s">
        <v>226</v>
      </c>
      <c r="MN933" s="2" t="s">
        <v>226</v>
      </c>
      <c r="MO933" s="2" t="s">
        <v>238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236</v>
      </c>
      <c r="MX933" s="2" t="s">
        <v>223</v>
      </c>
      <c r="MY933" s="2" t="s">
        <v>226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226</v>
      </c>
      <c r="NJ933" s="2" t="s">
        <v>226</v>
      </c>
      <c r="NK933" s="2" t="s">
        <v>226</v>
      </c>
      <c r="NL933" s="2" t="s">
        <v>226</v>
      </c>
      <c r="NM933" s="2" t="s">
        <v>226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252</v>
      </c>
      <c r="NV933" s="2" t="s">
        <v>223</v>
      </c>
      <c r="NW933" s="2" t="s">
        <v>226</v>
      </c>
      <c r="NX933" s="2" t="s">
        <v>226</v>
      </c>
      <c r="NY933" s="2" t="s">
        <v>238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252</v>
      </c>
      <c r="OH933" s="2" t="s">
        <v>223</v>
      </c>
      <c r="OI933" s="2" t="s">
        <v>226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252</v>
      </c>
      <c r="OT933" s="2" t="s">
        <v>223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252</v>
      </c>
      <c r="PF933" s="2" t="s">
        <v>223</v>
      </c>
      <c r="PG933" s="2" t="s">
        <v>226</v>
      </c>
      <c r="PH933" s="2" t="s">
        <v>226</v>
      </c>
      <c r="PI933" s="2" t="s">
        <v>238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226</v>
      </c>
      <c r="PR933" s="2" t="s">
        <v>226</v>
      </c>
      <c r="PS933" s="2" t="s">
        <v>226</v>
      </c>
      <c r="PT933" s="2" t="s">
        <v>226</v>
      </c>
      <c r="PU933" s="2" t="s">
        <v>226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226</v>
      </c>
      <c r="QD933" s="2" t="s">
        <v>226</v>
      </c>
      <c r="QE933" s="2" t="s">
        <v>226</v>
      </c>
      <c r="QF933" s="2" t="s">
        <v>226</v>
      </c>
      <c r="QG933" s="2" t="s">
        <v>226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226</v>
      </c>
      <c r="QP933" s="2" t="s">
        <v>226</v>
      </c>
      <c r="QQ933" s="2" t="s">
        <v>226</v>
      </c>
      <c r="QR933" s="2" t="s">
        <v>226</v>
      </c>
      <c r="QS933" s="2" t="s">
        <v>226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266</v>
      </c>
      <c r="RB933" s="2" t="s">
        <v>223</v>
      </c>
      <c r="RC933" s="2" t="s">
        <v>226</v>
      </c>
      <c r="RD933" s="2" t="s">
        <v>226</v>
      </c>
      <c r="RE933" s="2" t="s">
        <v>238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252</v>
      </c>
      <c r="RN933" s="2" t="s">
        <v>223</v>
      </c>
      <c r="RO933" s="2" t="s">
        <v>226</v>
      </c>
      <c r="RP933" s="2" t="s">
        <v>226</v>
      </c>
      <c r="RQ933" s="2" t="s">
        <v>238</v>
      </c>
      <c r="RR933" s="2" t="s">
        <v>226</v>
      </c>
      <c r="RS933" s="4"/>
      <c r="RT933" s="8"/>
      <c r="RU933" s="4"/>
      <c r="RV933" s="8"/>
      <c r="RW933" s="7"/>
      <c r="RX933" s="7"/>
      <c r="RY933" s="2" t="s">
        <v>226</v>
      </c>
      <c r="RZ933" s="2" t="s">
        <v>226</v>
      </c>
      <c r="SA933" s="2" t="s">
        <v>226</v>
      </c>
      <c r="SB933" s="2" t="s">
        <v>226</v>
      </c>
      <c r="SC933" s="2" t="s">
        <v>226</v>
      </c>
      <c r="SD933" s="2" t="s">
        <v>226</v>
      </c>
      <c r="SE933" s="4">
        <v>57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</row>
    <row r="934">
      <c r="A934" s="2" t="s">
        <v>5599</v>
      </c>
      <c r="B934" s="2" t="s">
        <v>577</v>
      </c>
      <c r="C934" s="2" t="s">
        <v>5194</v>
      </c>
      <c r="D934" s="2" t="s">
        <v>486</v>
      </c>
      <c r="E934" s="2" t="s">
        <v>3495</v>
      </c>
      <c r="F934" s="2" t="s">
        <v>5265</v>
      </c>
      <c r="G934" s="2" t="s">
        <v>4914</v>
      </c>
      <c r="H934" s="2" t="s">
        <v>5266</v>
      </c>
      <c r="I934" s="2" t="s">
        <v>5600</v>
      </c>
      <c r="J934" s="2" t="s">
        <v>582</v>
      </c>
      <c r="K934" s="2" t="s">
        <v>282</v>
      </c>
      <c r="L934" s="3">
        <v>51.7</v>
      </c>
      <c r="M934" s="3">
        <v>54.29</v>
      </c>
      <c r="N934" s="3">
        <v>109.99</v>
      </c>
      <c r="O934" s="2" t="s">
        <v>223</v>
      </c>
      <c r="P934" s="2" t="s">
        <v>224</v>
      </c>
      <c r="Q934" s="2" t="s">
        <v>225</v>
      </c>
      <c r="R934" s="2" t="s">
        <v>226</v>
      </c>
      <c r="S934" s="2" t="s">
        <v>5276</v>
      </c>
      <c r="T934" s="2" t="s">
        <v>228</v>
      </c>
      <c r="U934" s="2" t="s">
        <v>371</v>
      </c>
      <c r="V934" s="2" t="s">
        <v>320</v>
      </c>
      <c r="W934" s="2" t="s">
        <v>971</v>
      </c>
      <c r="X934" s="2" t="s">
        <v>231</v>
      </c>
      <c r="Y934" s="2" t="s">
        <v>4753</v>
      </c>
      <c r="Z934" s="4">
        <v>95</v>
      </c>
      <c r="AA934" s="4">
        <f>=ROUNDDOWN(95,0)</f>
      </c>
      <c r="AB934" s="5">
        <v>1</v>
      </c>
      <c r="AC934" s="2" t="s">
        <v>226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>
        <v>10</v>
      </c>
      <c r="AQ934" s="8">
        <v>556.79</v>
      </c>
      <c r="AR934" s="4">
        <v>5</v>
      </c>
      <c r="AS934" s="8">
        <v>265.86</v>
      </c>
      <c r="AT934" s="7">
        <v>1</v>
      </c>
      <c r="AU934" s="7">
        <v>1.0943</v>
      </c>
      <c r="AV934" s="4">
        <v>77</v>
      </c>
      <c r="AW934" s="8">
        <v>5409.49</v>
      </c>
      <c r="AX934" s="4">
        <v>83</v>
      </c>
      <c r="AY934" s="8">
        <v>5809.32</v>
      </c>
      <c r="AZ934" s="7">
        <v>-0.0723</v>
      </c>
      <c r="BA934" s="7">
        <v>-0.0688</v>
      </c>
      <c r="BB934" s="7">
        <v>0.1029</v>
      </c>
      <c r="BC934" s="4">
        <v>154</v>
      </c>
      <c r="BD934" s="8">
        <v>10770.43</v>
      </c>
      <c r="BE934" s="4">
        <v>205</v>
      </c>
      <c r="BF934" s="8">
        <v>13299.93</v>
      </c>
      <c r="BG934" s="7">
        <v>-0.2488</v>
      </c>
      <c r="BH934" s="7">
        <v>-0.1902</v>
      </c>
      <c r="BI934" s="7">
        <v>0.5023</v>
      </c>
      <c r="BJ934" s="4">
        <v>10</v>
      </c>
      <c r="BK934" s="8">
        <v>556.79</v>
      </c>
      <c r="BL934" s="2" t="s">
        <v>3748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236</v>
      </c>
      <c r="BV934" s="2" t="s">
        <v>223</v>
      </c>
      <c r="BW934" s="2" t="s">
        <v>226</v>
      </c>
      <c r="BX934" s="2" t="s">
        <v>226</v>
      </c>
      <c r="BY934" s="2" t="s">
        <v>238</v>
      </c>
      <c r="BZ934" s="2" t="s">
        <v>226</v>
      </c>
      <c r="CA934" s="4">
        <v>2</v>
      </c>
      <c r="CB934" s="8">
        <v>115.2</v>
      </c>
      <c r="CC934" s="4"/>
      <c r="CD934" s="8"/>
      <c r="CE934" s="7"/>
      <c r="CF934" s="7"/>
      <c r="CG934" s="2" t="s">
        <v>239</v>
      </c>
      <c r="CH934" s="2" t="s">
        <v>223</v>
      </c>
      <c r="CI934" s="2" t="s">
        <v>5278</v>
      </c>
      <c r="CJ934" s="2" t="s">
        <v>755</v>
      </c>
      <c r="CK934" s="2" t="s">
        <v>238</v>
      </c>
      <c r="CL934" s="2" t="s">
        <v>226</v>
      </c>
      <c r="CM934" s="4">
        <v>3</v>
      </c>
      <c r="CN934" s="8">
        <v>172.8</v>
      </c>
      <c r="CO934" s="4">
        <v>2</v>
      </c>
      <c r="CP934" s="8">
        <v>115.2</v>
      </c>
      <c r="CQ934" s="7">
        <v>0.5</v>
      </c>
      <c r="CR934" s="7">
        <v>0.5</v>
      </c>
      <c r="CS934" s="2" t="s">
        <v>239</v>
      </c>
      <c r="CT934" s="2" t="s">
        <v>223</v>
      </c>
      <c r="CU934" s="2" t="s">
        <v>809</v>
      </c>
      <c r="CV934" s="2" t="s">
        <v>1775</v>
      </c>
      <c r="CW934" s="2" t="s">
        <v>238</v>
      </c>
      <c r="CX934" s="2" t="s">
        <v>226</v>
      </c>
      <c r="CY934" s="4">
        <v>4</v>
      </c>
      <c r="CZ934" s="8">
        <v>220</v>
      </c>
      <c r="DA934" s="4">
        <v>2</v>
      </c>
      <c r="DB934" s="8">
        <v>110</v>
      </c>
      <c r="DC934" s="7">
        <v>1</v>
      </c>
      <c r="DD934" s="7">
        <v>1</v>
      </c>
      <c r="DE934" s="2" t="s">
        <v>239</v>
      </c>
      <c r="DF934" s="2" t="s">
        <v>223</v>
      </c>
      <c r="DG934" s="2" t="s">
        <v>776</v>
      </c>
      <c r="DH934" s="2" t="s">
        <v>4221</v>
      </c>
      <c r="DI934" s="2" t="s">
        <v>238</v>
      </c>
      <c r="DJ934" s="2" t="s">
        <v>226</v>
      </c>
      <c r="DK934" s="4">
        <v>1</v>
      </c>
      <c r="DL934" s="8">
        <v>48.79</v>
      </c>
      <c r="DM934" s="4">
        <v>1</v>
      </c>
      <c r="DN934" s="8">
        <v>40.66</v>
      </c>
      <c r="DO934" s="7"/>
      <c r="DP934" s="7">
        <v>0.2</v>
      </c>
      <c r="DQ934" s="2" t="s">
        <v>239</v>
      </c>
      <c r="DR934" s="2" t="s">
        <v>223</v>
      </c>
      <c r="DS934" s="2" t="s">
        <v>3506</v>
      </c>
      <c r="DT934" s="2" t="s">
        <v>766</v>
      </c>
      <c r="DU934" s="2" t="s">
        <v>238</v>
      </c>
      <c r="DV934" s="2" t="s">
        <v>226</v>
      </c>
      <c r="DW934" s="4"/>
      <c r="DX934" s="8"/>
      <c r="DY934" s="4"/>
      <c r="DZ934" s="8"/>
      <c r="EA934" s="7"/>
      <c r="EB934" s="7"/>
      <c r="EC934" s="2" t="s">
        <v>239</v>
      </c>
      <c r="ED934" s="2" t="s">
        <v>223</v>
      </c>
      <c r="EE934" s="2" t="s">
        <v>463</v>
      </c>
      <c r="EF934" s="2" t="s">
        <v>916</v>
      </c>
      <c r="EG934" s="2" t="s">
        <v>238</v>
      </c>
      <c r="EH934" s="2" t="s">
        <v>226</v>
      </c>
      <c r="EI934" s="4"/>
      <c r="EJ934" s="8"/>
      <c r="EK934" s="4"/>
      <c r="EL934" s="8"/>
      <c r="EM934" s="7"/>
      <c r="EN934" s="7"/>
      <c r="EO934" s="2" t="s">
        <v>239</v>
      </c>
      <c r="EP934" s="2" t="s">
        <v>223</v>
      </c>
      <c r="EQ934" s="2" t="s">
        <v>4272</v>
      </c>
      <c r="ER934" s="2" t="s">
        <v>2276</v>
      </c>
      <c r="ES934" s="2" t="s">
        <v>238</v>
      </c>
      <c r="ET934" s="2" t="s">
        <v>226</v>
      </c>
      <c r="EU934" s="4"/>
      <c r="EV934" s="8"/>
      <c r="EW934" s="4"/>
      <c r="EX934" s="8"/>
      <c r="EY934" s="7"/>
      <c r="EZ934" s="7"/>
      <c r="FA934" s="2" t="s">
        <v>239</v>
      </c>
      <c r="FB934" s="2" t="s">
        <v>223</v>
      </c>
      <c r="FC934" s="2" t="s">
        <v>1774</v>
      </c>
      <c r="FD934" s="2" t="s">
        <v>3433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223</v>
      </c>
      <c r="FO934" s="2" t="s">
        <v>5278</v>
      </c>
      <c r="FP934" s="2" t="s">
        <v>226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239</v>
      </c>
      <c r="FZ934" s="2" t="s">
        <v>223</v>
      </c>
      <c r="GA934" s="2" t="s">
        <v>661</v>
      </c>
      <c r="GB934" s="2" t="s">
        <v>226</v>
      </c>
      <c r="GC934" s="2" t="s">
        <v>238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252</v>
      </c>
      <c r="GL934" s="2" t="s">
        <v>223</v>
      </c>
      <c r="GM934" s="2" t="s">
        <v>226</v>
      </c>
      <c r="GN934" s="2" t="s">
        <v>226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239</v>
      </c>
      <c r="GX934" s="2" t="s">
        <v>223</v>
      </c>
      <c r="GY934" s="2" t="s">
        <v>776</v>
      </c>
      <c r="GZ934" s="2" t="s">
        <v>1678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236</v>
      </c>
      <c r="HJ934" s="2" t="s">
        <v>223</v>
      </c>
      <c r="HK934" s="2" t="s">
        <v>226</v>
      </c>
      <c r="HL934" s="2" t="s">
        <v>226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223</v>
      </c>
      <c r="HW934" s="2" t="s">
        <v>773</v>
      </c>
      <c r="HX934" s="2" t="s">
        <v>2467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252</v>
      </c>
      <c r="IH934" s="2" t="s">
        <v>223</v>
      </c>
      <c r="II934" s="2" t="s">
        <v>226</v>
      </c>
      <c r="IJ934" s="2" t="s">
        <v>226</v>
      </c>
      <c r="IK934" s="2" t="s">
        <v>238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226</v>
      </c>
      <c r="IT934" s="2" t="s">
        <v>226</v>
      </c>
      <c r="IU934" s="2" t="s">
        <v>226</v>
      </c>
      <c r="IV934" s="2" t="s">
        <v>226</v>
      </c>
      <c r="IW934" s="2" t="s">
        <v>226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223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239</v>
      </c>
      <c r="JR934" s="2" t="s">
        <v>223</v>
      </c>
      <c r="JS934" s="2" t="s">
        <v>3412</v>
      </c>
      <c r="JT934" s="2" t="s">
        <v>523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223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337</v>
      </c>
      <c r="KP934" s="2" t="s">
        <v>223</v>
      </c>
      <c r="KQ934" s="2" t="s">
        <v>226</v>
      </c>
      <c r="KR934" s="2" t="s">
        <v>226</v>
      </c>
      <c r="KS934" s="2" t="s">
        <v>238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239</v>
      </c>
      <c r="LB934" s="2" t="s">
        <v>223</v>
      </c>
      <c r="LC934" s="2" t="s">
        <v>1731</v>
      </c>
      <c r="LD934" s="2" t="s">
        <v>226</v>
      </c>
      <c r="LE934" s="2" t="s">
        <v>238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252</v>
      </c>
      <c r="LN934" s="2" t="s">
        <v>223</v>
      </c>
      <c r="LO934" s="2" t="s">
        <v>226</v>
      </c>
      <c r="LP934" s="2" t="s">
        <v>226</v>
      </c>
      <c r="LQ934" s="2" t="s">
        <v>238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226</v>
      </c>
      <c r="LZ934" s="2" t="s">
        <v>226</v>
      </c>
      <c r="MA934" s="2" t="s">
        <v>226</v>
      </c>
      <c r="MB934" s="2" t="s">
        <v>226</v>
      </c>
      <c r="MC934" s="2" t="s">
        <v>226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226</v>
      </c>
      <c r="ML934" s="2" t="s">
        <v>226</v>
      </c>
      <c r="MM934" s="2" t="s">
        <v>226</v>
      </c>
      <c r="MN934" s="2" t="s">
        <v>226</v>
      </c>
      <c r="MO934" s="2" t="s">
        <v>226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236</v>
      </c>
      <c r="MX934" s="2" t="s">
        <v>223</v>
      </c>
      <c r="MY934" s="2" t="s">
        <v>226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239</v>
      </c>
      <c r="NJ934" s="2" t="s">
        <v>261</v>
      </c>
      <c r="NK934" s="2" t="s">
        <v>3502</v>
      </c>
      <c r="NL934" s="2" t="s">
        <v>1059</v>
      </c>
      <c r="NM934" s="2" t="s">
        <v>238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239</v>
      </c>
      <c r="NV934" s="2" t="s">
        <v>237</v>
      </c>
      <c r="NW934" s="2" t="s">
        <v>809</v>
      </c>
      <c r="NX934" s="2" t="s">
        <v>4565</v>
      </c>
      <c r="NY934" s="2" t="s">
        <v>238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337</v>
      </c>
      <c r="OH934" s="2" t="s">
        <v>223</v>
      </c>
      <c r="OI934" s="2" t="s">
        <v>226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252</v>
      </c>
      <c r="OT934" s="2" t="s">
        <v>223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239</v>
      </c>
      <c r="PF934" s="2" t="s">
        <v>223</v>
      </c>
      <c r="PG934" s="2" t="s">
        <v>3085</v>
      </c>
      <c r="PH934" s="2" t="s">
        <v>226</v>
      </c>
      <c r="PI934" s="2" t="s">
        <v>238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226</v>
      </c>
      <c r="PR934" s="2" t="s">
        <v>226</v>
      </c>
      <c r="PS934" s="2" t="s">
        <v>226</v>
      </c>
      <c r="PT934" s="2" t="s">
        <v>226</v>
      </c>
      <c r="PU934" s="2" t="s">
        <v>226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266</v>
      </c>
      <c r="QD934" s="2" t="s">
        <v>223</v>
      </c>
      <c r="QE934" s="2" t="s">
        <v>226</v>
      </c>
      <c r="QF934" s="2" t="s">
        <v>226</v>
      </c>
      <c r="QG934" s="2" t="s">
        <v>238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239</v>
      </c>
      <c r="QP934" s="2" t="s">
        <v>237</v>
      </c>
      <c r="QQ934" s="2" t="s">
        <v>1250</v>
      </c>
      <c r="QR934" s="2" t="s">
        <v>226</v>
      </c>
      <c r="QS934" s="2" t="s">
        <v>238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266</v>
      </c>
      <c r="RB934" s="2" t="s">
        <v>223</v>
      </c>
      <c r="RC934" s="2" t="s">
        <v>226</v>
      </c>
      <c r="RD934" s="2" t="s">
        <v>226</v>
      </c>
      <c r="RE934" s="2" t="s">
        <v>238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226</v>
      </c>
      <c r="RN934" s="2" t="s">
        <v>226</v>
      </c>
      <c r="RO934" s="2" t="s">
        <v>226</v>
      </c>
      <c r="RP934" s="2" t="s">
        <v>226</v>
      </c>
      <c r="RQ934" s="2" t="s">
        <v>226</v>
      </c>
      <c r="RR934" s="2" t="s">
        <v>226</v>
      </c>
      <c r="RS934" s="4"/>
      <c r="RT934" s="8"/>
      <c r="RU934" s="4"/>
      <c r="RV934" s="8"/>
      <c r="RW934" s="7"/>
      <c r="RX934" s="7"/>
      <c r="RY934" s="2" t="s">
        <v>236</v>
      </c>
      <c r="RZ934" s="2" t="s">
        <v>237</v>
      </c>
      <c r="SA934" s="2" t="s">
        <v>843</v>
      </c>
      <c r="SB934" s="2" t="s">
        <v>226</v>
      </c>
      <c r="SC934" s="2" t="s">
        <v>238</v>
      </c>
      <c r="SD934" s="2" t="s">
        <v>226</v>
      </c>
      <c r="SE934" s="4">
        <v>95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</row>
    <row r="935">
      <c r="A935" s="2" t="s">
        <v>5601</v>
      </c>
      <c r="B935" s="2" t="s">
        <v>577</v>
      </c>
      <c r="C935" s="2" t="s">
        <v>5194</v>
      </c>
      <c r="D935" s="2" t="s">
        <v>486</v>
      </c>
      <c r="E935" s="2" t="s">
        <v>3495</v>
      </c>
      <c r="F935" s="2" t="s">
        <v>5265</v>
      </c>
      <c r="G935" s="2" t="s">
        <v>4914</v>
      </c>
      <c r="H935" s="2" t="s">
        <v>5266</v>
      </c>
      <c r="I935" s="2" t="s">
        <v>5600</v>
      </c>
      <c r="J935" s="2" t="s">
        <v>221</v>
      </c>
      <c r="K935" s="2" t="s">
        <v>282</v>
      </c>
      <c r="L935" s="3">
        <v>63.7</v>
      </c>
      <c r="M935" s="3">
        <v>66.89</v>
      </c>
      <c r="N935" s="3">
        <v>129.99</v>
      </c>
      <c r="O935" s="2" t="s">
        <v>223</v>
      </c>
      <c r="P935" s="2" t="s">
        <v>224</v>
      </c>
      <c r="Q935" s="2" t="s">
        <v>225</v>
      </c>
      <c r="R935" s="2" t="s">
        <v>226</v>
      </c>
      <c r="S935" s="2" t="s">
        <v>5276</v>
      </c>
      <c r="T935" s="2" t="s">
        <v>228</v>
      </c>
      <c r="U935" s="2" t="s">
        <v>229</v>
      </c>
      <c r="V935" s="2" t="s">
        <v>320</v>
      </c>
      <c r="W935" s="2" t="s">
        <v>971</v>
      </c>
      <c r="X935" s="2" t="s">
        <v>231</v>
      </c>
      <c r="Y935" s="2" t="s">
        <v>4753</v>
      </c>
      <c r="Z935" s="4">
        <v>95</v>
      </c>
      <c r="AA935" s="4">
        <f>=ROUNDDOWN(31.6666666666667,0)</f>
      </c>
      <c r="AB935" s="5">
        <v>3</v>
      </c>
      <c r="AC935" s="2" t="s">
        <v>226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>
        <v>33</v>
      </c>
      <c r="AQ935" s="8">
        <v>2187.76</v>
      </c>
      <c r="AR935" s="4">
        <v>39</v>
      </c>
      <c r="AS935" s="8">
        <v>2509.44</v>
      </c>
      <c r="AT935" s="7">
        <v>-0.1538</v>
      </c>
      <c r="AU935" s="7">
        <v>-0.1282</v>
      </c>
      <c r="AV935" s="4" t="s">
        <v>226</v>
      </c>
      <c r="AW935" s="8" t="s">
        <v>226</v>
      </c>
      <c r="AX935" s="4" t="s">
        <v>226</v>
      </c>
      <c r="AY935" s="8" t="s">
        <v>226</v>
      </c>
      <c r="AZ935" s="7" t="s">
        <v>226</v>
      </c>
      <c r="BA935" s="7" t="s">
        <v>226</v>
      </c>
      <c r="BB935" s="7">
        <v>0.4044</v>
      </c>
      <c r="BC935" s="4" t="s">
        <v>226</v>
      </c>
      <c r="BD935" s="8" t="s">
        <v>226</v>
      </c>
      <c r="BE935" s="4" t="s">
        <v>226</v>
      </c>
      <c r="BF935" s="8" t="s">
        <v>226</v>
      </c>
      <c r="BG935" s="7" t="s">
        <v>226</v>
      </c>
      <c r="BH935" s="7" t="s">
        <v>226</v>
      </c>
      <c r="BI935" s="7" t="s">
        <v>226</v>
      </c>
      <c r="BJ935" s="4">
        <v>33</v>
      </c>
      <c r="BK935" s="8">
        <v>2187.76</v>
      </c>
      <c r="BL935" s="2" t="s">
        <v>5602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236</v>
      </c>
      <c r="BV935" s="2" t="s">
        <v>223</v>
      </c>
      <c r="BW935" s="2" t="s">
        <v>226</v>
      </c>
      <c r="BX935" s="2" t="s">
        <v>226</v>
      </c>
      <c r="BY935" s="2" t="s">
        <v>238</v>
      </c>
      <c r="BZ935" s="2" t="s">
        <v>226</v>
      </c>
      <c r="CA935" s="4">
        <v>4</v>
      </c>
      <c r="CB935" s="8">
        <v>281.6</v>
      </c>
      <c r="CC935" s="4">
        <v>3</v>
      </c>
      <c r="CD935" s="8">
        <v>211.2</v>
      </c>
      <c r="CE935" s="7">
        <v>0.3333</v>
      </c>
      <c r="CF935" s="7">
        <v>0.3333</v>
      </c>
      <c r="CG935" s="2" t="s">
        <v>239</v>
      </c>
      <c r="CH935" s="2" t="s">
        <v>223</v>
      </c>
      <c r="CI935" s="2" t="s">
        <v>3506</v>
      </c>
      <c r="CJ935" s="2" t="s">
        <v>774</v>
      </c>
      <c r="CK935" s="2" t="s">
        <v>238</v>
      </c>
      <c r="CL935" s="2" t="s">
        <v>226</v>
      </c>
      <c r="CM935" s="4">
        <v>6</v>
      </c>
      <c r="CN935" s="8">
        <v>422.4</v>
      </c>
      <c r="CO935" s="4">
        <v>4</v>
      </c>
      <c r="CP935" s="8">
        <v>281.6</v>
      </c>
      <c r="CQ935" s="7">
        <v>0.5</v>
      </c>
      <c r="CR935" s="7">
        <v>0.5</v>
      </c>
      <c r="CS935" s="2" t="s">
        <v>239</v>
      </c>
      <c r="CT935" s="2" t="s">
        <v>223</v>
      </c>
      <c r="CU935" s="2" t="s">
        <v>3506</v>
      </c>
      <c r="CV935" s="2" t="s">
        <v>3499</v>
      </c>
      <c r="CW935" s="2" t="s">
        <v>238</v>
      </c>
      <c r="CX935" s="2" t="s">
        <v>226</v>
      </c>
      <c r="CY935" s="4">
        <v>9</v>
      </c>
      <c r="CZ935" s="8">
        <v>608.31</v>
      </c>
      <c r="DA935" s="4">
        <v>5</v>
      </c>
      <c r="DB935" s="8">
        <v>337.95</v>
      </c>
      <c r="DC935" s="7">
        <v>0.8</v>
      </c>
      <c r="DD935" s="7">
        <v>0.8</v>
      </c>
      <c r="DE935" s="2" t="s">
        <v>239</v>
      </c>
      <c r="DF935" s="2" t="s">
        <v>223</v>
      </c>
      <c r="DG935" s="2" t="s">
        <v>776</v>
      </c>
      <c r="DH935" s="2" t="s">
        <v>3691</v>
      </c>
      <c r="DI935" s="2" t="s">
        <v>238</v>
      </c>
      <c r="DJ935" s="2" t="s">
        <v>226</v>
      </c>
      <c r="DK935" s="4">
        <v>13</v>
      </c>
      <c r="DL935" s="8">
        <v>805.22</v>
      </c>
      <c r="DM935" s="4">
        <v>22</v>
      </c>
      <c r="DN935" s="8">
        <v>1325.23</v>
      </c>
      <c r="DO935" s="7">
        <v>-0.4091</v>
      </c>
      <c r="DP935" s="7">
        <v>-0.3924</v>
      </c>
      <c r="DQ935" s="2" t="s">
        <v>239</v>
      </c>
      <c r="DR935" s="2" t="s">
        <v>223</v>
      </c>
      <c r="DS935" s="2" t="s">
        <v>3506</v>
      </c>
      <c r="DT935" s="2" t="s">
        <v>1425</v>
      </c>
      <c r="DU935" s="2" t="s">
        <v>238</v>
      </c>
      <c r="DV935" s="2" t="s">
        <v>226</v>
      </c>
      <c r="DW935" s="4">
        <v>1</v>
      </c>
      <c r="DX935" s="8">
        <v>70.23</v>
      </c>
      <c r="DY935" s="4"/>
      <c r="DZ935" s="8"/>
      <c r="EA935" s="7"/>
      <c r="EB935" s="7"/>
      <c r="EC935" s="2" t="s">
        <v>239</v>
      </c>
      <c r="ED935" s="2" t="s">
        <v>223</v>
      </c>
      <c r="EE935" s="2" t="s">
        <v>463</v>
      </c>
      <c r="EF935" s="2" t="s">
        <v>543</v>
      </c>
      <c r="EG935" s="2" t="s">
        <v>238</v>
      </c>
      <c r="EH935" s="2" t="s">
        <v>226</v>
      </c>
      <c r="EI935" s="4"/>
      <c r="EJ935" s="8"/>
      <c r="EK935" s="4"/>
      <c r="EL935" s="8"/>
      <c r="EM935" s="7"/>
      <c r="EN935" s="7"/>
      <c r="EO935" s="2" t="s">
        <v>239</v>
      </c>
      <c r="EP935" s="2" t="s">
        <v>223</v>
      </c>
      <c r="EQ935" s="2" t="s">
        <v>4272</v>
      </c>
      <c r="ER935" s="2" t="s">
        <v>3719</v>
      </c>
      <c r="ES935" s="2" t="s">
        <v>238</v>
      </c>
      <c r="ET935" s="2" t="s">
        <v>226</v>
      </c>
      <c r="EU935" s="4"/>
      <c r="EV935" s="8"/>
      <c r="EW935" s="4">
        <v>1</v>
      </c>
      <c r="EX935" s="8">
        <v>75.57</v>
      </c>
      <c r="EY935" s="7">
        <v>-1</v>
      </c>
      <c r="EZ935" s="7">
        <v>-1</v>
      </c>
      <c r="FA935" s="2" t="s">
        <v>239</v>
      </c>
      <c r="FB935" s="2" t="s">
        <v>223</v>
      </c>
      <c r="FC935" s="2" t="s">
        <v>1774</v>
      </c>
      <c r="FD935" s="2" t="s">
        <v>644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223</v>
      </c>
      <c r="FO935" s="2" t="s">
        <v>4475</v>
      </c>
      <c r="FP935" s="2" t="s">
        <v>1938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239</v>
      </c>
      <c r="FZ935" s="2" t="s">
        <v>223</v>
      </c>
      <c r="GA935" s="2" t="s">
        <v>661</v>
      </c>
      <c r="GB935" s="2" t="s">
        <v>226</v>
      </c>
      <c r="GC935" s="2" t="s">
        <v>238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252</v>
      </c>
      <c r="GL935" s="2" t="s">
        <v>223</v>
      </c>
      <c r="GM935" s="2" t="s">
        <v>226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>
        <v>1</v>
      </c>
      <c r="GT935" s="8">
        <v>66.54</v>
      </c>
      <c r="GU935" s="7">
        <v>-1</v>
      </c>
      <c r="GV935" s="7">
        <v>-1</v>
      </c>
      <c r="GW935" s="2" t="s">
        <v>239</v>
      </c>
      <c r="GX935" s="2" t="s">
        <v>223</v>
      </c>
      <c r="GY935" s="2" t="s">
        <v>776</v>
      </c>
      <c r="GZ935" s="2" t="s">
        <v>3550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236</v>
      </c>
      <c r="HJ935" s="2" t="s">
        <v>223</v>
      </c>
      <c r="HK935" s="2" t="s">
        <v>226</v>
      </c>
      <c r="HL935" s="2" t="s">
        <v>226</v>
      </c>
      <c r="HM935" s="2" t="s">
        <v>238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223</v>
      </c>
      <c r="HW935" s="2" t="s">
        <v>773</v>
      </c>
      <c r="HX935" s="2" t="s">
        <v>3941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252</v>
      </c>
      <c r="IH935" s="2" t="s">
        <v>223</v>
      </c>
      <c r="II935" s="2" t="s">
        <v>226</v>
      </c>
      <c r="IJ935" s="2" t="s">
        <v>226</v>
      </c>
      <c r="IK935" s="2" t="s">
        <v>238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226</v>
      </c>
      <c r="IT935" s="2" t="s">
        <v>226</v>
      </c>
      <c r="IU935" s="2" t="s">
        <v>226</v>
      </c>
      <c r="IV935" s="2" t="s">
        <v>226</v>
      </c>
      <c r="IW935" s="2" t="s">
        <v>226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252</v>
      </c>
      <c r="JF935" s="2" t="s">
        <v>223</v>
      </c>
      <c r="JG935" s="2" t="s">
        <v>226</v>
      </c>
      <c r="JH935" s="2" t="s">
        <v>226</v>
      </c>
      <c r="JI935" s="2" t="s">
        <v>238</v>
      </c>
      <c r="JJ935" s="2" t="s">
        <v>226</v>
      </c>
      <c r="JK935" s="4"/>
      <c r="JL935" s="8"/>
      <c r="JM935" s="4">
        <v>2</v>
      </c>
      <c r="JN935" s="8">
        <v>144.46</v>
      </c>
      <c r="JO935" s="7">
        <v>-1</v>
      </c>
      <c r="JP935" s="7">
        <v>-1</v>
      </c>
      <c r="JQ935" s="2" t="s">
        <v>239</v>
      </c>
      <c r="JR935" s="2" t="s">
        <v>223</v>
      </c>
      <c r="JS935" s="2" t="s">
        <v>3412</v>
      </c>
      <c r="JT935" s="2" t="s">
        <v>904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223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239</v>
      </c>
      <c r="KP935" s="2" t="s">
        <v>237</v>
      </c>
      <c r="KQ935" s="2" t="s">
        <v>1267</v>
      </c>
      <c r="KR935" s="2" t="s">
        <v>1259</v>
      </c>
      <c r="KS935" s="2" t="s">
        <v>238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239</v>
      </c>
      <c r="LB935" s="2" t="s">
        <v>223</v>
      </c>
      <c r="LC935" s="2" t="s">
        <v>1731</v>
      </c>
      <c r="LD935" s="2" t="s">
        <v>1595</v>
      </c>
      <c r="LE935" s="2" t="s">
        <v>238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252</v>
      </c>
      <c r="LN935" s="2" t="s">
        <v>223</v>
      </c>
      <c r="LO935" s="2" t="s">
        <v>226</v>
      </c>
      <c r="LP935" s="2" t="s">
        <v>226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226</v>
      </c>
      <c r="LZ935" s="2" t="s">
        <v>226</v>
      </c>
      <c r="MA935" s="2" t="s">
        <v>226</v>
      </c>
      <c r="MB935" s="2" t="s">
        <v>226</v>
      </c>
      <c r="MC935" s="2" t="s">
        <v>226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226</v>
      </c>
      <c r="ML935" s="2" t="s">
        <v>226</v>
      </c>
      <c r="MM935" s="2" t="s">
        <v>226</v>
      </c>
      <c r="MN935" s="2" t="s">
        <v>226</v>
      </c>
      <c r="MO935" s="2" t="s">
        <v>226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236</v>
      </c>
      <c r="MX935" s="2" t="s">
        <v>223</v>
      </c>
      <c r="MY935" s="2" t="s">
        <v>226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239</v>
      </c>
      <c r="NJ935" s="2" t="s">
        <v>261</v>
      </c>
      <c r="NK935" s="2" t="s">
        <v>3502</v>
      </c>
      <c r="NL935" s="2" t="s">
        <v>2282</v>
      </c>
      <c r="NM935" s="2" t="s">
        <v>238</v>
      </c>
      <c r="NN935" s="2" t="s">
        <v>226</v>
      </c>
      <c r="NO935" s="4"/>
      <c r="NP935" s="8"/>
      <c r="NQ935" s="4">
        <v>1</v>
      </c>
      <c r="NR935" s="8">
        <v>66.89</v>
      </c>
      <c r="NS935" s="7">
        <v>-1</v>
      </c>
      <c r="NT935" s="7">
        <v>-1</v>
      </c>
      <c r="NU935" s="2" t="s">
        <v>239</v>
      </c>
      <c r="NV935" s="2" t="s">
        <v>237</v>
      </c>
      <c r="NW935" s="2" t="s">
        <v>3271</v>
      </c>
      <c r="NX935" s="2" t="s">
        <v>1876</v>
      </c>
      <c r="NY935" s="2" t="s">
        <v>238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337</v>
      </c>
      <c r="OH935" s="2" t="s">
        <v>223</v>
      </c>
      <c r="OI935" s="2" t="s">
        <v>226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252</v>
      </c>
      <c r="OT935" s="2" t="s">
        <v>223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239</v>
      </c>
      <c r="PF935" s="2" t="s">
        <v>223</v>
      </c>
      <c r="PG935" s="2" t="s">
        <v>3085</v>
      </c>
      <c r="PH935" s="2" t="s">
        <v>226</v>
      </c>
      <c r="PI935" s="2" t="s">
        <v>238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226</v>
      </c>
      <c r="PR935" s="2" t="s">
        <v>226</v>
      </c>
      <c r="PS935" s="2" t="s">
        <v>226</v>
      </c>
      <c r="PT935" s="2" t="s">
        <v>226</v>
      </c>
      <c r="PU935" s="2" t="s">
        <v>226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266</v>
      </c>
      <c r="QD935" s="2" t="s">
        <v>223</v>
      </c>
      <c r="QE935" s="2" t="s">
        <v>226</v>
      </c>
      <c r="QF935" s="2" t="s">
        <v>226</v>
      </c>
      <c r="QG935" s="2" t="s">
        <v>238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239</v>
      </c>
      <c r="QP935" s="2" t="s">
        <v>237</v>
      </c>
      <c r="QQ935" s="2" t="s">
        <v>1250</v>
      </c>
      <c r="QR935" s="2" t="s">
        <v>226</v>
      </c>
      <c r="QS935" s="2" t="s">
        <v>238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266</v>
      </c>
      <c r="RB935" s="2" t="s">
        <v>223</v>
      </c>
      <c r="RC935" s="2" t="s">
        <v>226</v>
      </c>
      <c r="RD935" s="2" t="s">
        <v>226</v>
      </c>
      <c r="RE935" s="2" t="s">
        <v>238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226</v>
      </c>
      <c r="RN935" s="2" t="s">
        <v>226</v>
      </c>
      <c r="RO935" s="2" t="s">
        <v>226</v>
      </c>
      <c r="RP935" s="2" t="s">
        <v>226</v>
      </c>
      <c r="RQ935" s="2" t="s">
        <v>226</v>
      </c>
      <c r="RR935" s="2" t="s">
        <v>226</v>
      </c>
      <c r="RS935" s="4"/>
      <c r="RT935" s="8"/>
      <c r="RU935" s="4"/>
      <c r="RV935" s="8"/>
      <c r="RW935" s="7"/>
      <c r="RX935" s="7"/>
      <c r="RY935" s="2" t="s">
        <v>236</v>
      </c>
      <c r="RZ935" s="2" t="s">
        <v>237</v>
      </c>
      <c r="SA935" s="2" t="s">
        <v>843</v>
      </c>
      <c r="SB935" s="2" t="s">
        <v>226</v>
      </c>
      <c r="SC935" s="2" t="s">
        <v>238</v>
      </c>
      <c r="SD935" s="2" t="s">
        <v>226</v>
      </c>
      <c r="SE935" s="4">
        <v>95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</row>
    <row r="936">
      <c r="A936" s="2" t="s">
        <v>5603</v>
      </c>
      <c r="B936" s="2" t="s">
        <v>577</v>
      </c>
      <c r="C936" s="2" t="s">
        <v>5194</v>
      </c>
      <c r="D936" s="2" t="s">
        <v>486</v>
      </c>
      <c r="E936" s="2" t="s">
        <v>3495</v>
      </c>
      <c r="F936" s="2" t="s">
        <v>5265</v>
      </c>
      <c r="G936" s="2" t="s">
        <v>4914</v>
      </c>
      <c r="H936" s="2" t="s">
        <v>5266</v>
      </c>
      <c r="I936" s="2" t="s">
        <v>5600</v>
      </c>
      <c r="J936" s="2" t="s">
        <v>268</v>
      </c>
      <c r="K936" s="2" t="s">
        <v>282</v>
      </c>
      <c r="L936" s="3">
        <v>75</v>
      </c>
      <c r="M936" s="3">
        <v>78.75</v>
      </c>
      <c r="N936" s="3">
        <v>149.99</v>
      </c>
      <c r="O936" s="2" t="s">
        <v>223</v>
      </c>
      <c r="P936" s="2" t="s">
        <v>224</v>
      </c>
      <c r="Q936" s="2" t="s">
        <v>225</v>
      </c>
      <c r="R936" s="2" t="s">
        <v>226</v>
      </c>
      <c r="S936" s="2" t="s">
        <v>5276</v>
      </c>
      <c r="T936" s="2" t="s">
        <v>228</v>
      </c>
      <c r="U936" s="2" t="s">
        <v>229</v>
      </c>
      <c r="V936" s="2" t="s">
        <v>320</v>
      </c>
      <c r="W936" s="2" t="s">
        <v>971</v>
      </c>
      <c r="X936" s="2" t="s">
        <v>231</v>
      </c>
      <c r="Y936" s="2" t="s">
        <v>4753</v>
      </c>
      <c r="Z936" s="4">
        <v>77</v>
      </c>
      <c r="AA936" s="4">
        <f>=ROUNDDOWN(25.6666666666667,0)</f>
      </c>
      <c r="AB936" s="5">
        <v>3</v>
      </c>
      <c r="AC936" s="2" t="s">
        <v>226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>
        <v>34</v>
      </c>
      <c r="AQ936" s="8">
        <v>2664.94</v>
      </c>
      <c r="AR936" s="4">
        <v>39</v>
      </c>
      <c r="AS936" s="8">
        <v>3034.02</v>
      </c>
      <c r="AT936" s="7">
        <v>-0.1282</v>
      </c>
      <c r="AU936" s="7">
        <v>-0.1216</v>
      </c>
      <c r="AV936" s="4" t="s">
        <v>226</v>
      </c>
      <c r="AW936" s="8" t="s">
        <v>226</v>
      </c>
      <c r="AX936" s="4" t="s">
        <v>226</v>
      </c>
      <c r="AY936" s="8" t="s">
        <v>226</v>
      </c>
      <c r="AZ936" s="7" t="s">
        <v>226</v>
      </c>
      <c r="BA936" s="7" t="s">
        <v>226</v>
      </c>
      <c r="BB936" s="7">
        <v>0.4926</v>
      </c>
      <c r="BC936" s="4" t="s">
        <v>226</v>
      </c>
      <c r="BD936" s="8" t="s">
        <v>226</v>
      </c>
      <c r="BE936" s="4" t="s">
        <v>226</v>
      </c>
      <c r="BF936" s="8" t="s">
        <v>226</v>
      </c>
      <c r="BG936" s="7" t="s">
        <v>226</v>
      </c>
      <c r="BH936" s="7" t="s">
        <v>226</v>
      </c>
      <c r="BI936" s="7" t="s">
        <v>226</v>
      </c>
      <c r="BJ936" s="4">
        <v>34</v>
      </c>
      <c r="BK936" s="8">
        <v>2664.94</v>
      </c>
      <c r="BL936" s="2" t="s">
        <v>5604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236</v>
      </c>
      <c r="BV936" s="2" t="s">
        <v>223</v>
      </c>
      <c r="BW936" s="2" t="s">
        <v>226</v>
      </c>
      <c r="BX936" s="2" t="s">
        <v>226</v>
      </c>
      <c r="BY936" s="2" t="s">
        <v>238</v>
      </c>
      <c r="BZ936" s="2" t="s">
        <v>226</v>
      </c>
      <c r="CA936" s="4">
        <v>4</v>
      </c>
      <c r="CB936" s="8">
        <v>332.84</v>
      </c>
      <c r="CC936" s="4">
        <v>5</v>
      </c>
      <c r="CD936" s="8">
        <v>416.05</v>
      </c>
      <c r="CE936" s="7">
        <v>-0.2</v>
      </c>
      <c r="CF936" s="7">
        <v>-0.2</v>
      </c>
      <c r="CG936" s="2" t="s">
        <v>239</v>
      </c>
      <c r="CH936" s="2" t="s">
        <v>223</v>
      </c>
      <c r="CI936" s="2" t="s">
        <v>5278</v>
      </c>
      <c r="CJ936" s="2" t="s">
        <v>801</v>
      </c>
      <c r="CK936" s="2" t="s">
        <v>238</v>
      </c>
      <c r="CL936" s="2" t="s">
        <v>226</v>
      </c>
      <c r="CM936" s="4">
        <v>2</v>
      </c>
      <c r="CN936" s="8">
        <v>166.42</v>
      </c>
      <c r="CO936" s="4">
        <v>6</v>
      </c>
      <c r="CP936" s="8">
        <v>499.26</v>
      </c>
      <c r="CQ936" s="7">
        <v>-0.6667</v>
      </c>
      <c r="CR936" s="7">
        <v>-0.6667</v>
      </c>
      <c r="CS936" s="2" t="s">
        <v>239</v>
      </c>
      <c r="CT936" s="2" t="s">
        <v>223</v>
      </c>
      <c r="CU936" s="2" t="s">
        <v>809</v>
      </c>
      <c r="CV936" s="2" t="s">
        <v>1468</v>
      </c>
      <c r="CW936" s="2" t="s">
        <v>238</v>
      </c>
      <c r="CX936" s="2" t="s">
        <v>226</v>
      </c>
      <c r="CY936" s="4">
        <v>16</v>
      </c>
      <c r="CZ936" s="8">
        <v>1247.84</v>
      </c>
      <c r="DA936" s="4">
        <v>6</v>
      </c>
      <c r="DB936" s="8">
        <v>467.94</v>
      </c>
      <c r="DC936" s="7">
        <v>1.6667</v>
      </c>
      <c r="DD936" s="7">
        <v>1.6667</v>
      </c>
      <c r="DE936" s="2" t="s">
        <v>239</v>
      </c>
      <c r="DF936" s="2" t="s">
        <v>223</v>
      </c>
      <c r="DG936" s="2" t="s">
        <v>776</v>
      </c>
      <c r="DH936" s="2" t="s">
        <v>1951</v>
      </c>
      <c r="DI936" s="2" t="s">
        <v>238</v>
      </c>
      <c r="DJ936" s="2" t="s">
        <v>226</v>
      </c>
      <c r="DK936" s="4">
        <v>8</v>
      </c>
      <c r="DL936" s="8">
        <v>595.15</v>
      </c>
      <c r="DM936" s="4">
        <v>12</v>
      </c>
      <c r="DN936" s="8">
        <v>845.76</v>
      </c>
      <c r="DO936" s="7">
        <v>-0.3333</v>
      </c>
      <c r="DP936" s="7">
        <v>-0.2963</v>
      </c>
      <c r="DQ936" s="2" t="s">
        <v>239</v>
      </c>
      <c r="DR936" s="2" t="s">
        <v>223</v>
      </c>
      <c r="DS936" s="2" t="s">
        <v>3506</v>
      </c>
      <c r="DT936" s="2" t="s">
        <v>3507</v>
      </c>
      <c r="DU936" s="2" t="s">
        <v>238</v>
      </c>
      <c r="DV936" s="2" t="s">
        <v>226</v>
      </c>
      <c r="DW936" s="4">
        <v>1</v>
      </c>
      <c r="DX936" s="8">
        <v>82.69</v>
      </c>
      <c r="DY936" s="4">
        <v>4</v>
      </c>
      <c r="DZ936" s="8">
        <v>330.76</v>
      </c>
      <c r="EA936" s="7">
        <v>-0.75</v>
      </c>
      <c r="EB936" s="7">
        <v>-0.75</v>
      </c>
      <c r="EC936" s="2" t="s">
        <v>239</v>
      </c>
      <c r="ED936" s="2" t="s">
        <v>223</v>
      </c>
      <c r="EE936" s="2" t="s">
        <v>463</v>
      </c>
      <c r="EF936" s="2" t="s">
        <v>3927</v>
      </c>
      <c r="EG936" s="2" t="s">
        <v>238</v>
      </c>
      <c r="EH936" s="2" t="s">
        <v>226</v>
      </c>
      <c r="EI936" s="4">
        <v>1</v>
      </c>
      <c r="EJ936" s="8">
        <v>76.32</v>
      </c>
      <c r="EK936" s="4">
        <v>1</v>
      </c>
      <c r="EL936" s="8">
        <v>76.32</v>
      </c>
      <c r="EM936" s="7"/>
      <c r="EN936" s="7"/>
      <c r="EO936" s="2" t="s">
        <v>239</v>
      </c>
      <c r="EP936" s="2" t="s">
        <v>223</v>
      </c>
      <c r="EQ936" s="2" t="s">
        <v>4272</v>
      </c>
      <c r="ER936" s="2" t="s">
        <v>2155</v>
      </c>
      <c r="ES936" s="2" t="s">
        <v>238</v>
      </c>
      <c r="ET936" s="2" t="s">
        <v>226</v>
      </c>
      <c r="EU936" s="4"/>
      <c r="EV936" s="8"/>
      <c r="EW936" s="4"/>
      <c r="EX936" s="8"/>
      <c r="EY936" s="7"/>
      <c r="EZ936" s="7"/>
      <c r="FA936" s="2" t="s">
        <v>239</v>
      </c>
      <c r="FB936" s="2" t="s">
        <v>223</v>
      </c>
      <c r="FC936" s="2" t="s">
        <v>1774</v>
      </c>
      <c r="FD936" s="2" t="s">
        <v>3758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223</v>
      </c>
      <c r="FO936" s="2" t="s">
        <v>5278</v>
      </c>
      <c r="FP936" s="2" t="s">
        <v>810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239</v>
      </c>
      <c r="FZ936" s="2" t="s">
        <v>223</v>
      </c>
      <c r="GA936" s="2" t="s">
        <v>661</v>
      </c>
      <c r="GB936" s="2" t="s">
        <v>226</v>
      </c>
      <c r="GC936" s="2" t="s">
        <v>238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252</v>
      </c>
      <c r="GL936" s="2" t="s">
        <v>223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>
        <v>1</v>
      </c>
      <c r="GR936" s="8">
        <v>78.64</v>
      </c>
      <c r="GS936" s="4"/>
      <c r="GT936" s="8"/>
      <c r="GU936" s="7"/>
      <c r="GV936" s="7"/>
      <c r="GW936" s="2" t="s">
        <v>239</v>
      </c>
      <c r="GX936" s="2" t="s">
        <v>223</v>
      </c>
      <c r="GY936" s="2" t="s">
        <v>776</v>
      </c>
      <c r="GZ936" s="2" t="s">
        <v>3710</v>
      </c>
      <c r="HA936" s="2" t="s">
        <v>238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236</v>
      </c>
      <c r="HJ936" s="2" t="s">
        <v>223</v>
      </c>
      <c r="HK936" s="2" t="s">
        <v>226</v>
      </c>
      <c r="HL936" s="2" t="s">
        <v>226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239</v>
      </c>
      <c r="HV936" s="2" t="s">
        <v>223</v>
      </c>
      <c r="HW936" s="2" t="s">
        <v>773</v>
      </c>
      <c r="HX936" s="2" t="s">
        <v>226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252</v>
      </c>
      <c r="IH936" s="2" t="s">
        <v>223</v>
      </c>
      <c r="II936" s="2" t="s">
        <v>226</v>
      </c>
      <c r="IJ936" s="2" t="s">
        <v>226</v>
      </c>
      <c r="IK936" s="2" t="s">
        <v>238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226</v>
      </c>
      <c r="IT936" s="2" t="s">
        <v>226</v>
      </c>
      <c r="IU936" s="2" t="s">
        <v>226</v>
      </c>
      <c r="IV936" s="2" t="s">
        <v>226</v>
      </c>
      <c r="IW936" s="2" t="s">
        <v>226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252</v>
      </c>
      <c r="JF936" s="2" t="s">
        <v>223</v>
      </c>
      <c r="JG936" s="2" t="s">
        <v>226</v>
      </c>
      <c r="JH936" s="2" t="s">
        <v>226</v>
      </c>
      <c r="JI936" s="2" t="s">
        <v>238</v>
      </c>
      <c r="JJ936" s="2" t="s">
        <v>226</v>
      </c>
      <c r="JK936" s="4">
        <v>1</v>
      </c>
      <c r="JL936" s="8">
        <v>85.04</v>
      </c>
      <c r="JM936" s="4">
        <v>2</v>
      </c>
      <c r="JN936" s="8">
        <v>170.08</v>
      </c>
      <c r="JO936" s="7">
        <v>-0.5</v>
      </c>
      <c r="JP936" s="7">
        <v>-0.5</v>
      </c>
      <c r="JQ936" s="2" t="s">
        <v>239</v>
      </c>
      <c r="JR936" s="2" t="s">
        <v>223</v>
      </c>
      <c r="JS936" s="2" t="s">
        <v>3412</v>
      </c>
      <c r="JT936" s="2" t="s">
        <v>831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236</v>
      </c>
      <c r="KD936" s="2" t="s">
        <v>223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239</v>
      </c>
      <c r="KP936" s="2" t="s">
        <v>223</v>
      </c>
      <c r="KQ936" s="2" t="s">
        <v>1267</v>
      </c>
      <c r="KR936" s="2" t="s">
        <v>1938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239</v>
      </c>
      <c r="LB936" s="2" t="s">
        <v>223</v>
      </c>
      <c r="LC936" s="2" t="s">
        <v>1731</v>
      </c>
      <c r="LD936" s="2" t="s">
        <v>654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252</v>
      </c>
      <c r="LN936" s="2" t="s">
        <v>223</v>
      </c>
      <c r="LO936" s="2" t="s">
        <v>226</v>
      </c>
      <c r="LP936" s="2" t="s">
        <v>226</v>
      </c>
      <c r="LQ936" s="2" t="s">
        <v>238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226</v>
      </c>
      <c r="MA936" s="2" t="s">
        <v>226</v>
      </c>
      <c r="MB936" s="2" t="s">
        <v>226</v>
      </c>
      <c r="MC936" s="2" t="s">
        <v>226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226</v>
      </c>
      <c r="ML936" s="2" t="s">
        <v>226</v>
      </c>
      <c r="MM936" s="2" t="s">
        <v>226</v>
      </c>
      <c r="MN936" s="2" t="s">
        <v>226</v>
      </c>
      <c r="MO936" s="2" t="s">
        <v>226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236</v>
      </c>
      <c r="MX936" s="2" t="s">
        <v>223</v>
      </c>
      <c r="MY936" s="2" t="s">
        <v>226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>
        <v>2</v>
      </c>
      <c r="NF936" s="8">
        <v>149.1</v>
      </c>
      <c r="NG936" s="7">
        <v>-1</v>
      </c>
      <c r="NH936" s="7">
        <v>-1</v>
      </c>
      <c r="NI936" s="2" t="s">
        <v>239</v>
      </c>
      <c r="NJ936" s="2" t="s">
        <v>261</v>
      </c>
      <c r="NK936" s="2" t="s">
        <v>1785</v>
      </c>
      <c r="NL936" s="2" t="s">
        <v>2282</v>
      </c>
      <c r="NM936" s="2" t="s">
        <v>238</v>
      </c>
      <c r="NN936" s="2" t="s">
        <v>226</v>
      </c>
      <c r="NO936" s="4"/>
      <c r="NP936" s="8"/>
      <c r="NQ936" s="4">
        <v>1</v>
      </c>
      <c r="NR936" s="8">
        <v>78.75</v>
      </c>
      <c r="NS936" s="7">
        <v>-1</v>
      </c>
      <c r="NT936" s="7">
        <v>-1</v>
      </c>
      <c r="NU936" s="2" t="s">
        <v>239</v>
      </c>
      <c r="NV936" s="2" t="s">
        <v>237</v>
      </c>
      <c r="NW936" s="2" t="s">
        <v>809</v>
      </c>
      <c r="NX936" s="2" t="s">
        <v>5171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337</v>
      </c>
      <c r="OH936" s="2" t="s">
        <v>223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252</v>
      </c>
      <c r="OT936" s="2" t="s">
        <v>223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239</v>
      </c>
      <c r="PF936" s="2" t="s">
        <v>223</v>
      </c>
      <c r="PG936" s="2" t="s">
        <v>3085</v>
      </c>
      <c r="PH936" s="2" t="s">
        <v>226</v>
      </c>
      <c r="PI936" s="2" t="s">
        <v>238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226</v>
      </c>
      <c r="PR936" s="2" t="s">
        <v>226</v>
      </c>
      <c r="PS936" s="2" t="s">
        <v>226</v>
      </c>
      <c r="PT936" s="2" t="s">
        <v>226</v>
      </c>
      <c r="PU936" s="2" t="s">
        <v>226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266</v>
      </c>
      <c r="QD936" s="2" t="s">
        <v>223</v>
      </c>
      <c r="QE936" s="2" t="s">
        <v>226</v>
      </c>
      <c r="QF936" s="2" t="s">
        <v>226</v>
      </c>
      <c r="QG936" s="2" t="s">
        <v>238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239</v>
      </c>
      <c r="QP936" s="2" t="s">
        <v>237</v>
      </c>
      <c r="QQ936" s="2" t="s">
        <v>1250</v>
      </c>
      <c r="QR936" s="2" t="s">
        <v>226</v>
      </c>
      <c r="QS936" s="2" t="s">
        <v>238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266</v>
      </c>
      <c r="RB936" s="2" t="s">
        <v>223</v>
      </c>
      <c r="RC936" s="2" t="s">
        <v>226</v>
      </c>
      <c r="RD936" s="2" t="s">
        <v>226</v>
      </c>
      <c r="RE936" s="2" t="s">
        <v>238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226</v>
      </c>
      <c r="RN936" s="2" t="s">
        <v>226</v>
      </c>
      <c r="RO936" s="2" t="s">
        <v>226</v>
      </c>
      <c r="RP936" s="2" t="s">
        <v>226</v>
      </c>
      <c r="RQ936" s="2" t="s">
        <v>226</v>
      </c>
      <c r="RR936" s="2" t="s">
        <v>226</v>
      </c>
      <c r="RS936" s="4"/>
      <c r="RT936" s="8"/>
      <c r="RU936" s="4"/>
      <c r="RV936" s="8"/>
      <c r="RW936" s="7"/>
      <c r="RX936" s="7"/>
      <c r="RY936" s="2" t="s">
        <v>236</v>
      </c>
      <c r="RZ936" s="2" t="s">
        <v>237</v>
      </c>
      <c r="SA936" s="2" t="s">
        <v>843</v>
      </c>
      <c r="SB936" s="2" t="s">
        <v>226</v>
      </c>
      <c r="SC936" s="2" t="s">
        <v>238</v>
      </c>
      <c r="SD936" s="2" t="s">
        <v>226</v>
      </c>
      <c r="SE936" s="4">
        <v>77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</row>
    <row r="937">
      <c r="A937" s="2" t="s">
        <v>5605</v>
      </c>
      <c r="B937" s="2" t="s">
        <v>577</v>
      </c>
      <c r="C937" s="2" t="s">
        <v>5194</v>
      </c>
      <c r="D937" s="2" t="s">
        <v>486</v>
      </c>
      <c r="E937" s="2" t="s">
        <v>3495</v>
      </c>
      <c r="F937" s="2" t="s">
        <v>5265</v>
      </c>
      <c r="G937" s="2" t="s">
        <v>4914</v>
      </c>
      <c r="H937" s="2" t="s">
        <v>5266</v>
      </c>
      <c r="I937" s="2" t="s">
        <v>5606</v>
      </c>
      <c r="J937" s="2" t="s">
        <v>582</v>
      </c>
      <c r="K937" s="2" t="s">
        <v>795</v>
      </c>
      <c r="L937" s="3">
        <v>51.7</v>
      </c>
      <c r="M937" s="3">
        <v>54.29</v>
      </c>
      <c r="N937" s="3">
        <v>109.99</v>
      </c>
      <c r="O937" s="2" t="s">
        <v>223</v>
      </c>
      <c r="P937" s="2" t="s">
        <v>224</v>
      </c>
      <c r="Q937" s="2" t="s">
        <v>225</v>
      </c>
      <c r="R937" s="2" t="s">
        <v>226</v>
      </c>
      <c r="S937" s="2" t="s">
        <v>5268</v>
      </c>
      <c r="T937" s="2" t="s">
        <v>228</v>
      </c>
      <c r="U937" s="2" t="s">
        <v>371</v>
      </c>
      <c r="V937" s="2" t="s">
        <v>320</v>
      </c>
      <c r="W937" s="2" t="s">
        <v>971</v>
      </c>
      <c r="X937" s="2" t="s">
        <v>231</v>
      </c>
      <c r="Y937" s="2" t="s">
        <v>1265</v>
      </c>
      <c r="Z937" s="4">
        <v>49</v>
      </c>
      <c r="AA937" s="4">
        <f>=ROUNDDOWN(70,0)</f>
      </c>
      <c r="AB937" s="5">
        <v>0.7</v>
      </c>
      <c r="AC937" s="2" t="s">
        <v>226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>
        <v>18</v>
      </c>
      <c r="AQ937" s="8">
        <v>1003.86</v>
      </c>
      <c r="AR937" s="4">
        <v>13</v>
      </c>
      <c r="AS937" s="8">
        <v>677.14</v>
      </c>
      <c r="AT937" s="7">
        <v>0.3846</v>
      </c>
      <c r="AU937" s="7">
        <v>0.4825</v>
      </c>
      <c r="AV937" s="4">
        <v>77</v>
      </c>
      <c r="AW937" s="8">
        <v>5360.94</v>
      </c>
      <c r="AX937" s="4">
        <v>79</v>
      </c>
      <c r="AY937" s="8">
        <v>5476.45</v>
      </c>
      <c r="AZ937" s="7">
        <v>-0.0253</v>
      </c>
      <c r="BA937" s="7">
        <v>-0.0211</v>
      </c>
      <c r="BB937" s="7">
        <v>0.1873</v>
      </c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>
        <v>0.4977</v>
      </c>
      <c r="BJ937" s="4">
        <v>18</v>
      </c>
      <c r="BK937" s="8">
        <v>1003.86</v>
      </c>
      <c r="BL937" s="2" t="s">
        <v>3697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236</v>
      </c>
      <c r="BV937" s="2" t="s">
        <v>223</v>
      </c>
      <c r="BW937" s="2" t="s">
        <v>226</v>
      </c>
      <c r="BX937" s="2" t="s">
        <v>226</v>
      </c>
      <c r="BY937" s="2" t="s">
        <v>238</v>
      </c>
      <c r="BZ937" s="2" t="s">
        <v>226</v>
      </c>
      <c r="CA937" s="4">
        <v>1</v>
      </c>
      <c r="CB937" s="8">
        <v>57.6</v>
      </c>
      <c r="CC937" s="4">
        <v>4</v>
      </c>
      <c r="CD937" s="8">
        <v>230.4</v>
      </c>
      <c r="CE937" s="7">
        <v>-0.75</v>
      </c>
      <c r="CF937" s="7">
        <v>-0.75</v>
      </c>
      <c r="CG937" s="2" t="s">
        <v>239</v>
      </c>
      <c r="CH937" s="2" t="s">
        <v>223</v>
      </c>
      <c r="CI937" s="2" t="s">
        <v>681</v>
      </c>
      <c r="CJ937" s="2" t="s">
        <v>1168</v>
      </c>
      <c r="CK937" s="2" t="s">
        <v>238</v>
      </c>
      <c r="CL937" s="2" t="s">
        <v>226</v>
      </c>
      <c r="CM937" s="4">
        <v>6</v>
      </c>
      <c r="CN937" s="8">
        <v>345.6</v>
      </c>
      <c r="CO937" s="4">
        <v>1</v>
      </c>
      <c r="CP937" s="8">
        <v>57.6</v>
      </c>
      <c r="CQ937" s="7">
        <v>5</v>
      </c>
      <c r="CR937" s="7">
        <v>5</v>
      </c>
      <c r="CS937" s="2" t="s">
        <v>239</v>
      </c>
      <c r="CT937" s="2" t="s">
        <v>223</v>
      </c>
      <c r="CU937" s="2" t="s">
        <v>1265</v>
      </c>
      <c r="CV937" s="2" t="s">
        <v>3263</v>
      </c>
      <c r="CW937" s="2" t="s">
        <v>238</v>
      </c>
      <c r="CX937" s="2" t="s">
        <v>226</v>
      </c>
      <c r="CY937" s="4">
        <v>9</v>
      </c>
      <c r="CZ937" s="8">
        <v>495</v>
      </c>
      <c r="DA937" s="4">
        <v>2</v>
      </c>
      <c r="DB937" s="8">
        <v>110</v>
      </c>
      <c r="DC937" s="7">
        <v>3.5</v>
      </c>
      <c r="DD937" s="7">
        <v>3.5</v>
      </c>
      <c r="DE937" s="2" t="s">
        <v>239</v>
      </c>
      <c r="DF937" s="2" t="s">
        <v>223</v>
      </c>
      <c r="DG937" s="2" t="s">
        <v>654</v>
      </c>
      <c r="DH937" s="2" t="s">
        <v>340</v>
      </c>
      <c r="DI937" s="2" t="s">
        <v>291</v>
      </c>
      <c r="DJ937" s="2" t="s">
        <v>226</v>
      </c>
      <c r="DK937" s="4"/>
      <c r="DL937" s="8"/>
      <c r="DM937" s="4">
        <v>4</v>
      </c>
      <c r="DN937" s="8">
        <v>173.48</v>
      </c>
      <c r="DO937" s="7">
        <v>-1</v>
      </c>
      <c r="DP937" s="7">
        <v>-1</v>
      </c>
      <c r="DQ937" s="2" t="s">
        <v>239</v>
      </c>
      <c r="DR937" s="2" t="s">
        <v>223</v>
      </c>
      <c r="DS937" s="2" t="s">
        <v>1265</v>
      </c>
      <c r="DT937" s="2" t="s">
        <v>702</v>
      </c>
      <c r="DU937" s="2" t="s">
        <v>238</v>
      </c>
      <c r="DV937" s="2" t="s">
        <v>226</v>
      </c>
      <c r="DW937" s="4"/>
      <c r="DX937" s="8"/>
      <c r="DY937" s="4"/>
      <c r="DZ937" s="8"/>
      <c r="EA937" s="7"/>
      <c r="EB937" s="7"/>
      <c r="EC937" s="2" t="s">
        <v>239</v>
      </c>
      <c r="ED937" s="2" t="s">
        <v>223</v>
      </c>
      <c r="EE937" s="2" t="s">
        <v>463</v>
      </c>
      <c r="EF937" s="2" t="s">
        <v>478</v>
      </c>
      <c r="EG937" s="2" t="s">
        <v>238</v>
      </c>
      <c r="EH937" s="2" t="s">
        <v>226</v>
      </c>
      <c r="EI937" s="4">
        <v>2</v>
      </c>
      <c r="EJ937" s="8">
        <v>105.66</v>
      </c>
      <c r="EK937" s="4">
        <v>2</v>
      </c>
      <c r="EL937" s="8">
        <v>105.66</v>
      </c>
      <c r="EM937" s="7"/>
      <c r="EN937" s="7"/>
      <c r="EO937" s="2" t="s">
        <v>239</v>
      </c>
      <c r="EP937" s="2" t="s">
        <v>223</v>
      </c>
      <c r="EQ937" s="2" t="s">
        <v>1988</v>
      </c>
      <c r="ER937" s="2" t="s">
        <v>1122</v>
      </c>
      <c r="ES937" s="2" t="s">
        <v>238</v>
      </c>
      <c r="ET937" s="2" t="s">
        <v>226</v>
      </c>
      <c r="EU937" s="4"/>
      <c r="EV937" s="8"/>
      <c r="EW937" s="4"/>
      <c r="EX937" s="8"/>
      <c r="EY937" s="7"/>
      <c r="EZ937" s="7"/>
      <c r="FA937" s="2" t="s">
        <v>239</v>
      </c>
      <c r="FB937" s="2" t="s">
        <v>223</v>
      </c>
      <c r="FC937" s="2" t="s">
        <v>814</v>
      </c>
      <c r="FD937" s="2" t="s">
        <v>5607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223</v>
      </c>
      <c r="FO937" s="2" t="s">
        <v>1265</v>
      </c>
      <c r="FP937" s="2" t="s">
        <v>445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239</v>
      </c>
      <c r="FZ937" s="2" t="s">
        <v>223</v>
      </c>
      <c r="GA937" s="2" t="s">
        <v>661</v>
      </c>
      <c r="GB937" s="2" t="s">
        <v>2805</v>
      </c>
      <c r="GC937" s="2" t="s">
        <v>238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252</v>
      </c>
      <c r="GL937" s="2" t="s">
        <v>223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239</v>
      </c>
      <c r="GX937" s="2" t="s">
        <v>223</v>
      </c>
      <c r="GY937" s="2" t="s">
        <v>1265</v>
      </c>
      <c r="GZ937" s="2" t="s">
        <v>5608</v>
      </c>
      <c r="HA937" s="2" t="s">
        <v>238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236</v>
      </c>
      <c r="HJ937" s="2" t="s">
        <v>223</v>
      </c>
      <c r="HK937" s="2" t="s">
        <v>226</v>
      </c>
      <c r="HL937" s="2" t="s">
        <v>226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236</v>
      </c>
      <c r="HV937" s="2" t="s">
        <v>223</v>
      </c>
      <c r="HW937" s="2" t="s">
        <v>226</v>
      </c>
      <c r="HX937" s="2" t="s">
        <v>226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252</v>
      </c>
      <c r="IH937" s="2" t="s">
        <v>223</v>
      </c>
      <c r="II937" s="2" t="s">
        <v>226</v>
      </c>
      <c r="IJ937" s="2" t="s">
        <v>226</v>
      </c>
      <c r="IK937" s="2" t="s">
        <v>238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226</v>
      </c>
      <c r="IT937" s="2" t="s">
        <v>226</v>
      </c>
      <c r="IU937" s="2" t="s">
        <v>226</v>
      </c>
      <c r="IV937" s="2" t="s">
        <v>226</v>
      </c>
      <c r="IW937" s="2" t="s">
        <v>226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252</v>
      </c>
      <c r="JF937" s="2" t="s">
        <v>223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252</v>
      </c>
      <c r="JR937" s="2" t="s">
        <v>223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223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236</v>
      </c>
      <c r="KP937" s="2" t="s">
        <v>223</v>
      </c>
      <c r="KQ937" s="2" t="s">
        <v>226</v>
      </c>
      <c r="KR937" s="2" t="s">
        <v>226</v>
      </c>
      <c r="KS937" s="2" t="s">
        <v>238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252</v>
      </c>
      <c r="LB937" s="2" t="s">
        <v>223</v>
      </c>
      <c r="LC937" s="2" t="s">
        <v>226</v>
      </c>
      <c r="LD937" s="2" t="s">
        <v>226</v>
      </c>
      <c r="LE937" s="2" t="s">
        <v>238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252</v>
      </c>
      <c r="LN937" s="2" t="s">
        <v>223</v>
      </c>
      <c r="LO937" s="2" t="s">
        <v>226</v>
      </c>
      <c r="LP937" s="2" t="s">
        <v>226</v>
      </c>
      <c r="LQ937" s="2" t="s">
        <v>238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226</v>
      </c>
      <c r="LZ937" s="2" t="s">
        <v>226</v>
      </c>
      <c r="MA937" s="2" t="s">
        <v>226</v>
      </c>
      <c r="MB937" s="2" t="s">
        <v>226</v>
      </c>
      <c r="MC937" s="2" t="s">
        <v>226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226</v>
      </c>
      <c r="ML937" s="2" t="s">
        <v>226</v>
      </c>
      <c r="MM937" s="2" t="s">
        <v>226</v>
      </c>
      <c r="MN937" s="2" t="s">
        <v>226</v>
      </c>
      <c r="MO937" s="2" t="s">
        <v>226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236</v>
      </c>
      <c r="MX937" s="2" t="s">
        <v>223</v>
      </c>
      <c r="MY937" s="2" t="s">
        <v>226</v>
      </c>
      <c r="MZ937" s="2" t="s">
        <v>226</v>
      </c>
      <c r="NA937" s="2" t="s">
        <v>238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239</v>
      </c>
      <c r="NJ937" s="2" t="s">
        <v>261</v>
      </c>
      <c r="NK937" s="2" t="s">
        <v>2465</v>
      </c>
      <c r="NL937" s="2" t="s">
        <v>5609</v>
      </c>
      <c r="NM937" s="2" t="s">
        <v>238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239</v>
      </c>
      <c r="NV937" s="2" t="s">
        <v>237</v>
      </c>
      <c r="NW937" s="2" t="s">
        <v>1199</v>
      </c>
      <c r="NX937" s="2" t="s">
        <v>226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223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252</v>
      </c>
      <c r="OT937" s="2" t="s">
        <v>223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239</v>
      </c>
      <c r="PF937" s="2" t="s">
        <v>223</v>
      </c>
      <c r="PG937" s="2" t="s">
        <v>3085</v>
      </c>
      <c r="PH937" s="2" t="s">
        <v>226</v>
      </c>
      <c r="PI937" s="2" t="s">
        <v>238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226</v>
      </c>
      <c r="PR937" s="2" t="s">
        <v>226</v>
      </c>
      <c r="PS937" s="2" t="s">
        <v>226</v>
      </c>
      <c r="PT937" s="2" t="s">
        <v>226</v>
      </c>
      <c r="PU937" s="2" t="s">
        <v>226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266</v>
      </c>
      <c r="QD937" s="2" t="s">
        <v>223</v>
      </c>
      <c r="QE937" s="2" t="s">
        <v>226</v>
      </c>
      <c r="QF937" s="2" t="s">
        <v>226</v>
      </c>
      <c r="QG937" s="2" t="s">
        <v>238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236</v>
      </c>
      <c r="QP937" s="2" t="s">
        <v>237</v>
      </c>
      <c r="QQ937" s="2" t="s">
        <v>226</v>
      </c>
      <c r="QR937" s="2" t="s">
        <v>226</v>
      </c>
      <c r="QS937" s="2" t="s">
        <v>238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266</v>
      </c>
      <c r="RB937" s="2" t="s">
        <v>223</v>
      </c>
      <c r="RC937" s="2" t="s">
        <v>226</v>
      </c>
      <c r="RD937" s="2" t="s">
        <v>226</v>
      </c>
      <c r="RE937" s="2" t="s">
        <v>238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252</v>
      </c>
      <c r="RN937" s="2" t="s">
        <v>223</v>
      </c>
      <c r="RO937" s="2" t="s">
        <v>226</v>
      </c>
      <c r="RP937" s="2" t="s">
        <v>226</v>
      </c>
      <c r="RQ937" s="2" t="s">
        <v>238</v>
      </c>
      <c r="RR937" s="2" t="s">
        <v>226</v>
      </c>
      <c r="RS937" s="4"/>
      <c r="RT937" s="8"/>
      <c r="RU937" s="4"/>
      <c r="RV937" s="8"/>
      <c r="RW937" s="7"/>
      <c r="RX937" s="7"/>
      <c r="RY937" s="2" t="s">
        <v>252</v>
      </c>
      <c r="RZ937" s="2" t="s">
        <v>237</v>
      </c>
      <c r="SA937" s="2" t="s">
        <v>226</v>
      </c>
      <c r="SB937" s="2" t="s">
        <v>226</v>
      </c>
      <c r="SC937" s="2" t="s">
        <v>238</v>
      </c>
      <c r="SD937" s="2" t="s">
        <v>226</v>
      </c>
      <c r="SE937" s="4">
        <v>49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</row>
    <row r="938">
      <c r="A938" s="2" t="s">
        <v>5610</v>
      </c>
      <c r="B938" s="2" t="s">
        <v>577</v>
      </c>
      <c r="C938" s="2" t="s">
        <v>5194</v>
      </c>
      <c r="D938" s="2" t="s">
        <v>486</v>
      </c>
      <c r="E938" s="2" t="s">
        <v>3495</v>
      </c>
      <c r="F938" s="2" t="s">
        <v>5265</v>
      </c>
      <c r="G938" s="2" t="s">
        <v>4914</v>
      </c>
      <c r="H938" s="2" t="s">
        <v>5266</v>
      </c>
      <c r="I938" s="2" t="s">
        <v>5606</v>
      </c>
      <c r="J938" s="2" t="s">
        <v>221</v>
      </c>
      <c r="K938" s="2" t="s">
        <v>795</v>
      </c>
      <c r="L938" s="3">
        <v>63.7</v>
      </c>
      <c r="M938" s="3">
        <v>66.89</v>
      </c>
      <c r="N938" s="3">
        <v>129.99</v>
      </c>
      <c r="O938" s="2" t="s">
        <v>223</v>
      </c>
      <c r="P938" s="2" t="s">
        <v>224</v>
      </c>
      <c r="Q938" s="2" t="s">
        <v>225</v>
      </c>
      <c r="R938" s="2" t="s">
        <v>226</v>
      </c>
      <c r="S938" s="2" t="s">
        <v>5268</v>
      </c>
      <c r="T938" s="2" t="s">
        <v>228</v>
      </c>
      <c r="U938" s="2" t="s">
        <v>229</v>
      </c>
      <c r="V938" s="2" t="s">
        <v>320</v>
      </c>
      <c r="W938" s="2" t="s">
        <v>971</v>
      </c>
      <c r="X938" s="2" t="s">
        <v>231</v>
      </c>
      <c r="Y938" s="2" t="s">
        <v>1265</v>
      </c>
      <c r="Z938" s="4">
        <v>83</v>
      </c>
      <c r="AA938" s="4">
        <f>=ROUNDDOWN(41.5,0)</f>
      </c>
      <c r="AB938" s="5">
        <v>2</v>
      </c>
      <c r="AC938" s="2" t="s">
        <v>226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>
        <v>26</v>
      </c>
      <c r="AQ938" s="8">
        <v>1751.36</v>
      </c>
      <c r="AR938" s="4">
        <v>29</v>
      </c>
      <c r="AS938" s="8">
        <v>1880.91</v>
      </c>
      <c r="AT938" s="7">
        <v>-0.1034</v>
      </c>
      <c r="AU938" s="7">
        <v>-0.0689</v>
      </c>
      <c r="AV938" s="4" t="s">
        <v>226</v>
      </c>
      <c r="AW938" s="8" t="s">
        <v>226</v>
      </c>
      <c r="AX938" s="4" t="s">
        <v>226</v>
      </c>
      <c r="AY938" s="8" t="s">
        <v>226</v>
      </c>
      <c r="AZ938" s="7" t="s">
        <v>226</v>
      </c>
      <c r="BA938" s="7" t="s">
        <v>226</v>
      </c>
      <c r="BB938" s="7">
        <v>0.3267</v>
      </c>
      <c r="BC938" s="4" t="s">
        <v>226</v>
      </c>
      <c r="BD938" s="8" t="s">
        <v>226</v>
      </c>
      <c r="BE938" s="4" t="s">
        <v>226</v>
      </c>
      <c r="BF938" s="8" t="s">
        <v>226</v>
      </c>
      <c r="BG938" s="7" t="s">
        <v>226</v>
      </c>
      <c r="BH938" s="7" t="s">
        <v>226</v>
      </c>
      <c r="BI938" s="7" t="s">
        <v>226</v>
      </c>
      <c r="BJ938" s="4">
        <v>26</v>
      </c>
      <c r="BK938" s="8">
        <v>1751.36</v>
      </c>
      <c r="BL938" s="2" t="s">
        <v>4647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236</v>
      </c>
      <c r="BV938" s="2" t="s">
        <v>223</v>
      </c>
      <c r="BW938" s="2" t="s">
        <v>226</v>
      </c>
      <c r="BX938" s="2" t="s">
        <v>226</v>
      </c>
      <c r="BY938" s="2" t="s">
        <v>238</v>
      </c>
      <c r="BZ938" s="2" t="s">
        <v>226</v>
      </c>
      <c r="CA938" s="4">
        <v>3</v>
      </c>
      <c r="CB938" s="8">
        <v>211.2</v>
      </c>
      <c r="CC938" s="4">
        <v>4</v>
      </c>
      <c r="CD938" s="8">
        <v>281.6</v>
      </c>
      <c r="CE938" s="7">
        <v>-0.25</v>
      </c>
      <c r="CF938" s="7">
        <v>-0.25</v>
      </c>
      <c r="CG938" s="2" t="s">
        <v>239</v>
      </c>
      <c r="CH938" s="2" t="s">
        <v>223</v>
      </c>
      <c r="CI938" s="2" t="s">
        <v>681</v>
      </c>
      <c r="CJ938" s="2" t="s">
        <v>1822</v>
      </c>
      <c r="CK938" s="2" t="s">
        <v>238</v>
      </c>
      <c r="CL938" s="2" t="s">
        <v>226</v>
      </c>
      <c r="CM938" s="4">
        <v>10</v>
      </c>
      <c r="CN938" s="8">
        <v>704</v>
      </c>
      <c r="CO938" s="4"/>
      <c r="CP938" s="8"/>
      <c r="CQ938" s="7"/>
      <c r="CR938" s="7"/>
      <c r="CS938" s="2" t="s">
        <v>239</v>
      </c>
      <c r="CT938" s="2" t="s">
        <v>223</v>
      </c>
      <c r="CU938" s="2" t="s">
        <v>886</v>
      </c>
      <c r="CV938" s="2" t="s">
        <v>1728</v>
      </c>
      <c r="CW938" s="2" t="s">
        <v>238</v>
      </c>
      <c r="CX938" s="2" t="s">
        <v>226</v>
      </c>
      <c r="CY938" s="4">
        <v>2</v>
      </c>
      <c r="CZ938" s="8">
        <v>135.18</v>
      </c>
      <c r="DA938" s="4"/>
      <c r="DB938" s="8"/>
      <c r="DC938" s="7"/>
      <c r="DD938" s="7"/>
      <c r="DE938" s="2" t="s">
        <v>239</v>
      </c>
      <c r="DF938" s="2" t="s">
        <v>223</v>
      </c>
      <c r="DG938" s="2" t="s">
        <v>654</v>
      </c>
      <c r="DH938" s="2" t="s">
        <v>1199</v>
      </c>
      <c r="DI938" s="2" t="s">
        <v>238</v>
      </c>
      <c r="DJ938" s="2" t="s">
        <v>226</v>
      </c>
      <c r="DK938" s="4">
        <v>8</v>
      </c>
      <c r="DL938" s="8">
        <v>493.64</v>
      </c>
      <c r="DM938" s="4">
        <v>17</v>
      </c>
      <c r="DN938" s="8">
        <v>1073.41</v>
      </c>
      <c r="DO938" s="7">
        <v>-0.5294</v>
      </c>
      <c r="DP938" s="7">
        <v>-0.5401</v>
      </c>
      <c r="DQ938" s="2" t="s">
        <v>239</v>
      </c>
      <c r="DR938" s="2" t="s">
        <v>223</v>
      </c>
      <c r="DS938" s="2" t="s">
        <v>886</v>
      </c>
      <c r="DT938" s="2" t="s">
        <v>677</v>
      </c>
      <c r="DU938" s="2" t="s">
        <v>238</v>
      </c>
      <c r="DV938" s="2" t="s">
        <v>226</v>
      </c>
      <c r="DW938" s="4">
        <v>2</v>
      </c>
      <c r="DX938" s="8">
        <v>140.46</v>
      </c>
      <c r="DY938" s="4">
        <v>2</v>
      </c>
      <c r="DZ938" s="8">
        <v>140.46</v>
      </c>
      <c r="EA938" s="7"/>
      <c r="EB938" s="7"/>
      <c r="EC938" s="2" t="s">
        <v>239</v>
      </c>
      <c r="ED938" s="2" t="s">
        <v>223</v>
      </c>
      <c r="EE938" s="2" t="s">
        <v>463</v>
      </c>
      <c r="EF938" s="2" t="s">
        <v>543</v>
      </c>
      <c r="EG938" s="2" t="s">
        <v>238</v>
      </c>
      <c r="EH938" s="2" t="s">
        <v>226</v>
      </c>
      <c r="EI938" s="4"/>
      <c r="EJ938" s="8"/>
      <c r="EK938" s="4">
        <v>3</v>
      </c>
      <c r="EL938" s="8">
        <v>193.74</v>
      </c>
      <c r="EM938" s="7">
        <v>-1</v>
      </c>
      <c r="EN938" s="7">
        <v>-1</v>
      </c>
      <c r="EO938" s="2" t="s">
        <v>239</v>
      </c>
      <c r="EP938" s="2" t="s">
        <v>223</v>
      </c>
      <c r="EQ938" s="2" t="s">
        <v>1988</v>
      </c>
      <c r="ER938" s="2" t="s">
        <v>695</v>
      </c>
      <c r="ES938" s="2" t="s">
        <v>238</v>
      </c>
      <c r="ET938" s="2" t="s">
        <v>226</v>
      </c>
      <c r="EU938" s="4">
        <v>1</v>
      </c>
      <c r="EV938" s="8">
        <v>66.88</v>
      </c>
      <c r="EW938" s="4"/>
      <c r="EX938" s="8"/>
      <c r="EY938" s="7"/>
      <c r="EZ938" s="7"/>
      <c r="FA938" s="2" t="s">
        <v>239</v>
      </c>
      <c r="FB938" s="2" t="s">
        <v>223</v>
      </c>
      <c r="FC938" s="2" t="s">
        <v>814</v>
      </c>
      <c r="FD938" s="2" t="s">
        <v>656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223</v>
      </c>
      <c r="FO938" s="2" t="s">
        <v>886</v>
      </c>
      <c r="FP938" s="2" t="s">
        <v>226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239</v>
      </c>
      <c r="FZ938" s="2" t="s">
        <v>223</v>
      </c>
      <c r="GA938" s="2" t="s">
        <v>661</v>
      </c>
      <c r="GB938" s="2" t="s">
        <v>226</v>
      </c>
      <c r="GC938" s="2" t="s">
        <v>238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252</v>
      </c>
      <c r="GL938" s="2" t="s">
        <v>223</v>
      </c>
      <c r="GM938" s="2" t="s">
        <v>226</v>
      </c>
      <c r="GN938" s="2" t="s">
        <v>226</v>
      </c>
      <c r="GO938" s="2" t="s">
        <v>238</v>
      </c>
      <c r="GP938" s="2" t="s">
        <v>226</v>
      </c>
      <c r="GQ938" s="4"/>
      <c r="GR938" s="8"/>
      <c r="GS938" s="4"/>
      <c r="GT938" s="8"/>
      <c r="GU938" s="7"/>
      <c r="GV938" s="7"/>
      <c r="GW938" s="2" t="s">
        <v>239</v>
      </c>
      <c r="GX938" s="2" t="s">
        <v>223</v>
      </c>
      <c r="GY938" s="2" t="s">
        <v>886</v>
      </c>
      <c r="GZ938" s="2" t="s">
        <v>226</v>
      </c>
      <c r="HA938" s="2" t="s">
        <v>238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236</v>
      </c>
      <c r="HJ938" s="2" t="s">
        <v>223</v>
      </c>
      <c r="HK938" s="2" t="s">
        <v>226</v>
      </c>
      <c r="HL938" s="2" t="s">
        <v>226</v>
      </c>
      <c r="HM938" s="2" t="s">
        <v>238</v>
      </c>
      <c r="HN938" s="2" t="s">
        <v>226</v>
      </c>
      <c r="HO938" s="4"/>
      <c r="HP938" s="8"/>
      <c r="HQ938" s="4"/>
      <c r="HR938" s="8"/>
      <c r="HS938" s="7"/>
      <c r="HT938" s="7"/>
      <c r="HU938" s="2" t="s">
        <v>236</v>
      </c>
      <c r="HV938" s="2" t="s">
        <v>223</v>
      </c>
      <c r="HW938" s="2" t="s">
        <v>226</v>
      </c>
      <c r="HX938" s="2" t="s">
        <v>226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252</v>
      </c>
      <c r="IH938" s="2" t="s">
        <v>223</v>
      </c>
      <c r="II938" s="2" t="s">
        <v>226</v>
      </c>
      <c r="IJ938" s="2" t="s">
        <v>226</v>
      </c>
      <c r="IK938" s="2" t="s">
        <v>238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226</v>
      </c>
      <c r="IT938" s="2" t="s">
        <v>226</v>
      </c>
      <c r="IU938" s="2" t="s">
        <v>226</v>
      </c>
      <c r="IV938" s="2" t="s">
        <v>226</v>
      </c>
      <c r="IW938" s="2" t="s">
        <v>226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223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252</v>
      </c>
      <c r="JR938" s="2" t="s">
        <v>223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223</v>
      </c>
      <c r="KE938" s="2" t="s">
        <v>226</v>
      </c>
      <c r="KF938" s="2" t="s">
        <v>226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236</v>
      </c>
      <c r="KP938" s="2" t="s">
        <v>223</v>
      </c>
      <c r="KQ938" s="2" t="s">
        <v>226</v>
      </c>
      <c r="KR938" s="2" t="s">
        <v>226</v>
      </c>
      <c r="KS938" s="2" t="s">
        <v>238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252</v>
      </c>
      <c r="LB938" s="2" t="s">
        <v>223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252</v>
      </c>
      <c r="LN938" s="2" t="s">
        <v>223</v>
      </c>
      <c r="LO938" s="2" t="s">
        <v>226</v>
      </c>
      <c r="LP938" s="2" t="s">
        <v>226</v>
      </c>
      <c r="LQ938" s="2" t="s">
        <v>238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226</v>
      </c>
      <c r="LZ938" s="2" t="s">
        <v>226</v>
      </c>
      <c r="MA938" s="2" t="s">
        <v>226</v>
      </c>
      <c r="MB938" s="2" t="s">
        <v>226</v>
      </c>
      <c r="MC938" s="2" t="s">
        <v>226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226</v>
      </c>
      <c r="ML938" s="2" t="s">
        <v>226</v>
      </c>
      <c r="MM938" s="2" t="s">
        <v>226</v>
      </c>
      <c r="MN938" s="2" t="s">
        <v>226</v>
      </c>
      <c r="MO938" s="2" t="s">
        <v>226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223</v>
      </c>
      <c r="MY938" s="2" t="s">
        <v>226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>
        <v>3</v>
      </c>
      <c r="NF938" s="8">
        <v>191.7</v>
      </c>
      <c r="NG938" s="7">
        <v>-1</v>
      </c>
      <c r="NH938" s="7">
        <v>-1</v>
      </c>
      <c r="NI938" s="2" t="s">
        <v>239</v>
      </c>
      <c r="NJ938" s="2" t="s">
        <v>261</v>
      </c>
      <c r="NK938" s="2" t="s">
        <v>2465</v>
      </c>
      <c r="NL938" s="2" t="s">
        <v>856</v>
      </c>
      <c r="NM938" s="2" t="s">
        <v>238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239</v>
      </c>
      <c r="NV938" s="2" t="s">
        <v>237</v>
      </c>
      <c r="NW938" s="2" t="s">
        <v>1199</v>
      </c>
      <c r="NX938" s="2" t="s">
        <v>4135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252</v>
      </c>
      <c r="OH938" s="2" t="s">
        <v>223</v>
      </c>
      <c r="OI938" s="2" t="s">
        <v>226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252</v>
      </c>
      <c r="OT938" s="2" t="s">
        <v>223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239</v>
      </c>
      <c r="PF938" s="2" t="s">
        <v>223</v>
      </c>
      <c r="PG938" s="2" t="s">
        <v>3085</v>
      </c>
      <c r="PH938" s="2" t="s">
        <v>226</v>
      </c>
      <c r="PI938" s="2" t="s">
        <v>238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226</v>
      </c>
      <c r="PR938" s="2" t="s">
        <v>226</v>
      </c>
      <c r="PS938" s="2" t="s">
        <v>226</v>
      </c>
      <c r="PT938" s="2" t="s">
        <v>226</v>
      </c>
      <c r="PU938" s="2" t="s">
        <v>226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266</v>
      </c>
      <c r="QD938" s="2" t="s">
        <v>223</v>
      </c>
      <c r="QE938" s="2" t="s">
        <v>226</v>
      </c>
      <c r="QF938" s="2" t="s">
        <v>226</v>
      </c>
      <c r="QG938" s="2" t="s">
        <v>238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236</v>
      </c>
      <c r="QP938" s="2" t="s">
        <v>237</v>
      </c>
      <c r="QQ938" s="2" t="s">
        <v>226</v>
      </c>
      <c r="QR938" s="2" t="s">
        <v>226</v>
      </c>
      <c r="QS938" s="2" t="s">
        <v>238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266</v>
      </c>
      <c r="RB938" s="2" t="s">
        <v>223</v>
      </c>
      <c r="RC938" s="2" t="s">
        <v>226</v>
      </c>
      <c r="RD938" s="2" t="s">
        <v>226</v>
      </c>
      <c r="RE938" s="2" t="s">
        <v>238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252</v>
      </c>
      <c r="RN938" s="2" t="s">
        <v>223</v>
      </c>
      <c r="RO938" s="2" t="s">
        <v>226</v>
      </c>
      <c r="RP938" s="2" t="s">
        <v>226</v>
      </c>
      <c r="RQ938" s="2" t="s">
        <v>238</v>
      </c>
      <c r="RR938" s="2" t="s">
        <v>226</v>
      </c>
      <c r="RS938" s="4"/>
      <c r="RT938" s="8"/>
      <c r="RU938" s="4"/>
      <c r="RV938" s="8"/>
      <c r="RW938" s="7"/>
      <c r="RX938" s="7"/>
      <c r="RY938" s="2" t="s">
        <v>252</v>
      </c>
      <c r="RZ938" s="2" t="s">
        <v>237</v>
      </c>
      <c r="SA938" s="2" t="s">
        <v>226</v>
      </c>
      <c r="SB938" s="2" t="s">
        <v>226</v>
      </c>
      <c r="SC938" s="2" t="s">
        <v>238</v>
      </c>
      <c r="SD938" s="2" t="s">
        <v>226</v>
      </c>
      <c r="SE938" s="4">
        <v>83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</row>
    <row r="939">
      <c r="A939" s="2" t="s">
        <v>5611</v>
      </c>
      <c r="B939" s="2" t="s">
        <v>577</v>
      </c>
      <c r="C939" s="2" t="s">
        <v>5194</v>
      </c>
      <c r="D939" s="2" t="s">
        <v>486</v>
      </c>
      <c r="E939" s="2" t="s">
        <v>3495</v>
      </c>
      <c r="F939" s="2" t="s">
        <v>5265</v>
      </c>
      <c r="G939" s="2" t="s">
        <v>4914</v>
      </c>
      <c r="H939" s="2" t="s">
        <v>5266</v>
      </c>
      <c r="I939" s="2" t="s">
        <v>5606</v>
      </c>
      <c r="J939" s="2" t="s">
        <v>268</v>
      </c>
      <c r="K939" s="2" t="s">
        <v>795</v>
      </c>
      <c r="L939" s="3">
        <v>75</v>
      </c>
      <c r="M939" s="3">
        <v>78.75</v>
      </c>
      <c r="N939" s="3">
        <v>149.99</v>
      </c>
      <c r="O939" s="2" t="s">
        <v>223</v>
      </c>
      <c r="P939" s="2" t="s">
        <v>224</v>
      </c>
      <c r="Q939" s="2" t="s">
        <v>225</v>
      </c>
      <c r="R939" s="2" t="s">
        <v>226</v>
      </c>
      <c r="S939" s="2" t="s">
        <v>5268</v>
      </c>
      <c r="T939" s="2" t="s">
        <v>228</v>
      </c>
      <c r="U939" s="2" t="s">
        <v>229</v>
      </c>
      <c r="V939" s="2" t="s">
        <v>320</v>
      </c>
      <c r="W939" s="2" t="s">
        <v>971</v>
      </c>
      <c r="X939" s="2" t="s">
        <v>231</v>
      </c>
      <c r="Y939" s="2" t="s">
        <v>1265</v>
      </c>
      <c r="Z939" s="4">
        <v>68</v>
      </c>
      <c r="AA939" s="4">
        <f>=ROUNDDOWN(52.3076923076923,0)</f>
      </c>
      <c r="AB939" s="5">
        <v>1.3</v>
      </c>
      <c r="AC939" s="2" t="s">
        <v>226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>
        <v>33</v>
      </c>
      <c r="AQ939" s="8">
        <v>2605.72</v>
      </c>
      <c r="AR939" s="4">
        <v>37</v>
      </c>
      <c r="AS939" s="8">
        <v>2918.4</v>
      </c>
      <c r="AT939" s="7">
        <v>-0.1081</v>
      </c>
      <c r="AU939" s="7">
        <v>-0.1071</v>
      </c>
      <c r="AV939" s="4" t="s">
        <v>226</v>
      </c>
      <c r="AW939" s="8" t="s">
        <v>226</v>
      </c>
      <c r="AX939" s="4" t="s">
        <v>226</v>
      </c>
      <c r="AY939" s="8" t="s">
        <v>226</v>
      </c>
      <c r="AZ939" s="7" t="s">
        <v>226</v>
      </c>
      <c r="BA939" s="7" t="s">
        <v>226</v>
      </c>
      <c r="BB939" s="7">
        <v>0.4861</v>
      </c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 t="s">
        <v>226</v>
      </c>
      <c r="BJ939" s="4">
        <v>33</v>
      </c>
      <c r="BK939" s="8">
        <v>2605.72</v>
      </c>
      <c r="BL939" s="2" t="s">
        <v>4647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236</v>
      </c>
      <c r="BV939" s="2" t="s">
        <v>223</v>
      </c>
      <c r="BW939" s="2" t="s">
        <v>226</v>
      </c>
      <c r="BX939" s="2" t="s">
        <v>226</v>
      </c>
      <c r="BY939" s="2" t="s">
        <v>238</v>
      </c>
      <c r="BZ939" s="2" t="s">
        <v>226</v>
      </c>
      <c r="CA939" s="4">
        <v>4</v>
      </c>
      <c r="CB939" s="8">
        <v>332.84</v>
      </c>
      <c r="CC939" s="4">
        <v>3</v>
      </c>
      <c r="CD939" s="8">
        <v>249.63</v>
      </c>
      <c r="CE939" s="7">
        <v>0.3333</v>
      </c>
      <c r="CF939" s="7">
        <v>0.3333</v>
      </c>
      <c r="CG939" s="2" t="s">
        <v>239</v>
      </c>
      <c r="CH939" s="2" t="s">
        <v>223</v>
      </c>
      <c r="CI939" s="2" t="s">
        <v>681</v>
      </c>
      <c r="CJ939" s="2" t="s">
        <v>712</v>
      </c>
      <c r="CK939" s="2" t="s">
        <v>238</v>
      </c>
      <c r="CL939" s="2" t="s">
        <v>226</v>
      </c>
      <c r="CM939" s="4">
        <v>9</v>
      </c>
      <c r="CN939" s="8">
        <v>748.89</v>
      </c>
      <c r="CO939" s="4">
        <v>5</v>
      </c>
      <c r="CP939" s="8">
        <v>416.05</v>
      </c>
      <c r="CQ939" s="7">
        <v>0.8</v>
      </c>
      <c r="CR939" s="7">
        <v>0.8</v>
      </c>
      <c r="CS939" s="2" t="s">
        <v>239</v>
      </c>
      <c r="CT939" s="2" t="s">
        <v>223</v>
      </c>
      <c r="CU939" s="2" t="s">
        <v>1265</v>
      </c>
      <c r="CV939" s="2" t="s">
        <v>1202</v>
      </c>
      <c r="CW939" s="2" t="s">
        <v>238</v>
      </c>
      <c r="CX939" s="2" t="s">
        <v>226</v>
      </c>
      <c r="CY939" s="4">
        <v>8</v>
      </c>
      <c r="CZ939" s="8">
        <v>623.92</v>
      </c>
      <c r="DA939" s="4">
        <v>9</v>
      </c>
      <c r="DB939" s="8">
        <v>701.91</v>
      </c>
      <c r="DC939" s="7">
        <v>-0.1111</v>
      </c>
      <c r="DD939" s="7">
        <v>-0.1111</v>
      </c>
      <c r="DE939" s="2" t="s">
        <v>239</v>
      </c>
      <c r="DF939" s="2" t="s">
        <v>223</v>
      </c>
      <c r="DG939" s="2" t="s">
        <v>654</v>
      </c>
      <c r="DH939" s="2" t="s">
        <v>904</v>
      </c>
      <c r="DI939" s="2" t="s">
        <v>238</v>
      </c>
      <c r="DJ939" s="2" t="s">
        <v>226</v>
      </c>
      <c r="DK939" s="4">
        <v>5</v>
      </c>
      <c r="DL939" s="8">
        <v>325.19</v>
      </c>
      <c r="DM939" s="4">
        <v>10</v>
      </c>
      <c r="DN939" s="8">
        <v>767.44</v>
      </c>
      <c r="DO939" s="7">
        <v>-0.5</v>
      </c>
      <c r="DP939" s="7">
        <v>-0.5763</v>
      </c>
      <c r="DQ939" s="2" t="s">
        <v>239</v>
      </c>
      <c r="DR939" s="2" t="s">
        <v>223</v>
      </c>
      <c r="DS939" s="2" t="s">
        <v>1265</v>
      </c>
      <c r="DT939" s="2" t="s">
        <v>677</v>
      </c>
      <c r="DU939" s="2" t="s">
        <v>238</v>
      </c>
      <c r="DV939" s="2" t="s">
        <v>226</v>
      </c>
      <c r="DW939" s="4">
        <v>6</v>
      </c>
      <c r="DX939" s="8">
        <v>496.14</v>
      </c>
      <c r="DY939" s="4">
        <v>4</v>
      </c>
      <c r="DZ939" s="8">
        <v>330.76</v>
      </c>
      <c r="EA939" s="7">
        <v>0.5</v>
      </c>
      <c r="EB939" s="7">
        <v>0.5</v>
      </c>
      <c r="EC939" s="2" t="s">
        <v>239</v>
      </c>
      <c r="ED939" s="2" t="s">
        <v>223</v>
      </c>
      <c r="EE939" s="2" t="s">
        <v>463</v>
      </c>
      <c r="EF939" s="2" t="s">
        <v>3969</v>
      </c>
      <c r="EG939" s="2" t="s">
        <v>238</v>
      </c>
      <c r="EH939" s="2" t="s">
        <v>226</v>
      </c>
      <c r="EI939" s="4"/>
      <c r="EJ939" s="8"/>
      <c r="EK939" s="4">
        <v>3</v>
      </c>
      <c r="EL939" s="8">
        <v>228.96</v>
      </c>
      <c r="EM939" s="7">
        <v>-1</v>
      </c>
      <c r="EN939" s="7">
        <v>-1</v>
      </c>
      <c r="EO939" s="2" t="s">
        <v>239</v>
      </c>
      <c r="EP939" s="2" t="s">
        <v>223</v>
      </c>
      <c r="EQ939" s="2" t="s">
        <v>1988</v>
      </c>
      <c r="ER939" s="2" t="s">
        <v>4193</v>
      </c>
      <c r="ES939" s="2" t="s">
        <v>238</v>
      </c>
      <c r="ET939" s="2" t="s">
        <v>226</v>
      </c>
      <c r="EU939" s="4">
        <v>1</v>
      </c>
      <c r="EV939" s="8">
        <v>78.74</v>
      </c>
      <c r="EW939" s="4"/>
      <c r="EX939" s="8"/>
      <c r="EY939" s="7"/>
      <c r="EZ939" s="7"/>
      <c r="FA939" s="2" t="s">
        <v>239</v>
      </c>
      <c r="FB939" s="2" t="s">
        <v>223</v>
      </c>
      <c r="FC939" s="2" t="s">
        <v>814</v>
      </c>
      <c r="FD939" s="2" t="s">
        <v>1270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223</v>
      </c>
      <c r="FO939" s="2" t="s">
        <v>1265</v>
      </c>
      <c r="FP939" s="2" t="s">
        <v>226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239</v>
      </c>
      <c r="FZ939" s="2" t="s">
        <v>223</v>
      </c>
      <c r="GA939" s="2" t="s">
        <v>661</v>
      </c>
      <c r="GB939" s="2" t="s">
        <v>226</v>
      </c>
      <c r="GC939" s="2" t="s">
        <v>238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252</v>
      </c>
      <c r="GL939" s="2" t="s">
        <v>223</v>
      </c>
      <c r="GM939" s="2" t="s">
        <v>226</v>
      </c>
      <c r="GN939" s="2" t="s">
        <v>226</v>
      </c>
      <c r="GO939" s="2" t="s">
        <v>238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239</v>
      </c>
      <c r="GX939" s="2" t="s">
        <v>223</v>
      </c>
      <c r="GY939" s="2" t="s">
        <v>1265</v>
      </c>
      <c r="GZ939" s="2" t="s">
        <v>1842</v>
      </c>
      <c r="HA939" s="2" t="s">
        <v>238</v>
      </c>
      <c r="HB939" s="2" t="s">
        <v>226</v>
      </c>
      <c r="HC939" s="4"/>
      <c r="HD939" s="8"/>
      <c r="HE939" s="4"/>
      <c r="HF939" s="8"/>
      <c r="HG939" s="7"/>
      <c r="HH939" s="7"/>
      <c r="HI939" s="2" t="s">
        <v>236</v>
      </c>
      <c r="HJ939" s="2" t="s">
        <v>223</v>
      </c>
      <c r="HK939" s="2" t="s">
        <v>226</v>
      </c>
      <c r="HL939" s="2" t="s">
        <v>226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236</v>
      </c>
      <c r="HV939" s="2" t="s">
        <v>223</v>
      </c>
      <c r="HW939" s="2" t="s">
        <v>226</v>
      </c>
      <c r="HX939" s="2" t="s">
        <v>226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252</v>
      </c>
      <c r="IH939" s="2" t="s">
        <v>223</v>
      </c>
      <c r="II939" s="2" t="s">
        <v>226</v>
      </c>
      <c r="IJ939" s="2" t="s">
        <v>226</v>
      </c>
      <c r="IK939" s="2" t="s">
        <v>238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226</v>
      </c>
      <c r="IT939" s="2" t="s">
        <v>226</v>
      </c>
      <c r="IU939" s="2" t="s">
        <v>226</v>
      </c>
      <c r="IV939" s="2" t="s">
        <v>226</v>
      </c>
      <c r="IW939" s="2" t="s">
        <v>226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223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252</v>
      </c>
      <c r="JR939" s="2" t="s">
        <v>223</v>
      </c>
      <c r="JS939" s="2" t="s">
        <v>226</v>
      </c>
      <c r="JT939" s="2" t="s">
        <v>226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223</v>
      </c>
      <c r="KE939" s="2" t="s">
        <v>226</v>
      </c>
      <c r="KF939" s="2" t="s">
        <v>226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236</v>
      </c>
      <c r="KP939" s="2" t="s">
        <v>223</v>
      </c>
      <c r="KQ939" s="2" t="s">
        <v>226</v>
      </c>
      <c r="KR939" s="2" t="s">
        <v>226</v>
      </c>
      <c r="KS939" s="2" t="s">
        <v>238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252</v>
      </c>
      <c r="LB939" s="2" t="s">
        <v>223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252</v>
      </c>
      <c r="LN939" s="2" t="s">
        <v>223</v>
      </c>
      <c r="LO939" s="2" t="s">
        <v>226</v>
      </c>
      <c r="LP939" s="2" t="s">
        <v>226</v>
      </c>
      <c r="LQ939" s="2" t="s">
        <v>238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226</v>
      </c>
      <c r="MA939" s="2" t="s">
        <v>226</v>
      </c>
      <c r="MB939" s="2" t="s">
        <v>226</v>
      </c>
      <c r="MC939" s="2" t="s">
        <v>226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226</v>
      </c>
      <c r="ML939" s="2" t="s">
        <v>226</v>
      </c>
      <c r="MM939" s="2" t="s">
        <v>226</v>
      </c>
      <c r="MN939" s="2" t="s">
        <v>226</v>
      </c>
      <c r="MO939" s="2" t="s">
        <v>226</v>
      </c>
      <c r="MP939" s="2" t="s">
        <v>226</v>
      </c>
      <c r="MQ939" s="4"/>
      <c r="MR939" s="8"/>
      <c r="MS939" s="4"/>
      <c r="MT939" s="8"/>
      <c r="MU939" s="7"/>
      <c r="MV939" s="7"/>
      <c r="MW939" s="2" t="s">
        <v>236</v>
      </c>
      <c r="MX939" s="2" t="s">
        <v>223</v>
      </c>
      <c r="MY939" s="2" t="s">
        <v>226</v>
      </c>
      <c r="MZ939" s="2" t="s">
        <v>226</v>
      </c>
      <c r="NA939" s="2" t="s">
        <v>238</v>
      </c>
      <c r="NB939" s="2" t="s">
        <v>226</v>
      </c>
      <c r="NC939" s="4"/>
      <c r="ND939" s="8"/>
      <c r="NE939" s="4">
        <v>3</v>
      </c>
      <c r="NF939" s="8">
        <v>223.65</v>
      </c>
      <c r="NG939" s="7">
        <v>-1</v>
      </c>
      <c r="NH939" s="7">
        <v>-1</v>
      </c>
      <c r="NI939" s="2" t="s">
        <v>239</v>
      </c>
      <c r="NJ939" s="2" t="s">
        <v>261</v>
      </c>
      <c r="NK939" s="2" t="s">
        <v>2465</v>
      </c>
      <c r="NL939" s="2" t="s">
        <v>3030</v>
      </c>
      <c r="NM939" s="2" t="s">
        <v>238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239</v>
      </c>
      <c r="NV939" s="2" t="s">
        <v>237</v>
      </c>
      <c r="NW939" s="2" t="s">
        <v>1199</v>
      </c>
      <c r="NX939" s="2" t="s">
        <v>323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252</v>
      </c>
      <c r="OH939" s="2" t="s">
        <v>223</v>
      </c>
      <c r="OI939" s="2" t="s">
        <v>226</v>
      </c>
      <c r="OJ939" s="2" t="s">
        <v>226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252</v>
      </c>
      <c r="OT939" s="2" t="s">
        <v>223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239</v>
      </c>
      <c r="PF939" s="2" t="s">
        <v>223</v>
      </c>
      <c r="PG939" s="2" t="s">
        <v>3085</v>
      </c>
      <c r="PH939" s="2" t="s">
        <v>226</v>
      </c>
      <c r="PI939" s="2" t="s">
        <v>238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226</v>
      </c>
      <c r="PR939" s="2" t="s">
        <v>226</v>
      </c>
      <c r="PS939" s="2" t="s">
        <v>226</v>
      </c>
      <c r="PT939" s="2" t="s">
        <v>226</v>
      </c>
      <c r="PU939" s="2" t="s">
        <v>226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266</v>
      </c>
      <c r="QD939" s="2" t="s">
        <v>223</v>
      </c>
      <c r="QE939" s="2" t="s">
        <v>226</v>
      </c>
      <c r="QF939" s="2" t="s">
        <v>226</v>
      </c>
      <c r="QG939" s="2" t="s">
        <v>238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236</v>
      </c>
      <c r="QP939" s="2" t="s">
        <v>237</v>
      </c>
      <c r="QQ939" s="2" t="s">
        <v>226</v>
      </c>
      <c r="QR939" s="2" t="s">
        <v>226</v>
      </c>
      <c r="QS939" s="2" t="s">
        <v>238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266</v>
      </c>
      <c r="RB939" s="2" t="s">
        <v>223</v>
      </c>
      <c r="RC939" s="2" t="s">
        <v>226</v>
      </c>
      <c r="RD939" s="2" t="s">
        <v>226</v>
      </c>
      <c r="RE939" s="2" t="s">
        <v>238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252</v>
      </c>
      <c r="RN939" s="2" t="s">
        <v>223</v>
      </c>
      <c r="RO939" s="2" t="s">
        <v>226</v>
      </c>
      <c r="RP939" s="2" t="s">
        <v>226</v>
      </c>
      <c r="RQ939" s="2" t="s">
        <v>238</v>
      </c>
      <c r="RR939" s="2" t="s">
        <v>226</v>
      </c>
      <c r="RS939" s="4"/>
      <c r="RT939" s="8"/>
      <c r="RU939" s="4"/>
      <c r="RV939" s="8"/>
      <c r="RW939" s="7"/>
      <c r="RX939" s="7"/>
      <c r="RY939" s="2" t="s">
        <v>252</v>
      </c>
      <c r="RZ939" s="2" t="s">
        <v>237</v>
      </c>
      <c r="SA939" s="2" t="s">
        <v>226</v>
      </c>
      <c r="SB939" s="2" t="s">
        <v>226</v>
      </c>
      <c r="SC939" s="2" t="s">
        <v>238</v>
      </c>
      <c r="SD939" s="2" t="s">
        <v>226</v>
      </c>
      <c r="SE939" s="4">
        <v>68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</row>
    <row r="940">
      <c r="A940" s="2" t="s">
        <v>5612</v>
      </c>
      <c r="B940" s="2" t="s">
        <v>577</v>
      </c>
      <c r="C940" s="2" t="s">
        <v>5194</v>
      </c>
      <c r="D940" s="2" t="s">
        <v>486</v>
      </c>
      <c r="E940" s="2" t="s">
        <v>3495</v>
      </c>
      <c r="F940" s="2" t="s">
        <v>5265</v>
      </c>
      <c r="G940" s="2" t="s">
        <v>4914</v>
      </c>
      <c r="H940" s="2" t="s">
        <v>5266</v>
      </c>
      <c r="I940" s="2" t="s">
        <v>5600</v>
      </c>
      <c r="J940" s="2" t="s">
        <v>221</v>
      </c>
      <c r="K940" s="2" t="s">
        <v>583</v>
      </c>
      <c r="L940" s="3">
        <v>63.7</v>
      </c>
      <c r="M940" s="3">
        <v>66.89</v>
      </c>
      <c r="N940" s="3">
        <v>129.99</v>
      </c>
      <c r="O940" s="2" t="s">
        <v>302</v>
      </c>
      <c r="P940" s="2" t="s">
        <v>284</v>
      </c>
      <c r="Q940" s="2" t="s">
        <v>225</v>
      </c>
      <c r="R940" s="2" t="s">
        <v>226</v>
      </c>
      <c r="S940" s="2" t="s">
        <v>5285</v>
      </c>
      <c r="T940" s="2" t="s">
        <v>228</v>
      </c>
      <c r="U940" s="2" t="s">
        <v>229</v>
      </c>
      <c r="V940" s="2" t="s">
        <v>320</v>
      </c>
      <c r="W940" s="2" t="s">
        <v>971</v>
      </c>
      <c r="X940" s="2" t="s">
        <v>231</v>
      </c>
      <c r="Y940" s="2" t="s">
        <v>4753</v>
      </c>
      <c r="Z940" s="4"/>
      <c r="AA940" s="4">
        <f>=ROUNDDOWN({0},0)</f>
      </c>
      <c r="AB940" s="5"/>
      <c r="AC940" s="2" t="s">
        <v>226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/>
      <c r="AQ940" s="8"/>
      <c r="AR940" s="4">
        <v>43</v>
      </c>
      <c r="AS940" s="8">
        <v>2014.16</v>
      </c>
      <c r="AT940" s="7">
        <v>-1</v>
      </c>
      <c r="AU940" s="7">
        <v>-1</v>
      </c>
      <c r="AV940" s="4"/>
      <c r="AW940" s="8"/>
      <c r="AX940" s="4">
        <v>43</v>
      </c>
      <c r="AY940" s="8">
        <v>2014.16</v>
      </c>
      <c r="AZ940" s="7">
        <v>-1</v>
      </c>
      <c r="BA940" s="7">
        <v>-1</v>
      </c>
      <c r="BB940" s="7"/>
      <c r="BC940" s="4" t="s">
        <v>226</v>
      </c>
      <c r="BD940" s="8" t="s">
        <v>226</v>
      </c>
      <c r="BE940" s="4" t="s">
        <v>226</v>
      </c>
      <c r="BF940" s="8" t="s">
        <v>226</v>
      </c>
      <c r="BG940" s="7" t="s">
        <v>226</v>
      </c>
      <c r="BH940" s="7" t="s">
        <v>226</v>
      </c>
      <c r="BI940" s="7"/>
      <c r="BJ940" s="4"/>
      <c r="BK940" s="8"/>
      <c r="BL940" s="2" t="s">
        <v>5442</v>
      </c>
      <c r="BM940" s="7"/>
      <c r="BN940" s="7"/>
      <c r="BO940" s="4"/>
      <c r="BP940" s="8"/>
      <c r="BQ940" s="4"/>
      <c r="BR940" s="8"/>
      <c r="BS940" s="7"/>
      <c r="BT940" s="7"/>
      <c r="BU940" s="2" t="s">
        <v>287</v>
      </c>
      <c r="BV940" s="2" t="s">
        <v>237</v>
      </c>
      <c r="BW940" s="2" t="s">
        <v>226</v>
      </c>
      <c r="BX940" s="2" t="s">
        <v>226</v>
      </c>
      <c r="BY940" s="2" t="s">
        <v>238</v>
      </c>
      <c r="BZ940" s="2" t="s">
        <v>226</v>
      </c>
      <c r="CA940" s="4"/>
      <c r="CB940" s="8"/>
      <c r="CC940" s="4">
        <v>6</v>
      </c>
      <c r="CD940" s="8">
        <v>422.4</v>
      </c>
      <c r="CE940" s="7">
        <v>-1</v>
      </c>
      <c r="CF940" s="7">
        <v>-1</v>
      </c>
      <c r="CG940" s="2" t="s">
        <v>239</v>
      </c>
      <c r="CH940" s="2" t="s">
        <v>237</v>
      </c>
      <c r="CI940" s="2" t="s">
        <v>4753</v>
      </c>
      <c r="CJ940" s="2" t="s">
        <v>4270</v>
      </c>
      <c r="CK940" s="2" t="s">
        <v>238</v>
      </c>
      <c r="CL940" s="2" t="s">
        <v>226</v>
      </c>
      <c r="CM940" s="4"/>
      <c r="CN940" s="8"/>
      <c r="CO940" s="4">
        <v>11</v>
      </c>
      <c r="CP940" s="8">
        <v>476.74</v>
      </c>
      <c r="CQ940" s="7">
        <v>-1</v>
      </c>
      <c r="CR940" s="7">
        <v>-1</v>
      </c>
      <c r="CS940" s="2" t="s">
        <v>239</v>
      </c>
      <c r="CT940" s="2" t="s">
        <v>237</v>
      </c>
      <c r="CU940" s="2" t="s">
        <v>809</v>
      </c>
      <c r="CV940" s="2" t="s">
        <v>1738</v>
      </c>
      <c r="CW940" s="2" t="s">
        <v>238</v>
      </c>
      <c r="CX940" s="2" t="s">
        <v>226</v>
      </c>
      <c r="CY940" s="4"/>
      <c r="CZ940" s="8"/>
      <c r="DA940" s="4">
        <v>2</v>
      </c>
      <c r="DB940" s="8">
        <v>81.1</v>
      </c>
      <c r="DC940" s="7">
        <v>-1</v>
      </c>
      <c r="DD940" s="7">
        <v>-1</v>
      </c>
      <c r="DE940" s="2" t="s">
        <v>239</v>
      </c>
      <c r="DF940" s="2" t="s">
        <v>237</v>
      </c>
      <c r="DG940" s="2" t="s">
        <v>776</v>
      </c>
      <c r="DH940" s="2" t="s">
        <v>1157</v>
      </c>
      <c r="DI940" s="2" t="s">
        <v>291</v>
      </c>
      <c r="DJ940" s="2" t="s">
        <v>226</v>
      </c>
      <c r="DK940" s="4"/>
      <c r="DL940" s="8"/>
      <c r="DM940" s="4">
        <v>21</v>
      </c>
      <c r="DN940" s="8">
        <v>866.72</v>
      </c>
      <c r="DO940" s="7">
        <v>-1</v>
      </c>
      <c r="DP940" s="7">
        <v>-1</v>
      </c>
      <c r="DQ940" s="2" t="s">
        <v>239</v>
      </c>
      <c r="DR940" s="2" t="s">
        <v>237</v>
      </c>
      <c r="DS940" s="2" t="s">
        <v>3506</v>
      </c>
      <c r="DT940" s="2" t="s">
        <v>1468</v>
      </c>
      <c r="DU940" s="2" t="s">
        <v>291</v>
      </c>
      <c r="DV940" s="2" t="s">
        <v>226</v>
      </c>
      <c r="DW940" s="4"/>
      <c r="DX940" s="8"/>
      <c r="DY940" s="4"/>
      <c r="DZ940" s="8"/>
      <c r="EA940" s="7"/>
      <c r="EB940" s="7"/>
      <c r="EC940" s="2" t="s">
        <v>239</v>
      </c>
      <c r="ED940" s="2" t="s">
        <v>237</v>
      </c>
      <c r="EE940" s="2" t="s">
        <v>463</v>
      </c>
      <c r="EF940" s="2" t="s">
        <v>327</v>
      </c>
      <c r="EG940" s="2" t="s">
        <v>238</v>
      </c>
      <c r="EH940" s="2" t="s">
        <v>226</v>
      </c>
      <c r="EI940" s="4"/>
      <c r="EJ940" s="8"/>
      <c r="EK940" s="4"/>
      <c r="EL940" s="8"/>
      <c r="EM940" s="7"/>
      <c r="EN940" s="7"/>
      <c r="EO940" s="2" t="s">
        <v>239</v>
      </c>
      <c r="EP940" s="2" t="s">
        <v>237</v>
      </c>
      <c r="EQ940" s="2" t="s">
        <v>4272</v>
      </c>
      <c r="ER940" s="2" t="s">
        <v>1274</v>
      </c>
      <c r="ES940" s="2" t="s">
        <v>238</v>
      </c>
      <c r="ET940" s="2" t="s">
        <v>226</v>
      </c>
      <c r="EU940" s="4"/>
      <c r="EV940" s="8"/>
      <c r="EW940" s="4">
        <v>1</v>
      </c>
      <c r="EX940" s="8">
        <v>66.88</v>
      </c>
      <c r="EY940" s="7">
        <v>-1</v>
      </c>
      <c r="EZ940" s="7">
        <v>-1</v>
      </c>
      <c r="FA940" s="2" t="s">
        <v>239</v>
      </c>
      <c r="FB940" s="2" t="s">
        <v>237</v>
      </c>
      <c r="FC940" s="2" t="s">
        <v>1774</v>
      </c>
      <c r="FD940" s="2" t="s">
        <v>1831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237</v>
      </c>
      <c r="FO940" s="2" t="s">
        <v>4753</v>
      </c>
      <c r="FP940" s="2" t="s">
        <v>226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226</v>
      </c>
      <c r="FZ940" s="2" t="s">
        <v>226</v>
      </c>
      <c r="GA940" s="2" t="s">
        <v>226</v>
      </c>
      <c r="GB940" s="2" t="s">
        <v>226</v>
      </c>
      <c r="GC940" s="2" t="s">
        <v>226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252</v>
      </c>
      <c r="GL940" s="2" t="s">
        <v>237</v>
      </c>
      <c r="GM940" s="2" t="s">
        <v>226</v>
      </c>
      <c r="GN940" s="2" t="s">
        <v>226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239</v>
      </c>
      <c r="GX940" s="2" t="s">
        <v>237</v>
      </c>
      <c r="GY940" s="2" t="s">
        <v>776</v>
      </c>
      <c r="GZ940" s="2" t="s">
        <v>779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252</v>
      </c>
      <c r="HJ940" s="2" t="s">
        <v>237</v>
      </c>
      <c r="HK940" s="2" t="s">
        <v>226</v>
      </c>
      <c r="HL940" s="2" t="s">
        <v>226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239</v>
      </c>
      <c r="HV940" s="2" t="s">
        <v>237</v>
      </c>
      <c r="HW940" s="2" t="s">
        <v>773</v>
      </c>
      <c r="HX940" s="2" t="s">
        <v>2058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252</v>
      </c>
      <c r="IH940" s="2" t="s">
        <v>237</v>
      </c>
      <c r="II940" s="2" t="s">
        <v>226</v>
      </c>
      <c r="IJ940" s="2" t="s">
        <v>226</v>
      </c>
      <c r="IK940" s="2" t="s">
        <v>238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226</v>
      </c>
      <c r="IT940" s="2" t="s">
        <v>226</v>
      </c>
      <c r="IU940" s="2" t="s">
        <v>226</v>
      </c>
      <c r="IV940" s="2" t="s">
        <v>226</v>
      </c>
      <c r="IW940" s="2" t="s">
        <v>226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237</v>
      </c>
      <c r="JG940" s="2" t="s">
        <v>226</v>
      </c>
      <c r="JH940" s="2" t="s">
        <v>226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239</v>
      </c>
      <c r="JR940" s="2" t="s">
        <v>237</v>
      </c>
      <c r="JS940" s="2" t="s">
        <v>3432</v>
      </c>
      <c r="JT940" s="2" t="s">
        <v>527</v>
      </c>
      <c r="JU940" s="2" t="s">
        <v>238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237</v>
      </c>
      <c r="KE940" s="2" t="s">
        <v>226</v>
      </c>
      <c r="KF940" s="2" t="s">
        <v>226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337</v>
      </c>
      <c r="KP940" s="2" t="s">
        <v>237</v>
      </c>
      <c r="KQ940" s="2" t="s">
        <v>226</v>
      </c>
      <c r="KR940" s="2" t="s">
        <v>226</v>
      </c>
      <c r="KS940" s="2" t="s">
        <v>238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239</v>
      </c>
      <c r="LB940" s="2" t="s">
        <v>237</v>
      </c>
      <c r="LC940" s="2" t="s">
        <v>1731</v>
      </c>
      <c r="LD940" s="2" t="s">
        <v>696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239</v>
      </c>
      <c r="LN940" s="2" t="s">
        <v>237</v>
      </c>
      <c r="LO940" s="2" t="s">
        <v>3575</v>
      </c>
      <c r="LP940" s="2" t="s">
        <v>226</v>
      </c>
      <c r="LQ940" s="2" t="s">
        <v>238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226</v>
      </c>
      <c r="MA940" s="2" t="s">
        <v>226</v>
      </c>
      <c r="MB940" s="2" t="s">
        <v>226</v>
      </c>
      <c r="MC940" s="2" t="s">
        <v>226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226</v>
      </c>
      <c r="ML940" s="2" t="s">
        <v>226</v>
      </c>
      <c r="MM940" s="2" t="s">
        <v>226</v>
      </c>
      <c r="MN940" s="2" t="s">
        <v>226</v>
      </c>
      <c r="MO940" s="2" t="s">
        <v>226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252</v>
      </c>
      <c r="MX940" s="2" t="s">
        <v>237</v>
      </c>
      <c r="MY940" s="2" t="s">
        <v>226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237</v>
      </c>
      <c r="NK940" s="2" t="s">
        <v>4440</v>
      </c>
      <c r="NL940" s="2" t="s">
        <v>1226</v>
      </c>
      <c r="NM940" s="2" t="s">
        <v>291</v>
      </c>
      <c r="NN940" s="2" t="s">
        <v>226</v>
      </c>
      <c r="NO940" s="4"/>
      <c r="NP940" s="8"/>
      <c r="NQ940" s="4">
        <v>2</v>
      </c>
      <c r="NR940" s="8">
        <v>100.32</v>
      </c>
      <c r="NS940" s="7">
        <v>-1</v>
      </c>
      <c r="NT940" s="7">
        <v>-1</v>
      </c>
      <c r="NU940" s="2" t="s">
        <v>239</v>
      </c>
      <c r="NV940" s="2" t="s">
        <v>237</v>
      </c>
      <c r="NW940" s="2" t="s">
        <v>3508</v>
      </c>
      <c r="NX940" s="2" t="s">
        <v>5171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337</v>
      </c>
      <c r="OH940" s="2" t="s">
        <v>237</v>
      </c>
      <c r="OI940" s="2" t="s">
        <v>226</v>
      </c>
      <c r="OJ940" s="2" t="s">
        <v>226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252</v>
      </c>
      <c r="OT940" s="2" t="s">
        <v>237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226</v>
      </c>
      <c r="PF940" s="2" t="s">
        <v>226</v>
      </c>
      <c r="PG940" s="2" t="s">
        <v>226</v>
      </c>
      <c r="PH940" s="2" t="s">
        <v>226</v>
      </c>
      <c r="PI940" s="2" t="s">
        <v>226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226</v>
      </c>
      <c r="PR940" s="2" t="s">
        <v>226</v>
      </c>
      <c r="PS940" s="2" t="s">
        <v>226</v>
      </c>
      <c r="PT940" s="2" t="s">
        <v>226</v>
      </c>
      <c r="PU940" s="2" t="s">
        <v>226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266</v>
      </c>
      <c r="QD940" s="2" t="s">
        <v>237</v>
      </c>
      <c r="QE940" s="2" t="s">
        <v>226</v>
      </c>
      <c r="QF940" s="2" t="s">
        <v>226</v>
      </c>
      <c r="QG940" s="2" t="s">
        <v>238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239</v>
      </c>
      <c r="QP940" s="2" t="s">
        <v>237</v>
      </c>
      <c r="QQ940" s="2" t="s">
        <v>1250</v>
      </c>
      <c r="QR940" s="2" t="s">
        <v>226</v>
      </c>
      <c r="QS940" s="2" t="s">
        <v>238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266</v>
      </c>
      <c r="RB940" s="2" t="s">
        <v>237</v>
      </c>
      <c r="RC940" s="2" t="s">
        <v>226</v>
      </c>
      <c r="RD940" s="2" t="s">
        <v>226</v>
      </c>
      <c r="RE940" s="2" t="s">
        <v>238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226</v>
      </c>
      <c r="RN940" s="2" t="s">
        <v>226</v>
      </c>
      <c r="RO940" s="2" t="s">
        <v>226</v>
      </c>
      <c r="RP940" s="2" t="s">
        <v>226</v>
      </c>
      <c r="RQ940" s="2" t="s">
        <v>226</v>
      </c>
      <c r="RR940" s="2" t="s">
        <v>226</v>
      </c>
      <c r="RS940" s="4"/>
      <c r="RT940" s="8"/>
      <c r="RU940" s="4"/>
      <c r="RV940" s="8"/>
      <c r="RW940" s="7"/>
      <c r="RX940" s="7"/>
      <c r="RY940" s="2" t="s">
        <v>236</v>
      </c>
      <c r="RZ940" s="2" t="s">
        <v>237</v>
      </c>
      <c r="SA940" s="2" t="s">
        <v>3536</v>
      </c>
      <c r="SB940" s="2" t="s">
        <v>226</v>
      </c>
      <c r="SC940" s="2" t="s">
        <v>238</v>
      </c>
      <c r="SD940" s="2" t="s">
        <v>226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</row>
    <row r="941">
      <c r="A941" s="2" t="s">
        <v>5613</v>
      </c>
      <c r="B941" s="2" t="s">
        <v>577</v>
      </c>
      <c r="C941" s="2" t="s">
        <v>5194</v>
      </c>
      <c r="D941" s="2" t="s">
        <v>486</v>
      </c>
      <c r="E941" s="2" t="s">
        <v>3495</v>
      </c>
      <c r="F941" s="2" t="s">
        <v>5344</v>
      </c>
      <c r="G941" s="2" t="s">
        <v>5345</v>
      </c>
      <c r="H941" s="2" t="s">
        <v>5346</v>
      </c>
      <c r="I941" s="2" t="s">
        <v>5614</v>
      </c>
      <c r="J941" s="2" t="s">
        <v>221</v>
      </c>
      <c r="K941" s="2" t="s">
        <v>5348</v>
      </c>
      <c r="L941" s="3">
        <v>59.99</v>
      </c>
      <c r="M941" s="3">
        <v>62.99</v>
      </c>
      <c r="N941" s="3">
        <v>119.99</v>
      </c>
      <c r="O941" s="2" t="s">
        <v>283</v>
      </c>
      <c r="P941" s="2" t="s">
        <v>284</v>
      </c>
      <c r="Q941" s="2" t="s">
        <v>225</v>
      </c>
      <c r="R941" s="2" t="s">
        <v>226</v>
      </c>
      <c r="S941" s="2" t="s">
        <v>5349</v>
      </c>
      <c r="T941" s="2" t="s">
        <v>228</v>
      </c>
      <c r="U941" s="2" t="s">
        <v>229</v>
      </c>
      <c r="V941" s="2" t="s">
        <v>970</v>
      </c>
      <c r="W941" s="2" t="s">
        <v>971</v>
      </c>
      <c r="X941" s="2" t="s">
        <v>231</v>
      </c>
      <c r="Y941" s="2" t="s">
        <v>1539</v>
      </c>
      <c r="Z941" s="4">
        <v>1</v>
      </c>
      <c r="AA941" s="4">
        <f>=ROUNDDOWN(0.5,0)</f>
      </c>
      <c r="AB941" s="5">
        <v>2</v>
      </c>
      <c r="AC941" s="2" t="s">
        <v>226</v>
      </c>
      <c r="AD941" s="4"/>
      <c r="AE941" s="4"/>
      <c r="AF941" s="6">
        <v>65</v>
      </c>
      <c r="AG941" s="6"/>
      <c r="AH941" s="7">
        <v>0.8095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>
        <v>17</v>
      </c>
      <c r="AQ941" s="8">
        <v>775.63</v>
      </c>
      <c r="AR941" s="4">
        <v>28</v>
      </c>
      <c r="AS941" s="8">
        <v>1684.1</v>
      </c>
      <c r="AT941" s="7">
        <v>-0.3929</v>
      </c>
      <c r="AU941" s="7">
        <v>-0.5394</v>
      </c>
      <c r="AV941" s="4">
        <v>56</v>
      </c>
      <c r="AW941" s="8">
        <v>2578.94</v>
      </c>
      <c r="AX941" s="4">
        <v>70</v>
      </c>
      <c r="AY941" s="8">
        <v>4816.65</v>
      </c>
      <c r="AZ941" s="7">
        <v>-0.2</v>
      </c>
      <c r="BA941" s="7">
        <v>-0.4646</v>
      </c>
      <c r="BB941" s="7">
        <v>0.3008</v>
      </c>
      <c r="BC941" s="4">
        <v>56</v>
      </c>
      <c r="BD941" s="8">
        <v>2578.94</v>
      </c>
      <c r="BE941" s="4">
        <v>119</v>
      </c>
      <c r="BF941" s="8">
        <v>7584.12</v>
      </c>
      <c r="BG941" s="7">
        <v>-0.5294</v>
      </c>
      <c r="BH941" s="7">
        <v>-0.66</v>
      </c>
      <c r="BI941" s="7">
        <v>1</v>
      </c>
      <c r="BJ941" s="4">
        <v>17</v>
      </c>
      <c r="BK941" s="8">
        <v>775.63</v>
      </c>
      <c r="BL941" s="2" t="s">
        <v>3913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287</v>
      </c>
      <c r="BV941" s="2" t="s">
        <v>237</v>
      </c>
      <c r="BW941" s="2" t="s">
        <v>226</v>
      </c>
      <c r="BX941" s="2" t="s">
        <v>226</v>
      </c>
      <c r="BY941" s="2" t="s">
        <v>238</v>
      </c>
      <c r="BZ941" s="2" t="s">
        <v>226</v>
      </c>
      <c r="CA941" s="4">
        <v>1</v>
      </c>
      <c r="CB941" s="8">
        <v>67.05</v>
      </c>
      <c r="CC941" s="4">
        <v>9</v>
      </c>
      <c r="CD941" s="8">
        <v>603.45</v>
      </c>
      <c r="CE941" s="7">
        <v>-0.8889</v>
      </c>
      <c r="CF941" s="7">
        <v>-0.8889</v>
      </c>
      <c r="CG941" s="2" t="s">
        <v>239</v>
      </c>
      <c r="CH941" s="2" t="s">
        <v>237</v>
      </c>
      <c r="CI941" s="2" t="s">
        <v>800</v>
      </c>
      <c r="CJ941" s="2" t="s">
        <v>1638</v>
      </c>
      <c r="CK941" s="2" t="s">
        <v>238</v>
      </c>
      <c r="CL941" s="2" t="s">
        <v>226</v>
      </c>
      <c r="CM941" s="4">
        <v>1</v>
      </c>
      <c r="CN941" s="8">
        <v>67.05</v>
      </c>
      <c r="CO941" s="4">
        <v>2</v>
      </c>
      <c r="CP941" s="8">
        <v>134.1</v>
      </c>
      <c r="CQ941" s="7">
        <v>-0.5</v>
      </c>
      <c r="CR941" s="7">
        <v>-0.5</v>
      </c>
      <c r="CS941" s="2" t="s">
        <v>239</v>
      </c>
      <c r="CT941" s="2" t="s">
        <v>237</v>
      </c>
      <c r="CU941" s="2" t="s">
        <v>5353</v>
      </c>
      <c r="CV941" s="2" t="s">
        <v>1606</v>
      </c>
      <c r="CW941" s="2" t="s">
        <v>238</v>
      </c>
      <c r="CX941" s="2" t="s">
        <v>226</v>
      </c>
      <c r="CY941" s="4">
        <v>3</v>
      </c>
      <c r="CZ941" s="8">
        <v>112.29</v>
      </c>
      <c r="DA941" s="4">
        <v>9</v>
      </c>
      <c r="DB941" s="8">
        <v>511.59</v>
      </c>
      <c r="DC941" s="7">
        <v>-0.6667</v>
      </c>
      <c r="DD941" s="7">
        <v>-0.7805</v>
      </c>
      <c r="DE941" s="2" t="s">
        <v>239</v>
      </c>
      <c r="DF941" s="2" t="s">
        <v>237</v>
      </c>
      <c r="DG941" s="2" t="s">
        <v>5353</v>
      </c>
      <c r="DH941" s="2" t="s">
        <v>3028</v>
      </c>
      <c r="DI941" s="2" t="s">
        <v>291</v>
      </c>
      <c r="DJ941" s="2" t="s">
        <v>226</v>
      </c>
      <c r="DK941" s="4">
        <v>1</v>
      </c>
      <c r="DL941" s="8">
        <v>37.86</v>
      </c>
      <c r="DM941" s="4">
        <v>3</v>
      </c>
      <c r="DN941" s="8">
        <v>173.53</v>
      </c>
      <c r="DO941" s="7">
        <v>-0.6667</v>
      </c>
      <c r="DP941" s="7">
        <v>-0.7818</v>
      </c>
      <c r="DQ941" s="2" t="s">
        <v>239</v>
      </c>
      <c r="DR941" s="2" t="s">
        <v>237</v>
      </c>
      <c r="DS941" s="2" t="s">
        <v>602</v>
      </c>
      <c r="DT941" s="2" t="s">
        <v>1606</v>
      </c>
      <c r="DU941" s="2" t="s">
        <v>291</v>
      </c>
      <c r="DV941" s="2" t="s">
        <v>226</v>
      </c>
      <c r="DW941" s="4">
        <v>9</v>
      </c>
      <c r="DX941" s="8">
        <v>357.21</v>
      </c>
      <c r="DY941" s="4">
        <v>3</v>
      </c>
      <c r="DZ941" s="8">
        <v>119.07</v>
      </c>
      <c r="EA941" s="7">
        <v>2</v>
      </c>
      <c r="EB941" s="7">
        <v>2</v>
      </c>
      <c r="EC941" s="2" t="s">
        <v>239</v>
      </c>
      <c r="ED941" s="2" t="s">
        <v>237</v>
      </c>
      <c r="EE941" s="2" t="s">
        <v>463</v>
      </c>
      <c r="EF941" s="2" t="s">
        <v>543</v>
      </c>
      <c r="EG941" s="2" t="s">
        <v>238</v>
      </c>
      <c r="EH941" s="2" t="s">
        <v>226</v>
      </c>
      <c r="EI941" s="4"/>
      <c r="EJ941" s="8"/>
      <c r="EK941" s="4"/>
      <c r="EL941" s="8"/>
      <c r="EM941" s="7"/>
      <c r="EN941" s="7"/>
      <c r="EO941" s="2" t="s">
        <v>239</v>
      </c>
      <c r="EP941" s="2" t="s">
        <v>237</v>
      </c>
      <c r="EQ941" s="2" t="s">
        <v>5353</v>
      </c>
      <c r="ER941" s="2" t="s">
        <v>1692</v>
      </c>
      <c r="ES941" s="2" t="s">
        <v>238</v>
      </c>
      <c r="ET941" s="2" t="s">
        <v>226</v>
      </c>
      <c r="EU941" s="4">
        <v>2</v>
      </c>
      <c r="EV941" s="8">
        <v>134.17</v>
      </c>
      <c r="EW941" s="4">
        <v>2</v>
      </c>
      <c r="EX941" s="8">
        <v>142.36</v>
      </c>
      <c r="EY941" s="7"/>
      <c r="EZ941" s="7">
        <v>-0.0575</v>
      </c>
      <c r="FA941" s="2" t="s">
        <v>239</v>
      </c>
      <c r="FB941" s="2" t="s">
        <v>237</v>
      </c>
      <c r="FC941" s="2" t="s">
        <v>1570</v>
      </c>
      <c r="FD941" s="2" t="s">
        <v>1594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237</v>
      </c>
      <c r="FO941" s="2" t="s">
        <v>5353</v>
      </c>
      <c r="FP941" s="2" t="s">
        <v>1014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226</v>
      </c>
      <c r="FZ941" s="2" t="s">
        <v>226</v>
      </c>
      <c r="GA941" s="2" t="s">
        <v>226</v>
      </c>
      <c r="GB941" s="2" t="s">
        <v>226</v>
      </c>
      <c r="GC941" s="2" t="s">
        <v>226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252</v>
      </c>
      <c r="GL941" s="2" t="s">
        <v>237</v>
      </c>
      <c r="GM941" s="2" t="s">
        <v>226</v>
      </c>
      <c r="GN941" s="2" t="s">
        <v>226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239</v>
      </c>
      <c r="GX941" s="2" t="s">
        <v>237</v>
      </c>
      <c r="GY941" s="2" t="s">
        <v>776</v>
      </c>
      <c r="GZ941" s="2" t="s">
        <v>1860</v>
      </c>
      <c r="HA941" s="2" t="s">
        <v>238</v>
      </c>
      <c r="HB941" s="2" t="s">
        <v>226</v>
      </c>
      <c r="HC941" s="4"/>
      <c r="HD941" s="8"/>
      <c r="HE941" s="4"/>
      <c r="HF941" s="8"/>
      <c r="HG941" s="7"/>
      <c r="HH941" s="7"/>
      <c r="HI941" s="2" t="s">
        <v>252</v>
      </c>
      <c r="HJ941" s="2" t="s">
        <v>237</v>
      </c>
      <c r="HK941" s="2" t="s">
        <v>226</v>
      </c>
      <c r="HL941" s="2" t="s">
        <v>226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239</v>
      </c>
      <c r="HV941" s="2" t="s">
        <v>237</v>
      </c>
      <c r="HW941" s="2" t="s">
        <v>1250</v>
      </c>
      <c r="HX941" s="2" t="s">
        <v>2282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252</v>
      </c>
      <c r="IH941" s="2" t="s">
        <v>237</v>
      </c>
      <c r="II941" s="2" t="s">
        <v>226</v>
      </c>
      <c r="IJ941" s="2" t="s">
        <v>226</v>
      </c>
      <c r="IK941" s="2" t="s">
        <v>238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226</v>
      </c>
      <c r="IT941" s="2" t="s">
        <v>226</v>
      </c>
      <c r="IU941" s="2" t="s">
        <v>226</v>
      </c>
      <c r="IV941" s="2" t="s">
        <v>226</v>
      </c>
      <c r="IW941" s="2" t="s">
        <v>226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239</v>
      </c>
      <c r="JF941" s="2" t="s">
        <v>237</v>
      </c>
      <c r="JG941" s="2" t="s">
        <v>1726</v>
      </c>
      <c r="JH941" s="2" t="s">
        <v>921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239</v>
      </c>
      <c r="JR941" s="2" t="s">
        <v>237</v>
      </c>
      <c r="JS941" s="2" t="s">
        <v>3412</v>
      </c>
      <c r="JT941" s="2" t="s">
        <v>652</v>
      </c>
      <c r="JU941" s="2" t="s">
        <v>238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237</v>
      </c>
      <c r="KE941" s="2" t="s">
        <v>226</v>
      </c>
      <c r="KF941" s="2" t="s">
        <v>226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337</v>
      </c>
      <c r="KP941" s="2" t="s">
        <v>237</v>
      </c>
      <c r="KQ941" s="2" t="s">
        <v>226</v>
      </c>
      <c r="KR941" s="2" t="s">
        <v>226</v>
      </c>
      <c r="KS941" s="2" t="s">
        <v>238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239</v>
      </c>
      <c r="LB941" s="2" t="s">
        <v>237</v>
      </c>
      <c r="LC941" s="2" t="s">
        <v>3405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239</v>
      </c>
      <c r="LN941" s="2" t="s">
        <v>237</v>
      </c>
      <c r="LO941" s="2" t="s">
        <v>3575</v>
      </c>
      <c r="LP941" s="2" t="s">
        <v>4689</v>
      </c>
      <c r="LQ941" s="2" t="s">
        <v>238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226</v>
      </c>
      <c r="MA941" s="2" t="s">
        <v>226</v>
      </c>
      <c r="MB941" s="2" t="s">
        <v>226</v>
      </c>
      <c r="MC941" s="2" t="s">
        <v>226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226</v>
      </c>
      <c r="ML941" s="2" t="s">
        <v>226</v>
      </c>
      <c r="MM941" s="2" t="s">
        <v>226</v>
      </c>
      <c r="MN941" s="2" t="s">
        <v>226</v>
      </c>
      <c r="MO941" s="2" t="s">
        <v>226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236</v>
      </c>
      <c r="MX941" s="2" t="s">
        <v>237</v>
      </c>
      <c r="MY941" s="2" t="s">
        <v>226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237</v>
      </c>
      <c r="NK941" s="2" t="s">
        <v>1130</v>
      </c>
      <c r="NL941" s="2" t="s">
        <v>627</v>
      </c>
      <c r="NM941" s="2" t="s">
        <v>238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239</v>
      </c>
      <c r="NV941" s="2" t="s">
        <v>237</v>
      </c>
      <c r="NW941" s="2" t="s">
        <v>604</v>
      </c>
      <c r="NX941" s="2" t="s">
        <v>3240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337</v>
      </c>
      <c r="OH941" s="2" t="s">
        <v>237</v>
      </c>
      <c r="OI941" s="2" t="s">
        <v>226</v>
      </c>
      <c r="OJ941" s="2" t="s">
        <v>226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252</v>
      </c>
      <c r="OT941" s="2" t="s">
        <v>237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252</v>
      </c>
      <c r="PF941" s="2" t="s">
        <v>237</v>
      </c>
      <c r="PG941" s="2" t="s">
        <v>226</v>
      </c>
      <c r="PH941" s="2" t="s">
        <v>226</v>
      </c>
      <c r="PI941" s="2" t="s">
        <v>238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226</v>
      </c>
      <c r="PR941" s="2" t="s">
        <v>226</v>
      </c>
      <c r="PS941" s="2" t="s">
        <v>226</v>
      </c>
      <c r="PT941" s="2" t="s">
        <v>226</v>
      </c>
      <c r="PU941" s="2" t="s">
        <v>226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266</v>
      </c>
      <c r="QD941" s="2" t="s">
        <v>237</v>
      </c>
      <c r="QE941" s="2" t="s">
        <v>226</v>
      </c>
      <c r="QF941" s="2" t="s">
        <v>226</v>
      </c>
      <c r="QG941" s="2" t="s">
        <v>238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239</v>
      </c>
      <c r="QP941" s="2" t="s">
        <v>237</v>
      </c>
      <c r="QQ941" s="2" t="s">
        <v>3028</v>
      </c>
      <c r="QR941" s="2" t="s">
        <v>226</v>
      </c>
      <c r="QS941" s="2" t="s">
        <v>238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266</v>
      </c>
      <c r="RB941" s="2" t="s">
        <v>237</v>
      </c>
      <c r="RC941" s="2" t="s">
        <v>226</v>
      </c>
      <c r="RD941" s="2" t="s">
        <v>226</v>
      </c>
      <c r="RE941" s="2" t="s">
        <v>238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252</v>
      </c>
      <c r="RN941" s="2" t="s">
        <v>237</v>
      </c>
      <c r="RO941" s="2" t="s">
        <v>226</v>
      </c>
      <c r="RP941" s="2" t="s">
        <v>226</v>
      </c>
      <c r="RQ941" s="2" t="s">
        <v>238</v>
      </c>
      <c r="RR941" s="2" t="s">
        <v>226</v>
      </c>
      <c r="RS941" s="4"/>
      <c r="RT941" s="8"/>
      <c r="RU941" s="4"/>
      <c r="RV941" s="8"/>
      <c r="RW941" s="7"/>
      <c r="RX941" s="7"/>
      <c r="RY941" s="2" t="s">
        <v>236</v>
      </c>
      <c r="RZ941" s="2" t="s">
        <v>237</v>
      </c>
      <c r="SA941" s="2" t="s">
        <v>3503</v>
      </c>
      <c r="SB941" s="2" t="s">
        <v>226</v>
      </c>
      <c r="SC941" s="2" t="s">
        <v>238</v>
      </c>
      <c r="SD941" s="2" t="s">
        <v>226</v>
      </c>
      <c r="SE941" s="4">
        <v>1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</row>
    <row r="942">
      <c r="A942" s="2" t="s">
        <v>5615</v>
      </c>
      <c r="B942" s="2" t="s">
        <v>577</v>
      </c>
      <c r="C942" s="2" t="s">
        <v>5194</v>
      </c>
      <c r="D942" s="2" t="s">
        <v>486</v>
      </c>
      <c r="E942" s="2" t="s">
        <v>3495</v>
      </c>
      <c r="F942" s="2" t="s">
        <v>5344</v>
      </c>
      <c r="G942" s="2" t="s">
        <v>5345</v>
      </c>
      <c r="H942" s="2" t="s">
        <v>5346</v>
      </c>
      <c r="I942" s="2" t="s">
        <v>5614</v>
      </c>
      <c r="J942" s="2" t="s">
        <v>268</v>
      </c>
      <c r="K942" s="2" t="s">
        <v>5348</v>
      </c>
      <c r="L942" s="3">
        <v>70</v>
      </c>
      <c r="M942" s="3">
        <v>73.5</v>
      </c>
      <c r="N942" s="3">
        <v>139.99</v>
      </c>
      <c r="O942" s="2" t="s">
        <v>283</v>
      </c>
      <c r="P942" s="2" t="s">
        <v>284</v>
      </c>
      <c r="Q942" s="2" t="s">
        <v>225</v>
      </c>
      <c r="R942" s="2" t="s">
        <v>226</v>
      </c>
      <c r="S942" s="2" t="s">
        <v>5349</v>
      </c>
      <c r="T942" s="2" t="s">
        <v>228</v>
      </c>
      <c r="U942" s="2" t="s">
        <v>229</v>
      </c>
      <c r="V942" s="2" t="s">
        <v>970</v>
      </c>
      <c r="W942" s="2" t="s">
        <v>971</v>
      </c>
      <c r="X942" s="2" t="s">
        <v>231</v>
      </c>
      <c r="Y942" s="2" t="s">
        <v>1539</v>
      </c>
      <c r="Z942" s="4">
        <v>33</v>
      </c>
      <c r="AA942" s="4">
        <f>=ROUNDDOWN(13.2,0)</f>
      </c>
      <c r="AB942" s="5">
        <v>2.5</v>
      </c>
      <c r="AC942" s="2" t="s">
        <v>226</v>
      </c>
      <c r="AD942" s="4"/>
      <c r="AE942" s="4"/>
      <c r="AF942" s="6">
        <v>65</v>
      </c>
      <c r="AG942" s="6"/>
      <c r="AH942" s="7">
        <v>0.8333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39</v>
      </c>
      <c r="AQ942" s="8">
        <v>1803.31</v>
      </c>
      <c r="AR942" s="4">
        <v>42</v>
      </c>
      <c r="AS942" s="8">
        <v>3132.55</v>
      </c>
      <c r="AT942" s="7">
        <v>-0.0714</v>
      </c>
      <c r="AU942" s="7">
        <v>-0.4243</v>
      </c>
      <c r="AV942" s="4" t="s">
        <v>226</v>
      </c>
      <c r="AW942" s="8" t="s">
        <v>226</v>
      </c>
      <c r="AX942" s="4" t="s">
        <v>226</v>
      </c>
      <c r="AY942" s="8" t="s">
        <v>226</v>
      </c>
      <c r="AZ942" s="7" t="s">
        <v>226</v>
      </c>
      <c r="BA942" s="7" t="s">
        <v>226</v>
      </c>
      <c r="BB942" s="7">
        <v>0.6992</v>
      </c>
      <c r="BC942" s="4" t="s">
        <v>226</v>
      </c>
      <c r="BD942" s="8" t="s">
        <v>226</v>
      </c>
      <c r="BE942" s="4" t="s">
        <v>226</v>
      </c>
      <c r="BF942" s="8" t="s">
        <v>226</v>
      </c>
      <c r="BG942" s="7" t="s">
        <v>226</v>
      </c>
      <c r="BH942" s="7" t="s">
        <v>226</v>
      </c>
      <c r="BI942" s="7" t="s">
        <v>226</v>
      </c>
      <c r="BJ942" s="4">
        <v>39</v>
      </c>
      <c r="BK942" s="8">
        <v>1803.31</v>
      </c>
      <c r="BL942" s="2" t="s">
        <v>5616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287</v>
      </c>
      <c r="BV942" s="2" t="s">
        <v>237</v>
      </c>
      <c r="BW942" s="2" t="s">
        <v>226</v>
      </c>
      <c r="BX942" s="2" t="s">
        <v>226</v>
      </c>
      <c r="BY942" s="2" t="s">
        <v>238</v>
      </c>
      <c r="BZ942" s="2" t="s">
        <v>226</v>
      </c>
      <c r="CA942" s="4">
        <v>1</v>
      </c>
      <c r="CB942" s="8">
        <v>79.24</v>
      </c>
      <c r="CC942" s="4">
        <v>14</v>
      </c>
      <c r="CD942" s="8">
        <v>1109.36</v>
      </c>
      <c r="CE942" s="7">
        <v>-0.9286</v>
      </c>
      <c r="CF942" s="7">
        <v>-0.9286</v>
      </c>
      <c r="CG942" s="2" t="s">
        <v>239</v>
      </c>
      <c r="CH942" s="2" t="s">
        <v>237</v>
      </c>
      <c r="CI942" s="2" t="s">
        <v>800</v>
      </c>
      <c r="CJ942" s="2" t="s">
        <v>3299</v>
      </c>
      <c r="CK942" s="2" t="s">
        <v>238</v>
      </c>
      <c r="CL942" s="2" t="s">
        <v>226</v>
      </c>
      <c r="CM942" s="4">
        <v>1</v>
      </c>
      <c r="CN942" s="8">
        <v>79.24</v>
      </c>
      <c r="CO942" s="4">
        <v>4</v>
      </c>
      <c r="CP942" s="8">
        <v>316.96</v>
      </c>
      <c r="CQ942" s="7">
        <v>-0.75</v>
      </c>
      <c r="CR942" s="7">
        <v>-0.75</v>
      </c>
      <c r="CS942" s="2" t="s">
        <v>239</v>
      </c>
      <c r="CT942" s="2" t="s">
        <v>223</v>
      </c>
      <c r="CU942" s="2" t="s">
        <v>1741</v>
      </c>
      <c r="CV942" s="2" t="s">
        <v>802</v>
      </c>
      <c r="CW942" s="2" t="s">
        <v>238</v>
      </c>
      <c r="CX942" s="2" t="s">
        <v>226</v>
      </c>
      <c r="CY942" s="4">
        <v>26</v>
      </c>
      <c r="CZ942" s="8">
        <v>1135.42</v>
      </c>
      <c r="DA942" s="4">
        <v>7</v>
      </c>
      <c r="DB942" s="8">
        <v>509.53</v>
      </c>
      <c r="DC942" s="7">
        <v>2.7143</v>
      </c>
      <c r="DD942" s="7">
        <v>1.2284</v>
      </c>
      <c r="DE942" s="2" t="s">
        <v>239</v>
      </c>
      <c r="DF942" s="2" t="s">
        <v>223</v>
      </c>
      <c r="DG942" s="2" t="s">
        <v>1741</v>
      </c>
      <c r="DH942" s="2" t="s">
        <v>995</v>
      </c>
      <c r="DI942" s="2" t="s">
        <v>291</v>
      </c>
      <c r="DJ942" s="2" t="s">
        <v>226</v>
      </c>
      <c r="DK942" s="4"/>
      <c r="DL942" s="8"/>
      <c r="DM942" s="4">
        <v>3</v>
      </c>
      <c r="DN942" s="8">
        <v>186.43</v>
      </c>
      <c r="DO942" s="7">
        <v>-1</v>
      </c>
      <c r="DP942" s="7">
        <v>-1</v>
      </c>
      <c r="DQ942" s="2" t="s">
        <v>239</v>
      </c>
      <c r="DR942" s="2" t="s">
        <v>223</v>
      </c>
      <c r="DS942" s="2" t="s">
        <v>602</v>
      </c>
      <c r="DT942" s="2" t="s">
        <v>1593</v>
      </c>
      <c r="DU942" s="2" t="s">
        <v>291</v>
      </c>
      <c r="DV942" s="2" t="s">
        <v>226</v>
      </c>
      <c r="DW942" s="4">
        <v>11</v>
      </c>
      <c r="DX942" s="8">
        <v>509.41</v>
      </c>
      <c r="DY942" s="4">
        <v>4</v>
      </c>
      <c r="DZ942" s="8">
        <v>246.98</v>
      </c>
      <c r="EA942" s="7">
        <v>1.75</v>
      </c>
      <c r="EB942" s="7">
        <v>1.0626</v>
      </c>
      <c r="EC942" s="2" t="s">
        <v>239</v>
      </c>
      <c r="ED942" s="2" t="s">
        <v>223</v>
      </c>
      <c r="EE942" s="2" t="s">
        <v>463</v>
      </c>
      <c r="EF942" s="2" t="s">
        <v>300</v>
      </c>
      <c r="EG942" s="2" t="s">
        <v>238</v>
      </c>
      <c r="EH942" s="2" t="s">
        <v>226</v>
      </c>
      <c r="EI942" s="4"/>
      <c r="EJ942" s="8"/>
      <c r="EK942" s="4">
        <v>3</v>
      </c>
      <c r="EL942" s="8">
        <v>218.07</v>
      </c>
      <c r="EM942" s="7">
        <v>-1</v>
      </c>
      <c r="EN942" s="7">
        <v>-1</v>
      </c>
      <c r="EO942" s="2" t="s">
        <v>239</v>
      </c>
      <c r="EP942" s="2" t="s">
        <v>223</v>
      </c>
      <c r="EQ942" s="2" t="s">
        <v>1741</v>
      </c>
      <c r="ER942" s="2" t="s">
        <v>597</v>
      </c>
      <c r="ES942" s="2" t="s">
        <v>238</v>
      </c>
      <c r="ET942" s="2" t="s">
        <v>226</v>
      </c>
      <c r="EU942" s="4"/>
      <c r="EV942" s="8"/>
      <c r="EW942" s="4">
        <v>1</v>
      </c>
      <c r="EX942" s="8">
        <v>73.49</v>
      </c>
      <c r="EY942" s="7">
        <v>-1</v>
      </c>
      <c r="EZ942" s="7">
        <v>-1</v>
      </c>
      <c r="FA942" s="2" t="s">
        <v>239</v>
      </c>
      <c r="FB942" s="2" t="s">
        <v>223</v>
      </c>
      <c r="FC942" s="2" t="s">
        <v>1570</v>
      </c>
      <c r="FD942" s="2" t="s">
        <v>646</v>
      </c>
      <c r="FE942" s="2" t="s">
        <v>238</v>
      </c>
      <c r="FF942" s="2" t="s">
        <v>226</v>
      </c>
      <c r="FG942" s="4"/>
      <c r="FH942" s="8"/>
      <c r="FI942" s="4"/>
      <c r="FJ942" s="8"/>
      <c r="FK942" s="7"/>
      <c r="FL942" s="7"/>
      <c r="FM942" s="2" t="s">
        <v>239</v>
      </c>
      <c r="FN942" s="2" t="s">
        <v>223</v>
      </c>
      <c r="FO942" s="2" t="s">
        <v>1741</v>
      </c>
      <c r="FP942" s="2" t="s">
        <v>1773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226</v>
      </c>
      <c r="FZ942" s="2" t="s">
        <v>226</v>
      </c>
      <c r="GA942" s="2" t="s">
        <v>226</v>
      </c>
      <c r="GB942" s="2" t="s">
        <v>226</v>
      </c>
      <c r="GC942" s="2" t="s">
        <v>226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252</v>
      </c>
      <c r="GL942" s="2" t="s">
        <v>223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>
        <v>1</v>
      </c>
      <c r="GT942" s="8">
        <v>74.88</v>
      </c>
      <c r="GU942" s="7">
        <v>-1</v>
      </c>
      <c r="GV942" s="7">
        <v>-1</v>
      </c>
      <c r="GW942" s="2" t="s">
        <v>239</v>
      </c>
      <c r="GX942" s="2" t="s">
        <v>223</v>
      </c>
      <c r="GY942" s="2" t="s">
        <v>776</v>
      </c>
      <c r="GZ942" s="2" t="s">
        <v>640</v>
      </c>
      <c r="HA942" s="2" t="s">
        <v>238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252</v>
      </c>
      <c r="HJ942" s="2" t="s">
        <v>223</v>
      </c>
      <c r="HK942" s="2" t="s">
        <v>226</v>
      </c>
      <c r="HL942" s="2" t="s">
        <v>226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239</v>
      </c>
      <c r="HV942" s="2" t="s">
        <v>223</v>
      </c>
      <c r="HW942" s="2" t="s">
        <v>1250</v>
      </c>
      <c r="HX942" s="2" t="s">
        <v>845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252</v>
      </c>
      <c r="IH942" s="2" t="s">
        <v>223</v>
      </c>
      <c r="II942" s="2" t="s">
        <v>226</v>
      </c>
      <c r="IJ942" s="2" t="s">
        <v>226</v>
      </c>
      <c r="IK942" s="2" t="s">
        <v>238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226</v>
      </c>
      <c r="IT942" s="2" t="s">
        <v>226</v>
      </c>
      <c r="IU942" s="2" t="s">
        <v>226</v>
      </c>
      <c r="IV942" s="2" t="s">
        <v>226</v>
      </c>
      <c r="IW942" s="2" t="s">
        <v>226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239</v>
      </c>
      <c r="JF942" s="2" t="s">
        <v>223</v>
      </c>
      <c r="JG942" s="2" t="s">
        <v>1726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>
        <v>5</v>
      </c>
      <c r="JN942" s="8">
        <v>396.85</v>
      </c>
      <c r="JO942" s="7">
        <v>-1</v>
      </c>
      <c r="JP942" s="7">
        <v>-1</v>
      </c>
      <c r="JQ942" s="2" t="s">
        <v>239</v>
      </c>
      <c r="JR942" s="2" t="s">
        <v>223</v>
      </c>
      <c r="JS942" s="2" t="s">
        <v>3412</v>
      </c>
      <c r="JT942" s="2" t="s">
        <v>5617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223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337</v>
      </c>
      <c r="KP942" s="2" t="s">
        <v>223</v>
      </c>
      <c r="KQ942" s="2" t="s">
        <v>226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239</v>
      </c>
      <c r="LB942" s="2" t="s">
        <v>223</v>
      </c>
      <c r="LC942" s="2" t="s">
        <v>628</v>
      </c>
      <c r="LD942" s="2" t="s">
        <v>3581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239</v>
      </c>
      <c r="LN942" s="2" t="s">
        <v>223</v>
      </c>
      <c r="LO942" s="2" t="s">
        <v>3575</v>
      </c>
      <c r="LP942" s="2" t="s">
        <v>226</v>
      </c>
      <c r="LQ942" s="2" t="s">
        <v>238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226</v>
      </c>
      <c r="MA942" s="2" t="s">
        <v>226</v>
      </c>
      <c r="MB942" s="2" t="s">
        <v>226</v>
      </c>
      <c r="MC942" s="2" t="s">
        <v>226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226</v>
      </c>
      <c r="ML942" s="2" t="s">
        <v>226</v>
      </c>
      <c r="MM942" s="2" t="s">
        <v>226</v>
      </c>
      <c r="MN942" s="2" t="s">
        <v>226</v>
      </c>
      <c r="MO942" s="2" t="s">
        <v>226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236</v>
      </c>
      <c r="MX942" s="2" t="s">
        <v>223</v>
      </c>
      <c r="MY942" s="2" t="s">
        <v>226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239</v>
      </c>
      <c r="NJ942" s="2" t="s">
        <v>237</v>
      </c>
      <c r="NK942" s="2" t="s">
        <v>1130</v>
      </c>
      <c r="NL942" s="2" t="s">
        <v>3240</v>
      </c>
      <c r="NM942" s="2" t="s">
        <v>238</v>
      </c>
      <c r="NN942" s="2" t="s">
        <v>226</v>
      </c>
      <c r="NO942" s="4"/>
      <c r="NP942" s="8"/>
      <c r="NQ942" s="4"/>
      <c r="NR942" s="8"/>
      <c r="NS942" s="7"/>
      <c r="NT942" s="7"/>
      <c r="NU942" s="2" t="s">
        <v>239</v>
      </c>
      <c r="NV942" s="2" t="s">
        <v>237</v>
      </c>
      <c r="NW942" s="2" t="s">
        <v>604</v>
      </c>
      <c r="NX942" s="2" t="s">
        <v>1001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337</v>
      </c>
      <c r="OH942" s="2" t="s">
        <v>237</v>
      </c>
      <c r="OI942" s="2" t="s">
        <v>226</v>
      </c>
      <c r="OJ942" s="2" t="s">
        <v>226</v>
      </c>
      <c r="OK942" s="2" t="s">
        <v>238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252</v>
      </c>
      <c r="OT942" s="2" t="s">
        <v>223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252</v>
      </c>
      <c r="PF942" s="2" t="s">
        <v>223</v>
      </c>
      <c r="PG942" s="2" t="s">
        <v>226</v>
      </c>
      <c r="PH942" s="2" t="s">
        <v>226</v>
      </c>
      <c r="PI942" s="2" t="s">
        <v>238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266</v>
      </c>
      <c r="QD942" s="2" t="s">
        <v>223</v>
      </c>
      <c r="QE942" s="2" t="s">
        <v>226</v>
      </c>
      <c r="QF942" s="2" t="s">
        <v>226</v>
      </c>
      <c r="QG942" s="2" t="s">
        <v>238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239</v>
      </c>
      <c r="QP942" s="2" t="s">
        <v>237</v>
      </c>
      <c r="QQ942" s="2" t="s">
        <v>3028</v>
      </c>
      <c r="QR942" s="2" t="s">
        <v>226</v>
      </c>
      <c r="QS942" s="2" t="s">
        <v>238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266</v>
      </c>
      <c r="RB942" s="2" t="s">
        <v>223</v>
      </c>
      <c r="RC942" s="2" t="s">
        <v>226</v>
      </c>
      <c r="RD942" s="2" t="s">
        <v>226</v>
      </c>
      <c r="RE942" s="2" t="s">
        <v>238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252</v>
      </c>
      <c r="RN942" s="2" t="s">
        <v>223</v>
      </c>
      <c r="RO942" s="2" t="s">
        <v>226</v>
      </c>
      <c r="RP942" s="2" t="s">
        <v>226</v>
      </c>
      <c r="RQ942" s="2" t="s">
        <v>238</v>
      </c>
      <c r="RR942" s="2" t="s">
        <v>226</v>
      </c>
      <c r="RS942" s="4"/>
      <c r="RT942" s="8"/>
      <c r="RU942" s="4"/>
      <c r="RV942" s="8"/>
      <c r="RW942" s="7"/>
      <c r="RX942" s="7"/>
      <c r="RY942" s="2" t="s">
        <v>236</v>
      </c>
      <c r="RZ942" s="2" t="s">
        <v>237</v>
      </c>
      <c r="SA942" s="2" t="s">
        <v>3503</v>
      </c>
      <c r="SB942" s="2" t="s">
        <v>226</v>
      </c>
      <c r="SC942" s="2" t="s">
        <v>238</v>
      </c>
      <c r="SD942" s="2" t="s">
        <v>226</v>
      </c>
      <c r="SE942" s="4">
        <v>33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</row>
    <row r="943">
      <c r="A943" s="2" t="s">
        <v>5618</v>
      </c>
      <c r="B943" s="2" t="s">
        <v>577</v>
      </c>
      <c r="C943" s="2" t="s">
        <v>5194</v>
      </c>
      <c r="D943" s="2" t="s">
        <v>486</v>
      </c>
      <c r="E943" s="2" t="s">
        <v>3495</v>
      </c>
      <c r="F943" s="2" t="s">
        <v>5344</v>
      </c>
      <c r="G943" s="2" t="s">
        <v>5345</v>
      </c>
      <c r="H943" s="2" t="s">
        <v>5346</v>
      </c>
      <c r="I943" s="2" t="s">
        <v>5614</v>
      </c>
      <c r="J943" s="2" t="s">
        <v>221</v>
      </c>
      <c r="K943" s="2" t="s">
        <v>5355</v>
      </c>
      <c r="L943" s="3">
        <v>59.99</v>
      </c>
      <c r="M943" s="3">
        <v>62.99</v>
      </c>
      <c r="N943" s="3">
        <v>119.99</v>
      </c>
      <c r="O943" s="2" t="s">
        <v>302</v>
      </c>
      <c r="P943" s="2" t="s">
        <v>284</v>
      </c>
      <c r="Q943" s="2" t="s">
        <v>225</v>
      </c>
      <c r="R943" s="2" t="s">
        <v>226</v>
      </c>
      <c r="S943" s="2" t="s">
        <v>5356</v>
      </c>
      <c r="T943" s="2" t="s">
        <v>228</v>
      </c>
      <c r="U943" s="2" t="s">
        <v>229</v>
      </c>
      <c r="V943" s="2" t="s">
        <v>970</v>
      </c>
      <c r="W943" s="2" t="s">
        <v>971</v>
      </c>
      <c r="X943" s="2" t="s">
        <v>231</v>
      </c>
      <c r="Y943" s="2" t="s">
        <v>855</v>
      </c>
      <c r="Z943" s="4"/>
      <c r="AA943" s="4">
        <f>=ROUNDDOWN({0},0)</f>
      </c>
      <c r="AB943" s="5"/>
      <c r="AC943" s="2" t="s">
        <v>226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/>
      <c r="AQ943" s="8"/>
      <c r="AR943" s="4">
        <v>25</v>
      </c>
      <c r="AS943" s="8">
        <v>1342.52</v>
      </c>
      <c r="AT943" s="7">
        <v>-1</v>
      </c>
      <c r="AU943" s="7">
        <v>-1</v>
      </c>
      <c r="AV943" s="4" t="s">
        <v>226</v>
      </c>
      <c r="AW943" s="8" t="s">
        <v>226</v>
      </c>
      <c r="AX943" s="4">
        <v>49</v>
      </c>
      <c r="AY943" s="8">
        <v>2767.47</v>
      </c>
      <c r="AZ943" s="7" t="s">
        <v>226</v>
      </c>
      <c r="BA943" s="7" t="s">
        <v>226</v>
      </c>
      <c r="BB943" s="7"/>
      <c r="BC943" s="4" t="s">
        <v>226</v>
      </c>
      <c r="BD943" s="8" t="s">
        <v>226</v>
      </c>
      <c r="BE943" s="4" t="s">
        <v>226</v>
      </c>
      <c r="BF943" s="8" t="s">
        <v>226</v>
      </c>
      <c r="BG943" s="7" t="s">
        <v>226</v>
      </c>
      <c r="BH943" s="7" t="s">
        <v>226</v>
      </c>
      <c r="BI943" s="7" t="s">
        <v>226</v>
      </c>
      <c r="BJ943" s="4"/>
      <c r="BK943" s="8"/>
      <c r="BL943" s="2" t="s">
        <v>3913</v>
      </c>
      <c r="BM943" s="7"/>
      <c r="BN943" s="7"/>
      <c r="BO943" s="4"/>
      <c r="BP943" s="8"/>
      <c r="BQ943" s="4"/>
      <c r="BR943" s="8"/>
      <c r="BS943" s="7"/>
      <c r="BT943" s="7"/>
      <c r="BU943" s="2" t="s">
        <v>287</v>
      </c>
      <c r="BV943" s="2" t="s">
        <v>237</v>
      </c>
      <c r="BW943" s="2" t="s">
        <v>226</v>
      </c>
      <c r="BX943" s="2" t="s">
        <v>226</v>
      </c>
      <c r="BY943" s="2" t="s">
        <v>238</v>
      </c>
      <c r="BZ943" s="2" t="s">
        <v>226</v>
      </c>
      <c r="CA943" s="4"/>
      <c r="CB943" s="8"/>
      <c r="CC943" s="4">
        <v>6</v>
      </c>
      <c r="CD943" s="8">
        <v>402.3</v>
      </c>
      <c r="CE943" s="7">
        <v>-1</v>
      </c>
      <c r="CF943" s="7">
        <v>-1</v>
      </c>
      <c r="CG943" s="2" t="s">
        <v>239</v>
      </c>
      <c r="CH943" s="2" t="s">
        <v>237</v>
      </c>
      <c r="CI943" s="2" t="s">
        <v>681</v>
      </c>
      <c r="CJ943" s="2" t="s">
        <v>3522</v>
      </c>
      <c r="CK943" s="2" t="s">
        <v>238</v>
      </c>
      <c r="CL943" s="2" t="s">
        <v>226</v>
      </c>
      <c r="CM943" s="4"/>
      <c r="CN943" s="8"/>
      <c r="CO943" s="4">
        <v>6</v>
      </c>
      <c r="CP943" s="8">
        <v>244.92</v>
      </c>
      <c r="CQ943" s="7">
        <v>-1</v>
      </c>
      <c r="CR943" s="7">
        <v>-1</v>
      </c>
      <c r="CS943" s="2" t="s">
        <v>239</v>
      </c>
      <c r="CT943" s="2" t="s">
        <v>237</v>
      </c>
      <c r="CU943" s="2" t="s">
        <v>2283</v>
      </c>
      <c r="CV943" s="2" t="s">
        <v>1642</v>
      </c>
      <c r="CW943" s="2" t="s">
        <v>238</v>
      </c>
      <c r="CX943" s="2" t="s">
        <v>226</v>
      </c>
      <c r="CY943" s="4"/>
      <c r="CZ943" s="8"/>
      <c r="DA943" s="4">
        <v>6</v>
      </c>
      <c r="DB943" s="8">
        <v>374.34</v>
      </c>
      <c r="DC943" s="7">
        <v>-1</v>
      </c>
      <c r="DD943" s="7">
        <v>-1</v>
      </c>
      <c r="DE943" s="2" t="s">
        <v>239</v>
      </c>
      <c r="DF943" s="2" t="s">
        <v>237</v>
      </c>
      <c r="DG943" s="2" t="s">
        <v>654</v>
      </c>
      <c r="DH943" s="2" t="s">
        <v>4930</v>
      </c>
      <c r="DI943" s="2" t="s">
        <v>291</v>
      </c>
      <c r="DJ943" s="2" t="s">
        <v>226</v>
      </c>
      <c r="DK943" s="4"/>
      <c r="DL943" s="8"/>
      <c r="DM943" s="4">
        <v>5</v>
      </c>
      <c r="DN943" s="8">
        <v>191.82</v>
      </c>
      <c r="DO943" s="7">
        <v>-1</v>
      </c>
      <c r="DP943" s="7">
        <v>-1</v>
      </c>
      <c r="DQ943" s="2" t="s">
        <v>239</v>
      </c>
      <c r="DR943" s="2" t="s">
        <v>237</v>
      </c>
      <c r="DS943" s="2" t="s">
        <v>2283</v>
      </c>
      <c r="DT943" s="2" t="s">
        <v>5358</v>
      </c>
      <c r="DU943" s="2" t="s">
        <v>291</v>
      </c>
      <c r="DV943" s="2" t="s">
        <v>226</v>
      </c>
      <c r="DW943" s="4"/>
      <c r="DX943" s="8"/>
      <c r="DY943" s="4">
        <v>1</v>
      </c>
      <c r="DZ943" s="8">
        <v>66.15</v>
      </c>
      <c r="EA943" s="7">
        <v>-1</v>
      </c>
      <c r="EB943" s="7">
        <v>-1</v>
      </c>
      <c r="EC943" s="2" t="s">
        <v>239</v>
      </c>
      <c r="ED943" s="2" t="s">
        <v>237</v>
      </c>
      <c r="EE943" s="2" t="s">
        <v>463</v>
      </c>
      <c r="EF943" s="2" t="s">
        <v>543</v>
      </c>
      <c r="EG943" s="2" t="s">
        <v>238</v>
      </c>
      <c r="EH943" s="2" t="s">
        <v>226</v>
      </c>
      <c r="EI943" s="4"/>
      <c r="EJ943" s="8"/>
      <c r="EK943" s="4"/>
      <c r="EL943" s="8"/>
      <c r="EM943" s="7"/>
      <c r="EN943" s="7"/>
      <c r="EO943" s="2" t="s">
        <v>239</v>
      </c>
      <c r="EP943" s="2" t="s">
        <v>237</v>
      </c>
      <c r="EQ943" s="2" t="s">
        <v>645</v>
      </c>
      <c r="ER943" s="2" t="s">
        <v>3760</v>
      </c>
      <c r="ES943" s="2" t="s">
        <v>238</v>
      </c>
      <c r="ET943" s="2" t="s">
        <v>226</v>
      </c>
      <c r="EU943" s="4"/>
      <c r="EV943" s="8"/>
      <c r="EW943" s="4">
        <v>1</v>
      </c>
      <c r="EX943" s="8">
        <v>62.99</v>
      </c>
      <c r="EY943" s="7">
        <v>-1</v>
      </c>
      <c r="EZ943" s="7">
        <v>-1</v>
      </c>
      <c r="FA943" s="2" t="s">
        <v>239</v>
      </c>
      <c r="FB943" s="2" t="s">
        <v>237</v>
      </c>
      <c r="FC943" s="2" t="s">
        <v>4096</v>
      </c>
      <c r="FD943" s="2" t="s">
        <v>348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237</v>
      </c>
      <c r="FO943" s="2" t="s">
        <v>2283</v>
      </c>
      <c r="FP943" s="2" t="s">
        <v>1272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226</v>
      </c>
      <c r="FZ943" s="2" t="s">
        <v>226</v>
      </c>
      <c r="GA943" s="2" t="s">
        <v>226</v>
      </c>
      <c r="GB943" s="2" t="s">
        <v>226</v>
      </c>
      <c r="GC943" s="2" t="s">
        <v>226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252</v>
      </c>
      <c r="GL943" s="2" t="s">
        <v>237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/>
      <c r="GR943" s="8"/>
      <c r="GS943" s="4"/>
      <c r="GT943" s="8"/>
      <c r="GU943" s="7"/>
      <c r="GV943" s="7"/>
      <c r="GW943" s="2" t="s">
        <v>239</v>
      </c>
      <c r="GX943" s="2" t="s">
        <v>237</v>
      </c>
      <c r="GY943" s="2" t="s">
        <v>2437</v>
      </c>
      <c r="GZ943" s="2" t="s">
        <v>4420</v>
      </c>
      <c r="HA943" s="2" t="s">
        <v>238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252</v>
      </c>
      <c r="HJ943" s="2" t="s">
        <v>237</v>
      </c>
      <c r="HK943" s="2" t="s">
        <v>226</v>
      </c>
      <c r="HL943" s="2" t="s">
        <v>226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237</v>
      </c>
      <c r="HW943" s="2" t="s">
        <v>226</v>
      </c>
      <c r="HX943" s="2" t="s">
        <v>226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252</v>
      </c>
      <c r="IH943" s="2" t="s">
        <v>237</v>
      </c>
      <c r="II943" s="2" t="s">
        <v>226</v>
      </c>
      <c r="IJ943" s="2" t="s">
        <v>226</v>
      </c>
      <c r="IK943" s="2" t="s">
        <v>238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226</v>
      </c>
      <c r="IT943" s="2" t="s">
        <v>226</v>
      </c>
      <c r="IU943" s="2" t="s">
        <v>226</v>
      </c>
      <c r="IV943" s="2" t="s">
        <v>226</v>
      </c>
      <c r="IW943" s="2" t="s">
        <v>226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237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252</v>
      </c>
      <c r="JR943" s="2" t="s">
        <v>237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237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236</v>
      </c>
      <c r="KP943" s="2" t="s">
        <v>237</v>
      </c>
      <c r="KQ943" s="2" t="s">
        <v>226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252</v>
      </c>
      <c r="LB943" s="2" t="s">
        <v>237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252</v>
      </c>
      <c r="LN943" s="2" t="s">
        <v>237</v>
      </c>
      <c r="LO943" s="2" t="s">
        <v>226</v>
      </c>
      <c r="LP943" s="2" t="s">
        <v>226</v>
      </c>
      <c r="LQ943" s="2" t="s">
        <v>238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226</v>
      </c>
      <c r="LZ943" s="2" t="s">
        <v>226</v>
      </c>
      <c r="MA943" s="2" t="s">
        <v>226</v>
      </c>
      <c r="MB943" s="2" t="s">
        <v>226</v>
      </c>
      <c r="MC943" s="2" t="s">
        <v>226</v>
      </c>
      <c r="MD943" s="2" t="s">
        <v>226</v>
      </c>
      <c r="ME943" s="4"/>
      <c r="MF943" s="8"/>
      <c r="MG943" s="4"/>
      <c r="MH943" s="8"/>
      <c r="MI943" s="7"/>
      <c r="MJ943" s="7"/>
      <c r="MK943" s="2" t="s">
        <v>226</v>
      </c>
      <c r="ML943" s="2" t="s">
        <v>226</v>
      </c>
      <c r="MM943" s="2" t="s">
        <v>226</v>
      </c>
      <c r="MN943" s="2" t="s">
        <v>226</v>
      </c>
      <c r="MO943" s="2" t="s">
        <v>226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236</v>
      </c>
      <c r="MX943" s="2" t="s">
        <v>237</v>
      </c>
      <c r="MY943" s="2" t="s">
        <v>226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239</v>
      </c>
      <c r="NJ943" s="2" t="s">
        <v>261</v>
      </c>
      <c r="NK943" s="2" t="s">
        <v>620</v>
      </c>
      <c r="NL943" s="2" t="s">
        <v>709</v>
      </c>
      <c r="NM943" s="2" t="s">
        <v>291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239</v>
      </c>
      <c r="NV943" s="2" t="s">
        <v>237</v>
      </c>
      <c r="NW943" s="2" t="s">
        <v>1841</v>
      </c>
      <c r="NX943" s="2" t="s">
        <v>872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252</v>
      </c>
      <c r="OH943" s="2" t="s">
        <v>237</v>
      </c>
      <c r="OI943" s="2" t="s">
        <v>226</v>
      </c>
      <c r="OJ943" s="2" t="s">
        <v>226</v>
      </c>
      <c r="OK943" s="2" t="s">
        <v>238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252</v>
      </c>
      <c r="OT943" s="2" t="s">
        <v>237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226</v>
      </c>
      <c r="PF943" s="2" t="s">
        <v>226</v>
      </c>
      <c r="PG943" s="2" t="s">
        <v>226</v>
      </c>
      <c r="PH943" s="2" t="s">
        <v>226</v>
      </c>
      <c r="PI943" s="2" t="s">
        <v>226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266</v>
      </c>
      <c r="QD943" s="2" t="s">
        <v>237</v>
      </c>
      <c r="QE943" s="2" t="s">
        <v>226</v>
      </c>
      <c r="QF943" s="2" t="s">
        <v>226</v>
      </c>
      <c r="QG943" s="2" t="s">
        <v>238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236</v>
      </c>
      <c r="QP943" s="2" t="s">
        <v>237</v>
      </c>
      <c r="QQ943" s="2" t="s">
        <v>226</v>
      </c>
      <c r="QR943" s="2" t="s">
        <v>226</v>
      </c>
      <c r="QS943" s="2" t="s">
        <v>238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266</v>
      </c>
      <c r="RB943" s="2" t="s">
        <v>237</v>
      </c>
      <c r="RC943" s="2" t="s">
        <v>226</v>
      </c>
      <c r="RD943" s="2" t="s">
        <v>226</v>
      </c>
      <c r="RE943" s="2" t="s">
        <v>238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252</v>
      </c>
      <c r="RN943" s="2" t="s">
        <v>237</v>
      </c>
      <c r="RO943" s="2" t="s">
        <v>226</v>
      </c>
      <c r="RP943" s="2" t="s">
        <v>226</v>
      </c>
      <c r="RQ943" s="2" t="s">
        <v>238</v>
      </c>
      <c r="RR943" s="2" t="s">
        <v>226</v>
      </c>
      <c r="RS943" s="4"/>
      <c r="RT943" s="8"/>
      <c r="RU943" s="4"/>
      <c r="RV943" s="8"/>
      <c r="RW943" s="7"/>
      <c r="RX943" s="7"/>
      <c r="RY943" s="2" t="s">
        <v>252</v>
      </c>
      <c r="RZ943" s="2" t="s">
        <v>237</v>
      </c>
      <c r="SA943" s="2" t="s">
        <v>226</v>
      </c>
      <c r="SB943" s="2" t="s">
        <v>226</v>
      </c>
      <c r="SC943" s="2" t="s">
        <v>238</v>
      </c>
      <c r="SD943" s="2" t="s">
        <v>226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</row>
    <row r="944">
      <c r="A944" s="2" t="s">
        <v>5619</v>
      </c>
      <c r="B944" s="2" t="s">
        <v>577</v>
      </c>
      <c r="C944" s="2" t="s">
        <v>5194</v>
      </c>
      <c r="D944" s="2" t="s">
        <v>486</v>
      </c>
      <c r="E944" s="2" t="s">
        <v>3495</v>
      </c>
      <c r="F944" s="2" t="s">
        <v>5344</v>
      </c>
      <c r="G944" s="2" t="s">
        <v>5345</v>
      </c>
      <c r="H944" s="2" t="s">
        <v>5346</v>
      </c>
      <c r="I944" s="2" t="s">
        <v>5614</v>
      </c>
      <c r="J944" s="2" t="s">
        <v>268</v>
      </c>
      <c r="K944" s="2" t="s">
        <v>5355</v>
      </c>
      <c r="L944" s="3">
        <v>70</v>
      </c>
      <c r="M944" s="3">
        <v>73.5</v>
      </c>
      <c r="N944" s="3">
        <v>139.99</v>
      </c>
      <c r="O944" s="2" t="s">
        <v>283</v>
      </c>
      <c r="P944" s="2" t="s">
        <v>284</v>
      </c>
      <c r="Q944" s="2" t="s">
        <v>225</v>
      </c>
      <c r="R944" s="2" t="s">
        <v>226</v>
      </c>
      <c r="S944" s="2" t="s">
        <v>5356</v>
      </c>
      <c r="T944" s="2" t="s">
        <v>228</v>
      </c>
      <c r="U944" s="2" t="s">
        <v>229</v>
      </c>
      <c r="V944" s="2" t="s">
        <v>970</v>
      </c>
      <c r="W944" s="2" t="s">
        <v>971</v>
      </c>
      <c r="X944" s="2" t="s">
        <v>231</v>
      </c>
      <c r="Y944" s="2" t="s">
        <v>855</v>
      </c>
      <c r="Z944" s="4"/>
      <c r="AA944" s="4">
        <f>=ROUNDDOWN({0},0)</f>
      </c>
      <c r="AB944" s="5"/>
      <c r="AC944" s="2" t="s">
        <v>226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/>
      <c r="AQ944" s="8"/>
      <c r="AR944" s="4">
        <v>24</v>
      </c>
      <c r="AS944" s="8">
        <v>1424.95</v>
      </c>
      <c r="AT944" s="7">
        <v>-1</v>
      </c>
      <c r="AU944" s="7">
        <v>-1</v>
      </c>
      <c r="AV944" s="4" t="s">
        <v>226</v>
      </c>
      <c r="AW944" s="8" t="s">
        <v>226</v>
      </c>
      <c r="AX944" s="4" t="s">
        <v>226</v>
      </c>
      <c r="AY944" s="8" t="s">
        <v>226</v>
      </c>
      <c r="AZ944" s="7" t="s">
        <v>226</v>
      </c>
      <c r="BA944" s="7" t="s">
        <v>226</v>
      </c>
      <c r="BB944" s="7"/>
      <c r="BC944" s="4" t="s">
        <v>226</v>
      </c>
      <c r="BD944" s="8" t="s">
        <v>226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 t="s">
        <v>226</v>
      </c>
      <c r="BJ944" s="4"/>
      <c r="BK944" s="8"/>
      <c r="BL944" s="2" t="s">
        <v>3699</v>
      </c>
      <c r="BM944" s="7"/>
      <c r="BN944" s="7"/>
      <c r="BO944" s="4"/>
      <c r="BP944" s="8"/>
      <c r="BQ944" s="4"/>
      <c r="BR944" s="8"/>
      <c r="BS944" s="7"/>
      <c r="BT944" s="7"/>
      <c r="BU944" s="2" t="s">
        <v>287</v>
      </c>
      <c r="BV944" s="2" t="s">
        <v>237</v>
      </c>
      <c r="BW944" s="2" t="s">
        <v>226</v>
      </c>
      <c r="BX944" s="2" t="s">
        <v>226</v>
      </c>
      <c r="BY944" s="2" t="s">
        <v>238</v>
      </c>
      <c r="BZ944" s="2" t="s">
        <v>226</v>
      </c>
      <c r="CA944" s="4"/>
      <c r="CB944" s="8"/>
      <c r="CC944" s="4">
        <v>3</v>
      </c>
      <c r="CD944" s="8">
        <v>237.72</v>
      </c>
      <c r="CE944" s="7">
        <v>-1</v>
      </c>
      <c r="CF944" s="7">
        <v>-1</v>
      </c>
      <c r="CG944" s="2" t="s">
        <v>239</v>
      </c>
      <c r="CH944" s="2" t="s">
        <v>237</v>
      </c>
      <c r="CI944" s="2" t="s">
        <v>681</v>
      </c>
      <c r="CJ944" s="2" t="s">
        <v>3263</v>
      </c>
      <c r="CK944" s="2" t="s">
        <v>238</v>
      </c>
      <c r="CL944" s="2" t="s">
        <v>226</v>
      </c>
      <c r="CM944" s="4"/>
      <c r="CN944" s="8"/>
      <c r="CO944" s="4">
        <v>6</v>
      </c>
      <c r="CP944" s="8">
        <v>285.78</v>
      </c>
      <c r="CQ944" s="7">
        <v>-1</v>
      </c>
      <c r="CR944" s="7">
        <v>-1</v>
      </c>
      <c r="CS944" s="2" t="s">
        <v>239</v>
      </c>
      <c r="CT944" s="2" t="s">
        <v>237</v>
      </c>
      <c r="CU944" s="2" t="s">
        <v>855</v>
      </c>
      <c r="CV944" s="2" t="s">
        <v>1642</v>
      </c>
      <c r="CW944" s="2" t="s">
        <v>238</v>
      </c>
      <c r="CX944" s="2" t="s">
        <v>226</v>
      </c>
      <c r="CY944" s="4"/>
      <c r="CZ944" s="8"/>
      <c r="DA944" s="4">
        <v>6</v>
      </c>
      <c r="DB944" s="8">
        <v>436.74</v>
      </c>
      <c r="DC944" s="7">
        <v>-1</v>
      </c>
      <c r="DD944" s="7">
        <v>-1</v>
      </c>
      <c r="DE944" s="2" t="s">
        <v>239</v>
      </c>
      <c r="DF944" s="2" t="s">
        <v>237</v>
      </c>
      <c r="DG944" s="2" t="s">
        <v>654</v>
      </c>
      <c r="DH944" s="2" t="s">
        <v>867</v>
      </c>
      <c r="DI944" s="2" t="s">
        <v>291</v>
      </c>
      <c r="DJ944" s="2" t="s">
        <v>226</v>
      </c>
      <c r="DK944" s="4"/>
      <c r="DL944" s="8"/>
      <c r="DM944" s="4">
        <v>5</v>
      </c>
      <c r="DN944" s="8">
        <v>222.22</v>
      </c>
      <c r="DO944" s="7">
        <v>-1</v>
      </c>
      <c r="DP944" s="7">
        <v>-1</v>
      </c>
      <c r="DQ944" s="2" t="s">
        <v>239</v>
      </c>
      <c r="DR944" s="2" t="s">
        <v>237</v>
      </c>
      <c r="DS944" s="2" t="s">
        <v>855</v>
      </c>
      <c r="DT944" s="2" t="s">
        <v>2283</v>
      </c>
      <c r="DU944" s="2" t="s">
        <v>291</v>
      </c>
      <c r="DV944" s="2" t="s">
        <v>226</v>
      </c>
      <c r="DW944" s="4"/>
      <c r="DX944" s="8"/>
      <c r="DY944" s="4">
        <v>3</v>
      </c>
      <c r="DZ944" s="8">
        <v>169.8</v>
      </c>
      <c r="EA944" s="7">
        <v>-1</v>
      </c>
      <c r="EB944" s="7">
        <v>-1</v>
      </c>
      <c r="EC944" s="2" t="s">
        <v>239</v>
      </c>
      <c r="ED944" s="2" t="s">
        <v>237</v>
      </c>
      <c r="EE944" s="2" t="s">
        <v>463</v>
      </c>
      <c r="EF944" s="2" t="s">
        <v>506</v>
      </c>
      <c r="EG944" s="2" t="s">
        <v>238</v>
      </c>
      <c r="EH944" s="2" t="s">
        <v>226</v>
      </c>
      <c r="EI944" s="4"/>
      <c r="EJ944" s="8"/>
      <c r="EK944" s="4">
        <v>1</v>
      </c>
      <c r="EL944" s="8">
        <v>72.69</v>
      </c>
      <c r="EM944" s="7">
        <v>-1</v>
      </c>
      <c r="EN944" s="7">
        <v>-1</v>
      </c>
      <c r="EO944" s="2" t="s">
        <v>239</v>
      </c>
      <c r="EP944" s="2" t="s">
        <v>237</v>
      </c>
      <c r="EQ944" s="2" t="s">
        <v>645</v>
      </c>
      <c r="ER944" s="2" t="s">
        <v>2201</v>
      </c>
      <c r="ES944" s="2" t="s">
        <v>238</v>
      </c>
      <c r="ET944" s="2" t="s">
        <v>226</v>
      </c>
      <c r="EU944" s="4"/>
      <c r="EV944" s="8"/>
      <c r="EW944" s="4"/>
      <c r="EX944" s="8"/>
      <c r="EY944" s="7"/>
      <c r="EZ944" s="7"/>
      <c r="FA944" s="2" t="s">
        <v>239</v>
      </c>
      <c r="FB944" s="2" t="s">
        <v>237</v>
      </c>
      <c r="FC944" s="2" t="s">
        <v>4096</v>
      </c>
      <c r="FD944" s="2" t="s">
        <v>241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237</v>
      </c>
      <c r="FO944" s="2" t="s">
        <v>855</v>
      </c>
      <c r="FP944" s="2" t="s">
        <v>2217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226</v>
      </c>
      <c r="FZ944" s="2" t="s">
        <v>226</v>
      </c>
      <c r="GA944" s="2" t="s">
        <v>226</v>
      </c>
      <c r="GB944" s="2" t="s">
        <v>226</v>
      </c>
      <c r="GC944" s="2" t="s">
        <v>226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252</v>
      </c>
      <c r="GL944" s="2" t="s">
        <v>237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239</v>
      </c>
      <c r="GX944" s="2" t="s">
        <v>237</v>
      </c>
      <c r="GY944" s="2" t="s">
        <v>2437</v>
      </c>
      <c r="GZ944" s="2" t="s">
        <v>3412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252</v>
      </c>
      <c r="HJ944" s="2" t="s">
        <v>237</v>
      </c>
      <c r="HK944" s="2" t="s">
        <v>226</v>
      </c>
      <c r="HL944" s="2" t="s">
        <v>226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236</v>
      </c>
      <c r="HV944" s="2" t="s">
        <v>237</v>
      </c>
      <c r="HW944" s="2" t="s">
        <v>226</v>
      </c>
      <c r="HX944" s="2" t="s">
        <v>226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252</v>
      </c>
      <c r="IH944" s="2" t="s">
        <v>237</v>
      </c>
      <c r="II944" s="2" t="s">
        <v>226</v>
      </c>
      <c r="IJ944" s="2" t="s">
        <v>226</v>
      </c>
      <c r="IK944" s="2" t="s">
        <v>238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226</v>
      </c>
      <c r="IT944" s="2" t="s">
        <v>226</v>
      </c>
      <c r="IU944" s="2" t="s">
        <v>226</v>
      </c>
      <c r="IV944" s="2" t="s">
        <v>226</v>
      </c>
      <c r="IW944" s="2" t="s">
        <v>226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252</v>
      </c>
      <c r="JF944" s="2" t="s">
        <v>237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252</v>
      </c>
      <c r="JR944" s="2" t="s">
        <v>237</v>
      </c>
      <c r="JS944" s="2" t="s">
        <v>226</v>
      </c>
      <c r="JT944" s="2" t="s">
        <v>226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237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236</v>
      </c>
      <c r="KP944" s="2" t="s">
        <v>237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252</v>
      </c>
      <c r="LB944" s="2" t="s">
        <v>237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252</v>
      </c>
      <c r="LN944" s="2" t="s">
        <v>237</v>
      </c>
      <c r="LO944" s="2" t="s">
        <v>226</v>
      </c>
      <c r="LP944" s="2" t="s">
        <v>226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226</v>
      </c>
      <c r="LZ944" s="2" t="s">
        <v>226</v>
      </c>
      <c r="MA944" s="2" t="s">
        <v>226</v>
      </c>
      <c r="MB944" s="2" t="s">
        <v>226</v>
      </c>
      <c r="MC944" s="2" t="s">
        <v>226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226</v>
      </c>
      <c r="ML944" s="2" t="s">
        <v>226</v>
      </c>
      <c r="MM944" s="2" t="s">
        <v>226</v>
      </c>
      <c r="MN944" s="2" t="s">
        <v>226</v>
      </c>
      <c r="MO944" s="2" t="s">
        <v>226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236</v>
      </c>
      <c r="MX944" s="2" t="s">
        <v>237</v>
      </c>
      <c r="MY944" s="2" t="s">
        <v>226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239</v>
      </c>
      <c r="NJ944" s="2" t="s">
        <v>237</v>
      </c>
      <c r="NK944" s="2" t="s">
        <v>5620</v>
      </c>
      <c r="NL944" s="2" t="s">
        <v>4762</v>
      </c>
      <c r="NM944" s="2" t="s">
        <v>291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239</v>
      </c>
      <c r="NV944" s="2" t="s">
        <v>237</v>
      </c>
      <c r="NW944" s="2" t="s">
        <v>1841</v>
      </c>
      <c r="NX944" s="2" t="s">
        <v>872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252</v>
      </c>
      <c r="OH944" s="2" t="s">
        <v>237</v>
      </c>
      <c r="OI944" s="2" t="s">
        <v>226</v>
      </c>
      <c r="OJ944" s="2" t="s">
        <v>226</v>
      </c>
      <c r="OK944" s="2" t="s">
        <v>238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252</v>
      </c>
      <c r="OT944" s="2" t="s">
        <v>237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226</v>
      </c>
      <c r="PF944" s="2" t="s">
        <v>226</v>
      </c>
      <c r="PG944" s="2" t="s">
        <v>226</v>
      </c>
      <c r="PH944" s="2" t="s">
        <v>226</v>
      </c>
      <c r="PI944" s="2" t="s">
        <v>226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266</v>
      </c>
      <c r="QD944" s="2" t="s">
        <v>237</v>
      </c>
      <c r="QE944" s="2" t="s">
        <v>226</v>
      </c>
      <c r="QF944" s="2" t="s">
        <v>226</v>
      </c>
      <c r="QG944" s="2" t="s">
        <v>238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236</v>
      </c>
      <c r="QP944" s="2" t="s">
        <v>237</v>
      </c>
      <c r="QQ944" s="2" t="s">
        <v>226</v>
      </c>
      <c r="QR944" s="2" t="s">
        <v>226</v>
      </c>
      <c r="QS944" s="2" t="s">
        <v>238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266</v>
      </c>
      <c r="RB944" s="2" t="s">
        <v>237</v>
      </c>
      <c r="RC944" s="2" t="s">
        <v>226</v>
      </c>
      <c r="RD944" s="2" t="s">
        <v>226</v>
      </c>
      <c r="RE944" s="2" t="s">
        <v>238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252</v>
      </c>
      <c r="RN944" s="2" t="s">
        <v>237</v>
      </c>
      <c r="RO944" s="2" t="s">
        <v>226</v>
      </c>
      <c r="RP944" s="2" t="s">
        <v>226</v>
      </c>
      <c r="RQ944" s="2" t="s">
        <v>238</v>
      </c>
      <c r="RR944" s="2" t="s">
        <v>226</v>
      </c>
      <c r="RS944" s="4"/>
      <c r="RT944" s="8"/>
      <c r="RU944" s="4"/>
      <c r="RV944" s="8"/>
      <c r="RW944" s="7"/>
      <c r="RX944" s="7"/>
      <c r="RY944" s="2" t="s">
        <v>252</v>
      </c>
      <c r="RZ944" s="2" t="s">
        <v>237</v>
      </c>
      <c r="SA944" s="2" t="s">
        <v>226</v>
      </c>
      <c r="SB944" s="2" t="s">
        <v>226</v>
      </c>
      <c r="SC944" s="2" t="s">
        <v>238</v>
      </c>
      <c r="SD944" s="2" t="s">
        <v>226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</row>
    <row r="945">
      <c r="A945" s="2" t="s">
        <v>5621</v>
      </c>
      <c r="B945" s="2" t="s">
        <v>577</v>
      </c>
      <c r="C945" s="2" t="s">
        <v>5194</v>
      </c>
      <c r="D945" s="2" t="s">
        <v>486</v>
      </c>
      <c r="E945" s="2" t="s">
        <v>3495</v>
      </c>
      <c r="F945" s="2" t="s">
        <v>5289</v>
      </c>
      <c r="G945" s="2" t="s">
        <v>5290</v>
      </c>
      <c r="H945" s="2" t="s">
        <v>5291</v>
      </c>
      <c r="I945" s="2" t="s">
        <v>5622</v>
      </c>
      <c r="J945" s="2" t="s">
        <v>221</v>
      </c>
      <c r="K945" s="2" t="s">
        <v>2782</v>
      </c>
      <c r="L945" s="3">
        <v>63.7</v>
      </c>
      <c r="M945" s="3">
        <v>66.89</v>
      </c>
      <c r="N945" s="3">
        <v>129.99</v>
      </c>
      <c r="O945" s="2" t="s">
        <v>223</v>
      </c>
      <c r="P945" s="2" t="s">
        <v>284</v>
      </c>
      <c r="Q945" s="2" t="s">
        <v>225</v>
      </c>
      <c r="R945" s="2" t="s">
        <v>226</v>
      </c>
      <c r="S945" s="2" t="s">
        <v>5293</v>
      </c>
      <c r="T945" s="2" t="s">
        <v>228</v>
      </c>
      <c r="U945" s="2" t="s">
        <v>452</v>
      </c>
      <c r="V945" s="2" t="s">
        <v>5294</v>
      </c>
      <c r="W945" s="2" t="s">
        <v>4124</v>
      </c>
      <c r="X945" s="2" t="s">
        <v>5623</v>
      </c>
      <c r="Y945" s="2" t="s">
        <v>2323</v>
      </c>
      <c r="Z945" s="4">
        <v>8</v>
      </c>
      <c r="AA945" s="4">
        <f>=ROUNDDOWN(8.88888888888889,0)</f>
      </c>
      <c r="AB945" s="5">
        <v>0.9</v>
      </c>
      <c r="AC945" s="2" t="s">
        <v>226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28</v>
      </c>
      <c r="AQ945" s="8">
        <v>1657.7</v>
      </c>
      <c r="AR945" s="4">
        <v>28</v>
      </c>
      <c r="AS945" s="8">
        <v>1777.78</v>
      </c>
      <c r="AT945" s="7"/>
      <c r="AU945" s="7">
        <v>-0.0675</v>
      </c>
      <c r="AV945" s="4">
        <v>39</v>
      </c>
      <c r="AW945" s="8">
        <v>2445.74</v>
      </c>
      <c r="AX945" s="4">
        <v>44</v>
      </c>
      <c r="AY945" s="8">
        <v>2992.87</v>
      </c>
      <c r="AZ945" s="7">
        <v>-0.1136</v>
      </c>
      <c r="BA945" s="7">
        <v>-0.1828</v>
      </c>
      <c r="BB945" s="7">
        <v>0.6778</v>
      </c>
      <c r="BC945" s="4">
        <v>39</v>
      </c>
      <c r="BD945" s="8">
        <v>2445.74</v>
      </c>
      <c r="BE945" s="4">
        <v>103</v>
      </c>
      <c r="BF945" s="8">
        <v>6523.76</v>
      </c>
      <c r="BG945" s="7">
        <v>-0.6214</v>
      </c>
      <c r="BH945" s="7">
        <v>-0.6251</v>
      </c>
      <c r="BI945" s="7">
        <v>1</v>
      </c>
      <c r="BJ945" s="4">
        <v>28</v>
      </c>
      <c r="BK945" s="8">
        <v>1657.7</v>
      </c>
      <c r="BL945" s="2" t="s">
        <v>5624</v>
      </c>
      <c r="BM945" s="7">
        <v>1</v>
      </c>
      <c r="BN945" s="7">
        <v>1</v>
      </c>
      <c r="BO945" s="4">
        <v>6</v>
      </c>
      <c r="BP945" s="8">
        <v>387.78</v>
      </c>
      <c r="BQ945" s="4">
        <v>9</v>
      </c>
      <c r="BR945" s="8">
        <v>581.67</v>
      </c>
      <c r="BS945" s="7">
        <v>-0.3333</v>
      </c>
      <c r="BT945" s="7">
        <v>-0.3333</v>
      </c>
      <c r="BU945" s="2" t="s">
        <v>239</v>
      </c>
      <c r="BV945" s="2" t="s">
        <v>223</v>
      </c>
      <c r="BW945" s="2" t="s">
        <v>226</v>
      </c>
      <c r="BX945" s="2" t="s">
        <v>2301</v>
      </c>
      <c r="BY945" s="2" t="s">
        <v>238</v>
      </c>
      <c r="BZ945" s="2" t="s">
        <v>226</v>
      </c>
      <c r="CA945" s="4">
        <v>12</v>
      </c>
      <c r="CB945" s="8">
        <v>715.2</v>
      </c>
      <c r="CC945" s="4">
        <v>9</v>
      </c>
      <c r="CD945" s="8">
        <v>536.4</v>
      </c>
      <c r="CE945" s="7">
        <v>0.3333</v>
      </c>
      <c r="CF945" s="7">
        <v>0.3333</v>
      </c>
      <c r="CG945" s="2" t="s">
        <v>239</v>
      </c>
      <c r="CH945" s="2" t="s">
        <v>223</v>
      </c>
      <c r="CI945" s="2" t="s">
        <v>2485</v>
      </c>
      <c r="CJ945" s="2" t="s">
        <v>5100</v>
      </c>
      <c r="CK945" s="2" t="s">
        <v>238</v>
      </c>
      <c r="CL945" s="2" t="s">
        <v>226</v>
      </c>
      <c r="CM945" s="4">
        <v>1</v>
      </c>
      <c r="CN945" s="8">
        <v>68.26</v>
      </c>
      <c r="CO945" s="4">
        <v>3</v>
      </c>
      <c r="CP945" s="8">
        <v>204.78</v>
      </c>
      <c r="CQ945" s="7">
        <v>-0.6667</v>
      </c>
      <c r="CR945" s="7">
        <v>-0.6667</v>
      </c>
      <c r="CS945" s="2" t="s">
        <v>239</v>
      </c>
      <c r="CT945" s="2" t="s">
        <v>223</v>
      </c>
      <c r="CU945" s="2" t="s">
        <v>2037</v>
      </c>
      <c r="CV945" s="2" t="s">
        <v>1897</v>
      </c>
      <c r="CW945" s="2" t="s">
        <v>238</v>
      </c>
      <c r="CX945" s="2" t="s">
        <v>226</v>
      </c>
      <c r="CY945" s="4"/>
      <c r="CZ945" s="8"/>
      <c r="DA945" s="4">
        <v>3</v>
      </c>
      <c r="DB945" s="8">
        <v>195</v>
      </c>
      <c r="DC945" s="7">
        <v>-1</v>
      </c>
      <c r="DD945" s="7">
        <v>-1</v>
      </c>
      <c r="DE945" s="2" t="s">
        <v>239</v>
      </c>
      <c r="DF945" s="2" t="s">
        <v>223</v>
      </c>
      <c r="DG945" s="2" t="s">
        <v>980</v>
      </c>
      <c r="DH945" s="2" t="s">
        <v>1452</v>
      </c>
      <c r="DI945" s="2" t="s">
        <v>238</v>
      </c>
      <c r="DJ945" s="2" t="s">
        <v>226</v>
      </c>
      <c r="DK945" s="4">
        <v>4</v>
      </c>
      <c r="DL945" s="8">
        <v>154.2</v>
      </c>
      <c r="DM945" s="4">
        <v>1</v>
      </c>
      <c r="DN945" s="8">
        <v>64.25</v>
      </c>
      <c r="DO945" s="7">
        <v>3</v>
      </c>
      <c r="DP945" s="7">
        <v>1.4</v>
      </c>
      <c r="DQ945" s="2" t="s">
        <v>239</v>
      </c>
      <c r="DR945" s="2" t="s">
        <v>223</v>
      </c>
      <c r="DS945" s="2" t="s">
        <v>1917</v>
      </c>
      <c r="DT945" s="2" t="s">
        <v>1529</v>
      </c>
      <c r="DU945" s="2" t="s">
        <v>291</v>
      </c>
      <c r="DV945" s="2" t="s">
        <v>226</v>
      </c>
      <c r="DW945" s="4">
        <v>1</v>
      </c>
      <c r="DX945" s="8">
        <v>70.23</v>
      </c>
      <c r="DY945" s="4"/>
      <c r="DZ945" s="8"/>
      <c r="EA945" s="7"/>
      <c r="EB945" s="7"/>
      <c r="EC945" s="2" t="s">
        <v>239</v>
      </c>
      <c r="ED945" s="2" t="s">
        <v>223</v>
      </c>
      <c r="EE945" s="2" t="s">
        <v>4389</v>
      </c>
      <c r="EF945" s="2" t="s">
        <v>1927</v>
      </c>
      <c r="EG945" s="2" t="s">
        <v>238</v>
      </c>
      <c r="EH945" s="2" t="s">
        <v>226</v>
      </c>
      <c r="EI945" s="4">
        <v>2</v>
      </c>
      <c r="EJ945" s="8">
        <v>128.8</v>
      </c>
      <c r="EK945" s="4">
        <v>2</v>
      </c>
      <c r="EL945" s="8">
        <v>128.8</v>
      </c>
      <c r="EM945" s="7"/>
      <c r="EN945" s="7"/>
      <c r="EO945" s="2" t="s">
        <v>239</v>
      </c>
      <c r="EP945" s="2" t="s">
        <v>223</v>
      </c>
      <c r="EQ945" s="2" t="s">
        <v>1917</v>
      </c>
      <c r="ER945" s="2" t="s">
        <v>2385</v>
      </c>
      <c r="ES945" s="2" t="s">
        <v>238</v>
      </c>
      <c r="ET945" s="2" t="s">
        <v>226</v>
      </c>
      <c r="EU945" s="4">
        <v>1</v>
      </c>
      <c r="EV945" s="8">
        <v>66.88</v>
      </c>
      <c r="EW945" s="4">
        <v>1</v>
      </c>
      <c r="EX945" s="8">
        <v>66.88</v>
      </c>
      <c r="EY945" s="7"/>
      <c r="EZ945" s="7"/>
      <c r="FA945" s="2" t="s">
        <v>239</v>
      </c>
      <c r="FB945" s="2" t="s">
        <v>223</v>
      </c>
      <c r="FC945" s="2" t="s">
        <v>1998</v>
      </c>
      <c r="FD945" s="2" t="s">
        <v>3266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223</v>
      </c>
      <c r="FO945" s="2" t="s">
        <v>5296</v>
      </c>
      <c r="FP945" s="2" t="s">
        <v>1913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239</v>
      </c>
      <c r="FZ945" s="2" t="s">
        <v>223</v>
      </c>
      <c r="GA945" s="2" t="s">
        <v>661</v>
      </c>
      <c r="GB945" s="2" t="s">
        <v>226</v>
      </c>
      <c r="GC945" s="2" t="s">
        <v>238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252</v>
      </c>
      <c r="GL945" s="2" t="s">
        <v>223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>
        <v>1</v>
      </c>
      <c r="GR945" s="8">
        <v>66.35</v>
      </c>
      <c r="GS945" s="4"/>
      <c r="GT945" s="8"/>
      <c r="GU945" s="7"/>
      <c r="GV945" s="7"/>
      <c r="GW945" s="2" t="s">
        <v>239</v>
      </c>
      <c r="GX945" s="2" t="s">
        <v>223</v>
      </c>
      <c r="GY945" s="2" t="s">
        <v>3222</v>
      </c>
      <c r="GZ945" s="2" t="s">
        <v>4209</v>
      </c>
      <c r="HA945" s="2" t="s">
        <v>238</v>
      </c>
      <c r="HB945" s="2" t="s">
        <v>226</v>
      </c>
      <c r="HC945" s="4"/>
      <c r="HD945" s="8"/>
      <c r="HE945" s="4"/>
      <c r="HF945" s="8"/>
      <c r="HG945" s="7"/>
      <c r="HH945" s="7"/>
      <c r="HI945" s="2" t="s">
        <v>236</v>
      </c>
      <c r="HJ945" s="2" t="s">
        <v>223</v>
      </c>
      <c r="HK945" s="2" t="s">
        <v>226</v>
      </c>
      <c r="HL945" s="2" t="s">
        <v>226</v>
      </c>
      <c r="HM945" s="2" t="s">
        <v>238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239</v>
      </c>
      <c r="HV945" s="2" t="s">
        <v>223</v>
      </c>
      <c r="HW945" s="2" t="s">
        <v>997</v>
      </c>
      <c r="HX945" s="2" t="s">
        <v>1545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236</v>
      </c>
      <c r="IH945" s="2" t="s">
        <v>223</v>
      </c>
      <c r="II945" s="2" t="s">
        <v>226</v>
      </c>
      <c r="IJ945" s="2" t="s">
        <v>226</v>
      </c>
      <c r="IK945" s="2" t="s">
        <v>238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226</v>
      </c>
      <c r="IT945" s="2" t="s">
        <v>226</v>
      </c>
      <c r="IU945" s="2" t="s">
        <v>226</v>
      </c>
      <c r="IV945" s="2" t="s">
        <v>226</v>
      </c>
      <c r="IW945" s="2" t="s">
        <v>226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252</v>
      </c>
      <c r="JF945" s="2" t="s">
        <v>223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239</v>
      </c>
      <c r="JR945" s="2" t="s">
        <v>223</v>
      </c>
      <c r="JS945" s="2" t="s">
        <v>3412</v>
      </c>
      <c r="JT945" s="2" t="s">
        <v>2857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223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337</v>
      </c>
      <c r="KP945" s="2" t="s">
        <v>223</v>
      </c>
      <c r="KQ945" s="2" t="s">
        <v>226</v>
      </c>
      <c r="KR945" s="2" t="s">
        <v>226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239</v>
      </c>
      <c r="LB945" s="2" t="s">
        <v>223</v>
      </c>
      <c r="LC945" s="2" t="s">
        <v>1004</v>
      </c>
      <c r="LD945" s="2" t="s">
        <v>3838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252</v>
      </c>
      <c r="LN945" s="2" t="s">
        <v>223</v>
      </c>
      <c r="LO945" s="2" t="s">
        <v>226</v>
      </c>
      <c r="LP945" s="2" t="s">
        <v>226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226</v>
      </c>
      <c r="LZ945" s="2" t="s">
        <v>226</v>
      </c>
      <c r="MA945" s="2" t="s">
        <v>226</v>
      </c>
      <c r="MB945" s="2" t="s">
        <v>226</v>
      </c>
      <c r="MC945" s="2" t="s">
        <v>226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226</v>
      </c>
      <c r="ML945" s="2" t="s">
        <v>226</v>
      </c>
      <c r="MM945" s="2" t="s">
        <v>226</v>
      </c>
      <c r="MN945" s="2" t="s">
        <v>226</v>
      </c>
      <c r="MO945" s="2" t="s">
        <v>226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239</v>
      </c>
      <c r="MX945" s="2" t="s">
        <v>223</v>
      </c>
      <c r="MY945" s="2" t="s">
        <v>2483</v>
      </c>
      <c r="MZ945" s="2" t="s">
        <v>2909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239</v>
      </c>
      <c r="NJ945" s="2" t="s">
        <v>261</v>
      </c>
      <c r="NK945" s="2" t="s">
        <v>1706</v>
      </c>
      <c r="NL945" s="2" t="s">
        <v>1921</v>
      </c>
      <c r="NM945" s="2" t="s">
        <v>238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239</v>
      </c>
      <c r="NV945" s="2" t="s">
        <v>237</v>
      </c>
      <c r="NW945" s="2" t="s">
        <v>2125</v>
      </c>
      <c r="NX945" s="2" t="s">
        <v>3809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252</v>
      </c>
      <c r="OH945" s="2" t="s">
        <v>223</v>
      </c>
      <c r="OI945" s="2" t="s">
        <v>226</v>
      </c>
      <c r="OJ945" s="2" t="s">
        <v>226</v>
      </c>
      <c r="OK945" s="2" t="s">
        <v>238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252</v>
      </c>
      <c r="OT945" s="2" t="s">
        <v>223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239</v>
      </c>
      <c r="PF945" s="2" t="s">
        <v>223</v>
      </c>
      <c r="PG945" s="2" t="s">
        <v>3085</v>
      </c>
      <c r="PH945" s="2" t="s">
        <v>226</v>
      </c>
      <c r="PI945" s="2" t="s">
        <v>238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226</v>
      </c>
      <c r="QD945" s="2" t="s">
        <v>226</v>
      </c>
      <c r="QE945" s="2" t="s">
        <v>226</v>
      </c>
      <c r="QF945" s="2" t="s">
        <v>226</v>
      </c>
      <c r="QG945" s="2" t="s">
        <v>226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239</v>
      </c>
      <c r="QP945" s="2" t="s">
        <v>237</v>
      </c>
      <c r="QQ945" s="2" t="s">
        <v>1388</v>
      </c>
      <c r="QR945" s="2" t="s">
        <v>1879</v>
      </c>
      <c r="QS945" s="2" t="s">
        <v>238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266</v>
      </c>
      <c r="RB945" s="2" t="s">
        <v>223</v>
      </c>
      <c r="RC945" s="2" t="s">
        <v>226</v>
      </c>
      <c r="RD945" s="2" t="s">
        <v>226</v>
      </c>
      <c r="RE945" s="2" t="s">
        <v>238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226</v>
      </c>
      <c r="RN945" s="2" t="s">
        <v>226</v>
      </c>
      <c r="RO945" s="2" t="s">
        <v>226</v>
      </c>
      <c r="RP945" s="2" t="s">
        <v>226</v>
      </c>
      <c r="RQ945" s="2" t="s">
        <v>226</v>
      </c>
      <c r="RR945" s="2" t="s">
        <v>226</v>
      </c>
      <c r="RS945" s="4"/>
      <c r="RT945" s="8"/>
      <c r="RU945" s="4"/>
      <c r="RV945" s="8"/>
      <c r="RW945" s="7"/>
      <c r="RX945" s="7"/>
      <c r="RY945" s="2" t="s">
        <v>239</v>
      </c>
      <c r="RZ945" s="2" t="s">
        <v>237</v>
      </c>
      <c r="SA945" s="2" t="s">
        <v>614</v>
      </c>
      <c r="SB945" s="2" t="s">
        <v>1741</v>
      </c>
      <c r="SC945" s="2" t="s">
        <v>238</v>
      </c>
      <c r="SD945" s="2" t="s">
        <v>226</v>
      </c>
      <c r="SE945" s="4">
        <v>8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</row>
    <row r="946">
      <c r="A946" s="2" t="s">
        <v>5625</v>
      </c>
      <c r="B946" s="2" t="s">
        <v>577</v>
      </c>
      <c r="C946" s="2" t="s">
        <v>5194</v>
      </c>
      <c r="D946" s="2" t="s">
        <v>486</v>
      </c>
      <c r="E946" s="2" t="s">
        <v>3495</v>
      </c>
      <c r="F946" s="2" t="s">
        <v>5289</v>
      </c>
      <c r="G946" s="2" t="s">
        <v>5290</v>
      </c>
      <c r="H946" s="2" t="s">
        <v>5291</v>
      </c>
      <c r="I946" s="2" t="s">
        <v>5622</v>
      </c>
      <c r="J946" s="2" t="s">
        <v>268</v>
      </c>
      <c r="K946" s="2" t="s">
        <v>2782</v>
      </c>
      <c r="L946" s="3">
        <v>75</v>
      </c>
      <c r="M946" s="3">
        <v>78.75</v>
      </c>
      <c r="N946" s="3">
        <v>149.99</v>
      </c>
      <c r="O946" s="2" t="s">
        <v>223</v>
      </c>
      <c r="P946" s="2" t="s">
        <v>284</v>
      </c>
      <c r="Q946" s="2" t="s">
        <v>225</v>
      </c>
      <c r="R946" s="2" t="s">
        <v>226</v>
      </c>
      <c r="S946" s="2" t="s">
        <v>5293</v>
      </c>
      <c r="T946" s="2" t="s">
        <v>228</v>
      </c>
      <c r="U946" s="2" t="s">
        <v>452</v>
      </c>
      <c r="V946" s="2" t="s">
        <v>5294</v>
      </c>
      <c r="W946" s="2" t="s">
        <v>4124</v>
      </c>
      <c r="X946" s="2" t="s">
        <v>5623</v>
      </c>
      <c r="Y946" s="2" t="s">
        <v>2323</v>
      </c>
      <c r="Z946" s="4">
        <v>37</v>
      </c>
      <c r="AA946" s="4">
        <f>=ROUNDDOWN(37,0)</f>
      </c>
      <c r="AB946" s="5">
        <v>1</v>
      </c>
      <c r="AC946" s="2" t="s">
        <v>226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>
        <v>11</v>
      </c>
      <c r="AQ946" s="8">
        <v>788.04</v>
      </c>
      <c r="AR946" s="4">
        <v>16</v>
      </c>
      <c r="AS946" s="8">
        <v>1215.09</v>
      </c>
      <c r="AT946" s="7">
        <v>-0.3125</v>
      </c>
      <c r="AU946" s="7">
        <v>-0.3515</v>
      </c>
      <c r="AV946" s="4" t="s">
        <v>226</v>
      </c>
      <c r="AW946" s="8" t="s">
        <v>226</v>
      </c>
      <c r="AX946" s="4" t="s">
        <v>226</v>
      </c>
      <c r="AY946" s="8" t="s">
        <v>226</v>
      </c>
      <c r="AZ946" s="7" t="s">
        <v>226</v>
      </c>
      <c r="BA946" s="7" t="s">
        <v>226</v>
      </c>
      <c r="BB946" s="7">
        <v>0.3222</v>
      </c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 t="s">
        <v>226</v>
      </c>
      <c r="BJ946" s="4">
        <v>11</v>
      </c>
      <c r="BK946" s="8">
        <v>788.04</v>
      </c>
      <c r="BL946" s="2" t="s">
        <v>5579</v>
      </c>
      <c r="BM946" s="7">
        <v>1</v>
      </c>
      <c r="BN946" s="7">
        <v>1</v>
      </c>
      <c r="BO946" s="4">
        <v>1</v>
      </c>
      <c r="BP946" s="8">
        <v>75.32</v>
      </c>
      <c r="BQ946" s="4">
        <v>3</v>
      </c>
      <c r="BR946" s="8">
        <v>225.96</v>
      </c>
      <c r="BS946" s="7">
        <v>-0.6667</v>
      </c>
      <c r="BT946" s="7">
        <v>-0.6667</v>
      </c>
      <c r="BU946" s="2" t="s">
        <v>239</v>
      </c>
      <c r="BV946" s="2" t="s">
        <v>223</v>
      </c>
      <c r="BW946" s="2" t="s">
        <v>226</v>
      </c>
      <c r="BX946" s="2" t="s">
        <v>1442</v>
      </c>
      <c r="BY946" s="2" t="s">
        <v>238</v>
      </c>
      <c r="BZ946" s="2" t="s">
        <v>226</v>
      </c>
      <c r="CA946" s="4">
        <v>5</v>
      </c>
      <c r="CB946" s="8">
        <v>352.15</v>
      </c>
      <c r="CC946" s="4">
        <v>3</v>
      </c>
      <c r="CD946" s="8">
        <v>211.29</v>
      </c>
      <c r="CE946" s="7">
        <v>0.6667</v>
      </c>
      <c r="CF946" s="7">
        <v>0.6667</v>
      </c>
      <c r="CG946" s="2" t="s">
        <v>239</v>
      </c>
      <c r="CH946" s="2" t="s">
        <v>223</v>
      </c>
      <c r="CI946" s="2" t="s">
        <v>2485</v>
      </c>
      <c r="CJ946" s="2" t="s">
        <v>5100</v>
      </c>
      <c r="CK946" s="2" t="s">
        <v>238</v>
      </c>
      <c r="CL946" s="2" t="s">
        <v>226</v>
      </c>
      <c r="CM946" s="4">
        <v>1</v>
      </c>
      <c r="CN946" s="8">
        <v>55.75</v>
      </c>
      <c r="CO946" s="4">
        <v>3</v>
      </c>
      <c r="CP946" s="8">
        <v>238.92</v>
      </c>
      <c r="CQ946" s="7">
        <v>-0.6667</v>
      </c>
      <c r="CR946" s="7">
        <v>-0.7667</v>
      </c>
      <c r="CS946" s="2" t="s">
        <v>239</v>
      </c>
      <c r="CT946" s="2" t="s">
        <v>223</v>
      </c>
      <c r="CU946" s="2" t="s">
        <v>2037</v>
      </c>
      <c r="CV946" s="2" t="s">
        <v>1913</v>
      </c>
      <c r="CW946" s="2" t="s">
        <v>238</v>
      </c>
      <c r="CX946" s="2" t="s">
        <v>226</v>
      </c>
      <c r="CY946" s="4">
        <v>2</v>
      </c>
      <c r="CZ946" s="8">
        <v>150</v>
      </c>
      <c r="DA946" s="4">
        <v>1</v>
      </c>
      <c r="DB946" s="8">
        <v>75</v>
      </c>
      <c r="DC946" s="7">
        <v>1</v>
      </c>
      <c r="DD946" s="7">
        <v>1</v>
      </c>
      <c r="DE946" s="2" t="s">
        <v>239</v>
      </c>
      <c r="DF946" s="2" t="s">
        <v>223</v>
      </c>
      <c r="DG946" s="2" t="s">
        <v>980</v>
      </c>
      <c r="DH946" s="2" t="s">
        <v>981</v>
      </c>
      <c r="DI946" s="2" t="s">
        <v>238</v>
      </c>
      <c r="DJ946" s="2" t="s">
        <v>226</v>
      </c>
      <c r="DK946" s="4"/>
      <c r="DL946" s="8"/>
      <c r="DM946" s="4">
        <v>2</v>
      </c>
      <c r="DN946" s="8">
        <v>149.94</v>
      </c>
      <c r="DO946" s="7">
        <v>-1</v>
      </c>
      <c r="DP946" s="7">
        <v>-1</v>
      </c>
      <c r="DQ946" s="2" t="s">
        <v>239</v>
      </c>
      <c r="DR946" s="2" t="s">
        <v>223</v>
      </c>
      <c r="DS946" s="2" t="s">
        <v>1917</v>
      </c>
      <c r="DT946" s="2" t="s">
        <v>2551</v>
      </c>
      <c r="DU946" s="2" t="s">
        <v>291</v>
      </c>
      <c r="DV946" s="2" t="s">
        <v>226</v>
      </c>
      <c r="DW946" s="4"/>
      <c r="DX946" s="8"/>
      <c r="DY946" s="4">
        <v>1</v>
      </c>
      <c r="DZ946" s="8">
        <v>82.69</v>
      </c>
      <c r="EA946" s="7">
        <v>-1</v>
      </c>
      <c r="EB946" s="7">
        <v>-1</v>
      </c>
      <c r="EC946" s="2" t="s">
        <v>239</v>
      </c>
      <c r="ED946" s="2" t="s">
        <v>223</v>
      </c>
      <c r="EE946" s="2" t="s">
        <v>4389</v>
      </c>
      <c r="EF946" s="2" t="s">
        <v>2351</v>
      </c>
      <c r="EG946" s="2" t="s">
        <v>238</v>
      </c>
      <c r="EH946" s="2" t="s">
        <v>226</v>
      </c>
      <c r="EI946" s="4"/>
      <c r="EJ946" s="8"/>
      <c r="EK946" s="4">
        <v>1</v>
      </c>
      <c r="EL946" s="8">
        <v>75.14</v>
      </c>
      <c r="EM946" s="7">
        <v>-1</v>
      </c>
      <c r="EN946" s="7">
        <v>-1</v>
      </c>
      <c r="EO946" s="2" t="s">
        <v>239</v>
      </c>
      <c r="EP946" s="2" t="s">
        <v>223</v>
      </c>
      <c r="EQ946" s="2" t="s">
        <v>1917</v>
      </c>
      <c r="ER946" s="2" t="s">
        <v>4013</v>
      </c>
      <c r="ES946" s="2" t="s">
        <v>238</v>
      </c>
      <c r="ET946" s="2" t="s">
        <v>226</v>
      </c>
      <c r="EU946" s="4"/>
      <c r="EV946" s="8"/>
      <c r="EW946" s="4">
        <v>1</v>
      </c>
      <c r="EX946" s="8">
        <v>78.74</v>
      </c>
      <c r="EY946" s="7">
        <v>-1</v>
      </c>
      <c r="EZ946" s="7">
        <v>-1</v>
      </c>
      <c r="FA946" s="2" t="s">
        <v>239</v>
      </c>
      <c r="FB946" s="2" t="s">
        <v>223</v>
      </c>
      <c r="FC946" s="2" t="s">
        <v>1998</v>
      </c>
      <c r="FD946" s="2" t="s">
        <v>1040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223</v>
      </c>
      <c r="FO946" s="2" t="s">
        <v>5296</v>
      </c>
      <c r="FP946" s="2" t="s">
        <v>3205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239</v>
      </c>
      <c r="FZ946" s="2" t="s">
        <v>223</v>
      </c>
      <c r="GA946" s="2" t="s">
        <v>661</v>
      </c>
      <c r="GB946" s="2" t="s">
        <v>226</v>
      </c>
      <c r="GC946" s="2" t="s">
        <v>238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252</v>
      </c>
      <c r="GL946" s="2" t="s">
        <v>223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>
        <v>2</v>
      </c>
      <c r="GR946" s="8">
        <v>154.82</v>
      </c>
      <c r="GS946" s="4">
        <v>1</v>
      </c>
      <c r="GT946" s="8">
        <v>77.41</v>
      </c>
      <c r="GU946" s="7">
        <v>1</v>
      </c>
      <c r="GV946" s="7">
        <v>1</v>
      </c>
      <c r="GW946" s="2" t="s">
        <v>239</v>
      </c>
      <c r="GX946" s="2" t="s">
        <v>223</v>
      </c>
      <c r="GY946" s="2" t="s">
        <v>3222</v>
      </c>
      <c r="GZ946" s="2" t="s">
        <v>1170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236</v>
      </c>
      <c r="HJ946" s="2" t="s">
        <v>223</v>
      </c>
      <c r="HK946" s="2" t="s">
        <v>226</v>
      </c>
      <c r="HL946" s="2" t="s">
        <v>226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223</v>
      </c>
      <c r="HW946" s="2" t="s">
        <v>997</v>
      </c>
      <c r="HX946" s="2" t="s">
        <v>1207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236</v>
      </c>
      <c r="IH946" s="2" t="s">
        <v>223</v>
      </c>
      <c r="II946" s="2" t="s">
        <v>226</v>
      </c>
      <c r="IJ946" s="2" t="s">
        <v>226</v>
      </c>
      <c r="IK946" s="2" t="s">
        <v>238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226</v>
      </c>
      <c r="IT946" s="2" t="s">
        <v>226</v>
      </c>
      <c r="IU946" s="2" t="s">
        <v>226</v>
      </c>
      <c r="IV946" s="2" t="s">
        <v>226</v>
      </c>
      <c r="IW946" s="2" t="s">
        <v>226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252</v>
      </c>
      <c r="JF946" s="2" t="s">
        <v>223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239</v>
      </c>
      <c r="JR946" s="2" t="s">
        <v>223</v>
      </c>
      <c r="JS946" s="2" t="s">
        <v>3412</v>
      </c>
      <c r="JT946" s="2" t="s">
        <v>2849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223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337</v>
      </c>
      <c r="KP946" s="2" t="s">
        <v>223</v>
      </c>
      <c r="KQ946" s="2" t="s">
        <v>226</v>
      </c>
      <c r="KR946" s="2" t="s">
        <v>226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239</v>
      </c>
      <c r="LB946" s="2" t="s">
        <v>223</v>
      </c>
      <c r="LC946" s="2" t="s">
        <v>1004</v>
      </c>
      <c r="LD946" s="2" t="s">
        <v>2470</v>
      </c>
      <c r="LE946" s="2" t="s">
        <v>238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252</v>
      </c>
      <c r="LN946" s="2" t="s">
        <v>223</v>
      </c>
      <c r="LO946" s="2" t="s">
        <v>226</v>
      </c>
      <c r="LP946" s="2" t="s">
        <v>226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226</v>
      </c>
      <c r="MA946" s="2" t="s">
        <v>226</v>
      </c>
      <c r="MB946" s="2" t="s">
        <v>226</v>
      </c>
      <c r="MC946" s="2" t="s">
        <v>226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226</v>
      </c>
      <c r="ML946" s="2" t="s">
        <v>226</v>
      </c>
      <c r="MM946" s="2" t="s">
        <v>226</v>
      </c>
      <c r="MN946" s="2" t="s">
        <v>226</v>
      </c>
      <c r="MO946" s="2" t="s">
        <v>226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239</v>
      </c>
      <c r="MX946" s="2" t="s">
        <v>223</v>
      </c>
      <c r="MY946" s="2" t="s">
        <v>1005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239</v>
      </c>
      <c r="NJ946" s="2" t="s">
        <v>261</v>
      </c>
      <c r="NK946" s="2" t="s">
        <v>1706</v>
      </c>
      <c r="NL946" s="2" t="s">
        <v>2351</v>
      </c>
      <c r="NM946" s="2" t="s">
        <v>238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239</v>
      </c>
      <c r="NV946" s="2" t="s">
        <v>237</v>
      </c>
      <c r="NW946" s="2" t="s">
        <v>2125</v>
      </c>
      <c r="NX946" s="2" t="s">
        <v>3809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252</v>
      </c>
      <c r="OH946" s="2" t="s">
        <v>223</v>
      </c>
      <c r="OI946" s="2" t="s">
        <v>226</v>
      </c>
      <c r="OJ946" s="2" t="s">
        <v>226</v>
      </c>
      <c r="OK946" s="2" t="s">
        <v>238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252</v>
      </c>
      <c r="OT946" s="2" t="s">
        <v>223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239</v>
      </c>
      <c r="PF946" s="2" t="s">
        <v>223</v>
      </c>
      <c r="PG946" s="2" t="s">
        <v>3085</v>
      </c>
      <c r="PH946" s="2" t="s">
        <v>226</v>
      </c>
      <c r="PI946" s="2" t="s">
        <v>238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226</v>
      </c>
      <c r="QD946" s="2" t="s">
        <v>226</v>
      </c>
      <c r="QE946" s="2" t="s">
        <v>226</v>
      </c>
      <c r="QF946" s="2" t="s">
        <v>226</v>
      </c>
      <c r="QG946" s="2" t="s">
        <v>226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239</v>
      </c>
      <c r="QP946" s="2" t="s">
        <v>237</v>
      </c>
      <c r="QQ946" s="2" t="s">
        <v>1388</v>
      </c>
      <c r="QR946" s="2" t="s">
        <v>226</v>
      </c>
      <c r="QS946" s="2" t="s">
        <v>238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266</v>
      </c>
      <c r="RB946" s="2" t="s">
        <v>223</v>
      </c>
      <c r="RC946" s="2" t="s">
        <v>226</v>
      </c>
      <c r="RD946" s="2" t="s">
        <v>226</v>
      </c>
      <c r="RE946" s="2" t="s">
        <v>238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226</v>
      </c>
      <c r="RN946" s="2" t="s">
        <v>226</v>
      </c>
      <c r="RO946" s="2" t="s">
        <v>226</v>
      </c>
      <c r="RP946" s="2" t="s">
        <v>226</v>
      </c>
      <c r="RQ946" s="2" t="s">
        <v>226</v>
      </c>
      <c r="RR946" s="2" t="s">
        <v>226</v>
      </c>
      <c r="RS946" s="4"/>
      <c r="RT946" s="8"/>
      <c r="RU946" s="4"/>
      <c r="RV946" s="8"/>
      <c r="RW946" s="7"/>
      <c r="RX946" s="7"/>
      <c r="RY946" s="2" t="s">
        <v>239</v>
      </c>
      <c r="RZ946" s="2" t="s">
        <v>237</v>
      </c>
      <c r="SA946" s="2" t="s">
        <v>614</v>
      </c>
      <c r="SB946" s="2" t="s">
        <v>1086</v>
      </c>
      <c r="SC946" s="2" t="s">
        <v>238</v>
      </c>
      <c r="SD946" s="2" t="s">
        <v>226</v>
      </c>
      <c r="SE946" s="4">
        <v>37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</row>
    <row r="947">
      <c r="A947" s="2" t="s">
        <v>5626</v>
      </c>
      <c r="B947" s="2" t="s">
        <v>577</v>
      </c>
      <c r="C947" s="2" t="s">
        <v>5194</v>
      </c>
      <c r="D947" s="2" t="s">
        <v>486</v>
      </c>
      <c r="E947" s="2" t="s">
        <v>3495</v>
      </c>
      <c r="F947" s="2" t="s">
        <v>5289</v>
      </c>
      <c r="G947" s="2" t="s">
        <v>5290</v>
      </c>
      <c r="H947" s="2" t="s">
        <v>5291</v>
      </c>
      <c r="I947" s="2" t="s">
        <v>5622</v>
      </c>
      <c r="J947" s="2" t="s">
        <v>221</v>
      </c>
      <c r="K947" s="2" t="s">
        <v>583</v>
      </c>
      <c r="L947" s="3">
        <v>63.7</v>
      </c>
      <c r="M947" s="3">
        <v>66.89</v>
      </c>
      <c r="N947" s="3">
        <v>129.99</v>
      </c>
      <c r="O947" s="2" t="s">
        <v>283</v>
      </c>
      <c r="P947" s="2" t="s">
        <v>284</v>
      </c>
      <c r="Q947" s="2" t="s">
        <v>225</v>
      </c>
      <c r="R947" s="2" t="s">
        <v>226</v>
      </c>
      <c r="S947" s="2" t="s">
        <v>5300</v>
      </c>
      <c r="T947" s="2" t="s">
        <v>228</v>
      </c>
      <c r="U947" s="2" t="s">
        <v>452</v>
      </c>
      <c r="V947" s="2" t="s">
        <v>5294</v>
      </c>
      <c r="W947" s="2" t="s">
        <v>4124</v>
      </c>
      <c r="X947" s="2" t="s">
        <v>3963</v>
      </c>
      <c r="Y947" s="2" t="s">
        <v>1809</v>
      </c>
      <c r="Z947" s="4"/>
      <c r="AA947" s="4">
        <f>=ROUNDDOWN({0},0)</f>
      </c>
      <c r="AB947" s="5">
        <v>0.5</v>
      </c>
      <c r="AC947" s="2" t="s">
        <v>226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/>
      <c r="AQ947" s="8"/>
      <c r="AR947" s="4">
        <v>40</v>
      </c>
      <c r="AS947" s="8">
        <v>2227.59</v>
      </c>
      <c r="AT947" s="7">
        <v>-1</v>
      </c>
      <c r="AU947" s="7">
        <v>-1</v>
      </c>
      <c r="AV947" s="4" t="s">
        <v>226</v>
      </c>
      <c r="AW947" s="8" t="s">
        <v>226</v>
      </c>
      <c r="AX947" s="4">
        <v>59</v>
      </c>
      <c r="AY947" s="8">
        <v>3530.89</v>
      </c>
      <c r="AZ947" s="7" t="s">
        <v>226</v>
      </c>
      <c r="BA947" s="7" t="s">
        <v>226</v>
      </c>
      <c r="BB947" s="7"/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 t="s">
        <v>226</v>
      </c>
      <c r="BJ947" s="4"/>
      <c r="BK947" s="8"/>
      <c r="BL947" s="2" t="s">
        <v>4588</v>
      </c>
      <c r="BM947" s="7"/>
      <c r="BN947" s="7"/>
      <c r="BO947" s="4"/>
      <c r="BP947" s="8"/>
      <c r="BQ947" s="4">
        <v>13</v>
      </c>
      <c r="BR947" s="8">
        <v>886.55</v>
      </c>
      <c r="BS947" s="7">
        <v>-1</v>
      </c>
      <c r="BT947" s="7">
        <v>-1</v>
      </c>
      <c r="BU947" s="2" t="s">
        <v>239</v>
      </c>
      <c r="BV947" s="2" t="s">
        <v>237</v>
      </c>
      <c r="BW947" s="2" t="s">
        <v>226</v>
      </c>
      <c r="BX947" s="2" t="s">
        <v>1588</v>
      </c>
      <c r="BY947" s="2" t="s">
        <v>238</v>
      </c>
      <c r="BZ947" s="2" t="s">
        <v>226</v>
      </c>
      <c r="CA947" s="4"/>
      <c r="CB947" s="8"/>
      <c r="CC947" s="4">
        <v>8</v>
      </c>
      <c r="CD947" s="8">
        <v>476.8</v>
      </c>
      <c r="CE947" s="7">
        <v>-1</v>
      </c>
      <c r="CF947" s="7">
        <v>-1</v>
      </c>
      <c r="CG947" s="2" t="s">
        <v>239</v>
      </c>
      <c r="CH947" s="2" t="s">
        <v>237</v>
      </c>
      <c r="CI947" s="2" t="s">
        <v>1064</v>
      </c>
      <c r="CJ947" s="2" t="s">
        <v>2054</v>
      </c>
      <c r="CK947" s="2" t="s">
        <v>238</v>
      </c>
      <c r="CL947" s="2" t="s">
        <v>226</v>
      </c>
      <c r="CM947" s="4"/>
      <c r="CN947" s="8"/>
      <c r="CO947" s="4">
        <v>3</v>
      </c>
      <c r="CP947" s="8">
        <v>130.02</v>
      </c>
      <c r="CQ947" s="7">
        <v>-1</v>
      </c>
      <c r="CR947" s="7">
        <v>-1</v>
      </c>
      <c r="CS947" s="2" t="s">
        <v>239</v>
      </c>
      <c r="CT947" s="2" t="s">
        <v>237</v>
      </c>
      <c r="CU947" s="2" t="s">
        <v>981</v>
      </c>
      <c r="CV947" s="2" t="s">
        <v>1071</v>
      </c>
      <c r="CW947" s="2" t="s">
        <v>238</v>
      </c>
      <c r="CX947" s="2" t="s">
        <v>226</v>
      </c>
      <c r="CY947" s="4"/>
      <c r="CZ947" s="8"/>
      <c r="DA947" s="4">
        <v>1</v>
      </c>
      <c r="DB947" s="8">
        <v>39</v>
      </c>
      <c r="DC947" s="7">
        <v>-1</v>
      </c>
      <c r="DD947" s="7">
        <v>-1</v>
      </c>
      <c r="DE947" s="2" t="s">
        <v>239</v>
      </c>
      <c r="DF947" s="2" t="s">
        <v>237</v>
      </c>
      <c r="DG947" s="2" t="s">
        <v>1812</v>
      </c>
      <c r="DH947" s="2" t="s">
        <v>1025</v>
      </c>
      <c r="DI947" s="2" t="s">
        <v>291</v>
      </c>
      <c r="DJ947" s="2" t="s">
        <v>226</v>
      </c>
      <c r="DK947" s="4"/>
      <c r="DL947" s="8"/>
      <c r="DM947" s="4">
        <v>11</v>
      </c>
      <c r="DN947" s="8">
        <v>429.84</v>
      </c>
      <c r="DO947" s="7">
        <v>-1</v>
      </c>
      <c r="DP947" s="7">
        <v>-1</v>
      </c>
      <c r="DQ947" s="2" t="s">
        <v>239</v>
      </c>
      <c r="DR947" s="2" t="s">
        <v>237</v>
      </c>
      <c r="DS947" s="2" t="s">
        <v>1038</v>
      </c>
      <c r="DT947" s="2" t="s">
        <v>3249</v>
      </c>
      <c r="DU947" s="2" t="s">
        <v>291</v>
      </c>
      <c r="DV947" s="2" t="s">
        <v>226</v>
      </c>
      <c r="DW947" s="4"/>
      <c r="DX947" s="8"/>
      <c r="DY947" s="4">
        <v>1</v>
      </c>
      <c r="DZ947" s="8">
        <v>70.23</v>
      </c>
      <c r="EA947" s="7">
        <v>-1</v>
      </c>
      <c r="EB947" s="7">
        <v>-1</v>
      </c>
      <c r="EC947" s="2" t="s">
        <v>239</v>
      </c>
      <c r="ED947" s="2" t="s">
        <v>237</v>
      </c>
      <c r="EE947" s="2" t="s">
        <v>1027</v>
      </c>
      <c r="EF947" s="2" t="s">
        <v>3316</v>
      </c>
      <c r="EG947" s="2" t="s">
        <v>238</v>
      </c>
      <c r="EH947" s="2" t="s">
        <v>226</v>
      </c>
      <c r="EI947" s="4"/>
      <c r="EJ947" s="8"/>
      <c r="EK947" s="4">
        <v>2</v>
      </c>
      <c r="EL947" s="8">
        <v>128.8</v>
      </c>
      <c r="EM947" s="7">
        <v>-1</v>
      </c>
      <c r="EN947" s="7">
        <v>-1</v>
      </c>
      <c r="EO947" s="2" t="s">
        <v>239</v>
      </c>
      <c r="EP947" s="2" t="s">
        <v>237</v>
      </c>
      <c r="EQ947" s="2" t="s">
        <v>1815</v>
      </c>
      <c r="ER947" s="2" t="s">
        <v>3354</v>
      </c>
      <c r="ES947" s="2" t="s">
        <v>238</v>
      </c>
      <c r="ET947" s="2" t="s">
        <v>226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237</v>
      </c>
      <c r="FC947" s="2" t="s">
        <v>1115</v>
      </c>
      <c r="FD947" s="2" t="s">
        <v>3246</v>
      </c>
      <c r="FE947" s="2" t="s">
        <v>238</v>
      </c>
      <c r="FF947" s="2" t="s">
        <v>226</v>
      </c>
      <c r="FG947" s="4"/>
      <c r="FH947" s="8"/>
      <c r="FI947" s="4"/>
      <c r="FJ947" s="8"/>
      <c r="FK947" s="7"/>
      <c r="FL947" s="7"/>
      <c r="FM947" s="2" t="s">
        <v>239</v>
      </c>
      <c r="FN947" s="2" t="s">
        <v>237</v>
      </c>
      <c r="FO947" s="2" t="s">
        <v>2749</v>
      </c>
      <c r="FP947" s="2" t="s">
        <v>1083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226</v>
      </c>
      <c r="FZ947" s="2" t="s">
        <v>226</v>
      </c>
      <c r="GA947" s="2" t="s">
        <v>226</v>
      </c>
      <c r="GB947" s="2" t="s">
        <v>226</v>
      </c>
      <c r="GC947" s="2" t="s">
        <v>226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252</v>
      </c>
      <c r="GL947" s="2" t="s">
        <v>237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>
        <v>1</v>
      </c>
      <c r="GT947" s="8">
        <v>66.35</v>
      </c>
      <c r="GU947" s="7">
        <v>-1</v>
      </c>
      <c r="GV947" s="7">
        <v>-1</v>
      </c>
      <c r="GW947" s="2" t="s">
        <v>239</v>
      </c>
      <c r="GX947" s="2" t="s">
        <v>237</v>
      </c>
      <c r="GY947" s="2" t="s">
        <v>3222</v>
      </c>
      <c r="GZ947" s="2" t="s">
        <v>5627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252</v>
      </c>
      <c r="HJ947" s="2" t="s">
        <v>237</v>
      </c>
      <c r="HK947" s="2" t="s">
        <v>226</v>
      </c>
      <c r="HL947" s="2" t="s">
        <v>226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237</v>
      </c>
      <c r="HW947" s="2" t="s">
        <v>4441</v>
      </c>
      <c r="HX947" s="2" t="s">
        <v>3299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252</v>
      </c>
      <c r="IH947" s="2" t="s">
        <v>237</v>
      </c>
      <c r="II947" s="2" t="s">
        <v>226</v>
      </c>
      <c r="IJ947" s="2" t="s">
        <v>226</v>
      </c>
      <c r="IK947" s="2" t="s">
        <v>238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226</v>
      </c>
      <c r="IT947" s="2" t="s">
        <v>226</v>
      </c>
      <c r="IU947" s="2" t="s">
        <v>226</v>
      </c>
      <c r="IV947" s="2" t="s">
        <v>226</v>
      </c>
      <c r="IW947" s="2" t="s">
        <v>226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252</v>
      </c>
      <c r="JF947" s="2" t="s">
        <v>237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239</v>
      </c>
      <c r="JR947" s="2" t="s">
        <v>237</v>
      </c>
      <c r="JS947" s="2" t="s">
        <v>3412</v>
      </c>
      <c r="JT947" s="2" t="s">
        <v>5628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237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337</v>
      </c>
      <c r="KP947" s="2" t="s">
        <v>237</v>
      </c>
      <c r="KQ947" s="2" t="s">
        <v>226</v>
      </c>
      <c r="KR947" s="2" t="s">
        <v>226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239</v>
      </c>
      <c r="LB947" s="2" t="s">
        <v>237</v>
      </c>
      <c r="LC947" s="2" t="s">
        <v>1132</v>
      </c>
      <c r="LD947" s="2" t="s">
        <v>3588</v>
      </c>
      <c r="LE947" s="2" t="s">
        <v>238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239</v>
      </c>
      <c r="LN947" s="2" t="s">
        <v>237</v>
      </c>
      <c r="LO947" s="2" t="s">
        <v>3575</v>
      </c>
      <c r="LP947" s="2" t="s">
        <v>1289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226</v>
      </c>
      <c r="MA947" s="2" t="s">
        <v>226</v>
      </c>
      <c r="MB947" s="2" t="s">
        <v>226</v>
      </c>
      <c r="MC947" s="2" t="s">
        <v>226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226</v>
      </c>
      <c r="ML947" s="2" t="s">
        <v>226</v>
      </c>
      <c r="MM947" s="2" t="s">
        <v>226</v>
      </c>
      <c r="MN947" s="2" t="s">
        <v>226</v>
      </c>
      <c r="MO947" s="2" t="s">
        <v>226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252</v>
      </c>
      <c r="MX947" s="2" t="s">
        <v>237</v>
      </c>
      <c r="MY947" s="2" t="s">
        <v>226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239</v>
      </c>
      <c r="NJ947" s="2" t="s">
        <v>237</v>
      </c>
      <c r="NK947" s="2" t="s">
        <v>977</v>
      </c>
      <c r="NL947" s="2" t="s">
        <v>1870</v>
      </c>
      <c r="NM947" s="2" t="s">
        <v>291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239</v>
      </c>
      <c r="NV947" s="2" t="s">
        <v>237</v>
      </c>
      <c r="NW947" s="2" t="s">
        <v>1856</v>
      </c>
      <c r="NX947" s="2" t="s">
        <v>1034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252</v>
      </c>
      <c r="OH947" s="2" t="s">
        <v>237</v>
      </c>
      <c r="OI947" s="2" t="s">
        <v>226</v>
      </c>
      <c r="OJ947" s="2" t="s">
        <v>226</v>
      </c>
      <c r="OK947" s="2" t="s">
        <v>238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252</v>
      </c>
      <c r="OT947" s="2" t="s">
        <v>237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226</v>
      </c>
      <c r="PF947" s="2" t="s">
        <v>226</v>
      </c>
      <c r="PG947" s="2" t="s">
        <v>226</v>
      </c>
      <c r="PH947" s="2" t="s">
        <v>226</v>
      </c>
      <c r="PI947" s="2" t="s">
        <v>226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226</v>
      </c>
      <c r="QD947" s="2" t="s">
        <v>226</v>
      </c>
      <c r="QE947" s="2" t="s">
        <v>226</v>
      </c>
      <c r="QF947" s="2" t="s">
        <v>226</v>
      </c>
      <c r="QG947" s="2" t="s">
        <v>226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239</v>
      </c>
      <c r="QP947" s="2" t="s">
        <v>237</v>
      </c>
      <c r="QQ947" s="2" t="s">
        <v>1388</v>
      </c>
      <c r="QR947" s="2" t="s">
        <v>226</v>
      </c>
      <c r="QS947" s="2" t="s">
        <v>238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266</v>
      </c>
      <c r="RB947" s="2" t="s">
        <v>237</v>
      </c>
      <c r="RC947" s="2" t="s">
        <v>226</v>
      </c>
      <c r="RD947" s="2" t="s">
        <v>226</v>
      </c>
      <c r="RE947" s="2" t="s">
        <v>238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226</v>
      </c>
      <c r="RN947" s="2" t="s">
        <v>226</v>
      </c>
      <c r="RO947" s="2" t="s">
        <v>226</v>
      </c>
      <c r="RP947" s="2" t="s">
        <v>226</v>
      </c>
      <c r="RQ947" s="2" t="s">
        <v>226</v>
      </c>
      <c r="RR947" s="2" t="s">
        <v>226</v>
      </c>
      <c r="RS947" s="4"/>
      <c r="RT947" s="8"/>
      <c r="RU947" s="4"/>
      <c r="RV947" s="8"/>
      <c r="RW947" s="7"/>
      <c r="RX947" s="7"/>
      <c r="RY947" s="2" t="s">
        <v>239</v>
      </c>
      <c r="RZ947" s="2" t="s">
        <v>237</v>
      </c>
      <c r="SA947" s="2" t="s">
        <v>3232</v>
      </c>
      <c r="SB947" s="2" t="s">
        <v>1879</v>
      </c>
      <c r="SC947" s="2" t="s">
        <v>238</v>
      </c>
      <c r="SD947" s="2" t="s">
        <v>226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</row>
    <row r="948">
      <c r="A948" s="2" t="s">
        <v>5629</v>
      </c>
      <c r="B948" s="2" t="s">
        <v>577</v>
      </c>
      <c r="C948" s="2" t="s">
        <v>5194</v>
      </c>
      <c r="D948" s="2" t="s">
        <v>486</v>
      </c>
      <c r="E948" s="2" t="s">
        <v>3495</v>
      </c>
      <c r="F948" s="2" t="s">
        <v>5289</v>
      </c>
      <c r="G948" s="2" t="s">
        <v>5290</v>
      </c>
      <c r="H948" s="2" t="s">
        <v>5291</v>
      </c>
      <c r="I948" s="2" t="s">
        <v>5622</v>
      </c>
      <c r="J948" s="2" t="s">
        <v>268</v>
      </c>
      <c r="K948" s="2" t="s">
        <v>583</v>
      </c>
      <c r="L948" s="3">
        <v>75</v>
      </c>
      <c r="M948" s="3">
        <v>78.75</v>
      </c>
      <c r="N948" s="3">
        <v>149.99</v>
      </c>
      <c r="O948" s="2" t="s">
        <v>283</v>
      </c>
      <c r="P948" s="2" t="s">
        <v>284</v>
      </c>
      <c r="Q948" s="2" t="s">
        <v>225</v>
      </c>
      <c r="R948" s="2" t="s">
        <v>226</v>
      </c>
      <c r="S948" s="2" t="s">
        <v>5300</v>
      </c>
      <c r="T948" s="2" t="s">
        <v>228</v>
      </c>
      <c r="U948" s="2" t="s">
        <v>452</v>
      </c>
      <c r="V948" s="2" t="s">
        <v>5294</v>
      </c>
      <c r="W948" s="2" t="s">
        <v>4124</v>
      </c>
      <c r="X948" s="2" t="s">
        <v>3963</v>
      </c>
      <c r="Y948" s="2" t="s">
        <v>1809</v>
      </c>
      <c r="Z948" s="4"/>
      <c r="AA948" s="4">
        <f>=ROUNDDOWN({0},0)</f>
      </c>
      <c r="AB948" s="5">
        <v>0.5</v>
      </c>
      <c r="AC948" s="2" t="s">
        <v>226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/>
      <c r="AQ948" s="8"/>
      <c r="AR948" s="4">
        <v>19</v>
      </c>
      <c r="AS948" s="8">
        <v>1303.3</v>
      </c>
      <c r="AT948" s="7">
        <v>-1</v>
      </c>
      <c r="AU948" s="7">
        <v>-1</v>
      </c>
      <c r="AV948" s="4" t="s">
        <v>226</v>
      </c>
      <c r="AW948" s="8" t="s">
        <v>226</v>
      </c>
      <c r="AX948" s="4" t="s">
        <v>226</v>
      </c>
      <c r="AY948" s="8" t="s">
        <v>226</v>
      </c>
      <c r="AZ948" s="7" t="s">
        <v>226</v>
      </c>
      <c r="BA948" s="7" t="s">
        <v>226</v>
      </c>
      <c r="BB948" s="7"/>
      <c r="BC948" s="4" t="s">
        <v>226</v>
      </c>
      <c r="BD948" s="8" t="s">
        <v>226</v>
      </c>
      <c r="BE948" s="4" t="s">
        <v>226</v>
      </c>
      <c r="BF948" s="8" t="s">
        <v>226</v>
      </c>
      <c r="BG948" s="7" t="s">
        <v>226</v>
      </c>
      <c r="BH948" s="7" t="s">
        <v>226</v>
      </c>
      <c r="BI948" s="7" t="s">
        <v>226</v>
      </c>
      <c r="BJ948" s="4"/>
      <c r="BK948" s="8"/>
      <c r="BL948" s="2" t="s">
        <v>2808</v>
      </c>
      <c r="BM948" s="7"/>
      <c r="BN948" s="7"/>
      <c r="BO948" s="4"/>
      <c r="BP948" s="8"/>
      <c r="BQ948" s="4">
        <v>6</v>
      </c>
      <c r="BR948" s="8">
        <v>508.68</v>
      </c>
      <c r="BS948" s="7">
        <v>-1</v>
      </c>
      <c r="BT948" s="7">
        <v>-1</v>
      </c>
      <c r="BU948" s="2" t="s">
        <v>239</v>
      </c>
      <c r="BV948" s="2" t="s">
        <v>237</v>
      </c>
      <c r="BW948" s="2" t="s">
        <v>226</v>
      </c>
      <c r="BX948" s="2" t="s">
        <v>992</v>
      </c>
      <c r="BY948" s="2" t="s">
        <v>238</v>
      </c>
      <c r="BZ948" s="2" t="s">
        <v>226</v>
      </c>
      <c r="CA948" s="4"/>
      <c r="CB948" s="8"/>
      <c r="CC948" s="4">
        <v>3</v>
      </c>
      <c r="CD948" s="8">
        <v>211.29</v>
      </c>
      <c r="CE948" s="7">
        <v>-1</v>
      </c>
      <c r="CF948" s="7">
        <v>-1</v>
      </c>
      <c r="CG948" s="2" t="s">
        <v>239</v>
      </c>
      <c r="CH948" s="2" t="s">
        <v>237</v>
      </c>
      <c r="CI948" s="2" t="s">
        <v>1064</v>
      </c>
      <c r="CJ948" s="2" t="s">
        <v>2370</v>
      </c>
      <c r="CK948" s="2" t="s">
        <v>238</v>
      </c>
      <c r="CL948" s="2" t="s">
        <v>226</v>
      </c>
      <c r="CM948" s="4"/>
      <c r="CN948" s="8"/>
      <c r="CO948" s="4">
        <v>4</v>
      </c>
      <c r="CP948" s="8">
        <v>204.12</v>
      </c>
      <c r="CQ948" s="7">
        <v>-1</v>
      </c>
      <c r="CR948" s="7">
        <v>-1</v>
      </c>
      <c r="CS948" s="2" t="s">
        <v>239</v>
      </c>
      <c r="CT948" s="2" t="s">
        <v>237</v>
      </c>
      <c r="CU948" s="2" t="s">
        <v>981</v>
      </c>
      <c r="CV948" s="2" t="s">
        <v>1071</v>
      </c>
      <c r="CW948" s="2" t="s">
        <v>238</v>
      </c>
      <c r="CX948" s="2" t="s">
        <v>226</v>
      </c>
      <c r="CY948" s="4"/>
      <c r="CZ948" s="8"/>
      <c r="DA948" s="4"/>
      <c r="DB948" s="8"/>
      <c r="DC948" s="7"/>
      <c r="DD948" s="7"/>
      <c r="DE948" s="2" t="s">
        <v>239</v>
      </c>
      <c r="DF948" s="2" t="s">
        <v>237</v>
      </c>
      <c r="DG948" s="2" t="s">
        <v>1812</v>
      </c>
      <c r="DH948" s="2" t="s">
        <v>1119</v>
      </c>
      <c r="DI948" s="2" t="s">
        <v>291</v>
      </c>
      <c r="DJ948" s="2" t="s">
        <v>226</v>
      </c>
      <c r="DK948" s="4"/>
      <c r="DL948" s="8"/>
      <c r="DM948" s="4">
        <v>3</v>
      </c>
      <c r="DN948" s="8">
        <v>138.69</v>
      </c>
      <c r="DO948" s="7">
        <v>-1</v>
      </c>
      <c r="DP948" s="7">
        <v>-1</v>
      </c>
      <c r="DQ948" s="2" t="s">
        <v>239</v>
      </c>
      <c r="DR948" s="2" t="s">
        <v>237</v>
      </c>
      <c r="DS948" s="2" t="s">
        <v>1038</v>
      </c>
      <c r="DT948" s="2" t="s">
        <v>1989</v>
      </c>
      <c r="DU948" s="2" t="s">
        <v>291</v>
      </c>
      <c r="DV948" s="2" t="s">
        <v>226</v>
      </c>
      <c r="DW948" s="4"/>
      <c r="DX948" s="8"/>
      <c r="DY948" s="4">
        <v>2</v>
      </c>
      <c r="DZ948" s="8">
        <v>165.38</v>
      </c>
      <c r="EA948" s="7">
        <v>-1</v>
      </c>
      <c r="EB948" s="7">
        <v>-1</v>
      </c>
      <c r="EC948" s="2" t="s">
        <v>239</v>
      </c>
      <c r="ED948" s="2" t="s">
        <v>237</v>
      </c>
      <c r="EE948" s="2" t="s">
        <v>1027</v>
      </c>
      <c r="EF948" s="2" t="s">
        <v>3443</v>
      </c>
      <c r="EG948" s="2" t="s">
        <v>238</v>
      </c>
      <c r="EH948" s="2" t="s">
        <v>226</v>
      </c>
      <c r="EI948" s="4"/>
      <c r="EJ948" s="8"/>
      <c r="EK948" s="4">
        <v>1</v>
      </c>
      <c r="EL948" s="8">
        <v>75.14</v>
      </c>
      <c r="EM948" s="7">
        <v>-1</v>
      </c>
      <c r="EN948" s="7">
        <v>-1</v>
      </c>
      <c r="EO948" s="2" t="s">
        <v>239</v>
      </c>
      <c r="EP948" s="2" t="s">
        <v>237</v>
      </c>
      <c r="EQ948" s="2" t="s">
        <v>1815</v>
      </c>
      <c r="ER948" s="2" t="s">
        <v>3426</v>
      </c>
      <c r="ES948" s="2" t="s">
        <v>238</v>
      </c>
      <c r="ET948" s="2" t="s">
        <v>226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237</v>
      </c>
      <c r="FC948" s="2" t="s">
        <v>1115</v>
      </c>
      <c r="FD948" s="2" t="s">
        <v>5630</v>
      </c>
      <c r="FE948" s="2" t="s">
        <v>238</v>
      </c>
      <c r="FF948" s="2" t="s">
        <v>226</v>
      </c>
      <c r="FG948" s="4"/>
      <c r="FH948" s="8"/>
      <c r="FI948" s="4"/>
      <c r="FJ948" s="8"/>
      <c r="FK948" s="7"/>
      <c r="FL948" s="7"/>
      <c r="FM948" s="2" t="s">
        <v>239</v>
      </c>
      <c r="FN948" s="2" t="s">
        <v>237</v>
      </c>
      <c r="FO948" s="2" t="s">
        <v>2749</v>
      </c>
      <c r="FP948" s="2" t="s">
        <v>2057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226</v>
      </c>
      <c r="FZ948" s="2" t="s">
        <v>226</v>
      </c>
      <c r="GA948" s="2" t="s">
        <v>226</v>
      </c>
      <c r="GB948" s="2" t="s">
        <v>226</v>
      </c>
      <c r="GC948" s="2" t="s">
        <v>226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252</v>
      </c>
      <c r="GL948" s="2" t="s">
        <v>237</v>
      </c>
      <c r="GM948" s="2" t="s">
        <v>226</v>
      </c>
      <c r="GN948" s="2" t="s">
        <v>226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239</v>
      </c>
      <c r="GX948" s="2" t="s">
        <v>237</v>
      </c>
      <c r="GY948" s="2" t="s">
        <v>3222</v>
      </c>
      <c r="GZ948" s="2" t="s">
        <v>1876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252</v>
      </c>
      <c r="HJ948" s="2" t="s">
        <v>237</v>
      </c>
      <c r="HK948" s="2" t="s">
        <v>226</v>
      </c>
      <c r="HL948" s="2" t="s">
        <v>226</v>
      </c>
      <c r="HM948" s="2" t="s">
        <v>238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239</v>
      </c>
      <c r="HV948" s="2" t="s">
        <v>237</v>
      </c>
      <c r="HW948" s="2" t="s">
        <v>2692</v>
      </c>
      <c r="HX948" s="2" t="s">
        <v>1831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252</v>
      </c>
      <c r="IH948" s="2" t="s">
        <v>237</v>
      </c>
      <c r="II948" s="2" t="s">
        <v>226</v>
      </c>
      <c r="IJ948" s="2" t="s">
        <v>226</v>
      </c>
      <c r="IK948" s="2" t="s">
        <v>238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226</v>
      </c>
      <c r="IT948" s="2" t="s">
        <v>226</v>
      </c>
      <c r="IU948" s="2" t="s">
        <v>226</v>
      </c>
      <c r="IV948" s="2" t="s">
        <v>226</v>
      </c>
      <c r="IW948" s="2" t="s">
        <v>226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237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239</v>
      </c>
      <c r="JR948" s="2" t="s">
        <v>237</v>
      </c>
      <c r="JS948" s="2" t="s">
        <v>3412</v>
      </c>
      <c r="JT948" s="2" t="s">
        <v>341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237</v>
      </c>
      <c r="KE948" s="2" t="s">
        <v>226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337</v>
      </c>
      <c r="KP948" s="2" t="s">
        <v>237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239</v>
      </c>
      <c r="LB948" s="2" t="s">
        <v>237</v>
      </c>
      <c r="LC948" s="2" t="s">
        <v>1132</v>
      </c>
      <c r="LD948" s="2" t="s">
        <v>2254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239</v>
      </c>
      <c r="LN948" s="2" t="s">
        <v>237</v>
      </c>
      <c r="LO948" s="2" t="s">
        <v>3575</v>
      </c>
      <c r="LP948" s="2" t="s">
        <v>226</v>
      </c>
      <c r="LQ948" s="2" t="s">
        <v>238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226</v>
      </c>
      <c r="LZ948" s="2" t="s">
        <v>226</v>
      </c>
      <c r="MA948" s="2" t="s">
        <v>226</v>
      </c>
      <c r="MB948" s="2" t="s">
        <v>226</v>
      </c>
      <c r="MC948" s="2" t="s">
        <v>226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226</v>
      </c>
      <c r="ML948" s="2" t="s">
        <v>226</v>
      </c>
      <c r="MM948" s="2" t="s">
        <v>226</v>
      </c>
      <c r="MN948" s="2" t="s">
        <v>226</v>
      </c>
      <c r="MO948" s="2" t="s">
        <v>226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252</v>
      </c>
      <c r="MX948" s="2" t="s">
        <v>237</v>
      </c>
      <c r="MY948" s="2" t="s">
        <v>226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239</v>
      </c>
      <c r="NJ948" s="2" t="s">
        <v>237</v>
      </c>
      <c r="NK948" s="2" t="s">
        <v>977</v>
      </c>
      <c r="NL948" s="2" t="s">
        <v>3036</v>
      </c>
      <c r="NM948" s="2" t="s">
        <v>291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239</v>
      </c>
      <c r="NV948" s="2" t="s">
        <v>237</v>
      </c>
      <c r="NW948" s="2" t="s">
        <v>1856</v>
      </c>
      <c r="NX948" s="2" t="s">
        <v>3650</v>
      </c>
      <c r="NY948" s="2" t="s">
        <v>238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252</v>
      </c>
      <c r="OH948" s="2" t="s">
        <v>237</v>
      </c>
      <c r="OI948" s="2" t="s">
        <v>226</v>
      </c>
      <c r="OJ948" s="2" t="s">
        <v>226</v>
      </c>
      <c r="OK948" s="2" t="s">
        <v>238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252</v>
      </c>
      <c r="OT948" s="2" t="s">
        <v>237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226</v>
      </c>
      <c r="PF948" s="2" t="s">
        <v>226</v>
      </c>
      <c r="PG948" s="2" t="s">
        <v>226</v>
      </c>
      <c r="PH948" s="2" t="s">
        <v>226</v>
      </c>
      <c r="PI948" s="2" t="s">
        <v>226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226</v>
      </c>
      <c r="QD948" s="2" t="s">
        <v>226</v>
      </c>
      <c r="QE948" s="2" t="s">
        <v>226</v>
      </c>
      <c r="QF948" s="2" t="s">
        <v>226</v>
      </c>
      <c r="QG948" s="2" t="s">
        <v>226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239</v>
      </c>
      <c r="QP948" s="2" t="s">
        <v>237</v>
      </c>
      <c r="QQ948" s="2" t="s">
        <v>1388</v>
      </c>
      <c r="QR948" s="2" t="s">
        <v>226</v>
      </c>
      <c r="QS948" s="2" t="s">
        <v>238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266</v>
      </c>
      <c r="RB948" s="2" t="s">
        <v>237</v>
      </c>
      <c r="RC948" s="2" t="s">
        <v>226</v>
      </c>
      <c r="RD948" s="2" t="s">
        <v>226</v>
      </c>
      <c r="RE948" s="2" t="s">
        <v>238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226</v>
      </c>
      <c r="RN948" s="2" t="s">
        <v>226</v>
      </c>
      <c r="RO948" s="2" t="s">
        <v>226</v>
      </c>
      <c r="RP948" s="2" t="s">
        <v>226</v>
      </c>
      <c r="RQ948" s="2" t="s">
        <v>226</v>
      </c>
      <c r="RR948" s="2" t="s">
        <v>226</v>
      </c>
      <c r="RS948" s="4"/>
      <c r="RT948" s="8"/>
      <c r="RU948" s="4"/>
      <c r="RV948" s="8"/>
      <c r="RW948" s="7"/>
      <c r="RX948" s="7"/>
      <c r="RY948" s="2" t="s">
        <v>239</v>
      </c>
      <c r="RZ948" s="2" t="s">
        <v>237</v>
      </c>
      <c r="SA948" s="2" t="s">
        <v>3232</v>
      </c>
      <c r="SB948" s="2" t="s">
        <v>1611</v>
      </c>
      <c r="SC948" s="2" t="s">
        <v>238</v>
      </c>
      <c r="SD948" s="2" t="s">
        <v>226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</row>
    <row r="949">
      <c r="A949" s="2" t="s">
        <v>5631</v>
      </c>
      <c r="B949" s="2" t="s">
        <v>577</v>
      </c>
      <c r="C949" s="2" t="s">
        <v>5194</v>
      </c>
      <c r="D949" s="2" t="s">
        <v>486</v>
      </c>
      <c r="E949" s="2" t="s">
        <v>3495</v>
      </c>
      <c r="F949" s="2" t="s">
        <v>5308</v>
      </c>
      <c r="G949" s="2" t="s">
        <v>5309</v>
      </c>
      <c r="H949" s="2" t="s">
        <v>4048</v>
      </c>
      <c r="I949" s="2" t="s">
        <v>5632</v>
      </c>
      <c r="J949" s="2" t="s">
        <v>221</v>
      </c>
      <c r="K949" s="2" t="s">
        <v>1283</v>
      </c>
      <c r="L949" s="3">
        <v>63.7</v>
      </c>
      <c r="M949" s="3">
        <v>66.89</v>
      </c>
      <c r="N949" s="3">
        <v>129.99</v>
      </c>
      <c r="O949" s="2" t="s">
        <v>223</v>
      </c>
      <c r="P949" s="2" t="s">
        <v>284</v>
      </c>
      <c r="Q949" s="2" t="s">
        <v>225</v>
      </c>
      <c r="R949" s="2" t="s">
        <v>226</v>
      </c>
      <c r="S949" s="2" t="s">
        <v>5311</v>
      </c>
      <c r="T949" s="2" t="s">
        <v>228</v>
      </c>
      <c r="U949" s="2" t="s">
        <v>229</v>
      </c>
      <c r="V949" s="2" t="s">
        <v>970</v>
      </c>
      <c r="W949" s="2" t="s">
        <v>971</v>
      </c>
      <c r="X949" s="2" t="s">
        <v>231</v>
      </c>
      <c r="Y949" s="2" t="s">
        <v>593</v>
      </c>
      <c r="Z949" s="4">
        <v>8</v>
      </c>
      <c r="AA949" s="4">
        <f>=ROUNDDOWN(3.07692307692308,0)</f>
      </c>
      <c r="AB949" s="5">
        <v>2.6</v>
      </c>
      <c r="AC949" s="2" t="s">
        <v>226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>
        <v>30</v>
      </c>
      <c r="AQ949" s="8">
        <v>2040.21</v>
      </c>
      <c r="AR949" s="4">
        <v>31</v>
      </c>
      <c r="AS949" s="8">
        <v>2136.3</v>
      </c>
      <c r="AT949" s="7">
        <v>-0.0323</v>
      </c>
      <c r="AU949" s="7">
        <v>-0.045</v>
      </c>
      <c r="AV949" s="4">
        <v>30</v>
      </c>
      <c r="AW949" s="8">
        <v>2040.21</v>
      </c>
      <c r="AX949" s="4">
        <v>60</v>
      </c>
      <c r="AY949" s="8">
        <v>4458.67</v>
      </c>
      <c r="AZ949" s="7">
        <v>-0.5</v>
      </c>
      <c r="BA949" s="7">
        <v>-0.5424</v>
      </c>
      <c r="BB949" s="7">
        <v>1</v>
      </c>
      <c r="BC949" s="4">
        <v>30</v>
      </c>
      <c r="BD949" s="8">
        <v>2040.21</v>
      </c>
      <c r="BE949" s="4">
        <v>78</v>
      </c>
      <c r="BF949" s="8">
        <v>5092.53</v>
      </c>
      <c r="BG949" s="7">
        <v>-0.6154</v>
      </c>
      <c r="BH949" s="7">
        <v>-0.5994</v>
      </c>
      <c r="BI949" s="7">
        <v>1</v>
      </c>
      <c r="BJ949" s="4">
        <v>30</v>
      </c>
      <c r="BK949" s="8">
        <v>2040.21</v>
      </c>
      <c r="BL949" s="2" t="s">
        <v>5633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287</v>
      </c>
      <c r="BV949" s="2" t="s">
        <v>237</v>
      </c>
      <c r="BW949" s="2" t="s">
        <v>226</v>
      </c>
      <c r="BX949" s="2" t="s">
        <v>1214</v>
      </c>
      <c r="BY949" s="2" t="s">
        <v>238</v>
      </c>
      <c r="BZ949" s="2" t="s">
        <v>226</v>
      </c>
      <c r="CA949" s="4">
        <v>10</v>
      </c>
      <c r="CB949" s="8">
        <v>704</v>
      </c>
      <c r="CC949" s="4">
        <v>14</v>
      </c>
      <c r="CD949" s="8">
        <v>985.6</v>
      </c>
      <c r="CE949" s="7">
        <v>-0.2857</v>
      </c>
      <c r="CF949" s="7">
        <v>-0.2857</v>
      </c>
      <c r="CG949" s="2" t="s">
        <v>239</v>
      </c>
      <c r="CH949" s="2" t="s">
        <v>223</v>
      </c>
      <c r="CI949" s="2" t="s">
        <v>593</v>
      </c>
      <c r="CJ949" s="2" t="s">
        <v>1717</v>
      </c>
      <c r="CK949" s="2" t="s">
        <v>238</v>
      </c>
      <c r="CL949" s="2" t="s">
        <v>226</v>
      </c>
      <c r="CM949" s="4">
        <v>2</v>
      </c>
      <c r="CN949" s="8">
        <v>140.8</v>
      </c>
      <c r="CO949" s="4">
        <v>3</v>
      </c>
      <c r="CP949" s="8">
        <v>211.2</v>
      </c>
      <c r="CQ949" s="7">
        <v>-0.3333</v>
      </c>
      <c r="CR949" s="7">
        <v>-0.3333</v>
      </c>
      <c r="CS949" s="2" t="s">
        <v>239</v>
      </c>
      <c r="CT949" s="2" t="s">
        <v>223</v>
      </c>
      <c r="CU949" s="2" t="s">
        <v>593</v>
      </c>
      <c r="CV949" s="2" t="s">
        <v>742</v>
      </c>
      <c r="CW949" s="2" t="s">
        <v>238</v>
      </c>
      <c r="CX949" s="2" t="s">
        <v>226</v>
      </c>
      <c r="CY949" s="4">
        <v>10</v>
      </c>
      <c r="CZ949" s="8">
        <v>675.9</v>
      </c>
      <c r="DA949" s="4">
        <v>2</v>
      </c>
      <c r="DB949" s="8">
        <v>135.18</v>
      </c>
      <c r="DC949" s="7">
        <v>4</v>
      </c>
      <c r="DD949" s="7">
        <v>4</v>
      </c>
      <c r="DE949" s="2" t="s">
        <v>239</v>
      </c>
      <c r="DF949" s="2" t="s">
        <v>223</v>
      </c>
      <c r="DG949" s="2" t="s">
        <v>776</v>
      </c>
      <c r="DH949" s="2" t="s">
        <v>779</v>
      </c>
      <c r="DI949" s="2" t="s">
        <v>238</v>
      </c>
      <c r="DJ949" s="2" t="s">
        <v>226</v>
      </c>
      <c r="DK949" s="4">
        <v>3</v>
      </c>
      <c r="DL949" s="8">
        <v>139.14</v>
      </c>
      <c r="DM949" s="4">
        <v>2</v>
      </c>
      <c r="DN949" s="8">
        <v>112.64</v>
      </c>
      <c r="DO949" s="7">
        <v>0.5</v>
      </c>
      <c r="DP949" s="7">
        <v>0.2353</v>
      </c>
      <c r="DQ949" s="2" t="s">
        <v>239</v>
      </c>
      <c r="DR949" s="2" t="s">
        <v>223</v>
      </c>
      <c r="DS949" s="2" t="s">
        <v>3506</v>
      </c>
      <c r="DT949" s="2" t="s">
        <v>2155</v>
      </c>
      <c r="DU949" s="2" t="s">
        <v>291</v>
      </c>
      <c r="DV949" s="2" t="s">
        <v>226</v>
      </c>
      <c r="DW949" s="4">
        <v>2</v>
      </c>
      <c r="DX949" s="8">
        <v>140.46</v>
      </c>
      <c r="DY949" s="4">
        <v>4</v>
      </c>
      <c r="DZ949" s="8">
        <v>280.92</v>
      </c>
      <c r="EA949" s="7">
        <v>-0.5</v>
      </c>
      <c r="EB949" s="7">
        <v>-0.5</v>
      </c>
      <c r="EC949" s="2" t="s">
        <v>239</v>
      </c>
      <c r="ED949" s="2" t="s">
        <v>223</v>
      </c>
      <c r="EE949" s="2" t="s">
        <v>379</v>
      </c>
      <c r="EF949" s="2" t="s">
        <v>2069</v>
      </c>
      <c r="EG949" s="2" t="s">
        <v>238</v>
      </c>
      <c r="EH949" s="2" t="s">
        <v>226</v>
      </c>
      <c r="EI949" s="4">
        <v>1</v>
      </c>
      <c r="EJ949" s="8">
        <v>64.58</v>
      </c>
      <c r="EK949" s="4">
        <v>3</v>
      </c>
      <c r="EL949" s="8">
        <v>193.74</v>
      </c>
      <c r="EM949" s="7">
        <v>-0.6667</v>
      </c>
      <c r="EN949" s="7">
        <v>-0.6667</v>
      </c>
      <c r="EO949" s="2" t="s">
        <v>239</v>
      </c>
      <c r="EP949" s="2" t="s">
        <v>223</v>
      </c>
      <c r="EQ949" s="2" t="s">
        <v>4272</v>
      </c>
      <c r="ER949" s="2" t="s">
        <v>1775</v>
      </c>
      <c r="ES949" s="2" t="s">
        <v>238</v>
      </c>
      <c r="ET949" s="2" t="s">
        <v>226</v>
      </c>
      <c r="EU949" s="4">
        <v>1</v>
      </c>
      <c r="EV949" s="8">
        <v>71.34</v>
      </c>
      <c r="EW949" s="4">
        <v>2</v>
      </c>
      <c r="EX949" s="8">
        <v>152.44</v>
      </c>
      <c r="EY949" s="7">
        <v>-0.5</v>
      </c>
      <c r="EZ949" s="7">
        <v>-0.532</v>
      </c>
      <c r="FA949" s="2" t="s">
        <v>239</v>
      </c>
      <c r="FB949" s="2" t="s">
        <v>223</v>
      </c>
      <c r="FC949" s="2" t="s">
        <v>1171</v>
      </c>
      <c r="FD949" s="2" t="s">
        <v>1191</v>
      </c>
      <c r="FE949" s="2" t="s">
        <v>238</v>
      </c>
      <c r="FF949" s="2" t="s">
        <v>226</v>
      </c>
      <c r="FG949" s="4">
        <v>1</v>
      </c>
      <c r="FH949" s="8">
        <v>103.99</v>
      </c>
      <c r="FI949" s="4"/>
      <c r="FJ949" s="8"/>
      <c r="FK949" s="7"/>
      <c r="FL949" s="7"/>
      <c r="FM949" s="2" t="s">
        <v>239</v>
      </c>
      <c r="FN949" s="2" t="s">
        <v>223</v>
      </c>
      <c r="FO949" s="2" t="s">
        <v>593</v>
      </c>
      <c r="FP949" s="2" t="s">
        <v>660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226</v>
      </c>
      <c r="FZ949" s="2" t="s">
        <v>226</v>
      </c>
      <c r="GA949" s="2" t="s">
        <v>226</v>
      </c>
      <c r="GB949" s="2" t="s">
        <v>226</v>
      </c>
      <c r="GC949" s="2" t="s">
        <v>226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252</v>
      </c>
      <c r="GL949" s="2" t="s">
        <v>223</v>
      </c>
      <c r="GM949" s="2" t="s">
        <v>226</v>
      </c>
      <c r="GN949" s="2" t="s">
        <v>226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239</v>
      </c>
      <c r="GX949" s="2" t="s">
        <v>223</v>
      </c>
      <c r="GY949" s="2" t="s">
        <v>776</v>
      </c>
      <c r="GZ949" s="2" t="s">
        <v>1059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252</v>
      </c>
      <c r="HJ949" s="2" t="s">
        <v>223</v>
      </c>
      <c r="HK949" s="2" t="s">
        <v>226</v>
      </c>
      <c r="HL949" s="2" t="s">
        <v>226</v>
      </c>
      <c r="HM949" s="2" t="s">
        <v>238</v>
      </c>
      <c r="HN949" s="2" t="s">
        <v>226</v>
      </c>
      <c r="HO949" s="4"/>
      <c r="HP949" s="8"/>
      <c r="HQ949" s="4"/>
      <c r="HR949" s="8"/>
      <c r="HS949" s="7"/>
      <c r="HT949" s="7"/>
      <c r="HU949" s="2" t="s">
        <v>239</v>
      </c>
      <c r="HV949" s="2" t="s">
        <v>223</v>
      </c>
      <c r="HW949" s="2" t="s">
        <v>1774</v>
      </c>
      <c r="HX949" s="2" t="s">
        <v>2363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252</v>
      </c>
      <c r="IH949" s="2" t="s">
        <v>223</v>
      </c>
      <c r="II949" s="2" t="s">
        <v>226</v>
      </c>
      <c r="IJ949" s="2" t="s">
        <v>226</v>
      </c>
      <c r="IK949" s="2" t="s">
        <v>238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226</v>
      </c>
      <c r="IT949" s="2" t="s">
        <v>226</v>
      </c>
      <c r="IU949" s="2" t="s">
        <v>226</v>
      </c>
      <c r="IV949" s="2" t="s">
        <v>226</v>
      </c>
      <c r="IW949" s="2" t="s">
        <v>226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252</v>
      </c>
      <c r="JF949" s="2" t="s">
        <v>223</v>
      </c>
      <c r="JG949" s="2" t="s">
        <v>226</v>
      </c>
      <c r="JH949" s="2" t="s">
        <v>226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239</v>
      </c>
      <c r="JR949" s="2" t="s">
        <v>223</v>
      </c>
      <c r="JS949" s="2" t="s">
        <v>3412</v>
      </c>
      <c r="JT949" s="2" t="s">
        <v>3024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223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337</v>
      </c>
      <c r="KP949" s="2" t="s">
        <v>223</v>
      </c>
      <c r="KQ949" s="2" t="s">
        <v>226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239</v>
      </c>
      <c r="LB949" s="2" t="s">
        <v>223</v>
      </c>
      <c r="LC949" s="2" t="s">
        <v>3840</v>
      </c>
      <c r="LD949" s="2" t="s">
        <v>1137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239</v>
      </c>
      <c r="LN949" s="2" t="s">
        <v>223</v>
      </c>
      <c r="LO949" s="2" t="s">
        <v>3575</v>
      </c>
      <c r="LP949" s="2" t="s">
        <v>2171</v>
      </c>
      <c r="LQ949" s="2" t="s">
        <v>238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226</v>
      </c>
      <c r="LZ949" s="2" t="s">
        <v>226</v>
      </c>
      <c r="MA949" s="2" t="s">
        <v>226</v>
      </c>
      <c r="MB949" s="2" t="s">
        <v>226</v>
      </c>
      <c r="MC949" s="2" t="s">
        <v>226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226</v>
      </c>
      <c r="ML949" s="2" t="s">
        <v>226</v>
      </c>
      <c r="MM949" s="2" t="s">
        <v>226</v>
      </c>
      <c r="MN949" s="2" t="s">
        <v>226</v>
      </c>
      <c r="MO949" s="2" t="s">
        <v>226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239</v>
      </c>
      <c r="MX949" s="2" t="s">
        <v>223</v>
      </c>
      <c r="MY949" s="2" t="s">
        <v>617</v>
      </c>
      <c r="MZ949" s="2" t="s">
        <v>1183</v>
      </c>
      <c r="NA949" s="2" t="s">
        <v>238</v>
      </c>
      <c r="NB949" s="2" t="s">
        <v>226</v>
      </c>
      <c r="NC949" s="4"/>
      <c r="ND949" s="8"/>
      <c r="NE949" s="4">
        <v>1</v>
      </c>
      <c r="NF949" s="8">
        <v>64.58</v>
      </c>
      <c r="NG949" s="7">
        <v>-1</v>
      </c>
      <c r="NH949" s="7">
        <v>-1</v>
      </c>
      <c r="NI949" s="2" t="s">
        <v>239</v>
      </c>
      <c r="NJ949" s="2" t="s">
        <v>261</v>
      </c>
      <c r="NK949" s="2" t="s">
        <v>3840</v>
      </c>
      <c r="NL949" s="2" t="s">
        <v>1120</v>
      </c>
      <c r="NM949" s="2" t="s">
        <v>238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239</v>
      </c>
      <c r="NV949" s="2" t="s">
        <v>237</v>
      </c>
      <c r="NW949" s="2" t="s">
        <v>3298</v>
      </c>
      <c r="NX949" s="2" t="s">
        <v>1569</v>
      </c>
      <c r="NY949" s="2" t="s">
        <v>238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337</v>
      </c>
      <c r="OH949" s="2" t="s">
        <v>223</v>
      </c>
      <c r="OI949" s="2" t="s">
        <v>226</v>
      </c>
      <c r="OJ949" s="2" t="s">
        <v>226</v>
      </c>
      <c r="OK949" s="2" t="s">
        <v>238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252</v>
      </c>
      <c r="OT949" s="2" t="s">
        <v>223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239</v>
      </c>
      <c r="PF949" s="2" t="s">
        <v>223</v>
      </c>
      <c r="PG949" s="2" t="s">
        <v>3085</v>
      </c>
      <c r="PH949" s="2" t="s">
        <v>226</v>
      </c>
      <c r="PI949" s="2" t="s">
        <v>238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266</v>
      </c>
      <c r="QD949" s="2" t="s">
        <v>223</v>
      </c>
      <c r="QE949" s="2" t="s">
        <v>226</v>
      </c>
      <c r="QF949" s="2" t="s">
        <v>226</v>
      </c>
      <c r="QG949" s="2" t="s">
        <v>238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239</v>
      </c>
      <c r="QP949" s="2" t="s">
        <v>237</v>
      </c>
      <c r="QQ949" s="2" t="s">
        <v>1250</v>
      </c>
      <c r="QR949" s="2" t="s">
        <v>226</v>
      </c>
      <c r="QS949" s="2" t="s">
        <v>238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266</v>
      </c>
      <c r="RB949" s="2" t="s">
        <v>223</v>
      </c>
      <c r="RC949" s="2" t="s">
        <v>226</v>
      </c>
      <c r="RD949" s="2" t="s">
        <v>226</v>
      </c>
      <c r="RE949" s="2" t="s">
        <v>238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226</v>
      </c>
      <c r="RN949" s="2" t="s">
        <v>226</v>
      </c>
      <c r="RO949" s="2" t="s">
        <v>226</v>
      </c>
      <c r="RP949" s="2" t="s">
        <v>226</v>
      </c>
      <c r="RQ949" s="2" t="s">
        <v>226</v>
      </c>
      <c r="RR949" s="2" t="s">
        <v>226</v>
      </c>
      <c r="RS949" s="4"/>
      <c r="RT949" s="8"/>
      <c r="RU949" s="4"/>
      <c r="RV949" s="8"/>
      <c r="RW949" s="7"/>
      <c r="RX949" s="7"/>
      <c r="RY949" s="2" t="s">
        <v>236</v>
      </c>
      <c r="RZ949" s="2" t="s">
        <v>237</v>
      </c>
      <c r="SA949" s="2" t="s">
        <v>843</v>
      </c>
      <c r="SB949" s="2" t="s">
        <v>226</v>
      </c>
      <c r="SC949" s="2" t="s">
        <v>238</v>
      </c>
      <c r="SD949" s="2" t="s">
        <v>226</v>
      </c>
      <c r="SE949" s="4">
        <v>8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</row>
    <row r="950">
      <c r="A950" s="2" t="s">
        <v>5634</v>
      </c>
      <c r="B950" s="2" t="s">
        <v>577</v>
      </c>
      <c r="C950" s="2" t="s">
        <v>5194</v>
      </c>
      <c r="D950" s="2" t="s">
        <v>486</v>
      </c>
      <c r="E950" s="2" t="s">
        <v>3495</v>
      </c>
      <c r="F950" s="2" t="s">
        <v>5308</v>
      </c>
      <c r="G950" s="2" t="s">
        <v>5309</v>
      </c>
      <c r="H950" s="2" t="s">
        <v>4048</v>
      </c>
      <c r="I950" s="2" t="s">
        <v>5632</v>
      </c>
      <c r="J950" s="2" t="s">
        <v>268</v>
      </c>
      <c r="K950" s="2" t="s">
        <v>1283</v>
      </c>
      <c r="L950" s="3">
        <v>75</v>
      </c>
      <c r="M950" s="3">
        <v>78.75</v>
      </c>
      <c r="N950" s="3">
        <v>149.99</v>
      </c>
      <c r="O950" s="2" t="s">
        <v>302</v>
      </c>
      <c r="P950" s="2" t="s">
        <v>284</v>
      </c>
      <c r="Q950" s="2" t="s">
        <v>225</v>
      </c>
      <c r="R950" s="2" t="s">
        <v>226</v>
      </c>
      <c r="S950" s="2" t="s">
        <v>5311</v>
      </c>
      <c r="T950" s="2" t="s">
        <v>228</v>
      </c>
      <c r="U950" s="2" t="s">
        <v>229</v>
      </c>
      <c r="V950" s="2" t="s">
        <v>970</v>
      </c>
      <c r="W950" s="2" t="s">
        <v>971</v>
      </c>
      <c r="X950" s="2" t="s">
        <v>231</v>
      </c>
      <c r="Y950" s="2" t="s">
        <v>593</v>
      </c>
      <c r="Z950" s="4"/>
      <c r="AA950" s="4">
        <f>=ROUNDDOWN({0},0)</f>
      </c>
      <c r="AB950" s="5"/>
      <c r="AC950" s="2" t="s">
        <v>226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/>
      <c r="AQ950" s="8"/>
      <c r="AR950" s="4">
        <v>29</v>
      </c>
      <c r="AS950" s="8">
        <v>2322.37</v>
      </c>
      <c r="AT950" s="7">
        <v>-1</v>
      </c>
      <c r="AU950" s="7">
        <v>-1</v>
      </c>
      <c r="AV950" s="4" t="s">
        <v>226</v>
      </c>
      <c r="AW950" s="8" t="s">
        <v>226</v>
      </c>
      <c r="AX950" s="4" t="s">
        <v>226</v>
      </c>
      <c r="AY950" s="8" t="s">
        <v>226</v>
      </c>
      <c r="AZ950" s="7" t="s">
        <v>226</v>
      </c>
      <c r="BA950" s="7" t="s">
        <v>226</v>
      </c>
      <c r="BB950" s="7"/>
      <c r="BC950" s="4" t="s">
        <v>226</v>
      </c>
      <c r="BD950" s="8" t="s">
        <v>226</v>
      </c>
      <c r="BE950" s="4" t="s">
        <v>226</v>
      </c>
      <c r="BF950" s="8" t="s">
        <v>226</v>
      </c>
      <c r="BG950" s="7" t="s">
        <v>226</v>
      </c>
      <c r="BH950" s="7" t="s">
        <v>226</v>
      </c>
      <c r="BI950" s="7" t="s">
        <v>226</v>
      </c>
      <c r="BJ950" s="4"/>
      <c r="BK950" s="8"/>
      <c r="BL950" s="2" t="s">
        <v>3894</v>
      </c>
      <c r="BM950" s="7"/>
      <c r="BN950" s="7"/>
      <c r="BO950" s="4"/>
      <c r="BP950" s="8"/>
      <c r="BQ950" s="4"/>
      <c r="BR950" s="8"/>
      <c r="BS950" s="7"/>
      <c r="BT950" s="7"/>
      <c r="BU950" s="2" t="s">
        <v>287</v>
      </c>
      <c r="BV950" s="2" t="s">
        <v>237</v>
      </c>
      <c r="BW950" s="2" t="s">
        <v>226</v>
      </c>
      <c r="BX950" s="2" t="s">
        <v>1214</v>
      </c>
      <c r="BY950" s="2" t="s">
        <v>238</v>
      </c>
      <c r="BZ950" s="2" t="s">
        <v>226</v>
      </c>
      <c r="CA950" s="4"/>
      <c r="CB950" s="8"/>
      <c r="CC950" s="4">
        <v>8</v>
      </c>
      <c r="CD950" s="8">
        <v>665.68</v>
      </c>
      <c r="CE950" s="7">
        <v>-1</v>
      </c>
      <c r="CF950" s="7">
        <v>-1</v>
      </c>
      <c r="CG950" s="2" t="s">
        <v>239</v>
      </c>
      <c r="CH950" s="2" t="s">
        <v>237</v>
      </c>
      <c r="CI950" s="2" t="s">
        <v>593</v>
      </c>
      <c r="CJ950" s="2" t="s">
        <v>3508</v>
      </c>
      <c r="CK950" s="2" t="s">
        <v>238</v>
      </c>
      <c r="CL950" s="2" t="s">
        <v>226</v>
      </c>
      <c r="CM950" s="4"/>
      <c r="CN950" s="8"/>
      <c r="CO950" s="4">
        <v>4</v>
      </c>
      <c r="CP950" s="8">
        <v>332.84</v>
      </c>
      <c r="CQ950" s="7">
        <v>-1</v>
      </c>
      <c r="CR950" s="7">
        <v>-1</v>
      </c>
      <c r="CS950" s="2" t="s">
        <v>239</v>
      </c>
      <c r="CT950" s="2" t="s">
        <v>237</v>
      </c>
      <c r="CU950" s="2" t="s">
        <v>593</v>
      </c>
      <c r="CV950" s="2" t="s">
        <v>1194</v>
      </c>
      <c r="CW950" s="2" t="s">
        <v>238</v>
      </c>
      <c r="CX950" s="2" t="s">
        <v>226</v>
      </c>
      <c r="CY950" s="4"/>
      <c r="CZ950" s="8"/>
      <c r="DA950" s="4">
        <v>12</v>
      </c>
      <c r="DB950" s="8">
        <v>935.88</v>
      </c>
      <c r="DC950" s="7">
        <v>-1</v>
      </c>
      <c r="DD950" s="7">
        <v>-1</v>
      </c>
      <c r="DE950" s="2" t="s">
        <v>239</v>
      </c>
      <c r="DF950" s="2" t="s">
        <v>237</v>
      </c>
      <c r="DG950" s="2" t="s">
        <v>776</v>
      </c>
      <c r="DH950" s="2" t="s">
        <v>3664</v>
      </c>
      <c r="DI950" s="2" t="s">
        <v>238</v>
      </c>
      <c r="DJ950" s="2" t="s">
        <v>226</v>
      </c>
      <c r="DK950" s="4"/>
      <c r="DL950" s="8"/>
      <c r="DM950" s="4"/>
      <c r="DN950" s="8"/>
      <c r="DO950" s="7"/>
      <c r="DP950" s="7"/>
      <c r="DQ950" s="2" t="s">
        <v>239</v>
      </c>
      <c r="DR950" s="2" t="s">
        <v>237</v>
      </c>
      <c r="DS950" s="2" t="s">
        <v>3506</v>
      </c>
      <c r="DT950" s="2" t="s">
        <v>1425</v>
      </c>
      <c r="DU950" s="2" t="s">
        <v>238</v>
      </c>
      <c r="DV950" s="2" t="s">
        <v>226</v>
      </c>
      <c r="DW950" s="4"/>
      <c r="DX950" s="8"/>
      <c r="DY950" s="4">
        <v>1</v>
      </c>
      <c r="DZ950" s="8">
        <v>82.69</v>
      </c>
      <c r="EA950" s="7">
        <v>-1</v>
      </c>
      <c r="EB950" s="7">
        <v>-1</v>
      </c>
      <c r="EC950" s="2" t="s">
        <v>239</v>
      </c>
      <c r="ED950" s="2" t="s">
        <v>237</v>
      </c>
      <c r="EE950" s="2" t="s">
        <v>379</v>
      </c>
      <c r="EF950" s="2" t="s">
        <v>3250</v>
      </c>
      <c r="EG950" s="2" t="s">
        <v>238</v>
      </c>
      <c r="EH950" s="2" t="s">
        <v>226</v>
      </c>
      <c r="EI950" s="4"/>
      <c r="EJ950" s="8"/>
      <c r="EK950" s="4">
        <v>4</v>
      </c>
      <c r="EL950" s="8">
        <v>305.28</v>
      </c>
      <c r="EM950" s="7">
        <v>-1</v>
      </c>
      <c r="EN950" s="7">
        <v>-1</v>
      </c>
      <c r="EO950" s="2" t="s">
        <v>239</v>
      </c>
      <c r="EP950" s="2" t="s">
        <v>237</v>
      </c>
      <c r="EQ950" s="2" t="s">
        <v>4272</v>
      </c>
      <c r="ER950" s="2" t="s">
        <v>1186</v>
      </c>
      <c r="ES950" s="2" t="s">
        <v>238</v>
      </c>
      <c r="ET950" s="2" t="s">
        <v>226</v>
      </c>
      <c r="EU950" s="4"/>
      <c r="EV950" s="8"/>
      <c r="EW950" s="4"/>
      <c r="EX950" s="8"/>
      <c r="EY950" s="7"/>
      <c r="EZ950" s="7"/>
      <c r="FA950" s="2" t="s">
        <v>239</v>
      </c>
      <c r="FB950" s="2" t="s">
        <v>237</v>
      </c>
      <c r="FC950" s="2" t="s">
        <v>1171</v>
      </c>
      <c r="FD950" s="2" t="s">
        <v>1569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237</v>
      </c>
      <c r="FO950" s="2" t="s">
        <v>593</v>
      </c>
      <c r="FP950" s="2" t="s">
        <v>1120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226</v>
      </c>
      <c r="FZ950" s="2" t="s">
        <v>226</v>
      </c>
      <c r="GA950" s="2" t="s">
        <v>226</v>
      </c>
      <c r="GB950" s="2" t="s">
        <v>226</v>
      </c>
      <c r="GC950" s="2" t="s">
        <v>226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252</v>
      </c>
      <c r="GL950" s="2" t="s">
        <v>237</v>
      </c>
      <c r="GM950" s="2" t="s">
        <v>226</v>
      </c>
      <c r="GN950" s="2" t="s">
        <v>226</v>
      </c>
      <c r="GO950" s="2" t="s">
        <v>238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239</v>
      </c>
      <c r="GX950" s="2" t="s">
        <v>237</v>
      </c>
      <c r="GY950" s="2" t="s">
        <v>776</v>
      </c>
      <c r="GZ950" s="2" t="s">
        <v>1785</v>
      </c>
      <c r="HA950" s="2" t="s">
        <v>238</v>
      </c>
      <c r="HB950" s="2" t="s">
        <v>226</v>
      </c>
      <c r="HC950" s="4"/>
      <c r="HD950" s="8"/>
      <c r="HE950" s="4"/>
      <c r="HF950" s="8"/>
      <c r="HG950" s="7"/>
      <c r="HH950" s="7"/>
      <c r="HI950" s="2" t="s">
        <v>252</v>
      </c>
      <c r="HJ950" s="2" t="s">
        <v>237</v>
      </c>
      <c r="HK950" s="2" t="s">
        <v>226</v>
      </c>
      <c r="HL950" s="2" t="s">
        <v>226</v>
      </c>
      <c r="HM950" s="2" t="s">
        <v>238</v>
      </c>
      <c r="HN950" s="2" t="s">
        <v>226</v>
      </c>
      <c r="HO950" s="4"/>
      <c r="HP950" s="8"/>
      <c r="HQ950" s="4"/>
      <c r="HR950" s="8"/>
      <c r="HS950" s="7"/>
      <c r="HT950" s="7"/>
      <c r="HU950" s="2" t="s">
        <v>239</v>
      </c>
      <c r="HV950" s="2" t="s">
        <v>237</v>
      </c>
      <c r="HW950" s="2" t="s">
        <v>1774</v>
      </c>
      <c r="HX950" s="2" t="s">
        <v>1271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252</v>
      </c>
      <c r="IH950" s="2" t="s">
        <v>237</v>
      </c>
      <c r="II950" s="2" t="s">
        <v>226</v>
      </c>
      <c r="IJ950" s="2" t="s">
        <v>226</v>
      </c>
      <c r="IK950" s="2" t="s">
        <v>238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226</v>
      </c>
      <c r="IT950" s="2" t="s">
        <v>226</v>
      </c>
      <c r="IU950" s="2" t="s">
        <v>226</v>
      </c>
      <c r="IV950" s="2" t="s">
        <v>226</v>
      </c>
      <c r="IW950" s="2" t="s">
        <v>226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237</v>
      </c>
      <c r="JG950" s="2" t="s">
        <v>226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239</v>
      </c>
      <c r="JR950" s="2" t="s">
        <v>237</v>
      </c>
      <c r="JS950" s="2" t="s">
        <v>3412</v>
      </c>
      <c r="JT950" s="2" t="s">
        <v>654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237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337</v>
      </c>
      <c r="KP950" s="2" t="s">
        <v>237</v>
      </c>
      <c r="KQ950" s="2" t="s">
        <v>226</v>
      </c>
      <c r="KR950" s="2" t="s">
        <v>226</v>
      </c>
      <c r="KS950" s="2" t="s">
        <v>238</v>
      </c>
      <c r="KT950" s="2" t="s">
        <v>226</v>
      </c>
      <c r="KU950" s="4"/>
      <c r="KV950" s="8"/>
      <c r="KW950" s="4"/>
      <c r="KX950" s="8"/>
      <c r="KY950" s="7"/>
      <c r="KZ950" s="7"/>
      <c r="LA950" s="2" t="s">
        <v>239</v>
      </c>
      <c r="LB950" s="2" t="s">
        <v>237</v>
      </c>
      <c r="LC950" s="2" t="s">
        <v>1731</v>
      </c>
      <c r="LD950" s="2" t="s">
        <v>1611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239</v>
      </c>
      <c r="LN950" s="2" t="s">
        <v>237</v>
      </c>
      <c r="LO950" s="2" t="s">
        <v>3575</v>
      </c>
      <c r="LP950" s="2" t="s">
        <v>226</v>
      </c>
      <c r="LQ950" s="2" t="s">
        <v>238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226</v>
      </c>
      <c r="LZ950" s="2" t="s">
        <v>226</v>
      </c>
      <c r="MA950" s="2" t="s">
        <v>226</v>
      </c>
      <c r="MB950" s="2" t="s">
        <v>226</v>
      </c>
      <c r="MC950" s="2" t="s">
        <v>226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226</v>
      </c>
      <c r="ML950" s="2" t="s">
        <v>226</v>
      </c>
      <c r="MM950" s="2" t="s">
        <v>226</v>
      </c>
      <c r="MN950" s="2" t="s">
        <v>226</v>
      </c>
      <c r="MO950" s="2" t="s">
        <v>226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239</v>
      </c>
      <c r="MX950" s="2" t="s">
        <v>237</v>
      </c>
      <c r="MY950" s="2" t="s">
        <v>617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/>
      <c r="NF950" s="8"/>
      <c r="NG950" s="7"/>
      <c r="NH950" s="7"/>
      <c r="NI950" s="2" t="s">
        <v>239</v>
      </c>
      <c r="NJ950" s="2" t="s">
        <v>261</v>
      </c>
      <c r="NK950" s="2" t="s">
        <v>2282</v>
      </c>
      <c r="NL950" s="2" t="s">
        <v>1060</v>
      </c>
      <c r="NM950" s="2" t="s">
        <v>238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239</v>
      </c>
      <c r="NV950" s="2" t="s">
        <v>237</v>
      </c>
      <c r="NW950" s="2" t="s">
        <v>3298</v>
      </c>
      <c r="NX950" s="2" t="s">
        <v>5171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337</v>
      </c>
      <c r="OH950" s="2" t="s">
        <v>237</v>
      </c>
      <c r="OI950" s="2" t="s">
        <v>226</v>
      </c>
      <c r="OJ950" s="2" t="s">
        <v>226</v>
      </c>
      <c r="OK950" s="2" t="s">
        <v>238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252</v>
      </c>
      <c r="OT950" s="2" t="s">
        <v>237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239</v>
      </c>
      <c r="PF950" s="2" t="s">
        <v>237</v>
      </c>
      <c r="PG950" s="2" t="s">
        <v>3085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266</v>
      </c>
      <c r="QD950" s="2" t="s">
        <v>237</v>
      </c>
      <c r="QE950" s="2" t="s">
        <v>226</v>
      </c>
      <c r="QF950" s="2" t="s">
        <v>226</v>
      </c>
      <c r="QG950" s="2" t="s">
        <v>238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239</v>
      </c>
      <c r="QP950" s="2" t="s">
        <v>237</v>
      </c>
      <c r="QQ950" s="2" t="s">
        <v>1250</v>
      </c>
      <c r="QR950" s="2" t="s">
        <v>226</v>
      </c>
      <c r="QS950" s="2" t="s">
        <v>238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266</v>
      </c>
      <c r="RB950" s="2" t="s">
        <v>237</v>
      </c>
      <c r="RC950" s="2" t="s">
        <v>226</v>
      </c>
      <c r="RD950" s="2" t="s">
        <v>226</v>
      </c>
      <c r="RE950" s="2" t="s">
        <v>238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226</v>
      </c>
      <c r="RN950" s="2" t="s">
        <v>226</v>
      </c>
      <c r="RO950" s="2" t="s">
        <v>226</v>
      </c>
      <c r="RP950" s="2" t="s">
        <v>226</v>
      </c>
      <c r="RQ950" s="2" t="s">
        <v>226</v>
      </c>
      <c r="RR950" s="2" t="s">
        <v>226</v>
      </c>
      <c r="RS950" s="4"/>
      <c r="RT950" s="8"/>
      <c r="RU950" s="4"/>
      <c r="RV950" s="8"/>
      <c r="RW950" s="7"/>
      <c r="RX950" s="7"/>
      <c r="RY950" s="2" t="s">
        <v>236</v>
      </c>
      <c r="RZ950" s="2" t="s">
        <v>237</v>
      </c>
      <c r="SA950" s="2" t="s">
        <v>843</v>
      </c>
      <c r="SB950" s="2" t="s">
        <v>226</v>
      </c>
      <c r="SC950" s="2" t="s">
        <v>238</v>
      </c>
      <c r="SD950" s="2" t="s">
        <v>226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</row>
    <row r="951">
      <c r="A951" s="2" t="s">
        <v>5635</v>
      </c>
      <c r="B951" s="2" t="s">
        <v>577</v>
      </c>
      <c r="C951" s="2" t="s">
        <v>5194</v>
      </c>
      <c r="D951" s="2" t="s">
        <v>486</v>
      </c>
      <c r="E951" s="2" t="s">
        <v>3495</v>
      </c>
      <c r="F951" s="2" t="s">
        <v>5308</v>
      </c>
      <c r="G951" s="2" t="s">
        <v>5309</v>
      </c>
      <c r="H951" s="2" t="s">
        <v>4048</v>
      </c>
      <c r="I951" s="2" t="s">
        <v>5632</v>
      </c>
      <c r="J951" s="2" t="s">
        <v>221</v>
      </c>
      <c r="K951" s="2" t="s">
        <v>1658</v>
      </c>
      <c r="L951" s="3">
        <v>63.7</v>
      </c>
      <c r="M951" s="3">
        <v>66.89</v>
      </c>
      <c r="N951" s="3">
        <v>129.99</v>
      </c>
      <c r="O951" s="2" t="s">
        <v>283</v>
      </c>
      <c r="P951" s="2" t="s">
        <v>284</v>
      </c>
      <c r="Q951" s="2" t="s">
        <v>225</v>
      </c>
      <c r="R951" s="2" t="s">
        <v>226</v>
      </c>
      <c r="S951" s="2" t="s">
        <v>5636</v>
      </c>
      <c r="T951" s="2" t="s">
        <v>228</v>
      </c>
      <c r="U951" s="2" t="s">
        <v>229</v>
      </c>
      <c r="V951" s="2" t="s">
        <v>970</v>
      </c>
      <c r="W951" s="2" t="s">
        <v>971</v>
      </c>
      <c r="X951" s="2" t="s">
        <v>231</v>
      </c>
      <c r="Y951" s="2" t="s">
        <v>677</v>
      </c>
      <c r="Z951" s="4"/>
      <c r="AA951" s="4">
        <f>=ROUNDDOWN({0},0)</f>
      </c>
      <c r="AB951" s="5"/>
      <c r="AC951" s="2" t="s">
        <v>226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/>
      <c r="AQ951" s="8"/>
      <c r="AR951" s="4">
        <v>18</v>
      </c>
      <c r="AS951" s="8">
        <v>633.86</v>
      </c>
      <c r="AT951" s="7">
        <v>-1</v>
      </c>
      <c r="AU951" s="7">
        <v>-1</v>
      </c>
      <c r="AV951" s="4"/>
      <c r="AW951" s="8"/>
      <c r="AX951" s="4">
        <v>18</v>
      </c>
      <c r="AY951" s="8">
        <v>633.86</v>
      </c>
      <c r="AZ951" s="7">
        <v>-1</v>
      </c>
      <c r="BA951" s="7">
        <v>-1</v>
      </c>
      <c r="BB951" s="7"/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/>
      <c r="BJ951" s="4"/>
      <c r="BK951" s="8"/>
      <c r="BL951" s="2" t="s">
        <v>4282</v>
      </c>
      <c r="BM951" s="7"/>
      <c r="BN951" s="7"/>
      <c r="BO951" s="4"/>
      <c r="BP951" s="8"/>
      <c r="BQ951" s="4"/>
      <c r="BR951" s="8"/>
      <c r="BS951" s="7"/>
      <c r="BT951" s="7"/>
      <c r="BU951" s="2" t="s">
        <v>337</v>
      </c>
      <c r="BV951" s="2" t="s">
        <v>237</v>
      </c>
      <c r="BW951" s="2" t="s">
        <v>226</v>
      </c>
      <c r="BX951" s="2" t="s">
        <v>226</v>
      </c>
      <c r="BY951" s="2" t="s">
        <v>238</v>
      </c>
      <c r="BZ951" s="2" t="s">
        <v>226</v>
      </c>
      <c r="CA951" s="4"/>
      <c r="CB951" s="8"/>
      <c r="CC951" s="4">
        <v>2</v>
      </c>
      <c r="CD951" s="8">
        <v>140.8</v>
      </c>
      <c r="CE951" s="7">
        <v>-1</v>
      </c>
      <c r="CF951" s="7">
        <v>-1</v>
      </c>
      <c r="CG951" s="2" t="s">
        <v>239</v>
      </c>
      <c r="CH951" s="2" t="s">
        <v>237</v>
      </c>
      <c r="CI951" s="2" t="s">
        <v>681</v>
      </c>
      <c r="CJ951" s="2" t="s">
        <v>3275</v>
      </c>
      <c r="CK951" s="2" t="s">
        <v>238</v>
      </c>
      <c r="CL951" s="2" t="s">
        <v>226</v>
      </c>
      <c r="CM951" s="4"/>
      <c r="CN951" s="8"/>
      <c r="CO951" s="4">
        <v>12</v>
      </c>
      <c r="CP951" s="8">
        <v>346.68</v>
      </c>
      <c r="CQ951" s="7">
        <v>-1</v>
      </c>
      <c r="CR951" s="7">
        <v>-1</v>
      </c>
      <c r="CS951" s="2" t="s">
        <v>239</v>
      </c>
      <c r="CT951" s="2" t="s">
        <v>237</v>
      </c>
      <c r="CU951" s="2" t="s">
        <v>677</v>
      </c>
      <c r="CV951" s="2" t="s">
        <v>5378</v>
      </c>
      <c r="CW951" s="2" t="s">
        <v>238</v>
      </c>
      <c r="CX951" s="2" t="s">
        <v>226</v>
      </c>
      <c r="CY951" s="4"/>
      <c r="CZ951" s="8"/>
      <c r="DA951" s="4"/>
      <c r="DB951" s="8"/>
      <c r="DC951" s="7"/>
      <c r="DD951" s="7"/>
      <c r="DE951" s="2" t="s">
        <v>239</v>
      </c>
      <c r="DF951" s="2" t="s">
        <v>237</v>
      </c>
      <c r="DG951" s="2" t="s">
        <v>654</v>
      </c>
      <c r="DH951" s="2" t="s">
        <v>262</v>
      </c>
      <c r="DI951" s="2" t="s">
        <v>291</v>
      </c>
      <c r="DJ951" s="2" t="s">
        <v>226</v>
      </c>
      <c r="DK951" s="4"/>
      <c r="DL951" s="8"/>
      <c r="DM951" s="4">
        <v>3</v>
      </c>
      <c r="DN951" s="8">
        <v>79.5</v>
      </c>
      <c r="DO951" s="7">
        <v>-1</v>
      </c>
      <c r="DP951" s="7">
        <v>-1</v>
      </c>
      <c r="DQ951" s="2" t="s">
        <v>239</v>
      </c>
      <c r="DR951" s="2" t="s">
        <v>237</v>
      </c>
      <c r="DS951" s="2" t="s">
        <v>677</v>
      </c>
      <c r="DT951" s="2" t="s">
        <v>702</v>
      </c>
      <c r="DU951" s="2" t="s">
        <v>291</v>
      </c>
      <c r="DV951" s="2" t="s">
        <v>226</v>
      </c>
      <c r="DW951" s="4"/>
      <c r="DX951" s="8"/>
      <c r="DY951" s="4"/>
      <c r="DZ951" s="8"/>
      <c r="EA951" s="7"/>
      <c r="EB951" s="7"/>
      <c r="EC951" s="2" t="s">
        <v>239</v>
      </c>
      <c r="ED951" s="2" t="s">
        <v>237</v>
      </c>
      <c r="EE951" s="2" t="s">
        <v>379</v>
      </c>
      <c r="EF951" s="2" t="s">
        <v>2518</v>
      </c>
      <c r="EG951" s="2" t="s">
        <v>238</v>
      </c>
      <c r="EH951" s="2" t="s">
        <v>226</v>
      </c>
      <c r="EI951" s="4"/>
      <c r="EJ951" s="8"/>
      <c r="EK951" s="4"/>
      <c r="EL951" s="8"/>
      <c r="EM951" s="7"/>
      <c r="EN951" s="7"/>
      <c r="EO951" s="2" t="s">
        <v>239</v>
      </c>
      <c r="EP951" s="2" t="s">
        <v>237</v>
      </c>
      <c r="EQ951" s="2" t="s">
        <v>1988</v>
      </c>
      <c r="ER951" s="2" t="s">
        <v>2363</v>
      </c>
      <c r="ES951" s="2" t="s">
        <v>238</v>
      </c>
      <c r="ET951" s="2" t="s">
        <v>226</v>
      </c>
      <c r="EU951" s="4"/>
      <c r="EV951" s="8"/>
      <c r="EW951" s="4">
        <v>1</v>
      </c>
      <c r="EX951" s="8">
        <v>66.88</v>
      </c>
      <c r="EY951" s="7">
        <v>-1</v>
      </c>
      <c r="EZ951" s="7">
        <v>-1</v>
      </c>
      <c r="FA951" s="2" t="s">
        <v>239</v>
      </c>
      <c r="FB951" s="2" t="s">
        <v>237</v>
      </c>
      <c r="FC951" s="2" t="s">
        <v>4096</v>
      </c>
      <c r="FD951" s="2" t="s">
        <v>3518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237</v>
      </c>
      <c r="FO951" s="2" t="s">
        <v>677</v>
      </c>
      <c r="FP951" s="2" t="s">
        <v>2217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226</v>
      </c>
      <c r="FZ951" s="2" t="s">
        <v>226</v>
      </c>
      <c r="GA951" s="2" t="s">
        <v>226</v>
      </c>
      <c r="GB951" s="2" t="s">
        <v>226</v>
      </c>
      <c r="GC951" s="2" t="s">
        <v>226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252</v>
      </c>
      <c r="GL951" s="2" t="s">
        <v>237</v>
      </c>
      <c r="GM951" s="2" t="s">
        <v>226</v>
      </c>
      <c r="GN951" s="2" t="s">
        <v>226</v>
      </c>
      <c r="GO951" s="2" t="s">
        <v>238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239</v>
      </c>
      <c r="GX951" s="2" t="s">
        <v>237</v>
      </c>
      <c r="GY951" s="2" t="s">
        <v>694</v>
      </c>
      <c r="GZ951" s="2" t="s">
        <v>226</v>
      </c>
      <c r="HA951" s="2" t="s">
        <v>238</v>
      </c>
      <c r="HB951" s="2" t="s">
        <v>226</v>
      </c>
      <c r="HC951" s="4"/>
      <c r="HD951" s="8"/>
      <c r="HE951" s="4"/>
      <c r="HF951" s="8"/>
      <c r="HG951" s="7"/>
      <c r="HH951" s="7"/>
      <c r="HI951" s="2" t="s">
        <v>252</v>
      </c>
      <c r="HJ951" s="2" t="s">
        <v>237</v>
      </c>
      <c r="HK951" s="2" t="s">
        <v>226</v>
      </c>
      <c r="HL951" s="2" t="s">
        <v>226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236</v>
      </c>
      <c r="HV951" s="2" t="s">
        <v>237</v>
      </c>
      <c r="HW951" s="2" t="s">
        <v>226</v>
      </c>
      <c r="HX951" s="2" t="s">
        <v>226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252</v>
      </c>
      <c r="IH951" s="2" t="s">
        <v>237</v>
      </c>
      <c r="II951" s="2" t="s">
        <v>226</v>
      </c>
      <c r="IJ951" s="2" t="s">
        <v>226</v>
      </c>
      <c r="IK951" s="2" t="s">
        <v>238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226</v>
      </c>
      <c r="IT951" s="2" t="s">
        <v>226</v>
      </c>
      <c r="IU951" s="2" t="s">
        <v>226</v>
      </c>
      <c r="IV951" s="2" t="s">
        <v>226</v>
      </c>
      <c r="IW951" s="2" t="s">
        <v>226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237</v>
      </c>
      <c r="JG951" s="2" t="s">
        <v>226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252</v>
      </c>
      <c r="JR951" s="2" t="s">
        <v>237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236</v>
      </c>
      <c r="KD951" s="2" t="s">
        <v>237</v>
      </c>
      <c r="KE951" s="2" t="s">
        <v>226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236</v>
      </c>
      <c r="KP951" s="2" t="s">
        <v>237</v>
      </c>
      <c r="KQ951" s="2" t="s">
        <v>226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252</v>
      </c>
      <c r="LB951" s="2" t="s">
        <v>237</v>
      </c>
      <c r="LC951" s="2" t="s">
        <v>226</v>
      </c>
      <c r="LD951" s="2" t="s">
        <v>226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252</v>
      </c>
      <c r="LN951" s="2" t="s">
        <v>237</v>
      </c>
      <c r="LO951" s="2" t="s">
        <v>226</v>
      </c>
      <c r="LP951" s="2" t="s">
        <v>226</v>
      </c>
      <c r="LQ951" s="2" t="s">
        <v>238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226</v>
      </c>
      <c r="LZ951" s="2" t="s">
        <v>226</v>
      </c>
      <c r="MA951" s="2" t="s">
        <v>226</v>
      </c>
      <c r="MB951" s="2" t="s">
        <v>226</v>
      </c>
      <c r="MC951" s="2" t="s">
        <v>226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226</v>
      </c>
      <c r="ML951" s="2" t="s">
        <v>226</v>
      </c>
      <c r="MM951" s="2" t="s">
        <v>226</v>
      </c>
      <c r="MN951" s="2" t="s">
        <v>226</v>
      </c>
      <c r="MO951" s="2" t="s">
        <v>226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252</v>
      </c>
      <c r="MX951" s="2" t="s">
        <v>237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239</v>
      </c>
      <c r="NJ951" s="2" t="s">
        <v>237</v>
      </c>
      <c r="NK951" s="2" t="s">
        <v>2465</v>
      </c>
      <c r="NL951" s="2" t="s">
        <v>690</v>
      </c>
      <c r="NM951" s="2" t="s">
        <v>291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239</v>
      </c>
      <c r="NV951" s="2" t="s">
        <v>237</v>
      </c>
      <c r="NW951" s="2" t="s">
        <v>520</v>
      </c>
      <c r="NX951" s="2" t="s">
        <v>280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252</v>
      </c>
      <c r="OH951" s="2" t="s">
        <v>237</v>
      </c>
      <c r="OI951" s="2" t="s">
        <v>226</v>
      </c>
      <c r="OJ951" s="2" t="s">
        <v>226</v>
      </c>
      <c r="OK951" s="2" t="s">
        <v>238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252</v>
      </c>
      <c r="OT951" s="2" t="s">
        <v>237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226</v>
      </c>
      <c r="PF951" s="2" t="s">
        <v>226</v>
      </c>
      <c r="PG951" s="2" t="s">
        <v>226</v>
      </c>
      <c r="PH951" s="2" t="s">
        <v>226</v>
      </c>
      <c r="PI951" s="2" t="s">
        <v>226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266</v>
      </c>
      <c r="QD951" s="2" t="s">
        <v>237</v>
      </c>
      <c r="QE951" s="2" t="s">
        <v>226</v>
      </c>
      <c r="QF951" s="2" t="s">
        <v>226</v>
      </c>
      <c r="QG951" s="2" t="s">
        <v>238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236</v>
      </c>
      <c r="QP951" s="2" t="s">
        <v>237</v>
      </c>
      <c r="QQ951" s="2" t="s">
        <v>226</v>
      </c>
      <c r="QR951" s="2" t="s">
        <v>226</v>
      </c>
      <c r="QS951" s="2" t="s">
        <v>238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266</v>
      </c>
      <c r="RB951" s="2" t="s">
        <v>237</v>
      </c>
      <c r="RC951" s="2" t="s">
        <v>226</v>
      </c>
      <c r="RD951" s="2" t="s">
        <v>226</v>
      </c>
      <c r="RE951" s="2" t="s">
        <v>238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226</v>
      </c>
      <c r="RN951" s="2" t="s">
        <v>226</v>
      </c>
      <c r="RO951" s="2" t="s">
        <v>226</v>
      </c>
      <c r="RP951" s="2" t="s">
        <v>226</v>
      </c>
      <c r="RQ951" s="2" t="s">
        <v>226</v>
      </c>
      <c r="RR951" s="2" t="s">
        <v>226</v>
      </c>
      <c r="RS951" s="4"/>
      <c r="RT951" s="8"/>
      <c r="RU951" s="4"/>
      <c r="RV951" s="8"/>
      <c r="RW951" s="7"/>
      <c r="RX951" s="7"/>
      <c r="RY951" s="2" t="s">
        <v>252</v>
      </c>
      <c r="RZ951" s="2" t="s">
        <v>237</v>
      </c>
      <c r="SA951" s="2" t="s">
        <v>226</v>
      </c>
      <c r="SB951" s="2" t="s">
        <v>226</v>
      </c>
      <c r="SC951" s="2" t="s">
        <v>238</v>
      </c>
      <c r="SD951" s="2" t="s">
        <v>226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</row>
    <row r="952">
      <c r="A952" s="2" t="s">
        <v>5637</v>
      </c>
      <c r="B952" s="2" t="s">
        <v>577</v>
      </c>
      <c r="C952" s="2" t="s">
        <v>5194</v>
      </c>
      <c r="D952" s="2" t="s">
        <v>486</v>
      </c>
      <c r="E952" s="2" t="s">
        <v>3495</v>
      </c>
      <c r="F952" s="2" t="s">
        <v>5380</v>
      </c>
      <c r="G952" s="2" t="s">
        <v>5381</v>
      </c>
      <c r="H952" s="2" t="s">
        <v>5382</v>
      </c>
      <c r="I952" s="2" t="s">
        <v>5638</v>
      </c>
      <c r="J952" s="2" t="s">
        <v>221</v>
      </c>
      <c r="K952" s="2" t="s">
        <v>282</v>
      </c>
      <c r="L952" s="3">
        <v>60</v>
      </c>
      <c r="M952" s="3">
        <v>63</v>
      </c>
      <c r="N952" s="3">
        <v>119.99</v>
      </c>
      <c r="O952" s="2" t="s">
        <v>283</v>
      </c>
      <c r="P952" s="2" t="s">
        <v>284</v>
      </c>
      <c r="Q952" s="2" t="s">
        <v>225</v>
      </c>
      <c r="R952" s="2" t="s">
        <v>226</v>
      </c>
      <c r="S952" s="2" t="s">
        <v>5384</v>
      </c>
      <c r="T952" s="2" t="s">
        <v>226</v>
      </c>
      <c r="U952" s="2" t="s">
        <v>229</v>
      </c>
      <c r="V952" s="2" t="s">
        <v>230</v>
      </c>
      <c r="W952" s="2" t="s">
        <v>971</v>
      </c>
      <c r="X952" s="2" t="s">
        <v>2080</v>
      </c>
      <c r="Y952" s="2" t="s">
        <v>413</v>
      </c>
      <c r="Z952" s="4">
        <v>4</v>
      </c>
      <c r="AA952" s="4">
        <f>=ROUNDDOWN(0.25,0)</f>
      </c>
      <c r="AB952" s="5">
        <v>16</v>
      </c>
      <c r="AC952" s="2" t="s">
        <v>226</v>
      </c>
      <c r="AD952" s="4"/>
      <c r="AE952" s="4"/>
      <c r="AF952" s="6">
        <v>65</v>
      </c>
      <c r="AG952" s="6"/>
      <c r="AH952" s="7">
        <v>0.8095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>
        <v>3</v>
      </c>
      <c r="AQ952" s="8">
        <v>149.68</v>
      </c>
      <c r="AR952" s="4">
        <v>26</v>
      </c>
      <c r="AS952" s="8">
        <v>1546.52</v>
      </c>
      <c r="AT952" s="7">
        <v>-0.8846</v>
      </c>
      <c r="AU952" s="7">
        <v>-0.9032</v>
      </c>
      <c r="AV952" s="4">
        <v>5</v>
      </c>
      <c r="AW952" s="8">
        <v>287.86</v>
      </c>
      <c r="AX952" s="4">
        <v>42</v>
      </c>
      <c r="AY952" s="8">
        <v>2658.45</v>
      </c>
      <c r="AZ952" s="7">
        <v>-0.881</v>
      </c>
      <c r="BA952" s="7">
        <v>-0.8917</v>
      </c>
      <c r="BB952" s="7">
        <v>0.52</v>
      </c>
      <c r="BC952" s="4">
        <v>9</v>
      </c>
      <c r="BD952" s="8">
        <v>547.32</v>
      </c>
      <c r="BE952" s="4">
        <v>80</v>
      </c>
      <c r="BF952" s="8">
        <v>5456.41</v>
      </c>
      <c r="BG952" s="7">
        <v>-0.8875</v>
      </c>
      <c r="BH952" s="7">
        <v>-0.8997</v>
      </c>
      <c r="BI952" s="7">
        <v>0.5259</v>
      </c>
      <c r="BJ952" s="4">
        <v>3</v>
      </c>
      <c r="BK952" s="8">
        <v>149.68</v>
      </c>
      <c r="BL952" s="2" t="s">
        <v>5639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337</v>
      </c>
      <c r="BV952" s="2" t="s">
        <v>237</v>
      </c>
      <c r="BW952" s="2" t="s">
        <v>226</v>
      </c>
      <c r="BX952" s="2" t="s">
        <v>226</v>
      </c>
      <c r="BY952" s="2" t="s">
        <v>238</v>
      </c>
      <c r="BZ952" s="2" t="s">
        <v>226</v>
      </c>
      <c r="CA952" s="4">
        <v>1</v>
      </c>
      <c r="CB952" s="8">
        <v>68.04</v>
      </c>
      <c r="CC952" s="4">
        <v>13</v>
      </c>
      <c r="CD952" s="8">
        <v>884.52</v>
      </c>
      <c r="CE952" s="7">
        <v>-0.9231</v>
      </c>
      <c r="CF952" s="7">
        <v>-0.9231</v>
      </c>
      <c r="CG952" s="2" t="s">
        <v>239</v>
      </c>
      <c r="CH952" s="2" t="s">
        <v>237</v>
      </c>
      <c r="CI952" s="2" t="s">
        <v>327</v>
      </c>
      <c r="CJ952" s="2" t="s">
        <v>410</v>
      </c>
      <c r="CK952" s="2" t="s">
        <v>238</v>
      </c>
      <c r="CL952" s="2" t="s">
        <v>226</v>
      </c>
      <c r="CM952" s="4">
        <v>2</v>
      </c>
      <c r="CN952" s="8">
        <v>81.64</v>
      </c>
      <c r="CO952" s="4">
        <v>1</v>
      </c>
      <c r="CP952" s="8">
        <v>40.82</v>
      </c>
      <c r="CQ952" s="7">
        <v>1</v>
      </c>
      <c r="CR952" s="7">
        <v>1</v>
      </c>
      <c r="CS952" s="2" t="s">
        <v>239</v>
      </c>
      <c r="CT952" s="2" t="s">
        <v>237</v>
      </c>
      <c r="CU952" s="2" t="s">
        <v>413</v>
      </c>
      <c r="CV952" s="2" t="s">
        <v>2267</v>
      </c>
      <c r="CW952" s="2" t="s">
        <v>238</v>
      </c>
      <c r="CX952" s="2" t="s">
        <v>226</v>
      </c>
      <c r="CY952" s="4"/>
      <c r="CZ952" s="8"/>
      <c r="DA952" s="4">
        <v>7</v>
      </c>
      <c r="DB952" s="8">
        <v>318.78</v>
      </c>
      <c r="DC952" s="7">
        <v>-1</v>
      </c>
      <c r="DD952" s="7">
        <v>-1</v>
      </c>
      <c r="DE952" s="2" t="s">
        <v>239</v>
      </c>
      <c r="DF952" s="2" t="s">
        <v>237</v>
      </c>
      <c r="DG952" s="2" t="s">
        <v>376</v>
      </c>
      <c r="DH952" s="2" t="s">
        <v>929</v>
      </c>
      <c r="DI952" s="2" t="s">
        <v>291</v>
      </c>
      <c r="DJ952" s="2" t="s">
        <v>226</v>
      </c>
      <c r="DK952" s="4"/>
      <c r="DL952" s="8"/>
      <c r="DM952" s="4">
        <v>1</v>
      </c>
      <c r="DN952" s="8">
        <v>37.8</v>
      </c>
      <c r="DO952" s="7">
        <v>-1</v>
      </c>
      <c r="DP952" s="7">
        <v>-1</v>
      </c>
      <c r="DQ952" s="2" t="s">
        <v>239</v>
      </c>
      <c r="DR952" s="2" t="s">
        <v>237</v>
      </c>
      <c r="DS952" s="2" t="s">
        <v>413</v>
      </c>
      <c r="DT952" s="2" t="s">
        <v>2217</v>
      </c>
      <c r="DU952" s="2" t="s">
        <v>291</v>
      </c>
      <c r="DV952" s="2" t="s">
        <v>226</v>
      </c>
      <c r="DW952" s="4"/>
      <c r="DX952" s="8"/>
      <c r="DY952" s="4">
        <v>4</v>
      </c>
      <c r="DZ952" s="8">
        <v>264.6</v>
      </c>
      <c r="EA952" s="7">
        <v>-1</v>
      </c>
      <c r="EB952" s="7">
        <v>-1</v>
      </c>
      <c r="EC952" s="2" t="s">
        <v>239</v>
      </c>
      <c r="ED952" s="2" t="s">
        <v>237</v>
      </c>
      <c r="EE952" s="2" t="s">
        <v>379</v>
      </c>
      <c r="EF952" s="2" t="s">
        <v>5342</v>
      </c>
      <c r="EG952" s="2" t="s">
        <v>238</v>
      </c>
      <c r="EH952" s="2" t="s">
        <v>226</v>
      </c>
      <c r="EI952" s="4"/>
      <c r="EJ952" s="8"/>
      <c r="EK952" s="4"/>
      <c r="EL952" s="8"/>
      <c r="EM952" s="7"/>
      <c r="EN952" s="7"/>
      <c r="EO952" s="2" t="s">
        <v>239</v>
      </c>
      <c r="EP952" s="2" t="s">
        <v>237</v>
      </c>
      <c r="EQ952" s="2" t="s">
        <v>413</v>
      </c>
      <c r="ER952" s="2" t="s">
        <v>778</v>
      </c>
      <c r="ES952" s="2" t="s">
        <v>238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239</v>
      </c>
      <c r="FB952" s="2" t="s">
        <v>237</v>
      </c>
      <c r="FC952" s="2" t="s">
        <v>456</v>
      </c>
      <c r="FD952" s="2" t="s">
        <v>2573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237</v>
      </c>
      <c r="FO952" s="2" t="s">
        <v>413</v>
      </c>
      <c r="FP952" s="2" t="s">
        <v>226</v>
      </c>
      <c r="FQ952" s="2" t="s">
        <v>238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226</v>
      </c>
      <c r="FZ952" s="2" t="s">
        <v>226</v>
      </c>
      <c r="GA952" s="2" t="s">
        <v>226</v>
      </c>
      <c r="GB952" s="2" t="s">
        <v>226</v>
      </c>
      <c r="GC952" s="2" t="s">
        <v>226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252</v>
      </c>
      <c r="GL952" s="2" t="s">
        <v>237</v>
      </c>
      <c r="GM952" s="2" t="s">
        <v>226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266</v>
      </c>
      <c r="GX952" s="2" t="s">
        <v>237</v>
      </c>
      <c r="GY952" s="2" t="s">
        <v>226</v>
      </c>
      <c r="GZ952" s="2" t="s">
        <v>226</v>
      </c>
      <c r="HA952" s="2" t="s">
        <v>238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252</v>
      </c>
      <c r="HJ952" s="2" t="s">
        <v>237</v>
      </c>
      <c r="HK952" s="2" t="s">
        <v>226</v>
      </c>
      <c r="HL952" s="2" t="s">
        <v>226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236</v>
      </c>
      <c r="HV952" s="2" t="s">
        <v>237</v>
      </c>
      <c r="HW952" s="2" t="s">
        <v>226</v>
      </c>
      <c r="HX952" s="2" t="s">
        <v>226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252</v>
      </c>
      <c r="IH952" s="2" t="s">
        <v>237</v>
      </c>
      <c r="II952" s="2" t="s">
        <v>226</v>
      </c>
      <c r="IJ952" s="2" t="s">
        <v>226</v>
      </c>
      <c r="IK952" s="2" t="s">
        <v>238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252</v>
      </c>
      <c r="IT952" s="2" t="s">
        <v>237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252</v>
      </c>
      <c r="JF952" s="2" t="s">
        <v>237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239</v>
      </c>
      <c r="JR952" s="2" t="s">
        <v>237</v>
      </c>
      <c r="JS952" s="2" t="s">
        <v>413</v>
      </c>
      <c r="JT952" s="2" t="s">
        <v>509</v>
      </c>
      <c r="JU952" s="2" t="s">
        <v>238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236</v>
      </c>
      <c r="KD952" s="2" t="s">
        <v>237</v>
      </c>
      <c r="KE952" s="2" t="s">
        <v>226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252</v>
      </c>
      <c r="KP952" s="2" t="s">
        <v>237</v>
      </c>
      <c r="KQ952" s="2" t="s">
        <v>226</v>
      </c>
      <c r="KR952" s="2" t="s">
        <v>226</v>
      </c>
      <c r="KS952" s="2" t="s">
        <v>238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252</v>
      </c>
      <c r="LB952" s="2" t="s">
        <v>237</v>
      </c>
      <c r="LC952" s="2" t="s">
        <v>226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252</v>
      </c>
      <c r="LN952" s="2" t="s">
        <v>237</v>
      </c>
      <c r="LO952" s="2" t="s">
        <v>226</v>
      </c>
      <c r="LP952" s="2" t="s">
        <v>226</v>
      </c>
      <c r="LQ952" s="2" t="s">
        <v>238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226</v>
      </c>
      <c r="ML952" s="2" t="s">
        <v>226</v>
      </c>
      <c r="MM952" s="2" t="s">
        <v>226</v>
      </c>
      <c r="MN952" s="2" t="s">
        <v>226</v>
      </c>
      <c r="MO952" s="2" t="s">
        <v>226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239</v>
      </c>
      <c r="MX952" s="2" t="s">
        <v>237</v>
      </c>
      <c r="MY952" s="2" t="s">
        <v>777</v>
      </c>
      <c r="MZ952" s="2" t="s">
        <v>226</v>
      </c>
      <c r="NA952" s="2" t="s">
        <v>238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239</v>
      </c>
      <c r="NJ952" s="2" t="s">
        <v>237</v>
      </c>
      <c r="NK952" s="2" t="s">
        <v>390</v>
      </c>
      <c r="NL952" s="2" t="s">
        <v>408</v>
      </c>
      <c r="NM952" s="2" t="s">
        <v>291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239</v>
      </c>
      <c r="NV952" s="2" t="s">
        <v>237</v>
      </c>
      <c r="NW952" s="2" t="s">
        <v>392</v>
      </c>
      <c r="NX952" s="2" t="s">
        <v>3115</v>
      </c>
      <c r="NY952" s="2" t="s">
        <v>238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252</v>
      </c>
      <c r="OH952" s="2" t="s">
        <v>237</v>
      </c>
      <c r="OI952" s="2" t="s">
        <v>226</v>
      </c>
      <c r="OJ952" s="2" t="s">
        <v>226</v>
      </c>
      <c r="OK952" s="2" t="s">
        <v>238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252</v>
      </c>
      <c r="OT952" s="2" t="s">
        <v>237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226</v>
      </c>
      <c r="PF952" s="2" t="s">
        <v>226</v>
      </c>
      <c r="PG952" s="2" t="s">
        <v>226</v>
      </c>
      <c r="PH952" s="2" t="s">
        <v>226</v>
      </c>
      <c r="PI952" s="2" t="s">
        <v>226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266</v>
      </c>
      <c r="QD952" s="2" t="s">
        <v>237</v>
      </c>
      <c r="QE952" s="2" t="s">
        <v>226</v>
      </c>
      <c r="QF952" s="2" t="s">
        <v>226</v>
      </c>
      <c r="QG952" s="2" t="s">
        <v>238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252</v>
      </c>
      <c r="QP952" s="2" t="s">
        <v>237</v>
      </c>
      <c r="QQ952" s="2" t="s">
        <v>226</v>
      </c>
      <c r="QR952" s="2" t="s">
        <v>226</v>
      </c>
      <c r="QS952" s="2" t="s">
        <v>238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266</v>
      </c>
      <c r="RB952" s="2" t="s">
        <v>237</v>
      </c>
      <c r="RC952" s="2" t="s">
        <v>226</v>
      </c>
      <c r="RD952" s="2" t="s">
        <v>226</v>
      </c>
      <c r="RE952" s="2" t="s">
        <v>238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226</v>
      </c>
      <c r="RN952" s="2" t="s">
        <v>226</v>
      </c>
      <c r="RO952" s="2" t="s">
        <v>226</v>
      </c>
      <c r="RP952" s="2" t="s">
        <v>226</v>
      </c>
      <c r="RQ952" s="2" t="s">
        <v>226</v>
      </c>
      <c r="RR952" s="2" t="s">
        <v>226</v>
      </c>
      <c r="RS952" s="4"/>
      <c r="RT952" s="8"/>
      <c r="RU952" s="4"/>
      <c r="RV952" s="8"/>
      <c r="RW952" s="7"/>
      <c r="RX952" s="7"/>
      <c r="RY952" s="2" t="s">
        <v>252</v>
      </c>
      <c r="RZ952" s="2" t="s">
        <v>237</v>
      </c>
      <c r="SA952" s="2" t="s">
        <v>226</v>
      </c>
      <c r="SB952" s="2" t="s">
        <v>226</v>
      </c>
      <c r="SC952" s="2" t="s">
        <v>238</v>
      </c>
      <c r="SD952" s="2" t="s">
        <v>226</v>
      </c>
      <c r="SE952" s="4">
        <v>4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</row>
    <row r="953">
      <c r="A953" s="2" t="s">
        <v>5640</v>
      </c>
      <c r="B953" s="2" t="s">
        <v>577</v>
      </c>
      <c r="C953" s="2" t="s">
        <v>5194</v>
      </c>
      <c r="D953" s="2" t="s">
        <v>486</v>
      </c>
      <c r="E953" s="2" t="s">
        <v>3495</v>
      </c>
      <c r="F953" s="2" t="s">
        <v>5380</v>
      </c>
      <c r="G953" s="2" t="s">
        <v>5381</v>
      </c>
      <c r="H953" s="2" t="s">
        <v>5382</v>
      </c>
      <c r="I953" s="2" t="s">
        <v>5638</v>
      </c>
      <c r="J953" s="2" t="s">
        <v>268</v>
      </c>
      <c r="K953" s="2" t="s">
        <v>282</v>
      </c>
      <c r="L953" s="3">
        <v>70</v>
      </c>
      <c r="M953" s="3">
        <v>73.5</v>
      </c>
      <c r="N953" s="3">
        <v>139.99</v>
      </c>
      <c r="O953" s="2" t="s">
        <v>283</v>
      </c>
      <c r="P953" s="2" t="s">
        <v>284</v>
      </c>
      <c r="Q953" s="2" t="s">
        <v>225</v>
      </c>
      <c r="R953" s="2" t="s">
        <v>226</v>
      </c>
      <c r="S953" s="2" t="s">
        <v>5384</v>
      </c>
      <c r="T953" s="2" t="s">
        <v>226</v>
      </c>
      <c r="U953" s="2" t="s">
        <v>229</v>
      </c>
      <c r="V953" s="2" t="s">
        <v>230</v>
      </c>
      <c r="W953" s="2" t="s">
        <v>971</v>
      </c>
      <c r="X953" s="2" t="s">
        <v>2080</v>
      </c>
      <c r="Y953" s="2" t="s">
        <v>413</v>
      </c>
      <c r="Z953" s="4"/>
      <c r="AA953" s="4">
        <f>=ROUNDDOWN({0},0)</f>
      </c>
      <c r="AB953" s="5">
        <v>35.4</v>
      </c>
      <c r="AC953" s="2" t="s">
        <v>226</v>
      </c>
      <c r="AD953" s="4"/>
      <c r="AE953" s="4"/>
      <c r="AF953" s="6">
        <v>65</v>
      </c>
      <c r="AG953" s="6"/>
      <c r="AH953" s="7">
        <v>0.2024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>
        <v>2</v>
      </c>
      <c r="AQ953" s="8">
        <v>138.18</v>
      </c>
      <c r="AR953" s="4">
        <v>16</v>
      </c>
      <c r="AS953" s="8">
        <v>1111.93</v>
      </c>
      <c r="AT953" s="7">
        <v>-0.875</v>
      </c>
      <c r="AU953" s="7">
        <v>-0.8757</v>
      </c>
      <c r="AV953" s="4" t="s">
        <v>226</v>
      </c>
      <c r="AW953" s="8" t="s">
        <v>226</v>
      </c>
      <c r="AX953" s="4" t="s">
        <v>226</v>
      </c>
      <c r="AY953" s="8" t="s">
        <v>226</v>
      </c>
      <c r="AZ953" s="7" t="s">
        <v>226</v>
      </c>
      <c r="BA953" s="7" t="s">
        <v>226</v>
      </c>
      <c r="BB953" s="7">
        <v>0.48</v>
      </c>
      <c r="BC953" s="4" t="s">
        <v>226</v>
      </c>
      <c r="BD953" s="8" t="s">
        <v>226</v>
      </c>
      <c r="BE953" s="4" t="s">
        <v>226</v>
      </c>
      <c r="BF953" s="8" t="s">
        <v>226</v>
      </c>
      <c r="BG953" s="7" t="s">
        <v>226</v>
      </c>
      <c r="BH953" s="7" t="s">
        <v>226</v>
      </c>
      <c r="BI953" s="7" t="s">
        <v>226</v>
      </c>
      <c r="BJ953" s="4">
        <v>2</v>
      </c>
      <c r="BK953" s="8">
        <v>138.18</v>
      </c>
      <c r="BL953" s="2" t="s">
        <v>5641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337</v>
      </c>
      <c r="BV953" s="2" t="s">
        <v>237</v>
      </c>
      <c r="BW953" s="2" t="s">
        <v>226</v>
      </c>
      <c r="BX953" s="2" t="s">
        <v>226</v>
      </c>
      <c r="BY953" s="2" t="s">
        <v>238</v>
      </c>
      <c r="BZ953" s="2" t="s">
        <v>226</v>
      </c>
      <c r="CA953" s="4"/>
      <c r="CB953" s="8"/>
      <c r="CC953" s="4">
        <v>5</v>
      </c>
      <c r="CD953" s="8">
        <v>396.9</v>
      </c>
      <c r="CE953" s="7">
        <v>-1</v>
      </c>
      <c r="CF953" s="7">
        <v>-1</v>
      </c>
      <c r="CG953" s="2" t="s">
        <v>239</v>
      </c>
      <c r="CH953" s="2" t="s">
        <v>237</v>
      </c>
      <c r="CI953" s="2" t="s">
        <v>327</v>
      </c>
      <c r="CJ953" s="2" t="s">
        <v>3690</v>
      </c>
      <c r="CK953" s="2" t="s">
        <v>238</v>
      </c>
      <c r="CL953" s="2" t="s">
        <v>226</v>
      </c>
      <c r="CM953" s="4"/>
      <c r="CN953" s="8"/>
      <c r="CO953" s="4">
        <v>1</v>
      </c>
      <c r="CP953" s="8">
        <v>47.63</v>
      </c>
      <c r="CQ953" s="7">
        <v>-1</v>
      </c>
      <c r="CR953" s="7">
        <v>-1</v>
      </c>
      <c r="CS953" s="2" t="s">
        <v>239</v>
      </c>
      <c r="CT953" s="2" t="s">
        <v>237</v>
      </c>
      <c r="CU953" s="2" t="s">
        <v>413</v>
      </c>
      <c r="CV953" s="2" t="s">
        <v>556</v>
      </c>
      <c r="CW953" s="2" t="s">
        <v>238</v>
      </c>
      <c r="CX953" s="2" t="s">
        <v>226</v>
      </c>
      <c r="CY953" s="4"/>
      <c r="CZ953" s="8"/>
      <c r="DA953" s="4">
        <v>3</v>
      </c>
      <c r="DB953" s="8">
        <v>177.87</v>
      </c>
      <c r="DC953" s="7">
        <v>-1</v>
      </c>
      <c r="DD953" s="7">
        <v>-1</v>
      </c>
      <c r="DE953" s="2" t="s">
        <v>239</v>
      </c>
      <c r="DF953" s="2" t="s">
        <v>237</v>
      </c>
      <c r="DG953" s="2" t="s">
        <v>376</v>
      </c>
      <c r="DH953" s="2" t="s">
        <v>938</v>
      </c>
      <c r="DI953" s="2" t="s">
        <v>291</v>
      </c>
      <c r="DJ953" s="2" t="s">
        <v>226</v>
      </c>
      <c r="DK953" s="4"/>
      <c r="DL953" s="8"/>
      <c r="DM953" s="4">
        <v>1</v>
      </c>
      <c r="DN953" s="8">
        <v>44.1</v>
      </c>
      <c r="DO953" s="7">
        <v>-1</v>
      </c>
      <c r="DP953" s="7">
        <v>-1</v>
      </c>
      <c r="DQ953" s="2" t="s">
        <v>239</v>
      </c>
      <c r="DR953" s="2" t="s">
        <v>237</v>
      </c>
      <c r="DS953" s="2" t="s">
        <v>413</v>
      </c>
      <c r="DT953" s="2" t="s">
        <v>897</v>
      </c>
      <c r="DU953" s="2" t="s">
        <v>291</v>
      </c>
      <c r="DV953" s="2" t="s">
        <v>226</v>
      </c>
      <c r="DW953" s="4"/>
      <c r="DX953" s="8"/>
      <c r="DY953" s="4">
        <v>3</v>
      </c>
      <c r="DZ953" s="8">
        <v>231.54</v>
      </c>
      <c r="EA953" s="7">
        <v>-1</v>
      </c>
      <c r="EB953" s="7">
        <v>-1</v>
      </c>
      <c r="EC953" s="2" t="s">
        <v>239</v>
      </c>
      <c r="ED953" s="2" t="s">
        <v>237</v>
      </c>
      <c r="EE953" s="2" t="s">
        <v>379</v>
      </c>
      <c r="EF953" s="2" t="s">
        <v>897</v>
      </c>
      <c r="EG953" s="2" t="s">
        <v>238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237</v>
      </c>
      <c r="EQ953" s="2" t="s">
        <v>413</v>
      </c>
      <c r="ER953" s="2" t="s">
        <v>543</v>
      </c>
      <c r="ES953" s="2" t="s">
        <v>238</v>
      </c>
      <c r="ET953" s="2" t="s">
        <v>226</v>
      </c>
      <c r="EU953" s="4">
        <v>1</v>
      </c>
      <c r="EV953" s="8">
        <v>58.8</v>
      </c>
      <c r="EW953" s="4"/>
      <c r="EX953" s="8"/>
      <c r="EY953" s="7"/>
      <c r="EZ953" s="7"/>
      <c r="FA953" s="2" t="s">
        <v>239</v>
      </c>
      <c r="FB953" s="2" t="s">
        <v>237</v>
      </c>
      <c r="FC953" s="2" t="s">
        <v>456</v>
      </c>
      <c r="FD953" s="2" t="s">
        <v>3177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237</v>
      </c>
      <c r="FO953" s="2" t="s">
        <v>413</v>
      </c>
      <c r="FP953" s="2" t="s">
        <v>5214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226</v>
      </c>
      <c r="FZ953" s="2" t="s">
        <v>226</v>
      </c>
      <c r="GA953" s="2" t="s">
        <v>226</v>
      </c>
      <c r="GB953" s="2" t="s">
        <v>226</v>
      </c>
      <c r="GC953" s="2" t="s">
        <v>226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252</v>
      </c>
      <c r="GL953" s="2" t="s">
        <v>237</v>
      </c>
      <c r="GM953" s="2" t="s">
        <v>226</v>
      </c>
      <c r="GN953" s="2" t="s">
        <v>226</v>
      </c>
      <c r="GO953" s="2" t="s">
        <v>238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266</v>
      </c>
      <c r="GX953" s="2" t="s">
        <v>237</v>
      </c>
      <c r="GY953" s="2" t="s">
        <v>226</v>
      </c>
      <c r="GZ953" s="2" t="s">
        <v>226</v>
      </c>
      <c r="HA953" s="2" t="s">
        <v>238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252</v>
      </c>
      <c r="HJ953" s="2" t="s">
        <v>237</v>
      </c>
      <c r="HK953" s="2" t="s">
        <v>226</v>
      </c>
      <c r="HL953" s="2" t="s">
        <v>226</v>
      </c>
      <c r="HM953" s="2" t="s">
        <v>238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236</v>
      </c>
      <c r="HV953" s="2" t="s">
        <v>237</v>
      </c>
      <c r="HW953" s="2" t="s">
        <v>226</v>
      </c>
      <c r="HX953" s="2" t="s">
        <v>226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252</v>
      </c>
      <c r="IH953" s="2" t="s">
        <v>237</v>
      </c>
      <c r="II953" s="2" t="s">
        <v>226</v>
      </c>
      <c r="IJ953" s="2" t="s">
        <v>226</v>
      </c>
      <c r="IK953" s="2" t="s">
        <v>238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252</v>
      </c>
      <c r="IT953" s="2" t="s">
        <v>237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252</v>
      </c>
      <c r="JF953" s="2" t="s">
        <v>237</v>
      </c>
      <c r="JG953" s="2" t="s">
        <v>226</v>
      </c>
      <c r="JH953" s="2" t="s">
        <v>226</v>
      </c>
      <c r="JI953" s="2" t="s">
        <v>238</v>
      </c>
      <c r="JJ953" s="2" t="s">
        <v>226</v>
      </c>
      <c r="JK953" s="4">
        <v>1</v>
      </c>
      <c r="JL953" s="8">
        <v>79.38</v>
      </c>
      <c r="JM953" s="4">
        <v>2</v>
      </c>
      <c r="JN953" s="8">
        <v>158.76</v>
      </c>
      <c r="JO953" s="7">
        <v>-0.5</v>
      </c>
      <c r="JP953" s="7">
        <v>-0.5</v>
      </c>
      <c r="JQ953" s="2" t="s">
        <v>239</v>
      </c>
      <c r="JR953" s="2" t="s">
        <v>237</v>
      </c>
      <c r="JS953" s="2" t="s">
        <v>413</v>
      </c>
      <c r="JT953" s="2" t="s">
        <v>929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237</v>
      </c>
      <c r="KE953" s="2" t="s">
        <v>226</v>
      </c>
      <c r="KF953" s="2" t="s">
        <v>226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252</v>
      </c>
      <c r="KP953" s="2" t="s">
        <v>237</v>
      </c>
      <c r="KQ953" s="2" t="s">
        <v>226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252</v>
      </c>
      <c r="LB953" s="2" t="s">
        <v>237</v>
      </c>
      <c r="LC953" s="2" t="s">
        <v>226</v>
      </c>
      <c r="LD953" s="2" t="s">
        <v>226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252</v>
      </c>
      <c r="LN953" s="2" t="s">
        <v>237</v>
      </c>
      <c r="LO953" s="2" t="s">
        <v>226</v>
      </c>
      <c r="LP953" s="2" t="s">
        <v>226</v>
      </c>
      <c r="LQ953" s="2" t="s">
        <v>238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226</v>
      </c>
      <c r="ML953" s="2" t="s">
        <v>226</v>
      </c>
      <c r="MM953" s="2" t="s">
        <v>226</v>
      </c>
      <c r="MN953" s="2" t="s">
        <v>226</v>
      </c>
      <c r="MO953" s="2" t="s">
        <v>226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239</v>
      </c>
      <c r="MX953" s="2" t="s">
        <v>237</v>
      </c>
      <c r="MY953" s="2" t="s">
        <v>777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239</v>
      </c>
      <c r="NJ953" s="2" t="s">
        <v>237</v>
      </c>
      <c r="NK953" s="2" t="s">
        <v>390</v>
      </c>
      <c r="NL953" s="2" t="s">
        <v>3011</v>
      </c>
      <c r="NM953" s="2" t="s">
        <v>291</v>
      </c>
      <c r="NN953" s="2" t="s">
        <v>226</v>
      </c>
      <c r="NO953" s="4"/>
      <c r="NP953" s="8"/>
      <c r="NQ953" s="4">
        <v>1</v>
      </c>
      <c r="NR953" s="8">
        <v>55.13</v>
      </c>
      <c r="NS953" s="7">
        <v>-1</v>
      </c>
      <c r="NT953" s="7">
        <v>-1</v>
      </c>
      <c r="NU953" s="2" t="s">
        <v>239</v>
      </c>
      <c r="NV953" s="2" t="s">
        <v>237</v>
      </c>
      <c r="NW953" s="2" t="s">
        <v>392</v>
      </c>
      <c r="NX953" s="2" t="s">
        <v>2214</v>
      </c>
      <c r="NY953" s="2" t="s">
        <v>238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252</v>
      </c>
      <c r="OH953" s="2" t="s">
        <v>237</v>
      </c>
      <c r="OI953" s="2" t="s">
        <v>226</v>
      </c>
      <c r="OJ953" s="2" t="s">
        <v>226</v>
      </c>
      <c r="OK953" s="2" t="s">
        <v>238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252</v>
      </c>
      <c r="OT953" s="2" t="s">
        <v>237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226</v>
      </c>
      <c r="PF953" s="2" t="s">
        <v>226</v>
      </c>
      <c r="PG953" s="2" t="s">
        <v>226</v>
      </c>
      <c r="PH953" s="2" t="s">
        <v>226</v>
      </c>
      <c r="PI953" s="2" t="s">
        <v>226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266</v>
      </c>
      <c r="QD953" s="2" t="s">
        <v>237</v>
      </c>
      <c r="QE953" s="2" t="s">
        <v>226</v>
      </c>
      <c r="QF953" s="2" t="s">
        <v>226</v>
      </c>
      <c r="QG953" s="2" t="s">
        <v>238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252</v>
      </c>
      <c r="QP953" s="2" t="s">
        <v>237</v>
      </c>
      <c r="QQ953" s="2" t="s">
        <v>226</v>
      </c>
      <c r="QR953" s="2" t="s">
        <v>226</v>
      </c>
      <c r="QS953" s="2" t="s">
        <v>238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266</v>
      </c>
      <c r="RB953" s="2" t="s">
        <v>237</v>
      </c>
      <c r="RC953" s="2" t="s">
        <v>226</v>
      </c>
      <c r="RD953" s="2" t="s">
        <v>226</v>
      </c>
      <c r="RE953" s="2" t="s">
        <v>238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226</v>
      </c>
      <c r="RN953" s="2" t="s">
        <v>226</v>
      </c>
      <c r="RO953" s="2" t="s">
        <v>226</v>
      </c>
      <c r="RP953" s="2" t="s">
        <v>226</v>
      </c>
      <c r="RQ953" s="2" t="s">
        <v>226</v>
      </c>
      <c r="RR953" s="2" t="s">
        <v>226</v>
      </c>
      <c r="RS953" s="4"/>
      <c r="RT953" s="8"/>
      <c r="RU953" s="4"/>
      <c r="RV953" s="8"/>
      <c r="RW953" s="7"/>
      <c r="RX953" s="7"/>
      <c r="RY953" s="2" t="s">
        <v>252</v>
      </c>
      <c r="RZ953" s="2" t="s">
        <v>237</v>
      </c>
      <c r="SA953" s="2" t="s">
        <v>226</v>
      </c>
      <c r="SB953" s="2" t="s">
        <v>226</v>
      </c>
      <c r="SC953" s="2" t="s">
        <v>238</v>
      </c>
      <c r="SD953" s="2" t="s">
        <v>226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</row>
    <row r="954">
      <c r="A954" s="2" t="s">
        <v>5642</v>
      </c>
      <c r="B954" s="2" t="s">
        <v>577</v>
      </c>
      <c r="C954" s="2" t="s">
        <v>5194</v>
      </c>
      <c r="D954" s="2" t="s">
        <v>486</v>
      </c>
      <c r="E954" s="2" t="s">
        <v>3495</v>
      </c>
      <c r="F954" s="2" t="s">
        <v>5380</v>
      </c>
      <c r="G954" s="2" t="s">
        <v>5381</v>
      </c>
      <c r="H954" s="2" t="s">
        <v>5382</v>
      </c>
      <c r="I954" s="2" t="s">
        <v>5638</v>
      </c>
      <c r="J954" s="2" t="s">
        <v>221</v>
      </c>
      <c r="K954" s="2" t="s">
        <v>468</v>
      </c>
      <c r="L954" s="3">
        <v>60</v>
      </c>
      <c r="M954" s="3">
        <v>63</v>
      </c>
      <c r="N954" s="3">
        <v>119.99</v>
      </c>
      <c r="O954" s="2" t="s">
        <v>302</v>
      </c>
      <c r="P954" s="2" t="s">
        <v>284</v>
      </c>
      <c r="Q954" s="2" t="s">
        <v>225</v>
      </c>
      <c r="R954" s="2" t="s">
        <v>226</v>
      </c>
      <c r="S954" s="2" t="s">
        <v>5389</v>
      </c>
      <c r="T954" s="2" t="s">
        <v>226</v>
      </c>
      <c r="U954" s="2" t="s">
        <v>229</v>
      </c>
      <c r="V954" s="2" t="s">
        <v>230</v>
      </c>
      <c r="W954" s="2" t="s">
        <v>971</v>
      </c>
      <c r="X954" s="2" t="s">
        <v>2080</v>
      </c>
      <c r="Y954" s="2" t="s">
        <v>413</v>
      </c>
      <c r="Z954" s="4">
        <v>2</v>
      </c>
      <c r="AA954" s="4">
        <f>=ROUNDDOWN(0.0225225225225225,0)</f>
      </c>
      <c r="AB954" s="5">
        <v>88.8</v>
      </c>
      <c r="AC954" s="2" t="s">
        <v>226</v>
      </c>
      <c r="AD954" s="4"/>
      <c r="AE954" s="4"/>
      <c r="AF954" s="6">
        <v>65</v>
      </c>
      <c r="AG954" s="6"/>
      <c r="AH954" s="7">
        <v>0.6071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/>
      <c r="AQ954" s="8"/>
      <c r="AR954" s="4">
        <v>20</v>
      </c>
      <c r="AS954" s="8">
        <v>1351.96</v>
      </c>
      <c r="AT954" s="7">
        <v>-1</v>
      </c>
      <c r="AU954" s="7">
        <v>-1</v>
      </c>
      <c r="AV954" s="4">
        <v>4</v>
      </c>
      <c r="AW954" s="8">
        <v>259.46</v>
      </c>
      <c r="AX954" s="4">
        <v>38</v>
      </c>
      <c r="AY954" s="8">
        <v>2797.96</v>
      </c>
      <c r="AZ954" s="7">
        <v>-0.8947</v>
      </c>
      <c r="BA954" s="7">
        <v>-0.9073</v>
      </c>
      <c r="BB954" s="7"/>
      <c r="BC954" s="4" t="s">
        <v>226</v>
      </c>
      <c r="BD954" s="8" t="s">
        <v>226</v>
      </c>
      <c r="BE954" s="4" t="s">
        <v>226</v>
      </c>
      <c r="BF954" s="8" t="s">
        <v>226</v>
      </c>
      <c r="BG954" s="7" t="s">
        <v>226</v>
      </c>
      <c r="BH954" s="7" t="s">
        <v>226</v>
      </c>
      <c r="BI954" s="7">
        <v>0.4741</v>
      </c>
      <c r="BJ954" s="4"/>
      <c r="BK954" s="8"/>
      <c r="BL954" s="2" t="s">
        <v>5643</v>
      </c>
      <c r="BM954" s="7"/>
      <c r="BN954" s="7"/>
      <c r="BO954" s="4"/>
      <c r="BP954" s="8"/>
      <c r="BQ954" s="4"/>
      <c r="BR954" s="8"/>
      <c r="BS954" s="7"/>
      <c r="BT954" s="7"/>
      <c r="BU954" s="2" t="s">
        <v>337</v>
      </c>
      <c r="BV954" s="2" t="s">
        <v>237</v>
      </c>
      <c r="BW954" s="2" t="s">
        <v>226</v>
      </c>
      <c r="BX954" s="2" t="s">
        <v>226</v>
      </c>
      <c r="BY954" s="2" t="s">
        <v>238</v>
      </c>
      <c r="BZ954" s="2" t="s">
        <v>226</v>
      </c>
      <c r="CA954" s="4"/>
      <c r="CB954" s="8"/>
      <c r="CC954" s="4">
        <v>14</v>
      </c>
      <c r="CD954" s="8">
        <v>952.56</v>
      </c>
      <c r="CE954" s="7">
        <v>-1</v>
      </c>
      <c r="CF954" s="7">
        <v>-1</v>
      </c>
      <c r="CG954" s="2" t="s">
        <v>239</v>
      </c>
      <c r="CH954" s="2" t="s">
        <v>237</v>
      </c>
      <c r="CI954" s="2" t="s">
        <v>327</v>
      </c>
      <c r="CJ954" s="2" t="s">
        <v>414</v>
      </c>
      <c r="CK954" s="2" t="s">
        <v>238</v>
      </c>
      <c r="CL954" s="2" t="s">
        <v>226</v>
      </c>
      <c r="CM954" s="4"/>
      <c r="CN954" s="8"/>
      <c r="CO954" s="4"/>
      <c r="CP954" s="8"/>
      <c r="CQ954" s="7"/>
      <c r="CR954" s="7"/>
      <c r="CS954" s="2" t="s">
        <v>239</v>
      </c>
      <c r="CT954" s="2" t="s">
        <v>237</v>
      </c>
      <c r="CU954" s="2" t="s">
        <v>413</v>
      </c>
      <c r="CV954" s="2" t="s">
        <v>463</v>
      </c>
      <c r="CW954" s="2" t="s">
        <v>238</v>
      </c>
      <c r="CX954" s="2" t="s">
        <v>226</v>
      </c>
      <c r="CY954" s="4"/>
      <c r="CZ954" s="8"/>
      <c r="DA954" s="4">
        <v>2</v>
      </c>
      <c r="DB954" s="8">
        <v>138.6</v>
      </c>
      <c r="DC954" s="7">
        <v>-1</v>
      </c>
      <c r="DD954" s="7">
        <v>-1</v>
      </c>
      <c r="DE954" s="2" t="s">
        <v>239</v>
      </c>
      <c r="DF954" s="2" t="s">
        <v>237</v>
      </c>
      <c r="DG954" s="2" t="s">
        <v>376</v>
      </c>
      <c r="DH954" s="2" t="s">
        <v>309</v>
      </c>
      <c r="DI954" s="2" t="s">
        <v>238</v>
      </c>
      <c r="DJ954" s="2" t="s">
        <v>226</v>
      </c>
      <c r="DK954" s="4"/>
      <c r="DL954" s="8"/>
      <c r="DM954" s="4"/>
      <c r="DN954" s="8"/>
      <c r="DO954" s="7"/>
      <c r="DP954" s="7"/>
      <c r="DQ954" s="2" t="s">
        <v>239</v>
      </c>
      <c r="DR954" s="2" t="s">
        <v>237</v>
      </c>
      <c r="DS954" s="2" t="s">
        <v>413</v>
      </c>
      <c r="DT954" s="2" t="s">
        <v>915</v>
      </c>
      <c r="DU954" s="2" t="s">
        <v>291</v>
      </c>
      <c r="DV954" s="2" t="s">
        <v>226</v>
      </c>
      <c r="DW954" s="4"/>
      <c r="DX954" s="8"/>
      <c r="DY954" s="4">
        <v>2</v>
      </c>
      <c r="DZ954" s="8">
        <v>132.3</v>
      </c>
      <c r="EA954" s="7">
        <v>-1</v>
      </c>
      <c r="EB954" s="7">
        <v>-1</v>
      </c>
      <c r="EC954" s="2" t="s">
        <v>239</v>
      </c>
      <c r="ED954" s="2" t="s">
        <v>237</v>
      </c>
      <c r="EE954" s="2" t="s">
        <v>379</v>
      </c>
      <c r="EF954" s="2" t="s">
        <v>4110</v>
      </c>
      <c r="EG954" s="2" t="s">
        <v>238</v>
      </c>
      <c r="EH954" s="2" t="s">
        <v>226</v>
      </c>
      <c r="EI954" s="4"/>
      <c r="EJ954" s="8"/>
      <c r="EK954" s="4"/>
      <c r="EL954" s="8"/>
      <c r="EM954" s="7"/>
      <c r="EN954" s="7"/>
      <c r="EO954" s="2" t="s">
        <v>239</v>
      </c>
      <c r="EP954" s="2" t="s">
        <v>237</v>
      </c>
      <c r="EQ954" s="2" t="s">
        <v>413</v>
      </c>
      <c r="ER954" s="2" t="s">
        <v>553</v>
      </c>
      <c r="ES954" s="2" t="s">
        <v>238</v>
      </c>
      <c r="ET954" s="2" t="s">
        <v>226</v>
      </c>
      <c r="EU954" s="4"/>
      <c r="EV954" s="8"/>
      <c r="EW954" s="4">
        <v>1</v>
      </c>
      <c r="EX954" s="8">
        <v>63</v>
      </c>
      <c r="EY954" s="7">
        <v>-1</v>
      </c>
      <c r="EZ954" s="7">
        <v>-1</v>
      </c>
      <c r="FA954" s="2" t="s">
        <v>239</v>
      </c>
      <c r="FB954" s="2" t="s">
        <v>237</v>
      </c>
      <c r="FC954" s="2" t="s">
        <v>456</v>
      </c>
      <c r="FD954" s="2" t="s">
        <v>1750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237</v>
      </c>
      <c r="FO954" s="2" t="s">
        <v>413</v>
      </c>
      <c r="FP954" s="2" t="s">
        <v>226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226</v>
      </c>
      <c r="FZ954" s="2" t="s">
        <v>226</v>
      </c>
      <c r="GA954" s="2" t="s">
        <v>226</v>
      </c>
      <c r="GB954" s="2" t="s">
        <v>226</v>
      </c>
      <c r="GC954" s="2" t="s">
        <v>226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252</v>
      </c>
      <c r="GL954" s="2" t="s">
        <v>237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/>
      <c r="GT954" s="8"/>
      <c r="GU954" s="7"/>
      <c r="GV954" s="7"/>
      <c r="GW954" s="2" t="s">
        <v>266</v>
      </c>
      <c r="GX954" s="2" t="s">
        <v>237</v>
      </c>
      <c r="GY954" s="2" t="s">
        <v>226</v>
      </c>
      <c r="GZ954" s="2" t="s">
        <v>226</v>
      </c>
      <c r="HA954" s="2" t="s">
        <v>238</v>
      </c>
      <c r="HB954" s="2" t="s">
        <v>226</v>
      </c>
      <c r="HC954" s="4"/>
      <c r="HD954" s="8"/>
      <c r="HE954" s="4"/>
      <c r="HF954" s="8"/>
      <c r="HG954" s="7"/>
      <c r="HH954" s="7"/>
      <c r="HI954" s="2" t="s">
        <v>252</v>
      </c>
      <c r="HJ954" s="2" t="s">
        <v>237</v>
      </c>
      <c r="HK954" s="2" t="s">
        <v>226</v>
      </c>
      <c r="HL954" s="2" t="s">
        <v>226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236</v>
      </c>
      <c r="HV954" s="2" t="s">
        <v>237</v>
      </c>
      <c r="HW954" s="2" t="s">
        <v>226</v>
      </c>
      <c r="HX954" s="2" t="s">
        <v>226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252</v>
      </c>
      <c r="IH954" s="2" t="s">
        <v>237</v>
      </c>
      <c r="II954" s="2" t="s">
        <v>226</v>
      </c>
      <c r="IJ954" s="2" t="s">
        <v>226</v>
      </c>
      <c r="IK954" s="2" t="s">
        <v>238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252</v>
      </c>
      <c r="IT954" s="2" t="s">
        <v>237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237</v>
      </c>
      <c r="JG954" s="2" t="s">
        <v>226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239</v>
      </c>
      <c r="JR954" s="2" t="s">
        <v>237</v>
      </c>
      <c r="JS954" s="2" t="s">
        <v>413</v>
      </c>
      <c r="JT954" s="2" t="s">
        <v>1759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237</v>
      </c>
      <c r="KE954" s="2" t="s">
        <v>226</v>
      </c>
      <c r="KF954" s="2" t="s">
        <v>226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252</v>
      </c>
      <c r="KP954" s="2" t="s">
        <v>237</v>
      </c>
      <c r="KQ954" s="2" t="s">
        <v>226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252</v>
      </c>
      <c r="LB954" s="2" t="s">
        <v>237</v>
      </c>
      <c r="LC954" s="2" t="s">
        <v>226</v>
      </c>
      <c r="LD954" s="2" t="s">
        <v>226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252</v>
      </c>
      <c r="LN954" s="2" t="s">
        <v>237</v>
      </c>
      <c r="LO954" s="2" t="s">
        <v>226</v>
      </c>
      <c r="LP954" s="2" t="s">
        <v>226</v>
      </c>
      <c r="LQ954" s="2" t="s">
        <v>238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226</v>
      </c>
      <c r="MA954" s="2" t="s">
        <v>226</v>
      </c>
      <c r="MB954" s="2" t="s">
        <v>226</v>
      </c>
      <c r="MC954" s="2" t="s">
        <v>226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226</v>
      </c>
      <c r="ML954" s="2" t="s">
        <v>226</v>
      </c>
      <c r="MM954" s="2" t="s">
        <v>226</v>
      </c>
      <c r="MN954" s="2" t="s">
        <v>226</v>
      </c>
      <c r="MO954" s="2" t="s">
        <v>226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239</v>
      </c>
      <c r="MX954" s="2" t="s">
        <v>237</v>
      </c>
      <c r="MY954" s="2" t="s">
        <v>777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>
        <v>1</v>
      </c>
      <c r="NF954" s="8">
        <v>65.5</v>
      </c>
      <c r="NG954" s="7">
        <v>-1</v>
      </c>
      <c r="NH954" s="7">
        <v>-1</v>
      </c>
      <c r="NI954" s="2" t="s">
        <v>239</v>
      </c>
      <c r="NJ954" s="2" t="s">
        <v>237</v>
      </c>
      <c r="NK954" s="2" t="s">
        <v>390</v>
      </c>
      <c r="NL954" s="2" t="s">
        <v>1298</v>
      </c>
      <c r="NM954" s="2" t="s">
        <v>238</v>
      </c>
      <c r="NN954" s="2" t="s">
        <v>226</v>
      </c>
      <c r="NO954" s="4"/>
      <c r="NP954" s="8"/>
      <c r="NQ954" s="4"/>
      <c r="NR954" s="8"/>
      <c r="NS954" s="7"/>
      <c r="NT954" s="7"/>
      <c r="NU954" s="2" t="s">
        <v>239</v>
      </c>
      <c r="NV954" s="2" t="s">
        <v>237</v>
      </c>
      <c r="NW954" s="2" t="s">
        <v>392</v>
      </c>
      <c r="NX954" s="2" t="s">
        <v>265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237</v>
      </c>
      <c r="OI954" s="2" t="s">
        <v>226</v>
      </c>
      <c r="OJ954" s="2" t="s">
        <v>226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252</v>
      </c>
      <c r="OT954" s="2" t="s">
        <v>237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252</v>
      </c>
      <c r="PF954" s="2" t="s">
        <v>237</v>
      </c>
      <c r="PG954" s="2" t="s">
        <v>226</v>
      </c>
      <c r="PH954" s="2" t="s">
        <v>226</v>
      </c>
      <c r="PI954" s="2" t="s">
        <v>238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226</v>
      </c>
      <c r="PR954" s="2" t="s">
        <v>226</v>
      </c>
      <c r="PS954" s="2" t="s">
        <v>226</v>
      </c>
      <c r="PT954" s="2" t="s">
        <v>226</v>
      </c>
      <c r="PU954" s="2" t="s">
        <v>226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266</v>
      </c>
      <c r="QD954" s="2" t="s">
        <v>237</v>
      </c>
      <c r="QE954" s="2" t="s">
        <v>226</v>
      </c>
      <c r="QF954" s="2" t="s">
        <v>226</v>
      </c>
      <c r="QG954" s="2" t="s">
        <v>238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252</v>
      </c>
      <c r="QP954" s="2" t="s">
        <v>237</v>
      </c>
      <c r="QQ954" s="2" t="s">
        <v>226</v>
      </c>
      <c r="QR954" s="2" t="s">
        <v>226</v>
      </c>
      <c r="QS954" s="2" t="s">
        <v>238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266</v>
      </c>
      <c r="RB954" s="2" t="s">
        <v>237</v>
      </c>
      <c r="RC954" s="2" t="s">
        <v>226</v>
      </c>
      <c r="RD954" s="2" t="s">
        <v>226</v>
      </c>
      <c r="RE954" s="2" t="s">
        <v>238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226</v>
      </c>
      <c r="RN954" s="2" t="s">
        <v>226</v>
      </c>
      <c r="RO954" s="2" t="s">
        <v>226</v>
      </c>
      <c r="RP954" s="2" t="s">
        <v>226</v>
      </c>
      <c r="RQ954" s="2" t="s">
        <v>226</v>
      </c>
      <c r="RR954" s="2" t="s">
        <v>226</v>
      </c>
      <c r="RS954" s="4"/>
      <c r="RT954" s="8"/>
      <c r="RU954" s="4"/>
      <c r="RV954" s="8"/>
      <c r="RW954" s="7"/>
      <c r="RX954" s="7"/>
      <c r="RY954" s="2" t="s">
        <v>252</v>
      </c>
      <c r="RZ954" s="2" t="s">
        <v>237</v>
      </c>
      <c r="SA954" s="2" t="s">
        <v>226</v>
      </c>
      <c r="SB954" s="2" t="s">
        <v>226</v>
      </c>
      <c r="SC954" s="2" t="s">
        <v>238</v>
      </c>
      <c r="SD954" s="2" t="s">
        <v>226</v>
      </c>
      <c r="SE954" s="4">
        <v>2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</row>
    <row r="955">
      <c r="A955" s="2" t="s">
        <v>5644</v>
      </c>
      <c r="B955" s="2" t="s">
        <v>577</v>
      </c>
      <c r="C955" s="2" t="s">
        <v>5194</v>
      </c>
      <c r="D955" s="2" t="s">
        <v>486</v>
      </c>
      <c r="E955" s="2" t="s">
        <v>3495</v>
      </c>
      <c r="F955" s="2" t="s">
        <v>5380</v>
      </c>
      <c r="G955" s="2" t="s">
        <v>5381</v>
      </c>
      <c r="H955" s="2" t="s">
        <v>5382</v>
      </c>
      <c r="I955" s="2" t="s">
        <v>5638</v>
      </c>
      <c r="J955" s="2" t="s">
        <v>268</v>
      </c>
      <c r="K955" s="2" t="s">
        <v>468</v>
      </c>
      <c r="L955" s="3">
        <v>70</v>
      </c>
      <c r="M955" s="3">
        <v>73.5</v>
      </c>
      <c r="N955" s="3">
        <v>139.99</v>
      </c>
      <c r="O955" s="2" t="s">
        <v>302</v>
      </c>
      <c r="P955" s="2" t="s">
        <v>284</v>
      </c>
      <c r="Q955" s="2" t="s">
        <v>225</v>
      </c>
      <c r="R955" s="2" t="s">
        <v>226</v>
      </c>
      <c r="S955" s="2" t="s">
        <v>5389</v>
      </c>
      <c r="T955" s="2" t="s">
        <v>226</v>
      </c>
      <c r="U955" s="2" t="s">
        <v>229</v>
      </c>
      <c r="V955" s="2" t="s">
        <v>230</v>
      </c>
      <c r="W955" s="2" t="s">
        <v>971</v>
      </c>
      <c r="X955" s="2" t="s">
        <v>2080</v>
      </c>
      <c r="Y955" s="2" t="s">
        <v>413</v>
      </c>
      <c r="Z955" s="4"/>
      <c r="AA955" s="4">
        <f>=ROUNDDOWN({0},0)</f>
      </c>
      <c r="AB955" s="5">
        <v>164.3</v>
      </c>
      <c r="AC955" s="2" t="s">
        <v>226</v>
      </c>
      <c r="AD955" s="4"/>
      <c r="AE955" s="4"/>
      <c r="AF955" s="6">
        <v>65</v>
      </c>
      <c r="AG955" s="6"/>
      <c r="AH955" s="7">
        <v>0.2024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4</v>
      </c>
      <c r="AQ955" s="8">
        <v>259.46</v>
      </c>
      <c r="AR955" s="4">
        <v>18</v>
      </c>
      <c r="AS955" s="8">
        <v>1446</v>
      </c>
      <c r="AT955" s="7">
        <v>-0.7778</v>
      </c>
      <c r="AU955" s="7">
        <v>-0.8206</v>
      </c>
      <c r="AV955" s="4" t="s">
        <v>226</v>
      </c>
      <c r="AW955" s="8" t="s">
        <v>226</v>
      </c>
      <c r="AX955" s="4" t="s">
        <v>226</v>
      </c>
      <c r="AY955" s="8" t="s">
        <v>226</v>
      </c>
      <c r="AZ955" s="7" t="s">
        <v>226</v>
      </c>
      <c r="BA955" s="7" t="s">
        <v>226</v>
      </c>
      <c r="BB955" s="7">
        <v>1</v>
      </c>
      <c r="BC955" s="4" t="s">
        <v>226</v>
      </c>
      <c r="BD955" s="8" t="s">
        <v>226</v>
      </c>
      <c r="BE955" s="4" t="s">
        <v>226</v>
      </c>
      <c r="BF955" s="8" t="s">
        <v>226</v>
      </c>
      <c r="BG955" s="7" t="s">
        <v>226</v>
      </c>
      <c r="BH955" s="7" t="s">
        <v>226</v>
      </c>
      <c r="BI955" s="7" t="s">
        <v>226</v>
      </c>
      <c r="BJ955" s="4">
        <v>4</v>
      </c>
      <c r="BK955" s="8">
        <v>259.46</v>
      </c>
      <c r="BL955" s="2" t="s">
        <v>5645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337</v>
      </c>
      <c r="BV955" s="2" t="s">
        <v>237</v>
      </c>
      <c r="BW955" s="2" t="s">
        <v>226</v>
      </c>
      <c r="BX955" s="2" t="s">
        <v>226</v>
      </c>
      <c r="BY955" s="2" t="s">
        <v>238</v>
      </c>
      <c r="BZ955" s="2" t="s">
        <v>226</v>
      </c>
      <c r="CA955" s="4">
        <v>1</v>
      </c>
      <c r="CB955" s="8">
        <v>79.38</v>
      </c>
      <c r="CC955" s="4">
        <v>10</v>
      </c>
      <c r="CD955" s="8">
        <v>793.8</v>
      </c>
      <c r="CE955" s="7">
        <v>-0.9</v>
      </c>
      <c r="CF955" s="7">
        <v>-0.9</v>
      </c>
      <c r="CG955" s="2" t="s">
        <v>239</v>
      </c>
      <c r="CH955" s="2" t="s">
        <v>237</v>
      </c>
      <c r="CI955" s="2" t="s">
        <v>327</v>
      </c>
      <c r="CJ955" s="2" t="s">
        <v>417</v>
      </c>
      <c r="CK955" s="2" t="s">
        <v>238</v>
      </c>
      <c r="CL955" s="2" t="s">
        <v>226</v>
      </c>
      <c r="CM955" s="4"/>
      <c r="CN955" s="8"/>
      <c r="CO955" s="4">
        <v>1</v>
      </c>
      <c r="CP955" s="8">
        <v>79.38</v>
      </c>
      <c r="CQ955" s="7">
        <v>-1</v>
      </c>
      <c r="CR955" s="7">
        <v>-1</v>
      </c>
      <c r="CS955" s="2" t="s">
        <v>239</v>
      </c>
      <c r="CT955" s="2" t="s">
        <v>237</v>
      </c>
      <c r="CU955" s="2" t="s">
        <v>413</v>
      </c>
      <c r="CV955" s="2" t="s">
        <v>3869</v>
      </c>
      <c r="CW955" s="2" t="s">
        <v>238</v>
      </c>
      <c r="CX955" s="2" t="s">
        <v>226</v>
      </c>
      <c r="CY955" s="4"/>
      <c r="CZ955" s="8"/>
      <c r="DA955" s="4"/>
      <c r="DB955" s="8"/>
      <c r="DC955" s="7"/>
      <c r="DD955" s="7"/>
      <c r="DE955" s="2" t="s">
        <v>239</v>
      </c>
      <c r="DF955" s="2" t="s">
        <v>237</v>
      </c>
      <c r="DG955" s="2" t="s">
        <v>376</v>
      </c>
      <c r="DH955" s="2" t="s">
        <v>226</v>
      </c>
      <c r="DI955" s="2" t="s">
        <v>238</v>
      </c>
      <c r="DJ955" s="2" t="s">
        <v>226</v>
      </c>
      <c r="DK955" s="4">
        <v>1</v>
      </c>
      <c r="DL955" s="8">
        <v>44.1</v>
      </c>
      <c r="DM955" s="4"/>
      <c r="DN955" s="8"/>
      <c r="DO955" s="7"/>
      <c r="DP955" s="7"/>
      <c r="DQ955" s="2" t="s">
        <v>239</v>
      </c>
      <c r="DR955" s="2" t="s">
        <v>237</v>
      </c>
      <c r="DS955" s="2" t="s">
        <v>413</v>
      </c>
      <c r="DT955" s="2" t="s">
        <v>441</v>
      </c>
      <c r="DU955" s="2" t="s">
        <v>291</v>
      </c>
      <c r="DV955" s="2" t="s">
        <v>226</v>
      </c>
      <c r="DW955" s="4">
        <v>1</v>
      </c>
      <c r="DX955" s="8">
        <v>77.18</v>
      </c>
      <c r="DY955" s="4">
        <v>3</v>
      </c>
      <c r="DZ955" s="8">
        <v>231.54</v>
      </c>
      <c r="EA955" s="7">
        <v>-0.6667</v>
      </c>
      <c r="EB955" s="7">
        <v>-0.6667</v>
      </c>
      <c r="EC955" s="2" t="s">
        <v>239</v>
      </c>
      <c r="ED955" s="2" t="s">
        <v>237</v>
      </c>
      <c r="EE955" s="2" t="s">
        <v>379</v>
      </c>
      <c r="EF955" s="2" t="s">
        <v>484</v>
      </c>
      <c r="EG955" s="2" t="s">
        <v>238</v>
      </c>
      <c r="EH955" s="2" t="s">
        <v>226</v>
      </c>
      <c r="EI955" s="4"/>
      <c r="EJ955" s="8"/>
      <c r="EK955" s="4">
        <v>2</v>
      </c>
      <c r="EL955" s="8">
        <v>158.76</v>
      </c>
      <c r="EM955" s="7">
        <v>-1</v>
      </c>
      <c r="EN955" s="7">
        <v>-1</v>
      </c>
      <c r="EO955" s="2" t="s">
        <v>239</v>
      </c>
      <c r="EP955" s="2" t="s">
        <v>237</v>
      </c>
      <c r="EQ955" s="2" t="s">
        <v>413</v>
      </c>
      <c r="ER955" s="2" t="s">
        <v>553</v>
      </c>
      <c r="ES955" s="2" t="s">
        <v>238</v>
      </c>
      <c r="ET955" s="2" t="s">
        <v>226</v>
      </c>
      <c r="EU955" s="4">
        <v>1</v>
      </c>
      <c r="EV955" s="8">
        <v>58.8</v>
      </c>
      <c r="EW955" s="4">
        <v>1</v>
      </c>
      <c r="EX955" s="8">
        <v>109.02</v>
      </c>
      <c r="EY955" s="7"/>
      <c r="EZ955" s="7">
        <v>-0.4606</v>
      </c>
      <c r="FA955" s="2" t="s">
        <v>239</v>
      </c>
      <c r="FB955" s="2" t="s">
        <v>237</v>
      </c>
      <c r="FC955" s="2" t="s">
        <v>456</v>
      </c>
      <c r="FD955" s="2" t="s">
        <v>445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237</v>
      </c>
      <c r="FO955" s="2" t="s">
        <v>413</v>
      </c>
      <c r="FP955" s="2" t="s">
        <v>426</v>
      </c>
      <c r="FQ955" s="2" t="s">
        <v>238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226</v>
      </c>
      <c r="FZ955" s="2" t="s">
        <v>226</v>
      </c>
      <c r="GA955" s="2" t="s">
        <v>226</v>
      </c>
      <c r="GB955" s="2" t="s">
        <v>226</v>
      </c>
      <c r="GC955" s="2" t="s">
        <v>226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252</v>
      </c>
      <c r="GL955" s="2" t="s">
        <v>237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266</v>
      </c>
      <c r="GX955" s="2" t="s">
        <v>237</v>
      </c>
      <c r="GY955" s="2" t="s">
        <v>226</v>
      </c>
      <c r="GZ955" s="2" t="s">
        <v>226</v>
      </c>
      <c r="HA955" s="2" t="s">
        <v>238</v>
      </c>
      <c r="HB955" s="2" t="s">
        <v>226</v>
      </c>
      <c r="HC955" s="4"/>
      <c r="HD955" s="8"/>
      <c r="HE955" s="4"/>
      <c r="HF955" s="8"/>
      <c r="HG955" s="7"/>
      <c r="HH955" s="7"/>
      <c r="HI955" s="2" t="s">
        <v>252</v>
      </c>
      <c r="HJ955" s="2" t="s">
        <v>237</v>
      </c>
      <c r="HK955" s="2" t="s">
        <v>226</v>
      </c>
      <c r="HL955" s="2" t="s">
        <v>226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236</v>
      </c>
      <c r="HV955" s="2" t="s">
        <v>237</v>
      </c>
      <c r="HW955" s="2" t="s">
        <v>226</v>
      </c>
      <c r="HX955" s="2" t="s">
        <v>226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252</v>
      </c>
      <c r="IH955" s="2" t="s">
        <v>237</v>
      </c>
      <c r="II955" s="2" t="s">
        <v>226</v>
      </c>
      <c r="IJ955" s="2" t="s">
        <v>226</v>
      </c>
      <c r="IK955" s="2" t="s">
        <v>238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252</v>
      </c>
      <c r="IT955" s="2" t="s">
        <v>237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237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239</v>
      </c>
      <c r="JR955" s="2" t="s">
        <v>237</v>
      </c>
      <c r="JS955" s="2" t="s">
        <v>413</v>
      </c>
      <c r="JT955" s="2" t="s">
        <v>3182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236</v>
      </c>
      <c r="KD955" s="2" t="s">
        <v>237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252</v>
      </c>
      <c r="KP955" s="2" t="s">
        <v>237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252</v>
      </c>
      <c r="LB955" s="2" t="s">
        <v>237</v>
      </c>
      <c r="LC955" s="2" t="s">
        <v>226</v>
      </c>
      <c r="LD955" s="2" t="s">
        <v>226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252</v>
      </c>
      <c r="LN955" s="2" t="s">
        <v>237</v>
      </c>
      <c r="LO955" s="2" t="s">
        <v>226</v>
      </c>
      <c r="LP955" s="2" t="s">
        <v>226</v>
      </c>
      <c r="LQ955" s="2" t="s">
        <v>238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226</v>
      </c>
      <c r="MA955" s="2" t="s">
        <v>226</v>
      </c>
      <c r="MB955" s="2" t="s">
        <v>226</v>
      </c>
      <c r="MC955" s="2" t="s">
        <v>226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226</v>
      </c>
      <c r="ML955" s="2" t="s">
        <v>226</v>
      </c>
      <c r="MM955" s="2" t="s">
        <v>226</v>
      </c>
      <c r="MN955" s="2" t="s">
        <v>226</v>
      </c>
      <c r="MO955" s="2" t="s">
        <v>226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239</v>
      </c>
      <c r="MX955" s="2" t="s">
        <v>237</v>
      </c>
      <c r="MY955" s="2" t="s">
        <v>777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239</v>
      </c>
      <c r="NJ955" s="2" t="s">
        <v>237</v>
      </c>
      <c r="NK955" s="2" t="s">
        <v>390</v>
      </c>
      <c r="NL955" s="2" t="s">
        <v>2990</v>
      </c>
      <c r="NM955" s="2" t="s">
        <v>238</v>
      </c>
      <c r="NN955" s="2" t="s">
        <v>226</v>
      </c>
      <c r="NO955" s="4"/>
      <c r="NP955" s="8"/>
      <c r="NQ955" s="4">
        <v>1</v>
      </c>
      <c r="NR955" s="8">
        <v>73.5</v>
      </c>
      <c r="NS955" s="7">
        <v>-1</v>
      </c>
      <c r="NT955" s="7">
        <v>-1</v>
      </c>
      <c r="NU955" s="2" t="s">
        <v>239</v>
      </c>
      <c r="NV955" s="2" t="s">
        <v>237</v>
      </c>
      <c r="NW955" s="2" t="s">
        <v>392</v>
      </c>
      <c r="NX955" s="2" t="s">
        <v>1752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237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252</v>
      </c>
      <c r="OT955" s="2" t="s">
        <v>237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252</v>
      </c>
      <c r="PF955" s="2" t="s">
        <v>237</v>
      </c>
      <c r="PG955" s="2" t="s">
        <v>226</v>
      </c>
      <c r="PH955" s="2" t="s">
        <v>226</v>
      </c>
      <c r="PI955" s="2" t="s">
        <v>238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226</v>
      </c>
      <c r="PR955" s="2" t="s">
        <v>226</v>
      </c>
      <c r="PS955" s="2" t="s">
        <v>226</v>
      </c>
      <c r="PT955" s="2" t="s">
        <v>226</v>
      </c>
      <c r="PU955" s="2" t="s">
        <v>226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266</v>
      </c>
      <c r="QD955" s="2" t="s">
        <v>237</v>
      </c>
      <c r="QE955" s="2" t="s">
        <v>226</v>
      </c>
      <c r="QF955" s="2" t="s">
        <v>226</v>
      </c>
      <c r="QG955" s="2" t="s">
        <v>238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252</v>
      </c>
      <c r="QP955" s="2" t="s">
        <v>237</v>
      </c>
      <c r="QQ955" s="2" t="s">
        <v>226</v>
      </c>
      <c r="QR955" s="2" t="s">
        <v>226</v>
      </c>
      <c r="QS955" s="2" t="s">
        <v>238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266</v>
      </c>
      <c r="RB955" s="2" t="s">
        <v>237</v>
      </c>
      <c r="RC955" s="2" t="s">
        <v>226</v>
      </c>
      <c r="RD955" s="2" t="s">
        <v>226</v>
      </c>
      <c r="RE955" s="2" t="s">
        <v>238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226</v>
      </c>
      <c r="RN955" s="2" t="s">
        <v>226</v>
      </c>
      <c r="RO955" s="2" t="s">
        <v>226</v>
      </c>
      <c r="RP955" s="2" t="s">
        <v>226</v>
      </c>
      <c r="RQ955" s="2" t="s">
        <v>226</v>
      </c>
      <c r="RR955" s="2" t="s">
        <v>226</v>
      </c>
      <c r="RS955" s="4"/>
      <c r="RT955" s="8"/>
      <c r="RU955" s="4"/>
      <c r="RV955" s="8"/>
      <c r="RW955" s="7"/>
      <c r="RX955" s="7"/>
      <c r="RY955" s="2" t="s">
        <v>252</v>
      </c>
      <c r="RZ955" s="2" t="s">
        <v>237</v>
      </c>
      <c r="SA955" s="2" t="s">
        <v>226</v>
      </c>
      <c r="SB955" s="2" t="s">
        <v>226</v>
      </c>
      <c r="SC955" s="2" t="s">
        <v>238</v>
      </c>
      <c r="SD955" s="2" t="s">
        <v>226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</row>
    <row r="956">
      <c r="A956" s="2" t="s">
        <v>5646</v>
      </c>
      <c r="B956" s="2" t="s">
        <v>577</v>
      </c>
      <c r="C956" s="2" t="s">
        <v>5194</v>
      </c>
      <c r="D956" s="2" t="s">
        <v>486</v>
      </c>
      <c r="E956" s="2" t="s">
        <v>3495</v>
      </c>
      <c r="F956" s="2" t="s">
        <v>5333</v>
      </c>
      <c r="G956" s="2" t="s">
        <v>5334</v>
      </c>
      <c r="H956" s="2" t="s">
        <v>5335</v>
      </c>
      <c r="I956" s="2" t="s">
        <v>5647</v>
      </c>
      <c r="J956" s="2" t="s">
        <v>221</v>
      </c>
      <c r="K956" s="2" t="s">
        <v>282</v>
      </c>
      <c r="L956" s="3">
        <v>55</v>
      </c>
      <c r="M956" s="3">
        <v>57.75</v>
      </c>
      <c r="N956" s="3">
        <v>109.99</v>
      </c>
      <c r="O956" s="2" t="s">
        <v>283</v>
      </c>
      <c r="P956" s="2" t="s">
        <v>284</v>
      </c>
      <c r="Q956" s="2" t="s">
        <v>225</v>
      </c>
      <c r="R956" s="2" t="s">
        <v>226</v>
      </c>
      <c r="S956" s="2" t="s">
        <v>5337</v>
      </c>
      <c r="T956" s="2" t="s">
        <v>228</v>
      </c>
      <c r="U956" s="2" t="s">
        <v>371</v>
      </c>
      <c r="V956" s="2" t="s">
        <v>970</v>
      </c>
      <c r="W956" s="2" t="s">
        <v>971</v>
      </c>
      <c r="X956" s="2" t="s">
        <v>231</v>
      </c>
      <c r="Y956" s="2" t="s">
        <v>426</v>
      </c>
      <c r="Z956" s="4"/>
      <c r="AA956" s="4">
        <f>=ROUNDDOWN({0},0)</f>
      </c>
      <c r="AB956" s="5">
        <v>60.1</v>
      </c>
      <c r="AC956" s="2" t="s">
        <v>226</v>
      </c>
      <c r="AD956" s="4"/>
      <c r="AE956" s="4"/>
      <c r="AF956" s="6">
        <v>65</v>
      </c>
      <c r="AG956" s="6"/>
      <c r="AH956" s="7">
        <v>0.2619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>
        <v>1</v>
      </c>
      <c r="AQ956" s="8">
        <v>38.11</v>
      </c>
      <c r="AR956" s="4">
        <v>14</v>
      </c>
      <c r="AS956" s="8">
        <v>723.55</v>
      </c>
      <c r="AT956" s="7">
        <v>-0.9286</v>
      </c>
      <c r="AU956" s="7">
        <v>-0.9473</v>
      </c>
      <c r="AV956" s="4">
        <v>6</v>
      </c>
      <c r="AW956" s="8">
        <v>287.92</v>
      </c>
      <c r="AX956" s="4">
        <v>23</v>
      </c>
      <c r="AY956" s="8">
        <v>1318.68</v>
      </c>
      <c r="AZ956" s="7">
        <v>-0.7391</v>
      </c>
      <c r="BA956" s="7">
        <v>-0.7817</v>
      </c>
      <c r="BB956" s="7">
        <v>0.1324</v>
      </c>
      <c r="BC956" s="4">
        <v>6</v>
      </c>
      <c r="BD956" s="8">
        <v>287.92</v>
      </c>
      <c r="BE956" s="4">
        <v>23</v>
      </c>
      <c r="BF956" s="8">
        <v>1318.68</v>
      </c>
      <c r="BG956" s="7">
        <v>-0.7391</v>
      </c>
      <c r="BH956" s="7">
        <v>-0.7817</v>
      </c>
      <c r="BI956" s="7">
        <v>1</v>
      </c>
      <c r="BJ956" s="4">
        <v>1</v>
      </c>
      <c r="BK956" s="8">
        <v>38.11</v>
      </c>
      <c r="BL956" s="2" t="s">
        <v>3180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337</v>
      </c>
      <c r="BV956" s="2" t="s">
        <v>237</v>
      </c>
      <c r="BW956" s="2" t="s">
        <v>226</v>
      </c>
      <c r="BX956" s="2" t="s">
        <v>226</v>
      </c>
      <c r="BY956" s="2" t="s">
        <v>238</v>
      </c>
      <c r="BZ956" s="2" t="s">
        <v>226</v>
      </c>
      <c r="CA956" s="4"/>
      <c r="CB956" s="8"/>
      <c r="CC956" s="4">
        <v>1</v>
      </c>
      <c r="CD956" s="8">
        <v>62.37</v>
      </c>
      <c r="CE956" s="7">
        <v>-1</v>
      </c>
      <c r="CF956" s="7">
        <v>-1</v>
      </c>
      <c r="CG956" s="2" t="s">
        <v>239</v>
      </c>
      <c r="CH956" s="2" t="s">
        <v>237</v>
      </c>
      <c r="CI956" s="2" t="s">
        <v>1758</v>
      </c>
      <c r="CJ956" s="2" t="s">
        <v>3591</v>
      </c>
      <c r="CK956" s="2" t="s">
        <v>238</v>
      </c>
      <c r="CL956" s="2" t="s">
        <v>226</v>
      </c>
      <c r="CM956" s="4"/>
      <c r="CN956" s="8"/>
      <c r="CO956" s="4"/>
      <c r="CP956" s="8"/>
      <c r="CQ956" s="7"/>
      <c r="CR956" s="7"/>
      <c r="CS956" s="2" t="s">
        <v>239</v>
      </c>
      <c r="CT956" s="2" t="s">
        <v>237</v>
      </c>
      <c r="CU956" s="2" t="s">
        <v>511</v>
      </c>
      <c r="CV956" s="2" t="s">
        <v>896</v>
      </c>
      <c r="CW956" s="2" t="s">
        <v>238</v>
      </c>
      <c r="CX956" s="2" t="s">
        <v>226</v>
      </c>
      <c r="CY956" s="4">
        <v>1</v>
      </c>
      <c r="CZ956" s="8">
        <v>38.11</v>
      </c>
      <c r="DA956" s="4">
        <v>8</v>
      </c>
      <c r="DB956" s="8">
        <v>406.52</v>
      </c>
      <c r="DC956" s="7">
        <v>-0.875</v>
      </c>
      <c r="DD956" s="7">
        <v>-0.9063</v>
      </c>
      <c r="DE956" s="2" t="s">
        <v>239</v>
      </c>
      <c r="DF956" s="2" t="s">
        <v>237</v>
      </c>
      <c r="DG956" s="2" t="s">
        <v>376</v>
      </c>
      <c r="DH956" s="2" t="s">
        <v>2966</v>
      </c>
      <c r="DI956" s="2" t="s">
        <v>291</v>
      </c>
      <c r="DJ956" s="2" t="s">
        <v>226</v>
      </c>
      <c r="DK956" s="4"/>
      <c r="DL956" s="8"/>
      <c r="DM956" s="4"/>
      <c r="DN956" s="8"/>
      <c r="DO956" s="7"/>
      <c r="DP956" s="7"/>
      <c r="DQ956" s="2" t="s">
        <v>239</v>
      </c>
      <c r="DR956" s="2" t="s">
        <v>237</v>
      </c>
      <c r="DS956" s="2" t="s">
        <v>412</v>
      </c>
      <c r="DT956" s="2" t="s">
        <v>2091</v>
      </c>
      <c r="DU956" s="2" t="s">
        <v>291</v>
      </c>
      <c r="DV956" s="2" t="s">
        <v>226</v>
      </c>
      <c r="DW956" s="4"/>
      <c r="DX956" s="8"/>
      <c r="DY956" s="4">
        <v>1</v>
      </c>
      <c r="DZ956" s="8">
        <v>36.38</v>
      </c>
      <c r="EA956" s="7">
        <v>-1</v>
      </c>
      <c r="EB956" s="7">
        <v>-1</v>
      </c>
      <c r="EC956" s="2" t="s">
        <v>239</v>
      </c>
      <c r="ED956" s="2" t="s">
        <v>237</v>
      </c>
      <c r="EE956" s="2" t="s">
        <v>1762</v>
      </c>
      <c r="EF956" s="2" t="s">
        <v>482</v>
      </c>
      <c r="EG956" s="2" t="s">
        <v>238</v>
      </c>
      <c r="EH956" s="2" t="s">
        <v>226</v>
      </c>
      <c r="EI956" s="4"/>
      <c r="EJ956" s="8"/>
      <c r="EK956" s="4">
        <v>1</v>
      </c>
      <c r="EL956" s="8">
        <v>62.37</v>
      </c>
      <c r="EM956" s="7">
        <v>-1</v>
      </c>
      <c r="EN956" s="7">
        <v>-1</v>
      </c>
      <c r="EO956" s="2" t="s">
        <v>239</v>
      </c>
      <c r="EP956" s="2" t="s">
        <v>237</v>
      </c>
      <c r="EQ956" s="2" t="s">
        <v>449</v>
      </c>
      <c r="ER956" s="2" t="s">
        <v>914</v>
      </c>
      <c r="ES956" s="2" t="s">
        <v>238</v>
      </c>
      <c r="ET956" s="2" t="s">
        <v>226</v>
      </c>
      <c r="EU956" s="4"/>
      <c r="EV956" s="8"/>
      <c r="EW956" s="4">
        <v>3</v>
      </c>
      <c r="EX956" s="8">
        <v>155.91</v>
      </c>
      <c r="EY956" s="7">
        <v>-1</v>
      </c>
      <c r="EZ956" s="7">
        <v>-1</v>
      </c>
      <c r="FA956" s="2" t="s">
        <v>239</v>
      </c>
      <c r="FB956" s="2" t="s">
        <v>237</v>
      </c>
      <c r="FC956" s="2" t="s">
        <v>5339</v>
      </c>
      <c r="FD956" s="2" t="s">
        <v>2964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237</v>
      </c>
      <c r="FO956" s="2" t="s">
        <v>1758</v>
      </c>
      <c r="FP956" s="2" t="s">
        <v>226</v>
      </c>
      <c r="FQ956" s="2" t="s">
        <v>238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226</v>
      </c>
      <c r="FZ956" s="2" t="s">
        <v>226</v>
      </c>
      <c r="GA956" s="2" t="s">
        <v>226</v>
      </c>
      <c r="GB956" s="2" t="s">
        <v>226</v>
      </c>
      <c r="GC956" s="2" t="s">
        <v>226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252</v>
      </c>
      <c r="GL956" s="2" t="s">
        <v>237</v>
      </c>
      <c r="GM956" s="2" t="s">
        <v>226</v>
      </c>
      <c r="GN956" s="2" t="s">
        <v>226</v>
      </c>
      <c r="GO956" s="2" t="s">
        <v>238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266</v>
      </c>
      <c r="GX956" s="2" t="s">
        <v>237</v>
      </c>
      <c r="GY956" s="2" t="s">
        <v>226</v>
      </c>
      <c r="GZ956" s="2" t="s">
        <v>226</v>
      </c>
      <c r="HA956" s="2" t="s">
        <v>238</v>
      </c>
      <c r="HB956" s="2" t="s">
        <v>226</v>
      </c>
      <c r="HC956" s="4"/>
      <c r="HD956" s="8"/>
      <c r="HE956" s="4"/>
      <c r="HF956" s="8"/>
      <c r="HG956" s="7"/>
      <c r="HH956" s="7"/>
      <c r="HI956" s="2" t="s">
        <v>252</v>
      </c>
      <c r="HJ956" s="2" t="s">
        <v>237</v>
      </c>
      <c r="HK956" s="2" t="s">
        <v>226</v>
      </c>
      <c r="HL956" s="2" t="s">
        <v>226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236</v>
      </c>
      <c r="HV956" s="2" t="s">
        <v>237</v>
      </c>
      <c r="HW956" s="2" t="s">
        <v>226</v>
      </c>
      <c r="HX956" s="2" t="s">
        <v>226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252</v>
      </c>
      <c r="IH956" s="2" t="s">
        <v>237</v>
      </c>
      <c r="II956" s="2" t="s">
        <v>226</v>
      </c>
      <c r="IJ956" s="2" t="s">
        <v>226</v>
      </c>
      <c r="IK956" s="2" t="s">
        <v>238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252</v>
      </c>
      <c r="IT956" s="2" t="s">
        <v>237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237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252</v>
      </c>
      <c r="JR956" s="2" t="s">
        <v>237</v>
      </c>
      <c r="JS956" s="2" t="s">
        <v>226</v>
      </c>
      <c r="JT956" s="2" t="s">
        <v>226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236</v>
      </c>
      <c r="KD956" s="2" t="s">
        <v>237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252</v>
      </c>
      <c r="KP956" s="2" t="s">
        <v>237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252</v>
      </c>
      <c r="LB956" s="2" t="s">
        <v>237</v>
      </c>
      <c r="LC956" s="2" t="s">
        <v>226</v>
      </c>
      <c r="LD956" s="2" t="s">
        <v>226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252</v>
      </c>
      <c r="LN956" s="2" t="s">
        <v>237</v>
      </c>
      <c r="LO956" s="2" t="s">
        <v>226</v>
      </c>
      <c r="LP956" s="2" t="s">
        <v>226</v>
      </c>
      <c r="LQ956" s="2" t="s">
        <v>238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226</v>
      </c>
      <c r="LZ956" s="2" t="s">
        <v>226</v>
      </c>
      <c r="MA956" s="2" t="s">
        <v>226</v>
      </c>
      <c r="MB956" s="2" t="s">
        <v>226</v>
      </c>
      <c r="MC956" s="2" t="s">
        <v>226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226</v>
      </c>
      <c r="ML956" s="2" t="s">
        <v>226</v>
      </c>
      <c r="MM956" s="2" t="s">
        <v>226</v>
      </c>
      <c r="MN956" s="2" t="s">
        <v>226</v>
      </c>
      <c r="MO956" s="2" t="s">
        <v>226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239</v>
      </c>
      <c r="MX956" s="2" t="s">
        <v>237</v>
      </c>
      <c r="MY956" s="2" t="s">
        <v>643</v>
      </c>
      <c r="MZ956" s="2" t="s">
        <v>226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239</v>
      </c>
      <c r="NJ956" s="2" t="s">
        <v>237</v>
      </c>
      <c r="NK956" s="2" t="s">
        <v>1758</v>
      </c>
      <c r="NL956" s="2" t="s">
        <v>1302</v>
      </c>
      <c r="NM956" s="2" t="s">
        <v>238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239</v>
      </c>
      <c r="NV956" s="2" t="s">
        <v>237</v>
      </c>
      <c r="NW956" s="2" t="s">
        <v>1424</v>
      </c>
      <c r="NX956" s="2" t="s">
        <v>2760</v>
      </c>
      <c r="NY956" s="2" t="s">
        <v>238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252</v>
      </c>
      <c r="OH956" s="2" t="s">
        <v>237</v>
      </c>
      <c r="OI956" s="2" t="s">
        <v>226</v>
      </c>
      <c r="OJ956" s="2" t="s">
        <v>226</v>
      </c>
      <c r="OK956" s="2" t="s">
        <v>238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252</v>
      </c>
      <c r="OT956" s="2" t="s">
        <v>237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226</v>
      </c>
      <c r="PF956" s="2" t="s">
        <v>226</v>
      </c>
      <c r="PG956" s="2" t="s">
        <v>226</v>
      </c>
      <c r="PH956" s="2" t="s">
        <v>226</v>
      </c>
      <c r="PI956" s="2" t="s">
        <v>226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266</v>
      </c>
      <c r="QD956" s="2" t="s">
        <v>237</v>
      </c>
      <c r="QE956" s="2" t="s">
        <v>226</v>
      </c>
      <c r="QF956" s="2" t="s">
        <v>226</v>
      </c>
      <c r="QG956" s="2" t="s">
        <v>238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226</v>
      </c>
      <c r="QP956" s="2" t="s">
        <v>226</v>
      </c>
      <c r="QQ956" s="2" t="s">
        <v>226</v>
      </c>
      <c r="QR956" s="2" t="s">
        <v>226</v>
      </c>
      <c r="QS956" s="2" t="s">
        <v>226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266</v>
      </c>
      <c r="RB956" s="2" t="s">
        <v>237</v>
      </c>
      <c r="RC956" s="2" t="s">
        <v>226</v>
      </c>
      <c r="RD956" s="2" t="s">
        <v>226</v>
      </c>
      <c r="RE956" s="2" t="s">
        <v>238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252</v>
      </c>
      <c r="RN956" s="2" t="s">
        <v>237</v>
      </c>
      <c r="RO956" s="2" t="s">
        <v>226</v>
      </c>
      <c r="RP956" s="2" t="s">
        <v>226</v>
      </c>
      <c r="RQ956" s="2" t="s">
        <v>238</v>
      </c>
      <c r="RR956" s="2" t="s">
        <v>226</v>
      </c>
      <c r="RS956" s="4"/>
      <c r="RT956" s="8"/>
      <c r="RU956" s="4"/>
      <c r="RV956" s="8"/>
      <c r="RW956" s="7"/>
      <c r="RX956" s="7"/>
      <c r="RY956" s="2" t="s">
        <v>226</v>
      </c>
      <c r="RZ956" s="2" t="s">
        <v>226</v>
      </c>
      <c r="SA956" s="2" t="s">
        <v>226</v>
      </c>
      <c r="SB956" s="2" t="s">
        <v>226</v>
      </c>
      <c r="SC956" s="2" t="s">
        <v>226</v>
      </c>
      <c r="SD956" s="2" t="s">
        <v>226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</row>
    <row r="957">
      <c r="A957" s="2" t="s">
        <v>5648</v>
      </c>
      <c r="B957" s="2" t="s">
        <v>577</v>
      </c>
      <c r="C957" s="2" t="s">
        <v>5194</v>
      </c>
      <c r="D957" s="2" t="s">
        <v>486</v>
      </c>
      <c r="E957" s="2" t="s">
        <v>3495</v>
      </c>
      <c r="F957" s="2" t="s">
        <v>5333</v>
      </c>
      <c r="G957" s="2" t="s">
        <v>5334</v>
      </c>
      <c r="H957" s="2" t="s">
        <v>5335</v>
      </c>
      <c r="I957" s="2" t="s">
        <v>5647</v>
      </c>
      <c r="J957" s="2" t="s">
        <v>268</v>
      </c>
      <c r="K957" s="2" t="s">
        <v>282</v>
      </c>
      <c r="L957" s="3">
        <v>65</v>
      </c>
      <c r="M957" s="3">
        <v>68.25</v>
      </c>
      <c r="N957" s="3">
        <v>129.99</v>
      </c>
      <c r="O957" s="2" t="s">
        <v>283</v>
      </c>
      <c r="P957" s="2" t="s">
        <v>284</v>
      </c>
      <c r="Q957" s="2" t="s">
        <v>225</v>
      </c>
      <c r="R957" s="2" t="s">
        <v>226</v>
      </c>
      <c r="S957" s="2" t="s">
        <v>5337</v>
      </c>
      <c r="T957" s="2" t="s">
        <v>228</v>
      </c>
      <c r="U957" s="2" t="s">
        <v>371</v>
      </c>
      <c r="V957" s="2" t="s">
        <v>970</v>
      </c>
      <c r="W957" s="2" t="s">
        <v>971</v>
      </c>
      <c r="X957" s="2" t="s">
        <v>231</v>
      </c>
      <c r="Y957" s="2" t="s">
        <v>426</v>
      </c>
      <c r="Z957" s="4"/>
      <c r="AA957" s="4">
        <f>=ROUNDDOWN({0},0)</f>
      </c>
      <c r="AB957" s="5">
        <v>44.1</v>
      </c>
      <c r="AC957" s="2" t="s">
        <v>226</v>
      </c>
      <c r="AD957" s="4"/>
      <c r="AE957" s="4"/>
      <c r="AF957" s="6">
        <v>65</v>
      </c>
      <c r="AG957" s="6"/>
      <c r="AH957" s="7">
        <v>0.2738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5</v>
      </c>
      <c r="AQ957" s="8">
        <v>249.81</v>
      </c>
      <c r="AR957" s="4">
        <v>9</v>
      </c>
      <c r="AS957" s="8">
        <v>595.13</v>
      </c>
      <c r="AT957" s="7">
        <v>-0.4444</v>
      </c>
      <c r="AU957" s="7">
        <v>-0.5802</v>
      </c>
      <c r="AV957" s="4" t="s">
        <v>226</v>
      </c>
      <c r="AW957" s="8" t="s">
        <v>226</v>
      </c>
      <c r="AX957" s="4" t="s">
        <v>226</v>
      </c>
      <c r="AY957" s="8" t="s">
        <v>226</v>
      </c>
      <c r="AZ957" s="7" t="s">
        <v>226</v>
      </c>
      <c r="BA957" s="7" t="s">
        <v>226</v>
      </c>
      <c r="BB957" s="7">
        <v>0.8676</v>
      </c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 t="s">
        <v>226</v>
      </c>
      <c r="BJ957" s="4">
        <v>5</v>
      </c>
      <c r="BK957" s="8">
        <v>249.81</v>
      </c>
      <c r="BL957" s="2" t="s">
        <v>3180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337</v>
      </c>
      <c r="BV957" s="2" t="s">
        <v>237</v>
      </c>
      <c r="BW957" s="2" t="s">
        <v>226</v>
      </c>
      <c r="BX957" s="2" t="s">
        <v>226</v>
      </c>
      <c r="BY957" s="2" t="s">
        <v>238</v>
      </c>
      <c r="BZ957" s="2" t="s">
        <v>226</v>
      </c>
      <c r="CA957" s="4">
        <v>1</v>
      </c>
      <c r="CB957" s="8">
        <v>73.71</v>
      </c>
      <c r="CC957" s="4">
        <v>1</v>
      </c>
      <c r="CD957" s="8">
        <v>73.71</v>
      </c>
      <c r="CE957" s="7"/>
      <c r="CF957" s="7"/>
      <c r="CG957" s="2" t="s">
        <v>239</v>
      </c>
      <c r="CH957" s="2" t="s">
        <v>237</v>
      </c>
      <c r="CI957" s="2" t="s">
        <v>5338</v>
      </c>
      <c r="CJ957" s="2" t="s">
        <v>5649</v>
      </c>
      <c r="CK957" s="2" t="s">
        <v>238</v>
      </c>
      <c r="CL957" s="2" t="s">
        <v>226</v>
      </c>
      <c r="CM957" s="4"/>
      <c r="CN957" s="8"/>
      <c r="CO957" s="4"/>
      <c r="CP957" s="8"/>
      <c r="CQ957" s="7"/>
      <c r="CR957" s="7"/>
      <c r="CS957" s="2" t="s">
        <v>239</v>
      </c>
      <c r="CT957" s="2" t="s">
        <v>237</v>
      </c>
      <c r="CU957" s="2" t="s">
        <v>5338</v>
      </c>
      <c r="CV957" s="2" t="s">
        <v>226</v>
      </c>
      <c r="CW957" s="2" t="s">
        <v>238</v>
      </c>
      <c r="CX957" s="2" t="s">
        <v>226</v>
      </c>
      <c r="CY957" s="4">
        <v>2</v>
      </c>
      <c r="CZ957" s="8">
        <v>90.1</v>
      </c>
      <c r="DA957" s="4">
        <v>2</v>
      </c>
      <c r="DB957" s="8">
        <v>120.13</v>
      </c>
      <c r="DC957" s="7"/>
      <c r="DD957" s="7">
        <v>-0.25</v>
      </c>
      <c r="DE957" s="2" t="s">
        <v>239</v>
      </c>
      <c r="DF957" s="2" t="s">
        <v>237</v>
      </c>
      <c r="DG957" s="2" t="s">
        <v>376</v>
      </c>
      <c r="DH957" s="2" t="s">
        <v>1537</v>
      </c>
      <c r="DI957" s="2" t="s">
        <v>291</v>
      </c>
      <c r="DJ957" s="2" t="s">
        <v>226</v>
      </c>
      <c r="DK957" s="4"/>
      <c r="DL957" s="8"/>
      <c r="DM957" s="4"/>
      <c r="DN957" s="8"/>
      <c r="DO957" s="7"/>
      <c r="DP957" s="7"/>
      <c r="DQ957" s="2" t="s">
        <v>239</v>
      </c>
      <c r="DR957" s="2" t="s">
        <v>237</v>
      </c>
      <c r="DS957" s="2" t="s">
        <v>5338</v>
      </c>
      <c r="DT957" s="2" t="s">
        <v>2091</v>
      </c>
      <c r="DU957" s="2" t="s">
        <v>291</v>
      </c>
      <c r="DV957" s="2" t="s">
        <v>226</v>
      </c>
      <c r="DW957" s="4">
        <v>2</v>
      </c>
      <c r="DX957" s="8">
        <v>86</v>
      </c>
      <c r="DY957" s="4">
        <v>2</v>
      </c>
      <c r="DZ957" s="8">
        <v>143.32</v>
      </c>
      <c r="EA957" s="7"/>
      <c r="EB957" s="7">
        <v>-0.3999</v>
      </c>
      <c r="EC957" s="2" t="s">
        <v>239</v>
      </c>
      <c r="ED957" s="2" t="s">
        <v>237</v>
      </c>
      <c r="EE957" s="2" t="s">
        <v>1762</v>
      </c>
      <c r="EF957" s="2" t="s">
        <v>2570</v>
      </c>
      <c r="EG957" s="2" t="s">
        <v>238</v>
      </c>
      <c r="EH957" s="2" t="s">
        <v>226</v>
      </c>
      <c r="EI957" s="4"/>
      <c r="EJ957" s="8"/>
      <c r="EK957" s="4">
        <v>1</v>
      </c>
      <c r="EL957" s="8">
        <v>73.71</v>
      </c>
      <c r="EM957" s="7">
        <v>-1</v>
      </c>
      <c r="EN957" s="7">
        <v>-1</v>
      </c>
      <c r="EO957" s="2" t="s">
        <v>239</v>
      </c>
      <c r="EP957" s="2" t="s">
        <v>237</v>
      </c>
      <c r="EQ957" s="2" t="s">
        <v>379</v>
      </c>
      <c r="ER957" s="2" t="s">
        <v>279</v>
      </c>
      <c r="ES957" s="2" t="s">
        <v>238</v>
      </c>
      <c r="ET957" s="2" t="s">
        <v>226</v>
      </c>
      <c r="EU957" s="4"/>
      <c r="EV957" s="8"/>
      <c r="EW957" s="4">
        <v>3</v>
      </c>
      <c r="EX957" s="8">
        <v>184.26</v>
      </c>
      <c r="EY957" s="7">
        <v>-1</v>
      </c>
      <c r="EZ957" s="7">
        <v>-1</v>
      </c>
      <c r="FA957" s="2" t="s">
        <v>239</v>
      </c>
      <c r="FB957" s="2" t="s">
        <v>237</v>
      </c>
      <c r="FC957" s="2" t="s">
        <v>5339</v>
      </c>
      <c r="FD957" s="2" t="s">
        <v>2964</v>
      </c>
      <c r="FE957" s="2" t="s">
        <v>238</v>
      </c>
      <c r="FF957" s="2" t="s">
        <v>226</v>
      </c>
      <c r="FG957" s="4"/>
      <c r="FH957" s="8"/>
      <c r="FI957" s="4"/>
      <c r="FJ957" s="8"/>
      <c r="FK957" s="7"/>
      <c r="FL957" s="7"/>
      <c r="FM957" s="2" t="s">
        <v>239</v>
      </c>
      <c r="FN957" s="2" t="s">
        <v>237</v>
      </c>
      <c r="FO957" s="2" t="s">
        <v>5338</v>
      </c>
      <c r="FP957" s="2" t="s">
        <v>226</v>
      </c>
      <c r="FQ957" s="2" t="s">
        <v>238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226</v>
      </c>
      <c r="FZ957" s="2" t="s">
        <v>226</v>
      </c>
      <c r="GA957" s="2" t="s">
        <v>226</v>
      </c>
      <c r="GB957" s="2" t="s">
        <v>226</v>
      </c>
      <c r="GC957" s="2" t="s">
        <v>226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252</v>
      </c>
      <c r="GL957" s="2" t="s">
        <v>237</v>
      </c>
      <c r="GM957" s="2" t="s">
        <v>226</v>
      </c>
      <c r="GN957" s="2" t="s">
        <v>226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266</v>
      </c>
      <c r="GX957" s="2" t="s">
        <v>237</v>
      </c>
      <c r="GY957" s="2" t="s">
        <v>226</v>
      </c>
      <c r="GZ957" s="2" t="s">
        <v>226</v>
      </c>
      <c r="HA957" s="2" t="s">
        <v>238</v>
      </c>
      <c r="HB957" s="2" t="s">
        <v>226</v>
      </c>
      <c r="HC957" s="4"/>
      <c r="HD957" s="8"/>
      <c r="HE957" s="4"/>
      <c r="HF957" s="8"/>
      <c r="HG957" s="7"/>
      <c r="HH957" s="7"/>
      <c r="HI957" s="2" t="s">
        <v>252</v>
      </c>
      <c r="HJ957" s="2" t="s">
        <v>237</v>
      </c>
      <c r="HK957" s="2" t="s">
        <v>226</v>
      </c>
      <c r="HL957" s="2" t="s">
        <v>226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236</v>
      </c>
      <c r="HV957" s="2" t="s">
        <v>237</v>
      </c>
      <c r="HW957" s="2" t="s">
        <v>226</v>
      </c>
      <c r="HX957" s="2" t="s">
        <v>226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252</v>
      </c>
      <c r="IH957" s="2" t="s">
        <v>237</v>
      </c>
      <c r="II957" s="2" t="s">
        <v>226</v>
      </c>
      <c r="IJ957" s="2" t="s">
        <v>226</v>
      </c>
      <c r="IK957" s="2" t="s">
        <v>238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252</v>
      </c>
      <c r="IT957" s="2" t="s">
        <v>237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237</v>
      </c>
      <c r="JG957" s="2" t="s">
        <v>226</v>
      </c>
      <c r="JH957" s="2" t="s">
        <v>226</v>
      </c>
      <c r="JI957" s="2" t="s">
        <v>238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252</v>
      </c>
      <c r="JR957" s="2" t="s">
        <v>237</v>
      </c>
      <c r="JS957" s="2" t="s">
        <v>226</v>
      </c>
      <c r="JT957" s="2" t="s">
        <v>226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237</v>
      </c>
      <c r="KE957" s="2" t="s">
        <v>226</v>
      </c>
      <c r="KF957" s="2" t="s">
        <v>226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252</v>
      </c>
      <c r="KP957" s="2" t="s">
        <v>237</v>
      </c>
      <c r="KQ957" s="2" t="s">
        <v>226</v>
      </c>
      <c r="KR957" s="2" t="s">
        <v>226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252</v>
      </c>
      <c r="LB957" s="2" t="s">
        <v>237</v>
      </c>
      <c r="LC957" s="2" t="s">
        <v>226</v>
      </c>
      <c r="LD957" s="2" t="s">
        <v>226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252</v>
      </c>
      <c r="LN957" s="2" t="s">
        <v>237</v>
      </c>
      <c r="LO957" s="2" t="s">
        <v>226</v>
      </c>
      <c r="LP957" s="2" t="s">
        <v>226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226</v>
      </c>
      <c r="LZ957" s="2" t="s">
        <v>226</v>
      </c>
      <c r="MA957" s="2" t="s">
        <v>226</v>
      </c>
      <c r="MB957" s="2" t="s">
        <v>226</v>
      </c>
      <c r="MC957" s="2" t="s">
        <v>226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226</v>
      </c>
      <c r="ML957" s="2" t="s">
        <v>226</v>
      </c>
      <c r="MM957" s="2" t="s">
        <v>226</v>
      </c>
      <c r="MN957" s="2" t="s">
        <v>226</v>
      </c>
      <c r="MO957" s="2" t="s">
        <v>226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239</v>
      </c>
      <c r="MX957" s="2" t="s">
        <v>237</v>
      </c>
      <c r="MY957" s="2" t="s">
        <v>643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239</v>
      </c>
      <c r="NJ957" s="2" t="s">
        <v>237</v>
      </c>
      <c r="NK957" s="2" t="s">
        <v>5338</v>
      </c>
      <c r="NL957" s="2" t="s">
        <v>3185</v>
      </c>
      <c r="NM957" s="2" t="s">
        <v>238</v>
      </c>
      <c r="NN957" s="2" t="s">
        <v>226</v>
      </c>
      <c r="NO957" s="4"/>
      <c r="NP957" s="8"/>
      <c r="NQ957" s="4"/>
      <c r="NR957" s="8"/>
      <c r="NS957" s="7"/>
      <c r="NT957" s="7"/>
      <c r="NU957" s="2" t="s">
        <v>239</v>
      </c>
      <c r="NV957" s="2" t="s">
        <v>237</v>
      </c>
      <c r="NW957" s="2" t="s">
        <v>1424</v>
      </c>
      <c r="NX957" s="2" t="s">
        <v>226</v>
      </c>
      <c r="NY957" s="2" t="s">
        <v>238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252</v>
      </c>
      <c r="OH957" s="2" t="s">
        <v>237</v>
      </c>
      <c r="OI957" s="2" t="s">
        <v>226</v>
      </c>
      <c r="OJ957" s="2" t="s">
        <v>226</v>
      </c>
      <c r="OK957" s="2" t="s">
        <v>238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252</v>
      </c>
      <c r="OT957" s="2" t="s">
        <v>237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226</v>
      </c>
      <c r="PF957" s="2" t="s">
        <v>226</v>
      </c>
      <c r="PG957" s="2" t="s">
        <v>226</v>
      </c>
      <c r="PH957" s="2" t="s">
        <v>226</v>
      </c>
      <c r="PI957" s="2" t="s">
        <v>226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266</v>
      </c>
      <c r="QD957" s="2" t="s">
        <v>237</v>
      </c>
      <c r="QE957" s="2" t="s">
        <v>226</v>
      </c>
      <c r="QF957" s="2" t="s">
        <v>226</v>
      </c>
      <c r="QG957" s="2" t="s">
        <v>238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226</v>
      </c>
      <c r="QP957" s="2" t="s">
        <v>226</v>
      </c>
      <c r="QQ957" s="2" t="s">
        <v>226</v>
      </c>
      <c r="QR957" s="2" t="s">
        <v>226</v>
      </c>
      <c r="QS957" s="2" t="s">
        <v>226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266</v>
      </c>
      <c r="RB957" s="2" t="s">
        <v>237</v>
      </c>
      <c r="RC957" s="2" t="s">
        <v>226</v>
      </c>
      <c r="RD957" s="2" t="s">
        <v>226</v>
      </c>
      <c r="RE957" s="2" t="s">
        <v>238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252</v>
      </c>
      <c r="RN957" s="2" t="s">
        <v>237</v>
      </c>
      <c r="RO957" s="2" t="s">
        <v>226</v>
      </c>
      <c r="RP957" s="2" t="s">
        <v>226</v>
      </c>
      <c r="RQ957" s="2" t="s">
        <v>238</v>
      </c>
      <c r="RR957" s="2" t="s">
        <v>226</v>
      </c>
      <c r="RS957" s="4"/>
      <c r="RT957" s="8"/>
      <c r="RU957" s="4"/>
      <c r="RV957" s="8"/>
      <c r="RW957" s="7"/>
      <c r="RX957" s="7"/>
      <c r="RY957" s="2" t="s">
        <v>226</v>
      </c>
      <c r="RZ957" s="2" t="s">
        <v>226</v>
      </c>
      <c r="SA957" s="2" t="s">
        <v>226</v>
      </c>
      <c r="SB957" s="2" t="s">
        <v>226</v>
      </c>
      <c r="SC957" s="2" t="s">
        <v>226</v>
      </c>
      <c r="SD957" s="2" t="s">
        <v>226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</row>
    <row r="958">
      <c r="A958" s="2" t="s">
        <v>5650</v>
      </c>
      <c r="B958" s="2" t="s">
        <v>577</v>
      </c>
      <c r="C958" s="2" t="s">
        <v>5194</v>
      </c>
      <c r="D958" s="2" t="s">
        <v>486</v>
      </c>
      <c r="E958" s="2" t="s">
        <v>3495</v>
      </c>
      <c r="F958" s="2" t="s">
        <v>5369</v>
      </c>
      <c r="G958" s="2" t="s">
        <v>2234</v>
      </c>
      <c r="H958" s="2" t="s">
        <v>2158</v>
      </c>
      <c r="I958" s="2" t="s">
        <v>5651</v>
      </c>
      <c r="J958" s="2" t="s">
        <v>221</v>
      </c>
      <c r="K958" s="2" t="s">
        <v>5371</v>
      </c>
      <c r="L958" s="3">
        <v>63.7</v>
      </c>
      <c r="M958" s="3">
        <v>66.89</v>
      </c>
      <c r="N958" s="3">
        <v>129.99</v>
      </c>
      <c r="O958" s="2" t="s">
        <v>283</v>
      </c>
      <c r="P958" s="2" t="s">
        <v>284</v>
      </c>
      <c r="Q958" s="2" t="s">
        <v>225</v>
      </c>
      <c r="R958" s="2" t="s">
        <v>226</v>
      </c>
      <c r="S958" s="2" t="s">
        <v>5372</v>
      </c>
      <c r="T958" s="2" t="s">
        <v>226</v>
      </c>
      <c r="U958" s="2" t="s">
        <v>229</v>
      </c>
      <c r="V958" s="2" t="s">
        <v>320</v>
      </c>
      <c r="W958" s="2" t="s">
        <v>971</v>
      </c>
      <c r="X958" s="2" t="s">
        <v>231</v>
      </c>
      <c r="Y958" s="2" t="s">
        <v>593</v>
      </c>
      <c r="Z958" s="4"/>
      <c r="AA958" s="4">
        <f>=ROUNDDOWN({0},0)</f>
      </c>
      <c r="AB958" s="5"/>
      <c r="AC958" s="2" t="s">
        <v>226</v>
      </c>
      <c r="AD958" s="4"/>
      <c r="AE958" s="4"/>
      <c r="AF958" s="6">
        <v>65</v>
      </c>
      <c r="AG958" s="6"/>
      <c r="AH958" s="7">
        <v>0.131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>
        <v>3</v>
      </c>
      <c r="AQ958" s="8">
        <v>162.99</v>
      </c>
      <c r="AR958" s="4">
        <v>12</v>
      </c>
      <c r="AS958" s="8">
        <v>643.66</v>
      </c>
      <c r="AT958" s="7">
        <v>-0.75</v>
      </c>
      <c r="AU958" s="7">
        <v>-0.7468</v>
      </c>
      <c r="AV958" s="4">
        <v>3</v>
      </c>
      <c r="AW958" s="8">
        <v>162.99</v>
      </c>
      <c r="AX958" s="4">
        <v>15</v>
      </c>
      <c r="AY958" s="8">
        <v>845.24</v>
      </c>
      <c r="AZ958" s="7">
        <v>-0.8</v>
      </c>
      <c r="BA958" s="7">
        <v>-0.8072</v>
      </c>
      <c r="BB958" s="7">
        <v>1</v>
      </c>
      <c r="BC958" s="4">
        <v>3</v>
      </c>
      <c r="BD958" s="8">
        <v>162.99</v>
      </c>
      <c r="BE958" s="4">
        <v>15</v>
      </c>
      <c r="BF958" s="8">
        <v>845.24</v>
      </c>
      <c r="BG958" s="7">
        <v>-0.8</v>
      </c>
      <c r="BH958" s="7">
        <v>-0.8072</v>
      </c>
      <c r="BI958" s="7">
        <v>1</v>
      </c>
      <c r="BJ958" s="4">
        <v>3</v>
      </c>
      <c r="BK958" s="8">
        <v>162.99</v>
      </c>
      <c r="BL958" s="2" t="s">
        <v>5652</v>
      </c>
      <c r="BM958" s="7">
        <v>1</v>
      </c>
      <c r="BN958" s="7">
        <v>1</v>
      </c>
      <c r="BO958" s="4"/>
      <c r="BP958" s="8"/>
      <c r="BQ958" s="4">
        <v>2</v>
      </c>
      <c r="BR958" s="8">
        <v>132.82</v>
      </c>
      <c r="BS958" s="7">
        <v>-1</v>
      </c>
      <c r="BT958" s="7">
        <v>-1</v>
      </c>
      <c r="BU958" s="2" t="s">
        <v>239</v>
      </c>
      <c r="BV958" s="2" t="s">
        <v>237</v>
      </c>
      <c r="BW958" s="2" t="s">
        <v>226</v>
      </c>
      <c r="BX958" s="2" t="s">
        <v>1869</v>
      </c>
      <c r="BY958" s="2" t="s">
        <v>238</v>
      </c>
      <c r="BZ958" s="2" t="s">
        <v>226</v>
      </c>
      <c r="CA958" s="4">
        <v>2</v>
      </c>
      <c r="CB958" s="8">
        <v>134.1</v>
      </c>
      <c r="CC958" s="4">
        <v>3</v>
      </c>
      <c r="CD958" s="8">
        <v>201.15</v>
      </c>
      <c r="CE958" s="7">
        <v>-0.3333</v>
      </c>
      <c r="CF958" s="7">
        <v>-0.3333</v>
      </c>
      <c r="CG958" s="2" t="s">
        <v>239</v>
      </c>
      <c r="CH958" s="2" t="s">
        <v>237</v>
      </c>
      <c r="CI958" s="2" t="s">
        <v>3298</v>
      </c>
      <c r="CJ958" s="2" t="s">
        <v>1003</v>
      </c>
      <c r="CK958" s="2" t="s">
        <v>238</v>
      </c>
      <c r="CL958" s="2" t="s">
        <v>226</v>
      </c>
      <c r="CM958" s="4">
        <v>1</v>
      </c>
      <c r="CN958" s="8">
        <v>28.89</v>
      </c>
      <c r="CO958" s="4"/>
      <c r="CP958" s="8"/>
      <c r="CQ958" s="7"/>
      <c r="CR958" s="7"/>
      <c r="CS958" s="2" t="s">
        <v>239</v>
      </c>
      <c r="CT958" s="2" t="s">
        <v>237</v>
      </c>
      <c r="CU958" s="2" t="s">
        <v>3298</v>
      </c>
      <c r="CV958" s="2" t="s">
        <v>1738</v>
      </c>
      <c r="CW958" s="2" t="s">
        <v>238</v>
      </c>
      <c r="CX958" s="2" t="s">
        <v>226</v>
      </c>
      <c r="CY958" s="4"/>
      <c r="CZ958" s="8"/>
      <c r="DA958" s="4"/>
      <c r="DB958" s="8"/>
      <c r="DC958" s="7"/>
      <c r="DD958" s="7"/>
      <c r="DE958" s="2" t="s">
        <v>239</v>
      </c>
      <c r="DF958" s="2" t="s">
        <v>237</v>
      </c>
      <c r="DG958" s="2" t="s">
        <v>776</v>
      </c>
      <c r="DH958" s="2" t="s">
        <v>4221</v>
      </c>
      <c r="DI958" s="2" t="s">
        <v>291</v>
      </c>
      <c r="DJ958" s="2" t="s">
        <v>226</v>
      </c>
      <c r="DK958" s="4"/>
      <c r="DL958" s="8"/>
      <c r="DM958" s="4">
        <v>4</v>
      </c>
      <c r="DN958" s="8">
        <v>106</v>
      </c>
      <c r="DO958" s="7">
        <v>-1</v>
      </c>
      <c r="DP958" s="7">
        <v>-1</v>
      </c>
      <c r="DQ958" s="2" t="s">
        <v>239</v>
      </c>
      <c r="DR958" s="2" t="s">
        <v>237</v>
      </c>
      <c r="DS958" s="2" t="s">
        <v>3506</v>
      </c>
      <c r="DT958" s="2" t="s">
        <v>2155</v>
      </c>
      <c r="DU958" s="2" t="s">
        <v>291</v>
      </c>
      <c r="DV958" s="2" t="s">
        <v>226</v>
      </c>
      <c r="DW958" s="4"/>
      <c r="DX958" s="8"/>
      <c r="DY958" s="4"/>
      <c r="DZ958" s="8"/>
      <c r="EA958" s="7"/>
      <c r="EB958" s="7"/>
      <c r="EC958" s="2" t="s">
        <v>236</v>
      </c>
      <c r="ED958" s="2" t="s">
        <v>237</v>
      </c>
      <c r="EE958" s="2" t="s">
        <v>226</v>
      </c>
      <c r="EF958" s="2" t="s">
        <v>226</v>
      </c>
      <c r="EG958" s="2" t="s">
        <v>238</v>
      </c>
      <c r="EH958" s="2" t="s">
        <v>226</v>
      </c>
      <c r="EI958" s="4"/>
      <c r="EJ958" s="8"/>
      <c r="EK958" s="4">
        <v>1</v>
      </c>
      <c r="EL958" s="8">
        <v>64.58</v>
      </c>
      <c r="EM958" s="7">
        <v>-1</v>
      </c>
      <c r="EN958" s="7">
        <v>-1</v>
      </c>
      <c r="EO958" s="2" t="s">
        <v>239</v>
      </c>
      <c r="EP958" s="2" t="s">
        <v>237</v>
      </c>
      <c r="EQ958" s="2" t="s">
        <v>4272</v>
      </c>
      <c r="ER958" s="2" t="s">
        <v>745</v>
      </c>
      <c r="ES958" s="2" t="s">
        <v>238</v>
      </c>
      <c r="ET958" s="2" t="s">
        <v>226</v>
      </c>
      <c r="EU958" s="4"/>
      <c r="EV958" s="8"/>
      <c r="EW958" s="4">
        <v>1</v>
      </c>
      <c r="EX958" s="8">
        <v>66.88</v>
      </c>
      <c r="EY958" s="7">
        <v>-1</v>
      </c>
      <c r="EZ958" s="7">
        <v>-1</v>
      </c>
      <c r="FA958" s="2" t="s">
        <v>239</v>
      </c>
      <c r="FB958" s="2" t="s">
        <v>237</v>
      </c>
      <c r="FC958" s="2" t="s">
        <v>1255</v>
      </c>
      <c r="FD958" s="2" t="s">
        <v>1954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237</v>
      </c>
      <c r="FO958" s="2" t="s">
        <v>3298</v>
      </c>
      <c r="FP958" s="2" t="s">
        <v>1060</v>
      </c>
      <c r="FQ958" s="2" t="s">
        <v>238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226</v>
      </c>
      <c r="FZ958" s="2" t="s">
        <v>226</v>
      </c>
      <c r="GA958" s="2" t="s">
        <v>226</v>
      </c>
      <c r="GB958" s="2" t="s">
        <v>226</v>
      </c>
      <c r="GC958" s="2" t="s">
        <v>226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252</v>
      </c>
      <c r="GL958" s="2" t="s">
        <v>237</v>
      </c>
      <c r="GM958" s="2" t="s">
        <v>226</v>
      </c>
      <c r="GN958" s="2" t="s">
        <v>226</v>
      </c>
      <c r="GO958" s="2" t="s">
        <v>238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239</v>
      </c>
      <c r="GX958" s="2" t="s">
        <v>237</v>
      </c>
      <c r="GY958" s="2" t="s">
        <v>776</v>
      </c>
      <c r="GZ958" s="2" t="s">
        <v>779</v>
      </c>
      <c r="HA958" s="2" t="s">
        <v>238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252</v>
      </c>
      <c r="HJ958" s="2" t="s">
        <v>237</v>
      </c>
      <c r="HK958" s="2" t="s">
        <v>226</v>
      </c>
      <c r="HL958" s="2" t="s">
        <v>226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239</v>
      </c>
      <c r="HV958" s="2" t="s">
        <v>237</v>
      </c>
      <c r="HW958" s="2" t="s">
        <v>1774</v>
      </c>
      <c r="HX958" s="2" t="s">
        <v>2569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252</v>
      </c>
      <c r="IH958" s="2" t="s">
        <v>237</v>
      </c>
      <c r="II958" s="2" t="s">
        <v>226</v>
      </c>
      <c r="IJ958" s="2" t="s">
        <v>226</v>
      </c>
      <c r="IK958" s="2" t="s">
        <v>238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226</v>
      </c>
      <c r="IT958" s="2" t="s">
        <v>226</v>
      </c>
      <c r="IU958" s="2" t="s">
        <v>226</v>
      </c>
      <c r="IV958" s="2" t="s">
        <v>226</v>
      </c>
      <c r="IW958" s="2" t="s">
        <v>226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252</v>
      </c>
      <c r="JF958" s="2" t="s">
        <v>237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>
        <v>1</v>
      </c>
      <c r="JN958" s="8">
        <v>72.23</v>
      </c>
      <c r="JO958" s="7">
        <v>-1</v>
      </c>
      <c r="JP958" s="7">
        <v>-1</v>
      </c>
      <c r="JQ958" s="2" t="s">
        <v>239</v>
      </c>
      <c r="JR958" s="2" t="s">
        <v>237</v>
      </c>
      <c r="JS958" s="2" t="s">
        <v>762</v>
      </c>
      <c r="JT958" s="2" t="s">
        <v>1680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237</v>
      </c>
      <c r="KE958" s="2" t="s">
        <v>226</v>
      </c>
      <c r="KF958" s="2" t="s">
        <v>226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239</v>
      </c>
      <c r="KP958" s="2" t="s">
        <v>237</v>
      </c>
      <c r="KQ958" s="2" t="s">
        <v>1267</v>
      </c>
      <c r="KR958" s="2" t="s">
        <v>866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252</v>
      </c>
      <c r="LB958" s="2" t="s">
        <v>237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252</v>
      </c>
      <c r="LN958" s="2" t="s">
        <v>237</v>
      </c>
      <c r="LO958" s="2" t="s">
        <v>226</v>
      </c>
      <c r="LP958" s="2" t="s">
        <v>226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226</v>
      </c>
      <c r="LZ958" s="2" t="s">
        <v>226</v>
      </c>
      <c r="MA958" s="2" t="s">
        <v>226</v>
      </c>
      <c r="MB958" s="2" t="s">
        <v>226</v>
      </c>
      <c r="MC958" s="2" t="s">
        <v>226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226</v>
      </c>
      <c r="ML958" s="2" t="s">
        <v>226</v>
      </c>
      <c r="MM958" s="2" t="s">
        <v>226</v>
      </c>
      <c r="MN958" s="2" t="s">
        <v>226</v>
      </c>
      <c r="MO958" s="2" t="s">
        <v>226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252</v>
      </c>
      <c r="MX958" s="2" t="s">
        <v>237</v>
      </c>
      <c r="MY958" s="2" t="s">
        <v>226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239</v>
      </c>
      <c r="NJ958" s="2" t="s">
        <v>237</v>
      </c>
      <c r="NK958" s="2" t="s">
        <v>2282</v>
      </c>
      <c r="NL958" s="2" t="s">
        <v>3939</v>
      </c>
      <c r="NM958" s="2" t="s">
        <v>291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239</v>
      </c>
      <c r="NV958" s="2" t="s">
        <v>237</v>
      </c>
      <c r="NW958" s="2" t="s">
        <v>3405</v>
      </c>
      <c r="NX958" s="2" t="s">
        <v>1001</v>
      </c>
      <c r="NY958" s="2" t="s">
        <v>238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252</v>
      </c>
      <c r="OH958" s="2" t="s">
        <v>237</v>
      </c>
      <c r="OI958" s="2" t="s">
        <v>226</v>
      </c>
      <c r="OJ958" s="2" t="s">
        <v>226</v>
      </c>
      <c r="OK958" s="2" t="s">
        <v>238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252</v>
      </c>
      <c r="OT958" s="2" t="s">
        <v>237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226</v>
      </c>
      <c r="PF958" s="2" t="s">
        <v>226</v>
      </c>
      <c r="PG958" s="2" t="s">
        <v>226</v>
      </c>
      <c r="PH958" s="2" t="s">
        <v>226</v>
      </c>
      <c r="PI958" s="2" t="s">
        <v>226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266</v>
      </c>
      <c r="QD958" s="2" t="s">
        <v>237</v>
      </c>
      <c r="QE958" s="2" t="s">
        <v>226</v>
      </c>
      <c r="QF958" s="2" t="s">
        <v>226</v>
      </c>
      <c r="QG958" s="2" t="s">
        <v>238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239</v>
      </c>
      <c r="QP958" s="2" t="s">
        <v>237</v>
      </c>
      <c r="QQ958" s="2" t="s">
        <v>1250</v>
      </c>
      <c r="QR958" s="2" t="s">
        <v>226</v>
      </c>
      <c r="QS958" s="2" t="s">
        <v>238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266</v>
      </c>
      <c r="RB958" s="2" t="s">
        <v>237</v>
      </c>
      <c r="RC958" s="2" t="s">
        <v>226</v>
      </c>
      <c r="RD958" s="2" t="s">
        <v>226</v>
      </c>
      <c r="RE958" s="2" t="s">
        <v>238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226</v>
      </c>
      <c r="RN958" s="2" t="s">
        <v>226</v>
      </c>
      <c r="RO958" s="2" t="s">
        <v>226</v>
      </c>
      <c r="RP958" s="2" t="s">
        <v>226</v>
      </c>
      <c r="RQ958" s="2" t="s">
        <v>226</v>
      </c>
      <c r="RR958" s="2" t="s">
        <v>226</v>
      </c>
      <c r="RS958" s="4"/>
      <c r="RT958" s="8"/>
      <c r="RU958" s="4"/>
      <c r="RV958" s="8"/>
      <c r="RW958" s="7"/>
      <c r="RX958" s="7"/>
      <c r="RY958" s="2" t="s">
        <v>236</v>
      </c>
      <c r="RZ958" s="2" t="s">
        <v>237</v>
      </c>
      <c r="SA958" s="2" t="s">
        <v>843</v>
      </c>
      <c r="SB958" s="2" t="s">
        <v>226</v>
      </c>
      <c r="SC958" s="2" t="s">
        <v>238</v>
      </c>
      <c r="SD958" s="2" t="s">
        <v>226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</row>
    <row r="959">
      <c r="A959" s="2" t="s">
        <v>5653</v>
      </c>
      <c r="B959" s="2" t="s">
        <v>577</v>
      </c>
      <c r="C959" s="2" t="s">
        <v>5194</v>
      </c>
      <c r="D959" s="2" t="s">
        <v>486</v>
      </c>
      <c r="E959" s="2" t="s">
        <v>3495</v>
      </c>
      <c r="F959" s="2" t="s">
        <v>5369</v>
      </c>
      <c r="G959" s="2" t="s">
        <v>2234</v>
      </c>
      <c r="H959" s="2" t="s">
        <v>2158</v>
      </c>
      <c r="I959" s="2" t="s">
        <v>5651</v>
      </c>
      <c r="J959" s="2" t="s">
        <v>268</v>
      </c>
      <c r="K959" s="2" t="s">
        <v>5371</v>
      </c>
      <c r="L959" s="3">
        <v>75</v>
      </c>
      <c r="M959" s="3">
        <v>78.75</v>
      </c>
      <c r="N959" s="3">
        <v>149.99</v>
      </c>
      <c r="O959" s="2" t="s">
        <v>283</v>
      </c>
      <c r="P959" s="2" t="s">
        <v>284</v>
      </c>
      <c r="Q959" s="2" t="s">
        <v>225</v>
      </c>
      <c r="R959" s="2" t="s">
        <v>226</v>
      </c>
      <c r="S959" s="2" t="s">
        <v>5372</v>
      </c>
      <c r="T959" s="2" t="s">
        <v>226</v>
      </c>
      <c r="U959" s="2" t="s">
        <v>229</v>
      </c>
      <c r="V959" s="2" t="s">
        <v>320</v>
      </c>
      <c r="W959" s="2" t="s">
        <v>971</v>
      </c>
      <c r="X959" s="2" t="s">
        <v>231</v>
      </c>
      <c r="Y959" s="2" t="s">
        <v>593</v>
      </c>
      <c r="Z959" s="4"/>
      <c r="AA959" s="4">
        <f>=ROUNDDOWN({0},0)</f>
      </c>
      <c r="AB959" s="5"/>
      <c r="AC959" s="2" t="s">
        <v>226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/>
      <c r="AQ959" s="8"/>
      <c r="AR959" s="4">
        <v>3</v>
      </c>
      <c r="AS959" s="8">
        <v>201.58</v>
      </c>
      <c r="AT959" s="7">
        <v>-1</v>
      </c>
      <c r="AU959" s="7">
        <v>-1</v>
      </c>
      <c r="AV959" s="4" t="s">
        <v>226</v>
      </c>
      <c r="AW959" s="8" t="s">
        <v>226</v>
      </c>
      <c r="AX959" s="4" t="s">
        <v>226</v>
      </c>
      <c r="AY959" s="8" t="s">
        <v>226</v>
      </c>
      <c r="AZ959" s="7" t="s">
        <v>226</v>
      </c>
      <c r="BA959" s="7" t="s">
        <v>226</v>
      </c>
      <c r="BB959" s="7"/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 t="s">
        <v>226</v>
      </c>
      <c r="BJ959" s="4"/>
      <c r="BK959" s="8"/>
      <c r="BL959" s="2" t="s">
        <v>5654</v>
      </c>
      <c r="BM959" s="7"/>
      <c r="BN959" s="7"/>
      <c r="BO959" s="4"/>
      <c r="BP959" s="8"/>
      <c r="BQ959" s="4"/>
      <c r="BR959" s="8"/>
      <c r="BS959" s="7"/>
      <c r="BT959" s="7"/>
      <c r="BU959" s="2" t="s">
        <v>239</v>
      </c>
      <c r="BV959" s="2" t="s">
        <v>237</v>
      </c>
      <c r="BW959" s="2" t="s">
        <v>226</v>
      </c>
      <c r="BX959" s="2" t="s">
        <v>848</v>
      </c>
      <c r="BY959" s="2" t="s">
        <v>238</v>
      </c>
      <c r="BZ959" s="2" t="s">
        <v>226</v>
      </c>
      <c r="CA959" s="4"/>
      <c r="CB959" s="8"/>
      <c r="CC959" s="4"/>
      <c r="CD959" s="8"/>
      <c r="CE959" s="7"/>
      <c r="CF959" s="7"/>
      <c r="CG959" s="2" t="s">
        <v>239</v>
      </c>
      <c r="CH959" s="2" t="s">
        <v>237</v>
      </c>
      <c r="CI959" s="2" t="s">
        <v>3298</v>
      </c>
      <c r="CJ959" s="2" t="s">
        <v>4475</v>
      </c>
      <c r="CK959" s="2" t="s">
        <v>238</v>
      </c>
      <c r="CL959" s="2" t="s">
        <v>226</v>
      </c>
      <c r="CM959" s="4"/>
      <c r="CN959" s="8"/>
      <c r="CO959" s="4"/>
      <c r="CP959" s="8"/>
      <c r="CQ959" s="7"/>
      <c r="CR959" s="7"/>
      <c r="CS959" s="2" t="s">
        <v>239</v>
      </c>
      <c r="CT959" s="2" t="s">
        <v>237</v>
      </c>
      <c r="CU959" s="2" t="s">
        <v>3298</v>
      </c>
      <c r="CV959" s="2" t="s">
        <v>1156</v>
      </c>
      <c r="CW959" s="2" t="s">
        <v>238</v>
      </c>
      <c r="CX959" s="2" t="s">
        <v>226</v>
      </c>
      <c r="CY959" s="4"/>
      <c r="CZ959" s="8"/>
      <c r="DA959" s="4"/>
      <c r="DB959" s="8"/>
      <c r="DC959" s="7"/>
      <c r="DD959" s="7"/>
      <c r="DE959" s="2" t="s">
        <v>239</v>
      </c>
      <c r="DF959" s="2" t="s">
        <v>237</v>
      </c>
      <c r="DG959" s="2" t="s">
        <v>776</v>
      </c>
      <c r="DH959" s="2" t="s">
        <v>2694</v>
      </c>
      <c r="DI959" s="2" t="s">
        <v>291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239</v>
      </c>
      <c r="DR959" s="2" t="s">
        <v>237</v>
      </c>
      <c r="DS959" s="2" t="s">
        <v>3506</v>
      </c>
      <c r="DT959" s="2" t="s">
        <v>3719</v>
      </c>
      <c r="DU959" s="2" t="s">
        <v>291</v>
      </c>
      <c r="DV959" s="2" t="s">
        <v>226</v>
      </c>
      <c r="DW959" s="4"/>
      <c r="DX959" s="8"/>
      <c r="DY959" s="4"/>
      <c r="DZ959" s="8"/>
      <c r="EA959" s="7"/>
      <c r="EB959" s="7"/>
      <c r="EC959" s="2" t="s">
        <v>236</v>
      </c>
      <c r="ED959" s="2" t="s">
        <v>237</v>
      </c>
      <c r="EE959" s="2" t="s">
        <v>226</v>
      </c>
      <c r="EF959" s="2" t="s">
        <v>226</v>
      </c>
      <c r="EG959" s="2" t="s">
        <v>238</v>
      </c>
      <c r="EH959" s="2" t="s">
        <v>226</v>
      </c>
      <c r="EI959" s="4"/>
      <c r="EJ959" s="8"/>
      <c r="EK959" s="4"/>
      <c r="EL959" s="8"/>
      <c r="EM959" s="7"/>
      <c r="EN959" s="7"/>
      <c r="EO959" s="2" t="s">
        <v>239</v>
      </c>
      <c r="EP959" s="2" t="s">
        <v>237</v>
      </c>
      <c r="EQ959" s="2" t="s">
        <v>4272</v>
      </c>
      <c r="ER959" s="2" t="s">
        <v>1173</v>
      </c>
      <c r="ES959" s="2" t="s">
        <v>238</v>
      </c>
      <c r="ET959" s="2" t="s">
        <v>226</v>
      </c>
      <c r="EU959" s="4"/>
      <c r="EV959" s="8"/>
      <c r="EW959" s="4"/>
      <c r="EX959" s="8"/>
      <c r="EY959" s="7"/>
      <c r="EZ959" s="7"/>
      <c r="FA959" s="2" t="s">
        <v>239</v>
      </c>
      <c r="FB959" s="2" t="s">
        <v>237</v>
      </c>
      <c r="FC959" s="2" t="s">
        <v>1255</v>
      </c>
      <c r="FD959" s="2" t="s">
        <v>619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237</v>
      </c>
      <c r="FO959" s="2" t="s">
        <v>3298</v>
      </c>
      <c r="FP959" s="2" t="s">
        <v>226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226</v>
      </c>
      <c r="FZ959" s="2" t="s">
        <v>226</v>
      </c>
      <c r="GA959" s="2" t="s">
        <v>226</v>
      </c>
      <c r="GB959" s="2" t="s">
        <v>226</v>
      </c>
      <c r="GC959" s="2" t="s">
        <v>226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252</v>
      </c>
      <c r="GL959" s="2" t="s">
        <v>237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239</v>
      </c>
      <c r="GX959" s="2" t="s">
        <v>237</v>
      </c>
      <c r="GY959" s="2" t="s">
        <v>776</v>
      </c>
      <c r="GZ959" s="2" t="s">
        <v>2276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252</v>
      </c>
      <c r="HJ959" s="2" t="s">
        <v>237</v>
      </c>
      <c r="HK959" s="2" t="s">
        <v>226</v>
      </c>
      <c r="HL959" s="2" t="s">
        <v>226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239</v>
      </c>
      <c r="HV959" s="2" t="s">
        <v>237</v>
      </c>
      <c r="HW959" s="2" t="s">
        <v>1774</v>
      </c>
      <c r="HX959" s="2" t="s">
        <v>226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252</v>
      </c>
      <c r="IH959" s="2" t="s">
        <v>237</v>
      </c>
      <c r="II959" s="2" t="s">
        <v>226</v>
      </c>
      <c r="IJ959" s="2" t="s">
        <v>226</v>
      </c>
      <c r="IK959" s="2" t="s">
        <v>238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226</v>
      </c>
      <c r="IT959" s="2" t="s">
        <v>226</v>
      </c>
      <c r="IU959" s="2" t="s">
        <v>226</v>
      </c>
      <c r="IV959" s="2" t="s">
        <v>226</v>
      </c>
      <c r="IW959" s="2" t="s">
        <v>226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252</v>
      </c>
      <c r="JF959" s="2" t="s">
        <v>237</v>
      </c>
      <c r="JG959" s="2" t="s">
        <v>226</v>
      </c>
      <c r="JH959" s="2" t="s">
        <v>226</v>
      </c>
      <c r="JI959" s="2" t="s">
        <v>238</v>
      </c>
      <c r="JJ959" s="2" t="s">
        <v>226</v>
      </c>
      <c r="JK959" s="4"/>
      <c r="JL959" s="8"/>
      <c r="JM959" s="4">
        <v>2</v>
      </c>
      <c r="JN959" s="8">
        <v>170.08</v>
      </c>
      <c r="JO959" s="7">
        <v>-1</v>
      </c>
      <c r="JP959" s="7">
        <v>-1</v>
      </c>
      <c r="JQ959" s="2" t="s">
        <v>239</v>
      </c>
      <c r="JR959" s="2" t="s">
        <v>237</v>
      </c>
      <c r="JS959" s="2" t="s">
        <v>3412</v>
      </c>
      <c r="JT959" s="2" t="s">
        <v>771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236</v>
      </c>
      <c r="KD959" s="2" t="s">
        <v>237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239</v>
      </c>
      <c r="KP959" s="2" t="s">
        <v>237</v>
      </c>
      <c r="KQ959" s="2" t="s">
        <v>1267</v>
      </c>
      <c r="KR959" s="2" t="s">
        <v>1947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252</v>
      </c>
      <c r="LB959" s="2" t="s">
        <v>237</v>
      </c>
      <c r="LC959" s="2" t="s">
        <v>226</v>
      </c>
      <c r="LD959" s="2" t="s">
        <v>226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252</v>
      </c>
      <c r="LN959" s="2" t="s">
        <v>237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226</v>
      </c>
      <c r="LZ959" s="2" t="s">
        <v>226</v>
      </c>
      <c r="MA959" s="2" t="s">
        <v>226</v>
      </c>
      <c r="MB959" s="2" t="s">
        <v>226</v>
      </c>
      <c r="MC959" s="2" t="s">
        <v>226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226</v>
      </c>
      <c r="ML959" s="2" t="s">
        <v>226</v>
      </c>
      <c r="MM959" s="2" t="s">
        <v>226</v>
      </c>
      <c r="MN959" s="2" t="s">
        <v>226</v>
      </c>
      <c r="MO959" s="2" t="s">
        <v>226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252</v>
      </c>
      <c r="MX959" s="2" t="s">
        <v>237</v>
      </c>
      <c r="MY959" s="2" t="s">
        <v>226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239</v>
      </c>
      <c r="NJ959" s="2" t="s">
        <v>237</v>
      </c>
      <c r="NK959" s="2" t="s">
        <v>2282</v>
      </c>
      <c r="NL959" s="2" t="s">
        <v>1678</v>
      </c>
      <c r="NM959" s="2" t="s">
        <v>291</v>
      </c>
      <c r="NN959" s="2" t="s">
        <v>226</v>
      </c>
      <c r="NO959" s="4"/>
      <c r="NP959" s="8"/>
      <c r="NQ959" s="4">
        <v>1</v>
      </c>
      <c r="NR959" s="8">
        <v>31.5</v>
      </c>
      <c r="NS959" s="7">
        <v>-1</v>
      </c>
      <c r="NT959" s="7">
        <v>-1</v>
      </c>
      <c r="NU959" s="2" t="s">
        <v>239</v>
      </c>
      <c r="NV959" s="2" t="s">
        <v>237</v>
      </c>
      <c r="NW959" s="2" t="s">
        <v>3405</v>
      </c>
      <c r="NX959" s="2" t="s">
        <v>1944</v>
      </c>
      <c r="NY959" s="2" t="s">
        <v>238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252</v>
      </c>
      <c r="OH959" s="2" t="s">
        <v>237</v>
      </c>
      <c r="OI959" s="2" t="s">
        <v>226</v>
      </c>
      <c r="OJ959" s="2" t="s">
        <v>226</v>
      </c>
      <c r="OK959" s="2" t="s">
        <v>238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252</v>
      </c>
      <c r="OT959" s="2" t="s">
        <v>237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226</v>
      </c>
      <c r="PF959" s="2" t="s">
        <v>226</v>
      </c>
      <c r="PG959" s="2" t="s">
        <v>226</v>
      </c>
      <c r="PH959" s="2" t="s">
        <v>226</v>
      </c>
      <c r="PI959" s="2" t="s">
        <v>226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266</v>
      </c>
      <c r="QD959" s="2" t="s">
        <v>237</v>
      </c>
      <c r="QE959" s="2" t="s">
        <v>226</v>
      </c>
      <c r="QF959" s="2" t="s">
        <v>226</v>
      </c>
      <c r="QG959" s="2" t="s">
        <v>238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239</v>
      </c>
      <c r="QP959" s="2" t="s">
        <v>237</v>
      </c>
      <c r="QQ959" s="2" t="s">
        <v>1250</v>
      </c>
      <c r="QR959" s="2" t="s">
        <v>226</v>
      </c>
      <c r="QS959" s="2" t="s">
        <v>238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266</v>
      </c>
      <c r="RB959" s="2" t="s">
        <v>237</v>
      </c>
      <c r="RC959" s="2" t="s">
        <v>226</v>
      </c>
      <c r="RD959" s="2" t="s">
        <v>226</v>
      </c>
      <c r="RE959" s="2" t="s">
        <v>238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226</v>
      </c>
      <c r="RN959" s="2" t="s">
        <v>226</v>
      </c>
      <c r="RO959" s="2" t="s">
        <v>226</v>
      </c>
      <c r="RP959" s="2" t="s">
        <v>226</v>
      </c>
      <c r="RQ959" s="2" t="s">
        <v>226</v>
      </c>
      <c r="RR959" s="2" t="s">
        <v>226</v>
      </c>
      <c r="RS959" s="4"/>
      <c r="RT959" s="8"/>
      <c r="RU959" s="4"/>
      <c r="RV959" s="8"/>
      <c r="RW959" s="7"/>
      <c r="RX959" s="7"/>
      <c r="RY959" s="2" t="s">
        <v>236</v>
      </c>
      <c r="RZ959" s="2" t="s">
        <v>237</v>
      </c>
      <c r="SA959" s="2" t="s">
        <v>843</v>
      </c>
      <c r="SB959" s="2" t="s">
        <v>226</v>
      </c>
      <c r="SC959" s="2" t="s">
        <v>238</v>
      </c>
      <c r="SD959" s="2" t="s">
        <v>226</v>
      </c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</row>
    <row r="960">
      <c r="A960" s="2" t="s">
        <v>5655</v>
      </c>
      <c r="B960" s="2" t="s">
        <v>577</v>
      </c>
      <c r="C960" s="2" t="s">
        <v>5194</v>
      </c>
      <c r="D960" s="2" t="s">
        <v>486</v>
      </c>
      <c r="E960" s="2" t="s">
        <v>3495</v>
      </c>
      <c r="F960" s="2" t="s">
        <v>5415</v>
      </c>
      <c r="G960" s="2" t="s">
        <v>5291</v>
      </c>
      <c r="H960" s="2" t="s">
        <v>5416</v>
      </c>
      <c r="I960" s="2" t="s">
        <v>5600</v>
      </c>
      <c r="J960" s="2" t="s">
        <v>221</v>
      </c>
      <c r="K960" s="2" t="s">
        <v>282</v>
      </c>
      <c r="L960" s="3">
        <v>62.49</v>
      </c>
      <c r="M960" s="3">
        <v>65.61</v>
      </c>
      <c r="N960" s="3">
        <v>124.99</v>
      </c>
      <c r="O960" s="2" t="s">
        <v>283</v>
      </c>
      <c r="P960" s="2" t="s">
        <v>284</v>
      </c>
      <c r="Q960" s="2" t="s">
        <v>225</v>
      </c>
      <c r="R960" s="2" t="s">
        <v>226</v>
      </c>
      <c r="S960" s="2" t="s">
        <v>5417</v>
      </c>
      <c r="T960" s="2" t="s">
        <v>228</v>
      </c>
      <c r="U960" s="2" t="s">
        <v>229</v>
      </c>
      <c r="V960" s="2" t="s">
        <v>230</v>
      </c>
      <c r="W960" s="2" t="s">
        <v>971</v>
      </c>
      <c r="X960" s="2" t="s">
        <v>231</v>
      </c>
      <c r="Y960" s="2" t="s">
        <v>1079</v>
      </c>
      <c r="Z960" s="4"/>
      <c r="AA960" s="4">
        <f>=ROUNDDOWN({0},0)</f>
      </c>
      <c r="AB960" s="5">
        <v>22.6</v>
      </c>
      <c r="AC960" s="2" t="s">
        <v>226</v>
      </c>
      <c r="AD960" s="4"/>
      <c r="AE960" s="4"/>
      <c r="AF960" s="6">
        <v>65</v>
      </c>
      <c r="AG960" s="6"/>
      <c r="AH960" s="7">
        <v>0.2024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>
        <v>3</v>
      </c>
      <c r="AQ960" s="8">
        <v>122.19</v>
      </c>
      <c r="AR960" s="4">
        <v>16</v>
      </c>
      <c r="AS960" s="8">
        <v>758.9</v>
      </c>
      <c r="AT960" s="7">
        <v>-0.8125</v>
      </c>
      <c r="AU960" s="7">
        <v>-0.839</v>
      </c>
      <c r="AV960" s="4">
        <v>3</v>
      </c>
      <c r="AW960" s="8">
        <v>122.19</v>
      </c>
      <c r="AX960" s="4">
        <v>41</v>
      </c>
      <c r="AY960" s="8">
        <v>2400.18</v>
      </c>
      <c r="AZ960" s="7">
        <v>-0.9268</v>
      </c>
      <c r="BA960" s="7">
        <v>-0.9491</v>
      </c>
      <c r="BB960" s="7">
        <v>1</v>
      </c>
      <c r="BC960" s="4">
        <v>3</v>
      </c>
      <c r="BD960" s="8">
        <v>122.19</v>
      </c>
      <c r="BE960" s="4">
        <v>109</v>
      </c>
      <c r="BF960" s="8">
        <v>6565.08</v>
      </c>
      <c r="BG960" s="7">
        <v>-0.9725</v>
      </c>
      <c r="BH960" s="7">
        <v>-0.9814</v>
      </c>
      <c r="BI960" s="7">
        <v>1</v>
      </c>
      <c r="BJ960" s="4">
        <v>3</v>
      </c>
      <c r="BK960" s="8">
        <v>122.19</v>
      </c>
      <c r="BL960" s="2" t="s">
        <v>2216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1002</v>
      </c>
      <c r="BV960" s="2" t="s">
        <v>237</v>
      </c>
      <c r="BW960" s="2" t="s">
        <v>226</v>
      </c>
      <c r="BX960" s="2" t="s">
        <v>800</v>
      </c>
      <c r="BY960" s="2" t="s">
        <v>238</v>
      </c>
      <c r="BZ960" s="2" t="s">
        <v>226</v>
      </c>
      <c r="CA960" s="4"/>
      <c r="CB960" s="8"/>
      <c r="CC960" s="4">
        <v>4</v>
      </c>
      <c r="CD960" s="8">
        <v>268.2</v>
      </c>
      <c r="CE960" s="7">
        <v>-1</v>
      </c>
      <c r="CF960" s="7">
        <v>-1</v>
      </c>
      <c r="CG960" s="2" t="s">
        <v>239</v>
      </c>
      <c r="CH960" s="2" t="s">
        <v>237</v>
      </c>
      <c r="CI960" s="2" t="s">
        <v>3498</v>
      </c>
      <c r="CJ960" s="2" t="s">
        <v>593</v>
      </c>
      <c r="CK960" s="2" t="s">
        <v>238</v>
      </c>
      <c r="CL960" s="2" t="s">
        <v>226</v>
      </c>
      <c r="CM960" s="4">
        <v>1</v>
      </c>
      <c r="CN960" s="8">
        <v>28.35</v>
      </c>
      <c r="CO960" s="4">
        <v>2</v>
      </c>
      <c r="CP960" s="8">
        <v>56.7</v>
      </c>
      <c r="CQ960" s="7">
        <v>-0.5</v>
      </c>
      <c r="CR960" s="7">
        <v>-0.5</v>
      </c>
      <c r="CS960" s="2" t="s">
        <v>239</v>
      </c>
      <c r="CT960" s="2" t="s">
        <v>237</v>
      </c>
      <c r="CU960" s="2" t="s">
        <v>1570</v>
      </c>
      <c r="CV960" s="2" t="s">
        <v>4753</v>
      </c>
      <c r="CW960" s="2" t="s">
        <v>238</v>
      </c>
      <c r="CX960" s="2" t="s">
        <v>226</v>
      </c>
      <c r="CY960" s="4"/>
      <c r="CZ960" s="8"/>
      <c r="DA960" s="4">
        <v>4</v>
      </c>
      <c r="DB960" s="8">
        <v>240</v>
      </c>
      <c r="DC960" s="7">
        <v>-1</v>
      </c>
      <c r="DD960" s="7">
        <v>-1</v>
      </c>
      <c r="DE960" s="2" t="s">
        <v>239</v>
      </c>
      <c r="DF960" s="2" t="s">
        <v>237</v>
      </c>
      <c r="DG960" s="2" t="s">
        <v>1570</v>
      </c>
      <c r="DH960" s="2" t="s">
        <v>1518</v>
      </c>
      <c r="DI960" s="2" t="s">
        <v>291</v>
      </c>
      <c r="DJ960" s="2" t="s">
        <v>226</v>
      </c>
      <c r="DK960" s="4"/>
      <c r="DL960" s="8"/>
      <c r="DM960" s="4">
        <v>5</v>
      </c>
      <c r="DN960" s="8">
        <v>132.5</v>
      </c>
      <c r="DO960" s="7">
        <v>-1</v>
      </c>
      <c r="DP960" s="7">
        <v>-1</v>
      </c>
      <c r="DQ960" s="2" t="s">
        <v>239</v>
      </c>
      <c r="DR960" s="2" t="s">
        <v>237</v>
      </c>
      <c r="DS960" s="2" t="s">
        <v>1570</v>
      </c>
      <c r="DT960" s="2" t="s">
        <v>2648</v>
      </c>
      <c r="DU960" s="2" t="s">
        <v>291</v>
      </c>
      <c r="DV960" s="2" t="s">
        <v>226</v>
      </c>
      <c r="DW960" s="4">
        <v>1</v>
      </c>
      <c r="DX960" s="8">
        <v>41.35</v>
      </c>
      <c r="DY960" s="4"/>
      <c r="DZ960" s="8"/>
      <c r="EA960" s="7"/>
      <c r="EB960" s="7"/>
      <c r="EC960" s="2" t="s">
        <v>239</v>
      </c>
      <c r="ED960" s="2" t="s">
        <v>237</v>
      </c>
      <c r="EE960" s="2" t="s">
        <v>379</v>
      </c>
      <c r="EF960" s="2" t="s">
        <v>2377</v>
      </c>
      <c r="EG960" s="2" t="s">
        <v>238</v>
      </c>
      <c r="EH960" s="2" t="s">
        <v>226</v>
      </c>
      <c r="EI960" s="4"/>
      <c r="EJ960" s="8"/>
      <c r="EK960" s="4">
        <v>1</v>
      </c>
      <c r="EL960" s="8">
        <v>61.5</v>
      </c>
      <c r="EM960" s="7">
        <v>-1</v>
      </c>
      <c r="EN960" s="7">
        <v>-1</v>
      </c>
      <c r="EO960" s="2" t="s">
        <v>239</v>
      </c>
      <c r="EP960" s="2" t="s">
        <v>237</v>
      </c>
      <c r="EQ960" s="2" t="s">
        <v>1227</v>
      </c>
      <c r="ER960" s="2" t="s">
        <v>3728</v>
      </c>
      <c r="ES960" s="2" t="s">
        <v>238</v>
      </c>
      <c r="ET960" s="2" t="s">
        <v>226</v>
      </c>
      <c r="EU960" s="4">
        <v>1</v>
      </c>
      <c r="EV960" s="8">
        <v>52.49</v>
      </c>
      <c r="EW960" s="4"/>
      <c r="EX960" s="8"/>
      <c r="EY960" s="7"/>
      <c r="EZ960" s="7"/>
      <c r="FA960" s="2" t="s">
        <v>239</v>
      </c>
      <c r="FB960" s="2" t="s">
        <v>237</v>
      </c>
      <c r="FC960" s="2" t="s">
        <v>3759</v>
      </c>
      <c r="FD960" s="2" t="s">
        <v>3840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237</v>
      </c>
      <c r="FO960" s="2" t="s">
        <v>1570</v>
      </c>
      <c r="FP960" s="2" t="s">
        <v>2852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226</v>
      </c>
      <c r="FZ960" s="2" t="s">
        <v>226</v>
      </c>
      <c r="GA960" s="2" t="s">
        <v>226</v>
      </c>
      <c r="GB960" s="2" t="s">
        <v>226</v>
      </c>
      <c r="GC960" s="2" t="s">
        <v>226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252</v>
      </c>
      <c r="GL960" s="2" t="s">
        <v>237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239</v>
      </c>
      <c r="GX960" s="2" t="s">
        <v>237</v>
      </c>
      <c r="GY960" s="2" t="s">
        <v>776</v>
      </c>
      <c r="GZ960" s="2" t="s">
        <v>4201</v>
      </c>
      <c r="HA960" s="2" t="s">
        <v>238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252</v>
      </c>
      <c r="HJ960" s="2" t="s">
        <v>237</v>
      </c>
      <c r="HK960" s="2" t="s">
        <v>226</v>
      </c>
      <c r="HL960" s="2" t="s">
        <v>226</v>
      </c>
      <c r="HM960" s="2" t="s">
        <v>238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239</v>
      </c>
      <c r="HV960" s="2" t="s">
        <v>237</v>
      </c>
      <c r="HW960" s="2" t="s">
        <v>1191</v>
      </c>
      <c r="HX960" s="2" t="s">
        <v>866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252</v>
      </c>
      <c r="IH960" s="2" t="s">
        <v>237</v>
      </c>
      <c r="II960" s="2" t="s">
        <v>226</v>
      </c>
      <c r="IJ960" s="2" t="s">
        <v>226</v>
      </c>
      <c r="IK960" s="2" t="s">
        <v>238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226</v>
      </c>
      <c r="IT960" s="2" t="s">
        <v>226</v>
      </c>
      <c r="IU960" s="2" t="s">
        <v>226</v>
      </c>
      <c r="IV960" s="2" t="s">
        <v>226</v>
      </c>
      <c r="IW960" s="2" t="s">
        <v>226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252</v>
      </c>
      <c r="JF960" s="2" t="s">
        <v>237</v>
      </c>
      <c r="JG960" s="2" t="s">
        <v>226</v>
      </c>
      <c r="JH960" s="2" t="s">
        <v>226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252</v>
      </c>
      <c r="JR960" s="2" t="s">
        <v>237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236</v>
      </c>
      <c r="KD960" s="2" t="s">
        <v>237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337</v>
      </c>
      <c r="KP960" s="2" t="s">
        <v>237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239</v>
      </c>
      <c r="LB960" s="2" t="s">
        <v>237</v>
      </c>
      <c r="LC960" s="2" t="s">
        <v>1731</v>
      </c>
      <c r="LD960" s="2" t="s">
        <v>1796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252</v>
      </c>
      <c r="LN960" s="2" t="s">
        <v>237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226</v>
      </c>
      <c r="ML960" s="2" t="s">
        <v>226</v>
      </c>
      <c r="MM960" s="2" t="s">
        <v>226</v>
      </c>
      <c r="MN960" s="2" t="s">
        <v>226</v>
      </c>
      <c r="MO960" s="2" t="s">
        <v>226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252</v>
      </c>
      <c r="MX960" s="2" t="s">
        <v>237</v>
      </c>
      <c r="MY960" s="2" t="s">
        <v>226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239</v>
      </c>
      <c r="NJ960" s="2" t="s">
        <v>237</v>
      </c>
      <c r="NK960" s="2" t="s">
        <v>2282</v>
      </c>
      <c r="NL960" s="2" t="s">
        <v>846</v>
      </c>
      <c r="NM960" s="2" t="s">
        <v>291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239</v>
      </c>
      <c r="NV960" s="2" t="s">
        <v>237</v>
      </c>
      <c r="NW960" s="2" t="s">
        <v>1570</v>
      </c>
      <c r="NX960" s="2" t="s">
        <v>5171</v>
      </c>
      <c r="NY960" s="2" t="s">
        <v>238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252</v>
      </c>
      <c r="OH960" s="2" t="s">
        <v>237</v>
      </c>
      <c r="OI960" s="2" t="s">
        <v>226</v>
      </c>
      <c r="OJ960" s="2" t="s">
        <v>226</v>
      </c>
      <c r="OK960" s="2" t="s">
        <v>238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252</v>
      </c>
      <c r="OT960" s="2" t="s">
        <v>237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226</v>
      </c>
      <c r="PF960" s="2" t="s">
        <v>226</v>
      </c>
      <c r="PG960" s="2" t="s">
        <v>226</v>
      </c>
      <c r="PH960" s="2" t="s">
        <v>226</v>
      </c>
      <c r="PI960" s="2" t="s">
        <v>226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226</v>
      </c>
      <c r="PR960" s="2" t="s">
        <v>226</v>
      </c>
      <c r="PS960" s="2" t="s">
        <v>226</v>
      </c>
      <c r="PT960" s="2" t="s">
        <v>226</v>
      </c>
      <c r="PU960" s="2" t="s">
        <v>226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266</v>
      </c>
      <c r="QD960" s="2" t="s">
        <v>237</v>
      </c>
      <c r="QE960" s="2" t="s">
        <v>226</v>
      </c>
      <c r="QF960" s="2" t="s">
        <v>226</v>
      </c>
      <c r="QG960" s="2" t="s">
        <v>238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239</v>
      </c>
      <c r="QP960" s="2" t="s">
        <v>237</v>
      </c>
      <c r="QQ960" s="2" t="s">
        <v>1250</v>
      </c>
      <c r="QR960" s="2" t="s">
        <v>226</v>
      </c>
      <c r="QS960" s="2" t="s">
        <v>238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266</v>
      </c>
      <c r="RB960" s="2" t="s">
        <v>237</v>
      </c>
      <c r="RC960" s="2" t="s">
        <v>226</v>
      </c>
      <c r="RD960" s="2" t="s">
        <v>226</v>
      </c>
      <c r="RE960" s="2" t="s">
        <v>238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226</v>
      </c>
      <c r="RN960" s="2" t="s">
        <v>226</v>
      </c>
      <c r="RO960" s="2" t="s">
        <v>226</v>
      </c>
      <c r="RP960" s="2" t="s">
        <v>226</v>
      </c>
      <c r="RQ960" s="2" t="s">
        <v>226</v>
      </c>
      <c r="RR960" s="2" t="s">
        <v>226</v>
      </c>
      <c r="RS960" s="4"/>
      <c r="RT960" s="8"/>
      <c r="RU960" s="4"/>
      <c r="RV960" s="8"/>
      <c r="RW960" s="7"/>
      <c r="RX960" s="7"/>
      <c r="RY960" s="2" t="s">
        <v>236</v>
      </c>
      <c r="RZ960" s="2" t="s">
        <v>237</v>
      </c>
      <c r="SA960" s="2" t="s">
        <v>843</v>
      </c>
      <c r="SB960" s="2" t="s">
        <v>226</v>
      </c>
      <c r="SC960" s="2" t="s">
        <v>238</v>
      </c>
      <c r="SD960" s="2" t="s">
        <v>226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</row>
    <row r="961">
      <c r="A961" s="2" t="s">
        <v>5656</v>
      </c>
      <c r="B961" s="2" t="s">
        <v>577</v>
      </c>
      <c r="C961" s="2" t="s">
        <v>5194</v>
      </c>
      <c r="D961" s="2" t="s">
        <v>486</v>
      </c>
      <c r="E961" s="2" t="s">
        <v>3495</v>
      </c>
      <c r="F961" s="2" t="s">
        <v>5415</v>
      </c>
      <c r="G961" s="2" t="s">
        <v>5291</v>
      </c>
      <c r="H961" s="2" t="s">
        <v>5416</v>
      </c>
      <c r="I961" s="2" t="s">
        <v>5600</v>
      </c>
      <c r="J961" s="2" t="s">
        <v>268</v>
      </c>
      <c r="K961" s="2" t="s">
        <v>282</v>
      </c>
      <c r="L961" s="3">
        <v>73.94</v>
      </c>
      <c r="M961" s="3">
        <v>77.64</v>
      </c>
      <c r="N961" s="3">
        <v>144.99</v>
      </c>
      <c r="O961" s="2" t="s">
        <v>283</v>
      </c>
      <c r="P961" s="2" t="s">
        <v>284</v>
      </c>
      <c r="Q961" s="2" t="s">
        <v>225</v>
      </c>
      <c r="R961" s="2" t="s">
        <v>226</v>
      </c>
      <c r="S961" s="2" t="s">
        <v>5417</v>
      </c>
      <c r="T961" s="2" t="s">
        <v>228</v>
      </c>
      <c r="U961" s="2" t="s">
        <v>229</v>
      </c>
      <c r="V961" s="2" t="s">
        <v>230</v>
      </c>
      <c r="W961" s="2" t="s">
        <v>971</v>
      </c>
      <c r="X961" s="2" t="s">
        <v>231</v>
      </c>
      <c r="Y961" s="2" t="s">
        <v>1079</v>
      </c>
      <c r="Z961" s="4"/>
      <c r="AA961" s="4">
        <f>=ROUNDDOWN({0},0)</f>
      </c>
      <c r="AB961" s="5"/>
      <c r="AC961" s="2" t="s">
        <v>226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/>
      <c r="AQ961" s="8"/>
      <c r="AR961" s="4">
        <v>25</v>
      </c>
      <c r="AS961" s="8">
        <v>1641.28</v>
      </c>
      <c r="AT961" s="7">
        <v>-1</v>
      </c>
      <c r="AU961" s="7">
        <v>-1</v>
      </c>
      <c r="AV961" s="4" t="s">
        <v>226</v>
      </c>
      <c r="AW961" s="8" t="s">
        <v>226</v>
      </c>
      <c r="AX961" s="4" t="s">
        <v>226</v>
      </c>
      <c r="AY961" s="8" t="s">
        <v>226</v>
      </c>
      <c r="AZ961" s="7" t="s">
        <v>226</v>
      </c>
      <c r="BA961" s="7" t="s">
        <v>226</v>
      </c>
      <c r="BB961" s="7"/>
      <c r="BC961" s="4" t="s">
        <v>226</v>
      </c>
      <c r="BD961" s="8" t="s">
        <v>226</v>
      </c>
      <c r="BE961" s="4" t="s">
        <v>226</v>
      </c>
      <c r="BF961" s="8" t="s">
        <v>226</v>
      </c>
      <c r="BG961" s="7" t="s">
        <v>226</v>
      </c>
      <c r="BH961" s="7" t="s">
        <v>226</v>
      </c>
      <c r="BI961" s="7" t="s">
        <v>226</v>
      </c>
      <c r="BJ961" s="4"/>
      <c r="BK961" s="8"/>
      <c r="BL961" s="2" t="s">
        <v>5657</v>
      </c>
      <c r="BM961" s="7"/>
      <c r="BN961" s="7"/>
      <c r="BO961" s="4"/>
      <c r="BP961" s="8"/>
      <c r="BQ961" s="4"/>
      <c r="BR961" s="8"/>
      <c r="BS961" s="7"/>
      <c r="BT961" s="7"/>
      <c r="BU961" s="2" t="s">
        <v>1002</v>
      </c>
      <c r="BV961" s="2" t="s">
        <v>237</v>
      </c>
      <c r="BW961" s="2" t="s">
        <v>226</v>
      </c>
      <c r="BX961" s="2" t="s">
        <v>592</v>
      </c>
      <c r="BY961" s="2" t="s">
        <v>238</v>
      </c>
      <c r="BZ961" s="2" t="s">
        <v>226</v>
      </c>
      <c r="CA961" s="4"/>
      <c r="CB961" s="8"/>
      <c r="CC961" s="4"/>
      <c r="CD961" s="8"/>
      <c r="CE961" s="7"/>
      <c r="CF961" s="7"/>
      <c r="CG961" s="2" t="s">
        <v>239</v>
      </c>
      <c r="CH961" s="2" t="s">
        <v>237</v>
      </c>
      <c r="CI961" s="2" t="s">
        <v>3498</v>
      </c>
      <c r="CJ961" s="2" t="s">
        <v>593</v>
      </c>
      <c r="CK961" s="2" t="s">
        <v>238</v>
      </c>
      <c r="CL961" s="2" t="s">
        <v>226</v>
      </c>
      <c r="CM961" s="4"/>
      <c r="CN961" s="8"/>
      <c r="CO961" s="4">
        <v>3</v>
      </c>
      <c r="CP961" s="8">
        <v>100.62</v>
      </c>
      <c r="CQ961" s="7">
        <v>-1</v>
      </c>
      <c r="CR961" s="7">
        <v>-1</v>
      </c>
      <c r="CS961" s="2" t="s">
        <v>239</v>
      </c>
      <c r="CT961" s="2" t="s">
        <v>237</v>
      </c>
      <c r="CU961" s="2" t="s">
        <v>1570</v>
      </c>
      <c r="CV961" s="2" t="s">
        <v>1738</v>
      </c>
      <c r="CW961" s="2" t="s">
        <v>238</v>
      </c>
      <c r="CX961" s="2" t="s">
        <v>226</v>
      </c>
      <c r="CY961" s="4"/>
      <c r="CZ961" s="8"/>
      <c r="DA961" s="4">
        <v>11</v>
      </c>
      <c r="DB961" s="8">
        <v>797.5</v>
      </c>
      <c r="DC961" s="7">
        <v>-1</v>
      </c>
      <c r="DD961" s="7">
        <v>-1</v>
      </c>
      <c r="DE961" s="2" t="s">
        <v>239</v>
      </c>
      <c r="DF961" s="2" t="s">
        <v>237</v>
      </c>
      <c r="DG961" s="2" t="s">
        <v>1570</v>
      </c>
      <c r="DH961" s="2" t="s">
        <v>3719</v>
      </c>
      <c r="DI961" s="2" t="s">
        <v>291</v>
      </c>
      <c r="DJ961" s="2" t="s">
        <v>226</v>
      </c>
      <c r="DK961" s="4"/>
      <c r="DL961" s="8"/>
      <c r="DM961" s="4">
        <v>1</v>
      </c>
      <c r="DN961" s="8">
        <v>31.32</v>
      </c>
      <c r="DO961" s="7">
        <v>-1</v>
      </c>
      <c r="DP961" s="7">
        <v>-1</v>
      </c>
      <c r="DQ961" s="2" t="s">
        <v>239</v>
      </c>
      <c r="DR961" s="2" t="s">
        <v>237</v>
      </c>
      <c r="DS961" s="2" t="s">
        <v>1570</v>
      </c>
      <c r="DT961" s="2" t="s">
        <v>800</v>
      </c>
      <c r="DU961" s="2" t="s">
        <v>291</v>
      </c>
      <c r="DV961" s="2" t="s">
        <v>226</v>
      </c>
      <c r="DW961" s="4"/>
      <c r="DX961" s="8"/>
      <c r="DY961" s="4">
        <v>1</v>
      </c>
      <c r="DZ961" s="8">
        <v>81.52</v>
      </c>
      <c r="EA961" s="7">
        <v>-1</v>
      </c>
      <c r="EB961" s="7">
        <v>-1</v>
      </c>
      <c r="EC961" s="2" t="s">
        <v>239</v>
      </c>
      <c r="ED961" s="2" t="s">
        <v>237</v>
      </c>
      <c r="EE961" s="2" t="s">
        <v>379</v>
      </c>
      <c r="EF961" s="2" t="s">
        <v>259</v>
      </c>
      <c r="EG961" s="2" t="s">
        <v>238</v>
      </c>
      <c r="EH961" s="2" t="s">
        <v>226</v>
      </c>
      <c r="EI961" s="4"/>
      <c r="EJ961" s="8"/>
      <c r="EK961" s="4">
        <v>2</v>
      </c>
      <c r="EL961" s="8">
        <v>145.38</v>
      </c>
      <c r="EM961" s="7">
        <v>-1</v>
      </c>
      <c r="EN961" s="7">
        <v>-1</v>
      </c>
      <c r="EO961" s="2" t="s">
        <v>239</v>
      </c>
      <c r="EP961" s="2" t="s">
        <v>237</v>
      </c>
      <c r="EQ961" s="2" t="s">
        <v>1227</v>
      </c>
      <c r="ER961" s="2" t="s">
        <v>1638</v>
      </c>
      <c r="ES961" s="2" t="s">
        <v>238</v>
      </c>
      <c r="ET961" s="2" t="s">
        <v>226</v>
      </c>
      <c r="EU961" s="4"/>
      <c r="EV961" s="8"/>
      <c r="EW961" s="4">
        <v>3</v>
      </c>
      <c r="EX961" s="8">
        <v>232.92</v>
      </c>
      <c r="EY961" s="7">
        <v>-1</v>
      </c>
      <c r="EZ961" s="7">
        <v>-1</v>
      </c>
      <c r="FA961" s="2" t="s">
        <v>239</v>
      </c>
      <c r="FB961" s="2" t="s">
        <v>237</v>
      </c>
      <c r="FC961" s="2" t="s">
        <v>3759</v>
      </c>
      <c r="FD961" s="2" t="s">
        <v>1858</v>
      </c>
      <c r="FE961" s="2" t="s">
        <v>238</v>
      </c>
      <c r="FF961" s="2" t="s">
        <v>226</v>
      </c>
      <c r="FG961" s="4"/>
      <c r="FH961" s="8"/>
      <c r="FI961" s="4">
        <v>3</v>
      </c>
      <c r="FJ961" s="8">
        <v>174.05</v>
      </c>
      <c r="FK961" s="7">
        <v>-1</v>
      </c>
      <c r="FL961" s="7">
        <v>-1</v>
      </c>
      <c r="FM961" s="2" t="s">
        <v>239</v>
      </c>
      <c r="FN961" s="2" t="s">
        <v>237</v>
      </c>
      <c r="FO961" s="2" t="s">
        <v>1570</v>
      </c>
      <c r="FP961" s="2" t="s">
        <v>276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226</v>
      </c>
      <c r="FZ961" s="2" t="s">
        <v>226</v>
      </c>
      <c r="GA961" s="2" t="s">
        <v>226</v>
      </c>
      <c r="GB961" s="2" t="s">
        <v>226</v>
      </c>
      <c r="GC961" s="2" t="s">
        <v>226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252</v>
      </c>
      <c r="GL961" s="2" t="s">
        <v>237</v>
      </c>
      <c r="GM961" s="2" t="s">
        <v>226</v>
      </c>
      <c r="GN961" s="2" t="s">
        <v>226</v>
      </c>
      <c r="GO961" s="2" t="s">
        <v>238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239</v>
      </c>
      <c r="GX961" s="2" t="s">
        <v>237</v>
      </c>
      <c r="GY961" s="2" t="s">
        <v>776</v>
      </c>
      <c r="GZ961" s="2" t="s">
        <v>846</v>
      </c>
      <c r="HA961" s="2" t="s">
        <v>238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252</v>
      </c>
      <c r="HJ961" s="2" t="s">
        <v>237</v>
      </c>
      <c r="HK961" s="2" t="s">
        <v>226</v>
      </c>
      <c r="HL961" s="2" t="s">
        <v>226</v>
      </c>
      <c r="HM961" s="2" t="s">
        <v>238</v>
      </c>
      <c r="HN961" s="2" t="s">
        <v>226</v>
      </c>
      <c r="HO961" s="4"/>
      <c r="HP961" s="8"/>
      <c r="HQ961" s="4">
        <v>1</v>
      </c>
      <c r="HR961" s="8">
        <v>77.97</v>
      </c>
      <c r="HS961" s="7">
        <v>-1</v>
      </c>
      <c r="HT961" s="7">
        <v>-1</v>
      </c>
      <c r="HU961" s="2" t="s">
        <v>239</v>
      </c>
      <c r="HV961" s="2" t="s">
        <v>237</v>
      </c>
      <c r="HW961" s="2" t="s">
        <v>1191</v>
      </c>
      <c r="HX961" s="2" t="s">
        <v>300</v>
      </c>
      <c r="HY961" s="2" t="s">
        <v>238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237</v>
      </c>
      <c r="II961" s="2" t="s">
        <v>226</v>
      </c>
      <c r="IJ961" s="2" t="s">
        <v>226</v>
      </c>
      <c r="IK961" s="2" t="s">
        <v>238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226</v>
      </c>
      <c r="IT961" s="2" t="s">
        <v>226</v>
      </c>
      <c r="IU961" s="2" t="s">
        <v>226</v>
      </c>
      <c r="IV961" s="2" t="s">
        <v>226</v>
      </c>
      <c r="IW961" s="2" t="s">
        <v>226</v>
      </c>
      <c r="IX961" s="2" t="s">
        <v>226</v>
      </c>
      <c r="IY961" s="4"/>
      <c r="IZ961" s="8"/>
      <c r="JA961" s="4"/>
      <c r="JB961" s="8"/>
      <c r="JC961" s="7"/>
      <c r="JD961" s="7"/>
      <c r="JE961" s="2" t="s">
        <v>252</v>
      </c>
      <c r="JF961" s="2" t="s">
        <v>237</v>
      </c>
      <c r="JG961" s="2" t="s">
        <v>226</v>
      </c>
      <c r="JH961" s="2" t="s">
        <v>226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252</v>
      </c>
      <c r="JR961" s="2" t="s">
        <v>237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237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337</v>
      </c>
      <c r="KP961" s="2" t="s">
        <v>237</v>
      </c>
      <c r="KQ961" s="2" t="s">
        <v>226</v>
      </c>
      <c r="KR961" s="2" t="s">
        <v>226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239</v>
      </c>
      <c r="LB961" s="2" t="s">
        <v>237</v>
      </c>
      <c r="LC961" s="2" t="s">
        <v>5627</v>
      </c>
      <c r="LD961" s="2" t="s">
        <v>226</v>
      </c>
      <c r="LE961" s="2" t="s">
        <v>238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252</v>
      </c>
      <c r="LN961" s="2" t="s">
        <v>237</v>
      </c>
      <c r="LO961" s="2" t="s">
        <v>226</v>
      </c>
      <c r="LP961" s="2" t="s">
        <v>226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226</v>
      </c>
      <c r="ML961" s="2" t="s">
        <v>226</v>
      </c>
      <c r="MM961" s="2" t="s">
        <v>226</v>
      </c>
      <c r="MN961" s="2" t="s">
        <v>226</v>
      </c>
      <c r="MO961" s="2" t="s">
        <v>226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252</v>
      </c>
      <c r="MX961" s="2" t="s">
        <v>237</v>
      </c>
      <c r="MY961" s="2" t="s">
        <v>226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239</v>
      </c>
      <c r="NJ961" s="2" t="s">
        <v>237</v>
      </c>
      <c r="NK961" s="2" t="s">
        <v>1271</v>
      </c>
      <c r="NL961" s="2" t="s">
        <v>1120</v>
      </c>
      <c r="NM961" s="2" t="s">
        <v>291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239</v>
      </c>
      <c r="NV961" s="2" t="s">
        <v>237</v>
      </c>
      <c r="NW961" s="2" t="s">
        <v>1570</v>
      </c>
      <c r="NX961" s="2" t="s">
        <v>2058</v>
      </c>
      <c r="NY961" s="2" t="s">
        <v>238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252</v>
      </c>
      <c r="OH961" s="2" t="s">
        <v>237</v>
      </c>
      <c r="OI961" s="2" t="s">
        <v>226</v>
      </c>
      <c r="OJ961" s="2" t="s">
        <v>226</v>
      </c>
      <c r="OK961" s="2" t="s">
        <v>238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252</v>
      </c>
      <c r="OT961" s="2" t="s">
        <v>237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226</v>
      </c>
      <c r="PF961" s="2" t="s">
        <v>226</v>
      </c>
      <c r="PG961" s="2" t="s">
        <v>226</v>
      </c>
      <c r="PH961" s="2" t="s">
        <v>226</v>
      </c>
      <c r="PI961" s="2" t="s">
        <v>226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266</v>
      </c>
      <c r="QD961" s="2" t="s">
        <v>237</v>
      </c>
      <c r="QE961" s="2" t="s">
        <v>226</v>
      </c>
      <c r="QF961" s="2" t="s">
        <v>226</v>
      </c>
      <c r="QG961" s="2" t="s">
        <v>238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239</v>
      </c>
      <c r="QP961" s="2" t="s">
        <v>237</v>
      </c>
      <c r="QQ961" s="2" t="s">
        <v>1250</v>
      </c>
      <c r="QR961" s="2" t="s">
        <v>226</v>
      </c>
      <c r="QS961" s="2" t="s">
        <v>238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266</v>
      </c>
      <c r="RB961" s="2" t="s">
        <v>237</v>
      </c>
      <c r="RC961" s="2" t="s">
        <v>226</v>
      </c>
      <c r="RD961" s="2" t="s">
        <v>226</v>
      </c>
      <c r="RE961" s="2" t="s">
        <v>238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226</v>
      </c>
      <c r="RN961" s="2" t="s">
        <v>226</v>
      </c>
      <c r="RO961" s="2" t="s">
        <v>226</v>
      </c>
      <c r="RP961" s="2" t="s">
        <v>226</v>
      </c>
      <c r="RQ961" s="2" t="s">
        <v>226</v>
      </c>
      <c r="RR961" s="2" t="s">
        <v>226</v>
      </c>
      <c r="RS961" s="4"/>
      <c r="RT961" s="8"/>
      <c r="RU961" s="4"/>
      <c r="RV961" s="8"/>
      <c r="RW961" s="7"/>
      <c r="RX961" s="7"/>
      <c r="RY961" s="2" t="s">
        <v>236</v>
      </c>
      <c r="RZ961" s="2" t="s">
        <v>237</v>
      </c>
      <c r="SA961" s="2" t="s">
        <v>843</v>
      </c>
      <c r="SB961" s="2" t="s">
        <v>226</v>
      </c>
      <c r="SC961" s="2" t="s">
        <v>238</v>
      </c>
      <c r="SD961" s="2" t="s">
        <v>226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</row>
    <row r="962">
      <c r="A962" s="2" t="s">
        <v>5658</v>
      </c>
      <c r="B962" s="2" t="s">
        <v>577</v>
      </c>
      <c r="C962" s="2" t="s">
        <v>5194</v>
      </c>
      <c r="D962" s="2" t="s">
        <v>486</v>
      </c>
      <c r="E962" s="2" t="s">
        <v>3495</v>
      </c>
      <c r="F962" s="2" t="s">
        <v>5415</v>
      </c>
      <c r="G962" s="2" t="s">
        <v>5291</v>
      </c>
      <c r="H962" s="2" t="s">
        <v>5416</v>
      </c>
      <c r="I962" s="2" t="s">
        <v>5600</v>
      </c>
      <c r="J962" s="2" t="s">
        <v>582</v>
      </c>
      <c r="K962" s="2" t="s">
        <v>2782</v>
      </c>
      <c r="L962" s="3">
        <v>52.49</v>
      </c>
      <c r="M962" s="3">
        <v>55.11</v>
      </c>
      <c r="N962" s="3">
        <v>104.99</v>
      </c>
      <c r="O962" s="2" t="s">
        <v>283</v>
      </c>
      <c r="P962" s="2" t="s">
        <v>284</v>
      </c>
      <c r="Q962" s="2" t="s">
        <v>225</v>
      </c>
      <c r="R962" s="2" t="s">
        <v>226</v>
      </c>
      <c r="S962" s="2" t="s">
        <v>5421</v>
      </c>
      <c r="T962" s="2" t="s">
        <v>228</v>
      </c>
      <c r="U962" s="2" t="s">
        <v>371</v>
      </c>
      <c r="V962" s="2" t="s">
        <v>230</v>
      </c>
      <c r="W962" s="2" t="s">
        <v>971</v>
      </c>
      <c r="X962" s="2" t="s">
        <v>231</v>
      </c>
      <c r="Y962" s="2" t="s">
        <v>1598</v>
      </c>
      <c r="Z962" s="4"/>
      <c r="AA962" s="4">
        <f>=ROUNDDOWN({0},0)</f>
      </c>
      <c r="AB962" s="5">
        <v>11.1</v>
      </c>
      <c r="AC962" s="2" t="s">
        <v>226</v>
      </c>
      <c r="AD962" s="4"/>
      <c r="AE962" s="4"/>
      <c r="AF962" s="6">
        <v>65</v>
      </c>
      <c r="AG962" s="6"/>
      <c r="AH962" s="7">
        <v>0.2619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/>
      <c r="AQ962" s="8"/>
      <c r="AR962" s="4">
        <v>6</v>
      </c>
      <c r="AS962" s="8">
        <v>252.56</v>
      </c>
      <c r="AT962" s="7">
        <v>-1</v>
      </c>
      <c r="AU962" s="7">
        <v>-1</v>
      </c>
      <c r="AV962" s="4" t="s">
        <v>226</v>
      </c>
      <c r="AW962" s="8" t="s">
        <v>226</v>
      </c>
      <c r="AX962" s="4">
        <v>68</v>
      </c>
      <c r="AY962" s="8">
        <v>4164.9</v>
      </c>
      <c r="AZ962" s="7" t="s">
        <v>226</v>
      </c>
      <c r="BA962" s="7" t="s">
        <v>226</v>
      </c>
      <c r="BB962" s="7"/>
      <c r="BC962" s="4" t="s">
        <v>226</v>
      </c>
      <c r="BD962" s="8" t="s">
        <v>226</v>
      </c>
      <c r="BE962" s="4" t="s">
        <v>226</v>
      </c>
      <c r="BF962" s="8" t="s">
        <v>226</v>
      </c>
      <c r="BG962" s="7" t="s">
        <v>226</v>
      </c>
      <c r="BH962" s="7" t="s">
        <v>226</v>
      </c>
      <c r="BI962" s="7" t="s">
        <v>226</v>
      </c>
      <c r="BJ962" s="4"/>
      <c r="BK962" s="8"/>
      <c r="BL962" s="2" t="s">
        <v>5659</v>
      </c>
      <c r="BM962" s="7"/>
      <c r="BN962" s="7"/>
      <c r="BO962" s="4"/>
      <c r="BP962" s="8"/>
      <c r="BQ962" s="4"/>
      <c r="BR962" s="8"/>
      <c r="BS962" s="7"/>
      <c r="BT962" s="7"/>
      <c r="BU962" s="2" t="s">
        <v>1002</v>
      </c>
      <c r="BV962" s="2" t="s">
        <v>237</v>
      </c>
      <c r="BW962" s="2" t="s">
        <v>226</v>
      </c>
      <c r="BX962" s="2" t="s">
        <v>827</v>
      </c>
      <c r="BY962" s="2" t="s">
        <v>238</v>
      </c>
      <c r="BZ962" s="2" t="s">
        <v>226</v>
      </c>
      <c r="CA962" s="4"/>
      <c r="CB962" s="8"/>
      <c r="CC962" s="4">
        <v>2</v>
      </c>
      <c r="CD962" s="8">
        <v>109.72</v>
      </c>
      <c r="CE962" s="7">
        <v>-1</v>
      </c>
      <c r="CF962" s="7">
        <v>-1</v>
      </c>
      <c r="CG962" s="2" t="s">
        <v>239</v>
      </c>
      <c r="CH962" s="2" t="s">
        <v>237</v>
      </c>
      <c r="CI962" s="2" t="s">
        <v>4260</v>
      </c>
      <c r="CJ962" s="2" t="s">
        <v>1603</v>
      </c>
      <c r="CK962" s="2" t="s">
        <v>238</v>
      </c>
      <c r="CL962" s="2" t="s">
        <v>226</v>
      </c>
      <c r="CM962" s="4"/>
      <c r="CN962" s="8"/>
      <c r="CO962" s="4">
        <v>4</v>
      </c>
      <c r="CP962" s="8">
        <v>142.84</v>
      </c>
      <c r="CQ962" s="7">
        <v>-1</v>
      </c>
      <c r="CR962" s="7">
        <v>-1</v>
      </c>
      <c r="CS962" s="2" t="s">
        <v>239</v>
      </c>
      <c r="CT962" s="2" t="s">
        <v>237</v>
      </c>
      <c r="CU962" s="2" t="s">
        <v>5225</v>
      </c>
      <c r="CV962" s="2" t="s">
        <v>3416</v>
      </c>
      <c r="CW962" s="2" t="s">
        <v>238</v>
      </c>
      <c r="CX962" s="2" t="s">
        <v>226</v>
      </c>
      <c r="CY962" s="4"/>
      <c r="CZ962" s="8"/>
      <c r="DA962" s="4"/>
      <c r="DB962" s="8"/>
      <c r="DC962" s="7"/>
      <c r="DD962" s="7"/>
      <c r="DE962" s="2" t="s">
        <v>239</v>
      </c>
      <c r="DF962" s="2" t="s">
        <v>237</v>
      </c>
      <c r="DG962" s="2" t="s">
        <v>1846</v>
      </c>
      <c r="DH962" s="2" t="s">
        <v>1125</v>
      </c>
      <c r="DI962" s="2" t="s">
        <v>291</v>
      </c>
      <c r="DJ962" s="2" t="s">
        <v>226</v>
      </c>
      <c r="DK962" s="4"/>
      <c r="DL962" s="8"/>
      <c r="DM962" s="4"/>
      <c r="DN962" s="8"/>
      <c r="DO962" s="7"/>
      <c r="DP962" s="7"/>
      <c r="DQ962" s="2" t="s">
        <v>239</v>
      </c>
      <c r="DR962" s="2" t="s">
        <v>237</v>
      </c>
      <c r="DS962" s="2" t="s">
        <v>1243</v>
      </c>
      <c r="DT962" s="2" t="s">
        <v>1448</v>
      </c>
      <c r="DU962" s="2" t="s">
        <v>291</v>
      </c>
      <c r="DV962" s="2" t="s">
        <v>226</v>
      </c>
      <c r="DW962" s="4"/>
      <c r="DX962" s="8"/>
      <c r="DY962" s="4"/>
      <c r="DZ962" s="8"/>
      <c r="EA962" s="7"/>
      <c r="EB962" s="7"/>
      <c r="EC962" s="2" t="s">
        <v>239</v>
      </c>
      <c r="ED962" s="2" t="s">
        <v>237</v>
      </c>
      <c r="EE962" s="2" t="s">
        <v>379</v>
      </c>
      <c r="EF962" s="2" t="s">
        <v>1081</v>
      </c>
      <c r="EG962" s="2" t="s">
        <v>238</v>
      </c>
      <c r="EH962" s="2" t="s">
        <v>226</v>
      </c>
      <c r="EI962" s="4"/>
      <c r="EJ962" s="8"/>
      <c r="EK962" s="4"/>
      <c r="EL962" s="8"/>
      <c r="EM962" s="7"/>
      <c r="EN962" s="7"/>
      <c r="EO962" s="2" t="s">
        <v>239</v>
      </c>
      <c r="EP962" s="2" t="s">
        <v>237</v>
      </c>
      <c r="EQ962" s="2" t="s">
        <v>2692</v>
      </c>
      <c r="ER962" s="2" t="s">
        <v>1718</v>
      </c>
      <c r="ES962" s="2" t="s">
        <v>238</v>
      </c>
      <c r="ET962" s="2" t="s">
        <v>226</v>
      </c>
      <c r="EU962" s="4"/>
      <c r="EV962" s="8"/>
      <c r="EW962" s="4"/>
      <c r="EX962" s="8"/>
      <c r="EY962" s="7"/>
      <c r="EZ962" s="7"/>
      <c r="FA962" s="2" t="s">
        <v>239</v>
      </c>
      <c r="FB962" s="2" t="s">
        <v>237</v>
      </c>
      <c r="FC962" s="2" t="s">
        <v>1867</v>
      </c>
      <c r="FD962" s="2" t="s">
        <v>594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237</v>
      </c>
      <c r="FO962" s="2" t="s">
        <v>1083</v>
      </c>
      <c r="FP962" s="2" t="s">
        <v>3656</v>
      </c>
      <c r="FQ962" s="2" t="s">
        <v>238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226</v>
      </c>
      <c r="FZ962" s="2" t="s">
        <v>226</v>
      </c>
      <c r="GA962" s="2" t="s">
        <v>226</v>
      </c>
      <c r="GB962" s="2" t="s">
        <v>226</v>
      </c>
      <c r="GC962" s="2" t="s">
        <v>226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252</v>
      </c>
      <c r="GL962" s="2" t="s">
        <v>237</v>
      </c>
      <c r="GM962" s="2" t="s">
        <v>226</v>
      </c>
      <c r="GN962" s="2" t="s">
        <v>226</v>
      </c>
      <c r="GO962" s="2" t="s">
        <v>238</v>
      </c>
      <c r="GP962" s="2" t="s">
        <v>226</v>
      </c>
      <c r="GQ962" s="4"/>
      <c r="GR962" s="8"/>
      <c r="GS962" s="4"/>
      <c r="GT962" s="8"/>
      <c r="GU962" s="7"/>
      <c r="GV962" s="7"/>
      <c r="GW962" s="2" t="s">
        <v>239</v>
      </c>
      <c r="GX962" s="2" t="s">
        <v>237</v>
      </c>
      <c r="GY962" s="2" t="s">
        <v>1041</v>
      </c>
      <c r="GZ962" s="2" t="s">
        <v>1059</v>
      </c>
      <c r="HA962" s="2" t="s">
        <v>238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252</v>
      </c>
      <c r="HJ962" s="2" t="s">
        <v>237</v>
      </c>
      <c r="HK962" s="2" t="s">
        <v>226</v>
      </c>
      <c r="HL962" s="2" t="s">
        <v>226</v>
      </c>
      <c r="HM962" s="2" t="s">
        <v>238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239</v>
      </c>
      <c r="HV962" s="2" t="s">
        <v>237</v>
      </c>
      <c r="HW962" s="2" t="s">
        <v>1093</v>
      </c>
      <c r="HX962" s="2" t="s">
        <v>847</v>
      </c>
      <c r="HY962" s="2" t="s">
        <v>238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252</v>
      </c>
      <c r="IH962" s="2" t="s">
        <v>237</v>
      </c>
      <c r="II962" s="2" t="s">
        <v>226</v>
      </c>
      <c r="IJ962" s="2" t="s">
        <v>226</v>
      </c>
      <c r="IK962" s="2" t="s">
        <v>238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226</v>
      </c>
      <c r="IT962" s="2" t="s">
        <v>226</v>
      </c>
      <c r="IU962" s="2" t="s">
        <v>226</v>
      </c>
      <c r="IV962" s="2" t="s">
        <v>226</v>
      </c>
      <c r="IW962" s="2" t="s">
        <v>226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252</v>
      </c>
      <c r="JF962" s="2" t="s">
        <v>237</v>
      </c>
      <c r="JG962" s="2" t="s">
        <v>226</v>
      </c>
      <c r="JH962" s="2" t="s">
        <v>226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252</v>
      </c>
      <c r="JR962" s="2" t="s">
        <v>237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236</v>
      </c>
      <c r="KD962" s="2" t="s">
        <v>237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337</v>
      </c>
      <c r="KP962" s="2" t="s">
        <v>237</v>
      </c>
      <c r="KQ962" s="2" t="s">
        <v>226</v>
      </c>
      <c r="KR962" s="2" t="s">
        <v>226</v>
      </c>
      <c r="KS962" s="2" t="s">
        <v>238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239</v>
      </c>
      <c r="LB962" s="2" t="s">
        <v>237</v>
      </c>
      <c r="LC962" s="2" t="s">
        <v>628</v>
      </c>
      <c r="LD962" s="2" t="s">
        <v>226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252</v>
      </c>
      <c r="LN962" s="2" t="s">
        <v>237</v>
      </c>
      <c r="LO962" s="2" t="s">
        <v>226</v>
      </c>
      <c r="LP962" s="2" t="s">
        <v>226</v>
      </c>
      <c r="LQ962" s="2" t="s">
        <v>238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226</v>
      </c>
      <c r="ML962" s="2" t="s">
        <v>226</v>
      </c>
      <c r="MM962" s="2" t="s">
        <v>226</v>
      </c>
      <c r="MN962" s="2" t="s">
        <v>226</v>
      </c>
      <c r="MO962" s="2" t="s">
        <v>226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252</v>
      </c>
      <c r="MX962" s="2" t="s">
        <v>237</v>
      </c>
      <c r="MY962" s="2" t="s">
        <v>226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239</v>
      </c>
      <c r="NJ962" s="2" t="s">
        <v>237</v>
      </c>
      <c r="NK962" s="2" t="s">
        <v>3422</v>
      </c>
      <c r="NL962" s="2" t="s">
        <v>3728</v>
      </c>
      <c r="NM962" s="2" t="s">
        <v>291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239</v>
      </c>
      <c r="NV962" s="2" t="s">
        <v>237</v>
      </c>
      <c r="NW962" s="2" t="s">
        <v>604</v>
      </c>
      <c r="NX962" s="2" t="s">
        <v>690</v>
      </c>
      <c r="NY962" s="2" t="s">
        <v>238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252</v>
      </c>
      <c r="OH962" s="2" t="s">
        <v>237</v>
      </c>
      <c r="OI962" s="2" t="s">
        <v>226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252</v>
      </c>
      <c r="OT962" s="2" t="s">
        <v>237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226</v>
      </c>
      <c r="PF962" s="2" t="s">
        <v>226</v>
      </c>
      <c r="PG962" s="2" t="s">
        <v>226</v>
      </c>
      <c r="PH962" s="2" t="s">
        <v>226</v>
      </c>
      <c r="PI962" s="2" t="s">
        <v>226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226</v>
      </c>
      <c r="QD962" s="2" t="s">
        <v>226</v>
      </c>
      <c r="QE962" s="2" t="s">
        <v>226</v>
      </c>
      <c r="QF962" s="2" t="s">
        <v>226</v>
      </c>
      <c r="QG962" s="2" t="s">
        <v>226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239</v>
      </c>
      <c r="QP962" s="2" t="s">
        <v>237</v>
      </c>
      <c r="QQ962" s="2" t="s">
        <v>1250</v>
      </c>
      <c r="QR962" s="2" t="s">
        <v>226</v>
      </c>
      <c r="QS962" s="2" t="s">
        <v>238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266</v>
      </c>
      <c r="RB962" s="2" t="s">
        <v>237</v>
      </c>
      <c r="RC962" s="2" t="s">
        <v>226</v>
      </c>
      <c r="RD962" s="2" t="s">
        <v>226</v>
      </c>
      <c r="RE962" s="2" t="s">
        <v>238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226</v>
      </c>
      <c r="RN962" s="2" t="s">
        <v>226</v>
      </c>
      <c r="RO962" s="2" t="s">
        <v>226</v>
      </c>
      <c r="RP962" s="2" t="s">
        <v>226</v>
      </c>
      <c r="RQ962" s="2" t="s">
        <v>226</v>
      </c>
      <c r="RR962" s="2" t="s">
        <v>226</v>
      </c>
      <c r="RS962" s="4"/>
      <c r="RT962" s="8"/>
      <c r="RU962" s="4"/>
      <c r="RV962" s="8"/>
      <c r="RW962" s="7"/>
      <c r="RX962" s="7"/>
      <c r="RY962" s="2" t="s">
        <v>239</v>
      </c>
      <c r="RZ962" s="2" t="s">
        <v>237</v>
      </c>
      <c r="SA962" s="2" t="s">
        <v>1125</v>
      </c>
      <c r="SB962" s="2" t="s">
        <v>226</v>
      </c>
      <c r="SC962" s="2" t="s">
        <v>238</v>
      </c>
      <c r="SD962" s="2" t="s">
        <v>226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</row>
    <row r="963">
      <c r="A963" s="2" t="s">
        <v>5660</v>
      </c>
      <c r="B963" s="2" t="s">
        <v>577</v>
      </c>
      <c r="C963" s="2" t="s">
        <v>5194</v>
      </c>
      <c r="D963" s="2" t="s">
        <v>486</v>
      </c>
      <c r="E963" s="2" t="s">
        <v>3495</v>
      </c>
      <c r="F963" s="2" t="s">
        <v>5415</v>
      </c>
      <c r="G963" s="2" t="s">
        <v>5291</v>
      </c>
      <c r="H963" s="2" t="s">
        <v>5416</v>
      </c>
      <c r="I963" s="2" t="s">
        <v>5600</v>
      </c>
      <c r="J963" s="2" t="s">
        <v>221</v>
      </c>
      <c r="K963" s="2" t="s">
        <v>2782</v>
      </c>
      <c r="L963" s="3">
        <v>62.49</v>
      </c>
      <c r="M963" s="3">
        <v>65.61</v>
      </c>
      <c r="N963" s="3">
        <v>124.99</v>
      </c>
      <c r="O963" s="2" t="s">
        <v>302</v>
      </c>
      <c r="P963" s="2" t="s">
        <v>284</v>
      </c>
      <c r="Q963" s="2" t="s">
        <v>225</v>
      </c>
      <c r="R963" s="2" t="s">
        <v>226</v>
      </c>
      <c r="S963" s="2" t="s">
        <v>5421</v>
      </c>
      <c r="T963" s="2" t="s">
        <v>228</v>
      </c>
      <c r="U963" s="2" t="s">
        <v>229</v>
      </c>
      <c r="V963" s="2" t="s">
        <v>230</v>
      </c>
      <c r="W963" s="2" t="s">
        <v>971</v>
      </c>
      <c r="X963" s="2" t="s">
        <v>231</v>
      </c>
      <c r="Y963" s="2" t="s">
        <v>1598</v>
      </c>
      <c r="Z963" s="4"/>
      <c r="AA963" s="4">
        <f>=ROUNDDOWN({0},0)</f>
      </c>
      <c r="AB963" s="5"/>
      <c r="AC963" s="2" t="s">
        <v>226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/>
      <c r="AQ963" s="8"/>
      <c r="AR963" s="4">
        <v>20</v>
      </c>
      <c r="AS963" s="8">
        <v>1114.94</v>
      </c>
      <c r="AT963" s="7">
        <v>-1</v>
      </c>
      <c r="AU963" s="7">
        <v>-1</v>
      </c>
      <c r="AV963" s="4" t="s">
        <v>226</v>
      </c>
      <c r="AW963" s="8" t="s">
        <v>226</v>
      </c>
      <c r="AX963" s="4" t="s">
        <v>226</v>
      </c>
      <c r="AY963" s="8" t="s">
        <v>226</v>
      </c>
      <c r="AZ963" s="7" t="s">
        <v>226</v>
      </c>
      <c r="BA963" s="7" t="s">
        <v>226</v>
      </c>
      <c r="BB963" s="7"/>
      <c r="BC963" s="4" t="s">
        <v>226</v>
      </c>
      <c r="BD963" s="8" t="s">
        <v>226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 t="s">
        <v>226</v>
      </c>
      <c r="BJ963" s="4"/>
      <c r="BK963" s="8"/>
      <c r="BL963" s="2" t="s">
        <v>5661</v>
      </c>
      <c r="BM963" s="7"/>
      <c r="BN963" s="7"/>
      <c r="BO963" s="4"/>
      <c r="BP963" s="8"/>
      <c r="BQ963" s="4"/>
      <c r="BR963" s="8"/>
      <c r="BS963" s="7"/>
      <c r="BT963" s="7"/>
      <c r="BU963" s="2" t="s">
        <v>1002</v>
      </c>
      <c r="BV963" s="2" t="s">
        <v>237</v>
      </c>
      <c r="BW963" s="2" t="s">
        <v>226</v>
      </c>
      <c r="BX963" s="2" t="s">
        <v>1588</v>
      </c>
      <c r="BY963" s="2" t="s">
        <v>238</v>
      </c>
      <c r="BZ963" s="2" t="s">
        <v>226</v>
      </c>
      <c r="CA963" s="4"/>
      <c r="CB963" s="8"/>
      <c r="CC963" s="4">
        <v>2</v>
      </c>
      <c r="CD963" s="8">
        <v>134.1</v>
      </c>
      <c r="CE963" s="7">
        <v>-1</v>
      </c>
      <c r="CF963" s="7">
        <v>-1</v>
      </c>
      <c r="CG963" s="2" t="s">
        <v>239</v>
      </c>
      <c r="CH963" s="2" t="s">
        <v>237</v>
      </c>
      <c r="CI963" s="2" t="s">
        <v>4260</v>
      </c>
      <c r="CJ963" s="2" t="s">
        <v>3410</v>
      </c>
      <c r="CK963" s="2" t="s">
        <v>238</v>
      </c>
      <c r="CL963" s="2" t="s">
        <v>226</v>
      </c>
      <c r="CM963" s="4"/>
      <c r="CN963" s="8"/>
      <c r="CO963" s="4">
        <v>2</v>
      </c>
      <c r="CP963" s="8">
        <v>129.28</v>
      </c>
      <c r="CQ963" s="7">
        <v>-1</v>
      </c>
      <c r="CR963" s="7">
        <v>-1</v>
      </c>
      <c r="CS963" s="2" t="s">
        <v>239</v>
      </c>
      <c r="CT963" s="2" t="s">
        <v>237</v>
      </c>
      <c r="CU963" s="2" t="s">
        <v>5225</v>
      </c>
      <c r="CV963" s="2" t="s">
        <v>1849</v>
      </c>
      <c r="CW963" s="2" t="s">
        <v>238</v>
      </c>
      <c r="CX963" s="2" t="s">
        <v>226</v>
      </c>
      <c r="CY963" s="4"/>
      <c r="CZ963" s="8"/>
      <c r="DA963" s="4">
        <v>10</v>
      </c>
      <c r="DB963" s="8">
        <v>456</v>
      </c>
      <c r="DC963" s="7">
        <v>-1</v>
      </c>
      <c r="DD963" s="7">
        <v>-1</v>
      </c>
      <c r="DE963" s="2" t="s">
        <v>239</v>
      </c>
      <c r="DF963" s="2" t="s">
        <v>237</v>
      </c>
      <c r="DG963" s="2" t="s">
        <v>1846</v>
      </c>
      <c r="DH963" s="2" t="s">
        <v>603</v>
      </c>
      <c r="DI963" s="2" t="s">
        <v>291</v>
      </c>
      <c r="DJ963" s="2" t="s">
        <v>226</v>
      </c>
      <c r="DK963" s="4"/>
      <c r="DL963" s="8"/>
      <c r="DM963" s="4">
        <v>1</v>
      </c>
      <c r="DN963" s="8">
        <v>66.26</v>
      </c>
      <c r="DO963" s="7">
        <v>-1</v>
      </c>
      <c r="DP963" s="7">
        <v>-1</v>
      </c>
      <c r="DQ963" s="2" t="s">
        <v>239</v>
      </c>
      <c r="DR963" s="2" t="s">
        <v>237</v>
      </c>
      <c r="DS963" s="2" t="s">
        <v>1243</v>
      </c>
      <c r="DT963" s="2" t="s">
        <v>1853</v>
      </c>
      <c r="DU963" s="2" t="s">
        <v>291</v>
      </c>
      <c r="DV963" s="2" t="s">
        <v>226</v>
      </c>
      <c r="DW963" s="4"/>
      <c r="DX963" s="8"/>
      <c r="DY963" s="4">
        <v>1</v>
      </c>
      <c r="DZ963" s="8">
        <v>68.91</v>
      </c>
      <c r="EA963" s="7">
        <v>-1</v>
      </c>
      <c r="EB963" s="7">
        <v>-1</v>
      </c>
      <c r="EC963" s="2" t="s">
        <v>239</v>
      </c>
      <c r="ED963" s="2" t="s">
        <v>237</v>
      </c>
      <c r="EE963" s="2" t="s">
        <v>379</v>
      </c>
      <c r="EF963" s="2" t="s">
        <v>278</v>
      </c>
      <c r="EG963" s="2" t="s">
        <v>238</v>
      </c>
      <c r="EH963" s="2" t="s">
        <v>226</v>
      </c>
      <c r="EI963" s="4"/>
      <c r="EJ963" s="8"/>
      <c r="EK963" s="4"/>
      <c r="EL963" s="8"/>
      <c r="EM963" s="7"/>
      <c r="EN963" s="7"/>
      <c r="EO963" s="2" t="s">
        <v>239</v>
      </c>
      <c r="EP963" s="2" t="s">
        <v>237</v>
      </c>
      <c r="EQ963" s="2" t="s">
        <v>2692</v>
      </c>
      <c r="ER963" s="2" t="s">
        <v>3410</v>
      </c>
      <c r="ES963" s="2" t="s">
        <v>238</v>
      </c>
      <c r="ET963" s="2" t="s">
        <v>226</v>
      </c>
      <c r="EU963" s="4"/>
      <c r="EV963" s="8"/>
      <c r="EW963" s="4">
        <v>3</v>
      </c>
      <c r="EX963" s="8">
        <v>196.86</v>
      </c>
      <c r="EY963" s="7">
        <v>-1</v>
      </c>
      <c r="EZ963" s="7">
        <v>-1</v>
      </c>
      <c r="FA963" s="2" t="s">
        <v>239</v>
      </c>
      <c r="FB963" s="2" t="s">
        <v>237</v>
      </c>
      <c r="FC963" s="2" t="s">
        <v>1867</v>
      </c>
      <c r="FD963" s="2" t="s">
        <v>1389</v>
      </c>
      <c r="FE963" s="2" t="s">
        <v>238</v>
      </c>
      <c r="FF963" s="2" t="s">
        <v>226</v>
      </c>
      <c r="FG963" s="4"/>
      <c r="FH963" s="8"/>
      <c r="FI963" s="4"/>
      <c r="FJ963" s="8"/>
      <c r="FK963" s="7"/>
      <c r="FL963" s="7"/>
      <c r="FM963" s="2" t="s">
        <v>239</v>
      </c>
      <c r="FN963" s="2" t="s">
        <v>237</v>
      </c>
      <c r="FO963" s="2" t="s">
        <v>1083</v>
      </c>
      <c r="FP963" s="2" t="s">
        <v>3019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226</v>
      </c>
      <c r="FZ963" s="2" t="s">
        <v>226</v>
      </c>
      <c r="GA963" s="2" t="s">
        <v>226</v>
      </c>
      <c r="GB963" s="2" t="s">
        <v>226</v>
      </c>
      <c r="GC963" s="2" t="s">
        <v>226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252</v>
      </c>
      <c r="GL963" s="2" t="s">
        <v>237</v>
      </c>
      <c r="GM963" s="2" t="s">
        <v>226</v>
      </c>
      <c r="GN963" s="2" t="s">
        <v>226</v>
      </c>
      <c r="GO963" s="2" t="s">
        <v>238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239</v>
      </c>
      <c r="GX963" s="2" t="s">
        <v>237</v>
      </c>
      <c r="GY963" s="2" t="s">
        <v>1041</v>
      </c>
      <c r="GZ963" s="2" t="s">
        <v>825</v>
      </c>
      <c r="HA963" s="2" t="s">
        <v>238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252</v>
      </c>
      <c r="HJ963" s="2" t="s">
        <v>237</v>
      </c>
      <c r="HK963" s="2" t="s">
        <v>226</v>
      </c>
      <c r="HL963" s="2" t="s">
        <v>226</v>
      </c>
      <c r="HM963" s="2" t="s">
        <v>238</v>
      </c>
      <c r="HN963" s="2" t="s">
        <v>226</v>
      </c>
      <c r="HO963" s="4"/>
      <c r="HP963" s="8"/>
      <c r="HQ963" s="4">
        <v>1</v>
      </c>
      <c r="HR963" s="8">
        <v>63.53</v>
      </c>
      <c r="HS963" s="7">
        <v>-1</v>
      </c>
      <c r="HT963" s="7">
        <v>-1</v>
      </c>
      <c r="HU963" s="2" t="s">
        <v>239</v>
      </c>
      <c r="HV963" s="2" t="s">
        <v>237</v>
      </c>
      <c r="HW963" s="2" t="s">
        <v>2041</v>
      </c>
      <c r="HX963" s="2" t="s">
        <v>752</v>
      </c>
      <c r="HY963" s="2" t="s">
        <v>238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252</v>
      </c>
      <c r="IH963" s="2" t="s">
        <v>237</v>
      </c>
      <c r="II963" s="2" t="s">
        <v>226</v>
      </c>
      <c r="IJ963" s="2" t="s">
        <v>226</v>
      </c>
      <c r="IK963" s="2" t="s">
        <v>238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226</v>
      </c>
      <c r="IT963" s="2" t="s">
        <v>226</v>
      </c>
      <c r="IU963" s="2" t="s">
        <v>226</v>
      </c>
      <c r="IV963" s="2" t="s">
        <v>226</v>
      </c>
      <c r="IW963" s="2" t="s">
        <v>226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252</v>
      </c>
      <c r="JF963" s="2" t="s">
        <v>237</v>
      </c>
      <c r="JG963" s="2" t="s">
        <v>226</v>
      </c>
      <c r="JH963" s="2" t="s">
        <v>226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252</v>
      </c>
      <c r="JR963" s="2" t="s">
        <v>237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236</v>
      </c>
      <c r="KD963" s="2" t="s">
        <v>237</v>
      </c>
      <c r="KE963" s="2" t="s">
        <v>226</v>
      </c>
      <c r="KF963" s="2" t="s">
        <v>226</v>
      </c>
      <c r="KG963" s="2" t="s">
        <v>238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337</v>
      </c>
      <c r="KP963" s="2" t="s">
        <v>237</v>
      </c>
      <c r="KQ963" s="2" t="s">
        <v>226</v>
      </c>
      <c r="KR963" s="2" t="s">
        <v>226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239</v>
      </c>
      <c r="LB963" s="2" t="s">
        <v>237</v>
      </c>
      <c r="LC963" s="2" t="s">
        <v>628</v>
      </c>
      <c r="LD963" s="2" t="s">
        <v>3023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252</v>
      </c>
      <c r="LN963" s="2" t="s">
        <v>237</v>
      </c>
      <c r="LO963" s="2" t="s">
        <v>226</v>
      </c>
      <c r="LP963" s="2" t="s">
        <v>226</v>
      </c>
      <c r="LQ963" s="2" t="s">
        <v>238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226</v>
      </c>
      <c r="ML963" s="2" t="s">
        <v>226</v>
      </c>
      <c r="MM963" s="2" t="s">
        <v>226</v>
      </c>
      <c r="MN963" s="2" t="s">
        <v>226</v>
      </c>
      <c r="MO963" s="2" t="s">
        <v>226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236</v>
      </c>
      <c r="MX963" s="2" t="s">
        <v>237</v>
      </c>
      <c r="MY963" s="2" t="s">
        <v>226</v>
      </c>
      <c r="MZ963" s="2" t="s">
        <v>226</v>
      </c>
      <c r="NA963" s="2" t="s">
        <v>238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239</v>
      </c>
      <c r="NJ963" s="2" t="s">
        <v>237</v>
      </c>
      <c r="NK963" s="2" t="s">
        <v>3422</v>
      </c>
      <c r="NL963" s="2" t="s">
        <v>2690</v>
      </c>
      <c r="NM963" s="2" t="s">
        <v>238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239</v>
      </c>
      <c r="NV963" s="2" t="s">
        <v>237</v>
      </c>
      <c r="NW963" s="2" t="s">
        <v>604</v>
      </c>
      <c r="NX963" s="2" t="s">
        <v>3475</v>
      </c>
      <c r="NY963" s="2" t="s">
        <v>238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252</v>
      </c>
      <c r="OH963" s="2" t="s">
        <v>237</v>
      </c>
      <c r="OI963" s="2" t="s">
        <v>226</v>
      </c>
      <c r="OJ963" s="2" t="s">
        <v>226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252</v>
      </c>
      <c r="OT963" s="2" t="s">
        <v>237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252</v>
      </c>
      <c r="PF963" s="2" t="s">
        <v>237</v>
      </c>
      <c r="PG963" s="2" t="s">
        <v>226</v>
      </c>
      <c r="PH963" s="2" t="s">
        <v>226</v>
      </c>
      <c r="PI963" s="2" t="s">
        <v>238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239</v>
      </c>
      <c r="QP963" s="2" t="s">
        <v>237</v>
      </c>
      <c r="QQ963" s="2" t="s">
        <v>1250</v>
      </c>
      <c r="QR963" s="2" t="s">
        <v>226</v>
      </c>
      <c r="QS963" s="2" t="s">
        <v>238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266</v>
      </c>
      <c r="RB963" s="2" t="s">
        <v>237</v>
      </c>
      <c r="RC963" s="2" t="s">
        <v>226</v>
      </c>
      <c r="RD963" s="2" t="s">
        <v>226</v>
      </c>
      <c r="RE963" s="2" t="s">
        <v>238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226</v>
      </c>
      <c r="RN963" s="2" t="s">
        <v>226</v>
      </c>
      <c r="RO963" s="2" t="s">
        <v>226</v>
      </c>
      <c r="RP963" s="2" t="s">
        <v>226</v>
      </c>
      <c r="RQ963" s="2" t="s">
        <v>226</v>
      </c>
      <c r="RR963" s="2" t="s">
        <v>226</v>
      </c>
      <c r="RS963" s="4"/>
      <c r="RT963" s="8"/>
      <c r="RU963" s="4"/>
      <c r="RV963" s="8"/>
      <c r="RW963" s="7"/>
      <c r="RX963" s="7"/>
      <c r="RY963" s="2" t="s">
        <v>239</v>
      </c>
      <c r="RZ963" s="2" t="s">
        <v>237</v>
      </c>
      <c r="SA963" s="2" t="s">
        <v>1125</v>
      </c>
      <c r="SB963" s="2" t="s">
        <v>1140</v>
      </c>
      <c r="SC963" s="2" t="s">
        <v>238</v>
      </c>
      <c r="SD963" s="2" t="s">
        <v>226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</row>
    <row r="964">
      <c r="A964" s="2" t="s">
        <v>5662</v>
      </c>
      <c r="B964" s="2" t="s">
        <v>577</v>
      </c>
      <c r="C964" s="2" t="s">
        <v>5194</v>
      </c>
      <c r="D964" s="2" t="s">
        <v>486</v>
      </c>
      <c r="E964" s="2" t="s">
        <v>3495</v>
      </c>
      <c r="F964" s="2" t="s">
        <v>5415</v>
      </c>
      <c r="G964" s="2" t="s">
        <v>5291</v>
      </c>
      <c r="H964" s="2" t="s">
        <v>5416</v>
      </c>
      <c r="I964" s="2" t="s">
        <v>5600</v>
      </c>
      <c r="J964" s="2" t="s">
        <v>268</v>
      </c>
      <c r="K964" s="2" t="s">
        <v>2782</v>
      </c>
      <c r="L964" s="3">
        <v>73.94</v>
      </c>
      <c r="M964" s="3">
        <v>77.64</v>
      </c>
      <c r="N964" s="3">
        <v>144.99</v>
      </c>
      <c r="O964" s="2" t="s">
        <v>302</v>
      </c>
      <c r="P964" s="2" t="s">
        <v>284</v>
      </c>
      <c r="Q964" s="2" t="s">
        <v>225</v>
      </c>
      <c r="R964" s="2" t="s">
        <v>226</v>
      </c>
      <c r="S964" s="2" t="s">
        <v>5421</v>
      </c>
      <c r="T964" s="2" t="s">
        <v>228</v>
      </c>
      <c r="U964" s="2" t="s">
        <v>229</v>
      </c>
      <c r="V964" s="2" t="s">
        <v>230</v>
      </c>
      <c r="W964" s="2" t="s">
        <v>971</v>
      </c>
      <c r="X964" s="2" t="s">
        <v>231</v>
      </c>
      <c r="Y964" s="2" t="s">
        <v>1598</v>
      </c>
      <c r="Z964" s="4"/>
      <c r="AA964" s="4">
        <f>=ROUNDDOWN({0},0)</f>
      </c>
      <c r="AB964" s="5"/>
      <c r="AC964" s="2" t="s">
        <v>226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/>
      <c r="AQ964" s="8"/>
      <c r="AR964" s="4">
        <v>42</v>
      </c>
      <c r="AS964" s="8">
        <v>2797.4</v>
      </c>
      <c r="AT964" s="7">
        <v>-1</v>
      </c>
      <c r="AU964" s="7">
        <v>-1</v>
      </c>
      <c r="AV964" s="4" t="s">
        <v>226</v>
      </c>
      <c r="AW964" s="8" t="s">
        <v>226</v>
      </c>
      <c r="AX964" s="4" t="s">
        <v>226</v>
      </c>
      <c r="AY964" s="8" t="s">
        <v>226</v>
      </c>
      <c r="AZ964" s="7" t="s">
        <v>226</v>
      </c>
      <c r="BA964" s="7" t="s">
        <v>226</v>
      </c>
      <c r="BB964" s="7"/>
      <c r="BC964" s="4" t="s">
        <v>226</v>
      </c>
      <c r="BD964" s="8" t="s">
        <v>226</v>
      </c>
      <c r="BE964" s="4" t="s">
        <v>226</v>
      </c>
      <c r="BF964" s="8" t="s">
        <v>226</v>
      </c>
      <c r="BG964" s="7" t="s">
        <v>226</v>
      </c>
      <c r="BH964" s="7" t="s">
        <v>226</v>
      </c>
      <c r="BI964" s="7" t="s">
        <v>226</v>
      </c>
      <c r="BJ964" s="4"/>
      <c r="BK964" s="8"/>
      <c r="BL964" s="2" t="s">
        <v>5663</v>
      </c>
      <c r="BM964" s="7"/>
      <c r="BN964" s="7"/>
      <c r="BO964" s="4"/>
      <c r="BP964" s="8"/>
      <c r="BQ964" s="4"/>
      <c r="BR964" s="8"/>
      <c r="BS964" s="7"/>
      <c r="BT964" s="7"/>
      <c r="BU964" s="2" t="s">
        <v>1002</v>
      </c>
      <c r="BV964" s="2" t="s">
        <v>237</v>
      </c>
      <c r="BW964" s="2" t="s">
        <v>226</v>
      </c>
      <c r="BX964" s="2" t="s">
        <v>621</v>
      </c>
      <c r="BY964" s="2" t="s">
        <v>238</v>
      </c>
      <c r="BZ964" s="2" t="s">
        <v>226</v>
      </c>
      <c r="CA964" s="4"/>
      <c r="CB964" s="8"/>
      <c r="CC964" s="4">
        <v>1</v>
      </c>
      <c r="CD964" s="8">
        <v>79.24</v>
      </c>
      <c r="CE964" s="7">
        <v>-1</v>
      </c>
      <c r="CF964" s="7">
        <v>-1</v>
      </c>
      <c r="CG964" s="2" t="s">
        <v>239</v>
      </c>
      <c r="CH964" s="2" t="s">
        <v>237</v>
      </c>
      <c r="CI964" s="2" t="s">
        <v>4260</v>
      </c>
      <c r="CJ964" s="2" t="s">
        <v>1870</v>
      </c>
      <c r="CK964" s="2" t="s">
        <v>238</v>
      </c>
      <c r="CL964" s="2" t="s">
        <v>226</v>
      </c>
      <c r="CM964" s="4"/>
      <c r="CN964" s="8"/>
      <c r="CO964" s="4">
        <v>3</v>
      </c>
      <c r="CP964" s="8">
        <v>249.48</v>
      </c>
      <c r="CQ964" s="7">
        <v>-1</v>
      </c>
      <c r="CR964" s="7">
        <v>-1</v>
      </c>
      <c r="CS964" s="2" t="s">
        <v>239</v>
      </c>
      <c r="CT964" s="2" t="s">
        <v>237</v>
      </c>
      <c r="CU964" s="2" t="s">
        <v>5225</v>
      </c>
      <c r="CV964" s="2" t="s">
        <v>3319</v>
      </c>
      <c r="CW964" s="2" t="s">
        <v>238</v>
      </c>
      <c r="CX964" s="2" t="s">
        <v>226</v>
      </c>
      <c r="CY964" s="4"/>
      <c r="CZ964" s="8"/>
      <c r="DA964" s="4">
        <v>28</v>
      </c>
      <c r="DB964" s="8">
        <v>1827</v>
      </c>
      <c r="DC964" s="7">
        <v>-1</v>
      </c>
      <c r="DD964" s="7">
        <v>-1</v>
      </c>
      <c r="DE964" s="2" t="s">
        <v>239</v>
      </c>
      <c r="DF964" s="2" t="s">
        <v>237</v>
      </c>
      <c r="DG964" s="2" t="s">
        <v>1846</v>
      </c>
      <c r="DH964" s="2" t="s">
        <v>1856</v>
      </c>
      <c r="DI964" s="2" t="s">
        <v>291</v>
      </c>
      <c r="DJ964" s="2" t="s">
        <v>226</v>
      </c>
      <c r="DK964" s="4"/>
      <c r="DL964" s="8"/>
      <c r="DM964" s="4"/>
      <c r="DN964" s="8"/>
      <c r="DO964" s="7"/>
      <c r="DP964" s="7"/>
      <c r="DQ964" s="2" t="s">
        <v>239</v>
      </c>
      <c r="DR964" s="2" t="s">
        <v>237</v>
      </c>
      <c r="DS964" s="2" t="s">
        <v>1243</v>
      </c>
      <c r="DT964" s="2" t="s">
        <v>1849</v>
      </c>
      <c r="DU964" s="2" t="s">
        <v>291</v>
      </c>
      <c r="DV964" s="2" t="s">
        <v>226</v>
      </c>
      <c r="DW964" s="4"/>
      <c r="DX964" s="8"/>
      <c r="DY964" s="4">
        <v>4</v>
      </c>
      <c r="DZ964" s="8">
        <v>195.64</v>
      </c>
      <c r="EA964" s="7">
        <v>-1</v>
      </c>
      <c r="EB964" s="7">
        <v>-1</v>
      </c>
      <c r="EC964" s="2" t="s">
        <v>239</v>
      </c>
      <c r="ED964" s="2" t="s">
        <v>237</v>
      </c>
      <c r="EE964" s="2" t="s">
        <v>379</v>
      </c>
      <c r="EF964" s="2" t="s">
        <v>253</v>
      </c>
      <c r="EG964" s="2" t="s">
        <v>238</v>
      </c>
      <c r="EH964" s="2" t="s">
        <v>226</v>
      </c>
      <c r="EI964" s="4"/>
      <c r="EJ964" s="8"/>
      <c r="EK964" s="4">
        <v>4</v>
      </c>
      <c r="EL964" s="8">
        <v>290.76</v>
      </c>
      <c r="EM964" s="7">
        <v>-1</v>
      </c>
      <c r="EN964" s="7">
        <v>-1</v>
      </c>
      <c r="EO964" s="2" t="s">
        <v>239</v>
      </c>
      <c r="EP964" s="2" t="s">
        <v>237</v>
      </c>
      <c r="EQ964" s="2" t="s">
        <v>2692</v>
      </c>
      <c r="ER964" s="2" t="s">
        <v>1853</v>
      </c>
      <c r="ES964" s="2" t="s">
        <v>238</v>
      </c>
      <c r="ET964" s="2" t="s">
        <v>226</v>
      </c>
      <c r="EU964" s="4"/>
      <c r="EV964" s="8"/>
      <c r="EW964" s="4">
        <v>2</v>
      </c>
      <c r="EX964" s="8">
        <v>155.28</v>
      </c>
      <c r="EY964" s="7">
        <v>-1</v>
      </c>
      <c r="EZ964" s="7">
        <v>-1</v>
      </c>
      <c r="FA964" s="2" t="s">
        <v>239</v>
      </c>
      <c r="FB964" s="2" t="s">
        <v>237</v>
      </c>
      <c r="FC964" s="2" t="s">
        <v>1867</v>
      </c>
      <c r="FD964" s="2" t="s">
        <v>4320</v>
      </c>
      <c r="FE964" s="2" t="s">
        <v>238</v>
      </c>
      <c r="FF964" s="2" t="s">
        <v>226</v>
      </c>
      <c r="FG964" s="4"/>
      <c r="FH964" s="8"/>
      <c r="FI964" s="4"/>
      <c r="FJ964" s="8"/>
      <c r="FK964" s="7"/>
      <c r="FL964" s="7"/>
      <c r="FM964" s="2" t="s">
        <v>239</v>
      </c>
      <c r="FN964" s="2" t="s">
        <v>237</v>
      </c>
      <c r="FO964" s="2" t="s">
        <v>1083</v>
      </c>
      <c r="FP964" s="2" t="s">
        <v>1024</v>
      </c>
      <c r="FQ964" s="2" t="s">
        <v>238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226</v>
      </c>
      <c r="FZ964" s="2" t="s">
        <v>226</v>
      </c>
      <c r="GA964" s="2" t="s">
        <v>226</v>
      </c>
      <c r="GB964" s="2" t="s">
        <v>226</v>
      </c>
      <c r="GC964" s="2" t="s">
        <v>226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252</v>
      </c>
      <c r="GL964" s="2" t="s">
        <v>237</v>
      </c>
      <c r="GM964" s="2" t="s">
        <v>226</v>
      </c>
      <c r="GN964" s="2" t="s">
        <v>226</v>
      </c>
      <c r="GO964" s="2" t="s">
        <v>238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239</v>
      </c>
      <c r="GX964" s="2" t="s">
        <v>237</v>
      </c>
      <c r="GY964" s="2" t="s">
        <v>1041</v>
      </c>
      <c r="GZ964" s="2" t="s">
        <v>3507</v>
      </c>
      <c r="HA964" s="2" t="s">
        <v>238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252</v>
      </c>
      <c r="HJ964" s="2" t="s">
        <v>237</v>
      </c>
      <c r="HK964" s="2" t="s">
        <v>226</v>
      </c>
      <c r="HL964" s="2" t="s">
        <v>226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239</v>
      </c>
      <c r="HV964" s="2" t="s">
        <v>237</v>
      </c>
      <c r="HW964" s="2" t="s">
        <v>1093</v>
      </c>
      <c r="HX964" s="2" t="s">
        <v>1885</v>
      </c>
      <c r="HY964" s="2" t="s">
        <v>238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252</v>
      </c>
      <c r="IH964" s="2" t="s">
        <v>237</v>
      </c>
      <c r="II964" s="2" t="s">
        <v>226</v>
      </c>
      <c r="IJ964" s="2" t="s">
        <v>226</v>
      </c>
      <c r="IK964" s="2" t="s">
        <v>238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226</v>
      </c>
      <c r="IT964" s="2" t="s">
        <v>226</v>
      </c>
      <c r="IU964" s="2" t="s">
        <v>226</v>
      </c>
      <c r="IV964" s="2" t="s">
        <v>226</v>
      </c>
      <c r="IW964" s="2" t="s">
        <v>226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237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252</v>
      </c>
      <c r="JR964" s="2" t="s">
        <v>237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237</v>
      </c>
      <c r="KE964" s="2" t="s">
        <v>226</v>
      </c>
      <c r="KF964" s="2" t="s">
        <v>226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337</v>
      </c>
      <c r="KP964" s="2" t="s">
        <v>237</v>
      </c>
      <c r="KQ964" s="2" t="s">
        <v>226</v>
      </c>
      <c r="KR964" s="2" t="s">
        <v>226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239</v>
      </c>
      <c r="LB964" s="2" t="s">
        <v>237</v>
      </c>
      <c r="LC964" s="2" t="s">
        <v>628</v>
      </c>
      <c r="LD964" s="2" t="s">
        <v>1841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252</v>
      </c>
      <c r="LN964" s="2" t="s">
        <v>237</v>
      </c>
      <c r="LO964" s="2" t="s">
        <v>226</v>
      </c>
      <c r="LP964" s="2" t="s">
        <v>226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226</v>
      </c>
      <c r="ML964" s="2" t="s">
        <v>226</v>
      </c>
      <c r="MM964" s="2" t="s">
        <v>226</v>
      </c>
      <c r="MN964" s="2" t="s">
        <v>226</v>
      </c>
      <c r="MO964" s="2" t="s">
        <v>226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236</v>
      </c>
      <c r="MX964" s="2" t="s">
        <v>237</v>
      </c>
      <c r="MY964" s="2" t="s">
        <v>226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239</v>
      </c>
      <c r="NJ964" s="2" t="s">
        <v>237</v>
      </c>
      <c r="NK964" s="2" t="s">
        <v>3422</v>
      </c>
      <c r="NL964" s="2" t="s">
        <v>1865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239</v>
      </c>
      <c r="NV964" s="2" t="s">
        <v>237</v>
      </c>
      <c r="NW964" s="2" t="s">
        <v>604</v>
      </c>
      <c r="NX964" s="2" t="s">
        <v>1717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252</v>
      </c>
      <c r="OH964" s="2" t="s">
        <v>237</v>
      </c>
      <c r="OI964" s="2" t="s">
        <v>226</v>
      </c>
      <c r="OJ964" s="2" t="s">
        <v>226</v>
      </c>
      <c r="OK964" s="2" t="s">
        <v>238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252</v>
      </c>
      <c r="OT964" s="2" t="s">
        <v>237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252</v>
      </c>
      <c r="PF964" s="2" t="s">
        <v>237</v>
      </c>
      <c r="PG964" s="2" t="s">
        <v>226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226</v>
      </c>
      <c r="QD964" s="2" t="s">
        <v>226</v>
      </c>
      <c r="QE964" s="2" t="s">
        <v>226</v>
      </c>
      <c r="QF964" s="2" t="s">
        <v>226</v>
      </c>
      <c r="QG964" s="2" t="s">
        <v>226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239</v>
      </c>
      <c r="QP964" s="2" t="s">
        <v>237</v>
      </c>
      <c r="QQ964" s="2" t="s">
        <v>1250</v>
      </c>
      <c r="QR964" s="2" t="s">
        <v>226</v>
      </c>
      <c r="QS964" s="2" t="s">
        <v>238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266</v>
      </c>
      <c r="RB964" s="2" t="s">
        <v>237</v>
      </c>
      <c r="RC964" s="2" t="s">
        <v>226</v>
      </c>
      <c r="RD964" s="2" t="s">
        <v>226</v>
      </c>
      <c r="RE964" s="2" t="s">
        <v>238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226</v>
      </c>
      <c r="RN964" s="2" t="s">
        <v>226</v>
      </c>
      <c r="RO964" s="2" t="s">
        <v>226</v>
      </c>
      <c r="RP964" s="2" t="s">
        <v>226</v>
      </c>
      <c r="RQ964" s="2" t="s">
        <v>226</v>
      </c>
      <c r="RR964" s="2" t="s">
        <v>226</v>
      </c>
      <c r="RS964" s="4"/>
      <c r="RT964" s="8"/>
      <c r="RU964" s="4"/>
      <c r="RV964" s="8"/>
      <c r="RW964" s="7"/>
      <c r="RX964" s="7"/>
      <c r="RY964" s="2" t="s">
        <v>239</v>
      </c>
      <c r="RZ964" s="2" t="s">
        <v>237</v>
      </c>
      <c r="SA964" s="2" t="s">
        <v>1125</v>
      </c>
      <c r="SB964" s="2" t="s">
        <v>4262</v>
      </c>
      <c r="SC964" s="2" t="s">
        <v>238</v>
      </c>
      <c r="SD964" s="2" t="s">
        <v>226</v>
      </c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</row>
    <row r="965">
      <c r="A965" s="2" t="s">
        <v>5664</v>
      </c>
      <c r="B965" s="2" t="s">
        <v>577</v>
      </c>
      <c r="C965" s="2" t="s">
        <v>5194</v>
      </c>
      <c r="D965" s="2" t="s">
        <v>486</v>
      </c>
      <c r="E965" s="2" t="s">
        <v>3495</v>
      </c>
      <c r="F965" s="2" t="s">
        <v>5362</v>
      </c>
      <c r="G965" s="2" t="s">
        <v>435</v>
      </c>
      <c r="H965" s="2" t="s">
        <v>5363</v>
      </c>
      <c r="I965" s="2" t="s">
        <v>5665</v>
      </c>
      <c r="J965" s="2" t="s">
        <v>221</v>
      </c>
      <c r="K965" s="2" t="s">
        <v>1457</v>
      </c>
      <c r="L965" s="3">
        <v>45</v>
      </c>
      <c r="M965" s="3">
        <v>47.25</v>
      </c>
      <c r="N965" s="3">
        <v>89.99</v>
      </c>
      <c r="O965" s="2" t="s">
        <v>2393</v>
      </c>
      <c r="P965" s="2" t="s">
        <v>284</v>
      </c>
      <c r="Q965" s="2" t="s">
        <v>225</v>
      </c>
      <c r="R965" s="2" t="s">
        <v>226</v>
      </c>
      <c r="S965" s="2" t="s">
        <v>5666</v>
      </c>
      <c r="T965" s="2" t="s">
        <v>226</v>
      </c>
      <c r="U965" s="2" t="s">
        <v>452</v>
      </c>
      <c r="V965" s="2" t="s">
        <v>970</v>
      </c>
      <c r="W965" s="2" t="s">
        <v>971</v>
      </c>
      <c r="X965" s="2" t="s">
        <v>226</v>
      </c>
      <c r="Y965" s="2" t="s">
        <v>1353</v>
      </c>
      <c r="Z965" s="4"/>
      <c r="AA965" s="4">
        <f>=ROUNDDOWN({0},0)</f>
      </c>
      <c r="AB965" s="5"/>
      <c r="AC965" s="2" t="s">
        <v>226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/>
      <c r="BK965" s="8"/>
      <c r="BL965" s="2" t="s">
        <v>226</v>
      </c>
      <c r="BM965" s="7"/>
      <c r="BN965" s="7"/>
      <c r="BO965" s="4"/>
      <c r="BP965" s="8"/>
      <c r="BQ965" s="4"/>
      <c r="BR965" s="8"/>
      <c r="BS965" s="7"/>
      <c r="BT965" s="7"/>
      <c r="BU965" s="2" t="s">
        <v>239</v>
      </c>
      <c r="BV965" s="2" t="s">
        <v>237</v>
      </c>
      <c r="BW965" s="2" t="s">
        <v>226</v>
      </c>
      <c r="BX965" s="2" t="s">
        <v>1096</v>
      </c>
      <c r="BY965" s="2" t="s">
        <v>238</v>
      </c>
      <c r="BZ965" s="2" t="s">
        <v>226</v>
      </c>
      <c r="CA965" s="4"/>
      <c r="CB965" s="8"/>
      <c r="CC965" s="4"/>
      <c r="CD965" s="8"/>
      <c r="CE965" s="7"/>
      <c r="CF965" s="7"/>
      <c r="CG965" s="2" t="s">
        <v>239</v>
      </c>
      <c r="CH965" s="2" t="s">
        <v>237</v>
      </c>
      <c r="CI965" s="2" t="s">
        <v>2375</v>
      </c>
      <c r="CJ965" s="2" t="s">
        <v>2139</v>
      </c>
      <c r="CK965" s="2" t="s">
        <v>238</v>
      </c>
      <c r="CL965" s="2" t="s">
        <v>226</v>
      </c>
      <c r="CM965" s="4"/>
      <c r="CN965" s="8"/>
      <c r="CO965" s="4"/>
      <c r="CP965" s="8"/>
      <c r="CQ965" s="7"/>
      <c r="CR965" s="7"/>
      <c r="CS965" s="2" t="s">
        <v>239</v>
      </c>
      <c r="CT965" s="2" t="s">
        <v>237</v>
      </c>
      <c r="CU965" s="2" t="s">
        <v>1357</v>
      </c>
      <c r="CV965" s="2" t="s">
        <v>2197</v>
      </c>
      <c r="CW965" s="2" t="s">
        <v>238</v>
      </c>
      <c r="CX965" s="2" t="s">
        <v>226</v>
      </c>
      <c r="CY965" s="4"/>
      <c r="CZ965" s="8"/>
      <c r="DA965" s="4"/>
      <c r="DB965" s="8"/>
      <c r="DC965" s="7"/>
      <c r="DD965" s="7"/>
      <c r="DE965" s="2" t="s">
        <v>239</v>
      </c>
      <c r="DF965" s="2" t="s">
        <v>237</v>
      </c>
      <c r="DG965" s="2" t="s">
        <v>980</v>
      </c>
      <c r="DH965" s="2" t="s">
        <v>1989</v>
      </c>
      <c r="DI965" s="2" t="s">
        <v>238</v>
      </c>
      <c r="DJ965" s="2" t="s">
        <v>226</v>
      </c>
      <c r="DK965" s="4"/>
      <c r="DL965" s="8"/>
      <c r="DM965" s="4"/>
      <c r="DN965" s="8"/>
      <c r="DO965" s="7"/>
      <c r="DP965" s="7"/>
      <c r="DQ965" s="2" t="s">
        <v>239</v>
      </c>
      <c r="DR965" s="2" t="s">
        <v>237</v>
      </c>
      <c r="DS965" s="2" t="s">
        <v>2361</v>
      </c>
      <c r="DT965" s="2" t="s">
        <v>2180</v>
      </c>
      <c r="DU965" s="2" t="s">
        <v>238</v>
      </c>
      <c r="DV965" s="2" t="s">
        <v>226</v>
      </c>
      <c r="DW965" s="4"/>
      <c r="DX965" s="8"/>
      <c r="DY965" s="4"/>
      <c r="DZ965" s="8"/>
      <c r="EA965" s="7"/>
      <c r="EB965" s="7"/>
      <c r="EC965" s="2" t="s">
        <v>239</v>
      </c>
      <c r="ED965" s="2" t="s">
        <v>237</v>
      </c>
      <c r="EE965" s="2" t="s">
        <v>3799</v>
      </c>
      <c r="EF965" s="2" t="s">
        <v>2107</v>
      </c>
      <c r="EG965" s="2" t="s">
        <v>238</v>
      </c>
      <c r="EH965" s="2" t="s">
        <v>226</v>
      </c>
      <c r="EI965" s="4"/>
      <c r="EJ965" s="8"/>
      <c r="EK965" s="4"/>
      <c r="EL965" s="8"/>
      <c r="EM965" s="7"/>
      <c r="EN965" s="7"/>
      <c r="EO965" s="2" t="s">
        <v>239</v>
      </c>
      <c r="EP965" s="2" t="s">
        <v>237</v>
      </c>
      <c r="EQ965" s="2" t="s">
        <v>570</v>
      </c>
      <c r="ER965" s="2" t="s">
        <v>2590</v>
      </c>
      <c r="ES965" s="2" t="s">
        <v>238</v>
      </c>
      <c r="ET965" s="2" t="s">
        <v>226</v>
      </c>
      <c r="EU965" s="4"/>
      <c r="EV965" s="8"/>
      <c r="EW965" s="4"/>
      <c r="EX965" s="8"/>
      <c r="EY965" s="7"/>
      <c r="EZ965" s="7"/>
      <c r="FA965" s="2" t="s">
        <v>239</v>
      </c>
      <c r="FB965" s="2" t="s">
        <v>237</v>
      </c>
      <c r="FC965" s="2" t="s">
        <v>1903</v>
      </c>
      <c r="FD965" s="2" t="s">
        <v>3204</v>
      </c>
      <c r="FE965" s="2" t="s">
        <v>238</v>
      </c>
      <c r="FF965" s="2" t="s">
        <v>226</v>
      </c>
      <c r="FG965" s="4"/>
      <c r="FH965" s="8"/>
      <c r="FI965" s="4"/>
      <c r="FJ965" s="8"/>
      <c r="FK965" s="7"/>
      <c r="FL965" s="7"/>
      <c r="FM965" s="2" t="s">
        <v>239</v>
      </c>
      <c r="FN965" s="2" t="s">
        <v>237</v>
      </c>
      <c r="FO965" s="2" t="s">
        <v>1357</v>
      </c>
      <c r="FP965" s="2" t="s">
        <v>5667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226</v>
      </c>
      <c r="FZ965" s="2" t="s">
        <v>226</v>
      </c>
      <c r="GA965" s="2" t="s">
        <v>226</v>
      </c>
      <c r="GB965" s="2" t="s">
        <v>226</v>
      </c>
      <c r="GC965" s="2" t="s">
        <v>226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236</v>
      </c>
      <c r="GL965" s="2" t="s">
        <v>237</v>
      </c>
      <c r="GM965" s="2" t="s">
        <v>226</v>
      </c>
      <c r="GN965" s="2" t="s">
        <v>226</v>
      </c>
      <c r="GO965" s="2" t="s">
        <v>238</v>
      </c>
      <c r="GP965" s="2" t="s">
        <v>226</v>
      </c>
      <c r="GQ965" s="4"/>
      <c r="GR965" s="8"/>
      <c r="GS965" s="4"/>
      <c r="GT965" s="8"/>
      <c r="GU965" s="7"/>
      <c r="GV965" s="7"/>
      <c r="GW965" s="2" t="s">
        <v>266</v>
      </c>
      <c r="GX965" s="2" t="s">
        <v>237</v>
      </c>
      <c r="GY965" s="2" t="s">
        <v>226</v>
      </c>
      <c r="GZ965" s="2" t="s">
        <v>226</v>
      </c>
      <c r="HA965" s="2" t="s">
        <v>238</v>
      </c>
      <c r="HB965" s="2" t="s">
        <v>226</v>
      </c>
      <c r="HC965" s="4"/>
      <c r="HD965" s="8"/>
      <c r="HE965" s="4"/>
      <c r="HF965" s="8"/>
      <c r="HG965" s="7"/>
      <c r="HH965" s="7"/>
      <c r="HI965" s="2" t="s">
        <v>226</v>
      </c>
      <c r="HJ965" s="2" t="s">
        <v>226</v>
      </c>
      <c r="HK965" s="2" t="s">
        <v>226</v>
      </c>
      <c r="HL965" s="2" t="s">
        <v>226</v>
      </c>
      <c r="HM965" s="2" t="s">
        <v>226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239</v>
      </c>
      <c r="HV965" s="2" t="s">
        <v>237</v>
      </c>
      <c r="HW965" s="2" t="s">
        <v>1909</v>
      </c>
      <c r="HX965" s="2" t="s">
        <v>972</v>
      </c>
      <c r="HY965" s="2" t="s">
        <v>238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236</v>
      </c>
      <c r="IH965" s="2" t="s">
        <v>237</v>
      </c>
      <c r="II965" s="2" t="s">
        <v>226</v>
      </c>
      <c r="IJ965" s="2" t="s">
        <v>226</v>
      </c>
      <c r="IK965" s="2" t="s">
        <v>238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226</v>
      </c>
      <c r="IT965" s="2" t="s">
        <v>226</v>
      </c>
      <c r="IU965" s="2" t="s">
        <v>226</v>
      </c>
      <c r="IV965" s="2" t="s">
        <v>226</v>
      </c>
      <c r="IW965" s="2" t="s">
        <v>226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223</v>
      </c>
      <c r="JG965" s="2" t="s">
        <v>226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226</v>
      </c>
      <c r="JR965" s="2" t="s">
        <v>226</v>
      </c>
      <c r="JS965" s="2" t="s">
        <v>226</v>
      </c>
      <c r="JT965" s="2" t="s">
        <v>226</v>
      </c>
      <c r="JU965" s="2" t="s">
        <v>226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237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226</v>
      </c>
      <c r="KP965" s="2" t="s">
        <v>226</v>
      </c>
      <c r="KQ965" s="2" t="s">
        <v>226</v>
      </c>
      <c r="KR965" s="2" t="s">
        <v>226</v>
      </c>
      <c r="KS965" s="2" t="s">
        <v>226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239</v>
      </c>
      <c r="LB965" s="2" t="s">
        <v>237</v>
      </c>
      <c r="LC965" s="2" t="s">
        <v>2027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226</v>
      </c>
      <c r="LN965" s="2" t="s">
        <v>226</v>
      </c>
      <c r="LO965" s="2" t="s">
        <v>226</v>
      </c>
      <c r="LP965" s="2" t="s">
        <v>226</v>
      </c>
      <c r="LQ965" s="2" t="s">
        <v>226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226</v>
      </c>
      <c r="ML965" s="2" t="s">
        <v>226</v>
      </c>
      <c r="MM965" s="2" t="s">
        <v>226</v>
      </c>
      <c r="MN965" s="2" t="s">
        <v>226</v>
      </c>
      <c r="MO965" s="2" t="s">
        <v>226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226</v>
      </c>
      <c r="MX965" s="2" t="s">
        <v>226</v>
      </c>
      <c r="MY965" s="2" t="s">
        <v>226</v>
      </c>
      <c r="MZ965" s="2" t="s">
        <v>226</v>
      </c>
      <c r="NA965" s="2" t="s">
        <v>226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239</v>
      </c>
      <c r="NJ965" s="2" t="s">
        <v>237</v>
      </c>
      <c r="NK965" s="2" t="s">
        <v>5366</v>
      </c>
      <c r="NL965" s="2" t="s">
        <v>4074</v>
      </c>
      <c r="NM965" s="2" t="s">
        <v>238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239</v>
      </c>
      <c r="NV965" s="2" t="s">
        <v>237</v>
      </c>
      <c r="NW965" s="2" t="s">
        <v>3384</v>
      </c>
      <c r="NX965" s="2" t="s">
        <v>226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252</v>
      </c>
      <c r="OH965" s="2" t="s">
        <v>237</v>
      </c>
      <c r="OI965" s="2" t="s">
        <v>226</v>
      </c>
      <c r="OJ965" s="2" t="s">
        <v>226</v>
      </c>
      <c r="OK965" s="2" t="s">
        <v>238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252</v>
      </c>
      <c r="OT965" s="2" t="s">
        <v>237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226</v>
      </c>
      <c r="PF965" s="2" t="s">
        <v>226</v>
      </c>
      <c r="PG965" s="2" t="s">
        <v>226</v>
      </c>
      <c r="PH965" s="2" t="s">
        <v>226</v>
      </c>
      <c r="PI965" s="2" t="s">
        <v>226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226</v>
      </c>
      <c r="QD965" s="2" t="s">
        <v>226</v>
      </c>
      <c r="QE965" s="2" t="s">
        <v>226</v>
      </c>
      <c r="QF965" s="2" t="s">
        <v>226</v>
      </c>
      <c r="QG965" s="2" t="s">
        <v>226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239</v>
      </c>
      <c r="QP965" s="2" t="s">
        <v>237</v>
      </c>
      <c r="QQ965" s="2" t="s">
        <v>2487</v>
      </c>
      <c r="QR965" s="2" t="s">
        <v>226</v>
      </c>
      <c r="QS965" s="2" t="s">
        <v>238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266</v>
      </c>
      <c r="RB965" s="2" t="s">
        <v>237</v>
      </c>
      <c r="RC965" s="2" t="s">
        <v>226</v>
      </c>
      <c r="RD965" s="2" t="s">
        <v>226</v>
      </c>
      <c r="RE965" s="2" t="s">
        <v>238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226</v>
      </c>
      <c r="RN965" s="2" t="s">
        <v>226</v>
      </c>
      <c r="RO965" s="2" t="s">
        <v>226</v>
      </c>
      <c r="RP965" s="2" t="s">
        <v>226</v>
      </c>
      <c r="RQ965" s="2" t="s">
        <v>226</v>
      </c>
      <c r="RR965" s="2" t="s">
        <v>226</v>
      </c>
      <c r="RS965" s="4"/>
      <c r="RT965" s="8"/>
      <c r="RU965" s="4"/>
      <c r="RV965" s="8"/>
      <c r="RW965" s="7"/>
      <c r="RX965" s="7"/>
      <c r="RY965" s="2" t="s">
        <v>252</v>
      </c>
      <c r="RZ965" s="2" t="s">
        <v>237</v>
      </c>
      <c r="SA965" s="2" t="s">
        <v>226</v>
      </c>
      <c r="SB965" s="2" t="s">
        <v>226</v>
      </c>
      <c r="SC965" s="2" t="s">
        <v>238</v>
      </c>
      <c r="SD965" s="2" t="s">
        <v>226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</row>
    <row r="966">
      <c r="A966" s="2" t="s">
        <v>5668</v>
      </c>
      <c r="B966" s="2" t="s">
        <v>577</v>
      </c>
      <c r="C966" s="2" t="s">
        <v>5194</v>
      </c>
      <c r="D966" s="2" t="s">
        <v>486</v>
      </c>
      <c r="E966" s="2" t="s">
        <v>3495</v>
      </c>
      <c r="F966" s="2" t="s">
        <v>5669</v>
      </c>
      <c r="G966" s="2" t="s">
        <v>5670</v>
      </c>
      <c r="H966" s="2" t="s">
        <v>5670</v>
      </c>
      <c r="I966" s="2" t="s">
        <v>5671</v>
      </c>
      <c r="J966" s="2" t="s">
        <v>582</v>
      </c>
      <c r="K966" s="2" t="s">
        <v>282</v>
      </c>
      <c r="L966" s="3">
        <v>22.5</v>
      </c>
      <c r="M966" s="3">
        <v>23.63</v>
      </c>
      <c r="N966" s="3">
        <v>49.99</v>
      </c>
      <c r="O966" s="2" t="s">
        <v>283</v>
      </c>
      <c r="P966" s="2" t="s">
        <v>284</v>
      </c>
      <c r="Q966" s="2" t="s">
        <v>225</v>
      </c>
      <c r="R966" s="2" t="s">
        <v>226</v>
      </c>
      <c r="S966" s="2" t="s">
        <v>5672</v>
      </c>
      <c r="T966" s="2" t="s">
        <v>5495</v>
      </c>
      <c r="U966" s="2" t="s">
        <v>489</v>
      </c>
      <c r="V966" s="2" t="s">
        <v>320</v>
      </c>
      <c r="W966" s="2" t="s">
        <v>231</v>
      </c>
      <c r="X966" s="2" t="s">
        <v>226</v>
      </c>
      <c r="Y966" s="2" t="s">
        <v>4092</v>
      </c>
      <c r="Z966" s="4"/>
      <c r="AA966" s="4">
        <f>=ROUNDDOWN({0},0)</f>
      </c>
      <c r="AB966" s="5"/>
      <c r="AC966" s="2" t="s">
        <v>226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/>
      <c r="AQ966" s="8"/>
      <c r="AR966" s="4">
        <v>22</v>
      </c>
      <c r="AS966" s="8">
        <v>396.34</v>
      </c>
      <c r="AT966" s="7">
        <v>-1</v>
      </c>
      <c r="AU966" s="7">
        <v>-1</v>
      </c>
      <c r="AV966" s="4" t="s">
        <v>226</v>
      </c>
      <c r="AW966" s="8" t="s">
        <v>226</v>
      </c>
      <c r="AX966" s="4">
        <v>101</v>
      </c>
      <c r="AY966" s="8">
        <v>2208.9</v>
      </c>
      <c r="AZ966" s="7" t="s">
        <v>226</v>
      </c>
      <c r="BA966" s="7" t="s">
        <v>226</v>
      </c>
      <c r="BB966" s="7"/>
      <c r="BC966" s="4" t="s">
        <v>226</v>
      </c>
      <c r="BD966" s="8" t="s">
        <v>226</v>
      </c>
      <c r="BE966" s="4">
        <v>180</v>
      </c>
      <c r="BF966" s="8">
        <v>4278.28</v>
      </c>
      <c r="BG966" s="7" t="s">
        <v>226</v>
      </c>
      <c r="BH966" s="7" t="s">
        <v>226</v>
      </c>
      <c r="BI966" s="7"/>
      <c r="BJ966" s="4"/>
      <c r="BK966" s="8"/>
      <c r="BL966" s="2" t="s">
        <v>5673</v>
      </c>
      <c r="BM966" s="7"/>
      <c r="BN966" s="7"/>
      <c r="BO966" s="4"/>
      <c r="BP966" s="8"/>
      <c r="BQ966" s="4"/>
      <c r="BR966" s="8"/>
      <c r="BS966" s="7"/>
      <c r="BT966" s="7"/>
      <c r="BU966" s="2" t="s">
        <v>287</v>
      </c>
      <c r="BV966" s="2" t="s">
        <v>237</v>
      </c>
      <c r="BW966" s="2" t="s">
        <v>226</v>
      </c>
      <c r="BX966" s="2" t="s">
        <v>1099</v>
      </c>
      <c r="BY966" s="2" t="s">
        <v>238</v>
      </c>
      <c r="BZ966" s="2" t="s">
        <v>226</v>
      </c>
      <c r="CA966" s="4"/>
      <c r="CB966" s="8"/>
      <c r="CC966" s="4">
        <v>6</v>
      </c>
      <c r="CD966" s="8">
        <v>142.2</v>
      </c>
      <c r="CE966" s="7">
        <v>-1</v>
      </c>
      <c r="CF966" s="7">
        <v>-1</v>
      </c>
      <c r="CG966" s="2" t="s">
        <v>239</v>
      </c>
      <c r="CH966" s="2" t="s">
        <v>237</v>
      </c>
      <c r="CI966" s="2" t="s">
        <v>2688</v>
      </c>
      <c r="CJ966" s="2" t="s">
        <v>4237</v>
      </c>
      <c r="CK966" s="2" t="s">
        <v>238</v>
      </c>
      <c r="CL966" s="2" t="s">
        <v>226</v>
      </c>
      <c r="CM966" s="4"/>
      <c r="CN966" s="8"/>
      <c r="CO966" s="4"/>
      <c r="CP966" s="8"/>
      <c r="CQ966" s="7"/>
      <c r="CR966" s="7"/>
      <c r="CS966" s="2" t="s">
        <v>239</v>
      </c>
      <c r="CT966" s="2" t="s">
        <v>237</v>
      </c>
      <c r="CU966" s="2" t="s">
        <v>998</v>
      </c>
      <c r="CV966" s="2" t="s">
        <v>4442</v>
      </c>
      <c r="CW966" s="2" t="s">
        <v>238</v>
      </c>
      <c r="CX966" s="2" t="s">
        <v>226</v>
      </c>
      <c r="CY966" s="4"/>
      <c r="CZ966" s="8"/>
      <c r="DA966" s="4"/>
      <c r="DB966" s="8"/>
      <c r="DC966" s="7"/>
      <c r="DD966" s="7"/>
      <c r="DE966" s="2" t="s">
        <v>239</v>
      </c>
      <c r="DF966" s="2" t="s">
        <v>237</v>
      </c>
      <c r="DG966" s="2" t="s">
        <v>1143</v>
      </c>
      <c r="DH966" s="2" t="s">
        <v>1871</v>
      </c>
      <c r="DI966" s="2" t="s">
        <v>238</v>
      </c>
      <c r="DJ966" s="2" t="s">
        <v>226</v>
      </c>
      <c r="DK966" s="4"/>
      <c r="DL966" s="8"/>
      <c r="DM966" s="4">
        <v>10</v>
      </c>
      <c r="DN966" s="8">
        <v>140.59</v>
      </c>
      <c r="DO966" s="7">
        <v>-1</v>
      </c>
      <c r="DP966" s="7">
        <v>-1</v>
      </c>
      <c r="DQ966" s="2" t="s">
        <v>239</v>
      </c>
      <c r="DR966" s="2" t="s">
        <v>237</v>
      </c>
      <c r="DS966" s="2" t="s">
        <v>1129</v>
      </c>
      <c r="DT966" s="2" t="s">
        <v>1833</v>
      </c>
      <c r="DU966" s="2" t="s">
        <v>291</v>
      </c>
      <c r="DV966" s="2" t="s">
        <v>226</v>
      </c>
      <c r="DW966" s="4"/>
      <c r="DX966" s="8"/>
      <c r="DY966" s="4">
        <v>1</v>
      </c>
      <c r="DZ966" s="8">
        <v>24.81</v>
      </c>
      <c r="EA966" s="7">
        <v>-1</v>
      </c>
      <c r="EB966" s="7">
        <v>-1</v>
      </c>
      <c r="EC966" s="2" t="s">
        <v>239</v>
      </c>
      <c r="ED966" s="2" t="s">
        <v>237</v>
      </c>
      <c r="EE966" s="2" t="s">
        <v>379</v>
      </c>
      <c r="EF966" s="2" t="s">
        <v>3250</v>
      </c>
      <c r="EG966" s="2" t="s">
        <v>238</v>
      </c>
      <c r="EH966" s="2" t="s">
        <v>226</v>
      </c>
      <c r="EI966" s="4"/>
      <c r="EJ966" s="8"/>
      <c r="EK966" s="4"/>
      <c r="EL966" s="8"/>
      <c r="EM966" s="7"/>
      <c r="EN966" s="7"/>
      <c r="EO966" s="2" t="s">
        <v>239</v>
      </c>
      <c r="EP966" s="2" t="s">
        <v>237</v>
      </c>
      <c r="EQ966" s="2" t="s">
        <v>1129</v>
      </c>
      <c r="ER966" s="2" t="s">
        <v>3443</v>
      </c>
      <c r="ES966" s="2" t="s">
        <v>238</v>
      </c>
      <c r="ET966" s="2" t="s">
        <v>226</v>
      </c>
      <c r="EU966" s="4"/>
      <c r="EV966" s="8"/>
      <c r="EW966" s="4"/>
      <c r="EX966" s="8"/>
      <c r="EY966" s="7"/>
      <c r="EZ966" s="7"/>
      <c r="FA966" s="2" t="s">
        <v>239</v>
      </c>
      <c r="FB966" s="2" t="s">
        <v>237</v>
      </c>
      <c r="FC966" s="2" t="s">
        <v>603</v>
      </c>
      <c r="FD966" s="2" t="s">
        <v>1774</v>
      </c>
      <c r="FE966" s="2" t="s">
        <v>238</v>
      </c>
      <c r="FF966" s="2" t="s">
        <v>226</v>
      </c>
      <c r="FG966" s="4"/>
      <c r="FH966" s="8"/>
      <c r="FI966" s="4"/>
      <c r="FJ966" s="8"/>
      <c r="FK966" s="7"/>
      <c r="FL966" s="7"/>
      <c r="FM966" s="2" t="s">
        <v>239</v>
      </c>
      <c r="FN966" s="2" t="s">
        <v>237</v>
      </c>
      <c r="FO966" s="2" t="s">
        <v>1826</v>
      </c>
      <c r="FP966" s="2" t="s">
        <v>1147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226</v>
      </c>
      <c r="FZ966" s="2" t="s">
        <v>226</v>
      </c>
      <c r="GA966" s="2" t="s">
        <v>226</v>
      </c>
      <c r="GB966" s="2" t="s">
        <v>226</v>
      </c>
      <c r="GC966" s="2" t="s">
        <v>226</v>
      </c>
      <c r="GD966" s="2" t="s">
        <v>226</v>
      </c>
      <c r="GE966" s="4"/>
      <c r="GF966" s="8"/>
      <c r="GG966" s="4"/>
      <c r="GH966" s="8"/>
      <c r="GI966" s="7"/>
      <c r="GJ966" s="7"/>
      <c r="GK966" s="2" t="s">
        <v>252</v>
      </c>
      <c r="GL966" s="2" t="s">
        <v>237</v>
      </c>
      <c r="GM966" s="2" t="s">
        <v>226</v>
      </c>
      <c r="GN966" s="2" t="s">
        <v>226</v>
      </c>
      <c r="GO966" s="2" t="s">
        <v>238</v>
      </c>
      <c r="GP966" s="2" t="s">
        <v>226</v>
      </c>
      <c r="GQ966" s="4"/>
      <c r="GR966" s="8"/>
      <c r="GS966" s="4"/>
      <c r="GT966" s="8"/>
      <c r="GU966" s="7"/>
      <c r="GV966" s="7"/>
      <c r="GW966" s="2" t="s">
        <v>239</v>
      </c>
      <c r="GX966" s="2" t="s">
        <v>237</v>
      </c>
      <c r="GY966" s="2" t="s">
        <v>1134</v>
      </c>
      <c r="GZ966" s="2" t="s">
        <v>3023</v>
      </c>
      <c r="HA966" s="2" t="s">
        <v>238</v>
      </c>
      <c r="HB966" s="2" t="s">
        <v>226</v>
      </c>
      <c r="HC966" s="4"/>
      <c r="HD966" s="8"/>
      <c r="HE966" s="4"/>
      <c r="HF966" s="8"/>
      <c r="HG966" s="7"/>
      <c r="HH966" s="7"/>
      <c r="HI966" s="2" t="s">
        <v>252</v>
      </c>
      <c r="HJ966" s="2" t="s">
        <v>237</v>
      </c>
      <c r="HK966" s="2" t="s">
        <v>226</v>
      </c>
      <c r="HL966" s="2" t="s">
        <v>226</v>
      </c>
      <c r="HM966" s="2" t="s">
        <v>238</v>
      </c>
      <c r="HN966" s="2" t="s">
        <v>226</v>
      </c>
      <c r="HO966" s="4"/>
      <c r="HP966" s="8"/>
      <c r="HQ966" s="4">
        <v>2</v>
      </c>
      <c r="HR966" s="8">
        <v>46.2</v>
      </c>
      <c r="HS966" s="7">
        <v>-1</v>
      </c>
      <c r="HT966" s="7">
        <v>-1</v>
      </c>
      <c r="HU966" s="2" t="s">
        <v>239</v>
      </c>
      <c r="HV966" s="2" t="s">
        <v>237</v>
      </c>
      <c r="HW966" s="2" t="s">
        <v>1656</v>
      </c>
      <c r="HX966" s="2" t="s">
        <v>2112</v>
      </c>
      <c r="HY966" s="2" t="s">
        <v>238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252</v>
      </c>
      <c r="IH966" s="2" t="s">
        <v>237</v>
      </c>
      <c r="II966" s="2" t="s">
        <v>226</v>
      </c>
      <c r="IJ966" s="2" t="s">
        <v>226</v>
      </c>
      <c r="IK966" s="2" t="s">
        <v>238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226</v>
      </c>
      <c r="IT966" s="2" t="s">
        <v>226</v>
      </c>
      <c r="IU966" s="2" t="s">
        <v>226</v>
      </c>
      <c r="IV966" s="2" t="s">
        <v>226</v>
      </c>
      <c r="IW966" s="2" t="s">
        <v>226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252</v>
      </c>
      <c r="JF966" s="2" t="s">
        <v>237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252</v>
      </c>
      <c r="JR966" s="2" t="s">
        <v>237</v>
      </c>
      <c r="JS966" s="2" t="s">
        <v>226</v>
      </c>
      <c r="JT966" s="2" t="s">
        <v>226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237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337</v>
      </c>
      <c r="KP966" s="2" t="s">
        <v>237</v>
      </c>
      <c r="KQ966" s="2" t="s">
        <v>226</v>
      </c>
      <c r="KR966" s="2" t="s">
        <v>226</v>
      </c>
      <c r="KS966" s="2" t="s">
        <v>238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239</v>
      </c>
      <c r="LB966" s="2" t="s">
        <v>237</v>
      </c>
      <c r="LC966" s="2" t="s">
        <v>628</v>
      </c>
      <c r="LD966" s="2" t="s">
        <v>3367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252</v>
      </c>
      <c r="LN966" s="2" t="s">
        <v>237</v>
      </c>
      <c r="LO966" s="2" t="s">
        <v>226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226</v>
      </c>
      <c r="ML966" s="2" t="s">
        <v>226</v>
      </c>
      <c r="MM966" s="2" t="s">
        <v>226</v>
      </c>
      <c r="MN966" s="2" t="s">
        <v>226</v>
      </c>
      <c r="MO966" s="2" t="s">
        <v>226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252</v>
      </c>
      <c r="MX966" s="2" t="s">
        <v>237</v>
      </c>
      <c r="MY966" s="2" t="s">
        <v>226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/>
      <c r="NF966" s="8"/>
      <c r="NG966" s="7"/>
      <c r="NH966" s="7"/>
      <c r="NI966" s="2" t="s">
        <v>239</v>
      </c>
      <c r="NJ966" s="2" t="s">
        <v>237</v>
      </c>
      <c r="NK966" s="2" t="s">
        <v>4329</v>
      </c>
      <c r="NL966" s="2" t="s">
        <v>3319</v>
      </c>
      <c r="NM966" s="2" t="s">
        <v>291</v>
      </c>
      <c r="NN966" s="2" t="s">
        <v>226</v>
      </c>
      <c r="NO966" s="4"/>
      <c r="NP966" s="8"/>
      <c r="NQ966" s="4">
        <v>3</v>
      </c>
      <c r="NR966" s="8">
        <v>42.54</v>
      </c>
      <c r="NS966" s="7">
        <v>-1</v>
      </c>
      <c r="NT966" s="7">
        <v>-1</v>
      </c>
      <c r="NU966" s="2" t="s">
        <v>239</v>
      </c>
      <c r="NV966" s="2" t="s">
        <v>237</v>
      </c>
      <c r="NW966" s="2" t="s">
        <v>604</v>
      </c>
      <c r="NX966" s="2" t="s">
        <v>4440</v>
      </c>
      <c r="NY966" s="2" t="s">
        <v>238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252</v>
      </c>
      <c r="OH966" s="2" t="s">
        <v>237</v>
      </c>
      <c r="OI966" s="2" t="s">
        <v>226</v>
      </c>
      <c r="OJ966" s="2" t="s">
        <v>226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252</v>
      </c>
      <c r="OT966" s="2" t="s">
        <v>237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226</v>
      </c>
      <c r="PF966" s="2" t="s">
        <v>226</v>
      </c>
      <c r="PG966" s="2" t="s">
        <v>226</v>
      </c>
      <c r="PH966" s="2" t="s">
        <v>226</v>
      </c>
      <c r="PI966" s="2" t="s">
        <v>226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226</v>
      </c>
      <c r="PR966" s="2" t="s">
        <v>226</v>
      </c>
      <c r="PS966" s="2" t="s">
        <v>226</v>
      </c>
      <c r="PT966" s="2" t="s">
        <v>226</v>
      </c>
      <c r="PU966" s="2" t="s">
        <v>226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226</v>
      </c>
      <c r="QD966" s="2" t="s">
        <v>226</v>
      </c>
      <c r="QE966" s="2" t="s">
        <v>226</v>
      </c>
      <c r="QF966" s="2" t="s">
        <v>226</v>
      </c>
      <c r="QG966" s="2" t="s">
        <v>226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239</v>
      </c>
      <c r="QP966" s="2" t="s">
        <v>237</v>
      </c>
      <c r="QQ966" s="2" t="s">
        <v>628</v>
      </c>
      <c r="QR966" s="2" t="s">
        <v>226</v>
      </c>
      <c r="QS966" s="2" t="s">
        <v>238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266</v>
      </c>
      <c r="RB966" s="2" t="s">
        <v>237</v>
      </c>
      <c r="RC966" s="2" t="s">
        <v>226</v>
      </c>
      <c r="RD966" s="2" t="s">
        <v>226</v>
      </c>
      <c r="RE966" s="2" t="s">
        <v>238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226</v>
      </c>
      <c r="RN966" s="2" t="s">
        <v>226</v>
      </c>
      <c r="RO966" s="2" t="s">
        <v>226</v>
      </c>
      <c r="RP966" s="2" t="s">
        <v>226</v>
      </c>
      <c r="RQ966" s="2" t="s">
        <v>226</v>
      </c>
      <c r="RR966" s="2" t="s">
        <v>226</v>
      </c>
      <c r="RS966" s="4"/>
      <c r="RT966" s="8"/>
      <c r="RU966" s="4"/>
      <c r="RV966" s="8"/>
      <c r="RW966" s="7"/>
      <c r="RX966" s="7"/>
      <c r="RY966" s="2" t="s">
        <v>239</v>
      </c>
      <c r="RZ966" s="2" t="s">
        <v>237</v>
      </c>
      <c r="SA966" s="2" t="s">
        <v>1125</v>
      </c>
      <c r="SB966" s="2" t="s">
        <v>1066</v>
      </c>
      <c r="SC966" s="2" t="s">
        <v>238</v>
      </c>
      <c r="SD966" s="2" t="s">
        <v>226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</row>
    <row r="967">
      <c r="A967" s="2" t="s">
        <v>5674</v>
      </c>
      <c r="B967" s="2" t="s">
        <v>577</v>
      </c>
      <c r="C967" s="2" t="s">
        <v>5194</v>
      </c>
      <c r="D967" s="2" t="s">
        <v>486</v>
      </c>
      <c r="E967" s="2" t="s">
        <v>3495</v>
      </c>
      <c r="F967" s="2" t="s">
        <v>5669</v>
      </c>
      <c r="G967" s="2" t="s">
        <v>5670</v>
      </c>
      <c r="H967" s="2" t="s">
        <v>5670</v>
      </c>
      <c r="I967" s="2" t="s">
        <v>5671</v>
      </c>
      <c r="J967" s="2" t="s">
        <v>221</v>
      </c>
      <c r="K967" s="2" t="s">
        <v>282</v>
      </c>
      <c r="L967" s="3">
        <v>27.6</v>
      </c>
      <c r="M967" s="3">
        <v>28.98</v>
      </c>
      <c r="N967" s="3">
        <v>59.99</v>
      </c>
      <c r="O967" s="2" t="s">
        <v>283</v>
      </c>
      <c r="P967" s="2" t="s">
        <v>284</v>
      </c>
      <c r="Q967" s="2" t="s">
        <v>225</v>
      </c>
      <c r="R967" s="2" t="s">
        <v>226</v>
      </c>
      <c r="S967" s="2" t="s">
        <v>5672</v>
      </c>
      <c r="T967" s="2" t="s">
        <v>5495</v>
      </c>
      <c r="U967" s="2" t="s">
        <v>489</v>
      </c>
      <c r="V967" s="2" t="s">
        <v>320</v>
      </c>
      <c r="W967" s="2" t="s">
        <v>231</v>
      </c>
      <c r="X967" s="2" t="s">
        <v>226</v>
      </c>
      <c r="Y967" s="2" t="s">
        <v>4092</v>
      </c>
      <c r="Z967" s="4"/>
      <c r="AA967" s="4">
        <f>=ROUNDDOWN({0},0)</f>
      </c>
      <c r="AB967" s="5"/>
      <c r="AC967" s="2" t="s">
        <v>226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/>
      <c r="AQ967" s="8"/>
      <c r="AR967" s="4">
        <v>79</v>
      </c>
      <c r="AS967" s="8">
        <v>1812.56</v>
      </c>
      <c r="AT967" s="7">
        <v>-1</v>
      </c>
      <c r="AU967" s="7">
        <v>-1</v>
      </c>
      <c r="AV967" s="4" t="s">
        <v>226</v>
      </c>
      <c r="AW967" s="8" t="s">
        <v>226</v>
      </c>
      <c r="AX967" s="4" t="s">
        <v>226</v>
      </c>
      <c r="AY967" s="8" t="s">
        <v>226</v>
      </c>
      <c r="AZ967" s="7" t="s">
        <v>226</v>
      </c>
      <c r="BA967" s="7" t="s">
        <v>226</v>
      </c>
      <c r="BB967" s="7"/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/>
      <c r="BJ967" s="4"/>
      <c r="BK967" s="8"/>
      <c r="BL967" s="2" t="s">
        <v>5675</v>
      </c>
      <c r="BM967" s="7"/>
      <c r="BN967" s="7"/>
      <c r="BO967" s="4"/>
      <c r="BP967" s="8"/>
      <c r="BQ967" s="4"/>
      <c r="BR967" s="8"/>
      <c r="BS967" s="7"/>
      <c r="BT967" s="7"/>
      <c r="BU967" s="2" t="s">
        <v>287</v>
      </c>
      <c r="BV967" s="2" t="s">
        <v>237</v>
      </c>
      <c r="BW967" s="2" t="s">
        <v>226</v>
      </c>
      <c r="BX967" s="2" t="s">
        <v>995</v>
      </c>
      <c r="BY967" s="2" t="s">
        <v>238</v>
      </c>
      <c r="BZ967" s="2" t="s">
        <v>226</v>
      </c>
      <c r="CA967" s="4"/>
      <c r="CB967" s="8"/>
      <c r="CC967" s="4">
        <v>19</v>
      </c>
      <c r="CD967" s="8">
        <v>562.97</v>
      </c>
      <c r="CE967" s="7">
        <v>-1</v>
      </c>
      <c r="CF967" s="7">
        <v>-1</v>
      </c>
      <c r="CG967" s="2" t="s">
        <v>239</v>
      </c>
      <c r="CH967" s="2" t="s">
        <v>237</v>
      </c>
      <c r="CI967" s="2" t="s">
        <v>2688</v>
      </c>
      <c r="CJ967" s="2" t="s">
        <v>2068</v>
      </c>
      <c r="CK967" s="2" t="s">
        <v>238</v>
      </c>
      <c r="CL967" s="2" t="s">
        <v>226</v>
      </c>
      <c r="CM967" s="4"/>
      <c r="CN967" s="8"/>
      <c r="CO967" s="4"/>
      <c r="CP967" s="8"/>
      <c r="CQ967" s="7"/>
      <c r="CR967" s="7"/>
      <c r="CS967" s="2" t="s">
        <v>239</v>
      </c>
      <c r="CT967" s="2" t="s">
        <v>237</v>
      </c>
      <c r="CU967" s="2" t="s">
        <v>998</v>
      </c>
      <c r="CV967" s="2" t="s">
        <v>3436</v>
      </c>
      <c r="CW967" s="2" t="s">
        <v>238</v>
      </c>
      <c r="CX967" s="2" t="s">
        <v>226</v>
      </c>
      <c r="CY967" s="4"/>
      <c r="CZ967" s="8"/>
      <c r="DA967" s="4"/>
      <c r="DB967" s="8"/>
      <c r="DC967" s="7"/>
      <c r="DD967" s="7"/>
      <c r="DE967" s="2" t="s">
        <v>239</v>
      </c>
      <c r="DF967" s="2" t="s">
        <v>237</v>
      </c>
      <c r="DG967" s="2" t="s">
        <v>1143</v>
      </c>
      <c r="DH967" s="2" t="s">
        <v>1656</v>
      </c>
      <c r="DI967" s="2" t="s">
        <v>238</v>
      </c>
      <c r="DJ967" s="2" t="s">
        <v>226</v>
      </c>
      <c r="DK967" s="4"/>
      <c r="DL967" s="8"/>
      <c r="DM967" s="4">
        <v>36</v>
      </c>
      <c r="DN967" s="8">
        <v>624.6</v>
      </c>
      <c r="DO967" s="7">
        <v>-1</v>
      </c>
      <c r="DP967" s="7">
        <v>-1</v>
      </c>
      <c r="DQ967" s="2" t="s">
        <v>239</v>
      </c>
      <c r="DR967" s="2" t="s">
        <v>237</v>
      </c>
      <c r="DS967" s="2" t="s">
        <v>1129</v>
      </c>
      <c r="DT967" s="2" t="s">
        <v>1833</v>
      </c>
      <c r="DU967" s="2" t="s">
        <v>291</v>
      </c>
      <c r="DV967" s="2" t="s">
        <v>226</v>
      </c>
      <c r="DW967" s="4"/>
      <c r="DX967" s="8"/>
      <c r="DY967" s="4">
        <v>7</v>
      </c>
      <c r="DZ967" s="8">
        <v>176.5</v>
      </c>
      <c r="EA967" s="7">
        <v>-1</v>
      </c>
      <c r="EB967" s="7">
        <v>-1</v>
      </c>
      <c r="EC967" s="2" t="s">
        <v>239</v>
      </c>
      <c r="ED967" s="2" t="s">
        <v>237</v>
      </c>
      <c r="EE967" s="2" t="s">
        <v>379</v>
      </c>
      <c r="EF967" s="2" t="s">
        <v>2518</v>
      </c>
      <c r="EG967" s="2" t="s">
        <v>238</v>
      </c>
      <c r="EH967" s="2" t="s">
        <v>226</v>
      </c>
      <c r="EI967" s="4"/>
      <c r="EJ967" s="8"/>
      <c r="EK967" s="4">
        <v>9</v>
      </c>
      <c r="EL967" s="8">
        <v>251.64</v>
      </c>
      <c r="EM967" s="7">
        <v>-1</v>
      </c>
      <c r="EN967" s="7">
        <v>-1</v>
      </c>
      <c r="EO967" s="2" t="s">
        <v>239</v>
      </c>
      <c r="EP967" s="2" t="s">
        <v>237</v>
      </c>
      <c r="EQ967" s="2" t="s">
        <v>1129</v>
      </c>
      <c r="ER967" s="2" t="s">
        <v>4237</v>
      </c>
      <c r="ES967" s="2" t="s">
        <v>238</v>
      </c>
      <c r="ET967" s="2" t="s">
        <v>226</v>
      </c>
      <c r="EU967" s="4"/>
      <c r="EV967" s="8"/>
      <c r="EW967" s="4">
        <v>4</v>
      </c>
      <c r="EX967" s="8">
        <v>115.88</v>
      </c>
      <c r="EY967" s="7">
        <v>-1</v>
      </c>
      <c r="EZ967" s="7">
        <v>-1</v>
      </c>
      <c r="FA967" s="2" t="s">
        <v>239</v>
      </c>
      <c r="FB967" s="2" t="s">
        <v>237</v>
      </c>
      <c r="FC967" s="2" t="s">
        <v>603</v>
      </c>
      <c r="FD967" s="2" t="s">
        <v>3298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239</v>
      </c>
      <c r="FN967" s="2" t="s">
        <v>237</v>
      </c>
      <c r="FO967" s="2" t="s">
        <v>1826</v>
      </c>
      <c r="FP967" s="2" t="s">
        <v>3426</v>
      </c>
      <c r="FQ967" s="2" t="s">
        <v>238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226</v>
      </c>
      <c r="FZ967" s="2" t="s">
        <v>226</v>
      </c>
      <c r="GA967" s="2" t="s">
        <v>226</v>
      </c>
      <c r="GB967" s="2" t="s">
        <v>226</v>
      </c>
      <c r="GC967" s="2" t="s">
        <v>226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252</v>
      </c>
      <c r="GL967" s="2" t="s">
        <v>237</v>
      </c>
      <c r="GM967" s="2" t="s">
        <v>226</v>
      </c>
      <c r="GN967" s="2" t="s">
        <v>226</v>
      </c>
      <c r="GO967" s="2" t="s">
        <v>238</v>
      </c>
      <c r="GP967" s="2" t="s">
        <v>226</v>
      </c>
      <c r="GQ967" s="4"/>
      <c r="GR967" s="8"/>
      <c r="GS967" s="4">
        <v>1</v>
      </c>
      <c r="GT967" s="8">
        <v>28.8</v>
      </c>
      <c r="GU967" s="7">
        <v>-1</v>
      </c>
      <c r="GV967" s="7">
        <v>-1</v>
      </c>
      <c r="GW967" s="2" t="s">
        <v>239</v>
      </c>
      <c r="GX967" s="2" t="s">
        <v>237</v>
      </c>
      <c r="GY967" s="2" t="s">
        <v>1134</v>
      </c>
      <c r="GZ967" s="2" t="s">
        <v>588</v>
      </c>
      <c r="HA967" s="2" t="s">
        <v>238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252</v>
      </c>
      <c r="HJ967" s="2" t="s">
        <v>237</v>
      </c>
      <c r="HK967" s="2" t="s">
        <v>226</v>
      </c>
      <c r="HL967" s="2" t="s">
        <v>226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239</v>
      </c>
      <c r="HV967" s="2" t="s">
        <v>237</v>
      </c>
      <c r="HW967" s="2" t="s">
        <v>1656</v>
      </c>
      <c r="HX967" s="2" t="s">
        <v>749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252</v>
      </c>
      <c r="IH967" s="2" t="s">
        <v>237</v>
      </c>
      <c r="II967" s="2" t="s">
        <v>226</v>
      </c>
      <c r="IJ967" s="2" t="s">
        <v>226</v>
      </c>
      <c r="IK967" s="2" t="s">
        <v>238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226</v>
      </c>
      <c r="IT967" s="2" t="s">
        <v>226</v>
      </c>
      <c r="IU967" s="2" t="s">
        <v>226</v>
      </c>
      <c r="IV967" s="2" t="s">
        <v>226</v>
      </c>
      <c r="IW967" s="2" t="s">
        <v>226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252</v>
      </c>
      <c r="JF967" s="2" t="s">
        <v>237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252</v>
      </c>
      <c r="JR967" s="2" t="s">
        <v>237</v>
      </c>
      <c r="JS967" s="2" t="s">
        <v>226</v>
      </c>
      <c r="JT967" s="2" t="s">
        <v>226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237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337</v>
      </c>
      <c r="KP967" s="2" t="s">
        <v>237</v>
      </c>
      <c r="KQ967" s="2" t="s">
        <v>226</v>
      </c>
      <c r="KR967" s="2" t="s">
        <v>226</v>
      </c>
      <c r="KS967" s="2" t="s">
        <v>238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239</v>
      </c>
      <c r="LB967" s="2" t="s">
        <v>237</v>
      </c>
      <c r="LC967" s="2" t="s">
        <v>628</v>
      </c>
      <c r="LD967" s="2" t="s">
        <v>5676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252</v>
      </c>
      <c r="LN967" s="2" t="s">
        <v>237</v>
      </c>
      <c r="LO967" s="2" t="s">
        <v>226</v>
      </c>
      <c r="LP967" s="2" t="s">
        <v>226</v>
      </c>
      <c r="LQ967" s="2" t="s">
        <v>238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226</v>
      </c>
      <c r="MA967" s="2" t="s">
        <v>226</v>
      </c>
      <c r="MB967" s="2" t="s">
        <v>226</v>
      </c>
      <c r="MC967" s="2" t="s">
        <v>226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226</v>
      </c>
      <c r="ML967" s="2" t="s">
        <v>226</v>
      </c>
      <c r="MM967" s="2" t="s">
        <v>226</v>
      </c>
      <c r="MN967" s="2" t="s">
        <v>226</v>
      </c>
      <c r="MO967" s="2" t="s">
        <v>226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252</v>
      </c>
      <c r="MX967" s="2" t="s">
        <v>237</v>
      </c>
      <c r="MY967" s="2" t="s">
        <v>226</v>
      </c>
      <c r="MZ967" s="2" t="s">
        <v>226</v>
      </c>
      <c r="NA967" s="2" t="s">
        <v>238</v>
      </c>
      <c r="NB967" s="2" t="s">
        <v>226</v>
      </c>
      <c r="NC967" s="4"/>
      <c r="ND967" s="8"/>
      <c r="NE967" s="4"/>
      <c r="NF967" s="8"/>
      <c r="NG967" s="7"/>
      <c r="NH967" s="7"/>
      <c r="NI967" s="2" t="s">
        <v>239</v>
      </c>
      <c r="NJ967" s="2" t="s">
        <v>261</v>
      </c>
      <c r="NK967" s="2" t="s">
        <v>4329</v>
      </c>
      <c r="NL967" s="2" t="s">
        <v>1598</v>
      </c>
      <c r="NM967" s="2" t="s">
        <v>291</v>
      </c>
      <c r="NN967" s="2" t="s">
        <v>226</v>
      </c>
      <c r="NO967" s="4"/>
      <c r="NP967" s="8"/>
      <c r="NQ967" s="4">
        <v>3</v>
      </c>
      <c r="NR967" s="8">
        <v>52.17</v>
      </c>
      <c r="NS967" s="7">
        <v>-1</v>
      </c>
      <c r="NT967" s="7">
        <v>-1</v>
      </c>
      <c r="NU967" s="2" t="s">
        <v>239</v>
      </c>
      <c r="NV967" s="2" t="s">
        <v>237</v>
      </c>
      <c r="NW967" s="2" t="s">
        <v>604</v>
      </c>
      <c r="NX967" s="2" t="s">
        <v>1609</v>
      </c>
      <c r="NY967" s="2" t="s">
        <v>238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252</v>
      </c>
      <c r="OH967" s="2" t="s">
        <v>237</v>
      </c>
      <c r="OI967" s="2" t="s">
        <v>226</v>
      </c>
      <c r="OJ967" s="2" t="s">
        <v>226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252</v>
      </c>
      <c r="OT967" s="2" t="s">
        <v>237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226</v>
      </c>
      <c r="PF967" s="2" t="s">
        <v>226</v>
      </c>
      <c r="PG967" s="2" t="s">
        <v>226</v>
      </c>
      <c r="PH967" s="2" t="s">
        <v>226</v>
      </c>
      <c r="PI967" s="2" t="s">
        <v>226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226</v>
      </c>
      <c r="PR967" s="2" t="s">
        <v>226</v>
      </c>
      <c r="PS967" s="2" t="s">
        <v>226</v>
      </c>
      <c r="PT967" s="2" t="s">
        <v>226</v>
      </c>
      <c r="PU967" s="2" t="s">
        <v>226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226</v>
      </c>
      <c r="QD967" s="2" t="s">
        <v>226</v>
      </c>
      <c r="QE967" s="2" t="s">
        <v>226</v>
      </c>
      <c r="QF967" s="2" t="s">
        <v>226</v>
      </c>
      <c r="QG967" s="2" t="s">
        <v>226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239</v>
      </c>
      <c r="QP967" s="2" t="s">
        <v>237</v>
      </c>
      <c r="QQ967" s="2" t="s">
        <v>628</v>
      </c>
      <c r="QR967" s="2" t="s">
        <v>226</v>
      </c>
      <c r="QS967" s="2" t="s">
        <v>238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266</v>
      </c>
      <c r="RB967" s="2" t="s">
        <v>237</v>
      </c>
      <c r="RC967" s="2" t="s">
        <v>226</v>
      </c>
      <c r="RD967" s="2" t="s">
        <v>226</v>
      </c>
      <c r="RE967" s="2" t="s">
        <v>238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226</v>
      </c>
      <c r="RN967" s="2" t="s">
        <v>226</v>
      </c>
      <c r="RO967" s="2" t="s">
        <v>226</v>
      </c>
      <c r="RP967" s="2" t="s">
        <v>226</v>
      </c>
      <c r="RQ967" s="2" t="s">
        <v>226</v>
      </c>
      <c r="RR967" s="2" t="s">
        <v>226</v>
      </c>
      <c r="RS967" s="4"/>
      <c r="RT967" s="8"/>
      <c r="RU967" s="4"/>
      <c r="RV967" s="8"/>
      <c r="RW967" s="7"/>
      <c r="RX967" s="7"/>
      <c r="RY967" s="2" t="s">
        <v>239</v>
      </c>
      <c r="RZ967" s="2" t="s">
        <v>237</v>
      </c>
      <c r="SA967" s="2" t="s">
        <v>1125</v>
      </c>
      <c r="SB967" s="2" t="s">
        <v>1717</v>
      </c>
      <c r="SC967" s="2" t="s">
        <v>238</v>
      </c>
      <c r="SD967" s="2" t="s">
        <v>226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</row>
    <row r="968">
      <c r="A968" s="2" t="s">
        <v>5677</v>
      </c>
      <c r="B968" s="2" t="s">
        <v>577</v>
      </c>
      <c r="C968" s="2" t="s">
        <v>5194</v>
      </c>
      <c r="D968" s="2" t="s">
        <v>486</v>
      </c>
      <c r="E968" s="2" t="s">
        <v>3495</v>
      </c>
      <c r="F968" s="2" t="s">
        <v>5669</v>
      </c>
      <c r="G968" s="2" t="s">
        <v>5670</v>
      </c>
      <c r="H968" s="2" t="s">
        <v>5670</v>
      </c>
      <c r="I968" s="2" t="s">
        <v>5671</v>
      </c>
      <c r="J968" s="2" t="s">
        <v>582</v>
      </c>
      <c r="K968" s="2" t="s">
        <v>795</v>
      </c>
      <c r="L968" s="3">
        <v>22.5</v>
      </c>
      <c r="M968" s="3">
        <v>23.63</v>
      </c>
      <c r="N968" s="3">
        <v>49.99</v>
      </c>
      <c r="O968" s="2" t="s">
        <v>283</v>
      </c>
      <c r="P968" s="2" t="s">
        <v>284</v>
      </c>
      <c r="Q968" s="2" t="s">
        <v>225</v>
      </c>
      <c r="R968" s="2" t="s">
        <v>226</v>
      </c>
      <c r="S968" s="2" t="s">
        <v>5672</v>
      </c>
      <c r="T968" s="2" t="s">
        <v>5495</v>
      </c>
      <c r="U968" s="2" t="s">
        <v>489</v>
      </c>
      <c r="V968" s="2" t="s">
        <v>320</v>
      </c>
      <c r="W968" s="2" t="s">
        <v>231</v>
      </c>
      <c r="X968" s="2" t="s">
        <v>226</v>
      </c>
      <c r="Y968" s="2" t="s">
        <v>4092</v>
      </c>
      <c r="Z968" s="4"/>
      <c r="AA968" s="4">
        <f>=ROUNDDOWN({0},0)</f>
      </c>
      <c r="AB968" s="5"/>
      <c r="AC968" s="2" t="s">
        <v>226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/>
      <c r="AQ968" s="8"/>
      <c r="AR968" s="4">
        <v>12</v>
      </c>
      <c r="AS968" s="8">
        <v>188.89</v>
      </c>
      <c r="AT968" s="7">
        <v>-1</v>
      </c>
      <c r="AU968" s="7">
        <v>-1</v>
      </c>
      <c r="AV968" s="4" t="s">
        <v>226</v>
      </c>
      <c r="AW968" s="8" t="s">
        <v>226</v>
      </c>
      <c r="AX968" s="4">
        <v>79</v>
      </c>
      <c r="AY968" s="8">
        <v>2069.38</v>
      </c>
      <c r="AZ968" s="7" t="s">
        <v>226</v>
      </c>
      <c r="BA968" s="7" t="s">
        <v>226</v>
      </c>
      <c r="BB968" s="7"/>
      <c r="BC968" s="4" t="s">
        <v>226</v>
      </c>
      <c r="BD968" s="8" t="s">
        <v>226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/>
      <c r="BJ968" s="4"/>
      <c r="BK968" s="8"/>
      <c r="BL968" s="2" t="s">
        <v>5678</v>
      </c>
      <c r="BM968" s="7"/>
      <c r="BN968" s="7"/>
      <c r="BO968" s="4"/>
      <c r="BP968" s="8"/>
      <c r="BQ968" s="4"/>
      <c r="BR968" s="8"/>
      <c r="BS968" s="7"/>
      <c r="BT968" s="7"/>
      <c r="BU968" s="2" t="s">
        <v>287</v>
      </c>
      <c r="BV968" s="2" t="s">
        <v>237</v>
      </c>
      <c r="BW968" s="2" t="s">
        <v>226</v>
      </c>
      <c r="BX968" s="2" t="s">
        <v>1158</v>
      </c>
      <c r="BY968" s="2" t="s">
        <v>238</v>
      </c>
      <c r="BZ968" s="2" t="s">
        <v>226</v>
      </c>
      <c r="CA968" s="4"/>
      <c r="CB968" s="8"/>
      <c r="CC968" s="4">
        <v>1</v>
      </c>
      <c r="CD968" s="8">
        <v>23.7</v>
      </c>
      <c r="CE968" s="7">
        <v>-1</v>
      </c>
      <c r="CF968" s="7">
        <v>-1</v>
      </c>
      <c r="CG968" s="2" t="s">
        <v>239</v>
      </c>
      <c r="CH968" s="2" t="s">
        <v>237</v>
      </c>
      <c r="CI968" s="2" t="s">
        <v>2688</v>
      </c>
      <c r="CJ968" s="2" t="s">
        <v>3318</v>
      </c>
      <c r="CK968" s="2" t="s">
        <v>238</v>
      </c>
      <c r="CL968" s="2" t="s">
        <v>226</v>
      </c>
      <c r="CM968" s="4"/>
      <c r="CN968" s="8"/>
      <c r="CO968" s="4"/>
      <c r="CP968" s="8"/>
      <c r="CQ968" s="7"/>
      <c r="CR968" s="7"/>
      <c r="CS968" s="2" t="s">
        <v>239</v>
      </c>
      <c r="CT968" s="2" t="s">
        <v>237</v>
      </c>
      <c r="CU968" s="2" t="s">
        <v>998</v>
      </c>
      <c r="CV968" s="2" t="s">
        <v>1813</v>
      </c>
      <c r="CW968" s="2" t="s">
        <v>238</v>
      </c>
      <c r="CX968" s="2" t="s">
        <v>226</v>
      </c>
      <c r="CY968" s="4"/>
      <c r="CZ968" s="8"/>
      <c r="DA968" s="4"/>
      <c r="DB968" s="8"/>
      <c r="DC968" s="7"/>
      <c r="DD968" s="7"/>
      <c r="DE968" s="2" t="s">
        <v>239</v>
      </c>
      <c r="DF968" s="2" t="s">
        <v>237</v>
      </c>
      <c r="DG968" s="2" t="s">
        <v>1143</v>
      </c>
      <c r="DH968" s="2" t="s">
        <v>1721</v>
      </c>
      <c r="DI968" s="2" t="s">
        <v>238</v>
      </c>
      <c r="DJ968" s="2" t="s">
        <v>226</v>
      </c>
      <c r="DK968" s="4"/>
      <c r="DL968" s="8"/>
      <c r="DM968" s="4">
        <v>10</v>
      </c>
      <c r="DN968" s="8">
        <v>142.82</v>
      </c>
      <c r="DO968" s="7">
        <v>-1</v>
      </c>
      <c r="DP968" s="7">
        <v>-1</v>
      </c>
      <c r="DQ968" s="2" t="s">
        <v>239</v>
      </c>
      <c r="DR968" s="2" t="s">
        <v>237</v>
      </c>
      <c r="DS968" s="2" t="s">
        <v>1129</v>
      </c>
      <c r="DT968" s="2" t="s">
        <v>5328</v>
      </c>
      <c r="DU968" s="2" t="s">
        <v>291</v>
      </c>
      <c r="DV968" s="2" t="s">
        <v>226</v>
      </c>
      <c r="DW968" s="4"/>
      <c r="DX968" s="8"/>
      <c r="DY968" s="4"/>
      <c r="DZ968" s="8"/>
      <c r="EA968" s="7"/>
      <c r="EB968" s="7"/>
      <c r="EC968" s="2" t="s">
        <v>239</v>
      </c>
      <c r="ED968" s="2" t="s">
        <v>237</v>
      </c>
      <c r="EE968" s="2" t="s">
        <v>379</v>
      </c>
      <c r="EF968" s="2" t="s">
        <v>1424</v>
      </c>
      <c r="EG968" s="2" t="s">
        <v>238</v>
      </c>
      <c r="EH968" s="2" t="s">
        <v>226</v>
      </c>
      <c r="EI968" s="4"/>
      <c r="EJ968" s="8"/>
      <c r="EK968" s="4">
        <v>1</v>
      </c>
      <c r="EL968" s="8">
        <v>22.37</v>
      </c>
      <c r="EM968" s="7">
        <v>-1</v>
      </c>
      <c r="EN968" s="7">
        <v>-1</v>
      </c>
      <c r="EO968" s="2" t="s">
        <v>239</v>
      </c>
      <c r="EP968" s="2" t="s">
        <v>237</v>
      </c>
      <c r="EQ968" s="2" t="s">
        <v>1129</v>
      </c>
      <c r="ER968" s="2" t="s">
        <v>3318</v>
      </c>
      <c r="ES968" s="2" t="s">
        <v>238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239</v>
      </c>
      <c r="FB968" s="2" t="s">
        <v>237</v>
      </c>
      <c r="FC968" s="2" t="s">
        <v>603</v>
      </c>
      <c r="FD968" s="2" t="s">
        <v>1125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239</v>
      </c>
      <c r="FN968" s="2" t="s">
        <v>237</v>
      </c>
      <c r="FO968" s="2" t="s">
        <v>1826</v>
      </c>
      <c r="FP968" s="2" t="s">
        <v>1813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226</v>
      </c>
      <c r="FZ968" s="2" t="s">
        <v>226</v>
      </c>
      <c r="GA968" s="2" t="s">
        <v>226</v>
      </c>
      <c r="GB968" s="2" t="s">
        <v>226</v>
      </c>
      <c r="GC968" s="2" t="s">
        <v>226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252</v>
      </c>
      <c r="GL968" s="2" t="s">
        <v>237</v>
      </c>
      <c r="GM968" s="2" t="s">
        <v>226</v>
      </c>
      <c r="GN968" s="2" t="s">
        <v>226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239</v>
      </c>
      <c r="GX968" s="2" t="s">
        <v>237</v>
      </c>
      <c r="GY968" s="2" t="s">
        <v>1134</v>
      </c>
      <c r="GZ968" s="2" t="s">
        <v>1877</v>
      </c>
      <c r="HA968" s="2" t="s">
        <v>238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252</v>
      </c>
      <c r="HJ968" s="2" t="s">
        <v>237</v>
      </c>
      <c r="HK968" s="2" t="s">
        <v>226</v>
      </c>
      <c r="HL968" s="2" t="s">
        <v>226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239</v>
      </c>
      <c r="HV968" s="2" t="s">
        <v>237</v>
      </c>
      <c r="HW968" s="2" t="s">
        <v>1656</v>
      </c>
      <c r="HX968" s="2" t="s">
        <v>3011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252</v>
      </c>
      <c r="IH968" s="2" t="s">
        <v>237</v>
      </c>
      <c r="II968" s="2" t="s">
        <v>226</v>
      </c>
      <c r="IJ968" s="2" t="s">
        <v>226</v>
      </c>
      <c r="IK968" s="2" t="s">
        <v>238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226</v>
      </c>
      <c r="IT968" s="2" t="s">
        <v>226</v>
      </c>
      <c r="IU968" s="2" t="s">
        <v>226</v>
      </c>
      <c r="IV968" s="2" t="s">
        <v>226</v>
      </c>
      <c r="IW968" s="2" t="s">
        <v>226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252</v>
      </c>
      <c r="JF968" s="2" t="s">
        <v>237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252</v>
      </c>
      <c r="JR968" s="2" t="s">
        <v>237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237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337</v>
      </c>
      <c r="KP968" s="2" t="s">
        <v>237</v>
      </c>
      <c r="KQ968" s="2" t="s">
        <v>226</v>
      </c>
      <c r="KR968" s="2" t="s">
        <v>226</v>
      </c>
      <c r="KS968" s="2" t="s">
        <v>238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239</v>
      </c>
      <c r="LB968" s="2" t="s">
        <v>237</v>
      </c>
      <c r="LC968" s="2" t="s">
        <v>628</v>
      </c>
      <c r="LD968" s="2" t="s">
        <v>5171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252</v>
      </c>
      <c r="LN968" s="2" t="s">
        <v>237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226</v>
      </c>
      <c r="LZ968" s="2" t="s">
        <v>226</v>
      </c>
      <c r="MA968" s="2" t="s">
        <v>226</v>
      </c>
      <c r="MB968" s="2" t="s">
        <v>226</v>
      </c>
      <c r="MC968" s="2" t="s">
        <v>226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226</v>
      </c>
      <c r="ML968" s="2" t="s">
        <v>226</v>
      </c>
      <c r="MM968" s="2" t="s">
        <v>226</v>
      </c>
      <c r="MN968" s="2" t="s">
        <v>226</v>
      </c>
      <c r="MO968" s="2" t="s">
        <v>226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252</v>
      </c>
      <c r="MX968" s="2" t="s">
        <v>237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239</v>
      </c>
      <c r="NJ968" s="2" t="s">
        <v>237</v>
      </c>
      <c r="NK968" s="2" t="s">
        <v>4329</v>
      </c>
      <c r="NL968" s="2" t="s">
        <v>5328</v>
      </c>
      <c r="NM968" s="2" t="s">
        <v>291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239</v>
      </c>
      <c r="NV968" s="2" t="s">
        <v>237</v>
      </c>
      <c r="NW968" s="2" t="s">
        <v>604</v>
      </c>
      <c r="NX968" s="2" t="s">
        <v>1048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252</v>
      </c>
      <c r="OH968" s="2" t="s">
        <v>237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252</v>
      </c>
      <c r="OT968" s="2" t="s">
        <v>237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226</v>
      </c>
      <c r="PF968" s="2" t="s">
        <v>226</v>
      </c>
      <c r="PG968" s="2" t="s">
        <v>226</v>
      </c>
      <c r="PH968" s="2" t="s">
        <v>226</v>
      </c>
      <c r="PI968" s="2" t="s">
        <v>226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226</v>
      </c>
      <c r="PR968" s="2" t="s">
        <v>226</v>
      </c>
      <c r="PS968" s="2" t="s">
        <v>226</v>
      </c>
      <c r="PT968" s="2" t="s">
        <v>226</v>
      </c>
      <c r="PU968" s="2" t="s">
        <v>226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226</v>
      </c>
      <c r="QD968" s="2" t="s">
        <v>226</v>
      </c>
      <c r="QE968" s="2" t="s">
        <v>226</v>
      </c>
      <c r="QF968" s="2" t="s">
        <v>226</v>
      </c>
      <c r="QG968" s="2" t="s">
        <v>226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239</v>
      </c>
      <c r="QP968" s="2" t="s">
        <v>237</v>
      </c>
      <c r="QQ968" s="2" t="s">
        <v>628</v>
      </c>
      <c r="QR968" s="2" t="s">
        <v>226</v>
      </c>
      <c r="QS968" s="2" t="s">
        <v>238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266</v>
      </c>
      <c r="RB968" s="2" t="s">
        <v>237</v>
      </c>
      <c r="RC968" s="2" t="s">
        <v>226</v>
      </c>
      <c r="RD968" s="2" t="s">
        <v>226</v>
      </c>
      <c r="RE968" s="2" t="s">
        <v>238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226</v>
      </c>
      <c r="RN968" s="2" t="s">
        <v>226</v>
      </c>
      <c r="RO968" s="2" t="s">
        <v>226</v>
      </c>
      <c r="RP968" s="2" t="s">
        <v>226</v>
      </c>
      <c r="RQ968" s="2" t="s">
        <v>226</v>
      </c>
      <c r="RR968" s="2" t="s">
        <v>226</v>
      </c>
      <c r="RS968" s="4"/>
      <c r="RT968" s="8"/>
      <c r="RU968" s="4"/>
      <c r="RV968" s="8"/>
      <c r="RW968" s="7"/>
      <c r="RX968" s="7"/>
      <c r="RY968" s="2" t="s">
        <v>239</v>
      </c>
      <c r="RZ968" s="2" t="s">
        <v>237</v>
      </c>
      <c r="SA968" s="2" t="s">
        <v>1125</v>
      </c>
      <c r="SB968" s="2" t="s">
        <v>3227</v>
      </c>
      <c r="SC968" s="2" t="s">
        <v>238</v>
      </c>
      <c r="SD968" s="2" t="s">
        <v>226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</row>
    <row r="969">
      <c r="A969" s="2" t="s">
        <v>5679</v>
      </c>
      <c r="B969" s="2" t="s">
        <v>577</v>
      </c>
      <c r="C969" s="2" t="s">
        <v>5194</v>
      </c>
      <c r="D969" s="2" t="s">
        <v>486</v>
      </c>
      <c r="E969" s="2" t="s">
        <v>3495</v>
      </c>
      <c r="F969" s="2" t="s">
        <v>5669</v>
      </c>
      <c r="G969" s="2" t="s">
        <v>5670</v>
      </c>
      <c r="H969" s="2" t="s">
        <v>5670</v>
      </c>
      <c r="I969" s="2" t="s">
        <v>5671</v>
      </c>
      <c r="J969" s="2" t="s">
        <v>221</v>
      </c>
      <c r="K969" s="2" t="s">
        <v>795</v>
      </c>
      <c r="L969" s="3">
        <v>27.6</v>
      </c>
      <c r="M969" s="3">
        <v>28.98</v>
      </c>
      <c r="N969" s="3">
        <v>59.99</v>
      </c>
      <c r="O969" s="2" t="s">
        <v>283</v>
      </c>
      <c r="P969" s="2" t="s">
        <v>284</v>
      </c>
      <c r="Q969" s="2" t="s">
        <v>225</v>
      </c>
      <c r="R969" s="2" t="s">
        <v>226</v>
      </c>
      <c r="S969" s="2" t="s">
        <v>5672</v>
      </c>
      <c r="T969" s="2" t="s">
        <v>5495</v>
      </c>
      <c r="U969" s="2" t="s">
        <v>489</v>
      </c>
      <c r="V969" s="2" t="s">
        <v>320</v>
      </c>
      <c r="W969" s="2" t="s">
        <v>231</v>
      </c>
      <c r="X969" s="2" t="s">
        <v>226</v>
      </c>
      <c r="Y969" s="2" t="s">
        <v>4092</v>
      </c>
      <c r="Z969" s="4"/>
      <c r="AA969" s="4">
        <f>=ROUNDDOWN({0},0)</f>
      </c>
      <c r="AB969" s="5"/>
      <c r="AC969" s="2" t="s">
        <v>226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/>
      <c r="AQ969" s="8"/>
      <c r="AR969" s="4">
        <v>36</v>
      </c>
      <c r="AS969" s="8">
        <v>998.38</v>
      </c>
      <c r="AT969" s="7">
        <v>-1</v>
      </c>
      <c r="AU969" s="7">
        <v>-1</v>
      </c>
      <c r="AV969" s="4" t="s">
        <v>226</v>
      </c>
      <c r="AW969" s="8" t="s">
        <v>226</v>
      </c>
      <c r="AX969" s="4" t="s">
        <v>226</v>
      </c>
      <c r="AY969" s="8" t="s">
        <v>226</v>
      </c>
      <c r="AZ969" s="7" t="s">
        <v>226</v>
      </c>
      <c r="BA969" s="7" t="s">
        <v>226</v>
      </c>
      <c r="BB969" s="7"/>
      <c r="BC969" s="4" t="s">
        <v>226</v>
      </c>
      <c r="BD969" s="8" t="s">
        <v>226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/>
      <c r="BJ969" s="4"/>
      <c r="BK969" s="8"/>
      <c r="BL969" s="2" t="s">
        <v>5675</v>
      </c>
      <c r="BM969" s="7"/>
      <c r="BN969" s="7"/>
      <c r="BO969" s="4"/>
      <c r="BP969" s="8"/>
      <c r="BQ969" s="4"/>
      <c r="BR969" s="8"/>
      <c r="BS969" s="7"/>
      <c r="BT969" s="7"/>
      <c r="BU969" s="2" t="s">
        <v>287</v>
      </c>
      <c r="BV969" s="2" t="s">
        <v>237</v>
      </c>
      <c r="BW969" s="2" t="s">
        <v>226</v>
      </c>
      <c r="BX969" s="2" t="s">
        <v>995</v>
      </c>
      <c r="BY969" s="2" t="s">
        <v>238</v>
      </c>
      <c r="BZ969" s="2" t="s">
        <v>226</v>
      </c>
      <c r="CA969" s="4"/>
      <c r="CB969" s="8"/>
      <c r="CC969" s="4">
        <v>5</v>
      </c>
      <c r="CD969" s="8">
        <v>148.15</v>
      </c>
      <c r="CE969" s="7">
        <v>-1</v>
      </c>
      <c r="CF969" s="7">
        <v>-1</v>
      </c>
      <c r="CG969" s="2" t="s">
        <v>239</v>
      </c>
      <c r="CH969" s="2" t="s">
        <v>237</v>
      </c>
      <c r="CI969" s="2" t="s">
        <v>2688</v>
      </c>
      <c r="CJ969" s="2" t="s">
        <v>3318</v>
      </c>
      <c r="CK969" s="2" t="s">
        <v>238</v>
      </c>
      <c r="CL969" s="2" t="s">
        <v>226</v>
      </c>
      <c r="CM969" s="4"/>
      <c r="CN969" s="8"/>
      <c r="CO969" s="4"/>
      <c r="CP969" s="8"/>
      <c r="CQ969" s="7"/>
      <c r="CR969" s="7"/>
      <c r="CS969" s="2" t="s">
        <v>239</v>
      </c>
      <c r="CT969" s="2" t="s">
        <v>237</v>
      </c>
      <c r="CU969" s="2" t="s">
        <v>998</v>
      </c>
      <c r="CV969" s="2" t="s">
        <v>1217</v>
      </c>
      <c r="CW969" s="2" t="s">
        <v>238</v>
      </c>
      <c r="CX969" s="2" t="s">
        <v>226</v>
      </c>
      <c r="CY969" s="4"/>
      <c r="CZ969" s="8"/>
      <c r="DA969" s="4"/>
      <c r="DB969" s="8"/>
      <c r="DC969" s="7"/>
      <c r="DD969" s="7"/>
      <c r="DE969" s="2" t="s">
        <v>239</v>
      </c>
      <c r="DF969" s="2" t="s">
        <v>237</v>
      </c>
      <c r="DG969" s="2" t="s">
        <v>1143</v>
      </c>
      <c r="DH969" s="2" t="s">
        <v>3311</v>
      </c>
      <c r="DI969" s="2" t="s">
        <v>238</v>
      </c>
      <c r="DJ969" s="2" t="s">
        <v>226</v>
      </c>
      <c r="DK969" s="4"/>
      <c r="DL969" s="8"/>
      <c r="DM969" s="4">
        <v>6</v>
      </c>
      <c r="DN969" s="8">
        <v>112.37</v>
      </c>
      <c r="DO969" s="7">
        <v>-1</v>
      </c>
      <c r="DP969" s="7">
        <v>-1</v>
      </c>
      <c r="DQ969" s="2" t="s">
        <v>239</v>
      </c>
      <c r="DR969" s="2" t="s">
        <v>237</v>
      </c>
      <c r="DS969" s="2" t="s">
        <v>1129</v>
      </c>
      <c r="DT969" s="2" t="s">
        <v>3318</v>
      </c>
      <c r="DU969" s="2" t="s">
        <v>291</v>
      </c>
      <c r="DV969" s="2" t="s">
        <v>226</v>
      </c>
      <c r="DW969" s="4"/>
      <c r="DX969" s="8"/>
      <c r="DY969" s="4">
        <v>5</v>
      </c>
      <c r="DZ969" s="8">
        <v>152.15</v>
      </c>
      <c r="EA969" s="7">
        <v>-1</v>
      </c>
      <c r="EB969" s="7">
        <v>-1</v>
      </c>
      <c r="EC969" s="2" t="s">
        <v>239</v>
      </c>
      <c r="ED969" s="2" t="s">
        <v>237</v>
      </c>
      <c r="EE969" s="2" t="s">
        <v>379</v>
      </c>
      <c r="EF969" s="2" t="s">
        <v>1292</v>
      </c>
      <c r="EG969" s="2" t="s">
        <v>238</v>
      </c>
      <c r="EH969" s="2" t="s">
        <v>226</v>
      </c>
      <c r="EI969" s="4"/>
      <c r="EJ969" s="8"/>
      <c r="EK969" s="4">
        <v>11</v>
      </c>
      <c r="EL969" s="8">
        <v>307.56</v>
      </c>
      <c r="EM969" s="7">
        <v>-1</v>
      </c>
      <c r="EN969" s="7">
        <v>-1</v>
      </c>
      <c r="EO969" s="2" t="s">
        <v>239</v>
      </c>
      <c r="EP969" s="2" t="s">
        <v>237</v>
      </c>
      <c r="EQ969" s="2" t="s">
        <v>1129</v>
      </c>
      <c r="ER969" s="2" t="s">
        <v>3318</v>
      </c>
      <c r="ES969" s="2" t="s">
        <v>238</v>
      </c>
      <c r="ET969" s="2" t="s">
        <v>226</v>
      </c>
      <c r="EU969" s="4"/>
      <c r="EV969" s="8"/>
      <c r="EW969" s="4">
        <v>6</v>
      </c>
      <c r="EX969" s="8">
        <v>198.81</v>
      </c>
      <c r="EY969" s="7">
        <v>-1</v>
      </c>
      <c r="EZ969" s="7">
        <v>-1</v>
      </c>
      <c r="FA969" s="2" t="s">
        <v>239</v>
      </c>
      <c r="FB969" s="2" t="s">
        <v>237</v>
      </c>
      <c r="FC969" s="2" t="s">
        <v>603</v>
      </c>
      <c r="FD969" s="2" t="s">
        <v>1125</v>
      </c>
      <c r="FE969" s="2" t="s">
        <v>238</v>
      </c>
      <c r="FF969" s="2" t="s">
        <v>226</v>
      </c>
      <c r="FG969" s="4"/>
      <c r="FH969" s="8"/>
      <c r="FI969" s="4"/>
      <c r="FJ969" s="8"/>
      <c r="FK969" s="7"/>
      <c r="FL969" s="7"/>
      <c r="FM969" s="2" t="s">
        <v>239</v>
      </c>
      <c r="FN969" s="2" t="s">
        <v>237</v>
      </c>
      <c r="FO969" s="2" t="s">
        <v>1826</v>
      </c>
      <c r="FP969" s="2" t="s">
        <v>1116</v>
      </c>
      <c r="FQ969" s="2" t="s">
        <v>238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226</v>
      </c>
      <c r="FZ969" s="2" t="s">
        <v>226</v>
      </c>
      <c r="GA969" s="2" t="s">
        <v>226</v>
      </c>
      <c r="GB969" s="2" t="s">
        <v>226</v>
      </c>
      <c r="GC969" s="2" t="s">
        <v>226</v>
      </c>
      <c r="GD969" s="2" t="s">
        <v>226</v>
      </c>
      <c r="GE969" s="4"/>
      <c r="GF969" s="8"/>
      <c r="GG969" s="4"/>
      <c r="GH969" s="8"/>
      <c r="GI969" s="7"/>
      <c r="GJ969" s="7"/>
      <c r="GK969" s="2" t="s">
        <v>252</v>
      </c>
      <c r="GL969" s="2" t="s">
        <v>237</v>
      </c>
      <c r="GM969" s="2" t="s">
        <v>226</v>
      </c>
      <c r="GN969" s="2" t="s">
        <v>226</v>
      </c>
      <c r="GO969" s="2" t="s">
        <v>238</v>
      </c>
      <c r="GP969" s="2" t="s">
        <v>226</v>
      </c>
      <c r="GQ969" s="4"/>
      <c r="GR969" s="8"/>
      <c r="GS969" s="4">
        <v>2</v>
      </c>
      <c r="GT969" s="8">
        <v>57.6</v>
      </c>
      <c r="GU969" s="7">
        <v>-1</v>
      </c>
      <c r="GV969" s="7">
        <v>-1</v>
      </c>
      <c r="GW969" s="2" t="s">
        <v>239</v>
      </c>
      <c r="GX969" s="2" t="s">
        <v>237</v>
      </c>
      <c r="GY969" s="2" t="s">
        <v>1134</v>
      </c>
      <c r="GZ969" s="2" t="s">
        <v>3437</v>
      </c>
      <c r="HA969" s="2" t="s">
        <v>238</v>
      </c>
      <c r="HB969" s="2" t="s">
        <v>226</v>
      </c>
      <c r="HC969" s="4"/>
      <c r="HD969" s="8"/>
      <c r="HE969" s="4"/>
      <c r="HF969" s="8"/>
      <c r="HG969" s="7"/>
      <c r="HH969" s="7"/>
      <c r="HI969" s="2" t="s">
        <v>252</v>
      </c>
      <c r="HJ969" s="2" t="s">
        <v>237</v>
      </c>
      <c r="HK969" s="2" t="s">
        <v>226</v>
      </c>
      <c r="HL969" s="2" t="s">
        <v>226</v>
      </c>
      <c r="HM969" s="2" t="s">
        <v>238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239</v>
      </c>
      <c r="HV969" s="2" t="s">
        <v>237</v>
      </c>
      <c r="HW969" s="2" t="s">
        <v>1656</v>
      </c>
      <c r="HX969" s="2" t="s">
        <v>641</v>
      </c>
      <c r="HY969" s="2" t="s">
        <v>238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252</v>
      </c>
      <c r="IH969" s="2" t="s">
        <v>237</v>
      </c>
      <c r="II969" s="2" t="s">
        <v>226</v>
      </c>
      <c r="IJ969" s="2" t="s">
        <v>226</v>
      </c>
      <c r="IK969" s="2" t="s">
        <v>238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226</v>
      </c>
      <c r="IT969" s="2" t="s">
        <v>226</v>
      </c>
      <c r="IU969" s="2" t="s">
        <v>226</v>
      </c>
      <c r="IV969" s="2" t="s">
        <v>226</v>
      </c>
      <c r="IW969" s="2" t="s">
        <v>226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252</v>
      </c>
      <c r="JF969" s="2" t="s">
        <v>237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252</v>
      </c>
      <c r="JR969" s="2" t="s">
        <v>237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237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337</v>
      </c>
      <c r="KP969" s="2" t="s">
        <v>237</v>
      </c>
      <c r="KQ969" s="2" t="s">
        <v>226</v>
      </c>
      <c r="KR969" s="2" t="s">
        <v>226</v>
      </c>
      <c r="KS969" s="2" t="s">
        <v>238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239</v>
      </c>
      <c r="LB969" s="2" t="s">
        <v>237</v>
      </c>
      <c r="LC969" s="2" t="s">
        <v>628</v>
      </c>
      <c r="LD969" s="2" t="s">
        <v>1800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252</v>
      </c>
      <c r="LN969" s="2" t="s">
        <v>237</v>
      </c>
      <c r="LO969" s="2" t="s">
        <v>226</v>
      </c>
      <c r="LP969" s="2" t="s">
        <v>226</v>
      </c>
      <c r="LQ969" s="2" t="s">
        <v>238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226</v>
      </c>
      <c r="LZ969" s="2" t="s">
        <v>226</v>
      </c>
      <c r="MA969" s="2" t="s">
        <v>226</v>
      </c>
      <c r="MB969" s="2" t="s">
        <v>226</v>
      </c>
      <c r="MC969" s="2" t="s">
        <v>226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226</v>
      </c>
      <c r="ML969" s="2" t="s">
        <v>226</v>
      </c>
      <c r="MM969" s="2" t="s">
        <v>226</v>
      </c>
      <c r="MN969" s="2" t="s">
        <v>226</v>
      </c>
      <c r="MO969" s="2" t="s">
        <v>226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252</v>
      </c>
      <c r="MX969" s="2" t="s">
        <v>237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239</v>
      </c>
      <c r="NJ969" s="2" t="s">
        <v>261</v>
      </c>
      <c r="NK969" s="2" t="s">
        <v>4329</v>
      </c>
      <c r="NL969" s="2" t="s">
        <v>2686</v>
      </c>
      <c r="NM969" s="2" t="s">
        <v>291</v>
      </c>
      <c r="NN969" s="2" t="s">
        <v>226</v>
      </c>
      <c r="NO969" s="4"/>
      <c r="NP969" s="8"/>
      <c r="NQ969" s="4">
        <v>1</v>
      </c>
      <c r="NR969" s="8">
        <v>21.74</v>
      </c>
      <c r="NS969" s="7">
        <v>-1</v>
      </c>
      <c r="NT969" s="7">
        <v>-1</v>
      </c>
      <c r="NU969" s="2" t="s">
        <v>239</v>
      </c>
      <c r="NV969" s="2" t="s">
        <v>237</v>
      </c>
      <c r="NW969" s="2" t="s">
        <v>604</v>
      </c>
      <c r="NX969" s="2" t="s">
        <v>3262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252</v>
      </c>
      <c r="OH969" s="2" t="s">
        <v>237</v>
      </c>
      <c r="OI969" s="2" t="s">
        <v>226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252</v>
      </c>
      <c r="OT969" s="2" t="s">
        <v>237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226</v>
      </c>
      <c r="PF969" s="2" t="s">
        <v>226</v>
      </c>
      <c r="PG969" s="2" t="s">
        <v>226</v>
      </c>
      <c r="PH969" s="2" t="s">
        <v>226</v>
      </c>
      <c r="PI969" s="2" t="s">
        <v>226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226</v>
      </c>
      <c r="PR969" s="2" t="s">
        <v>226</v>
      </c>
      <c r="PS969" s="2" t="s">
        <v>226</v>
      </c>
      <c r="PT969" s="2" t="s">
        <v>226</v>
      </c>
      <c r="PU969" s="2" t="s">
        <v>226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226</v>
      </c>
      <c r="QD969" s="2" t="s">
        <v>226</v>
      </c>
      <c r="QE969" s="2" t="s">
        <v>226</v>
      </c>
      <c r="QF969" s="2" t="s">
        <v>226</v>
      </c>
      <c r="QG969" s="2" t="s">
        <v>226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239</v>
      </c>
      <c r="QP969" s="2" t="s">
        <v>237</v>
      </c>
      <c r="QQ969" s="2" t="s">
        <v>628</v>
      </c>
      <c r="QR969" s="2" t="s">
        <v>226</v>
      </c>
      <c r="QS969" s="2" t="s">
        <v>238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266</v>
      </c>
      <c r="RB969" s="2" t="s">
        <v>237</v>
      </c>
      <c r="RC969" s="2" t="s">
        <v>226</v>
      </c>
      <c r="RD969" s="2" t="s">
        <v>226</v>
      </c>
      <c r="RE969" s="2" t="s">
        <v>238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226</v>
      </c>
      <c r="RN969" s="2" t="s">
        <v>226</v>
      </c>
      <c r="RO969" s="2" t="s">
        <v>226</v>
      </c>
      <c r="RP969" s="2" t="s">
        <v>226</v>
      </c>
      <c r="RQ969" s="2" t="s">
        <v>226</v>
      </c>
      <c r="RR969" s="2" t="s">
        <v>226</v>
      </c>
      <c r="RS969" s="4"/>
      <c r="RT969" s="8"/>
      <c r="RU969" s="4"/>
      <c r="RV969" s="8"/>
      <c r="RW969" s="7"/>
      <c r="RX969" s="7"/>
      <c r="RY969" s="2" t="s">
        <v>239</v>
      </c>
      <c r="RZ969" s="2" t="s">
        <v>237</v>
      </c>
      <c r="SA969" s="2" t="s">
        <v>1125</v>
      </c>
      <c r="SB969" s="2" t="s">
        <v>1267</v>
      </c>
      <c r="SC969" s="2" t="s">
        <v>238</v>
      </c>
      <c r="SD969" s="2" t="s">
        <v>226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</row>
    <row r="970">
      <c r="A970" s="2" t="s">
        <v>5680</v>
      </c>
      <c r="B970" s="2" t="s">
        <v>577</v>
      </c>
      <c r="C970" s="2" t="s">
        <v>5194</v>
      </c>
      <c r="D970" s="2" t="s">
        <v>486</v>
      </c>
      <c r="E970" s="2" t="s">
        <v>3495</v>
      </c>
      <c r="F970" s="2" t="s">
        <v>5669</v>
      </c>
      <c r="G970" s="2" t="s">
        <v>5670</v>
      </c>
      <c r="H970" s="2" t="s">
        <v>5670</v>
      </c>
      <c r="I970" s="2" t="s">
        <v>5671</v>
      </c>
      <c r="J970" s="2" t="s">
        <v>268</v>
      </c>
      <c r="K970" s="2" t="s">
        <v>795</v>
      </c>
      <c r="L970" s="3">
        <v>32.9</v>
      </c>
      <c r="M970" s="3">
        <v>34.55</v>
      </c>
      <c r="N970" s="3">
        <v>69.99</v>
      </c>
      <c r="O970" s="2" t="s">
        <v>302</v>
      </c>
      <c r="P970" s="2" t="s">
        <v>284</v>
      </c>
      <c r="Q970" s="2" t="s">
        <v>225</v>
      </c>
      <c r="R970" s="2" t="s">
        <v>226</v>
      </c>
      <c r="S970" s="2" t="s">
        <v>5672</v>
      </c>
      <c r="T970" s="2" t="s">
        <v>5495</v>
      </c>
      <c r="U970" s="2" t="s">
        <v>489</v>
      </c>
      <c r="V970" s="2" t="s">
        <v>320</v>
      </c>
      <c r="W970" s="2" t="s">
        <v>231</v>
      </c>
      <c r="X970" s="2" t="s">
        <v>226</v>
      </c>
      <c r="Y970" s="2" t="s">
        <v>4092</v>
      </c>
      <c r="Z970" s="4"/>
      <c r="AA970" s="4">
        <f>=ROUNDDOWN({0},0)</f>
      </c>
      <c r="AB970" s="5"/>
      <c r="AC970" s="2" t="s">
        <v>226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/>
      <c r="AQ970" s="8"/>
      <c r="AR970" s="4">
        <v>31</v>
      </c>
      <c r="AS970" s="8">
        <v>882.11</v>
      </c>
      <c r="AT970" s="7">
        <v>-1</v>
      </c>
      <c r="AU970" s="7">
        <v>-1</v>
      </c>
      <c r="AV970" s="4" t="s">
        <v>226</v>
      </c>
      <c r="AW970" s="8" t="s">
        <v>226</v>
      </c>
      <c r="AX970" s="4" t="s">
        <v>226</v>
      </c>
      <c r="AY970" s="8" t="s">
        <v>226</v>
      </c>
      <c r="AZ970" s="7" t="s">
        <v>226</v>
      </c>
      <c r="BA970" s="7" t="s">
        <v>226</v>
      </c>
      <c r="BB970" s="7"/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/>
      <c r="BJ970" s="4"/>
      <c r="BK970" s="8"/>
      <c r="BL970" s="2" t="s">
        <v>5681</v>
      </c>
      <c r="BM970" s="7"/>
      <c r="BN970" s="7"/>
      <c r="BO970" s="4"/>
      <c r="BP970" s="8"/>
      <c r="BQ970" s="4"/>
      <c r="BR970" s="8"/>
      <c r="BS970" s="7"/>
      <c r="BT970" s="7"/>
      <c r="BU970" s="2" t="s">
        <v>287</v>
      </c>
      <c r="BV970" s="2" t="s">
        <v>237</v>
      </c>
      <c r="BW970" s="2" t="s">
        <v>226</v>
      </c>
      <c r="BX970" s="2" t="s">
        <v>802</v>
      </c>
      <c r="BY970" s="2" t="s">
        <v>238</v>
      </c>
      <c r="BZ970" s="2" t="s">
        <v>226</v>
      </c>
      <c r="CA970" s="4"/>
      <c r="CB970" s="8"/>
      <c r="CC970" s="4">
        <v>3</v>
      </c>
      <c r="CD970" s="8">
        <v>106.68</v>
      </c>
      <c r="CE970" s="7">
        <v>-1</v>
      </c>
      <c r="CF970" s="7">
        <v>-1</v>
      </c>
      <c r="CG970" s="2" t="s">
        <v>239</v>
      </c>
      <c r="CH970" s="2" t="s">
        <v>237</v>
      </c>
      <c r="CI970" s="2" t="s">
        <v>2688</v>
      </c>
      <c r="CJ970" s="2" t="s">
        <v>3443</v>
      </c>
      <c r="CK970" s="2" t="s">
        <v>238</v>
      </c>
      <c r="CL970" s="2" t="s">
        <v>226</v>
      </c>
      <c r="CM970" s="4"/>
      <c r="CN970" s="8"/>
      <c r="CO970" s="4"/>
      <c r="CP970" s="8"/>
      <c r="CQ970" s="7"/>
      <c r="CR970" s="7"/>
      <c r="CS970" s="2" t="s">
        <v>239</v>
      </c>
      <c r="CT970" s="2" t="s">
        <v>237</v>
      </c>
      <c r="CU970" s="2" t="s">
        <v>998</v>
      </c>
      <c r="CV970" s="2" t="s">
        <v>2693</v>
      </c>
      <c r="CW970" s="2" t="s">
        <v>238</v>
      </c>
      <c r="CX970" s="2" t="s">
        <v>226</v>
      </c>
      <c r="CY970" s="4"/>
      <c r="CZ970" s="8"/>
      <c r="DA970" s="4"/>
      <c r="DB970" s="8"/>
      <c r="DC970" s="7"/>
      <c r="DD970" s="7"/>
      <c r="DE970" s="2" t="s">
        <v>239</v>
      </c>
      <c r="DF970" s="2" t="s">
        <v>237</v>
      </c>
      <c r="DG970" s="2" t="s">
        <v>1143</v>
      </c>
      <c r="DH970" s="2" t="s">
        <v>1551</v>
      </c>
      <c r="DI970" s="2" t="s">
        <v>238</v>
      </c>
      <c r="DJ970" s="2" t="s">
        <v>226</v>
      </c>
      <c r="DK970" s="4"/>
      <c r="DL970" s="8"/>
      <c r="DM970" s="4">
        <v>12</v>
      </c>
      <c r="DN970" s="8">
        <v>259.05</v>
      </c>
      <c r="DO970" s="7">
        <v>-1</v>
      </c>
      <c r="DP970" s="7">
        <v>-1</v>
      </c>
      <c r="DQ970" s="2" t="s">
        <v>239</v>
      </c>
      <c r="DR970" s="2" t="s">
        <v>237</v>
      </c>
      <c r="DS970" s="2" t="s">
        <v>1129</v>
      </c>
      <c r="DT970" s="2" t="s">
        <v>2686</v>
      </c>
      <c r="DU970" s="2" t="s">
        <v>291</v>
      </c>
      <c r="DV970" s="2" t="s">
        <v>226</v>
      </c>
      <c r="DW970" s="4"/>
      <c r="DX970" s="8"/>
      <c r="DY970" s="4">
        <v>4</v>
      </c>
      <c r="DZ970" s="8">
        <v>87.04</v>
      </c>
      <c r="EA970" s="7">
        <v>-1</v>
      </c>
      <c r="EB970" s="7">
        <v>-1</v>
      </c>
      <c r="EC970" s="2" t="s">
        <v>239</v>
      </c>
      <c r="ED970" s="2" t="s">
        <v>237</v>
      </c>
      <c r="EE970" s="2" t="s">
        <v>379</v>
      </c>
      <c r="EF970" s="2" t="s">
        <v>297</v>
      </c>
      <c r="EG970" s="2" t="s">
        <v>238</v>
      </c>
      <c r="EH970" s="2" t="s">
        <v>226</v>
      </c>
      <c r="EI970" s="4"/>
      <c r="EJ970" s="8"/>
      <c r="EK970" s="4">
        <v>5</v>
      </c>
      <c r="EL970" s="8">
        <v>167.75</v>
      </c>
      <c r="EM970" s="7">
        <v>-1</v>
      </c>
      <c r="EN970" s="7">
        <v>-1</v>
      </c>
      <c r="EO970" s="2" t="s">
        <v>239</v>
      </c>
      <c r="EP970" s="2" t="s">
        <v>237</v>
      </c>
      <c r="EQ970" s="2" t="s">
        <v>1129</v>
      </c>
      <c r="ER970" s="2" t="s">
        <v>1598</v>
      </c>
      <c r="ES970" s="2" t="s">
        <v>238</v>
      </c>
      <c r="ET970" s="2" t="s">
        <v>226</v>
      </c>
      <c r="EU970" s="4"/>
      <c r="EV970" s="8"/>
      <c r="EW970" s="4">
        <v>2</v>
      </c>
      <c r="EX970" s="8">
        <v>82.18</v>
      </c>
      <c r="EY970" s="7">
        <v>-1</v>
      </c>
      <c r="EZ970" s="7">
        <v>-1</v>
      </c>
      <c r="FA970" s="2" t="s">
        <v>239</v>
      </c>
      <c r="FB970" s="2" t="s">
        <v>237</v>
      </c>
      <c r="FC970" s="2" t="s">
        <v>603</v>
      </c>
      <c r="FD970" s="2" t="s">
        <v>1110</v>
      </c>
      <c r="FE970" s="2" t="s">
        <v>238</v>
      </c>
      <c r="FF970" s="2" t="s">
        <v>226</v>
      </c>
      <c r="FG970" s="4"/>
      <c r="FH970" s="8"/>
      <c r="FI970" s="4">
        <v>2</v>
      </c>
      <c r="FJ970" s="8">
        <v>93.02</v>
      </c>
      <c r="FK970" s="7">
        <v>-1</v>
      </c>
      <c r="FL970" s="7">
        <v>-1</v>
      </c>
      <c r="FM970" s="2" t="s">
        <v>239</v>
      </c>
      <c r="FN970" s="2" t="s">
        <v>237</v>
      </c>
      <c r="FO970" s="2" t="s">
        <v>1826</v>
      </c>
      <c r="FP970" s="2" t="s">
        <v>1076</v>
      </c>
      <c r="FQ970" s="2" t="s">
        <v>238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226</v>
      </c>
      <c r="FZ970" s="2" t="s">
        <v>226</v>
      </c>
      <c r="GA970" s="2" t="s">
        <v>226</v>
      </c>
      <c r="GB970" s="2" t="s">
        <v>226</v>
      </c>
      <c r="GC970" s="2" t="s">
        <v>226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252</v>
      </c>
      <c r="GL970" s="2" t="s">
        <v>237</v>
      </c>
      <c r="GM970" s="2" t="s">
        <v>226</v>
      </c>
      <c r="GN970" s="2" t="s">
        <v>226</v>
      </c>
      <c r="GO970" s="2" t="s">
        <v>238</v>
      </c>
      <c r="GP970" s="2" t="s">
        <v>226</v>
      </c>
      <c r="GQ970" s="4"/>
      <c r="GR970" s="8"/>
      <c r="GS970" s="4">
        <v>1</v>
      </c>
      <c r="GT970" s="8">
        <v>34.57</v>
      </c>
      <c r="GU970" s="7">
        <v>-1</v>
      </c>
      <c r="GV970" s="7">
        <v>-1</v>
      </c>
      <c r="GW970" s="2" t="s">
        <v>239</v>
      </c>
      <c r="GX970" s="2" t="s">
        <v>237</v>
      </c>
      <c r="GY970" s="2" t="s">
        <v>3232</v>
      </c>
      <c r="GZ970" s="2" t="s">
        <v>2041</v>
      </c>
      <c r="HA970" s="2" t="s">
        <v>238</v>
      </c>
      <c r="HB970" s="2" t="s">
        <v>226</v>
      </c>
      <c r="HC970" s="4"/>
      <c r="HD970" s="8"/>
      <c r="HE970" s="4"/>
      <c r="HF970" s="8"/>
      <c r="HG970" s="7"/>
      <c r="HH970" s="7"/>
      <c r="HI970" s="2" t="s">
        <v>252</v>
      </c>
      <c r="HJ970" s="2" t="s">
        <v>237</v>
      </c>
      <c r="HK970" s="2" t="s">
        <v>226</v>
      </c>
      <c r="HL970" s="2" t="s">
        <v>226</v>
      </c>
      <c r="HM970" s="2" t="s">
        <v>238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239</v>
      </c>
      <c r="HV970" s="2" t="s">
        <v>237</v>
      </c>
      <c r="HW970" s="2" t="s">
        <v>1656</v>
      </c>
      <c r="HX970" s="2" t="s">
        <v>3758</v>
      </c>
      <c r="HY970" s="2" t="s">
        <v>238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252</v>
      </c>
      <c r="IH970" s="2" t="s">
        <v>237</v>
      </c>
      <c r="II970" s="2" t="s">
        <v>226</v>
      </c>
      <c r="IJ970" s="2" t="s">
        <v>226</v>
      </c>
      <c r="IK970" s="2" t="s">
        <v>238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226</v>
      </c>
      <c r="IT970" s="2" t="s">
        <v>226</v>
      </c>
      <c r="IU970" s="2" t="s">
        <v>226</v>
      </c>
      <c r="IV970" s="2" t="s">
        <v>226</v>
      </c>
      <c r="IW970" s="2" t="s">
        <v>226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252</v>
      </c>
      <c r="JF970" s="2" t="s">
        <v>237</v>
      </c>
      <c r="JG970" s="2" t="s">
        <v>226</v>
      </c>
      <c r="JH970" s="2" t="s">
        <v>226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252</v>
      </c>
      <c r="JR970" s="2" t="s">
        <v>237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237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337</v>
      </c>
      <c r="KP970" s="2" t="s">
        <v>237</v>
      </c>
      <c r="KQ970" s="2" t="s">
        <v>226</v>
      </c>
      <c r="KR970" s="2" t="s">
        <v>226</v>
      </c>
      <c r="KS970" s="2" t="s">
        <v>238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239</v>
      </c>
      <c r="LB970" s="2" t="s">
        <v>237</v>
      </c>
      <c r="LC970" s="2" t="s">
        <v>628</v>
      </c>
      <c r="LD970" s="2" t="s">
        <v>1947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252</v>
      </c>
      <c r="LN970" s="2" t="s">
        <v>237</v>
      </c>
      <c r="LO970" s="2" t="s">
        <v>226</v>
      </c>
      <c r="LP970" s="2" t="s">
        <v>226</v>
      </c>
      <c r="LQ970" s="2" t="s">
        <v>238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226</v>
      </c>
      <c r="LZ970" s="2" t="s">
        <v>226</v>
      </c>
      <c r="MA970" s="2" t="s">
        <v>226</v>
      </c>
      <c r="MB970" s="2" t="s">
        <v>226</v>
      </c>
      <c r="MC970" s="2" t="s">
        <v>226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226</v>
      </c>
      <c r="ML970" s="2" t="s">
        <v>226</v>
      </c>
      <c r="MM970" s="2" t="s">
        <v>226</v>
      </c>
      <c r="MN970" s="2" t="s">
        <v>226</v>
      </c>
      <c r="MO970" s="2" t="s">
        <v>226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252</v>
      </c>
      <c r="MX970" s="2" t="s">
        <v>237</v>
      </c>
      <c r="MY970" s="2" t="s">
        <v>226</v>
      </c>
      <c r="MZ970" s="2" t="s">
        <v>226</v>
      </c>
      <c r="NA970" s="2" t="s">
        <v>238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239</v>
      </c>
      <c r="NJ970" s="2" t="s">
        <v>237</v>
      </c>
      <c r="NK970" s="2" t="s">
        <v>4329</v>
      </c>
      <c r="NL970" s="2" t="s">
        <v>1833</v>
      </c>
      <c r="NM970" s="2" t="s">
        <v>291</v>
      </c>
      <c r="NN970" s="2" t="s">
        <v>226</v>
      </c>
      <c r="NO970" s="4"/>
      <c r="NP970" s="8"/>
      <c r="NQ970" s="4">
        <v>2</v>
      </c>
      <c r="NR970" s="8">
        <v>51.82</v>
      </c>
      <c r="NS970" s="7">
        <v>-1</v>
      </c>
      <c r="NT970" s="7">
        <v>-1</v>
      </c>
      <c r="NU970" s="2" t="s">
        <v>239</v>
      </c>
      <c r="NV970" s="2" t="s">
        <v>237</v>
      </c>
      <c r="NW970" s="2" t="s">
        <v>604</v>
      </c>
      <c r="NX970" s="2" t="s">
        <v>1066</v>
      </c>
      <c r="NY970" s="2" t="s">
        <v>238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252</v>
      </c>
      <c r="OH970" s="2" t="s">
        <v>237</v>
      </c>
      <c r="OI970" s="2" t="s">
        <v>226</v>
      </c>
      <c r="OJ970" s="2" t="s">
        <v>226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252</v>
      </c>
      <c r="OT970" s="2" t="s">
        <v>237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226</v>
      </c>
      <c r="PF970" s="2" t="s">
        <v>226</v>
      </c>
      <c r="PG970" s="2" t="s">
        <v>226</v>
      </c>
      <c r="PH970" s="2" t="s">
        <v>226</v>
      </c>
      <c r="PI970" s="2" t="s">
        <v>226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226</v>
      </c>
      <c r="PR970" s="2" t="s">
        <v>226</v>
      </c>
      <c r="PS970" s="2" t="s">
        <v>226</v>
      </c>
      <c r="PT970" s="2" t="s">
        <v>226</v>
      </c>
      <c r="PU970" s="2" t="s">
        <v>226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226</v>
      </c>
      <c r="QD970" s="2" t="s">
        <v>226</v>
      </c>
      <c r="QE970" s="2" t="s">
        <v>226</v>
      </c>
      <c r="QF970" s="2" t="s">
        <v>226</v>
      </c>
      <c r="QG970" s="2" t="s">
        <v>226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239</v>
      </c>
      <c r="QP970" s="2" t="s">
        <v>237</v>
      </c>
      <c r="QQ970" s="2" t="s">
        <v>628</v>
      </c>
      <c r="QR970" s="2" t="s">
        <v>226</v>
      </c>
      <c r="QS970" s="2" t="s">
        <v>238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266</v>
      </c>
      <c r="RB970" s="2" t="s">
        <v>237</v>
      </c>
      <c r="RC970" s="2" t="s">
        <v>226</v>
      </c>
      <c r="RD970" s="2" t="s">
        <v>226</v>
      </c>
      <c r="RE970" s="2" t="s">
        <v>238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226</v>
      </c>
      <c r="RN970" s="2" t="s">
        <v>226</v>
      </c>
      <c r="RO970" s="2" t="s">
        <v>226</v>
      </c>
      <c r="RP970" s="2" t="s">
        <v>226</v>
      </c>
      <c r="RQ970" s="2" t="s">
        <v>226</v>
      </c>
      <c r="RR970" s="2" t="s">
        <v>226</v>
      </c>
      <c r="RS970" s="4"/>
      <c r="RT970" s="8"/>
      <c r="RU970" s="4"/>
      <c r="RV970" s="8"/>
      <c r="RW970" s="7"/>
      <c r="RX970" s="7"/>
      <c r="RY970" s="2" t="s">
        <v>239</v>
      </c>
      <c r="RZ970" s="2" t="s">
        <v>237</v>
      </c>
      <c r="SA970" s="2" t="s">
        <v>1125</v>
      </c>
      <c r="SB970" s="2" t="s">
        <v>3227</v>
      </c>
      <c r="SC970" s="2" t="s">
        <v>238</v>
      </c>
      <c r="SD970" s="2" t="s">
        <v>226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</row>
    <row r="971">
      <c r="A971" s="2" t="s">
        <v>5682</v>
      </c>
      <c r="B971" s="2" t="s">
        <v>577</v>
      </c>
      <c r="C971" s="2" t="s">
        <v>5194</v>
      </c>
      <c r="D971" s="2" t="s">
        <v>486</v>
      </c>
      <c r="E971" s="2" t="s">
        <v>3495</v>
      </c>
      <c r="F971" s="2" t="s">
        <v>5683</v>
      </c>
      <c r="G971" s="2" t="s">
        <v>5532</v>
      </c>
      <c r="H971" s="2" t="s">
        <v>5684</v>
      </c>
      <c r="I971" s="2" t="s">
        <v>5685</v>
      </c>
      <c r="J971" s="2" t="s">
        <v>268</v>
      </c>
      <c r="K971" s="2" t="s">
        <v>5686</v>
      </c>
      <c r="L971" s="3">
        <v>57.6</v>
      </c>
      <c r="M971" s="3">
        <v>60.48</v>
      </c>
      <c r="N971" s="3">
        <v>119.99</v>
      </c>
      <c r="O971" s="2" t="s">
        <v>283</v>
      </c>
      <c r="P971" s="2" t="s">
        <v>284</v>
      </c>
      <c r="Q971" s="2" t="s">
        <v>225</v>
      </c>
      <c r="R971" s="2" t="s">
        <v>226</v>
      </c>
      <c r="S971" s="2" t="s">
        <v>5687</v>
      </c>
      <c r="T971" s="2" t="s">
        <v>228</v>
      </c>
      <c r="U971" s="2" t="s">
        <v>229</v>
      </c>
      <c r="V971" s="2" t="s">
        <v>1285</v>
      </c>
      <c r="W971" s="2" t="s">
        <v>971</v>
      </c>
      <c r="X971" s="2" t="s">
        <v>231</v>
      </c>
      <c r="Y971" s="2" t="s">
        <v>3474</v>
      </c>
      <c r="Z971" s="4"/>
      <c r="AA971" s="4">
        <f>=ROUNDDOWN({0},0)</f>
      </c>
      <c r="AB971" s="5"/>
      <c r="AC971" s="2" t="s">
        <v>226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/>
      <c r="AQ971" s="8"/>
      <c r="AR971" s="4">
        <v>3</v>
      </c>
      <c r="AS971" s="8">
        <v>184.22</v>
      </c>
      <c r="AT971" s="7">
        <v>-1</v>
      </c>
      <c r="AU971" s="7">
        <v>-1</v>
      </c>
      <c r="AV971" s="4"/>
      <c r="AW971" s="8"/>
      <c r="AX971" s="4">
        <v>3</v>
      </c>
      <c r="AY971" s="8">
        <v>184.22</v>
      </c>
      <c r="AZ971" s="7">
        <v>-1</v>
      </c>
      <c r="BA971" s="7">
        <v>-1</v>
      </c>
      <c r="BB971" s="7"/>
      <c r="BC971" s="4"/>
      <c r="BD971" s="8"/>
      <c r="BE971" s="4">
        <v>3</v>
      </c>
      <c r="BF971" s="8">
        <v>184.22</v>
      </c>
      <c r="BG971" s="7">
        <v>-1</v>
      </c>
      <c r="BH971" s="7">
        <v>-1</v>
      </c>
      <c r="BI971" s="7"/>
      <c r="BJ971" s="4"/>
      <c r="BK971" s="8"/>
      <c r="BL971" s="2" t="s">
        <v>5688</v>
      </c>
      <c r="BM971" s="7"/>
      <c r="BN971" s="7"/>
      <c r="BO971" s="4"/>
      <c r="BP971" s="8"/>
      <c r="BQ971" s="4"/>
      <c r="BR971" s="8"/>
      <c r="BS971" s="7"/>
      <c r="BT971" s="7"/>
      <c r="BU971" s="2" t="s">
        <v>337</v>
      </c>
      <c r="BV971" s="2" t="s">
        <v>237</v>
      </c>
      <c r="BW971" s="2" t="s">
        <v>226</v>
      </c>
      <c r="BX971" s="2" t="s">
        <v>226</v>
      </c>
      <c r="BY971" s="2" t="s">
        <v>238</v>
      </c>
      <c r="BZ971" s="2" t="s">
        <v>226</v>
      </c>
      <c r="CA971" s="4"/>
      <c r="CB971" s="8"/>
      <c r="CC971" s="4"/>
      <c r="CD971" s="8"/>
      <c r="CE971" s="7"/>
      <c r="CF971" s="7"/>
      <c r="CG971" s="2" t="s">
        <v>239</v>
      </c>
      <c r="CH971" s="2" t="s">
        <v>237</v>
      </c>
      <c r="CI971" s="2" t="s">
        <v>845</v>
      </c>
      <c r="CJ971" s="2" t="s">
        <v>891</v>
      </c>
      <c r="CK971" s="2" t="s">
        <v>238</v>
      </c>
      <c r="CL971" s="2" t="s">
        <v>226</v>
      </c>
      <c r="CM971" s="4"/>
      <c r="CN971" s="8"/>
      <c r="CO971" s="4"/>
      <c r="CP971" s="8"/>
      <c r="CQ971" s="7"/>
      <c r="CR971" s="7"/>
      <c r="CS971" s="2" t="s">
        <v>239</v>
      </c>
      <c r="CT971" s="2" t="s">
        <v>237</v>
      </c>
      <c r="CU971" s="2" t="s">
        <v>3474</v>
      </c>
      <c r="CV971" s="2" t="s">
        <v>4568</v>
      </c>
      <c r="CW971" s="2" t="s">
        <v>238</v>
      </c>
      <c r="CX971" s="2" t="s">
        <v>226</v>
      </c>
      <c r="CY971" s="4"/>
      <c r="CZ971" s="8"/>
      <c r="DA971" s="4">
        <v>2</v>
      </c>
      <c r="DB971" s="8">
        <v>122.38</v>
      </c>
      <c r="DC971" s="7">
        <v>-1</v>
      </c>
      <c r="DD971" s="7">
        <v>-1</v>
      </c>
      <c r="DE971" s="2" t="s">
        <v>239</v>
      </c>
      <c r="DF971" s="2" t="s">
        <v>237</v>
      </c>
      <c r="DG971" s="2" t="s">
        <v>848</v>
      </c>
      <c r="DH971" s="2" t="s">
        <v>5689</v>
      </c>
      <c r="DI971" s="2" t="s">
        <v>291</v>
      </c>
      <c r="DJ971" s="2" t="s">
        <v>226</v>
      </c>
      <c r="DK971" s="4"/>
      <c r="DL971" s="8"/>
      <c r="DM971" s="4"/>
      <c r="DN971" s="8"/>
      <c r="DO971" s="7"/>
      <c r="DP971" s="7"/>
      <c r="DQ971" s="2" t="s">
        <v>239</v>
      </c>
      <c r="DR971" s="2" t="s">
        <v>237</v>
      </c>
      <c r="DS971" s="2" t="s">
        <v>1226</v>
      </c>
      <c r="DT971" s="2" t="s">
        <v>2367</v>
      </c>
      <c r="DU971" s="2" t="s">
        <v>291</v>
      </c>
      <c r="DV971" s="2" t="s">
        <v>226</v>
      </c>
      <c r="DW971" s="4"/>
      <c r="DX971" s="8"/>
      <c r="DY971" s="4"/>
      <c r="DZ971" s="8"/>
      <c r="EA971" s="7"/>
      <c r="EB971" s="7"/>
      <c r="EC971" s="2" t="s">
        <v>236</v>
      </c>
      <c r="ED971" s="2" t="s">
        <v>237</v>
      </c>
      <c r="EE971" s="2" t="s">
        <v>226</v>
      </c>
      <c r="EF971" s="2" t="s">
        <v>226</v>
      </c>
      <c r="EG971" s="2" t="s">
        <v>238</v>
      </c>
      <c r="EH971" s="2" t="s">
        <v>226</v>
      </c>
      <c r="EI971" s="4"/>
      <c r="EJ971" s="8"/>
      <c r="EK971" s="4">
        <v>1</v>
      </c>
      <c r="EL971" s="8">
        <v>61.84</v>
      </c>
      <c r="EM971" s="7">
        <v>-1</v>
      </c>
      <c r="EN971" s="7">
        <v>-1</v>
      </c>
      <c r="EO971" s="2" t="s">
        <v>239</v>
      </c>
      <c r="EP971" s="2" t="s">
        <v>237</v>
      </c>
      <c r="EQ971" s="2" t="s">
        <v>1201</v>
      </c>
      <c r="ER971" s="2" t="s">
        <v>2367</v>
      </c>
      <c r="ES971" s="2" t="s">
        <v>238</v>
      </c>
      <c r="ET971" s="2" t="s">
        <v>226</v>
      </c>
      <c r="EU971" s="4"/>
      <c r="EV971" s="8"/>
      <c r="EW971" s="4"/>
      <c r="EX971" s="8"/>
      <c r="EY971" s="7"/>
      <c r="EZ971" s="7"/>
      <c r="FA971" s="2" t="s">
        <v>239</v>
      </c>
      <c r="FB971" s="2" t="s">
        <v>237</v>
      </c>
      <c r="FC971" s="2" t="s">
        <v>851</v>
      </c>
      <c r="FD971" s="2" t="s">
        <v>5607</v>
      </c>
      <c r="FE971" s="2" t="s">
        <v>238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239</v>
      </c>
      <c r="FN971" s="2" t="s">
        <v>237</v>
      </c>
      <c r="FO971" s="2" t="s">
        <v>3474</v>
      </c>
      <c r="FP971" s="2" t="s">
        <v>2584</v>
      </c>
      <c r="FQ971" s="2" t="s">
        <v>238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226</v>
      </c>
      <c r="FZ971" s="2" t="s">
        <v>226</v>
      </c>
      <c r="GA971" s="2" t="s">
        <v>226</v>
      </c>
      <c r="GB971" s="2" t="s">
        <v>226</v>
      </c>
      <c r="GC971" s="2" t="s">
        <v>226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252</v>
      </c>
      <c r="GL971" s="2" t="s">
        <v>237</v>
      </c>
      <c r="GM971" s="2" t="s">
        <v>226</v>
      </c>
      <c r="GN971" s="2" t="s">
        <v>226</v>
      </c>
      <c r="GO971" s="2" t="s">
        <v>238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266</v>
      </c>
      <c r="GX971" s="2" t="s">
        <v>237</v>
      </c>
      <c r="GY971" s="2" t="s">
        <v>226</v>
      </c>
      <c r="GZ971" s="2" t="s">
        <v>226</v>
      </c>
      <c r="HA971" s="2" t="s">
        <v>238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239</v>
      </c>
      <c r="HJ971" s="2" t="s">
        <v>237</v>
      </c>
      <c r="HK971" s="2" t="s">
        <v>3474</v>
      </c>
      <c r="HL971" s="2" t="s">
        <v>1642</v>
      </c>
      <c r="HM971" s="2" t="s">
        <v>238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239</v>
      </c>
      <c r="HV971" s="2" t="s">
        <v>237</v>
      </c>
      <c r="HW971" s="2" t="s">
        <v>1191</v>
      </c>
      <c r="HX971" s="2" t="s">
        <v>306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252</v>
      </c>
      <c r="IH971" s="2" t="s">
        <v>237</v>
      </c>
      <c r="II971" s="2" t="s">
        <v>226</v>
      </c>
      <c r="IJ971" s="2" t="s">
        <v>226</v>
      </c>
      <c r="IK971" s="2" t="s">
        <v>238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226</v>
      </c>
      <c r="IT971" s="2" t="s">
        <v>226</v>
      </c>
      <c r="IU971" s="2" t="s">
        <v>226</v>
      </c>
      <c r="IV971" s="2" t="s">
        <v>226</v>
      </c>
      <c r="IW971" s="2" t="s">
        <v>226</v>
      </c>
      <c r="IX971" s="2" t="s">
        <v>226</v>
      </c>
      <c r="IY971" s="4"/>
      <c r="IZ971" s="8"/>
      <c r="JA971" s="4"/>
      <c r="JB971" s="8"/>
      <c r="JC971" s="7"/>
      <c r="JD971" s="7"/>
      <c r="JE971" s="2" t="s">
        <v>252</v>
      </c>
      <c r="JF971" s="2" t="s">
        <v>237</v>
      </c>
      <c r="JG971" s="2" t="s">
        <v>226</v>
      </c>
      <c r="JH971" s="2" t="s">
        <v>226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252</v>
      </c>
      <c r="JR971" s="2" t="s">
        <v>237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237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337</v>
      </c>
      <c r="KP971" s="2" t="s">
        <v>237</v>
      </c>
      <c r="KQ971" s="2" t="s">
        <v>226</v>
      </c>
      <c r="KR971" s="2" t="s">
        <v>226</v>
      </c>
      <c r="KS971" s="2" t="s">
        <v>238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252</v>
      </c>
      <c r="LB971" s="2" t="s">
        <v>237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252</v>
      </c>
      <c r="LN971" s="2" t="s">
        <v>237</v>
      </c>
      <c r="LO971" s="2" t="s">
        <v>226</v>
      </c>
      <c r="LP971" s="2" t="s">
        <v>226</v>
      </c>
      <c r="LQ971" s="2" t="s">
        <v>238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226</v>
      </c>
      <c r="LZ971" s="2" t="s">
        <v>226</v>
      </c>
      <c r="MA971" s="2" t="s">
        <v>226</v>
      </c>
      <c r="MB971" s="2" t="s">
        <v>226</v>
      </c>
      <c r="MC971" s="2" t="s">
        <v>226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226</v>
      </c>
      <c r="ML971" s="2" t="s">
        <v>226</v>
      </c>
      <c r="MM971" s="2" t="s">
        <v>226</v>
      </c>
      <c r="MN971" s="2" t="s">
        <v>226</v>
      </c>
      <c r="MO971" s="2" t="s">
        <v>226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252</v>
      </c>
      <c r="MX971" s="2" t="s">
        <v>237</v>
      </c>
      <c r="MY971" s="2" t="s">
        <v>226</v>
      </c>
      <c r="MZ971" s="2" t="s">
        <v>226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239</v>
      </c>
      <c r="NJ971" s="2" t="s">
        <v>237</v>
      </c>
      <c r="NK971" s="2" t="s">
        <v>1077</v>
      </c>
      <c r="NL971" s="2" t="s">
        <v>3939</v>
      </c>
      <c r="NM971" s="2" t="s">
        <v>238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239</v>
      </c>
      <c r="NV971" s="2" t="s">
        <v>237</v>
      </c>
      <c r="NW971" s="2" t="s">
        <v>3400</v>
      </c>
      <c r="NX971" s="2" t="s">
        <v>1760</v>
      </c>
      <c r="NY971" s="2" t="s">
        <v>238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252</v>
      </c>
      <c r="OH971" s="2" t="s">
        <v>237</v>
      </c>
      <c r="OI971" s="2" t="s">
        <v>226</v>
      </c>
      <c r="OJ971" s="2" t="s">
        <v>226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252</v>
      </c>
      <c r="OT971" s="2" t="s">
        <v>237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226</v>
      </c>
      <c r="PF971" s="2" t="s">
        <v>226</v>
      </c>
      <c r="PG971" s="2" t="s">
        <v>226</v>
      </c>
      <c r="PH971" s="2" t="s">
        <v>226</v>
      </c>
      <c r="PI971" s="2" t="s">
        <v>226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226</v>
      </c>
      <c r="PR971" s="2" t="s">
        <v>226</v>
      </c>
      <c r="PS971" s="2" t="s">
        <v>226</v>
      </c>
      <c r="PT971" s="2" t="s">
        <v>226</v>
      </c>
      <c r="PU971" s="2" t="s">
        <v>226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266</v>
      </c>
      <c r="QD971" s="2" t="s">
        <v>237</v>
      </c>
      <c r="QE971" s="2" t="s">
        <v>226</v>
      </c>
      <c r="QF971" s="2" t="s">
        <v>226</v>
      </c>
      <c r="QG971" s="2" t="s">
        <v>238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236</v>
      </c>
      <c r="QP971" s="2" t="s">
        <v>237</v>
      </c>
      <c r="QQ971" s="2" t="s">
        <v>226</v>
      </c>
      <c r="QR971" s="2" t="s">
        <v>226</v>
      </c>
      <c r="QS971" s="2" t="s">
        <v>238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266</v>
      </c>
      <c r="RB971" s="2" t="s">
        <v>237</v>
      </c>
      <c r="RC971" s="2" t="s">
        <v>226</v>
      </c>
      <c r="RD971" s="2" t="s">
        <v>226</v>
      </c>
      <c r="RE971" s="2" t="s">
        <v>238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226</v>
      </c>
      <c r="RN971" s="2" t="s">
        <v>226</v>
      </c>
      <c r="RO971" s="2" t="s">
        <v>226</v>
      </c>
      <c r="RP971" s="2" t="s">
        <v>226</v>
      </c>
      <c r="RQ971" s="2" t="s">
        <v>226</v>
      </c>
      <c r="RR971" s="2" t="s">
        <v>226</v>
      </c>
      <c r="RS971" s="4"/>
      <c r="RT971" s="8"/>
      <c r="RU971" s="4"/>
      <c r="RV971" s="8"/>
      <c r="RW971" s="7"/>
      <c r="RX971" s="7"/>
      <c r="RY971" s="2" t="s">
        <v>236</v>
      </c>
      <c r="RZ971" s="2" t="s">
        <v>237</v>
      </c>
      <c r="SA971" s="2" t="s">
        <v>843</v>
      </c>
      <c r="SB971" s="2" t="s">
        <v>226</v>
      </c>
      <c r="SC971" s="2" t="s">
        <v>238</v>
      </c>
      <c r="SD971" s="2" t="s">
        <v>226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</row>
    <row r="972">
      <c r="A972" s="2" t="s">
        <v>5690</v>
      </c>
      <c r="B972" s="2" t="s">
        <v>577</v>
      </c>
      <c r="C972" s="2" t="s">
        <v>5194</v>
      </c>
      <c r="D972" s="2" t="s">
        <v>486</v>
      </c>
      <c r="E972" s="2" t="s">
        <v>3495</v>
      </c>
      <c r="F972" s="2" t="s">
        <v>5316</v>
      </c>
      <c r="G972" s="2" t="s">
        <v>3039</v>
      </c>
      <c r="H972" s="2" t="s">
        <v>5317</v>
      </c>
      <c r="I972" s="2" t="s">
        <v>5691</v>
      </c>
      <c r="J972" s="2" t="s">
        <v>221</v>
      </c>
      <c r="K972" s="2" t="s">
        <v>674</v>
      </c>
      <c r="L972" s="3">
        <v>57.49</v>
      </c>
      <c r="M972" s="3">
        <v>60.36</v>
      </c>
      <c r="N972" s="3">
        <v>114.99</v>
      </c>
      <c r="O972" s="2" t="s">
        <v>283</v>
      </c>
      <c r="P972" s="2" t="s">
        <v>284</v>
      </c>
      <c r="Q972" s="2" t="s">
        <v>225</v>
      </c>
      <c r="R972" s="2" t="s">
        <v>226</v>
      </c>
      <c r="S972" s="2" t="s">
        <v>5319</v>
      </c>
      <c r="T972" s="2" t="s">
        <v>228</v>
      </c>
      <c r="U972" s="2" t="s">
        <v>452</v>
      </c>
      <c r="V972" s="2" t="s">
        <v>2685</v>
      </c>
      <c r="W972" s="2" t="s">
        <v>1894</v>
      </c>
      <c r="X972" s="2" t="s">
        <v>971</v>
      </c>
      <c r="Y972" s="2" t="s">
        <v>1997</v>
      </c>
      <c r="Z972" s="4"/>
      <c r="AA972" s="4">
        <f>=ROUNDDOWN({0},0)</f>
      </c>
      <c r="AB972" s="5"/>
      <c r="AC972" s="2" t="s">
        <v>226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/>
      <c r="AQ972" s="8"/>
      <c r="AR972" s="4">
        <v>2</v>
      </c>
      <c r="AS972" s="8">
        <v>114.44</v>
      </c>
      <c r="AT972" s="7">
        <v>-1</v>
      </c>
      <c r="AU972" s="7">
        <v>-1</v>
      </c>
      <c r="AV972" s="4"/>
      <c r="AW972" s="8"/>
      <c r="AX972" s="4">
        <v>2</v>
      </c>
      <c r="AY972" s="8">
        <v>114.44</v>
      </c>
      <c r="AZ972" s="7">
        <v>-1</v>
      </c>
      <c r="BA972" s="7">
        <v>-1</v>
      </c>
      <c r="BB972" s="7"/>
      <c r="BC972" s="4"/>
      <c r="BD972" s="8"/>
      <c r="BE972" s="4">
        <v>2</v>
      </c>
      <c r="BF972" s="8">
        <v>114.44</v>
      </c>
      <c r="BG972" s="7">
        <v>-1</v>
      </c>
      <c r="BH972" s="7">
        <v>-1</v>
      </c>
      <c r="BI972" s="7"/>
      <c r="BJ972" s="4"/>
      <c r="BK972" s="8"/>
      <c r="BL972" s="2" t="s">
        <v>2486</v>
      </c>
      <c r="BM972" s="7"/>
      <c r="BN972" s="7"/>
      <c r="BO972" s="4"/>
      <c r="BP972" s="8"/>
      <c r="BQ972" s="4"/>
      <c r="BR972" s="8"/>
      <c r="BS972" s="7"/>
      <c r="BT972" s="7"/>
      <c r="BU972" s="2" t="s">
        <v>1002</v>
      </c>
      <c r="BV972" s="2" t="s">
        <v>237</v>
      </c>
      <c r="BW972" s="2" t="s">
        <v>226</v>
      </c>
      <c r="BX972" s="2" t="s">
        <v>3656</v>
      </c>
      <c r="BY972" s="2" t="s">
        <v>238</v>
      </c>
      <c r="BZ972" s="2" t="s">
        <v>226</v>
      </c>
      <c r="CA972" s="4"/>
      <c r="CB972" s="8"/>
      <c r="CC972" s="4"/>
      <c r="CD972" s="8"/>
      <c r="CE972" s="7"/>
      <c r="CF972" s="7"/>
      <c r="CG972" s="2" t="s">
        <v>239</v>
      </c>
      <c r="CH972" s="2" t="s">
        <v>237</v>
      </c>
      <c r="CI972" s="2" t="s">
        <v>1064</v>
      </c>
      <c r="CJ972" s="2" t="s">
        <v>1812</v>
      </c>
      <c r="CK972" s="2" t="s">
        <v>238</v>
      </c>
      <c r="CL972" s="2" t="s">
        <v>226</v>
      </c>
      <c r="CM972" s="4"/>
      <c r="CN972" s="8"/>
      <c r="CO972" s="4"/>
      <c r="CP972" s="8"/>
      <c r="CQ972" s="7"/>
      <c r="CR972" s="7"/>
      <c r="CS972" s="2" t="s">
        <v>239</v>
      </c>
      <c r="CT972" s="2" t="s">
        <v>237</v>
      </c>
      <c r="CU972" s="2" t="s">
        <v>1020</v>
      </c>
      <c r="CV972" s="2" t="s">
        <v>4742</v>
      </c>
      <c r="CW972" s="2" t="s">
        <v>238</v>
      </c>
      <c r="CX972" s="2" t="s">
        <v>226</v>
      </c>
      <c r="CY972" s="4"/>
      <c r="CZ972" s="8"/>
      <c r="DA972" s="4"/>
      <c r="DB972" s="8"/>
      <c r="DC972" s="7"/>
      <c r="DD972" s="7"/>
      <c r="DE972" s="2" t="s">
        <v>239</v>
      </c>
      <c r="DF972" s="2" t="s">
        <v>237</v>
      </c>
      <c r="DG972" s="2" t="s">
        <v>1812</v>
      </c>
      <c r="DH972" s="2" t="s">
        <v>1986</v>
      </c>
      <c r="DI972" s="2" t="s">
        <v>238</v>
      </c>
      <c r="DJ972" s="2" t="s">
        <v>226</v>
      </c>
      <c r="DK972" s="4"/>
      <c r="DL972" s="8"/>
      <c r="DM972" s="4">
        <v>2</v>
      </c>
      <c r="DN972" s="8">
        <v>114.44</v>
      </c>
      <c r="DO972" s="7">
        <v>-1</v>
      </c>
      <c r="DP972" s="7">
        <v>-1</v>
      </c>
      <c r="DQ972" s="2" t="s">
        <v>239</v>
      </c>
      <c r="DR972" s="2" t="s">
        <v>237</v>
      </c>
      <c r="DS972" s="2" t="s">
        <v>2188</v>
      </c>
      <c r="DT972" s="2" t="s">
        <v>2055</v>
      </c>
      <c r="DU972" s="2" t="s">
        <v>238</v>
      </c>
      <c r="DV972" s="2" t="s">
        <v>226</v>
      </c>
      <c r="DW972" s="4"/>
      <c r="DX972" s="8"/>
      <c r="DY972" s="4"/>
      <c r="DZ972" s="8"/>
      <c r="EA972" s="7"/>
      <c r="EB972" s="7"/>
      <c r="EC972" s="2" t="s">
        <v>239</v>
      </c>
      <c r="ED972" s="2" t="s">
        <v>237</v>
      </c>
      <c r="EE972" s="2" t="s">
        <v>463</v>
      </c>
      <c r="EF972" s="2" t="s">
        <v>414</v>
      </c>
      <c r="EG972" s="2" t="s">
        <v>238</v>
      </c>
      <c r="EH972" s="2" t="s">
        <v>226</v>
      </c>
      <c r="EI972" s="4"/>
      <c r="EJ972" s="8"/>
      <c r="EK972" s="4"/>
      <c r="EL972" s="8"/>
      <c r="EM972" s="7"/>
      <c r="EN972" s="7"/>
      <c r="EO972" s="2" t="s">
        <v>239</v>
      </c>
      <c r="EP972" s="2" t="s">
        <v>237</v>
      </c>
      <c r="EQ972" s="2" t="s">
        <v>1452</v>
      </c>
      <c r="ER972" s="2" t="s">
        <v>1112</v>
      </c>
      <c r="ES972" s="2" t="s">
        <v>238</v>
      </c>
      <c r="ET972" s="2" t="s">
        <v>226</v>
      </c>
      <c r="EU972" s="4"/>
      <c r="EV972" s="8"/>
      <c r="EW972" s="4"/>
      <c r="EX972" s="8"/>
      <c r="EY972" s="7"/>
      <c r="EZ972" s="7"/>
      <c r="FA972" s="2" t="s">
        <v>239</v>
      </c>
      <c r="FB972" s="2" t="s">
        <v>237</v>
      </c>
      <c r="FC972" s="2" t="s">
        <v>1115</v>
      </c>
      <c r="FD972" s="2" t="s">
        <v>1129</v>
      </c>
      <c r="FE972" s="2" t="s">
        <v>238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239</v>
      </c>
      <c r="FN972" s="2" t="s">
        <v>237</v>
      </c>
      <c r="FO972" s="2" t="s">
        <v>1541</v>
      </c>
      <c r="FP972" s="2" t="s">
        <v>1103</v>
      </c>
      <c r="FQ972" s="2" t="s">
        <v>238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226</v>
      </c>
      <c r="FZ972" s="2" t="s">
        <v>226</v>
      </c>
      <c r="GA972" s="2" t="s">
        <v>226</v>
      </c>
      <c r="GB972" s="2" t="s">
        <v>226</v>
      </c>
      <c r="GC972" s="2" t="s">
        <v>226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252</v>
      </c>
      <c r="GL972" s="2" t="s">
        <v>237</v>
      </c>
      <c r="GM972" s="2" t="s">
        <v>226</v>
      </c>
      <c r="GN972" s="2" t="s">
        <v>226</v>
      </c>
      <c r="GO972" s="2" t="s">
        <v>238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239</v>
      </c>
      <c r="GX972" s="2" t="s">
        <v>237</v>
      </c>
      <c r="GY972" s="2" t="s">
        <v>3222</v>
      </c>
      <c r="GZ972" s="2" t="s">
        <v>1518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252</v>
      </c>
      <c r="HJ972" s="2" t="s">
        <v>237</v>
      </c>
      <c r="HK972" s="2" t="s">
        <v>226</v>
      </c>
      <c r="HL972" s="2" t="s">
        <v>226</v>
      </c>
      <c r="HM972" s="2" t="s">
        <v>238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239</v>
      </c>
      <c r="HV972" s="2" t="s">
        <v>237</v>
      </c>
      <c r="HW972" s="2" t="s">
        <v>1855</v>
      </c>
      <c r="HX972" s="2" t="s">
        <v>3019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252</v>
      </c>
      <c r="IH972" s="2" t="s">
        <v>237</v>
      </c>
      <c r="II972" s="2" t="s">
        <v>226</v>
      </c>
      <c r="IJ972" s="2" t="s">
        <v>226</v>
      </c>
      <c r="IK972" s="2" t="s">
        <v>238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226</v>
      </c>
      <c r="IT972" s="2" t="s">
        <v>226</v>
      </c>
      <c r="IU972" s="2" t="s">
        <v>226</v>
      </c>
      <c r="IV972" s="2" t="s">
        <v>226</v>
      </c>
      <c r="IW972" s="2" t="s">
        <v>226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252</v>
      </c>
      <c r="JF972" s="2" t="s">
        <v>237</v>
      </c>
      <c r="JG972" s="2" t="s">
        <v>226</v>
      </c>
      <c r="JH972" s="2" t="s">
        <v>226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252</v>
      </c>
      <c r="JR972" s="2" t="s">
        <v>237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237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337</v>
      </c>
      <c r="KP972" s="2" t="s">
        <v>237</v>
      </c>
      <c r="KQ972" s="2" t="s">
        <v>226</v>
      </c>
      <c r="KR972" s="2" t="s">
        <v>226</v>
      </c>
      <c r="KS972" s="2" t="s">
        <v>238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252</v>
      </c>
      <c r="LB972" s="2" t="s">
        <v>237</v>
      </c>
      <c r="LC972" s="2" t="s">
        <v>226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252</v>
      </c>
      <c r="LN972" s="2" t="s">
        <v>237</v>
      </c>
      <c r="LO972" s="2" t="s">
        <v>226</v>
      </c>
      <c r="LP972" s="2" t="s">
        <v>226</v>
      </c>
      <c r="LQ972" s="2" t="s">
        <v>238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226</v>
      </c>
      <c r="ML972" s="2" t="s">
        <v>226</v>
      </c>
      <c r="MM972" s="2" t="s">
        <v>226</v>
      </c>
      <c r="MN972" s="2" t="s">
        <v>226</v>
      </c>
      <c r="MO972" s="2" t="s">
        <v>226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252</v>
      </c>
      <c r="MX972" s="2" t="s">
        <v>237</v>
      </c>
      <c r="MY972" s="2" t="s">
        <v>226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239</v>
      </c>
      <c r="NJ972" s="2" t="s">
        <v>237</v>
      </c>
      <c r="NK972" s="2" t="s">
        <v>3360</v>
      </c>
      <c r="NL972" s="2" t="s">
        <v>5692</v>
      </c>
      <c r="NM972" s="2" t="s">
        <v>238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239</v>
      </c>
      <c r="NV972" s="2" t="s">
        <v>237</v>
      </c>
      <c r="NW972" s="2" t="s">
        <v>1027</v>
      </c>
      <c r="NX972" s="2" t="s">
        <v>3316</v>
      </c>
      <c r="NY972" s="2" t="s">
        <v>238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252</v>
      </c>
      <c r="OH972" s="2" t="s">
        <v>237</v>
      </c>
      <c r="OI972" s="2" t="s">
        <v>226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252</v>
      </c>
      <c r="OT972" s="2" t="s">
        <v>237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226</v>
      </c>
      <c r="PF972" s="2" t="s">
        <v>226</v>
      </c>
      <c r="PG972" s="2" t="s">
        <v>226</v>
      </c>
      <c r="PH972" s="2" t="s">
        <v>226</v>
      </c>
      <c r="PI972" s="2" t="s">
        <v>226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226</v>
      </c>
      <c r="PR972" s="2" t="s">
        <v>226</v>
      </c>
      <c r="PS972" s="2" t="s">
        <v>226</v>
      </c>
      <c r="PT972" s="2" t="s">
        <v>226</v>
      </c>
      <c r="PU972" s="2" t="s">
        <v>226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226</v>
      </c>
      <c r="QD972" s="2" t="s">
        <v>226</v>
      </c>
      <c r="QE972" s="2" t="s">
        <v>226</v>
      </c>
      <c r="QF972" s="2" t="s">
        <v>226</v>
      </c>
      <c r="QG972" s="2" t="s">
        <v>226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239</v>
      </c>
      <c r="QP972" s="2" t="s">
        <v>237</v>
      </c>
      <c r="QQ972" s="2" t="s">
        <v>4019</v>
      </c>
      <c r="QR972" s="2" t="s">
        <v>226</v>
      </c>
      <c r="QS972" s="2" t="s">
        <v>238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266</v>
      </c>
      <c r="RB972" s="2" t="s">
        <v>237</v>
      </c>
      <c r="RC972" s="2" t="s">
        <v>226</v>
      </c>
      <c r="RD972" s="2" t="s">
        <v>226</v>
      </c>
      <c r="RE972" s="2" t="s">
        <v>238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226</v>
      </c>
      <c r="RN972" s="2" t="s">
        <v>226</v>
      </c>
      <c r="RO972" s="2" t="s">
        <v>226</v>
      </c>
      <c r="RP972" s="2" t="s">
        <v>226</v>
      </c>
      <c r="RQ972" s="2" t="s">
        <v>226</v>
      </c>
      <c r="RR972" s="2" t="s">
        <v>226</v>
      </c>
      <c r="RS972" s="4"/>
      <c r="RT972" s="8"/>
      <c r="RU972" s="4"/>
      <c r="RV972" s="8"/>
      <c r="RW972" s="7"/>
      <c r="RX972" s="7"/>
      <c r="RY972" s="2" t="s">
        <v>239</v>
      </c>
      <c r="RZ972" s="2" t="s">
        <v>237</v>
      </c>
      <c r="SA972" s="2" t="s">
        <v>1125</v>
      </c>
      <c r="SB972" s="2" t="s">
        <v>3507</v>
      </c>
      <c r="SC972" s="2" t="s">
        <v>238</v>
      </c>
      <c r="SD972" s="2" t="s">
        <v>226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</row>
    <row r="973">
      <c r="A973" s="2" t="s">
        <v>5693</v>
      </c>
      <c r="B973" s="2" t="s">
        <v>577</v>
      </c>
      <c r="C973" s="2" t="s">
        <v>5194</v>
      </c>
      <c r="D973" s="2" t="s">
        <v>486</v>
      </c>
      <c r="E973" s="2" t="s">
        <v>3495</v>
      </c>
      <c r="F973" s="2" t="s">
        <v>5401</v>
      </c>
      <c r="G973" s="2" t="s">
        <v>5402</v>
      </c>
      <c r="H973" s="2" t="s">
        <v>5403</v>
      </c>
      <c r="I973" s="2" t="s">
        <v>5694</v>
      </c>
      <c r="J973" s="2" t="s">
        <v>221</v>
      </c>
      <c r="K973" s="2" t="s">
        <v>405</v>
      </c>
      <c r="L973" s="3">
        <v>52.8</v>
      </c>
      <c r="M973" s="3">
        <v>55.44</v>
      </c>
      <c r="N973" s="3">
        <v>109.99</v>
      </c>
      <c r="O973" s="2" t="s">
        <v>283</v>
      </c>
      <c r="P973" s="2" t="s">
        <v>369</v>
      </c>
      <c r="Q973" s="2" t="s">
        <v>225</v>
      </c>
      <c r="R973" s="2" t="s">
        <v>226</v>
      </c>
      <c r="S973" s="2" t="s">
        <v>5405</v>
      </c>
      <c r="T973" s="2" t="s">
        <v>228</v>
      </c>
      <c r="U973" s="2" t="s">
        <v>452</v>
      </c>
      <c r="V973" s="2" t="s">
        <v>1893</v>
      </c>
      <c r="W973" s="2" t="s">
        <v>1894</v>
      </c>
      <c r="X973" s="2" t="s">
        <v>1578</v>
      </c>
      <c r="Y973" s="2" t="s">
        <v>564</v>
      </c>
      <c r="Z973" s="4"/>
      <c r="AA973" s="4">
        <f>=ROUNDDOWN({0},0)</f>
      </c>
      <c r="AB973" s="5">
        <v>0.5</v>
      </c>
      <c r="AC973" s="2" t="s">
        <v>226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/>
      <c r="AQ973" s="8"/>
      <c r="AR973" s="4">
        <v>11</v>
      </c>
      <c r="AS973" s="8">
        <v>599.31</v>
      </c>
      <c r="AT973" s="7">
        <v>-1</v>
      </c>
      <c r="AU973" s="7">
        <v>-1</v>
      </c>
      <c r="AV973" s="4" t="s">
        <v>226</v>
      </c>
      <c r="AW973" s="8" t="s">
        <v>226</v>
      </c>
      <c r="AX973" s="4">
        <v>38</v>
      </c>
      <c r="AY973" s="8">
        <v>2249.52</v>
      </c>
      <c r="AZ973" s="7" t="s">
        <v>226</v>
      </c>
      <c r="BA973" s="7" t="s">
        <v>226</v>
      </c>
      <c r="BB973" s="7"/>
      <c r="BC973" s="4" t="s">
        <v>226</v>
      </c>
      <c r="BD973" s="8" t="s">
        <v>226</v>
      </c>
      <c r="BE973" s="4">
        <v>38</v>
      </c>
      <c r="BF973" s="8">
        <v>2249.52</v>
      </c>
      <c r="BG973" s="7" t="s">
        <v>226</v>
      </c>
      <c r="BH973" s="7" t="s">
        <v>226</v>
      </c>
      <c r="BI973" s="7"/>
      <c r="BJ973" s="4"/>
      <c r="BK973" s="8"/>
      <c r="BL973" s="2" t="s">
        <v>5695</v>
      </c>
      <c r="BM973" s="7"/>
      <c r="BN973" s="7"/>
      <c r="BO973" s="4"/>
      <c r="BP973" s="8"/>
      <c r="BQ973" s="4"/>
      <c r="BR973" s="8"/>
      <c r="BS973" s="7"/>
      <c r="BT973" s="7"/>
      <c r="BU973" s="2" t="s">
        <v>1002</v>
      </c>
      <c r="BV973" s="2" t="s">
        <v>237</v>
      </c>
      <c r="BW973" s="2" t="s">
        <v>226</v>
      </c>
      <c r="BX973" s="2" t="s">
        <v>1073</v>
      </c>
      <c r="BY973" s="2" t="s">
        <v>238</v>
      </c>
      <c r="BZ973" s="2" t="s">
        <v>226</v>
      </c>
      <c r="CA973" s="4"/>
      <c r="CB973" s="8"/>
      <c r="CC973" s="4"/>
      <c r="CD973" s="8"/>
      <c r="CE973" s="7"/>
      <c r="CF973" s="7"/>
      <c r="CG973" s="2" t="s">
        <v>239</v>
      </c>
      <c r="CH973" s="2" t="s">
        <v>237</v>
      </c>
      <c r="CI973" s="2" t="s">
        <v>976</v>
      </c>
      <c r="CJ973" s="2" t="s">
        <v>2066</v>
      </c>
      <c r="CK973" s="2" t="s">
        <v>238</v>
      </c>
      <c r="CL973" s="2" t="s">
        <v>226</v>
      </c>
      <c r="CM973" s="4"/>
      <c r="CN973" s="8"/>
      <c r="CO973" s="4">
        <v>2</v>
      </c>
      <c r="CP973" s="8">
        <v>113.78</v>
      </c>
      <c r="CQ973" s="7">
        <v>-1</v>
      </c>
      <c r="CR973" s="7">
        <v>-1</v>
      </c>
      <c r="CS973" s="2" t="s">
        <v>239</v>
      </c>
      <c r="CT973" s="2" t="s">
        <v>237</v>
      </c>
      <c r="CU973" s="2" t="s">
        <v>1818</v>
      </c>
      <c r="CV973" s="2" t="s">
        <v>2200</v>
      </c>
      <c r="CW973" s="2" t="s">
        <v>238</v>
      </c>
      <c r="CX973" s="2" t="s">
        <v>226</v>
      </c>
      <c r="CY973" s="4"/>
      <c r="CZ973" s="8"/>
      <c r="DA973" s="4">
        <v>3</v>
      </c>
      <c r="DB973" s="8">
        <v>161.7</v>
      </c>
      <c r="DC973" s="7">
        <v>-1</v>
      </c>
      <c r="DD973" s="7">
        <v>-1</v>
      </c>
      <c r="DE973" s="2" t="s">
        <v>239</v>
      </c>
      <c r="DF973" s="2" t="s">
        <v>237</v>
      </c>
      <c r="DG973" s="2" t="s">
        <v>1812</v>
      </c>
      <c r="DH973" s="2" t="s">
        <v>3251</v>
      </c>
      <c r="DI973" s="2" t="s">
        <v>238</v>
      </c>
      <c r="DJ973" s="2" t="s">
        <v>226</v>
      </c>
      <c r="DK973" s="4"/>
      <c r="DL973" s="8"/>
      <c r="DM973" s="4"/>
      <c r="DN973" s="8"/>
      <c r="DO973" s="7"/>
      <c r="DP973" s="7"/>
      <c r="DQ973" s="2" t="s">
        <v>239</v>
      </c>
      <c r="DR973" s="2" t="s">
        <v>237</v>
      </c>
      <c r="DS973" s="2" t="s">
        <v>2322</v>
      </c>
      <c r="DT973" s="2" t="s">
        <v>1997</v>
      </c>
      <c r="DU973" s="2" t="s">
        <v>238</v>
      </c>
      <c r="DV973" s="2" t="s">
        <v>226</v>
      </c>
      <c r="DW973" s="4"/>
      <c r="DX973" s="8"/>
      <c r="DY973" s="4"/>
      <c r="DZ973" s="8"/>
      <c r="EA973" s="7"/>
      <c r="EB973" s="7"/>
      <c r="EC973" s="2" t="s">
        <v>239</v>
      </c>
      <c r="ED973" s="2" t="s">
        <v>237</v>
      </c>
      <c r="EE973" s="2" t="s">
        <v>1228</v>
      </c>
      <c r="EF973" s="2" t="s">
        <v>1233</v>
      </c>
      <c r="EG973" s="2" t="s">
        <v>238</v>
      </c>
      <c r="EH973" s="2" t="s">
        <v>226</v>
      </c>
      <c r="EI973" s="4"/>
      <c r="EJ973" s="8"/>
      <c r="EK973" s="4">
        <v>5</v>
      </c>
      <c r="EL973" s="8">
        <v>268.4</v>
      </c>
      <c r="EM973" s="7">
        <v>-1</v>
      </c>
      <c r="EN973" s="7">
        <v>-1</v>
      </c>
      <c r="EO973" s="2" t="s">
        <v>239</v>
      </c>
      <c r="EP973" s="2" t="s">
        <v>237</v>
      </c>
      <c r="EQ973" s="2" t="s">
        <v>3215</v>
      </c>
      <c r="ER973" s="2" t="s">
        <v>1985</v>
      </c>
      <c r="ES973" s="2" t="s">
        <v>238</v>
      </c>
      <c r="ET973" s="2" t="s">
        <v>226</v>
      </c>
      <c r="EU973" s="4"/>
      <c r="EV973" s="8"/>
      <c r="EW973" s="4">
        <v>1</v>
      </c>
      <c r="EX973" s="8">
        <v>55.43</v>
      </c>
      <c r="EY973" s="7">
        <v>-1</v>
      </c>
      <c r="EZ973" s="7">
        <v>-1</v>
      </c>
      <c r="FA973" s="2" t="s">
        <v>239</v>
      </c>
      <c r="FB973" s="2" t="s">
        <v>237</v>
      </c>
      <c r="FC973" s="2" t="s">
        <v>1115</v>
      </c>
      <c r="FD973" s="2" t="s">
        <v>1833</v>
      </c>
      <c r="FE973" s="2" t="s">
        <v>238</v>
      </c>
      <c r="FF973" s="2" t="s">
        <v>226</v>
      </c>
      <c r="FG973" s="4"/>
      <c r="FH973" s="8"/>
      <c r="FI973" s="4"/>
      <c r="FJ973" s="8"/>
      <c r="FK973" s="7"/>
      <c r="FL973" s="7"/>
      <c r="FM973" s="2" t="s">
        <v>239</v>
      </c>
      <c r="FN973" s="2" t="s">
        <v>237</v>
      </c>
      <c r="FO973" s="2" t="s">
        <v>5213</v>
      </c>
      <c r="FP973" s="2" t="s">
        <v>1809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226</v>
      </c>
      <c r="FZ973" s="2" t="s">
        <v>226</v>
      </c>
      <c r="GA973" s="2" t="s">
        <v>226</v>
      </c>
      <c r="GB973" s="2" t="s">
        <v>226</v>
      </c>
      <c r="GC973" s="2" t="s">
        <v>226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252</v>
      </c>
      <c r="GL973" s="2" t="s">
        <v>237</v>
      </c>
      <c r="GM973" s="2" t="s">
        <v>226</v>
      </c>
      <c r="GN973" s="2" t="s">
        <v>226</v>
      </c>
      <c r="GO973" s="2" t="s">
        <v>238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239</v>
      </c>
      <c r="GX973" s="2" t="s">
        <v>237</v>
      </c>
      <c r="GY973" s="2" t="s">
        <v>3222</v>
      </c>
      <c r="GZ973" s="2" t="s">
        <v>1837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252</v>
      </c>
      <c r="HJ973" s="2" t="s">
        <v>237</v>
      </c>
      <c r="HK973" s="2" t="s">
        <v>226</v>
      </c>
      <c r="HL973" s="2" t="s">
        <v>226</v>
      </c>
      <c r="HM973" s="2" t="s">
        <v>238</v>
      </c>
      <c r="HN973" s="2" t="s">
        <v>226</v>
      </c>
      <c r="HO973" s="4"/>
      <c r="HP973" s="8"/>
      <c r="HQ973" s="4"/>
      <c r="HR973" s="8"/>
      <c r="HS973" s="7"/>
      <c r="HT973" s="7"/>
      <c r="HU973" s="2" t="s">
        <v>239</v>
      </c>
      <c r="HV973" s="2" t="s">
        <v>237</v>
      </c>
      <c r="HW973" s="2" t="s">
        <v>981</v>
      </c>
      <c r="HX973" s="2" t="s">
        <v>3431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252</v>
      </c>
      <c r="IH973" s="2" t="s">
        <v>237</v>
      </c>
      <c r="II973" s="2" t="s">
        <v>226</v>
      </c>
      <c r="IJ973" s="2" t="s">
        <v>226</v>
      </c>
      <c r="IK973" s="2" t="s">
        <v>238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226</v>
      </c>
      <c r="IT973" s="2" t="s">
        <v>226</v>
      </c>
      <c r="IU973" s="2" t="s">
        <v>226</v>
      </c>
      <c r="IV973" s="2" t="s">
        <v>226</v>
      </c>
      <c r="IW973" s="2" t="s">
        <v>226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239</v>
      </c>
      <c r="JF973" s="2" t="s">
        <v>237</v>
      </c>
      <c r="JG973" s="2" t="s">
        <v>814</v>
      </c>
      <c r="JH973" s="2" t="s">
        <v>1166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252</v>
      </c>
      <c r="JR973" s="2" t="s">
        <v>237</v>
      </c>
      <c r="JS973" s="2" t="s">
        <v>226</v>
      </c>
      <c r="JT973" s="2" t="s">
        <v>226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237</v>
      </c>
      <c r="KE973" s="2" t="s">
        <v>226</v>
      </c>
      <c r="KF973" s="2" t="s">
        <v>226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337</v>
      </c>
      <c r="KP973" s="2" t="s">
        <v>237</v>
      </c>
      <c r="KQ973" s="2" t="s">
        <v>226</v>
      </c>
      <c r="KR973" s="2" t="s">
        <v>226</v>
      </c>
      <c r="KS973" s="2" t="s">
        <v>238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239</v>
      </c>
      <c r="LB973" s="2" t="s">
        <v>237</v>
      </c>
      <c r="LC973" s="2" t="s">
        <v>1132</v>
      </c>
      <c r="LD973" s="2" t="s">
        <v>1800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252</v>
      </c>
      <c r="LN973" s="2" t="s">
        <v>237</v>
      </c>
      <c r="LO973" s="2" t="s">
        <v>226</v>
      </c>
      <c r="LP973" s="2" t="s">
        <v>226</v>
      </c>
      <c r="LQ973" s="2" t="s">
        <v>238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226</v>
      </c>
      <c r="LZ973" s="2" t="s">
        <v>226</v>
      </c>
      <c r="MA973" s="2" t="s">
        <v>226</v>
      </c>
      <c r="MB973" s="2" t="s">
        <v>226</v>
      </c>
      <c r="MC973" s="2" t="s">
        <v>226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226</v>
      </c>
      <c r="ML973" s="2" t="s">
        <v>226</v>
      </c>
      <c r="MM973" s="2" t="s">
        <v>226</v>
      </c>
      <c r="MN973" s="2" t="s">
        <v>226</v>
      </c>
      <c r="MO973" s="2" t="s">
        <v>226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252</v>
      </c>
      <c r="MX973" s="2" t="s">
        <v>237</v>
      </c>
      <c r="MY973" s="2" t="s">
        <v>226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239</v>
      </c>
      <c r="NJ973" s="2" t="s">
        <v>237</v>
      </c>
      <c r="NK973" s="2" t="s">
        <v>1395</v>
      </c>
      <c r="NL973" s="2" t="s">
        <v>4375</v>
      </c>
      <c r="NM973" s="2" t="s">
        <v>238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239</v>
      </c>
      <c r="NV973" s="2" t="s">
        <v>237</v>
      </c>
      <c r="NW973" s="2" t="s">
        <v>1092</v>
      </c>
      <c r="NX973" s="2" t="s">
        <v>1073</v>
      </c>
      <c r="NY973" s="2" t="s">
        <v>238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252</v>
      </c>
      <c r="OH973" s="2" t="s">
        <v>237</v>
      </c>
      <c r="OI973" s="2" t="s">
        <v>226</v>
      </c>
      <c r="OJ973" s="2" t="s">
        <v>226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252</v>
      </c>
      <c r="OT973" s="2" t="s">
        <v>237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226</v>
      </c>
      <c r="PF973" s="2" t="s">
        <v>226</v>
      </c>
      <c r="PG973" s="2" t="s">
        <v>226</v>
      </c>
      <c r="PH973" s="2" t="s">
        <v>226</v>
      </c>
      <c r="PI973" s="2" t="s">
        <v>226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226</v>
      </c>
      <c r="PR973" s="2" t="s">
        <v>226</v>
      </c>
      <c r="PS973" s="2" t="s">
        <v>226</v>
      </c>
      <c r="PT973" s="2" t="s">
        <v>226</v>
      </c>
      <c r="PU973" s="2" t="s">
        <v>226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226</v>
      </c>
      <c r="QD973" s="2" t="s">
        <v>226</v>
      </c>
      <c r="QE973" s="2" t="s">
        <v>226</v>
      </c>
      <c r="QF973" s="2" t="s">
        <v>226</v>
      </c>
      <c r="QG973" s="2" t="s">
        <v>226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239</v>
      </c>
      <c r="QP973" s="2" t="s">
        <v>237</v>
      </c>
      <c r="QQ973" s="2" t="s">
        <v>1997</v>
      </c>
      <c r="QR973" s="2" t="s">
        <v>1452</v>
      </c>
      <c r="QS973" s="2" t="s">
        <v>238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266</v>
      </c>
      <c r="RB973" s="2" t="s">
        <v>237</v>
      </c>
      <c r="RC973" s="2" t="s">
        <v>226</v>
      </c>
      <c r="RD973" s="2" t="s">
        <v>226</v>
      </c>
      <c r="RE973" s="2" t="s">
        <v>238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226</v>
      </c>
      <c r="RN973" s="2" t="s">
        <v>226</v>
      </c>
      <c r="RO973" s="2" t="s">
        <v>226</v>
      </c>
      <c r="RP973" s="2" t="s">
        <v>226</v>
      </c>
      <c r="RQ973" s="2" t="s">
        <v>226</v>
      </c>
      <c r="RR973" s="2" t="s">
        <v>226</v>
      </c>
      <c r="RS973" s="4"/>
      <c r="RT973" s="8"/>
      <c r="RU973" s="4"/>
      <c r="RV973" s="8"/>
      <c r="RW973" s="7"/>
      <c r="RX973" s="7"/>
      <c r="RY973" s="2" t="s">
        <v>236</v>
      </c>
      <c r="RZ973" s="2" t="s">
        <v>237</v>
      </c>
      <c r="SA973" s="2" t="s">
        <v>843</v>
      </c>
      <c r="SB973" s="2" t="s">
        <v>226</v>
      </c>
      <c r="SC973" s="2" t="s">
        <v>238</v>
      </c>
      <c r="SD973" s="2" t="s">
        <v>226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</row>
    <row r="974">
      <c r="A974" s="2" t="s">
        <v>5696</v>
      </c>
      <c r="B974" s="2" t="s">
        <v>577</v>
      </c>
      <c r="C974" s="2" t="s">
        <v>5194</v>
      </c>
      <c r="D974" s="2" t="s">
        <v>486</v>
      </c>
      <c r="E974" s="2" t="s">
        <v>3495</v>
      </c>
      <c r="F974" s="2" t="s">
        <v>5401</v>
      </c>
      <c r="G974" s="2" t="s">
        <v>5402</v>
      </c>
      <c r="H974" s="2" t="s">
        <v>5403</v>
      </c>
      <c r="I974" s="2" t="s">
        <v>5694</v>
      </c>
      <c r="J974" s="2" t="s">
        <v>268</v>
      </c>
      <c r="K974" s="2" t="s">
        <v>405</v>
      </c>
      <c r="L974" s="3">
        <v>57.6</v>
      </c>
      <c r="M974" s="3">
        <v>60.48</v>
      </c>
      <c r="N974" s="3">
        <v>119.99</v>
      </c>
      <c r="O974" s="2" t="s">
        <v>283</v>
      </c>
      <c r="P974" s="2" t="s">
        <v>369</v>
      </c>
      <c r="Q974" s="2" t="s">
        <v>225</v>
      </c>
      <c r="R974" s="2" t="s">
        <v>226</v>
      </c>
      <c r="S974" s="2" t="s">
        <v>5405</v>
      </c>
      <c r="T974" s="2" t="s">
        <v>228</v>
      </c>
      <c r="U974" s="2" t="s">
        <v>452</v>
      </c>
      <c r="V974" s="2" t="s">
        <v>1893</v>
      </c>
      <c r="W974" s="2" t="s">
        <v>1894</v>
      </c>
      <c r="X974" s="2" t="s">
        <v>1578</v>
      </c>
      <c r="Y974" s="2" t="s">
        <v>564</v>
      </c>
      <c r="Z974" s="4"/>
      <c r="AA974" s="4">
        <f>=ROUNDDOWN({0},0)</f>
      </c>
      <c r="AB974" s="5"/>
      <c r="AC974" s="2" t="s">
        <v>226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/>
      <c r="AQ974" s="8"/>
      <c r="AR974" s="4">
        <v>27</v>
      </c>
      <c r="AS974" s="8">
        <v>1650.21</v>
      </c>
      <c r="AT974" s="7">
        <v>-1</v>
      </c>
      <c r="AU974" s="7">
        <v>-1</v>
      </c>
      <c r="AV974" s="4" t="s">
        <v>226</v>
      </c>
      <c r="AW974" s="8" t="s">
        <v>226</v>
      </c>
      <c r="AX974" s="4" t="s">
        <v>226</v>
      </c>
      <c r="AY974" s="8" t="s">
        <v>226</v>
      </c>
      <c r="AZ974" s="7" t="s">
        <v>226</v>
      </c>
      <c r="BA974" s="7" t="s">
        <v>226</v>
      </c>
      <c r="BB974" s="7"/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/>
      <c r="BJ974" s="4"/>
      <c r="BK974" s="8"/>
      <c r="BL974" s="2" t="s">
        <v>5697</v>
      </c>
      <c r="BM974" s="7"/>
      <c r="BN974" s="7"/>
      <c r="BO974" s="4"/>
      <c r="BP974" s="8"/>
      <c r="BQ974" s="4"/>
      <c r="BR974" s="8"/>
      <c r="BS974" s="7"/>
      <c r="BT974" s="7"/>
      <c r="BU974" s="2" t="s">
        <v>1002</v>
      </c>
      <c r="BV974" s="2" t="s">
        <v>237</v>
      </c>
      <c r="BW974" s="2" t="s">
        <v>226</v>
      </c>
      <c r="BX974" s="2" t="s">
        <v>1073</v>
      </c>
      <c r="BY974" s="2" t="s">
        <v>238</v>
      </c>
      <c r="BZ974" s="2" t="s">
        <v>226</v>
      </c>
      <c r="CA974" s="4"/>
      <c r="CB974" s="8"/>
      <c r="CC974" s="4">
        <v>2</v>
      </c>
      <c r="CD974" s="8">
        <v>119.2</v>
      </c>
      <c r="CE974" s="7">
        <v>-1</v>
      </c>
      <c r="CF974" s="7">
        <v>-1</v>
      </c>
      <c r="CG974" s="2" t="s">
        <v>239</v>
      </c>
      <c r="CH974" s="2" t="s">
        <v>237</v>
      </c>
      <c r="CI974" s="2" t="s">
        <v>976</v>
      </c>
      <c r="CJ974" s="2" t="s">
        <v>1975</v>
      </c>
      <c r="CK974" s="2" t="s">
        <v>238</v>
      </c>
      <c r="CL974" s="2" t="s">
        <v>226</v>
      </c>
      <c r="CM974" s="4"/>
      <c r="CN974" s="8"/>
      <c r="CO974" s="4">
        <v>14</v>
      </c>
      <c r="CP974" s="8">
        <v>876.12</v>
      </c>
      <c r="CQ974" s="7">
        <v>-1</v>
      </c>
      <c r="CR974" s="7">
        <v>-1</v>
      </c>
      <c r="CS974" s="2" t="s">
        <v>239</v>
      </c>
      <c r="CT974" s="2" t="s">
        <v>237</v>
      </c>
      <c r="CU974" s="2" t="s">
        <v>1818</v>
      </c>
      <c r="CV974" s="2" t="s">
        <v>2034</v>
      </c>
      <c r="CW974" s="2" t="s">
        <v>238</v>
      </c>
      <c r="CX974" s="2" t="s">
        <v>226</v>
      </c>
      <c r="CY974" s="4"/>
      <c r="CZ974" s="8"/>
      <c r="DA974" s="4">
        <v>5</v>
      </c>
      <c r="DB974" s="8">
        <v>294</v>
      </c>
      <c r="DC974" s="7">
        <v>-1</v>
      </c>
      <c r="DD974" s="7">
        <v>-1</v>
      </c>
      <c r="DE974" s="2" t="s">
        <v>239</v>
      </c>
      <c r="DF974" s="2" t="s">
        <v>237</v>
      </c>
      <c r="DG974" s="2" t="s">
        <v>1812</v>
      </c>
      <c r="DH974" s="2" t="s">
        <v>1025</v>
      </c>
      <c r="DI974" s="2" t="s">
        <v>238</v>
      </c>
      <c r="DJ974" s="2" t="s">
        <v>226</v>
      </c>
      <c r="DK974" s="4"/>
      <c r="DL974" s="8"/>
      <c r="DM974" s="4">
        <v>2</v>
      </c>
      <c r="DN974" s="8">
        <v>117.78</v>
      </c>
      <c r="DO974" s="7">
        <v>-1</v>
      </c>
      <c r="DP974" s="7">
        <v>-1</v>
      </c>
      <c r="DQ974" s="2" t="s">
        <v>239</v>
      </c>
      <c r="DR974" s="2" t="s">
        <v>237</v>
      </c>
      <c r="DS974" s="2" t="s">
        <v>2322</v>
      </c>
      <c r="DT974" s="2" t="s">
        <v>4375</v>
      </c>
      <c r="DU974" s="2" t="s">
        <v>238</v>
      </c>
      <c r="DV974" s="2" t="s">
        <v>226</v>
      </c>
      <c r="DW974" s="4"/>
      <c r="DX974" s="8"/>
      <c r="DY974" s="4"/>
      <c r="DZ974" s="8"/>
      <c r="EA974" s="7"/>
      <c r="EB974" s="7"/>
      <c r="EC974" s="2" t="s">
        <v>239</v>
      </c>
      <c r="ED974" s="2" t="s">
        <v>237</v>
      </c>
      <c r="EE974" s="2" t="s">
        <v>1228</v>
      </c>
      <c r="EF974" s="2" t="s">
        <v>1233</v>
      </c>
      <c r="EG974" s="2" t="s">
        <v>238</v>
      </c>
      <c r="EH974" s="2" t="s">
        <v>226</v>
      </c>
      <c r="EI974" s="4"/>
      <c r="EJ974" s="8"/>
      <c r="EK974" s="4"/>
      <c r="EL974" s="8"/>
      <c r="EM974" s="7"/>
      <c r="EN974" s="7"/>
      <c r="EO974" s="2" t="s">
        <v>239</v>
      </c>
      <c r="EP974" s="2" t="s">
        <v>237</v>
      </c>
      <c r="EQ974" s="2" t="s">
        <v>3215</v>
      </c>
      <c r="ER974" s="2" t="s">
        <v>977</v>
      </c>
      <c r="ES974" s="2" t="s">
        <v>238</v>
      </c>
      <c r="ET974" s="2" t="s">
        <v>226</v>
      </c>
      <c r="EU974" s="4"/>
      <c r="EV974" s="8"/>
      <c r="EW974" s="4">
        <v>1</v>
      </c>
      <c r="EX974" s="8">
        <v>60.47</v>
      </c>
      <c r="EY974" s="7">
        <v>-1</v>
      </c>
      <c r="EZ974" s="7">
        <v>-1</v>
      </c>
      <c r="FA974" s="2" t="s">
        <v>239</v>
      </c>
      <c r="FB974" s="2" t="s">
        <v>237</v>
      </c>
      <c r="FC974" s="2" t="s">
        <v>1115</v>
      </c>
      <c r="FD974" s="2" t="s">
        <v>999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239</v>
      </c>
      <c r="FN974" s="2" t="s">
        <v>237</v>
      </c>
      <c r="FO974" s="2" t="s">
        <v>5213</v>
      </c>
      <c r="FP974" s="2" t="s">
        <v>1666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226</v>
      </c>
      <c r="FZ974" s="2" t="s">
        <v>226</v>
      </c>
      <c r="GA974" s="2" t="s">
        <v>226</v>
      </c>
      <c r="GB974" s="2" t="s">
        <v>226</v>
      </c>
      <c r="GC974" s="2" t="s">
        <v>226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252</v>
      </c>
      <c r="GL974" s="2" t="s">
        <v>237</v>
      </c>
      <c r="GM974" s="2" t="s">
        <v>226</v>
      </c>
      <c r="GN974" s="2" t="s">
        <v>226</v>
      </c>
      <c r="GO974" s="2" t="s">
        <v>238</v>
      </c>
      <c r="GP974" s="2" t="s">
        <v>226</v>
      </c>
      <c r="GQ974" s="4"/>
      <c r="GR974" s="8"/>
      <c r="GS974" s="4">
        <v>2</v>
      </c>
      <c r="GT974" s="8">
        <v>121.66</v>
      </c>
      <c r="GU974" s="7">
        <v>-1</v>
      </c>
      <c r="GV974" s="7">
        <v>-1</v>
      </c>
      <c r="GW974" s="2" t="s">
        <v>239</v>
      </c>
      <c r="GX974" s="2" t="s">
        <v>237</v>
      </c>
      <c r="GY974" s="2" t="s">
        <v>3222</v>
      </c>
      <c r="GZ974" s="2" t="s">
        <v>1773</v>
      </c>
      <c r="HA974" s="2" t="s">
        <v>238</v>
      </c>
      <c r="HB974" s="2" t="s">
        <v>226</v>
      </c>
      <c r="HC974" s="4"/>
      <c r="HD974" s="8"/>
      <c r="HE974" s="4"/>
      <c r="HF974" s="8"/>
      <c r="HG974" s="7"/>
      <c r="HH974" s="7"/>
      <c r="HI974" s="2" t="s">
        <v>252</v>
      </c>
      <c r="HJ974" s="2" t="s">
        <v>237</v>
      </c>
      <c r="HK974" s="2" t="s">
        <v>226</v>
      </c>
      <c r="HL974" s="2" t="s">
        <v>226</v>
      </c>
      <c r="HM974" s="2" t="s">
        <v>238</v>
      </c>
      <c r="HN974" s="2" t="s">
        <v>226</v>
      </c>
      <c r="HO974" s="4"/>
      <c r="HP974" s="8"/>
      <c r="HQ974" s="4">
        <v>1</v>
      </c>
      <c r="HR974" s="8">
        <v>60.98</v>
      </c>
      <c r="HS974" s="7">
        <v>-1</v>
      </c>
      <c r="HT974" s="7">
        <v>-1</v>
      </c>
      <c r="HU974" s="2" t="s">
        <v>239</v>
      </c>
      <c r="HV974" s="2" t="s">
        <v>237</v>
      </c>
      <c r="HW974" s="2" t="s">
        <v>981</v>
      </c>
      <c r="HX974" s="2" t="s">
        <v>1632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252</v>
      </c>
      <c r="IH974" s="2" t="s">
        <v>237</v>
      </c>
      <c r="II974" s="2" t="s">
        <v>226</v>
      </c>
      <c r="IJ974" s="2" t="s">
        <v>226</v>
      </c>
      <c r="IK974" s="2" t="s">
        <v>238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226</v>
      </c>
      <c r="IT974" s="2" t="s">
        <v>226</v>
      </c>
      <c r="IU974" s="2" t="s">
        <v>226</v>
      </c>
      <c r="IV974" s="2" t="s">
        <v>226</v>
      </c>
      <c r="IW974" s="2" t="s">
        <v>226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239</v>
      </c>
      <c r="JF974" s="2" t="s">
        <v>237</v>
      </c>
      <c r="JG974" s="2" t="s">
        <v>814</v>
      </c>
      <c r="JH974" s="2" t="s">
        <v>2089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252</v>
      </c>
      <c r="JR974" s="2" t="s">
        <v>237</v>
      </c>
      <c r="JS974" s="2" t="s">
        <v>226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236</v>
      </c>
      <c r="KD974" s="2" t="s">
        <v>237</v>
      </c>
      <c r="KE974" s="2" t="s">
        <v>226</v>
      </c>
      <c r="KF974" s="2" t="s">
        <v>226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337</v>
      </c>
      <c r="KP974" s="2" t="s">
        <v>237</v>
      </c>
      <c r="KQ974" s="2" t="s">
        <v>226</v>
      </c>
      <c r="KR974" s="2" t="s">
        <v>226</v>
      </c>
      <c r="KS974" s="2" t="s">
        <v>238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239</v>
      </c>
      <c r="LB974" s="2" t="s">
        <v>237</v>
      </c>
      <c r="LC974" s="2" t="s">
        <v>1132</v>
      </c>
      <c r="LD974" s="2" t="s">
        <v>1074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252</v>
      </c>
      <c r="LN974" s="2" t="s">
        <v>237</v>
      </c>
      <c r="LO974" s="2" t="s">
        <v>226</v>
      </c>
      <c r="LP974" s="2" t="s">
        <v>226</v>
      </c>
      <c r="LQ974" s="2" t="s">
        <v>238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226</v>
      </c>
      <c r="LZ974" s="2" t="s">
        <v>226</v>
      </c>
      <c r="MA974" s="2" t="s">
        <v>226</v>
      </c>
      <c r="MB974" s="2" t="s">
        <v>226</v>
      </c>
      <c r="MC974" s="2" t="s">
        <v>226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226</v>
      </c>
      <c r="ML974" s="2" t="s">
        <v>226</v>
      </c>
      <c r="MM974" s="2" t="s">
        <v>226</v>
      </c>
      <c r="MN974" s="2" t="s">
        <v>226</v>
      </c>
      <c r="MO974" s="2" t="s">
        <v>226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252</v>
      </c>
      <c r="MX974" s="2" t="s">
        <v>237</v>
      </c>
      <c r="MY974" s="2" t="s">
        <v>226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239</v>
      </c>
      <c r="NJ974" s="2" t="s">
        <v>237</v>
      </c>
      <c r="NK974" s="2" t="s">
        <v>1395</v>
      </c>
      <c r="NL974" s="2" t="s">
        <v>1666</v>
      </c>
      <c r="NM974" s="2" t="s">
        <v>238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239</v>
      </c>
      <c r="NV974" s="2" t="s">
        <v>237</v>
      </c>
      <c r="NW974" s="2" t="s">
        <v>1092</v>
      </c>
      <c r="NX974" s="2" t="s">
        <v>1879</v>
      </c>
      <c r="NY974" s="2" t="s">
        <v>238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252</v>
      </c>
      <c r="OH974" s="2" t="s">
        <v>237</v>
      </c>
      <c r="OI974" s="2" t="s">
        <v>226</v>
      </c>
      <c r="OJ974" s="2" t="s">
        <v>226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252</v>
      </c>
      <c r="OT974" s="2" t="s">
        <v>237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226</v>
      </c>
      <c r="PF974" s="2" t="s">
        <v>226</v>
      </c>
      <c r="PG974" s="2" t="s">
        <v>226</v>
      </c>
      <c r="PH974" s="2" t="s">
        <v>226</v>
      </c>
      <c r="PI974" s="2" t="s">
        <v>226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226</v>
      </c>
      <c r="PR974" s="2" t="s">
        <v>226</v>
      </c>
      <c r="PS974" s="2" t="s">
        <v>226</v>
      </c>
      <c r="PT974" s="2" t="s">
        <v>226</v>
      </c>
      <c r="PU974" s="2" t="s">
        <v>226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226</v>
      </c>
      <c r="QD974" s="2" t="s">
        <v>226</v>
      </c>
      <c r="QE974" s="2" t="s">
        <v>226</v>
      </c>
      <c r="QF974" s="2" t="s">
        <v>226</v>
      </c>
      <c r="QG974" s="2" t="s">
        <v>226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239</v>
      </c>
      <c r="QP974" s="2" t="s">
        <v>237</v>
      </c>
      <c r="QQ974" s="2" t="s">
        <v>1997</v>
      </c>
      <c r="QR974" s="2" t="s">
        <v>226</v>
      </c>
      <c r="QS974" s="2" t="s">
        <v>238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266</v>
      </c>
      <c r="RB974" s="2" t="s">
        <v>237</v>
      </c>
      <c r="RC974" s="2" t="s">
        <v>226</v>
      </c>
      <c r="RD974" s="2" t="s">
        <v>226</v>
      </c>
      <c r="RE974" s="2" t="s">
        <v>238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226</v>
      </c>
      <c r="RN974" s="2" t="s">
        <v>226</v>
      </c>
      <c r="RO974" s="2" t="s">
        <v>226</v>
      </c>
      <c r="RP974" s="2" t="s">
        <v>226</v>
      </c>
      <c r="RQ974" s="2" t="s">
        <v>226</v>
      </c>
      <c r="RR974" s="2" t="s">
        <v>226</v>
      </c>
      <c r="RS974" s="4"/>
      <c r="RT974" s="8"/>
      <c r="RU974" s="4"/>
      <c r="RV974" s="8"/>
      <c r="RW974" s="7"/>
      <c r="RX974" s="7"/>
      <c r="RY974" s="2" t="s">
        <v>236</v>
      </c>
      <c r="RZ974" s="2" t="s">
        <v>237</v>
      </c>
      <c r="SA974" s="2" t="s">
        <v>843</v>
      </c>
      <c r="SB974" s="2" t="s">
        <v>226</v>
      </c>
      <c r="SC974" s="2" t="s">
        <v>238</v>
      </c>
      <c r="SD974" s="2" t="s">
        <v>226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</row>
    <row r="975">
      <c r="A975" s="2" t="s">
        <v>5698</v>
      </c>
      <c r="B975" s="2" t="s">
        <v>577</v>
      </c>
      <c r="C975" s="2" t="s">
        <v>5194</v>
      </c>
      <c r="D975" s="2" t="s">
        <v>486</v>
      </c>
      <c r="E975" s="2" t="s">
        <v>3495</v>
      </c>
      <c r="F975" s="2" t="s">
        <v>5410</v>
      </c>
      <c r="G975" s="2" t="s">
        <v>2224</v>
      </c>
      <c r="H975" s="2" t="s">
        <v>3093</v>
      </c>
      <c r="I975" s="2" t="s">
        <v>5699</v>
      </c>
      <c r="J975" s="2" t="s">
        <v>268</v>
      </c>
      <c r="K975" s="2" t="s">
        <v>583</v>
      </c>
      <c r="L975" s="3">
        <v>71.56</v>
      </c>
      <c r="M975" s="3">
        <v>75.14</v>
      </c>
      <c r="N975" s="3">
        <v>159.99</v>
      </c>
      <c r="O975" s="2" t="s">
        <v>283</v>
      </c>
      <c r="P975" s="2" t="s">
        <v>284</v>
      </c>
      <c r="Q975" s="2" t="s">
        <v>225</v>
      </c>
      <c r="R975" s="2" t="s">
        <v>226</v>
      </c>
      <c r="S975" s="2" t="s">
        <v>5700</v>
      </c>
      <c r="T975" s="2" t="s">
        <v>228</v>
      </c>
      <c r="U975" s="2" t="s">
        <v>229</v>
      </c>
      <c r="V975" s="2" t="s">
        <v>1285</v>
      </c>
      <c r="W975" s="2" t="s">
        <v>971</v>
      </c>
      <c r="X975" s="2" t="s">
        <v>2080</v>
      </c>
      <c r="Y975" s="2" t="s">
        <v>529</v>
      </c>
      <c r="Z975" s="4"/>
      <c r="AA975" s="4">
        <f>=ROUNDDOWN({0},0)</f>
      </c>
      <c r="AB975" s="5"/>
      <c r="AC975" s="2" t="s">
        <v>226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/>
      <c r="AQ975" s="8"/>
      <c r="AR975" s="4">
        <v>3</v>
      </c>
      <c r="AS975" s="8">
        <v>236.16</v>
      </c>
      <c r="AT975" s="7">
        <v>-1</v>
      </c>
      <c r="AU975" s="7">
        <v>-1</v>
      </c>
      <c r="AV975" s="4"/>
      <c r="AW975" s="8"/>
      <c r="AX975" s="4">
        <v>3</v>
      </c>
      <c r="AY975" s="8">
        <v>236.16</v>
      </c>
      <c r="AZ975" s="7">
        <v>-1</v>
      </c>
      <c r="BA975" s="7">
        <v>-1</v>
      </c>
      <c r="BB975" s="7"/>
      <c r="BC975" s="4"/>
      <c r="BD975" s="8"/>
      <c r="BE975" s="4">
        <v>3</v>
      </c>
      <c r="BF975" s="8">
        <v>236.16</v>
      </c>
      <c r="BG975" s="7">
        <v>-1</v>
      </c>
      <c r="BH975" s="7">
        <v>-1</v>
      </c>
      <c r="BI975" s="7"/>
      <c r="BJ975" s="4"/>
      <c r="BK975" s="8"/>
      <c r="BL975" s="2" t="s">
        <v>22</v>
      </c>
      <c r="BM975" s="7"/>
      <c r="BN975" s="7"/>
      <c r="BO975" s="4"/>
      <c r="BP975" s="8"/>
      <c r="BQ975" s="4"/>
      <c r="BR975" s="8"/>
      <c r="BS975" s="7"/>
      <c r="BT975" s="7"/>
      <c r="BU975" s="2" t="s">
        <v>287</v>
      </c>
      <c r="BV975" s="2" t="s">
        <v>237</v>
      </c>
      <c r="BW975" s="2" t="s">
        <v>226</v>
      </c>
      <c r="BX975" s="2" t="s">
        <v>226</v>
      </c>
      <c r="BY975" s="2" t="s">
        <v>238</v>
      </c>
      <c r="BZ975" s="2" t="s">
        <v>226</v>
      </c>
      <c r="CA975" s="4"/>
      <c r="CB975" s="8"/>
      <c r="CC975" s="4"/>
      <c r="CD975" s="8"/>
      <c r="CE975" s="7"/>
      <c r="CF975" s="7"/>
      <c r="CG975" s="2" t="s">
        <v>239</v>
      </c>
      <c r="CH975" s="2" t="s">
        <v>237</v>
      </c>
      <c r="CI975" s="2" t="s">
        <v>327</v>
      </c>
      <c r="CJ975" s="2" t="s">
        <v>1887</v>
      </c>
      <c r="CK975" s="2" t="s">
        <v>238</v>
      </c>
      <c r="CL975" s="2" t="s">
        <v>226</v>
      </c>
      <c r="CM975" s="4"/>
      <c r="CN975" s="8"/>
      <c r="CO975" s="4"/>
      <c r="CP975" s="8"/>
      <c r="CQ975" s="7"/>
      <c r="CR975" s="7"/>
      <c r="CS975" s="2" t="s">
        <v>239</v>
      </c>
      <c r="CT975" s="2" t="s">
        <v>237</v>
      </c>
      <c r="CU975" s="2" t="s">
        <v>263</v>
      </c>
      <c r="CV975" s="2" t="s">
        <v>3766</v>
      </c>
      <c r="CW975" s="2" t="s">
        <v>238</v>
      </c>
      <c r="CX975" s="2" t="s">
        <v>226</v>
      </c>
      <c r="CY975" s="4"/>
      <c r="CZ975" s="8"/>
      <c r="DA975" s="4"/>
      <c r="DB975" s="8"/>
      <c r="DC975" s="7"/>
      <c r="DD975" s="7"/>
      <c r="DE975" s="2" t="s">
        <v>239</v>
      </c>
      <c r="DF975" s="2" t="s">
        <v>237</v>
      </c>
      <c r="DG975" s="2" t="s">
        <v>376</v>
      </c>
      <c r="DH975" s="2" t="s">
        <v>226</v>
      </c>
      <c r="DI975" s="2" t="s">
        <v>238</v>
      </c>
      <c r="DJ975" s="2" t="s">
        <v>226</v>
      </c>
      <c r="DK975" s="4"/>
      <c r="DL975" s="8"/>
      <c r="DM975" s="4"/>
      <c r="DN975" s="8"/>
      <c r="DO975" s="7"/>
      <c r="DP975" s="7"/>
      <c r="DQ975" s="2" t="s">
        <v>239</v>
      </c>
      <c r="DR975" s="2" t="s">
        <v>237</v>
      </c>
      <c r="DS975" s="2" t="s">
        <v>341</v>
      </c>
      <c r="DT975" s="2" t="s">
        <v>375</v>
      </c>
      <c r="DU975" s="2" t="s">
        <v>291</v>
      </c>
      <c r="DV975" s="2" t="s">
        <v>226</v>
      </c>
      <c r="DW975" s="4"/>
      <c r="DX975" s="8"/>
      <c r="DY975" s="4"/>
      <c r="DZ975" s="8"/>
      <c r="EA975" s="7"/>
      <c r="EB975" s="7"/>
      <c r="EC975" s="2" t="s">
        <v>239</v>
      </c>
      <c r="ED975" s="2" t="s">
        <v>237</v>
      </c>
      <c r="EE975" s="2" t="s">
        <v>379</v>
      </c>
      <c r="EF975" s="2" t="s">
        <v>226</v>
      </c>
      <c r="EG975" s="2" t="s">
        <v>238</v>
      </c>
      <c r="EH975" s="2" t="s">
        <v>226</v>
      </c>
      <c r="EI975" s="4"/>
      <c r="EJ975" s="8"/>
      <c r="EK975" s="4">
        <v>3</v>
      </c>
      <c r="EL975" s="8">
        <v>236.16</v>
      </c>
      <c r="EM975" s="7">
        <v>-1</v>
      </c>
      <c r="EN975" s="7">
        <v>-1</v>
      </c>
      <c r="EO975" s="2" t="s">
        <v>239</v>
      </c>
      <c r="EP975" s="2" t="s">
        <v>237</v>
      </c>
      <c r="EQ975" s="2" t="s">
        <v>263</v>
      </c>
      <c r="ER975" s="2" t="s">
        <v>1289</v>
      </c>
      <c r="ES975" s="2" t="s">
        <v>238</v>
      </c>
      <c r="ET975" s="2" t="s">
        <v>226</v>
      </c>
      <c r="EU975" s="4"/>
      <c r="EV975" s="8"/>
      <c r="EW975" s="4"/>
      <c r="EX975" s="8"/>
      <c r="EY975" s="7"/>
      <c r="EZ975" s="7"/>
      <c r="FA975" s="2" t="s">
        <v>239</v>
      </c>
      <c r="FB975" s="2" t="s">
        <v>237</v>
      </c>
      <c r="FC975" s="2" t="s">
        <v>3659</v>
      </c>
      <c r="FD975" s="2" t="s">
        <v>310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239</v>
      </c>
      <c r="FN975" s="2" t="s">
        <v>237</v>
      </c>
      <c r="FO975" s="2" t="s">
        <v>263</v>
      </c>
      <c r="FP975" s="2" t="s">
        <v>553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226</v>
      </c>
      <c r="FZ975" s="2" t="s">
        <v>226</v>
      </c>
      <c r="GA975" s="2" t="s">
        <v>226</v>
      </c>
      <c r="GB975" s="2" t="s">
        <v>226</v>
      </c>
      <c r="GC975" s="2" t="s">
        <v>226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237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266</v>
      </c>
      <c r="GX975" s="2" t="s">
        <v>237</v>
      </c>
      <c r="GY975" s="2" t="s">
        <v>226</v>
      </c>
      <c r="GZ975" s="2" t="s">
        <v>226</v>
      </c>
      <c r="HA975" s="2" t="s">
        <v>238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252</v>
      </c>
      <c r="HJ975" s="2" t="s">
        <v>237</v>
      </c>
      <c r="HK975" s="2" t="s">
        <v>226</v>
      </c>
      <c r="HL975" s="2" t="s">
        <v>226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236</v>
      </c>
      <c r="HV975" s="2" t="s">
        <v>237</v>
      </c>
      <c r="HW975" s="2" t="s">
        <v>226</v>
      </c>
      <c r="HX975" s="2" t="s">
        <v>226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252</v>
      </c>
      <c r="IH975" s="2" t="s">
        <v>237</v>
      </c>
      <c r="II975" s="2" t="s">
        <v>226</v>
      </c>
      <c r="IJ975" s="2" t="s">
        <v>226</v>
      </c>
      <c r="IK975" s="2" t="s">
        <v>238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252</v>
      </c>
      <c r="IT975" s="2" t="s">
        <v>237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252</v>
      </c>
      <c r="JF975" s="2" t="s">
        <v>237</v>
      </c>
      <c r="JG975" s="2" t="s">
        <v>226</v>
      </c>
      <c r="JH975" s="2" t="s">
        <v>226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337</v>
      </c>
      <c r="JR975" s="2" t="s">
        <v>237</v>
      </c>
      <c r="JS975" s="2" t="s">
        <v>226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236</v>
      </c>
      <c r="KD975" s="2" t="s">
        <v>237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252</v>
      </c>
      <c r="KP975" s="2" t="s">
        <v>237</v>
      </c>
      <c r="KQ975" s="2" t="s">
        <v>226</v>
      </c>
      <c r="KR975" s="2" t="s">
        <v>226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252</v>
      </c>
      <c r="LB975" s="2" t="s">
        <v>237</v>
      </c>
      <c r="LC975" s="2" t="s">
        <v>226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252</v>
      </c>
      <c r="LN975" s="2" t="s">
        <v>237</v>
      </c>
      <c r="LO975" s="2" t="s">
        <v>226</v>
      </c>
      <c r="LP975" s="2" t="s">
        <v>226</v>
      </c>
      <c r="LQ975" s="2" t="s">
        <v>238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226</v>
      </c>
      <c r="ML975" s="2" t="s">
        <v>226</v>
      </c>
      <c r="MM975" s="2" t="s">
        <v>226</v>
      </c>
      <c r="MN975" s="2" t="s">
        <v>226</v>
      </c>
      <c r="MO975" s="2" t="s">
        <v>226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252</v>
      </c>
      <c r="MX975" s="2" t="s">
        <v>237</v>
      </c>
      <c r="MY975" s="2" t="s">
        <v>226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239</v>
      </c>
      <c r="NJ975" s="2" t="s">
        <v>237</v>
      </c>
      <c r="NK975" s="2" t="s">
        <v>263</v>
      </c>
      <c r="NL975" s="2" t="s">
        <v>2171</v>
      </c>
      <c r="NM975" s="2" t="s">
        <v>291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236</v>
      </c>
      <c r="NV975" s="2" t="s">
        <v>237</v>
      </c>
      <c r="NW975" s="2" t="s">
        <v>226</v>
      </c>
      <c r="NX975" s="2" t="s">
        <v>226</v>
      </c>
      <c r="NY975" s="2" t="s">
        <v>238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252</v>
      </c>
      <c r="OH975" s="2" t="s">
        <v>237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252</v>
      </c>
      <c r="OT975" s="2" t="s">
        <v>237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226</v>
      </c>
      <c r="PF975" s="2" t="s">
        <v>226</v>
      </c>
      <c r="PG975" s="2" t="s">
        <v>226</v>
      </c>
      <c r="PH975" s="2" t="s">
        <v>226</v>
      </c>
      <c r="PI975" s="2" t="s">
        <v>226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266</v>
      </c>
      <c r="QD975" s="2" t="s">
        <v>237</v>
      </c>
      <c r="QE975" s="2" t="s">
        <v>226</v>
      </c>
      <c r="QF975" s="2" t="s">
        <v>226</v>
      </c>
      <c r="QG975" s="2" t="s">
        <v>238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252</v>
      </c>
      <c r="QP975" s="2" t="s">
        <v>237</v>
      </c>
      <c r="QQ975" s="2" t="s">
        <v>226</v>
      </c>
      <c r="QR975" s="2" t="s">
        <v>226</v>
      </c>
      <c r="QS975" s="2" t="s">
        <v>238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266</v>
      </c>
      <c r="RB975" s="2" t="s">
        <v>237</v>
      </c>
      <c r="RC975" s="2" t="s">
        <v>226</v>
      </c>
      <c r="RD975" s="2" t="s">
        <v>226</v>
      </c>
      <c r="RE975" s="2" t="s">
        <v>238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226</v>
      </c>
      <c r="RN975" s="2" t="s">
        <v>226</v>
      </c>
      <c r="RO975" s="2" t="s">
        <v>226</v>
      </c>
      <c r="RP975" s="2" t="s">
        <v>226</v>
      </c>
      <c r="RQ975" s="2" t="s">
        <v>226</v>
      </c>
      <c r="RR975" s="2" t="s">
        <v>226</v>
      </c>
      <c r="RS975" s="4"/>
      <c r="RT975" s="8"/>
      <c r="RU975" s="4"/>
      <c r="RV975" s="8"/>
      <c r="RW975" s="7"/>
      <c r="RX975" s="7"/>
      <c r="RY975" s="2" t="s">
        <v>252</v>
      </c>
      <c r="RZ975" s="2" t="s">
        <v>237</v>
      </c>
      <c r="SA975" s="2" t="s">
        <v>226</v>
      </c>
      <c r="SB975" s="2" t="s">
        <v>226</v>
      </c>
      <c r="SC975" s="2" t="s">
        <v>238</v>
      </c>
      <c r="SD975" s="2" t="s">
        <v>226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</row>
    <row r="976">
      <c r="A976" s="2" t="s">
        <v>5701</v>
      </c>
      <c r="B976" s="2" t="s">
        <v>577</v>
      </c>
      <c r="C976" s="2" t="s">
        <v>5194</v>
      </c>
      <c r="D976" s="2" t="s">
        <v>486</v>
      </c>
      <c r="E976" s="2" t="s">
        <v>3495</v>
      </c>
      <c r="F976" s="2" t="s">
        <v>4994</v>
      </c>
      <c r="G976" s="2" t="s">
        <v>1891</v>
      </c>
      <c r="H976" s="2" t="s">
        <v>2074</v>
      </c>
      <c r="I976" s="2" t="s">
        <v>5702</v>
      </c>
      <c r="J976" s="2" t="s">
        <v>221</v>
      </c>
      <c r="K976" s="2" t="s">
        <v>282</v>
      </c>
      <c r="L976" s="3">
        <v>63.21</v>
      </c>
      <c r="M976" s="3">
        <v>66.37</v>
      </c>
      <c r="N976" s="3">
        <v>129</v>
      </c>
      <c r="O976" s="2" t="s">
        <v>283</v>
      </c>
      <c r="P976" s="2" t="s">
        <v>284</v>
      </c>
      <c r="Q976" s="2" t="s">
        <v>225</v>
      </c>
      <c r="R976" s="2" t="s">
        <v>226</v>
      </c>
      <c r="S976" s="2" t="s">
        <v>5439</v>
      </c>
      <c r="T976" s="2" t="s">
        <v>226</v>
      </c>
      <c r="U976" s="2" t="s">
        <v>452</v>
      </c>
      <c r="V976" s="2" t="s">
        <v>230</v>
      </c>
      <c r="W976" s="2" t="s">
        <v>231</v>
      </c>
      <c r="X976" s="2" t="s">
        <v>5440</v>
      </c>
      <c r="Y976" s="2" t="s">
        <v>985</v>
      </c>
      <c r="Z976" s="4"/>
      <c r="AA976" s="4">
        <f>=ROUNDDOWN({0},0)</f>
      </c>
      <c r="AB976" s="5"/>
      <c r="AC976" s="2" t="s">
        <v>226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>
        <v>9</v>
      </c>
      <c r="AS976" s="8">
        <v>362.27</v>
      </c>
      <c r="AT976" s="7">
        <v>-1</v>
      </c>
      <c r="AU976" s="7">
        <v>-1</v>
      </c>
      <c r="AV976" s="4" t="s">
        <v>226</v>
      </c>
      <c r="AW976" s="8" t="s">
        <v>226</v>
      </c>
      <c r="AX976" s="4">
        <v>18</v>
      </c>
      <c r="AY976" s="8">
        <v>852.04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>
        <v>18</v>
      </c>
      <c r="BF976" s="8">
        <v>852.04</v>
      </c>
      <c r="BG976" s="7" t="s">
        <v>226</v>
      </c>
      <c r="BH976" s="7" t="s">
        <v>226</v>
      </c>
      <c r="BI976" s="7"/>
      <c r="BJ976" s="4"/>
      <c r="BK976" s="8"/>
      <c r="BL976" s="2" t="s">
        <v>5703</v>
      </c>
      <c r="BM976" s="7"/>
      <c r="BN976" s="7"/>
      <c r="BO976" s="4"/>
      <c r="BP976" s="8"/>
      <c r="BQ976" s="4"/>
      <c r="BR976" s="8"/>
      <c r="BS976" s="7"/>
      <c r="BT976" s="7"/>
      <c r="BU976" s="2" t="s">
        <v>1002</v>
      </c>
      <c r="BV976" s="2" t="s">
        <v>237</v>
      </c>
      <c r="BW976" s="2" t="s">
        <v>226</v>
      </c>
      <c r="BX976" s="2" t="s">
        <v>1222</v>
      </c>
      <c r="BY976" s="2" t="s">
        <v>238</v>
      </c>
      <c r="BZ976" s="2" t="s">
        <v>226</v>
      </c>
      <c r="CA976" s="4"/>
      <c r="CB976" s="8"/>
      <c r="CC976" s="4">
        <v>3</v>
      </c>
      <c r="CD976" s="8">
        <v>193.44</v>
      </c>
      <c r="CE976" s="7">
        <v>-1</v>
      </c>
      <c r="CF976" s="7">
        <v>-1</v>
      </c>
      <c r="CG976" s="2" t="s">
        <v>239</v>
      </c>
      <c r="CH976" s="2" t="s">
        <v>237</v>
      </c>
      <c r="CI976" s="2" t="s">
        <v>976</v>
      </c>
      <c r="CJ976" s="2" t="s">
        <v>1053</v>
      </c>
      <c r="CK976" s="2" t="s">
        <v>238</v>
      </c>
      <c r="CL976" s="2" t="s">
        <v>226</v>
      </c>
      <c r="CM976" s="4"/>
      <c r="CN976" s="8"/>
      <c r="CO976" s="4">
        <v>3</v>
      </c>
      <c r="CP976" s="8">
        <v>86.01</v>
      </c>
      <c r="CQ976" s="7">
        <v>-1</v>
      </c>
      <c r="CR976" s="7">
        <v>-1</v>
      </c>
      <c r="CS976" s="2" t="s">
        <v>239</v>
      </c>
      <c r="CT976" s="2" t="s">
        <v>237</v>
      </c>
      <c r="CU976" s="2" t="s">
        <v>3266</v>
      </c>
      <c r="CV976" s="2" t="s">
        <v>5435</v>
      </c>
      <c r="CW976" s="2" t="s">
        <v>238</v>
      </c>
      <c r="CX976" s="2" t="s">
        <v>226</v>
      </c>
      <c r="CY976" s="4"/>
      <c r="CZ976" s="8"/>
      <c r="DA976" s="4"/>
      <c r="DB976" s="8"/>
      <c r="DC976" s="7"/>
      <c r="DD976" s="7"/>
      <c r="DE976" s="2" t="s">
        <v>239</v>
      </c>
      <c r="DF976" s="2" t="s">
        <v>237</v>
      </c>
      <c r="DG976" s="2" t="s">
        <v>1812</v>
      </c>
      <c r="DH976" s="2" t="s">
        <v>1025</v>
      </c>
      <c r="DI976" s="2" t="s">
        <v>291</v>
      </c>
      <c r="DJ976" s="2" t="s">
        <v>226</v>
      </c>
      <c r="DK976" s="4"/>
      <c r="DL976" s="8"/>
      <c r="DM976" s="4">
        <v>3</v>
      </c>
      <c r="DN976" s="8">
        <v>82.82</v>
      </c>
      <c r="DO976" s="7">
        <v>-1</v>
      </c>
      <c r="DP976" s="7">
        <v>-1</v>
      </c>
      <c r="DQ976" s="2" t="s">
        <v>239</v>
      </c>
      <c r="DR976" s="2" t="s">
        <v>237</v>
      </c>
      <c r="DS976" s="2" t="s">
        <v>4040</v>
      </c>
      <c r="DT976" s="2" t="s">
        <v>1481</v>
      </c>
      <c r="DU976" s="2" t="s">
        <v>291</v>
      </c>
      <c r="DV976" s="2" t="s">
        <v>226</v>
      </c>
      <c r="DW976" s="4"/>
      <c r="DX976" s="8"/>
      <c r="DY976" s="4"/>
      <c r="DZ976" s="8"/>
      <c r="EA976" s="7"/>
      <c r="EB976" s="7"/>
      <c r="EC976" s="2" t="s">
        <v>239</v>
      </c>
      <c r="ED976" s="2" t="s">
        <v>237</v>
      </c>
      <c r="EE976" s="2" t="s">
        <v>1402</v>
      </c>
      <c r="EF976" s="2" t="s">
        <v>1004</v>
      </c>
      <c r="EG976" s="2" t="s">
        <v>238</v>
      </c>
      <c r="EH976" s="2" t="s">
        <v>226</v>
      </c>
      <c r="EI976" s="4"/>
      <c r="EJ976" s="8"/>
      <c r="EK976" s="4"/>
      <c r="EL976" s="8"/>
      <c r="EM976" s="7"/>
      <c r="EN976" s="7"/>
      <c r="EO976" s="2" t="s">
        <v>239</v>
      </c>
      <c r="EP976" s="2" t="s">
        <v>237</v>
      </c>
      <c r="EQ976" s="2" t="s">
        <v>985</v>
      </c>
      <c r="ER976" s="2" t="s">
        <v>2559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239</v>
      </c>
      <c r="FB976" s="2" t="s">
        <v>237</v>
      </c>
      <c r="FC976" s="2" t="s">
        <v>1377</v>
      </c>
      <c r="FD976" s="2" t="s">
        <v>1911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239</v>
      </c>
      <c r="FN976" s="2" t="s">
        <v>237</v>
      </c>
      <c r="FO976" s="2" t="s">
        <v>2334</v>
      </c>
      <c r="FP976" s="2" t="s">
        <v>1080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226</v>
      </c>
      <c r="FZ976" s="2" t="s">
        <v>226</v>
      </c>
      <c r="GA976" s="2" t="s">
        <v>226</v>
      </c>
      <c r="GB976" s="2" t="s">
        <v>226</v>
      </c>
      <c r="GC976" s="2" t="s">
        <v>226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237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239</v>
      </c>
      <c r="GX976" s="2" t="s">
        <v>237</v>
      </c>
      <c r="GY976" s="2" t="s">
        <v>3222</v>
      </c>
      <c r="GZ976" s="2" t="s">
        <v>360</v>
      </c>
      <c r="HA976" s="2" t="s">
        <v>238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252</v>
      </c>
      <c r="HJ976" s="2" t="s">
        <v>237</v>
      </c>
      <c r="HK976" s="2" t="s">
        <v>226</v>
      </c>
      <c r="HL976" s="2" t="s">
        <v>226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239</v>
      </c>
      <c r="HV976" s="2" t="s">
        <v>237</v>
      </c>
      <c r="HW976" s="2" t="s">
        <v>1811</v>
      </c>
      <c r="HX976" s="2" t="s">
        <v>2497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252</v>
      </c>
      <c r="IH976" s="2" t="s">
        <v>237</v>
      </c>
      <c r="II976" s="2" t="s">
        <v>226</v>
      </c>
      <c r="IJ976" s="2" t="s">
        <v>226</v>
      </c>
      <c r="IK976" s="2" t="s">
        <v>238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226</v>
      </c>
      <c r="IT976" s="2" t="s">
        <v>226</v>
      </c>
      <c r="IU976" s="2" t="s">
        <v>226</v>
      </c>
      <c r="IV976" s="2" t="s">
        <v>226</v>
      </c>
      <c r="IW976" s="2" t="s">
        <v>226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252</v>
      </c>
      <c r="JF976" s="2" t="s">
        <v>237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252</v>
      </c>
      <c r="JR976" s="2" t="s">
        <v>237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236</v>
      </c>
      <c r="KD976" s="2" t="s">
        <v>237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239</v>
      </c>
      <c r="KP976" s="2" t="s">
        <v>237</v>
      </c>
      <c r="KQ976" s="2" t="s">
        <v>1267</v>
      </c>
      <c r="KR976" s="2" t="s">
        <v>1120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239</v>
      </c>
      <c r="LB976" s="2" t="s">
        <v>237</v>
      </c>
      <c r="LC976" s="2" t="s">
        <v>1222</v>
      </c>
      <c r="LD976" s="2" t="s">
        <v>3432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226</v>
      </c>
      <c r="LN976" s="2" t="s">
        <v>226</v>
      </c>
      <c r="LO976" s="2" t="s">
        <v>226</v>
      </c>
      <c r="LP976" s="2" t="s">
        <v>226</v>
      </c>
      <c r="LQ976" s="2" t="s">
        <v>226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226</v>
      </c>
      <c r="ML976" s="2" t="s">
        <v>226</v>
      </c>
      <c r="MM976" s="2" t="s">
        <v>226</v>
      </c>
      <c r="MN976" s="2" t="s">
        <v>226</v>
      </c>
      <c r="MO976" s="2" t="s">
        <v>226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252</v>
      </c>
      <c r="MX976" s="2" t="s">
        <v>237</v>
      </c>
      <c r="MY976" s="2" t="s">
        <v>226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239</v>
      </c>
      <c r="NJ976" s="2" t="s">
        <v>237</v>
      </c>
      <c r="NK976" s="2" t="s">
        <v>2106</v>
      </c>
      <c r="NL976" s="2" t="s">
        <v>1223</v>
      </c>
      <c r="NM976" s="2" t="s">
        <v>291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239</v>
      </c>
      <c r="NV976" s="2" t="s">
        <v>237</v>
      </c>
      <c r="NW976" s="2" t="s">
        <v>1027</v>
      </c>
      <c r="NX976" s="2" t="s">
        <v>456</v>
      </c>
      <c r="NY976" s="2" t="s">
        <v>238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252</v>
      </c>
      <c r="OH976" s="2" t="s">
        <v>237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252</v>
      </c>
      <c r="OT976" s="2" t="s">
        <v>237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226</v>
      </c>
      <c r="PF976" s="2" t="s">
        <v>226</v>
      </c>
      <c r="PG976" s="2" t="s">
        <v>226</v>
      </c>
      <c r="PH976" s="2" t="s">
        <v>226</v>
      </c>
      <c r="PI976" s="2" t="s">
        <v>226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226</v>
      </c>
      <c r="QD976" s="2" t="s">
        <v>226</v>
      </c>
      <c r="QE976" s="2" t="s">
        <v>226</v>
      </c>
      <c r="QF976" s="2" t="s">
        <v>226</v>
      </c>
      <c r="QG976" s="2" t="s">
        <v>226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239</v>
      </c>
      <c r="QP976" s="2" t="s">
        <v>237</v>
      </c>
      <c r="QQ976" s="2" t="s">
        <v>1388</v>
      </c>
      <c r="QR976" s="2" t="s">
        <v>226</v>
      </c>
      <c r="QS976" s="2" t="s">
        <v>238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266</v>
      </c>
      <c r="RB976" s="2" t="s">
        <v>237</v>
      </c>
      <c r="RC976" s="2" t="s">
        <v>226</v>
      </c>
      <c r="RD976" s="2" t="s">
        <v>226</v>
      </c>
      <c r="RE976" s="2" t="s">
        <v>238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226</v>
      </c>
      <c r="RN976" s="2" t="s">
        <v>226</v>
      </c>
      <c r="RO976" s="2" t="s">
        <v>226</v>
      </c>
      <c r="RP976" s="2" t="s">
        <v>226</v>
      </c>
      <c r="RQ976" s="2" t="s">
        <v>226</v>
      </c>
      <c r="RR976" s="2" t="s">
        <v>226</v>
      </c>
      <c r="RS976" s="4"/>
      <c r="RT976" s="8"/>
      <c r="RU976" s="4"/>
      <c r="RV976" s="8"/>
      <c r="RW976" s="7"/>
      <c r="RX976" s="7"/>
      <c r="RY976" s="2" t="s">
        <v>239</v>
      </c>
      <c r="RZ976" s="2" t="s">
        <v>237</v>
      </c>
      <c r="SA976" s="2" t="s">
        <v>614</v>
      </c>
      <c r="SB976" s="2" t="s">
        <v>1588</v>
      </c>
      <c r="SC976" s="2" t="s">
        <v>238</v>
      </c>
      <c r="SD976" s="2" t="s">
        <v>226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</row>
    <row r="977">
      <c r="A977" s="2" t="s">
        <v>5704</v>
      </c>
      <c r="B977" s="2" t="s">
        <v>577</v>
      </c>
      <c r="C977" s="2" t="s">
        <v>5194</v>
      </c>
      <c r="D977" s="2" t="s">
        <v>486</v>
      </c>
      <c r="E977" s="2" t="s">
        <v>3495</v>
      </c>
      <c r="F977" s="2" t="s">
        <v>4994</v>
      </c>
      <c r="G977" s="2" t="s">
        <v>1891</v>
      </c>
      <c r="H977" s="2" t="s">
        <v>2074</v>
      </c>
      <c r="I977" s="2" t="s">
        <v>5702</v>
      </c>
      <c r="J977" s="2" t="s">
        <v>268</v>
      </c>
      <c r="K977" s="2" t="s">
        <v>282</v>
      </c>
      <c r="L977" s="3">
        <v>74.5</v>
      </c>
      <c r="M977" s="3">
        <v>78.23</v>
      </c>
      <c r="N977" s="3">
        <v>149</v>
      </c>
      <c r="O977" s="2" t="s">
        <v>283</v>
      </c>
      <c r="P977" s="2" t="s">
        <v>284</v>
      </c>
      <c r="Q977" s="2" t="s">
        <v>225</v>
      </c>
      <c r="R977" s="2" t="s">
        <v>226</v>
      </c>
      <c r="S977" s="2" t="s">
        <v>5439</v>
      </c>
      <c r="T977" s="2" t="s">
        <v>226</v>
      </c>
      <c r="U977" s="2" t="s">
        <v>452</v>
      </c>
      <c r="V977" s="2" t="s">
        <v>230</v>
      </c>
      <c r="W977" s="2" t="s">
        <v>231</v>
      </c>
      <c r="X977" s="2" t="s">
        <v>5440</v>
      </c>
      <c r="Y977" s="2" t="s">
        <v>985</v>
      </c>
      <c r="Z977" s="4"/>
      <c r="AA977" s="4">
        <f>=ROUNDDOWN({0},0)</f>
      </c>
      <c r="AB977" s="5"/>
      <c r="AC977" s="2" t="s">
        <v>226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/>
      <c r="AQ977" s="8"/>
      <c r="AR977" s="4">
        <v>9</v>
      </c>
      <c r="AS977" s="8">
        <v>489.77</v>
      </c>
      <c r="AT977" s="7">
        <v>-1</v>
      </c>
      <c r="AU977" s="7">
        <v>-1</v>
      </c>
      <c r="AV977" s="4" t="s">
        <v>226</v>
      </c>
      <c r="AW977" s="8" t="s">
        <v>226</v>
      </c>
      <c r="AX977" s="4" t="s">
        <v>226</v>
      </c>
      <c r="AY977" s="8" t="s">
        <v>226</v>
      </c>
      <c r="AZ977" s="7" t="s">
        <v>226</v>
      </c>
      <c r="BA977" s="7" t="s">
        <v>226</v>
      </c>
      <c r="BB977" s="7"/>
      <c r="BC977" s="4" t="s">
        <v>226</v>
      </c>
      <c r="BD977" s="8" t="s">
        <v>226</v>
      </c>
      <c r="BE977" s="4" t="s">
        <v>226</v>
      </c>
      <c r="BF977" s="8" t="s">
        <v>226</v>
      </c>
      <c r="BG977" s="7" t="s">
        <v>226</v>
      </c>
      <c r="BH977" s="7" t="s">
        <v>226</v>
      </c>
      <c r="BI977" s="7"/>
      <c r="BJ977" s="4"/>
      <c r="BK977" s="8"/>
      <c r="BL977" s="2" t="s">
        <v>5705</v>
      </c>
      <c r="BM977" s="7"/>
      <c r="BN977" s="7"/>
      <c r="BO977" s="4"/>
      <c r="BP977" s="8"/>
      <c r="BQ977" s="4"/>
      <c r="BR977" s="8"/>
      <c r="BS977" s="7"/>
      <c r="BT977" s="7"/>
      <c r="BU977" s="2" t="s">
        <v>1002</v>
      </c>
      <c r="BV977" s="2" t="s">
        <v>237</v>
      </c>
      <c r="BW977" s="2" t="s">
        <v>226</v>
      </c>
      <c r="BX977" s="2" t="s">
        <v>1038</v>
      </c>
      <c r="BY977" s="2" t="s">
        <v>238</v>
      </c>
      <c r="BZ977" s="2" t="s">
        <v>226</v>
      </c>
      <c r="CA977" s="4"/>
      <c r="CB977" s="8"/>
      <c r="CC977" s="4">
        <v>2</v>
      </c>
      <c r="CD977" s="8">
        <v>150.62</v>
      </c>
      <c r="CE977" s="7">
        <v>-1</v>
      </c>
      <c r="CF977" s="7">
        <v>-1</v>
      </c>
      <c r="CG977" s="2" t="s">
        <v>239</v>
      </c>
      <c r="CH977" s="2" t="s">
        <v>237</v>
      </c>
      <c r="CI977" s="2" t="s">
        <v>976</v>
      </c>
      <c r="CJ977" s="2" t="s">
        <v>2147</v>
      </c>
      <c r="CK977" s="2" t="s">
        <v>238</v>
      </c>
      <c r="CL977" s="2" t="s">
        <v>226</v>
      </c>
      <c r="CM977" s="4"/>
      <c r="CN977" s="8"/>
      <c r="CO977" s="4">
        <v>2</v>
      </c>
      <c r="CP977" s="8">
        <v>67.58</v>
      </c>
      <c r="CQ977" s="7">
        <v>-1</v>
      </c>
      <c r="CR977" s="7">
        <v>-1</v>
      </c>
      <c r="CS977" s="2" t="s">
        <v>239</v>
      </c>
      <c r="CT977" s="2" t="s">
        <v>237</v>
      </c>
      <c r="CU977" s="2" t="s">
        <v>3266</v>
      </c>
      <c r="CV977" s="2" t="s">
        <v>2344</v>
      </c>
      <c r="CW977" s="2" t="s">
        <v>238</v>
      </c>
      <c r="CX977" s="2" t="s">
        <v>226</v>
      </c>
      <c r="CY977" s="4"/>
      <c r="CZ977" s="8"/>
      <c r="DA977" s="4"/>
      <c r="DB977" s="8"/>
      <c r="DC977" s="7"/>
      <c r="DD977" s="7"/>
      <c r="DE977" s="2" t="s">
        <v>239</v>
      </c>
      <c r="DF977" s="2" t="s">
        <v>237</v>
      </c>
      <c r="DG977" s="2" t="s">
        <v>1812</v>
      </c>
      <c r="DH977" s="2" t="s">
        <v>1025</v>
      </c>
      <c r="DI977" s="2" t="s">
        <v>291</v>
      </c>
      <c r="DJ977" s="2" t="s">
        <v>226</v>
      </c>
      <c r="DK977" s="4"/>
      <c r="DL977" s="8"/>
      <c r="DM977" s="4">
        <v>2</v>
      </c>
      <c r="DN977" s="8">
        <v>59.54</v>
      </c>
      <c r="DO977" s="7">
        <v>-1</v>
      </c>
      <c r="DP977" s="7">
        <v>-1</v>
      </c>
      <c r="DQ977" s="2" t="s">
        <v>239</v>
      </c>
      <c r="DR977" s="2" t="s">
        <v>237</v>
      </c>
      <c r="DS977" s="2" t="s">
        <v>4040</v>
      </c>
      <c r="DT977" s="2" t="s">
        <v>1021</v>
      </c>
      <c r="DU977" s="2" t="s">
        <v>291</v>
      </c>
      <c r="DV977" s="2" t="s">
        <v>226</v>
      </c>
      <c r="DW977" s="4"/>
      <c r="DX977" s="8"/>
      <c r="DY977" s="4"/>
      <c r="DZ977" s="8"/>
      <c r="EA977" s="7"/>
      <c r="EB977" s="7"/>
      <c r="EC977" s="2" t="s">
        <v>239</v>
      </c>
      <c r="ED977" s="2" t="s">
        <v>237</v>
      </c>
      <c r="EE977" s="2" t="s">
        <v>1402</v>
      </c>
      <c r="EF977" s="2" t="s">
        <v>1004</v>
      </c>
      <c r="EG977" s="2" t="s">
        <v>238</v>
      </c>
      <c r="EH977" s="2" t="s">
        <v>226</v>
      </c>
      <c r="EI977" s="4"/>
      <c r="EJ977" s="8"/>
      <c r="EK977" s="4">
        <v>1</v>
      </c>
      <c r="EL977" s="8">
        <v>74.61</v>
      </c>
      <c r="EM977" s="7">
        <v>-1</v>
      </c>
      <c r="EN977" s="7">
        <v>-1</v>
      </c>
      <c r="EO977" s="2" t="s">
        <v>239</v>
      </c>
      <c r="EP977" s="2" t="s">
        <v>237</v>
      </c>
      <c r="EQ977" s="2" t="s">
        <v>985</v>
      </c>
      <c r="ER977" s="2" t="s">
        <v>1056</v>
      </c>
      <c r="ES977" s="2" t="s">
        <v>238</v>
      </c>
      <c r="ET977" s="2" t="s">
        <v>226</v>
      </c>
      <c r="EU977" s="4"/>
      <c r="EV977" s="8"/>
      <c r="EW977" s="4"/>
      <c r="EX977" s="8"/>
      <c r="EY977" s="7"/>
      <c r="EZ977" s="7"/>
      <c r="FA977" s="2" t="s">
        <v>239</v>
      </c>
      <c r="FB977" s="2" t="s">
        <v>237</v>
      </c>
      <c r="FC977" s="2" t="s">
        <v>1377</v>
      </c>
      <c r="FD977" s="2" t="s">
        <v>1809</v>
      </c>
      <c r="FE977" s="2" t="s">
        <v>238</v>
      </c>
      <c r="FF977" s="2" t="s">
        <v>226</v>
      </c>
      <c r="FG977" s="4"/>
      <c r="FH977" s="8"/>
      <c r="FI977" s="4">
        <v>1</v>
      </c>
      <c r="FJ977" s="8">
        <v>60.55</v>
      </c>
      <c r="FK977" s="7">
        <v>-1</v>
      </c>
      <c r="FL977" s="7">
        <v>-1</v>
      </c>
      <c r="FM977" s="2" t="s">
        <v>239</v>
      </c>
      <c r="FN977" s="2" t="s">
        <v>237</v>
      </c>
      <c r="FO977" s="2" t="s">
        <v>2334</v>
      </c>
      <c r="FP977" s="2" t="s">
        <v>2751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226</v>
      </c>
      <c r="FZ977" s="2" t="s">
        <v>226</v>
      </c>
      <c r="GA977" s="2" t="s">
        <v>226</v>
      </c>
      <c r="GB977" s="2" t="s">
        <v>226</v>
      </c>
      <c r="GC977" s="2" t="s">
        <v>226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237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/>
      <c r="GR977" s="8"/>
      <c r="GS977" s="4"/>
      <c r="GT977" s="8"/>
      <c r="GU977" s="7"/>
      <c r="GV977" s="7"/>
      <c r="GW977" s="2" t="s">
        <v>239</v>
      </c>
      <c r="GX977" s="2" t="s">
        <v>237</v>
      </c>
      <c r="GY977" s="2" t="s">
        <v>3222</v>
      </c>
      <c r="GZ977" s="2" t="s">
        <v>226</v>
      </c>
      <c r="HA977" s="2" t="s">
        <v>238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252</v>
      </c>
      <c r="HJ977" s="2" t="s">
        <v>237</v>
      </c>
      <c r="HK977" s="2" t="s">
        <v>226</v>
      </c>
      <c r="HL977" s="2" t="s">
        <v>226</v>
      </c>
      <c r="HM977" s="2" t="s">
        <v>238</v>
      </c>
      <c r="HN977" s="2" t="s">
        <v>226</v>
      </c>
      <c r="HO977" s="4"/>
      <c r="HP977" s="8"/>
      <c r="HQ977" s="4"/>
      <c r="HR977" s="8"/>
      <c r="HS977" s="7"/>
      <c r="HT977" s="7"/>
      <c r="HU977" s="2" t="s">
        <v>239</v>
      </c>
      <c r="HV977" s="2" t="s">
        <v>237</v>
      </c>
      <c r="HW977" s="2" t="s">
        <v>1811</v>
      </c>
      <c r="HX977" s="2" t="s">
        <v>1129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252</v>
      </c>
      <c r="IH977" s="2" t="s">
        <v>237</v>
      </c>
      <c r="II977" s="2" t="s">
        <v>226</v>
      </c>
      <c r="IJ977" s="2" t="s">
        <v>226</v>
      </c>
      <c r="IK977" s="2" t="s">
        <v>238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226</v>
      </c>
      <c r="IT977" s="2" t="s">
        <v>226</v>
      </c>
      <c r="IU977" s="2" t="s">
        <v>226</v>
      </c>
      <c r="IV977" s="2" t="s">
        <v>226</v>
      </c>
      <c r="IW977" s="2" t="s">
        <v>226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252</v>
      </c>
      <c r="JF977" s="2" t="s">
        <v>237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252</v>
      </c>
      <c r="JR977" s="2" t="s">
        <v>237</v>
      </c>
      <c r="JS977" s="2" t="s">
        <v>226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236</v>
      </c>
      <c r="KD977" s="2" t="s">
        <v>237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>
        <v>1</v>
      </c>
      <c r="KL977" s="8">
        <v>76.87</v>
      </c>
      <c r="KM977" s="7">
        <v>-1</v>
      </c>
      <c r="KN977" s="7">
        <v>-1</v>
      </c>
      <c r="KO977" s="2" t="s">
        <v>239</v>
      </c>
      <c r="KP977" s="2" t="s">
        <v>237</v>
      </c>
      <c r="KQ977" s="2" t="s">
        <v>1267</v>
      </c>
      <c r="KR977" s="2" t="s">
        <v>1078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239</v>
      </c>
      <c r="LB977" s="2" t="s">
        <v>237</v>
      </c>
      <c r="LC977" s="2" t="s">
        <v>1222</v>
      </c>
      <c r="LD977" s="2" t="s">
        <v>289</v>
      </c>
      <c r="LE977" s="2" t="s">
        <v>238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226</v>
      </c>
      <c r="LN977" s="2" t="s">
        <v>226</v>
      </c>
      <c r="LO977" s="2" t="s">
        <v>226</v>
      </c>
      <c r="LP977" s="2" t="s">
        <v>226</v>
      </c>
      <c r="LQ977" s="2" t="s">
        <v>226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226</v>
      </c>
      <c r="ML977" s="2" t="s">
        <v>226</v>
      </c>
      <c r="MM977" s="2" t="s">
        <v>226</v>
      </c>
      <c r="MN977" s="2" t="s">
        <v>226</v>
      </c>
      <c r="MO977" s="2" t="s">
        <v>226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252</v>
      </c>
      <c r="MX977" s="2" t="s">
        <v>237</v>
      </c>
      <c r="MY977" s="2" t="s">
        <v>226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/>
      <c r="NF977" s="8"/>
      <c r="NG977" s="7"/>
      <c r="NH977" s="7"/>
      <c r="NI977" s="2" t="s">
        <v>239</v>
      </c>
      <c r="NJ977" s="2" t="s">
        <v>237</v>
      </c>
      <c r="NK977" s="2" t="s">
        <v>2106</v>
      </c>
      <c r="NL977" s="2" t="s">
        <v>1911</v>
      </c>
      <c r="NM977" s="2" t="s">
        <v>291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239</v>
      </c>
      <c r="NV977" s="2" t="s">
        <v>237</v>
      </c>
      <c r="NW977" s="2" t="s">
        <v>1027</v>
      </c>
      <c r="NX977" s="2" t="s">
        <v>1632</v>
      </c>
      <c r="NY977" s="2" t="s">
        <v>238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252</v>
      </c>
      <c r="OH977" s="2" t="s">
        <v>237</v>
      </c>
      <c r="OI977" s="2" t="s">
        <v>226</v>
      </c>
      <c r="OJ977" s="2" t="s">
        <v>226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252</v>
      </c>
      <c r="OT977" s="2" t="s">
        <v>237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226</v>
      </c>
      <c r="PF977" s="2" t="s">
        <v>226</v>
      </c>
      <c r="PG977" s="2" t="s">
        <v>226</v>
      </c>
      <c r="PH977" s="2" t="s">
        <v>226</v>
      </c>
      <c r="PI977" s="2" t="s">
        <v>226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226</v>
      </c>
      <c r="QD977" s="2" t="s">
        <v>226</v>
      </c>
      <c r="QE977" s="2" t="s">
        <v>226</v>
      </c>
      <c r="QF977" s="2" t="s">
        <v>226</v>
      </c>
      <c r="QG977" s="2" t="s">
        <v>226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239</v>
      </c>
      <c r="QP977" s="2" t="s">
        <v>237</v>
      </c>
      <c r="QQ977" s="2" t="s">
        <v>1388</v>
      </c>
      <c r="QR977" s="2" t="s">
        <v>226</v>
      </c>
      <c r="QS977" s="2" t="s">
        <v>238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266</v>
      </c>
      <c r="RB977" s="2" t="s">
        <v>237</v>
      </c>
      <c r="RC977" s="2" t="s">
        <v>226</v>
      </c>
      <c r="RD977" s="2" t="s">
        <v>226</v>
      </c>
      <c r="RE977" s="2" t="s">
        <v>238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226</v>
      </c>
      <c r="RN977" s="2" t="s">
        <v>226</v>
      </c>
      <c r="RO977" s="2" t="s">
        <v>226</v>
      </c>
      <c r="RP977" s="2" t="s">
        <v>226</v>
      </c>
      <c r="RQ977" s="2" t="s">
        <v>226</v>
      </c>
      <c r="RR977" s="2" t="s">
        <v>226</v>
      </c>
      <c r="RS977" s="4"/>
      <c r="RT977" s="8"/>
      <c r="RU977" s="4"/>
      <c r="RV977" s="8"/>
      <c r="RW977" s="7"/>
      <c r="RX977" s="7"/>
      <c r="RY977" s="2" t="s">
        <v>239</v>
      </c>
      <c r="RZ977" s="2" t="s">
        <v>237</v>
      </c>
      <c r="SA977" s="2" t="s">
        <v>614</v>
      </c>
      <c r="SB977" s="2" t="s">
        <v>1173</v>
      </c>
      <c r="SC977" s="2" t="s">
        <v>238</v>
      </c>
      <c r="SD977" s="2" t="s">
        <v>226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</row>
    <row r="978">
      <c r="A978" s="2" t="s">
        <v>5706</v>
      </c>
      <c r="B978" s="2" t="s">
        <v>577</v>
      </c>
      <c r="C978" s="2" t="s">
        <v>5194</v>
      </c>
      <c r="D978" s="2" t="s">
        <v>486</v>
      </c>
      <c r="E978" s="2" t="s">
        <v>3495</v>
      </c>
      <c r="F978" s="2" t="s">
        <v>113</v>
      </c>
      <c r="G978" s="2" t="s">
        <v>2235</v>
      </c>
      <c r="H978" s="2" t="s">
        <v>5455</v>
      </c>
      <c r="I978" s="2" t="s">
        <v>5707</v>
      </c>
      <c r="J978" s="2" t="s">
        <v>221</v>
      </c>
      <c r="K978" s="2" t="s">
        <v>405</v>
      </c>
      <c r="L978" s="3">
        <v>60</v>
      </c>
      <c r="M978" s="3">
        <v>63</v>
      </c>
      <c r="N978" s="3">
        <v>119.99</v>
      </c>
      <c r="O978" s="2" t="s">
        <v>283</v>
      </c>
      <c r="P978" s="2" t="s">
        <v>369</v>
      </c>
      <c r="Q978" s="2" t="s">
        <v>225</v>
      </c>
      <c r="R978" s="2" t="s">
        <v>226</v>
      </c>
      <c r="S978" s="2" t="s">
        <v>5457</v>
      </c>
      <c r="T978" s="2" t="s">
        <v>228</v>
      </c>
      <c r="U978" s="2" t="s">
        <v>229</v>
      </c>
      <c r="V978" s="2" t="s">
        <v>320</v>
      </c>
      <c r="W978" s="2" t="s">
        <v>971</v>
      </c>
      <c r="X978" s="2" t="s">
        <v>2080</v>
      </c>
      <c r="Y978" s="2" t="s">
        <v>1391</v>
      </c>
      <c r="Z978" s="4"/>
      <c r="AA978" s="4">
        <f>=ROUNDDOWN({0},0)</f>
      </c>
      <c r="AB978" s="5"/>
      <c r="AC978" s="2" t="s">
        <v>226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/>
      <c r="AQ978" s="8"/>
      <c r="AR978" s="4">
        <v>23</v>
      </c>
      <c r="AS978" s="8">
        <v>1554.21</v>
      </c>
      <c r="AT978" s="7">
        <v>-1</v>
      </c>
      <c r="AU978" s="7">
        <v>-1</v>
      </c>
      <c r="AV978" s="4" t="s">
        <v>226</v>
      </c>
      <c r="AW978" s="8" t="s">
        <v>226</v>
      </c>
      <c r="AX978" s="4">
        <v>50</v>
      </c>
      <c r="AY978" s="8">
        <v>3608.55</v>
      </c>
      <c r="AZ978" s="7" t="s">
        <v>226</v>
      </c>
      <c r="BA978" s="7" t="s">
        <v>226</v>
      </c>
      <c r="BB978" s="7"/>
      <c r="BC978" s="4" t="s">
        <v>226</v>
      </c>
      <c r="BD978" s="8" t="s">
        <v>226</v>
      </c>
      <c r="BE978" s="4">
        <v>50</v>
      </c>
      <c r="BF978" s="8">
        <v>3608.55</v>
      </c>
      <c r="BG978" s="7" t="s">
        <v>226</v>
      </c>
      <c r="BH978" s="7" t="s">
        <v>226</v>
      </c>
      <c r="BI978" s="7"/>
      <c r="BJ978" s="4"/>
      <c r="BK978" s="8"/>
      <c r="BL978" s="2" t="s">
        <v>3166</v>
      </c>
      <c r="BM978" s="7"/>
      <c r="BN978" s="7"/>
      <c r="BO978" s="4"/>
      <c r="BP978" s="8"/>
      <c r="BQ978" s="4"/>
      <c r="BR978" s="8"/>
      <c r="BS978" s="7"/>
      <c r="BT978" s="7"/>
      <c r="BU978" s="2" t="s">
        <v>287</v>
      </c>
      <c r="BV978" s="2" t="s">
        <v>237</v>
      </c>
      <c r="BW978" s="2" t="s">
        <v>226</v>
      </c>
      <c r="BX978" s="2" t="s">
        <v>226</v>
      </c>
      <c r="BY978" s="2" t="s">
        <v>238</v>
      </c>
      <c r="BZ978" s="2" t="s">
        <v>226</v>
      </c>
      <c r="CA978" s="4"/>
      <c r="CB978" s="8"/>
      <c r="CC978" s="4">
        <v>7</v>
      </c>
      <c r="CD978" s="8">
        <v>476.28</v>
      </c>
      <c r="CE978" s="7">
        <v>-1</v>
      </c>
      <c r="CF978" s="7">
        <v>-1</v>
      </c>
      <c r="CG978" s="2" t="s">
        <v>239</v>
      </c>
      <c r="CH978" s="2" t="s">
        <v>237</v>
      </c>
      <c r="CI978" s="2" t="s">
        <v>327</v>
      </c>
      <c r="CJ978" s="2" t="s">
        <v>410</v>
      </c>
      <c r="CK978" s="2" t="s">
        <v>238</v>
      </c>
      <c r="CL978" s="2" t="s">
        <v>226</v>
      </c>
      <c r="CM978" s="4"/>
      <c r="CN978" s="8"/>
      <c r="CO978" s="4"/>
      <c r="CP978" s="8"/>
      <c r="CQ978" s="7"/>
      <c r="CR978" s="7"/>
      <c r="CS978" s="2" t="s">
        <v>239</v>
      </c>
      <c r="CT978" s="2" t="s">
        <v>237</v>
      </c>
      <c r="CU978" s="2" t="s">
        <v>4761</v>
      </c>
      <c r="CV978" s="2" t="s">
        <v>2571</v>
      </c>
      <c r="CW978" s="2" t="s">
        <v>238</v>
      </c>
      <c r="CX978" s="2" t="s">
        <v>226</v>
      </c>
      <c r="CY978" s="4"/>
      <c r="CZ978" s="8"/>
      <c r="DA978" s="4">
        <v>8</v>
      </c>
      <c r="DB978" s="8">
        <v>554.4</v>
      </c>
      <c r="DC978" s="7">
        <v>-1</v>
      </c>
      <c r="DD978" s="7">
        <v>-1</v>
      </c>
      <c r="DE978" s="2" t="s">
        <v>239</v>
      </c>
      <c r="DF978" s="2" t="s">
        <v>237</v>
      </c>
      <c r="DG978" s="2" t="s">
        <v>376</v>
      </c>
      <c r="DH978" s="2" t="s">
        <v>505</v>
      </c>
      <c r="DI978" s="2" t="s">
        <v>238</v>
      </c>
      <c r="DJ978" s="2" t="s">
        <v>226</v>
      </c>
      <c r="DK978" s="4"/>
      <c r="DL978" s="8"/>
      <c r="DM978" s="4">
        <v>3</v>
      </c>
      <c r="DN978" s="8">
        <v>189</v>
      </c>
      <c r="DO978" s="7">
        <v>-1</v>
      </c>
      <c r="DP978" s="7">
        <v>-1</v>
      </c>
      <c r="DQ978" s="2" t="s">
        <v>239</v>
      </c>
      <c r="DR978" s="2" t="s">
        <v>237</v>
      </c>
      <c r="DS978" s="2" t="s">
        <v>2213</v>
      </c>
      <c r="DT978" s="2" t="s">
        <v>430</v>
      </c>
      <c r="DU978" s="2" t="s">
        <v>238</v>
      </c>
      <c r="DV978" s="2" t="s">
        <v>226</v>
      </c>
      <c r="DW978" s="4"/>
      <c r="DX978" s="8"/>
      <c r="DY978" s="4">
        <v>3</v>
      </c>
      <c r="DZ978" s="8">
        <v>198.45</v>
      </c>
      <c r="EA978" s="7">
        <v>-1</v>
      </c>
      <c r="EB978" s="7">
        <v>-1</v>
      </c>
      <c r="EC978" s="2" t="s">
        <v>239</v>
      </c>
      <c r="ED978" s="2" t="s">
        <v>237</v>
      </c>
      <c r="EE978" s="2" t="s">
        <v>379</v>
      </c>
      <c r="EF978" s="2" t="s">
        <v>2377</v>
      </c>
      <c r="EG978" s="2" t="s">
        <v>238</v>
      </c>
      <c r="EH978" s="2" t="s">
        <v>226</v>
      </c>
      <c r="EI978" s="4"/>
      <c r="EJ978" s="8"/>
      <c r="EK978" s="4">
        <v>2</v>
      </c>
      <c r="EL978" s="8">
        <v>136.08</v>
      </c>
      <c r="EM978" s="7">
        <v>-1</v>
      </c>
      <c r="EN978" s="7">
        <v>-1</v>
      </c>
      <c r="EO978" s="2" t="s">
        <v>239</v>
      </c>
      <c r="EP978" s="2" t="s">
        <v>237</v>
      </c>
      <c r="EQ978" s="2" t="s">
        <v>4761</v>
      </c>
      <c r="ER978" s="2" t="s">
        <v>413</v>
      </c>
      <c r="ES978" s="2" t="s">
        <v>238</v>
      </c>
      <c r="ET978" s="2" t="s">
        <v>226</v>
      </c>
      <c r="EU978" s="4"/>
      <c r="EV978" s="8"/>
      <c r="EW978" s="4"/>
      <c r="EX978" s="8"/>
      <c r="EY978" s="7"/>
      <c r="EZ978" s="7"/>
      <c r="FA978" s="2" t="s">
        <v>239</v>
      </c>
      <c r="FB978" s="2" t="s">
        <v>237</v>
      </c>
      <c r="FC978" s="2" t="s">
        <v>5230</v>
      </c>
      <c r="FD978" s="2" t="s">
        <v>1752</v>
      </c>
      <c r="FE978" s="2" t="s">
        <v>238</v>
      </c>
      <c r="FF978" s="2" t="s">
        <v>226</v>
      </c>
      <c r="FG978" s="4"/>
      <c r="FH978" s="8"/>
      <c r="FI978" s="4"/>
      <c r="FJ978" s="8"/>
      <c r="FK978" s="7"/>
      <c r="FL978" s="7"/>
      <c r="FM978" s="2" t="s">
        <v>239</v>
      </c>
      <c r="FN978" s="2" t="s">
        <v>237</v>
      </c>
      <c r="FO978" s="2" t="s">
        <v>4761</v>
      </c>
      <c r="FP978" s="2" t="s">
        <v>556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226</v>
      </c>
      <c r="FZ978" s="2" t="s">
        <v>226</v>
      </c>
      <c r="GA978" s="2" t="s">
        <v>226</v>
      </c>
      <c r="GB978" s="2" t="s">
        <v>226</v>
      </c>
      <c r="GC978" s="2" t="s">
        <v>226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237</v>
      </c>
      <c r="GM978" s="2" t="s">
        <v>226</v>
      </c>
      <c r="GN978" s="2" t="s">
        <v>226</v>
      </c>
      <c r="GO978" s="2" t="s">
        <v>238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266</v>
      </c>
      <c r="GX978" s="2" t="s">
        <v>237</v>
      </c>
      <c r="GY978" s="2" t="s">
        <v>226</v>
      </c>
      <c r="GZ978" s="2" t="s">
        <v>226</v>
      </c>
      <c r="HA978" s="2" t="s">
        <v>238</v>
      </c>
      <c r="HB978" s="2" t="s">
        <v>226</v>
      </c>
      <c r="HC978" s="4"/>
      <c r="HD978" s="8"/>
      <c r="HE978" s="4"/>
      <c r="HF978" s="8"/>
      <c r="HG978" s="7"/>
      <c r="HH978" s="7"/>
      <c r="HI978" s="2" t="s">
        <v>252</v>
      </c>
      <c r="HJ978" s="2" t="s">
        <v>237</v>
      </c>
      <c r="HK978" s="2" t="s">
        <v>226</v>
      </c>
      <c r="HL978" s="2" t="s">
        <v>226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236</v>
      </c>
      <c r="HV978" s="2" t="s">
        <v>237</v>
      </c>
      <c r="HW978" s="2" t="s">
        <v>226</v>
      </c>
      <c r="HX978" s="2" t="s">
        <v>226</v>
      </c>
      <c r="HY978" s="2" t="s">
        <v>238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252</v>
      </c>
      <c r="IH978" s="2" t="s">
        <v>237</v>
      </c>
      <c r="II978" s="2" t="s">
        <v>226</v>
      </c>
      <c r="IJ978" s="2" t="s">
        <v>226</v>
      </c>
      <c r="IK978" s="2" t="s">
        <v>238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252</v>
      </c>
      <c r="IT978" s="2" t="s">
        <v>237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252</v>
      </c>
      <c r="JF978" s="2" t="s">
        <v>237</v>
      </c>
      <c r="JG978" s="2" t="s">
        <v>226</v>
      </c>
      <c r="JH978" s="2" t="s">
        <v>226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337</v>
      </c>
      <c r="JR978" s="2" t="s">
        <v>237</v>
      </c>
      <c r="JS978" s="2" t="s">
        <v>226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237</v>
      </c>
      <c r="KE978" s="2" t="s">
        <v>226</v>
      </c>
      <c r="KF978" s="2" t="s">
        <v>226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252</v>
      </c>
      <c r="KP978" s="2" t="s">
        <v>237</v>
      </c>
      <c r="KQ978" s="2" t="s">
        <v>226</v>
      </c>
      <c r="KR978" s="2" t="s">
        <v>226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252</v>
      </c>
      <c r="LB978" s="2" t="s">
        <v>237</v>
      </c>
      <c r="LC978" s="2" t="s">
        <v>226</v>
      </c>
      <c r="LD978" s="2" t="s">
        <v>226</v>
      </c>
      <c r="LE978" s="2" t="s">
        <v>238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252</v>
      </c>
      <c r="LN978" s="2" t="s">
        <v>237</v>
      </c>
      <c r="LO978" s="2" t="s">
        <v>226</v>
      </c>
      <c r="LP978" s="2" t="s">
        <v>226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226</v>
      </c>
      <c r="ML978" s="2" t="s">
        <v>226</v>
      </c>
      <c r="MM978" s="2" t="s">
        <v>226</v>
      </c>
      <c r="MN978" s="2" t="s">
        <v>226</v>
      </c>
      <c r="MO978" s="2" t="s">
        <v>226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239</v>
      </c>
      <c r="MX978" s="2" t="s">
        <v>237</v>
      </c>
      <c r="MY978" s="2" t="s">
        <v>2166</v>
      </c>
      <c r="MZ978" s="2" t="s">
        <v>226</v>
      </c>
      <c r="NA978" s="2" t="s">
        <v>238</v>
      </c>
      <c r="NB978" s="2" t="s">
        <v>226</v>
      </c>
      <c r="NC978" s="4"/>
      <c r="ND978" s="8"/>
      <c r="NE978" s="4"/>
      <c r="NF978" s="8"/>
      <c r="NG978" s="7"/>
      <c r="NH978" s="7"/>
      <c r="NI978" s="2" t="s">
        <v>239</v>
      </c>
      <c r="NJ978" s="2" t="s">
        <v>261</v>
      </c>
      <c r="NK978" s="2" t="s">
        <v>390</v>
      </c>
      <c r="NL978" s="2" t="s">
        <v>2990</v>
      </c>
      <c r="NM978" s="2" t="s">
        <v>238</v>
      </c>
      <c r="NN978" s="2" t="s">
        <v>226</v>
      </c>
      <c r="NO978" s="4"/>
      <c r="NP978" s="8"/>
      <c r="NQ978" s="4"/>
      <c r="NR978" s="8"/>
      <c r="NS978" s="7"/>
      <c r="NT978" s="7"/>
      <c r="NU978" s="2" t="s">
        <v>239</v>
      </c>
      <c r="NV978" s="2" t="s">
        <v>237</v>
      </c>
      <c r="NW978" s="2" t="s">
        <v>379</v>
      </c>
      <c r="NX978" s="2" t="s">
        <v>2315</v>
      </c>
      <c r="NY978" s="2" t="s">
        <v>238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252</v>
      </c>
      <c r="OH978" s="2" t="s">
        <v>237</v>
      </c>
      <c r="OI978" s="2" t="s">
        <v>226</v>
      </c>
      <c r="OJ978" s="2" t="s">
        <v>226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252</v>
      </c>
      <c r="OT978" s="2" t="s">
        <v>237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252</v>
      </c>
      <c r="PF978" s="2" t="s">
        <v>237</v>
      </c>
      <c r="PG978" s="2" t="s">
        <v>226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266</v>
      </c>
      <c r="QD978" s="2" t="s">
        <v>237</v>
      </c>
      <c r="QE978" s="2" t="s">
        <v>226</v>
      </c>
      <c r="QF978" s="2" t="s">
        <v>226</v>
      </c>
      <c r="QG978" s="2" t="s">
        <v>238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252</v>
      </c>
      <c r="QP978" s="2" t="s">
        <v>237</v>
      </c>
      <c r="QQ978" s="2" t="s">
        <v>226</v>
      </c>
      <c r="QR978" s="2" t="s">
        <v>226</v>
      </c>
      <c r="QS978" s="2" t="s">
        <v>238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266</v>
      </c>
      <c r="RB978" s="2" t="s">
        <v>237</v>
      </c>
      <c r="RC978" s="2" t="s">
        <v>226</v>
      </c>
      <c r="RD978" s="2" t="s">
        <v>226</v>
      </c>
      <c r="RE978" s="2" t="s">
        <v>238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226</v>
      </c>
      <c r="RN978" s="2" t="s">
        <v>226</v>
      </c>
      <c r="RO978" s="2" t="s">
        <v>226</v>
      </c>
      <c r="RP978" s="2" t="s">
        <v>226</v>
      </c>
      <c r="RQ978" s="2" t="s">
        <v>226</v>
      </c>
      <c r="RR978" s="2" t="s">
        <v>226</v>
      </c>
      <c r="RS978" s="4"/>
      <c r="RT978" s="8"/>
      <c r="RU978" s="4"/>
      <c r="RV978" s="8"/>
      <c r="RW978" s="7"/>
      <c r="RX978" s="7"/>
      <c r="RY978" s="2" t="s">
        <v>252</v>
      </c>
      <c r="RZ978" s="2" t="s">
        <v>237</v>
      </c>
      <c r="SA978" s="2" t="s">
        <v>226</v>
      </c>
      <c r="SB978" s="2" t="s">
        <v>226</v>
      </c>
      <c r="SC978" s="2" t="s">
        <v>238</v>
      </c>
      <c r="SD978" s="2" t="s">
        <v>226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</row>
    <row r="979">
      <c r="A979" s="2" t="s">
        <v>5708</v>
      </c>
      <c r="B979" s="2" t="s">
        <v>577</v>
      </c>
      <c r="C979" s="2" t="s">
        <v>5194</v>
      </c>
      <c r="D979" s="2" t="s">
        <v>486</v>
      </c>
      <c r="E979" s="2" t="s">
        <v>3495</v>
      </c>
      <c r="F979" s="2" t="s">
        <v>113</v>
      </c>
      <c r="G979" s="2" t="s">
        <v>2235</v>
      </c>
      <c r="H979" s="2" t="s">
        <v>5455</v>
      </c>
      <c r="I979" s="2" t="s">
        <v>5707</v>
      </c>
      <c r="J979" s="2" t="s">
        <v>268</v>
      </c>
      <c r="K979" s="2" t="s">
        <v>405</v>
      </c>
      <c r="L979" s="3">
        <v>70</v>
      </c>
      <c r="M979" s="3">
        <v>73.5</v>
      </c>
      <c r="N979" s="3">
        <v>139.99</v>
      </c>
      <c r="O979" s="2" t="s">
        <v>302</v>
      </c>
      <c r="P979" s="2" t="s">
        <v>369</v>
      </c>
      <c r="Q979" s="2" t="s">
        <v>225</v>
      </c>
      <c r="R979" s="2" t="s">
        <v>226</v>
      </c>
      <c r="S979" s="2" t="s">
        <v>5457</v>
      </c>
      <c r="T979" s="2" t="s">
        <v>228</v>
      </c>
      <c r="U979" s="2" t="s">
        <v>229</v>
      </c>
      <c r="V979" s="2" t="s">
        <v>320</v>
      </c>
      <c r="W979" s="2" t="s">
        <v>971</v>
      </c>
      <c r="X979" s="2" t="s">
        <v>2080</v>
      </c>
      <c r="Y979" s="2" t="s">
        <v>1391</v>
      </c>
      <c r="Z979" s="4"/>
      <c r="AA979" s="4">
        <f>=ROUNDDOWN({0},0)</f>
      </c>
      <c r="AB979" s="5"/>
      <c r="AC979" s="2" t="s">
        <v>226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/>
      <c r="AQ979" s="8"/>
      <c r="AR979" s="4">
        <v>27</v>
      </c>
      <c r="AS979" s="8">
        <v>2054.34</v>
      </c>
      <c r="AT979" s="7">
        <v>-1</v>
      </c>
      <c r="AU979" s="7">
        <v>-1</v>
      </c>
      <c r="AV979" s="4" t="s">
        <v>226</v>
      </c>
      <c r="AW979" s="8" t="s">
        <v>226</v>
      </c>
      <c r="AX979" s="4" t="s">
        <v>226</v>
      </c>
      <c r="AY979" s="8" t="s">
        <v>226</v>
      </c>
      <c r="AZ979" s="7" t="s">
        <v>226</v>
      </c>
      <c r="BA979" s="7" t="s">
        <v>226</v>
      </c>
      <c r="BB979" s="7"/>
      <c r="BC979" s="4" t="s">
        <v>226</v>
      </c>
      <c r="BD979" s="8" t="s">
        <v>226</v>
      </c>
      <c r="BE979" s="4" t="s">
        <v>226</v>
      </c>
      <c r="BF979" s="8" t="s">
        <v>226</v>
      </c>
      <c r="BG979" s="7" t="s">
        <v>226</v>
      </c>
      <c r="BH979" s="7" t="s">
        <v>226</v>
      </c>
      <c r="BI979" s="7"/>
      <c r="BJ979" s="4"/>
      <c r="BK979" s="8"/>
      <c r="BL979" s="2" t="s">
        <v>2216</v>
      </c>
      <c r="BM979" s="7"/>
      <c r="BN979" s="7"/>
      <c r="BO979" s="4"/>
      <c r="BP979" s="8"/>
      <c r="BQ979" s="4"/>
      <c r="BR979" s="8"/>
      <c r="BS979" s="7"/>
      <c r="BT979" s="7"/>
      <c r="BU979" s="2" t="s">
        <v>287</v>
      </c>
      <c r="BV979" s="2" t="s">
        <v>237</v>
      </c>
      <c r="BW979" s="2" t="s">
        <v>226</v>
      </c>
      <c r="BX979" s="2" t="s">
        <v>226</v>
      </c>
      <c r="BY979" s="2" t="s">
        <v>238</v>
      </c>
      <c r="BZ979" s="2" t="s">
        <v>226</v>
      </c>
      <c r="CA979" s="4"/>
      <c r="CB979" s="8"/>
      <c r="CC979" s="4">
        <v>8</v>
      </c>
      <c r="CD979" s="8">
        <v>635.04</v>
      </c>
      <c r="CE979" s="7">
        <v>-1</v>
      </c>
      <c r="CF979" s="7">
        <v>-1</v>
      </c>
      <c r="CG979" s="2" t="s">
        <v>239</v>
      </c>
      <c r="CH979" s="2" t="s">
        <v>237</v>
      </c>
      <c r="CI979" s="2" t="s">
        <v>327</v>
      </c>
      <c r="CJ979" s="2" t="s">
        <v>4400</v>
      </c>
      <c r="CK979" s="2" t="s">
        <v>238</v>
      </c>
      <c r="CL979" s="2" t="s">
        <v>226</v>
      </c>
      <c r="CM979" s="4"/>
      <c r="CN979" s="8"/>
      <c r="CO979" s="4">
        <v>1</v>
      </c>
      <c r="CP979" s="8">
        <v>79.38</v>
      </c>
      <c r="CQ979" s="7">
        <v>-1</v>
      </c>
      <c r="CR979" s="7">
        <v>-1</v>
      </c>
      <c r="CS979" s="2" t="s">
        <v>239</v>
      </c>
      <c r="CT979" s="2" t="s">
        <v>237</v>
      </c>
      <c r="CU979" s="2" t="s">
        <v>4761</v>
      </c>
      <c r="CV979" s="2" t="s">
        <v>408</v>
      </c>
      <c r="CW979" s="2" t="s">
        <v>238</v>
      </c>
      <c r="CX979" s="2" t="s">
        <v>226</v>
      </c>
      <c r="CY979" s="4"/>
      <c r="CZ979" s="8"/>
      <c r="DA979" s="4">
        <v>5</v>
      </c>
      <c r="DB979" s="8">
        <v>404.25</v>
      </c>
      <c r="DC979" s="7">
        <v>-1</v>
      </c>
      <c r="DD979" s="7">
        <v>-1</v>
      </c>
      <c r="DE979" s="2" t="s">
        <v>239</v>
      </c>
      <c r="DF979" s="2" t="s">
        <v>237</v>
      </c>
      <c r="DG979" s="2" t="s">
        <v>376</v>
      </c>
      <c r="DH979" s="2" t="s">
        <v>384</v>
      </c>
      <c r="DI979" s="2" t="s">
        <v>238</v>
      </c>
      <c r="DJ979" s="2" t="s">
        <v>226</v>
      </c>
      <c r="DK979" s="4"/>
      <c r="DL979" s="8"/>
      <c r="DM979" s="4">
        <v>9</v>
      </c>
      <c r="DN979" s="8">
        <v>628.43</v>
      </c>
      <c r="DO979" s="7">
        <v>-1</v>
      </c>
      <c r="DP979" s="7">
        <v>-1</v>
      </c>
      <c r="DQ979" s="2" t="s">
        <v>239</v>
      </c>
      <c r="DR979" s="2" t="s">
        <v>237</v>
      </c>
      <c r="DS979" s="2" t="s">
        <v>2213</v>
      </c>
      <c r="DT979" s="2" t="s">
        <v>418</v>
      </c>
      <c r="DU979" s="2" t="s">
        <v>238</v>
      </c>
      <c r="DV979" s="2" t="s">
        <v>226</v>
      </c>
      <c r="DW979" s="4"/>
      <c r="DX979" s="8"/>
      <c r="DY979" s="4">
        <v>2</v>
      </c>
      <c r="DZ979" s="8">
        <v>154.36</v>
      </c>
      <c r="EA979" s="7">
        <v>-1</v>
      </c>
      <c r="EB979" s="7">
        <v>-1</v>
      </c>
      <c r="EC979" s="2" t="s">
        <v>239</v>
      </c>
      <c r="ED979" s="2" t="s">
        <v>237</v>
      </c>
      <c r="EE979" s="2" t="s">
        <v>379</v>
      </c>
      <c r="EF979" s="2" t="s">
        <v>3185</v>
      </c>
      <c r="EG979" s="2" t="s">
        <v>238</v>
      </c>
      <c r="EH979" s="2" t="s">
        <v>226</v>
      </c>
      <c r="EI979" s="4"/>
      <c r="EJ979" s="8"/>
      <c r="EK979" s="4">
        <v>1</v>
      </c>
      <c r="EL979" s="8">
        <v>79.38</v>
      </c>
      <c r="EM979" s="7">
        <v>-1</v>
      </c>
      <c r="EN979" s="7">
        <v>-1</v>
      </c>
      <c r="EO979" s="2" t="s">
        <v>239</v>
      </c>
      <c r="EP979" s="2" t="s">
        <v>237</v>
      </c>
      <c r="EQ979" s="2" t="s">
        <v>4761</v>
      </c>
      <c r="ER979" s="2" t="s">
        <v>464</v>
      </c>
      <c r="ES979" s="2" t="s">
        <v>238</v>
      </c>
      <c r="ET979" s="2" t="s">
        <v>226</v>
      </c>
      <c r="EU979" s="4"/>
      <c r="EV979" s="8"/>
      <c r="EW979" s="4">
        <v>1</v>
      </c>
      <c r="EX979" s="8">
        <v>73.5</v>
      </c>
      <c r="EY979" s="7">
        <v>-1</v>
      </c>
      <c r="EZ979" s="7">
        <v>-1</v>
      </c>
      <c r="FA979" s="2" t="s">
        <v>239</v>
      </c>
      <c r="FB979" s="2" t="s">
        <v>237</v>
      </c>
      <c r="FC979" s="2" t="s">
        <v>5230</v>
      </c>
      <c r="FD979" s="2" t="s">
        <v>5709</v>
      </c>
      <c r="FE979" s="2" t="s">
        <v>238</v>
      </c>
      <c r="FF979" s="2" t="s">
        <v>226</v>
      </c>
      <c r="FG979" s="4"/>
      <c r="FH979" s="8"/>
      <c r="FI979" s="4"/>
      <c r="FJ979" s="8"/>
      <c r="FK979" s="7"/>
      <c r="FL979" s="7"/>
      <c r="FM979" s="2" t="s">
        <v>239</v>
      </c>
      <c r="FN979" s="2" t="s">
        <v>237</v>
      </c>
      <c r="FO979" s="2" t="s">
        <v>4761</v>
      </c>
      <c r="FP979" s="2" t="s">
        <v>226</v>
      </c>
      <c r="FQ979" s="2" t="s">
        <v>238</v>
      </c>
      <c r="FR979" s="2" t="s">
        <v>226</v>
      </c>
      <c r="FS979" s="4"/>
      <c r="FT979" s="8"/>
      <c r="FU979" s="4"/>
      <c r="FV979" s="8"/>
      <c r="FW979" s="7"/>
      <c r="FX979" s="7"/>
      <c r="FY979" s="2" t="s">
        <v>226</v>
      </c>
      <c r="FZ979" s="2" t="s">
        <v>226</v>
      </c>
      <c r="GA979" s="2" t="s">
        <v>226</v>
      </c>
      <c r="GB979" s="2" t="s">
        <v>226</v>
      </c>
      <c r="GC979" s="2" t="s">
        <v>226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252</v>
      </c>
      <c r="GL979" s="2" t="s">
        <v>237</v>
      </c>
      <c r="GM979" s="2" t="s">
        <v>226</v>
      </c>
      <c r="GN979" s="2" t="s">
        <v>226</v>
      </c>
      <c r="GO979" s="2" t="s">
        <v>238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266</v>
      </c>
      <c r="GX979" s="2" t="s">
        <v>237</v>
      </c>
      <c r="GY979" s="2" t="s">
        <v>226</v>
      </c>
      <c r="GZ979" s="2" t="s">
        <v>226</v>
      </c>
      <c r="HA979" s="2" t="s">
        <v>238</v>
      </c>
      <c r="HB979" s="2" t="s">
        <v>226</v>
      </c>
      <c r="HC979" s="4"/>
      <c r="HD979" s="8"/>
      <c r="HE979" s="4"/>
      <c r="HF979" s="8"/>
      <c r="HG979" s="7"/>
      <c r="HH979" s="7"/>
      <c r="HI979" s="2" t="s">
        <v>252</v>
      </c>
      <c r="HJ979" s="2" t="s">
        <v>237</v>
      </c>
      <c r="HK979" s="2" t="s">
        <v>226</v>
      </c>
      <c r="HL979" s="2" t="s">
        <v>226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236</v>
      </c>
      <c r="HV979" s="2" t="s">
        <v>237</v>
      </c>
      <c r="HW979" s="2" t="s">
        <v>226</v>
      </c>
      <c r="HX979" s="2" t="s">
        <v>226</v>
      </c>
      <c r="HY979" s="2" t="s">
        <v>238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252</v>
      </c>
      <c r="IH979" s="2" t="s">
        <v>237</v>
      </c>
      <c r="II979" s="2" t="s">
        <v>226</v>
      </c>
      <c r="IJ979" s="2" t="s">
        <v>226</v>
      </c>
      <c r="IK979" s="2" t="s">
        <v>238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252</v>
      </c>
      <c r="IT979" s="2" t="s">
        <v>237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252</v>
      </c>
      <c r="JF979" s="2" t="s">
        <v>237</v>
      </c>
      <c r="JG979" s="2" t="s">
        <v>226</v>
      </c>
      <c r="JH979" s="2" t="s">
        <v>226</v>
      </c>
      <c r="JI979" s="2" t="s">
        <v>238</v>
      </c>
      <c r="JJ979" s="2" t="s">
        <v>226</v>
      </c>
      <c r="JK979" s="4"/>
      <c r="JL979" s="8"/>
      <c r="JM979" s="4"/>
      <c r="JN979" s="8"/>
      <c r="JO979" s="7"/>
      <c r="JP979" s="7"/>
      <c r="JQ979" s="2" t="s">
        <v>337</v>
      </c>
      <c r="JR979" s="2" t="s">
        <v>237</v>
      </c>
      <c r="JS979" s="2" t="s">
        <v>226</v>
      </c>
      <c r="JT979" s="2" t="s">
        <v>226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237</v>
      </c>
      <c r="KE979" s="2" t="s">
        <v>226</v>
      </c>
      <c r="KF979" s="2" t="s">
        <v>226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252</v>
      </c>
      <c r="KP979" s="2" t="s">
        <v>237</v>
      </c>
      <c r="KQ979" s="2" t="s">
        <v>226</v>
      </c>
      <c r="KR979" s="2" t="s">
        <v>226</v>
      </c>
      <c r="KS979" s="2" t="s">
        <v>238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252</v>
      </c>
      <c r="LB979" s="2" t="s">
        <v>237</v>
      </c>
      <c r="LC979" s="2" t="s">
        <v>226</v>
      </c>
      <c r="LD979" s="2" t="s">
        <v>226</v>
      </c>
      <c r="LE979" s="2" t="s">
        <v>238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252</v>
      </c>
      <c r="LN979" s="2" t="s">
        <v>237</v>
      </c>
      <c r="LO979" s="2" t="s">
        <v>226</v>
      </c>
      <c r="LP979" s="2" t="s">
        <v>226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226</v>
      </c>
      <c r="ML979" s="2" t="s">
        <v>226</v>
      </c>
      <c r="MM979" s="2" t="s">
        <v>226</v>
      </c>
      <c r="MN979" s="2" t="s">
        <v>226</v>
      </c>
      <c r="MO979" s="2" t="s">
        <v>226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239</v>
      </c>
      <c r="MX979" s="2" t="s">
        <v>237</v>
      </c>
      <c r="MY979" s="2" t="s">
        <v>2166</v>
      </c>
      <c r="MZ979" s="2" t="s">
        <v>226</v>
      </c>
      <c r="NA979" s="2" t="s">
        <v>238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239</v>
      </c>
      <c r="NJ979" s="2" t="s">
        <v>261</v>
      </c>
      <c r="NK979" s="2" t="s">
        <v>390</v>
      </c>
      <c r="NL979" s="2" t="s">
        <v>375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239</v>
      </c>
      <c r="NV979" s="2" t="s">
        <v>237</v>
      </c>
      <c r="NW979" s="2" t="s">
        <v>379</v>
      </c>
      <c r="NX979" s="2" t="s">
        <v>226</v>
      </c>
      <c r="NY979" s="2" t="s">
        <v>238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252</v>
      </c>
      <c r="OH979" s="2" t="s">
        <v>237</v>
      </c>
      <c r="OI979" s="2" t="s">
        <v>226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252</v>
      </c>
      <c r="OT979" s="2" t="s">
        <v>237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252</v>
      </c>
      <c r="PF979" s="2" t="s">
        <v>237</v>
      </c>
      <c r="PG979" s="2" t="s">
        <v>226</v>
      </c>
      <c r="PH979" s="2" t="s">
        <v>226</v>
      </c>
      <c r="PI979" s="2" t="s">
        <v>238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226</v>
      </c>
      <c r="PR979" s="2" t="s">
        <v>226</v>
      </c>
      <c r="PS979" s="2" t="s">
        <v>226</v>
      </c>
      <c r="PT979" s="2" t="s">
        <v>226</v>
      </c>
      <c r="PU979" s="2" t="s">
        <v>226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266</v>
      </c>
      <c r="QD979" s="2" t="s">
        <v>237</v>
      </c>
      <c r="QE979" s="2" t="s">
        <v>226</v>
      </c>
      <c r="QF979" s="2" t="s">
        <v>226</v>
      </c>
      <c r="QG979" s="2" t="s">
        <v>238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252</v>
      </c>
      <c r="QP979" s="2" t="s">
        <v>237</v>
      </c>
      <c r="QQ979" s="2" t="s">
        <v>226</v>
      </c>
      <c r="QR979" s="2" t="s">
        <v>226</v>
      </c>
      <c r="QS979" s="2" t="s">
        <v>238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266</v>
      </c>
      <c r="RB979" s="2" t="s">
        <v>237</v>
      </c>
      <c r="RC979" s="2" t="s">
        <v>226</v>
      </c>
      <c r="RD979" s="2" t="s">
        <v>226</v>
      </c>
      <c r="RE979" s="2" t="s">
        <v>238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226</v>
      </c>
      <c r="RN979" s="2" t="s">
        <v>226</v>
      </c>
      <c r="RO979" s="2" t="s">
        <v>226</v>
      </c>
      <c r="RP979" s="2" t="s">
        <v>226</v>
      </c>
      <c r="RQ979" s="2" t="s">
        <v>226</v>
      </c>
      <c r="RR979" s="2" t="s">
        <v>226</v>
      </c>
      <c r="RS979" s="4"/>
      <c r="RT979" s="8"/>
      <c r="RU979" s="4"/>
      <c r="RV979" s="8"/>
      <c r="RW979" s="7"/>
      <c r="RX979" s="7"/>
      <c r="RY979" s="2" t="s">
        <v>252</v>
      </c>
      <c r="RZ979" s="2" t="s">
        <v>237</v>
      </c>
      <c r="SA979" s="2" t="s">
        <v>226</v>
      </c>
      <c r="SB979" s="2" t="s">
        <v>226</v>
      </c>
      <c r="SC979" s="2" t="s">
        <v>238</v>
      </c>
      <c r="SD979" s="2" t="s">
        <v>226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</row>
    <row r="980">
      <c r="A980" s="2" t="s">
        <v>5710</v>
      </c>
      <c r="B980" s="2" t="s">
        <v>577</v>
      </c>
      <c r="C980" s="2" t="s">
        <v>5194</v>
      </c>
      <c r="D980" s="2" t="s">
        <v>486</v>
      </c>
      <c r="E980" s="2" t="s">
        <v>487</v>
      </c>
      <c r="F980" s="2" t="s">
        <v>5461</v>
      </c>
      <c r="G980" s="2" t="s">
        <v>316</v>
      </c>
      <c r="H980" s="2" t="s">
        <v>5462</v>
      </c>
      <c r="I980" s="2" t="s">
        <v>5711</v>
      </c>
      <c r="J980" s="2" t="s">
        <v>221</v>
      </c>
      <c r="K980" s="2" t="s">
        <v>2782</v>
      </c>
      <c r="L980" s="3">
        <v>54.99</v>
      </c>
      <c r="M980" s="3">
        <v>57.74</v>
      </c>
      <c r="N980" s="3">
        <v>109.99</v>
      </c>
      <c r="O980" s="2" t="s">
        <v>223</v>
      </c>
      <c r="P980" s="2" t="s">
        <v>224</v>
      </c>
      <c r="Q980" s="2" t="s">
        <v>225</v>
      </c>
      <c r="R980" s="2" t="s">
        <v>226</v>
      </c>
      <c r="S980" s="2" t="s">
        <v>5464</v>
      </c>
      <c r="T980" s="2" t="s">
        <v>228</v>
      </c>
      <c r="U980" s="2" t="s">
        <v>489</v>
      </c>
      <c r="V980" s="2" t="s">
        <v>230</v>
      </c>
      <c r="W980" s="2" t="s">
        <v>971</v>
      </c>
      <c r="X980" s="2" t="s">
        <v>2080</v>
      </c>
      <c r="Y980" s="2" t="s">
        <v>1518</v>
      </c>
      <c r="Z980" s="4">
        <v>77</v>
      </c>
      <c r="AA980" s="4">
        <f>=ROUNDDOWN(16.0416666666667,0)</f>
      </c>
      <c r="AB980" s="5">
        <v>4.8</v>
      </c>
      <c r="AC980" s="2" t="s">
        <v>699</v>
      </c>
      <c r="AD980" s="4">
        <v>30</v>
      </c>
      <c r="AE980" s="4">
        <v>170</v>
      </c>
      <c r="AF980" s="6">
        <v>69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82</v>
      </c>
      <c r="AQ980" s="8">
        <v>4917.64</v>
      </c>
      <c r="AR980" s="4">
        <v>87</v>
      </c>
      <c r="AS980" s="8">
        <v>5125.61</v>
      </c>
      <c r="AT980" s="7">
        <v>-0.0575</v>
      </c>
      <c r="AU980" s="7">
        <v>-0.0406</v>
      </c>
      <c r="AV980" s="4">
        <v>122</v>
      </c>
      <c r="AW980" s="8">
        <v>7764.82</v>
      </c>
      <c r="AX980" s="4">
        <v>153</v>
      </c>
      <c r="AY980" s="8">
        <v>9713.36</v>
      </c>
      <c r="AZ980" s="7">
        <v>-0.2026</v>
      </c>
      <c r="BA980" s="7">
        <v>-0.2006</v>
      </c>
      <c r="BB980" s="7">
        <v>0.6333</v>
      </c>
      <c r="BC980" s="4">
        <v>122</v>
      </c>
      <c r="BD980" s="8">
        <v>7764.82</v>
      </c>
      <c r="BE980" s="4">
        <v>154</v>
      </c>
      <c r="BF980" s="8">
        <v>9774.31</v>
      </c>
      <c r="BG980" s="7">
        <v>-0.2078</v>
      </c>
      <c r="BH980" s="7">
        <v>-0.2056</v>
      </c>
      <c r="BI980" s="7">
        <v>1</v>
      </c>
      <c r="BJ980" s="4">
        <v>82</v>
      </c>
      <c r="BK980" s="8">
        <v>4917.64</v>
      </c>
      <c r="BL980" s="2" t="s">
        <v>5712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1002</v>
      </c>
      <c r="BV980" s="2" t="s">
        <v>237</v>
      </c>
      <c r="BW980" s="2" t="s">
        <v>226</v>
      </c>
      <c r="BX980" s="2" t="s">
        <v>241</v>
      </c>
      <c r="BY980" s="2" t="s">
        <v>238</v>
      </c>
      <c r="BZ980" s="2" t="s">
        <v>226</v>
      </c>
      <c r="CA980" s="4">
        <v>51</v>
      </c>
      <c r="CB980" s="8">
        <v>3107.94</v>
      </c>
      <c r="CC980" s="4">
        <v>38</v>
      </c>
      <c r="CD980" s="8">
        <v>2315.72</v>
      </c>
      <c r="CE980" s="7">
        <v>0.3421</v>
      </c>
      <c r="CF980" s="7">
        <v>0.3421</v>
      </c>
      <c r="CG980" s="2" t="s">
        <v>239</v>
      </c>
      <c r="CH980" s="2" t="s">
        <v>223</v>
      </c>
      <c r="CI980" s="2" t="s">
        <v>845</v>
      </c>
      <c r="CJ980" s="2" t="s">
        <v>846</v>
      </c>
      <c r="CK980" s="2" t="s">
        <v>238</v>
      </c>
      <c r="CL980" s="2" t="s">
        <v>226</v>
      </c>
      <c r="CM980" s="4">
        <v>15</v>
      </c>
      <c r="CN980" s="8">
        <v>914.25</v>
      </c>
      <c r="CO980" s="4">
        <v>12</v>
      </c>
      <c r="CP980" s="8">
        <v>731.4</v>
      </c>
      <c r="CQ980" s="7">
        <v>0.25</v>
      </c>
      <c r="CR980" s="7">
        <v>0.25</v>
      </c>
      <c r="CS980" s="2" t="s">
        <v>239</v>
      </c>
      <c r="CT980" s="2" t="s">
        <v>223</v>
      </c>
      <c r="CU980" s="2" t="s">
        <v>1518</v>
      </c>
      <c r="CV980" s="2" t="s">
        <v>759</v>
      </c>
      <c r="CW980" s="2" t="s">
        <v>238</v>
      </c>
      <c r="CX980" s="2" t="s">
        <v>226</v>
      </c>
      <c r="CY980" s="4">
        <v>4</v>
      </c>
      <c r="CZ980" s="8">
        <v>233.16</v>
      </c>
      <c r="DA980" s="4">
        <v>16</v>
      </c>
      <c r="DB980" s="8">
        <v>932.64</v>
      </c>
      <c r="DC980" s="7">
        <v>-0.75</v>
      </c>
      <c r="DD980" s="7">
        <v>-0.75</v>
      </c>
      <c r="DE980" s="2" t="s">
        <v>239</v>
      </c>
      <c r="DF980" s="2" t="s">
        <v>223</v>
      </c>
      <c r="DG980" s="2" t="s">
        <v>701</v>
      </c>
      <c r="DH980" s="2" t="s">
        <v>709</v>
      </c>
      <c r="DI980" s="2" t="s">
        <v>238</v>
      </c>
      <c r="DJ980" s="2" t="s">
        <v>226</v>
      </c>
      <c r="DK980" s="4">
        <v>8</v>
      </c>
      <c r="DL980" s="8">
        <v>425.54</v>
      </c>
      <c r="DM980" s="4">
        <v>8</v>
      </c>
      <c r="DN980" s="8">
        <v>433.15</v>
      </c>
      <c r="DO980" s="7"/>
      <c r="DP980" s="7">
        <v>-0.0176</v>
      </c>
      <c r="DQ980" s="2" t="s">
        <v>239</v>
      </c>
      <c r="DR980" s="2" t="s">
        <v>223</v>
      </c>
      <c r="DS980" s="2" t="s">
        <v>1942</v>
      </c>
      <c r="DT980" s="2" t="s">
        <v>847</v>
      </c>
      <c r="DU980" s="2" t="s">
        <v>238</v>
      </c>
      <c r="DV980" s="2" t="s">
        <v>226</v>
      </c>
      <c r="DW980" s="4">
        <v>2</v>
      </c>
      <c r="DX980" s="8">
        <v>121.26</v>
      </c>
      <c r="DY980" s="4">
        <v>1</v>
      </c>
      <c r="DZ980" s="8">
        <v>60.63</v>
      </c>
      <c r="EA980" s="7">
        <v>1</v>
      </c>
      <c r="EB980" s="7">
        <v>1</v>
      </c>
      <c r="EC980" s="2" t="s">
        <v>239</v>
      </c>
      <c r="ED980" s="2" t="s">
        <v>223</v>
      </c>
      <c r="EE980" s="2" t="s">
        <v>5713</v>
      </c>
      <c r="EF980" s="2" t="s">
        <v>399</v>
      </c>
      <c r="EG980" s="2" t="s">
        <v>238</v>
      </c>
      <c r="EH980" s="2" t="s">
        <v>226</v>
      </c>
      <c r="EI980" s="4"/>
      <c r="EJ980" s="8"/>
      <c r="EK980" s="4">
        <v>1</v>
      </c>
      <c r="EL980" s="8">
        <v>58.56</v>
      </c>
      <c r="EM980" s="7">
        <v>-1</v>
      </c>
      <c r="EN980" s="7">
        <v>-1</v>
      </c>
      <c r="EO980" s="2" t="s">
        <v>239</v>
      </c>
      <c r="EP980" s="2" t="s">
        <v>223</v>
      </c>
      <c r="EQ980" s="2" t="s">
        <v>1201</v>
      </c>
      <c r="ER980" s="2" t="s">
        <v>1120</v>
      </c>
      <c r="ES980" s="2" t="s">
        <v>238</v>
      </c>
      <c r="ET980" s="2" t="s">
        <v>226</v>
      </c>
      <c r="EU980" s="4">
        <v>1</v>
      </c>
      <c r="EV980" s="8">
        <v>57.74</v>
      </c>
      <c r="EW980" s="4">
        <v>2</v>
      </c>
      <c r="EX980" s="8">
        <v>115.48</v>
      </c>
      <c r="EY980" s="7">
        <v>-0.5</v>
      </c>
      <c r="EZ980" s="7">
        <v>-0.5</v>
      </c>
      <c r="FA980" s="2" t="s">
        <v>239</v>
      </c>
      <c r="FB980" s="2" t="s">
        <v>223</v>
      </c>
      <c r="FC980" s="2" t="s">
        <v>885</v>
      </c>
      <c r="FD980" s="2" t="s">
        <v>898</v>
      </c>
      <c r="FE980" s="2" t="s">
        <v>238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239</v>
      </c>
      <c r="FN980" s="2" t="s">
        <v>223</v>
      </c>
      <c r="FO980" s="2" t="s">
        <v>1518</v>
      </c>
      <c r="FP980" s="2" t="s">
        <v>760</v>
      </c>
      <c r="FQ980" s="2" t="s">
        <v>238</v>
      </c>
      <c r="FR980" s="2" t="s">
        <v>226</v>
      </c>
      <c r="FS980" s="4"/>
      <c r="FT980" s="8"/>
      <c r="FU980" s="4"/>
      <c r="FV980" s="8"/>
      <c r="FW980" s="7"/>
      <c r="FX980" s="7"/>
      <c r="FY980" s="2" t="s">
        <v>239</v>
      </c>
      <c r="FZ980" s="2" t="s">
        <v>223</v>
      </c>
      <c r="GA980" s="2" t="s">
        <v>661</v>
      </c>
      <c r="GB980" s="2" t="s">
        <v>226</v>
      </c>
      <c r="GC980" s="2" t="s">
        <v>238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252</v>
      </c>
      <c r="GL980" s="2" t="s">
        <v>223</v>
      </c>
      <c r="GM980" s="2" t="s">
        <v>226</v>
      </c>
      <c r="GN980" s="2" t="s">
        <v>226</v>
      </c>
      <c r="GO980" s="2" t="s">
        <v>238</v>
      </c>
      <c r="GP980" s="2" t="s">
        <v>226</v>
      </c>
      <c r="GQ980" s="4"/>
      <c r="GR980" s="8"/>
      <c r="GS980" s="4">
        <v>1</v>
      </c>
      <c r="GT980" s="8">
        <v>57.6</v>
      </c>
      <c r="GU980" s="7">
        <v>-1</v>
      </c>
      <c r="GV980" s="7">
        <v>-1</v>
      </c>
      <c r="GW980" s="2" t="s">
        <v>239</v>
      </c>
      <c r="GX980" s="2" t="s">
        <v>223</v>
      </c>
      <c r="GY980" s="2" t="s">
        <v>694</v>
      </c>
      <c r="GZ980" s="2" t="s">
        <v>2013</v>
      </c>
      <c r="HA980" s="2" t="s">
        <v>238</v>
      </c>
      <c r="HB980" s="2" t="s">
        <v>226</v>
      </c>
      <c r="HC980" s="4"/>
      <c r="HD980" s="8"/>
      <c r="HE980" s="4">
        <v>3</v>
      </c>
      <c r="HF980" s="8">
        <v>140.88</v>
      </c>
      <c r="HG980" s="7">
        <v>-1</v>
      </c>
      <c r="HH980" s="7">
        <v>-1</v>
      </c>
      <c r="HI980" s="2" t="s">
        <v>239</v>
      </c>
      <c r="HJ980" s="2" t="s">
        <v>223</v>
      </c>
      <c r="HK980" s="2" t="s">
        <v>1518</v>
      </c>
      <c r="HL980" s="2" t="s">
        <v>1249</v>
      </c>
      <c r="HM980" s="2" t="s">
        <v>238</v>
      </c>
      <c r="HN980" s="2" t="s">
        <v>226</v>
      </c>
      <c r="HO980" s="4">
        <v>1</v>
      </c>
      <c r="HP980" s="8">
        <v>57.75</v>
      </c>
      <c r="HQ980" s="4"/>
      <c r="HR980" s="8"/>
      <c r="HS980" s="7"/>
      <c r="HT980" s="7"/>
      <c r="HU980" s="2" t="s">
        <v>239</v>
      </c>
      <c r="HV980" s="2" t="s">
        <v>223</v>
      </c>
      <c r="HW980" s="2" t="s">
        <v>1191</v>
      </c>
      <c r="HX980" s="2" t="s">
        <v>250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252</v>
      </c>
      <c r="IH980" s="2" t="s">
        <v>223</v>
      </c>
      <c r="II980" s="2" t="s">
        <v>226</v>
      </c>
      <c r="IJ980" s="2" t="s">
        <v>226</v>
      </c>
      <c r="IK980" s="2" t="s">
        <v>238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226</v>
      </c>
      <c r="IT980" s="2" t="s">
        <v>226</v>
      </c>
      <c r="IU980" s="2" t="s">
        <v>226</v>
      </c>
      <c r="IV980" s="2" t="s">
        <v>226</v>
      </c>
      <c r="IW980" s="2" t="s">
        <v>226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252</v>
      </c>
      <c r="JF980" s="2" t="s">
        <v>223</v>
      </c>
      <c r="JG980" s="2" t="s">
        <v>226</v>
      </c>
      <c r="JH980" s="2" t="s">
        <v>226</v>
      </c>
      <c r="JI980" s="2" t="s">
        <v>238</v>
      </c>
      <c r="JJ980" s="2" t="s">
        <v>226</v>
      </c>
      <c r="JK980" s="4"/>
      <c r="JL980" s="8"/>
      <c r="JM980" s="4"/>
      <c r="JN980" s="8"/>
      <c r="JO980" s="7"/>
      <c r="JP980" s="7"/>
      <c r="JQ980" s="2" t="s">
        <v>252</v>
      </c>
      <c r="JR980" s="2" t="s">
        <v>223</v>
      </c>
      <c r="JS980" s="2" t="s">
        <v>226</v>
      </c>
      <c r="JT980" s="2" t="s">
        <v>226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236</v>
      </c>
      <c r="KD980" s="2" t="s">
        <v>223</v>
      </c>
      <c r="KE980" s="2" t="s">
        <v>226</v>
      </c>
      <c r="KF980" s="2" t="s">
        <v>226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337</v>
      </c>
      <c r="KP980" s="2" t="s">
        <v>223</v>
      </c>
      <c r="KQ980" s="2" t="s">
        <v>226</v>
      </c>
      <c r="KR980" s="2" t="s">
        <v>226</v>
      </c>
      <c r="KS980" s="2" t="s">
        <v>238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252</v>
      </c>
      <c r="LB980" s="2" t="s">
        <v>223</v>
      </c>
      <c r="LC980" s="2" t="s">
        <v>226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252</v>
      </c>
      <c r="LN980" s="2" t="s">
        <v>223</v>
      </c>
      <c r="LO980" s="2" t="s">
        <v>226</v>
      </c>
      <c r="LP980" s="2" t="s">
        <v>226</v>
      </c>
      <c r="LQ980" s="2" t="s">
        <v>238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226</v>
      </c>
      <c r="ML980" s="2" t="s">
        <v>226</v>
      </c>
      <c r="MM980" s="2" t="s">
        <v>226</v>
      </c>
      <c r="MN980" s="2" t="s">
        <v>226</v>
      </c>
      <c r="MO980" s="2" t="s">
        <v>226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236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>
        <v>5</v>
      </c>
      <c r="NF980" s="8">
        <v>279.55</v>
      </c>
      <c r="NG980" s="7">
        <v>-1</v>
      </c>
      <c r="NH980" s="7">
        <v>-1</v>
      </c>
      <c r="NI980" s="2" t="s">
        <v>239</v>
      </c>
      <c r="NJ980" s="2" t="s">
        <v>261</v>
      </c>
      <c r="NK980" s="2" t="s">
        <v>1077</v>
      </c>
      <c r="NL980" s="2" t="s">
        <v>3939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239</v>
      </c>
      <c r="NV980" s="2" t="s">
        <v>237</v>
      </c>
      <c r="NW980" s="2" t="s">
        <v>682</v>
      </c>
      <c r="NX980" s="2" t="s">
        <v>226</v>
      </c>
      <c r="NY980" s="2" t="s">
        <v>238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252</v>
      </c>
      <c r="OH980" s="2" t="s">
        <v>223</v>
      </c>
      <c r="OI980" s="2" t="s">
        <v>226</v>
      </c>
      <c r="OJ980" s="2" t="s">
        <v>226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252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239</v>
      </c>
      <c r="PF980" s="2" t="s">
        <v>223</v>
      </c>
      <c r="PG980" s="2" t="s">
        <v>3085</v>
      </c>
      <c r="PH980" s="2" t="s">
        <v>226</v>
      </c>
      <c r="PI980" s="2" t="s">
        <v>238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226</v>
      </c>
      <c r="PR980" s="2" t="s">
        <v>226</v>
      </c>
      <c r="PS980" s="2" t="s">
        <v>226</v>
      </c>
      <c r="PT980" s="2" t="s">
        <v>226</v>
      </c>
      <c r="PU980" s="2" t="s">
        <v>226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266</v>
      </c>
      <c r="QD980" s="2" t="s">
        <v>223</v>
      </c>
      <c r="QE980" s="2" t="s">
        <v>226</v>
      </c>
      <c r="QF980" s="2" t="s">
        <v>226</v>
      </c>
      <c r="QG980" s="2" t="s">
        <v>238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236</v>
      </c>
      <c r="QP980" s="2" t="s">
        <v>237</v>
      </c>
      <c r="QQ980" s="2" t="s">
        <v>226</v>
      </c>
      <c r="QR980" s="2" t="s">
        <v>226</v>
      </c>
      <c r="QS980" s="2" t="s">
        <v>238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266</v>
      </c>
      <c r="RB980" s="2" t="s">
        <v>223</v>
      </c>
      <c r="RC980" s="2" t="s">
        <v>226</v>
      </c>
      <c r="RD980" s="2" t="s">
        <v>226</v>
      </c>
      <c r="RE980" s="2" t="s">
        <v>238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252</v>
      </c>
      <c r="RN980" s="2" t="s">
        <v>223</v>
      </c>
      <c r="RO980" s="2" t="s">
        <v>226</v>
      </c>
      <c r="RP980" s="2" t="s">
        <v>226</v>
      </c>
      <c r="RQ980" s="2" t="s">
        <v>238</v>
      </c>
      <c r="RR980" s="2" t="s">
        <v>226</v>
      </c>
      <c r="RS980" s="4"/>
      <c r="RT980" s="8"/>
      <c r="RU980" s="4"/>
      <c r="RV980" s="8"/>
      <c r="RW980" s="7"/>
      <c r="RX980" s="7"/>
      <c r="RY980" s="2" t="s">
        <v>252</v>
      </c>
      <c r="RZ980" s="2" t="s">
        <v>237</v>
      </c>
      <c r="SA980" s="2" t="s">
        <v>843</v>
      </c>
      <c r="SB980" s="2" t="s">
        <v>226</v>
      </c>
      <c r="SC980" s="2" t="s">
        <v>238</v>
      </c>
      <c r="SD980" s="2" t="s">
        <v>226</v>
      </c>
      <c r="SE980" s="4">
        <v>77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>
        <v>30</v>
      </c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>
        <v>60</v>
      </c>
      <c r="UR980" s="4"/>
      <c r="US980" s="4"/>
      <c r="UT980" s="4"/>
      <c r="UU980" s="4"/>
      <c r="UV980" s="4"/>
      <c r="UW980" s="4"/>
      <c r="UX980" s="4"/>
      <c r="UY980" s="4">
        <v>80</v>
      </c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</row>
    <row r="981">
      <c r="A981" s="2" t="s">
        <v>5714</v>
      </c>
      <c r="B981" s="2" t="s">
        <v>577</v>
      </c>
      <c r="C981" s="2" t="s">
        <v>5194</v>
      </c>
      <c r="D981" s="2" t="s">
        <v>486</v>
      </c>
      <c r="E981" s="2" t="s">
        <v>487</v>
      </c>
      <c r="F981" s="2" t="s">
        <v>5461</v>
      </c>
      <c r="G981" s="2" t="s">
        <v>316</v>
      </c>
      <c r="H981" s="2" t="s">
        <v>5462</v>
      </c>
      <c r="I981" s="2" t="s">
        <v>5711</v>
      </c>
      <c r="J981" s="2" t="s">
        <v>268</v>
      </c>
      <c r="K981" s="2" t="s">
        <v>2782</v>
      </c>
      <c r="L981" s="3">
        <v>65</v>
      </c>
      <c r="M981" s="3">
        <v>68.25</v>
      </c>
      <c r="N981" s="3">
        <v>129.99</v>
      </c>
      <c r="O981" s="2" t="s">
        <v>223</v>
      </c>
      <c r="P981" s="2" t="s">
        <v>224</v>
      </c>
      <c r="Q981" s="2" t="s">
        <v>225</v>
      </c>
      <c r="R981" s="2" t="s">
        <v>226</v>
      </c>
      <c r="S981" s="2" t="s">
        <v>5464</v>
      </c>
      <c r="T981" s="2" t="s">
        <v>228</v>
      </c>
      <c r="U981" s="2" t="s">
        <v>489</v>
      </c>
      <c r="V981" s="2" t="s">
        <v>230</v>
      </c>
      <c r="W981" s="2" t="s">
        <v>971</v>
      </c>
      <c r="X981" s="2" t="s">
        <v>2080</v>
      </c>
      <c r="Y981" s="2" t="s">
        <v>1518</v>
      </c>
      <c r="Z981" s="4">
        <v>73</v>
      </c>
      <c r="AA981" s="4">
        <f>=ROUNDDOWN(14.6,0)</f>
      </c>
      <c r="AB981" s="5">
        <v>5</v>
      </c>
      <c r="AC981" s="2" t="s">
        <v>699</v>
      </c>
      <c r="AD981" s="4">
        <v>60</v>
      </c>
      <c r="AE981" s="4">
        <v>180</v>
      </c>
      <c r="AF981" s="6">
        <v>69</v>
      </c>
      <c r="AG981" s="6"/>
      <c r="AH981" s="7">
        <v>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40</v>
      </c>
      <c r="AQ981" s="8">
        <v>2847.18</v>
      </c>
      <c r="AR981" s="4">
        <v>66</v>
      </c>
      <c r="AS981" s="8">
        <v>4587.75</v>
      </c>
      <c r="AT981" s="7">
        <v>-0.3939</v>
      </c>
      <c r="AU981" s="7">
        <v>-0.3794</v>
      </c>
      <c r="AV981" s="4" t="s">
        <v>226</v>
      </c>
      <c r="AW981" s="8" t="s">
        <v>226</v>
      </c>
      <c r="AX981" s="4" t="s">
        <v>226</v>
      </c>
      <c r="AY981" s="8" t="s">
        <v>226</v>
      </c>
      <c r="AZ981" s="7" t="s">
        <v>226</v>
      </c>
      <c r="BA981" s="7" t="s">
        <v>226</v>
      </c>
      <c r="BB981" s="7">
        <v>0.3667</v>
      </c>
      <c r="BC981" s="4" t="s">
        <v>226</v>
      </c>
      <c r="BD981" s="8" t="s">
        <v>226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 t="s">
        <v>226</v>
      </c>
      <c r="BJ981" s="4">
        <v>40</v>
      </c>
      <c r="BK981" s="8">
        <v>2847.18</v>
      </c>
      <c r="BL981" s="2" t="s">
        <v>5712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1002</v>
      </c>
      <c r="BV981" s="2" t="s">
        <v>237</v>
      </c>
      <c r="BW981" s="2" t="s">
        <v>226</v>
      </c>
      <c r="BX981" s="2" t="s">
        <v>338</v>
      </c>
      <c r="BY981" s="2" t="s">
        <v>238</v>
      </c>
      <c r="BZ981" s="2" t="s">
        <v>226</v>
      </c>
      <c r="CA981" s="4">
        <v>17</v>
      </c>
      <c r="CB981" s="8">
        <v>1243.21</v>
      </c>
      <c r="CC981" s="4">
        <v>20</v>
      </c>
      <c r="CD981" s="8">
        <v>1462.6</v>
      </c>
      <c r="CE981" s="7">
        <v>-0.15</v>
      </c>
      <c r="CF981" s="7">
        <v>-0.15</v>
      </c>
      <c r="CG981" s="2" t="s">
        <v>239</v>
      </c>
      <c r="CH981" s="2" t="s">
        <v>223</v>
      </c>
      <c r="CI981" s="2" t="s">
        <v>845</v>
      </c>
      <c r="CJ981" s="2" t="s">
        <v>883</v>
      </c>
      <c r="CK981" s="2" t="s">
        <v>238</v>
      </c>
      <c r="CL981" s="2" t="s">
        <v>226</v>
      </c>
      <c r="CM981" s="4">
        <v>4</v>
      </c>
      <c r="CN981" s="8">
        <v>292.56</v>
      </c>
      <c r="CO981" s="4">
        <v>7</v>
      </c>
      <c r="CP981" s="8">
        <v>511.98</v>
      </c>
      <c r="CQ981" s="7">
        <v>-0.4286</v>
      </c>
      <c r="CR981" s="7">
        <v>-0.4286</v>
      </c>
      <c r="CS981" s="2" t="s">
        <v>239</v>
      </c>
      <c r="CT981" s="2" t="s">
        <v>223</v>
      </c>
      <c r="CU981" s="2" t="s">
        <v>1518</v>
      </c>
      <c r="CV981" s="2" t="s">
        <v>1000</v>
      </c>
      <c r="CW981" s="2" t="s">
        <v>238</v>
      </c>
      <c r="CX981" s="2" t="s">
        <v>226</v>
      </c>
      <c r="CY981" s="4">
        <v>6</v>
      </c>
      <c r="CZ981" s="8">
        <v>413.34</v>
      </c>
      <c r="DA981" s="4">
        <v>9</v>
      </c>
      <c r="DB981" s="8">
        <v>620.01</v>
      </c>
      <c r="DC981" s="7">
        <v>-0.3333</v>
      </c>
      <c r="DD981" s="7">
        <v>-0.3333</v>
      </c>
      <c r="DE981" s="2" t="s">
        <v>239</v>
      </c>
      <c r="DF981" s="2" t="s">
        <v>223</v>
      </c>
      <c r="DG981" s="2" t="s">
        <v>701</v>
      </c>
      <c r="DH981" s="2" t="s">
        <v>856</v>
      </c>
      <c r="DI981" s="2" t="s">
        <v>238</v>
      </c>
      <c r="DJ981" s="2" t="s">
        <v>226</v>
      </c>
      <c r="DK981" s="4">
        <v>5</v>
      </c>
      <c r="DL981" s="8">
        <v>326.99</v>
      </c>
      <c r="DM981" s="4">
        <v>9</v>
      </c>
      <c r="DN981" s="8">
        <v>547.27</v>
      </c>
      <c r="DO981" s="7">
        <v>-0.4444</v>
      </c>
      <c r="DP981" s="7">
        <v>-0.4025</v>
      </c>
      <c r="DQ981" s="2" t="s">
        <v>239</v>
      </c>
      <c r="DR981" s="2" t="s">
        <v>223</v>
      </c>
      <c r="DS981" s="2" t="s">
        <v>1942</v>
      </c>
      <c r="DT981" s="2" t="s">
        <v>849</v>
      </c>
      <c r="DU981" s="2" t="s">
        <v>238</v>
      </c>
      <c r="DV981" s="2" t="s">
        <v>226</v>
      </c>
      <c r="DW981" s="4">
        <v>2</v>
      </c>
      <c r="DX981" s="8">
        <v>143.32</v>
      </c>
      <c r="DY981" s="4">
        <v>1</v>
      </c>
      <c r="DZ981" s="8">
        <v>71.66</v>
      </c>
      <c r="EA981" s="7">
        <v>1</v>
      </c>
      <c r="EB981" s="7">
        <v>1</v>
      </c>
      <c r="EC981" s="2" t="s">
        <v>239</v>
      </c>
      <c r="ED981" s="2" t="s">
        <v>223</v>
      </c>
      <c r="EE981" s="2" t="s">
        <v>463</v>
      </c>
      <c r="EF981" s="2" t="s">
        <v>763</v>
      </c>
      <c r="EG981" s="2" t="s">
        <v>238</v>
      </c>
      <c r="EH981" s="2" t="s">
        <v>226</v>
      </c>
      <c r="EI981" s="4">
        <v>1</v>
      </c>
      <c r="EJ981" s="8">
        <v>70.28</v>
      </c>
      <c r="EK981" s="4">
        <v>4</v>
      </c>
      <c r="EL981" s="8">
        <v>281.12</v>
      </c>
      <c r="EM981" s="7">
        <v>-0.75</v>
      </c>
      <c r="EN981" s="7">
        <v>-0.75</v>
      </c>
      <c r="EO981" s="2" t="s">
        <v>239</v>
      </c>
      <c r="EP981" s="2" t="s">
        <v>223</v>
      </c>
      <c r="EQ981" s="2" t="s">
        <v>1201</v>
      </c>
      <c r="ER981" s="2" t="s">
        <v>1259</v>
      </c>
      <c r="ES981" s="2" t="s">
        <v>238</v>
      </c>
      <c r="ET981" s="2" t="s">
        <v>226</v>
      </c>
      <c r="EU981" s="4">
        <v>2</v>
      </c>
      <c r="EV981" s="8">
        <v>159.34</v>
      </c>
      <c r="EW981" s="4">
        <v>2</v>
      </c>
      <c r="EX981" s="8">
        <v>162.37</v>
      </c>
      <c r="EY981" s="7"/>
      <c r="EZ981" s="7">
        <v>-0.0187</v>
      </c>
      <c r="FA981" s="2" t="s">
        <v>239</v>
      </c>
      <c r="FB981" s="2" t="s">
        <v>223</v>
      </c>
      <c r="FC981" s="2" t="s">
        <v>885</v>
      </c>
      <c r="FD981" s="2" t="s">
        <v>855</v>
      </c>
      <c r="FE981" s="2" t="s">
        <v>238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239</v>
      </c>
      <c r="FN981" s="2" t="s">
        <v>223</v>
      </c>
      <c r="FO981" s="2" t="s">
        <v>1518</v>
      </c>
      <c r="FP981" s="2" t="s">
        <v>1182</v>
      </c>
      <c r="FQ981" s="2" t="s">
        <v>238</v>
      </c>
      <c r="FR981" s="2" t="s">
        <v>226</v>
      </c>
      <c r="FS981" s="4"/>
      <c r="FT981" s="8"/>
      <c r="FU981" s="4"/>
      <c r="FV981" s="8"/>
      <c r="FW981" s="7"/>
      <c r="FX981" s="7"/>
      <c r="FY981" s="2" t="s">
        <v>239</v>
      </c>
      <c r="FZ981" s="2" t="s">
        <v>223</v>
      </c>
      <c r="GA981" s="2" t="s">
        <v>661</v>
      </c>
      <c r="GB981" s="2" t="s">
        <v>226</v>
      </c>
      <c r="GC981" s="2" t="s">
        <v>238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252</v>
      </c>
      <c r="GL981" s="2" t="s">
        <v>223</v>
      </c>
      <c r="GM981" s="2" t="s">
        <v>226</v>
      </c>
      <c r="GN981" s="2" t="s">
        <v>226</v>
      </c>
      <c r="GO981" s="2" t="s">
        <v>238</v>
      </c>
      <c r="GP981" s="2" t="s">
        <v>226</v>
      </c>
      <c r="GQ981" s="4">
        <v>2</v>
      </c>
      <c r="GR981" s="8">
        <v>138.26</v>
      </c>
      <c r="GS981" s="4"/>
      <c r="GT981" s="8"/>
      <c r="GU981" s="7"/>
      <c r="GV981" s="7"/>
      <c r="GW981" s="2" t="s">
        <v>239</v>
      </c>
      <c r="GX981" s="2" t="s">
        <v>223</v>
      </c>
      <c r="GY981" s="2" t="s">
        <v>694</v>
      </c>
      <c r="GZ981" s="2" t="s">
        <v>834</v>
      </c>
      <c r="HA981" s="2" t="s">
        <v>238</v>
      </c>
      <c r="HB981" s="2" t="s">
        <v>226</v>
      </c>
      <c r="HC981" s="4">
        <v>1</v>
      </c>
      <c r="HD981" s="8">
        <v>59.88</v>
      </c>
      <c r="HE981" s="4">
        <v>1</v>
      </c>
      <c r="HF981" s="8">
        <v>56.36</v>
      </c>
      <c r="HG981" s="7"/>
      <c r="HH981" s="7">
        <v>0.0625</v>
      </c>
      <c r="HI981" s="2" t="s">
        <v>239</v>
      </c>
      <c r="HJ981" s="2" t="s">
        <v>223</v>
      </c>
      <c r="HK981" s="2" t="s">
        <v>1518</v>
      </c>
      <c r="HL981" s="2" t="s">
        <v>759</v>
      </c>
      <c r="HM981" s="2" t="s">
        <v>238</v>
      </c>
      <c r="HN981" s="2" t="s">
        <v>226</v>
      </c>
      <c r="HO981" s="4"/>
      <c r="HP981" s="8"/>
      <c r="HQ981" s="4">
        <v>1</v>
      </c>
      <c r="HR981" s="8">
        <v>69.3</v>
      </c>
      <c r="HS981" s="7">
        <v>-1</v>
      </c>
      <c r="HT981" s="7">
        <v>-1</v>
      </c>
      <c r="HU981" s="2" t="s">
        <v>239</v>
      </c>
      <c r="HV981" s="2" t="s">
        <v>223</v>
      </c>
      <c r="HW981" s="2" t="s">
        <v>1191</v>
      </c>
      <c r="HX981" s="2" t="s">
        <v>686</v>
      </c>
      <c r="HY981" s="2" t="s">
        <v>238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252</v>
      </c>
      <c r="IH981" s="2" t="s">
        <v>223</v>
      </c>
      <c r="II981" s="2" t="s">
        <v>226</v>
      </c>
      <c r="IJ981" s="2" t="s">
        <v>226</v>
      </c>
      <c r="IK981" s="2" t="s">
        <v>238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226</v>
      </c>
      <c r="IT981" s="2" t="s">
        <v>226</v>
      </c>
      <c r="IU981" s="2" t="s">
        <v>226</v>
      </c>
      <c r="IV981" s="2" t="s">
        <v>226</v>
      </c>
      <c r="IW981" s="2" t="s">
        <v>226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252</v>
      </c>
      <c r="JF981" s="2" t="s">
        <v>223</v>
      </c>
      <c r="JG981" s="2" t="s">
        <v>226</v>
      </c>
      <c r="JH981" s="2" t="s">
        <v>226</v>
      </c>
      <c r="JI981" s="2" t="s">
        <v>238</v>
      </c>
      <c r="JJ981" s="2" t="s">
        <v>226</v>
      </c>
      <c r="JK981" s="4"/>
      <c r="JL981" s="8"/>
      <c r="JM981" s="4"/>
      <c r="JN981" s="8"/>
      <c r="JO981" s="7"/>
      <c r="JP981" s="7"/>
      <c r="JQ981" s="2" t="s">
        <v>252</v>
      </c>
      <c r="JR981" s="2" t="s">
        <v>223</v>
      </c>
      <c r="JS981" s="2" t="s">
        <v>226</v>
      </c>
      <c r="JT981" s="2" t="s">
        <v>226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223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337</v>
      </c>
      <c r="KP981" s="2" t="s">
        <v>223</v>
      </c>
      <c r="KQ981" s="2" t="s">
        <v>226</v>
      </c>
      <c r="KR981" s="2" t="s">
        <v>226</v>
      </c>
      <c r="KS981" s="2" t="s">
        <v>238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252</v>
      </c>
      <c r="LB981" s="2" t="s">
        <v>223</v>
      </c>
      <c r="LC981" s="2" t="s">
        <v>226</v>
      </c>
      <c r="LD981" s="2" t="s">
        <v>226</v>
      </c>
      <c r="LE981" s="2" t="s">
        <v>238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252</v>
      </c>
      <c r="LN981" s="2" t="s">
        <v>223</v>
      </c>
      <c r="LO981" s="2" t="s">
        <v>226</v>
      </c>
      <c r="LP981" s="2" t="s">
        <v>226</v>
      </c>
      <c r="LQ981" s="2" t="s">
        <v>238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226</v>
      </c>
      <c r="LZ981" s="2" t="s">
        <v>226</v>
      </c>
      <c r="MA981" s="2" t="s">
        <v>226</v>
      </c>
      <c r="MB981" s="2" t="s">
        <v>226</v>
      </c>
      <c r="MC981" s="2" t="s">
        <v>226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226</v>
      </c>
      <c r="ML981" s="2" t="s">
        <v>226</v>
      </c>
      <c r="MM981" s="2" t="s">
        <v>226</v>
      </c>
      <c r="MN981" s="2" t="s">
        <v>226</v>
      </c>
      <c r="MO981" s="2" t="s">
        <v>226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236</v>
      </c>
      <c r="MX981" s="2" t="s">
        <v>223</v>
      </c>
      <c r="MY981" s="2" t="s">
        <v>226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>
        <v>12</v>
      </c>
      <c r="NF981" s="8">
        <v>805.08</v>
      </c>
      <c r="NG981" s="7">
        <v>-1</v>
      </c>
      <c r="NH981" s="7">
        <v>-1</v>
      </c>
      <c r="NI981" s="2" t="s">
        <v>239</v>
      </c>
      <c r="NJ981" s="2" t="s">
        <v>261</v>
      </c>
      <c r="NK981" s="2" t="s">
        <v>1077</v>
      </c>
      <c r="NL981" s="2" t="s">
        <v>3522</v>
      </c>
      <c r="NM981" s="2" t="s">
        <v>238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239</v>
      </c>
      <c r="NV981" s="2" t="s">
        <v>237</v>
      </c>
      <c r="NW981" s="2" t="s">
        <v>682</v>
      </c>
      <c r="NX981" s="2" t="s">
        <v>323</v>
      </c>
      <c r="NY981" s="2" t="s">
        <v>238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252</v>
      </c>
      <c r="OH981" s="2" t="s">
        <v>223</v>
      </c>
      <c r="OI981" s="2" t="s">
        <v>226</v>
      </c>
      <c r="OJ981" s="2" t="s">
        <v>226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252</v>
      </c>
      <c r="OT981" s="2" t="s">
        <v>223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239</v>
      </c>
      <c r="PF981" s="2" t="s">
        <v>223</v>
      </c>
      <c r="PG981" s="2" t="s">
        <v>3085</v>
      </c>
      <c r="PH981" s="2" t="s">
        <v>226</v>
      </c>
      <c r="PI981" s="2" t="s">
        <v>238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226</v>
      </c>
      <c r="PR981" s="2" t="s">
        <v>226</v>
      </c>
      <c r="PS981" s="2" t="s">
        <v>226</v>
      </c>
      <c r="PT981" s="2" t="s">
        <v>226</v>
      </c>
      <c r="PU981" s="2" t="s">
        <v>226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266</v>
      </c>
      <c r="QD981" s="2" t="s">
        <v>223</v>
      </c>
      <c r="QE981" s="2" t="s">
        <v>226</v>
      </c>
      <c r="QF981" s="2" t="s">
        <v>226</v>
      </c>
      <c r="QG981" s="2" t="s">
        <v>238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236</v>
      </c>
      <c r="QP981" s="2" t="s">
        <v>237</v>
      </c>
      <c r="QQ981" s="2" t="s">
        <v>226</v>
      </c>
      <c r="QR981" s="2" t="s">
        <v>226</v>
      </c>
      <c r="QS981" s="2" t="s">
        <v>238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266</v>
      </c>
      <c r="RB981" s="2" t="s">
        <v>223</v>
      </c>
      <c r="RC981" s="2" t="s">
        <v>226</v>
      </c>
      <c r="RD981" s="2" t="s">
        <v>226</v>
      </c>
      <c r="RE981" s="2" t="s">
        <v>238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252</v>
      </c>
      <c r="RN981" s="2" t="s">
        <v>223</v>
      </c>
      <c r="RO981" s="2" t="s">
        <v>226</v>
      </c>
      <c r="RP981" s="2" t="s">
        <v>226</v>
      </c>
      <c r="RQ981" s="2" t="s">
        <v>238</v>
      </c>
      <c r="RR981" s="2" t="s">
        <v>226</v>
      </c>
      <c r="RS981" s="4"/>
      <c r="RT981" s="8"/>
      <c r="RU981" s="4"/>
      <c r="RV981" s="8"/>
      <c r="RW981" s="7"/>
      <c r="RX981" s="7"/>
      <c r="RY981" s="2" t="s">
        <v>252</v>
      </c>
      <c r="RZ981" s="2" t="s">
        <v>237</v>
      </c>
      <c r="SA981" s="2" t="s">
        <v>843</v>
      </c>
      <c r="SB981" s="2" t="s">
        <v>226</v>
      </c>
      <c r="SC981" s="2" t="s">
        <v>238</v>
      </c>
      <c r="SD981" s="2" t="s">
        <v>226</v>
      </c>
      <c r="SE981" s="4">
        <v>73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>
        <v>60</v>
      </c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>
        <v>70</v>
      </c>
      <c r="UR981" s="4"/>
      <c r="US981" s="4"/>
      <c r="UT981" s="4"/>
      <c r="UU981" s="4"/>
      <c r="UV981" s="4"/>
      <c r="UW981" s="4"/>
      <c r="UX981" s="4"/>
      <c r="UY981" s="4">
        <v>50</v>
      </c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</row>
    <row r="982">
      <c r="A982" s="2" t="s">
        <v>5715</v>
      </c>
      <c r="B982" s="2" t="s">
        <v>577</v>
      </c>
      <c r="C982" s="2" t="s">
        <v>5194</v>
      </c>
      <c r="D982" s="2" t="s">
        <v>486</v>
      </c>
      <c r="E982" s="2" t="s">
        <v>487</v>
      </c>
      <c r="F982" s="2" t="s">
        <v>5461</v>
      </c>
      <c r="G982" s="2" t="s">
        <v>316</v>
      </c>
      <c r="H982" s="2" t="s">
        <v>5462</v>
      </c>
      <c r="I982" s="2" t="s">
        <v>5711</v>
      </c>
      <c r="J982" s="2" t="s">
        <v>221</v>
      </c>
      <c r="K982" s="2" t="s">
        <v>282</v>
      </c>
      <c r="L982" s="3">
        <v>54.99</v>
      </c>
      <c r="M982" s="3">
        <v>57.74</v>
      </c>
      <c r="N982" s="3">
        <v>109.99</v>
      </c>
      <c r="O982" s="2" t="s">
        <v>302</v>
      </c>
      <c r="P982" s="2" t="s">
        <v>284</v>
      </c>
      <c r="Q982" s="2" t="s">
        <v>225</v>
      </c>
      <c r="R982" s="2" t="s">
        <v>226</v>
      </c>
      <c r="S982" s="2" t="s">
        <v>5716</v>
      </c>
      <c r="T982" s="2" t="s">
        <v>228</v>
      </c>
      <c r="U982" s="2" t="s">
        <v>489</v>
      </c>
      <c r="V982" s="2" t="s">
        <v>230</v>
      </c>
      <c r="W982" s="2" t="s">
        <v>971</v>
      </c>
      <c r="X982" s="2" t="s">
        <v>2080</v>
      </c>
      <c r="Y982" s="2" t="s">
        <v>3475</v>
      </c>
      <c r="Z982" s="4"/>
      <c r="AA982" s="4">
        <f>=ROUNDDOWN({0},0)</f>
      </c>
      <c r="AB982" s="5"/>
      <c r="AC982" s="2" t="s">
        <v>226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/>
      <c r="AQ982" s="8"/>
      <c r="AR982" s="4">
        <v>1</v>
      </c>
      <c r="AS982" s="8">
        <v>60.95</v>
      </c>
      <c r="AT982" s="7">
        <v>-1</v>
      </c>
      <c r="AU982" s="7">
        <v>-1</v>
      </c>
      <c r="AV982" s="4" t="s">
        <v>226</v>
      </c>
      <c r="AW982" s="8" t="s">
        <v>226</v>
      </c>
      <c r="AX982" s="4">
        <v>1</v>
      </c>
      <c r="AY982" s="8">
        <v>60.95</v>
      </c>
      <c r="AZ982" s="7" t="s">
        <v>226</v>
      </c>
      <c r="BA982" s="7" t="s">
        <v>226</v>
      </c>
      <c r="BB982" s="7"/>
      <c r="BC982" s="4" t="s">
        <v>226</v>
      </c>
      <c r="BD982" s="8" t="s">
        <v>226</v>
      </c>
      <c r="BE982" s="4" t="s">
        <v>226</v>
      </c>
      <c r="BF982" s="8" t="s">
        <v>226</v>
      </c>
      <c r="BG982" s="7" t="s">
        <v>226</v>
      </c>
      <c r="BH982" s="7" t="s">
        <v>226</v>
      </c>
      <c r="BI982" s="7" t="s">
        <v>226</v>
      </c>
      <c r="BJ982" s="4"/>
      <c r="BK982" s="8"/>
      <c r="BL982" s="2" t="s">
        <v>303</v>
      </c>
      <c r="BM982" s="7"/>
      <c r="BN982" s="7"/>
      <c r="BO982" s="4"/>
      <c r="BP982" s="8"/>
      <c r="BQ982" s="4"/>
      <c r="BR982" s="8"/>
      <c r="BS982" s="7"/>
      <c r="BT982" s="7"/>
      <c r="BU982" s="2" t="s">
        <v>287</v>
      </c>
      <c r="BV982" s="2" t="s">
        <v>237</v>
      </c>
      <c r="BW982" s="2" t="s">
        <v>226</v>
      </c>
      <c r="BX982" s="2" t="s">
        <v>323</v>
      </c>
      <c r="BY982" s="2" t="s">
        <v>238</v>
      </c>
      <c r="BZ982" s="2" t="s">
        <v>226</v>
      </c>
      <c r="CA982" s="4"/>
      <c r="CB982" s="8"/>
      <c r="CC982" s="4"/>
      <c r="CD982" s="8"/>
      <c r="CE982" s="7"/>
      <c r="CF982" s="7"/>
      <c r="CG982" s="2" t="s">
        <v>239</v>
      </c>
      <c r="CH982" s="2" t="s">
        <v>237</v>
      </c>
      <c r="CI982" s="2" t="s">
        <v>845</v>
      </c>
      <c r="CJ982" s="2" t="s">
        <v>883</v>
      </c>
      <c r="CK982" s="2" t="s">
        <v>238</v>
      </c>
      <c r="CL982" s="2" t="s">
        <v>226</v>
      </c>
      <c r="CM982" s="4"/>
      <c r="CN982" s="8"/>
      <c r="CO982" s="4">
        <v>1</v>
      </c>
      <c r="CP982" s="8">
        <v>60.95</v>
      </c>
      <c r="CQ982" s="7">
        <v>-1</v>
      </c>
      <c r="CR982" s="7">
        <v>-1</v>
      </c>
      <c r="CS982" s="2" t="s">
        <v>239</v>
      </c>
      <c r="CT982" s="2" t="s">
        <v>237</v>
      </c>
      <c r="CU982" s="2" t="s">
        <v>3475</v>
      </c>
      <c r="CV982" s="2" t="s">
        <v>846</v>
      </c>
      <c r="CW982" s="2" t="s">
        <v>238</v>
      </c>
      <c r="CX982" s="2" t="s">
        <v>226</v>
      </c>
      <c r="CY982" s="4"/>
      <c r="CZ982" s="8"/>
      <c r="DA982" s="4"/>
      <c r="DB982" s="8"/>
      <c r="DC982" s="7"/>
      <c r="DD982" s="7"/>
      <c r="DE982" s="2" t="s">
        <v>239</v>
      </c>
      <c r="DF982" s="2" t="s">
        <v>237</v>
      </c>
      <c r="DG982" s="2" t="s">
        <v>848</v>
      </c>
      <c r="DH982" s="2" t="s">
        <v>349</v>
      </c>
      <c r="DI982" s="2" t="s">
        <v>238</v>
      </c>
      <c r="DJ982" s="2" t="s">
        <v>226</v>
      </c>
      <c r="DK982" s="4"/>
      <c r="DL982" s="8"/>
      <c r="DM982" s="4"/>
      <c r="DN982" s="8"/>
      <c r="DO982" s="7"/>
      <c r="DP982" s="7"/>
      <c r="DQ982" s="2" t="s">
        <v>239</v>
      </c>
      <c r="DR982" s="2" t="s">
        <v>237</v>
      </c>
      <c r="DS982" s="2" t="s">
        <v>1942</v>
      </c>
      <c r="DT982" s="2" t="s">
        <v>3583</v>
      </c>
      <c r="DU982" s="2" t="s">
        <v>238</v>
      </c>
      <c r="DV982" s="2" t="s">
        <v>226</v>
      </c>
      <c r="DW982" s="4"/>
      <c r="DX982" s="8"/>
      <c r="DY982" s="4"/>
      <c r="DZ982" s="8"/>
      <c r="EA982" s="7"/>
      <c r="EB982" s="7"/>
      <c r="EC982" s="2" t="s">
        <v>236</v>
      </c>
      <c r="ED982" s="2" t="s">
        <v>237</v>
      </c>
      <c r="EE982" s="2" t="s">
        <v>226</v>
      </c>
      <c r="EF982" s="2" t="s">
        <v>226</v>
      </c>
      <c r="EG982" s="2" t="s">
        <v>238</v>
      </c>
      <c r="EH982" s="2" t="s">
        <v>226</v>
      </c>
      <c r="EI982" s="4"/>
      <c r="EJ982" s="8"/>
      <c r="EK982" s="4"/>
      <c r="EL982" s="8"/>
      <c r="EM982" s="7"/>
      <c r="EN982" s="7"/>
      <c r="EO982" s="2" t="s">
        <v>239</v>
      </c>
      <c r="EP982" s="2" t="s">
        <v>237</v>
      </c>
      <c r="EQ982" s="2" t="s">
        <v>1201</v>
      </c>
      <c r="ER982" s="2" t="s">
        <v>849</v>
      </c>
      <c r="ES982" s="2" t="s">
        <v>238</v>
      </c>
      <c r="ET982" s="2" t="s">
        <v>226</v>
      </c>
      <c r="EU982" s="4"/>
      <c r="EV982" s="8"/>
      <c r="EW982" s="4"/>
      <c r="EX982" s="8"/>
      <c r="EY982" s="7"/>
      <c r="EZ982" s="7"/>
      <c r="FA982" s="2" t="s">
        <v>239</v>
      </c>
      <c r="FB982" s="2" t="s">
        <v>237</v>
      </c>
      <c r="FC982" s="2" t="s">
        <v>5717</v>
      </c>
      <c r="FD982" s="2" t="s">
        <v>648</v>
      </c>
      <c r="FE982" s="2" t="s">
        <v>238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239</v>
      </c>
      <c r="FN982" s="2" t="s">
        <v>237</v>
      </c>
      <c r="FO982" s="2" t="s">
        <v>3475</v>
      </c>
      <c r="FP982" s="2" t="s">
        <v>851</v>
      </c>
      <c r="FQ982" s="2" t="s">
        <v>238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226</v>
      </c>
      <c r="FZ982" s="2" t="s">
        <v>226</v>
      </c>
      <c r="GA982" s="2" t="s">
        <v>226</v>
      </c>
      <c r="GB982" s="2" t="s">
        <v>226</v>
      </c>
      <c r="GC982" s="2" t="s">
        <v>226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252</v>
      </c>
      <c r="GL982" s="2" t="s">
        <v>237</v>
      </c>
      <c r="GM982" s="2" t="s">
        <v>226</v>
      </c>
      <c r="GN982" s="2" t="s">
        <v>226</v>
      </c>
      <c r="GO982" s="2" t="s">
        <v>238</v>
      </c>
      <c r="GP982" s="2" t="s">
        <v>226</v>
      </c>
      <c r="GQ982" s="4"/>
      <c r="GR982" s="8"/>
      <c r="GS982" s="4"/>
      <c r="GT982" s="8"/>
      <c r="GU982" s="7"/>
      <c r="GV982" s="7"/>
      <c r="GW982" s="2" t="s">
        <v>239</v>
      </c>
      <c r="GX982" s="2" t="s">
        <v>237</v>
      </c>
      <c r="GY982" s="2" t="s">
        <v>694</v>
      </c>
      <c r="GZ982" s="2" t="s">
        <v>4285</v>
      </c>
      <c r="HA982" s="2" t="s">
        <v>238</v>
      </c>
      <c r="HB982" s="2" t="s">
        <v>226</v>
      </c>
      <c r="HC982" s="4"/>
      <c r="HD982" s="8"/>
      <c r="HE982" s="4"/>
      <c r="HF982" s="8"/>
      <c r="HG982" s="7"/>
      <c r="HH982" s="7"/>
      <c r="HI982" s="2" t="s">
        <v>239</v>
      </c>
      <c r="HJ982" s="2" t="s">
        <v>237</v>
      </c>
      <c r="HK982" s="2" t="s">
        <v>3475</v>
      </c>
      <c r="HL982" s="2" t="s">
        <v>1139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239</v>
      </c>
      <c r="HV982" s="2" t="s">
        <v>237</v>
      </c>
      <c r="HW982" s="2" t="s">
        <v>1191</v>
      </c>
      <c r="HX982" s="2" t="s">
        <v>523</v>
      </c>
      <c r="HY982" s="2" t="s">
        <v>238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252</v>
      </c>
      <c r="IH982" s="2" t="s">
        <v>237</v>
      </c>
      <c r="II982" s="2" t="s">
        <v>226</v>
      </c>
      <c r="IJ982" s="2" t="s">
        <v>226</v>
      </c>
      <c r="IK982" s="2" t="s">
        <v>238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226</v>
      </c>
      <c r="IT982" s="2" t="s">
        <v>226</v>
      </c>
      <c r="IU982" s="2" t="s">
        <v>226</v>
      </c>
      <c r="IV982" s="2" t="s">
        <v>226</v>
      </c>
      <c r="IW982" s="2" t="s">
        <v>226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252</v>
      </c>
      <c r="JF982" s="2" t="s">
        <v>237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252</v>
      </c>
      <c r="JR982" s="2" t="s">
        <v>237</v>
      </c>
      <c r="JS982" s="2" t="s">
        <v>226</v>
      </c>
      <c r="JT982" s="2" t="s">
        <v>226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237</v>
      </c>
      <c r="KE982" s="2" t="s">
        <v>226</v>
      </c>
      <c r="KF982" s="2" t="s">
        <v>226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337</v>
      </c>
      <c r="KP982" s="2" t="s">
        <v>237</v>
      </c>
      <c r="KQ982" s="2" t="s">
        <v>226</v>
      </c>
      <c r="KR982" s="2" t="s">
        <v>226</v>
      </c>
      <c r="KS982" s="2" t="s">
        <v>238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252</v>
      </c>
      <c r="LB982" s="2" t="s">
        <v>237</v>
      </c>
      <c r="LC982" s="2" t="s">
        <v>226</v>
      </c>
      <c r="LD982" s="2" t="s">
        <v>226</v>
      </c>
      <c r="LE982" s="2" t="s">
        <v>238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252</v>
      </c>
      <c r="LN982" s="2" t="s">
        <v>237</v>
      </c>
      <c r="LO982" s="2" t="s">
        <v>226</v>
      </c>
      <c r="LP982" s="2" t="s">
        <v>226</v>
      </c>
      <c r="LQ982" s="2" t="s">
        <v>238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226</v>
      </c>
      <c r="LZ982" s="2" t="s">
        <v>226</v>
      </c>
      <c r="MA982" s="2" t="s">
        <v>226</v>
      </c>
      <c r="MB982" s="2" t="s">
        <v>226</v>
      </c>
      <c r="MC982" s="2" t="s">
        <v>226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226</v>
      </c>
      <c r="ML982" s="2" t="s">
        <v>226</v>
      </c>
      <c r="MM982" s="2" t="s">
        <v>226</v>
      </c>
      <c r="MN982" s="2" t="s">
        <v>226</v>
      </c>
      <c r="MO982" s="2" t="s">
        <v>226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252</v>
      </c>
      <c r="MX982" s="2" t="s">
        <v>237</v>
      </c>
      <c r="MY982" s="2" t="s">
        <v>226</v>
      </c>
      <c r="MZ982" s="2" t="s">
        <v>226</v>
      </c>
      <c r="NA982" s="2" t="s">
        <v>238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239</v>
      </c>
      <c r="NJ982" s="2" t="s">
        <v>237</v>
      </c>
      <c r="NK982" s="2" t="s">
        <v>1077</v>
      </c>
      <c r="NL982" s="2" t="s">
        <v>3941</v>
      </c>
      <c r="NM982" s="2" t="s">
        <v>238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239</v>
      </c>
      <c r="NV982" s="2" t="s">
        <v>237</v>
      </c>
      <c r="NW982" s="2" t="s">
        <v>856</v>
      </c>
      <c r="NX982" s="2" t="s">
        <v>226</v>
      </c>
      <c r="NY982" s="2" t="s">
        <v>238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252</v>
      </c>
      <c r="OH982" s="2" t="s">
        <v>237</v>
      </c>
      <c r="OI982" s="2" t="s">
        <v>226</v>
      </c>
      <c r="OJ982" s="2" t="s">
        <v>226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252</v>
      </c>
      <c r="OT982" s="2" t="s">
        <v>237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226</v>
      </c>
      <c r="PF982" s="2" t="s">
        <v>226</v>
      </c>
      <c r="PG982" s="2" t="s">
        <v>226</v>
      </c>
      <c r="PH982" s="2" t="s">
        <v>226</v>
      </c>
      <c r="PI982" s="2" t="s">
        <v>226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226</v>
      </c>
      <c r="PR982" s="2" t="s">
        <v>226</v>
      </c>
      <c r="PS982" s="2" t="s">
        <v>226</v>
      </c>
      <c r="PT982" s="2" t="s">
        <v>226</v>
      </c>
      <c r="PU982" s="2" t="s">
        <v>226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266</v>
      </c>
      <c r="QD982" s="2" t="s">
        <v>237</v>
      </c>
      <c r="QE982" s="2" t="s">
        <v>226</v>
      </c>
      <c r="QF982" s="2" t="s">
        <v>226</v>
      </c>
      <c r="QG982" s="2" t="s">
        <v>238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236</v>
      </c>
      <c r="QP982" s="2" t="s">
        <v>237</v>
      </c>
      <c r="QQ982" s="2" t="s">
        <v>226</v>
      </c>
      <c r="QR982" s="2" t="s">
        <v>226</v>
      </c>
      <c r="QS982" s="2" t="s">
        <v>238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266</v>
      </c>
      <c r="RB982" s="2" t="s">
        <v>237</v>
      </c>
      <c r="RC982" s="2" t="s">
        <v>226</v>
      </c>
      <c r="RD982" s="2" t="s">
        <v>226</v>
      </c>
      <c r="RE982" s="2" t="s">
        <v>238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226</v>
      </c>
      <c r="RN982" s="2" t="s">
        <v>226</v>
      </c>
      <c r="RO982" s="2" t="s">
        <v>226</v>
      </c>
      <c r="RP982" s="2" t="s">
        <v>226</v>
      </c>
      <c r="RQ982" s="2" t="s">
        <v>226</v>
      </c>
      <c r="RR982" s="2" t="s">
        <v>226</v>
      </c>
      <c r="RS982" s="4"/>
      <c r="RT982" s="8"/>
      <c r="RU982" s="4"/>
      <c r="RV982" s="8"/>
      <c r="RW982" s="7"/>
      <c r="RX982" s="7"/>
      <c r="RY982" s="2" t="s">
        <v>252</v>
      </c>
      <c r="RZ982" s="2" t="s">
        <v>237</v>
      </c>
      <c r="SA982" s="2" t="s">
        <v>843</v>
      </c>
      <c r="SB982" s="2" t="s">
        <v>226</v>
      </c>
      <c r="SC982" s="2" t="s">
        <v>238</v>
      </c>
      <c r="SD982" s="2" t="s">
        <v>226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</row>
    <row r="983">
      <c r="A983" s="2" t="s">
        <v>5718</v>
      </c>
      <c r="B983" s="2" t="s">
        <v>577</v>
      </c>
      <c r="C983" s="2" t="s">
        <v>5194</v>
      </c>
      <c r="D983" s="2" t="s">
        <v>486</v>
      </c>
      <c r="E983" s="2" t="s">
        <v>487</v>
      </c>
      <c r="F983" s="2" t="s">
        <v>5461</v>
      </c>
      <c r="G983" s="2" t="s">
        <v>316</v>
      </c>
      <c r="H983" s="2" t="s">
        <v>5462</v>
      </c>
      <c r="I983" s="2" t="s">
        <v>5711</v>
      </c>
      <c r="J983" s="2" t="s">
        <v>268</v>
      </c>
      <c r="K983" s="2" t="s">
        <v>282</v>
      </c>
      <c r="L983" s="3">
        <v>65</v>
      </c>
      <c r="M983" s="3">
        <v>68.25</v>
      </c>
      <c r="N983" s="3">
        <v>129.99</v>
      </c>
      <c r="O983" s="2" t="s">
        <v>283</v>
      </c>
      <c r="P983" s="2" t="s">
        <v>284</v>
      </c>
      <c r="Q983" s="2" t="s">
        <v>225</v>
      </c>
      <c r="R983" s="2" t="s">
        <v>226</v>
      </c>
      <c r="S983" s="2" t="s">
        <v>5716</v>
      </c>
      <c r="T983" s="2" t="s">
        <v>228</v>
      </c>
      <c r="U983" s="2" t="s">
        <v>489</v>
      </c>
      <c r="V983" s="2" t="s">
        <v>230</v>
      </c>
      <c r="W983" s="2" t="s">
        <v>971</v>
      </c>
      <c r="X983" s="2" t="s">
        <v>2080</v>
      </c>
      <c r="Y983" s="2" t="s">
        <v>3475</v>
      </c>
      <c r="Z983" s="4"/>
      <c r="AA983" s="4">
        <f>=ROUNDDOWN({0},0)</f>
      </c>
      <c r="AB983" s="5"/>
      <c r="AC983" s="2" t="s">
        <v>226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226</v>
      </c>
      <c r="AW983" s="8" t="s">
        <v>226</v>
      </c>
      <c r="AX983" s="4" t="s">
        <v>226</v>
      </c>
      <c r="AY983" s="8" t="s">
        <v>226</v>
      </c>
      <c r="AZ983" s="7" t="s">
        <v>226</v>
      </c>
      <c r="BA983" s="7" t="s">
        <v>226</v>
      </c>
      <c r="BB983" s="7"/>
      <c r="BC983" s="4" t="s">
        <v>226</v>
      </c>
      <c r="BD983" s="8" t="s">
        <v>226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 t="s">
        <v>226</v>
      </c>
      <c r="BJ983" s="4"/>
      <c r="BK983" s="8"/>
      <c r="BL983" s="2" t="s">
        <v>226</v>
      </c>
      <c r="BM983" s="7"/>
      <c r="BN983" s="7"/>
      <c r="BO983" s="4"/>
      <c r="BP983" s="8"/>
      <c r="BQ983" s="4"/>
      <c r="BR983" s="8"/>
      <c r="BS983" s="7"/>
      <c r="BT983" s="7"/>
      <c r="BU983" s="2" t="s">
        <v>287</v>
      </c>
      <c r="BV983" s="2" t="s">
        <v>237</v>
      </c>
      <c r="BW983" s="2" t="s">
        <v>226</v>
      </c>
      <c r="BX983" s="2" t="s">
        <v>251</v>
      </c>
      <c r="BY983" s="2" t="s">
        <v>238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239</v>
      </c>
      <c r="CH983" s="2" t="s">
        <v>237</v>
      </c>
      <c r="CI983" s="2" t="s">
        <v>845</v>
      </c>
      <c r="CJ983" s="2" t="s">
        <v>1869</v>
      </c>
      <c r="CK983" s="2" t="s">
        <v>238</v>
      </c>
      <c r="CL983" s="2" t="s">
        <v>226</v>
      </c>
      <c r="CM983" s="4"/>
      <c r="CN983" s="8"/>
      <c r="CO983" s="4"/>
      <c r="CP983" s="8"/>
      <c r="CQ983" s="7"/>
      <c r="CR983" s="7"/>
      <c r="CS983" s="2" t="s">
        <v>239</v>
      </c>
      <c r="CT983" s="2" t="s">
        <v>223</v>
      </c>
      <c r="CU983" s="2" t="s">
        <v>3475</v>
      </c>
      <c r="CV983" s="2" t="s">
        <v>640</v>
      </c>
      <c r="CW983" s="2" t="s">
        <v>238</v>
      </c>
      <c r="CX983" s="2" t="s">
        <v>226</v>
      </c>
      <c r="CY983" s="4"/>
      <c r="CZ983" s="8"/>
      <c r="DA983" s="4"/>
      <c r="DB983" s="8"/>
      <c r="DC983" s="7"/>
      <c r="DD983" s="7"/>
      <c r="DE983" s="2" t="s">
        <v>239</v>
      </c>
      <c r="DF983" s="2" t="s">
        <v>237</v>
      </c>
      <c r="DG983" s="2" t="s">
        <v>694</v>
      </c>
      <c r="DH983" s="2" t="s">
        <v>1199</v>
      </c>
      <c r="DI983" s="2" t="s">
        <v>238</v>
      </c>
      <c r="DJ983" s="2" t="s">
        <v>226</v>
      </c>
      <c r="DK983" s="4"/>
      <c r="DL983" s="8"/>
      <c r="DM983" s="4"/>
      <c r="DN983" s="8"/>
      <c r="DO983" s="7"/>
      <c r="DP983" s="7"/>
      <c r="DQ983" s="2" t="s">
        <v>239</v>
      </c>
      <c r="DR983" s="2" t="s">
        <v>223</v>
      </c>
      <c r="DS983" s="2" t="s">
        <v>1942</v>
      </c>
      <c r="DT983" s="2" t="s">
        <v>849</v>
      </c>
      <c r="DU983" s="2" t="s">
        <v>238</v>
      </c>
      <c r="DV983" s="2" t="s">
        <v>226</v>
      </c>
      <c r="DW983" s="4"/>
      <c r="DX983" s="8"/>
      <c r="DY983" s="4"/>
      <c r="DZ983" s="8"/>
      <c r="EA983" s="7"/>
      <c r="EB983" s="7"/>
      <c r="EC983" s="2" t="s">
        <v>236</v>
      </c>
      <c r="ED983" s="2" t="s">
        <v>223</v>
      </c>
      <c r="EE983" s="2" t="s">
        <v>226</v>
      </c>
      <c r="EF983" s="2" t="s">
        <v>226</v>
      </c>
      <c r="EG983" s="2" t="s">
        <v>238</v>
      </c>
      <c r="EH983" s="2" t="s">
        <v>226</v>
      </c>
      <c r="EI983" s="4"/>
      <c r="EJ983" s="8"/>
      <c r="EK983" s="4"/>
      <c r="EL983" s="8"/>
      <c r="EM983" s="7"/>
      <c r="EN983" s="7"/>
      <c r="EO983" s="2" t="s">
        <v>239</v>
      </c>
      <c r="EP983" s="2" t="s">
        <v>223</v>
      </c>
      <c r="EQ983" s="2" t="s">
        <v>1201</v>
      </c>
      <c r="ER983" s="2" t="s">
        <v>846</v>
      </c>
      <c r="ES983" s="2" t="s">
        <v>238</v>
      </c>
      <c r="ET983" s="2" t="s">
        <v>226</v>
      </c>
      <c r="EU983" s="4"/>
      <c r="EV983" s="8"/>
      <c r="EW983" s="4"/>
      <c r="EX983" s="8"/>
      <c r="EY983" s="7"/>
      <c r="EZ983" s="7"/>
      <c r="FA983" s="2" t="s">
        <v>239</v>
      </c>
      <c r="FB983" s="2" t="s">
        <v>237</v>
      </c>
      <c r="FC983" s="2" t="s">
        <v>5717</v>
      </c>
      <c r="FD983" s="2" t="s">
        <v>831</v>
      </c>
      <c r="FE983" s="2" t="s">
        <v>238</v>
      </c>
      <c r="FF983" s="2" t="s">
        <v>226</v>
      </c>
      <c r="FG983" s="4"/>
      <c r="FH983" s="8"/>
      <c r="FI983" s="4"/>
      <c r="FJ983" s="8"/>
      <c r="FK983" s="7"/>
      <c r="FL983" s="7"/>
      <c r="FM983" s="2" t="s">
        <v>239</v>
      </c>
      <c r="FN983" s="2" t="s">
        <v>237</v>
      </c>
      <c r="FO983" s="2" t="s">
        <v>3475</v>
      </c>
      <c r="FP983" s="2" t="s">
        <v>3526</v>
      </c>
      <c r="FQ983" s="2" t="s">
        <v>238</v>
      </c>
      <c r="FR983" s="2" t="s">
        <v>226</v>
      </c>
      <c r="FS983" s="4"/>
      <c r="FT983" s="8"/>
      <c r="FU983" s="4"/>
      <c r="FV983" s="8"/>
      <c r="FW983" s="7"/>
      <c r="FX983" s="7"/>
      <c r="FY983" s="2" t="s">
        <v>226</v>
      </c>
      <c r="FZ983" s="2" t="s">
        <v>226</v>
      </c>
      <c r="GA983" s="2" t="s">
        <v>226</v>
      </c>
      <c r="GB983" s="2" t="s">
        <v>226</v>
      </c>
      <c r="GC983" s="2" t="s">
        <v>226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252</v>
      </c>
      <c r="GL983" s="2" t="s">
        <v>223</v>
      </c>
      <c r="GM983" s="2" t="s">
        <v>226</v>
      </c>
      <c r="GN983" s="2" t="s">
        <v>226</v>
      </c>
      <c r="GO983" s="2" t="s">
        <v>238</v>
      </c>
      <c r="GP983" s="2" t="s">
        <v>226</v>
      </c>
      <c r="GQ983" s="4"/>
      <c r="GR983" s="8"/>
      <c r="GS983" s="4"/>
      <c r="GT983" s="8"/>
      <c r="GU983" s="7"/>
      <c r="GV983" s="7"/>
      <c r="GW983" s="2" t="s">
        <v>239</v>
      </c>
      <c r="GX983" s="2" t="s">
        <v>223</v>
      </c>
      <c r="GY983" s="2" t="s">
        <v>694</v>
      </c>
      <c r="GZ983" s="2" t="s">
        <v>686</v>
      </c>
      <c r="HA983" s="2" t="s">
        <v>238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239</v>
      </c>
      <c r="HJ983" s="2" t="s">
        <v>237</v>
      </c>
      <c r="HK983" s="2" t="s">
        <v>3475</v>
      </c>
      <c r="HL983" s="2" t="s">
        <v>4568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239</v>
      </c>
      <c r="HV983" s="2" t="s">
        <v>223</v>
      </c>
      <c r="HW983" s="2" t="s">
        <v>1191</v>
      </c>
      <c r="HX983" s="2" t="s">
        <v>838</v>
      </c>
      <c r="HY983" s="2" t="s">
        <v>238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252</v>
      </c>
      <c r="IH983" s="2" t="s">
        <v>223</v>
      </c>
      <c r="II983" s="2" t="s">
        <v>226</v>
      </c>
      <c r="IJ983" s="2" t="s">
        <v>226</v>
      </c>
      <c r="IK983" s="2" t="s">
        <v>238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226</v>
      </c>
      <c r="IT983" s="2" t="s">
        <v>226</v>
      </c>
      <c r="IU983" s="2" t="s">
        <v>226</v>
      </c>
      <c r="IV983" s="2" t="s">
        <v>226</v>
      </c>
      <c r="IW983" s="2" t="s">
        <v>226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252</v>
      </c>
      <c r="JF983" s="2" t="s">
        <v>223</v>
      </c>
      <c r="JG983" s="2" t="s">
        <v>226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252</v>
      </c>
      <c r="JR983" s="2" t="s">
        <v>223</v>
      </c>
      <c r="JS983" s="2" t="s">
        <v>226</v>
      </c>
      <c r="JT983" s="2" t="s">
        <v>226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223</v>
      </c>
      <c r="KE983" s="2" t="s">
        <v>226</v>
      </c>
      <c r="KF983" s="2" t="s">
        <v>226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337</v>
      </c>
      <c r="KP983" s="2" t="s">
        <v>223</v>
      </c>
      <c r="KQ983" s="2" t="s">
        <v>226</v>
      </c>
      <c r="KR983" s="2" t="s">
        <v>226</v>
      </c>
      <c r="KS983" s="2" t="s">
        <v>238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252</v>
      </c>
      <c r="LB983" s="2" t="s">
        <v>223</v>
      </c>
      <c r="LC983" s="2" t="s">
        <v>226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252</v>
      </c>
      <c r="LN983" s="2" t="s">
        <v>223</v>
      </c>
      <c r="LO983" s="2" t="s">
        <v>226</v>
      </c>
      <c r="LP983" s="2" t="s">
        <v>226</v>
      </c>
      <c r="LQ983" s="2" t="s">
        <v>238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226</v>
      </c>
      <c r="LZ983" s="2" t="s">
        <v>226</v>
      </c>
      <c r="MA983" s="2" t="s">
        <v>226</v>
      </c>
      <c r="MB983" s="2" t="s">
        <v>226</v>
      </c>
      <c r="MC983" s="2" t="s">
        <v>226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226</v>
      </c>
      <c r="ML983" s="2" t="s">
        <v>226</v>
      </c>
      <c r="MM983" s="2" t="s">
        <v>226</v>
      </c>
      <c r="MN983" s="2" t="s">
        <v>226</v>
      </c>
      <c r="MO983" s="2" t="s">
        <v>226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252</v>
      </c>
      <c r="MX983" s="2" t="s">
        <v>223</v>
      </c>
      <c r="MY983" s="2" t="s">
        <v>226</v>
      </c>
      <c r="MZ983" s="2" t="s">
        <v>226</v>
      </c>
      <c r="NA983" s="2" t="s">
        <v>238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239</v>
      </c>
      <c r="NJ983" s="2" t="s">
        <v>261</v>
      </c>
      <c r="NK983" s="2" t="s">
        <v>1077</v>
      </c>
      <c r="NL983" s="2" t="s">
        <v>4201</v>
      </c>
      <c r="NM983" s="2" t="s">
        <v>238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239</v>
      </c>
      <c r="NV983" s="2" t="s">
        <v>237</v>
      </c>
      <c r="NW983" s="2" t="s">
        <v>856</v>
      </c>
      <c r="NX983" s="2" t="s">
        <v>226</v>
      </c>
      <c r="NY983" s="2" t="s">
        <v>238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252</v>
      </c>
      <c r="OH983" s="2" t="s">
        <v>223</v>
      </c>
      <c r="OI983" s="2" t="s">
        <v>226</v>
      </c>
      <c r="OJ983" s="2" t="s">
        <v>226</v>
      </c>
      <c r="OK983" s="2" t="s">
        <v>238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252</v>
      </c>
      <c r="OT983" s="2" t="s">
        <v>223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226</v>
      </c>
      <c r="PF983" s="2" t="s">
        <v>226</v>
      </c>
      <c r="PG983" s="2" t="s">
        <v>226</v>
      </c>
      <c r="PH983" s="2" t="s">
        <v>226</v>
      </c>
      <c r="PI983" s="2" t="s">
        <v>226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226</v>
      </c>
      <c r="PR983" s="2" t="s">
        <v>226</v>
      </c>
      <c r="PS983" s="2" t="s">
        <v>226</v>
      </c>
      <c r="PT983" s="2" t="s">
        <v>226</v>
      </c>
      <c r="PU983" s="2" t="s">
        <v>226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266</v>
      </c>
      <c r="QD983" s="2" t="s">
        <v>223</v>
      </c>
      <c r="QE983" s="2" t="s">
        <v>226</v>
      </c>
      <c r="QF983" s="2" t="s">
        <v>226</v>
      </c>
      <c r="QG983" s="2" t="s">
        <v>238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236</v>
      </c>
      <c r="QP983" s="2" t="s">
        <v>237</v>
      </c>
      <c r="QQ983" s="2" t="s">
        <v>226</v>
      </c>
      <c r="QR983" s="2" t="s">
        <v>226</v>
      </c>
      <c r="QS983" s="2" t="s">
        <v>238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266</v>
      </c>
      <c r="RB983" s="2" t="s">
        <v>223</v>
      </c>
      <c r="RC983" s="2" t="s">
        <v>226</v>
      </c>
      <c r="RD983" s="2" t="s">
        <v>226</v>
      </c>
      <c r="RE983" s="2" t="s">
        <v>238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226</v>
      </c>
      <c r="RN983" s="2" t="s">
        <v>226</v>
      </c>
      <c r="RO983" s="2" t="s">
        <v>226</v>
      </c>
      <c r="RP983" s="2" t="s">
        <v>226</v>
      </c>
      <c r="RQ983" s="2" t="s">
        <v>226</v>
      </c>
      <c r="RR983" s="2" t="s">
        <v>226</v>
      </c>
      <c r="RS983" s="4"/>
      <c r="RT983" s="8"/>
      <c r="RU983" s="4"/>
      <c r="RV983" s="8"/>
      <c r="RW983" s="7"/>
      <c r="RX983" s="7"/>
      <c r="RY983" s="2" t="s">
        <v>252</v>
      </c>
      <c r="RZ983" s="2" t="s">
        <v>237</v>
      </c>
      <c r="SA983" s="2" t="s">
        <v>843</v>
      </c>
      <c r="SB983" s="2" t="s">
        <v>226</v>
      </c>
      <c r="SC983" s="2" t="s">
        <v>238</v>
      </c>
      <c r="SD983" s="2" t="s">
        <v>226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</row>
    <row r="984">
      <c r="A984" s="2" t="s">
        <v>5719</v>
      </c>
      <c r="B984" s="2" t="s">
        <v>577</v>
      </c>
      <c r="C984" s="2" t="s">
        <v>5194</v>
      </c>
      <c r="D984" s="2" t="s">
        <v>486</v>
      </c>
      <c r="E984" s="2" t="s">
        <v>487</v>
      </c>
      <c r="F984" s="2" t="s">
        <v>2500</v>
      </c>
      <c r="G984" s="2" t="s">
        <v>5491</v>
      </c>
      <c r="H984" s="2" t="s">
        <v>5492</v>
      </c>
      <c r="I984" s="2" t="s">
        <v>5720</v>
      </c>
      <c r="J984" s="2" t="s">
        <v>221</v>
      </c>
      <c r="K984" s="2" t="s">
        <v>2782</v>
      </c>
      <c r="L984" s="3">
        <v>38.09</v>
      </c>
      <c r="M984" s="3">
        <v>39.99</v>
      </c>
      <c r="N984" s="3">
        <v>79.99</v>
      </c>
      <c r="O984" s="2" t="s">
        <v>223</v>
      </c>
      <c r="P984" s="2" t="s">
        <v>224</v>
      </c>
      <c r="Q984" s="2" t="s">
        <v>225</v>
      </c>
      <c r="R984" s="2" t="s">
        <v>226</v>
      </c>
      <c r="S984" s="2" t="s">
        <v>5494</v>
      </c>
      <c r="T984" s="2" t="s">
        <v>5495</v>
      </c>
      <c r="U984" s="2" t="s">
        <v>489</v>
      </c>
      <c r="V984" s="2" t="s">
        <v>230</v>
      </c>
      <c r="W984" s="2" t="s">
        <v>231</v>
      </c>
      <c r="X984" s="2" t="s">
        <v>226</v>
      </c>
      <c r="Y984" s="2" t="s">
        <v>3557</v>
      </c>
      <c r="Z984" s="4">
        <v>71</v>
      </c>
      <c r="AA984" s="4">
        <f>=ROUNDDOWN(19.7222222222222,0)</f>
      </c>
      <c r="AB984" s="5">
        <v>3.6</v>
      </c>
      <c r="AC984" s="2" t="s">
        <v>1163</v>
      </c>
      <c r="AD984" s="4">
        <v>150</v>
      </c>
      <c r="AE984" s="4">
        <v>150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>
        <v>59</v>
      </c>
      <c r="AQ984" s="8">
        <v>2476.41</v>
      </c>
      <c r="AR984" s="4"/>
      <c r="AS984" s="8"/>
      <c r="AT984" s="7"/>
      <c r="AU984" s="7"/>
      <c r="AV984" s="4">
        <v>116</v>
      </c>
      <c r="AW984" s="8">
        <v>5016.44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>
        <v>0.4937</v>
      </c>
      <c r="BC984" s="4">
        <v>116</v>
      </c>
      <c r="BD984" s="8">
        <v>5016.44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>
        <v>1</v>
      </c>
      <c r="BJ984" s="4">
        <v>59</v>
      </c>
      <c r="BK984" s="8">
        <v>2476.41</v>
      </c>
      <c r="BL984" s="2" t="s">
        <v>357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236</v>
      </c>
      <c r="BV984" s="2" t="s">
        <v>223</v>
      </c>
      <c r="BW984" s="2" t="s">
        <v>226</v>
      </c>
      <c r="BX984" s="2" t="s">
        <v>226</v>
      </c>
      <c r="BY984" s="2" t="s">
        <v>238</v>
      </c>
      <c r="BZ984" s="2" t="s">
        <v>226</v>
      </c>
      <c r="CA984" s="4">
        <v>37</v>
      </c>
      <c r="CB984" s="8">
        <v>1598.03</v>
      </c>
      <c r="CC984" s="4"/>
      <c r="CD984" s="8"/>
      <c r="CE984" s="7"/>
      <c r="CF984" s="7"/>
      <c r="CG984" s="2" t="s">
        <v>239</v>
      </c>
      <c r="CH984" s="2" t="s">
        <v>223</v>
      </c>
      <c r="CI984" s="2" t="s">
        <v>2881</v>
      </c>
      <c r="CJ984" s="2" t="s">
        <v>2999</v>
      </c>
      <c r="CK984" s="2" t="s">
        <v>238</v>
      </c>
      <c r="CL984" s="2" t="s">
        <v>226</v>
      </c>
      <c r="CM984" s="4">
        <v>6</v>
      </c>
      <c r="CN984" s="8">
        <v>259.14</v>
      </c>
      <c r="CO984" s="4"/>
      <c r="CP984" s="8"/>
      <c r="CQ984" s="7"/>
      <c r="CR984" s="7"/>
      <c r="CS984" s="2" t="s">
        <v>239</v>
      </c>
      <c r="CT984" s="2" t="s">
        <v>223</v>
      </c>
      <c r="CU984" s="2" t="s">
        <v>2520</v>
      </c>
      <c r="CV984" s="2" t="s">
        <v>2912</v>
      </c>
      <c r="CW984" s="2" t="s">
        <v>238</v>
      </c>
      <c r="CX984" s="2" t="s">
        <v>226</v>
      </c>
      <c r="CY984" s="4"/>
      <c r="CZ984" s="8"/>
      <c r="DA984" s="4"/>
      <c r="DB984" s="8"/>
      <c r="DC984" s="7"/>
      <c r="DD984" s="7"/>
      <c r="DE984" s="2" t="s">
        <v>667</v>
      </c>
      <c r="DF984" s="2" t="s">
        <v>223</v>
      </c>
      <c r="DG984" s="2" t="s">
        <v>226</v>
      </c>
      <c r="DH984" s="2" t="s">
        <v>226</v>
      </c>
      <c r="DI984" s="2" t="s">
        <v>238</v>
      </c>
      <c r="DJ984" s="2" t="s">
        <v>226</v>
      </c>
      <c r="DK984" s="4">
        <v>14</v>
      </c>
      <c r="DL984" s="8">
        <v>537.26</v>
      </c>
      <c r="DM984" s="4"/>
      <c r="DN984" s="8"/>
      <c r="DO984" s="7"/>
      <c r="DP984" s="7"/>
      <c r="DQ984" s="2" t="s">
        <v>239</v>
      </c>
      <c r="DR984" s="2" t="s">
        <v>223</v>
      </c>
      <c r="DS984" s="2" t="s">
        <v>5496</v>
      </c>
      <c r="DT984" s="2" t="s">
        <v>1339</v>
      </c>
      <c r="DU984" s="2" t="s">
        <v>238</v>
      </c>
      <c r="DV984" s="2" t="s">
        <v>226</v>
      </c>
      <c r="DW984" s="4">
        <v>1</v>
      </c>
      <c r="DX984" s="8">
        <v>41.99</v>
      </c>
      <c r="DY984" s="4"/>
      <c r="DZ984" s="8"/>
      <c r="EA984" s="7"/>
      <c r="EB984" s="7"/>
      <c r="EC984" s="2" t="s">
        <v>239</v>
      </c>
      <c r="ED984" s="2" t="s">
        <v>223</v>
      </c>
      <c r="EE984" s="2" t="s">
        <v>876</v>
      </c>
      <c r="EF984" s="2" t="s">
        <v>693</v>
      </c>
      <c r="EG984" s="2" t="s">
        <v>238</v>
      </c>
      <c r="EH984" s="2" t="s">
        <v>226</v>
      </c>
      <c r="EI984" s="4"/>
      <c r="EJ984" s="8"/>
      <c r="EK984" s="4"/>
      <c r="EL984" s="8"/>
      <c r="EM984" s="7"/>
      <c r="EN984" s="7"/>
      <c r="EO984" s="2" t="s">
        <v>239</v>
      </c>
      <c r="EP984" s="2" t="s">
        <v>223</v>
      </c>
      <c r="EQ984" s="2" t="s">
        <v>2881</v>
      </c>
      <c r="ER984" s="2" t="s">
        <v>2999</v>
      </c>
      <c r="ES984" s="2" t="s">
        <v>238</v>
      </c>
      <c r="ET984" s="2" t="s">
        <v>226</v>
      </c>
      <c r="EU984" s="4">
        <v>1</v>
      </c>
      <c r="EV984" s="8">
        <v>39.99</v>
      </c>
      <c r="EW984" s="4"/>
      <c r="EX984" s="8"/>
      <c r="EY984" s="7"/>
      <c r="EZ984" s="7"/>
      <c r="FA984" s="2" t="s">
        <v>239</v>
      </c>
      <c r="FB984" s="2" t="s">
        <v>223</v>
      </c>
      <c r="FC984" s="2" t="s">
        <v>2520</v>
      </c>
      <c r="FD984" s="2" t="s">
        <v>1329</v>
      </c>
      <c r="FE984" s="2" t="s">
        <v>238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239</v>
      </c>
      <c r="FN984" s="2" t="s">
        <v>223</v>
      </c>
      <c r="FO984" s="2" t="s">
        <v>2881</v>
      </c>
      <c r="FP984" s="2" t="s">
        <v>876</v>
      </c>
      <c r="FQ984" s="2" t="s">
        <v>238</v>
      </c>
      <c r="FR984" s="2" t="s">
        <v>226</v>
      </c>
      <c r="FS984" s="4"/>
      <c r="FT984" s="8"/>
      <c r="FU984" s="4"/>
      <c r="FV984" s="8"/>
      <c r="FW984" s="7"/>
      <c r="FX984" s="7"/>
      <c r="FY984" s="2" t="s">
        <v>239</v>
      </c>
      <c r="FZ984" s="2" t="s">
        <v>223</v>
      </c>
      <c r="GA984" s="2" t="s">
        <v>661</v>
      </c>
      <c r="GB984" s="2" t="s">
        <v>226</v>
      </c>
      <c r="GC984" s="2" t="s">
        <v>238</v>
      </c>
      <c r="GD984" s="2" t="s">
        <v>226</v>
      </c>
      <c r="GE984" s="4"/>
      <c r="GF984" s="8"/>
      <c r="GG984" s="4"/>
      <c r="GH984" s="8"/>
      <c r="GI984" s="7"/>
      <c r="GJ984" s="7"/>
      <c r="GK984" s="2" t="s">
        <v>252</v>
      </c>
      <c r="GL984" s="2" t="s">
        <v>223</v>
      </c>
      <c r="GM984" s="2" t="s">
        <v>226</v>
      </c>
      <c r="GN984" s="2" t="s">
        <v>226</v>
      </c>
      <c r="GO984" s="2" t="s">
        <v>238</v>
      </c>
      <c r="GP984" s="2" t="s">
        <v>226</v>
      </c>
      <c r="GQ984" s="4"/>
      <c r="GR984" s="8"/>
      <c r="GS984" s="4"/>
      <c r="GT984" s="8"/>
      <c r="GU984" s="7"/>
      <c r="GV984" s="7"/>
      <c r="GW984" s="2" t="s">
        <v>239</v>
      </c>
      <c r="GX984" s="2" t="s">
        <v>223</v>
      </c>
      <c r="GY984" s="2" t="s">
        <v>921</v>
      </c>
      <c r="GZ984" s="2" t="s">
        <v>835</v>
      </c>
      <c r="HA984" s="2" t="s">
        <v>238</v>
      </c>
      <c r="HB984" s="2" t="s">
        <v>226</v>
      </c>
      <c r="HC984" s="4"/>
      <c r="HD984" s="8"/>
      <c r="HE984" s="4"/>
      <c r="HF984" s="8"/>
      <c r="HG984" s="7"/>
      <c r="HH984" s="7"/>
      <c r="HI984" s="2" t="s">
        <v>236</v>
      </c>
      <c r="HJ984" s="2" t="s">
        <v>223</v>
      </c>
      <c r="HK984" s="2" t="s">
        <v>226</v>
      </c>
      <c r="HL984" s="2" t="s">
        <v>226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949</v>
      </c>
      <c r="HV984" s="2" t="s">
        <v>223</v>
      </c>
      <c r="HW984" s="2" t="s">
        <v>226</v>
      </c>
      <c r="HX984" s="2" t="s">
        <v>226</v>
      </c>
      <c r="HY984" s="2" t="s">
        <v>238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252</v>
      </c>
      <c r="IH984" s="2" t="s">
        <v>223</v>
      </c>
      <c r="II984" s="2" t="s">
        <v>226</v>
      </c>
      <c r="IJ984" s="2" t="s">
        <v>226</v>
      </c>
      <c r="IK984" s="2" t="s">
        <v>238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252</v>
      </c>
      <c r="IT984" s="2" t="s">
        <v>223</v>
      </c>
      <c r="IU984" s="2" t="s">
        <v>226</v>
      </c>
      <c r="IV984" s="2" t="s">
        <v>226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252</v>
      </c>
      <c r="JF984" s="2" t="s">
        <v>223</v>
      </c>
      <c r="JG984" s="2" t="s">
        <v>226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337</v>
      </c>
      <c r="JR984" s="2" t="s">
        <v>223</v>
      </c>
      <c r="JS984" s="2" t="s">
        <v>226</v>
      </c>
      <c r="JT984" s="2" t="s">
        <v>226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223</v>
      </c>
      <c r="KE984" s="2" t="s">
        <v>226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252</v>
      </c>
      <c r="KP984" s="2" t="s">
        <v>223</v>
      </c>
      <c r="KQ984" s="2" t="s">
        <v>226</v>
      </c>
      <c r="KR984" s="2" t="s">
        <v>226</v>
      </c>
      <c r="KS984" s="2" t="s">
        <v>238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252</v>
      </c>
      <c r="LB984" s="2" t="s">
        <v>223</v>
      </c>
      <c r="LC984" s="2" t="s">
        <v>226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252</v>
      </c>
      <c r="LN984" s="2" t="s">
        <v>223</v>
      </c>
      <c r="LO984" s="2" t="s">
        <v>226</v>
      </c>
      <c r="LP984" s="2" t="s">
        <v>226</v>
      </c>
      <c r="LQ984" s="2" t="s">
        <v>238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226</v>
      </c>
      <c r="LZ984" s="2" t="s">
        <v>226</v>
      </c>
      <c r="MA984" s="2" t="s">
        <v>226</v>
      </c>
      <c r="MB984" s="2" t="s">
        <v>226</v>
      </c>
      <c r="MC984" s="2" t="s">
        <v>226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226</v>
      </c>
      <c r="ML984" s="2" t="s">
        <v>226</v>
      </c>
      <c r="MM984" s="2" t="s">
        <v>226</v>
      </c>
      <c r="MN984" s="2" t="s">
        <v>226</v>
      </c>
      <c r="MO984" s="2" t="s">
        <v>226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223</v>
      </c>
      <c r="MY984" s="2" t="s">
        <v>226</v>
      </c>
      <c r="MZ984" s="2" t="s">
        <v>226</v>
      </c>
      <c r="NA984" s="2" t="s">
        <v>238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236</v>
      </c>
      <c r="NJ984" s="2" t="s">
        <v>223</v>
      </c>
      <c r="NK984" s="2" t="s">
        <v>226</v>
      </c>
      <c r="NL984" s="2" t="s">
        <v>226</v>
      </c>
      <c r="NM984" s="2" t="s">
        <v>238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949</v>
      </c>
      <c r="NV984" s="2" t="s">
        <v>223</v>
      </c>
      <c r="NW984" s="2" t="s">
        <v>226</v>
      </c>
      <c r="NX984" s="2" t="s">
        <v>226</v>
      </c>
      <c r="NY984" s="2" t="s">
        <v>238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252</v>
      </c>
      <c r="OH984" s="2" t="s">
        <v>223</v>
      </c>
      <c r="OI984" s="2" t="s">
        <v>226</v>
      </c>
      <c r="OJ984" s="2" t="s">
        <v>226</v>
      </c>
      <c r="OK984" s="2" t="s">
        <v>238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252</v>
      </c>
      <c r="OT984" s="2" t="s">
        <v>223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252</v>
      </c>
      <c r="PF984" s="2" t="s">
        <v>223</v>
      </c>
      <c r="PG984" s="2" t="s">
        <v>226</v>
      </c>
      <c r="PH984" s="2" t="s">
        <v>226</v>
      </c>
      <c r="PI984" s="2" t="s">
        <v>238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226</v>
      </c>
      <c r="PR984" s="2" t="s">
        <v>226</v>
      </c>
      <c r="PS984" s="2" t="s">
        <v>226</v>
      </c>
      <c r="PT984" s="2" t="s">
        <v>226</v>
      </c>
      <c r="PU984" s="2" t="s">
        <v>226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226</v>
      </c>
      <c r="QD984" s="2" t="s">
        <v>226</v>
      </c>
      <c r="QE984" s="2" t="s">
        <v>226</v>
      </c>
      <c r="QF984" s="2" t="s">
        <v>226</v>
      </c>
      <c r="QG984" s="2" t="s">
        <v>226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226</v>
      </c>
      <c r="QP984" s="2" t="s">
        <v>226</v>
      </c>
      <c r="QQ984" s="2" t="s">
        <v>226</v>
      </c>
      <c r="QR984" s="2" t="s">
        <v>226</v>
      </c>
      <c r="QS984" s="2" t="s">
        <v>226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266</v>
      </c>
      <c r="RB984" s="2" t="s">
        <v>223</v>
      </c>
      <c r="RC984" s="2" t="s">
        <v>226</v>
      </c>
      <c r="RD984" s="2" t="s">
        <v>226</v>
      </c>
      <c r="RE984" s="2" t="s">
        <v>238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252</v>
      </c>
      <c r="RN984" s="2" t="s">
        <v>223</v>
      </c>
      <c r="RO984" s="2" t="s">
        <v>226</v>
      </c>
      <c r="RP984" s="2" t="s">
        <v>226</v>
      </c>
      <c r="RQ984" s="2" t="s">
        <v>238</v>
      </c>
      <c r="RR984" s="2" t="s">
        <v>226</v>
      </c>
      <c r="RS984" s="4"/>
      <c r="RT984" s="8"/>
      <c r="RU984" s="4"/>
      <c r="RV984" s="8"/>
      <c r="RW984" s="7"/>
      <c r="RX984" s="7"/>
      <c r="RY984" s="2" t="s">
        <v>226</v>
      </c>
      <c r="RZ984" s="2" t="s">
        <v>226</v>
      </c>
      <c r="SA984" s="2" t="s">
        <v>226</v>
      </c>
      <c r="SB984" s="2" t="s">
        <v>226</v>
      </c>
      <c r="SC984" s="2" t="s">
        <v>226</v>
      </c>
      <c r="SD984" s="2" t="s">
        <v>226</v>
      </c>
      <c r="SE984" s="4">
        <v>71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>
        <v>150</v>
      </c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</row>
    <row r="985">
      <c r="A985" s="2" t="s">
        <v>5721</v>
      </c>
      <c r="B985" s="2" t="s">
        <v>577</v>
      </c>
      <c r="C985" s="2" t="s">
        <v>5194</v>
      </c>
      <c r="D985" s="2" t="s">
        <v>486</v>
      </c>
      <c r="E985" s="2" t="s">
        <v>487</v>
      </c>
      <c r="F985" s="2" t="s">
        <v>2500</v>
      </c>
      <c r="G985" s="2" t="s">
        <v>5491</v>
      </c>
      <c r="H985" s="2" t="s">
        <v>5492</v>
      </c>
      <c r="I985" s="2" t="s">
        <v>5720</v>
      </c>
      <c r="J985" s="2" t="s">
        <v>268</v>
      </c>
      <c r="K985" s="2" t="s">
        <v>2782</v>
      </c>
      <c r="L985" s="3">
        <v>42.85</v>
      </c>
      <c r="M985" s="3">
        <v>44.99</v>
      </c>
      <c r="N985" s="3">
        <v>89.99</v>
      </c>
      <c r="O985" s="2" t="s">
        <v>223</v>
      </c>
      <c r="P985" s="2" t="s">
        <v>224</v>
      </c>
      <c r="Q985" s="2" t="s">
        <v>225</v>
      </c>
      <c r="R985" s="2" t="s">
        <v>226</v>
      </c>
      <c r="S985" s="2" t="s">
        <v>5494</v>
      </c>
      <c r="T985" s="2" t="s">
        <v>5495</v>
      </c>
      <c r="U985" s="2" t="s">
        <v>489</v>
      </c>
      <c r="V985" s="2" t="s">
        <v>230</v>
      </c>
      <c r="W985" s="2" t="s">
        <v>231</v>
      </c>
      <c r="X985" s="2" t="s">
        <v>226</v>
      </c>
      <c r="Y985" s="2" t="s">
        <v>3557</v>
      </c>
      <c r="Z985" s="4">
        <v>66</v>
      </c>
      <c r="AA985" s="4">
        <f>=ROUNDDOWN(22.7586206896552,0)</f>
      </c>
      <c r="AB985" s="5">
        <v>2.9</v>
      </c>
      <c r="AC985" s="2" t="s">
        <v>1163</v>
      </c>
      <c r="AD985" s="4">
        <v>120</v>
      </c>
      <c r="AE985" s="4">
        <v>120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57</v>
      </c>
      <c r="AQ985" s="8">
        <v>2540.03</v>
      </c>
      <c r="AR985" s="4"/>
      <c r="AS985" s="8"/>
      <c r="AT985" s="7"/>
      <c r="AU985" s="7"/>
      <c r="AV985" s="4" t="s">
        <v>226</v>
      </c>
      <c r="AW985" s="8" t="s">
        <v>226</v>
      </c>
      <c r="AX985" s="4" t="s">
        <v>226</v>
      </c>
      <c r="AY985" s="8" t="s">
        <v>226</v>
      </c>
      <c r="AZ985" s="7" t="s">
        <v>226</v>
      </c>
      <c r="BA985" s="7" t="s">
        <v>226</v>
      </c>
      <c r="BB985" s="7">
        <v>0.5063</v>
      </c>
      <c r="BC985" s="4" t="s">
        <v>226</v>
      </c>
      <c r="BD985" s="8" t="s">
        <v>226</v>
      </c>
      <c r="BE985" s="4" t="s">
        <v>226</v>
      </c>
      <c r="BF985" s="8" t="s">
        <v>226</v>
      </c>
      <c r="BG985" s="7" t="s">
        <v>226</v>
      </c>
      <c r="BH985" s="7" t="s">
        <v>226</v>
      </c>
      <c r="BI985" s="7" t="s">
        <v>226</v>
      </c>
      <c r="BJ985" s="4">
        <v>57</v>
      </c>
      <c r="BK985" s="8">
        <v>2540.03</v>
      </c>
      <c r="BL985" s="2" t="s">
        <v>357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236</v>
      </c>
      <c r="BV985" s="2" t="s">
        <v>223</v>
      </c>
      <c r="BW985" s="2" t="s">
        <v>226</v>
      </c>
      <c r="BX985" s="2" t="s">
        <v>226</v>
      </c>
      <c r="BY985" s="2" t="s">
        <v>238</v>
      </c>
      <c r="BZ985" s="2" t="s">
        <v>226</v>
      </c>
      <c r="CA985" s="4">
        <v>27</v>
      </c>
      <c r="CB985" s="8">
        <v>1311.93</v>
      </c>
      <c r="CC985" s="4"/>
      <c r="CD985" s="8"/>
      <c r="CE985" s="7"/>
      <c r="CF985" s="7"/>
      <c r="CG985" s="2" t="s">
        <v>239</v>
      </c>
      <c r="CH985" s="2" t="s">
        <v>223</v>
      </c>
      <c r="CI985" s="2" t="s">
        <v>2881</v>
      </c>
      <c r="CJ985" s="2" t="s">
        <v>3056</v>
      </c>
      <c r="CK985" s="2" t="s">
        <v>238</v>
      </c>
      <c r="CL985" s="2" t="s">
        <v>226</v>
      </c>
      <c r="CM985" s="4">
        <v>2</v>
      </c>
      <c r="CN985" s="8">
        <v>97.18</v>
      </c>
      <c r="CO985" s="4"/>
      <c r="CP985" s="8"/>
      <c r="CQ985" s="7"/>
      <c r="CR985" s="7"/>
      <c r="CS985" s="2" t="s">
        <v>239</v>
      </c>
      <c r="CT985" s="2" t="s">
        <v>223</v>
      </c>
      <c r="CU985" s="2" t="s">
        <v>2520</v>
      </c>
      <c r="CV985" s="2" t="s">
        <v>5496</v>
      </c>
      <c r="CW985" s="2" t="s">
        <v>238</v>
      </c>
      <c r="CX985" s="2" t="s">
        <v>226</v>
      </c>
      <c r="CY985" s="4"/>
      <c r="CZ985" s="8"/>
      <c r="DA985" s="4"/>
      <c r="DB985" s="8"/>
      <c r="DC985" s="7"/>
      <c r="DD985" s="7"/>
      <c r="DE985" s="2" t="s">
        <v>667</v>
      </c>
      <c r="DF985" s="2" t="s">
        <v>223</v>
      </c>
      <c r="DG985" s="2" t="s">
        <v>226</v>
      </c>
      <c r="DH985" s="2" t="s">
        <v>226</v>
      </c>
      <c r="DI985" s="2" t="s">
        <v>238</v>
      </c>
      <c r="DJ985" s="2" t="s">
        <v>226</v>
      </c>
      <c r="DK985" s="4">
        <v>26</v>
      </c>
      <c r="DL985" s="8">
        <v>1038.69</v>
      </c>
      <c r="DM985" s="4"/>
      <c r="DN985" s="8"/>
      <c r="DO985" s="7"/>
      <c r="DP985" s="7"/>
      <c r="DQ985" s="2" t="s">
        <v>239</v>
      </c>
      <c r="DR985" s="2" t="s">
        <v>223</v>
      </c>
      <c r="DS985" s="2" t="s">
        <v>5496</v>
      </c>
      <c r="DT985" s="2" t="s">
        <v>2909</v>
      </c>
      <c r="DU985" s="2" t="s">
        <v>238</v>
      </c>
      <c r="DV985" s="2" t="s">
        <v>226</v>
      </c>
      <c r="DW985" s="4">
        <v>1</v>
      </c>
      <c r="DX985" s="8">
        <v>47.24</v>
      </c>
      <c r="DY985" s="4"/>
      <c r="DZ985" s="8"/>
      <c r="EA985" s="7"/>
      <c r="EB985" s="7"/>
      <c r="EC985" s="2" t="s">
        <v>239</v>
      </c>
      <c r="ED985" s="2" t="s">
        <v>223</v>
      </c>
      <c r="EE985" s="2" t="s">
        <v>876</v>
      </c>
      <c r="EF985" s="2" t="s">
        <v>806</v>
      </c>
      <c r="EG985" s="2" t="s">
        <v>238</v>
      </c>
      <c r="EH985" s="2" t="s">
        <v>226</v>
      </c>
      <c r="EI985" s="4"/>
      <c r="EJ985" s="8"/>
      <c r="EK985" s="4"/>
      <c r="EL985" s="8"/>
      <c r="EM985" s="7"/>
      <c r="EN985" s="7"/>
      <c r="EO985" s="2" t="s">
        <v>239</v>
      </c>
      <c r="EP985" s="2" t="s">
        <v>223</v>
      </c>
      <c r="EQ985" s="2" t="s">
        <v>2881</v>
      </c>
      <c r="ER985" s="2" t="s">
        <v>1325</v>
      </c>
      <c r="ES985" s="2" t="s">
        <v>238</v>
      </c>
      <c r="ET985" s="2" t="s">
        <v>226</v>
      </c>
      <c r="EU985" s="4">
        <v>1</v>
      </c>
      <c r="EV985" s="8">
        <v>44.99</v>
      </c>
      <c r="EW985" s="4"/>
      <c r="EX985" s="8"/>
      <c r="EY985" s="7"/>
      <c r="EZ985" s="7"/>
      <c r="FA985" s="2" t="s">
        <v>239</v>
      </c>
      <c r="FB985" s="2" t="s">
        <v>223</v>
      </c>
      <c r="FC985" s="2" t="s">
        <v>2520</v>
      </c>
      <c r="FD985" s="2" t="s">
        <v>3077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239</v>
      </c>
      <c r="FN985" s="2" t="s">
        <v>223</v>
      </c>
      <c r="FO985" s="2" t="s">
        <v>2881</v>
      </c>
      <c r="FP985" s="2" t="s">
        <v>1294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239</v>
      </c>
      <c r="FZ985" s="2" t="s">
        <v>223</v>
      </c>
      <c r="GA985" s="2" t="s">
        <v>661</v>
      </c>
      <c r="GB985" s="2" t="s">
        <v>226</v>
      </c>
      <c r="GC985" s="2" t="s">
        <v>238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252</v>
      </c>
      <c r="GL985" s="2" t="s">
        <v>223</v>
      </c>
      <c r="GM985" s="2" t="s">
        <v>226</v>
      </c>
      <c r="GN985" s="2" t="s">
        <v>226</v>
      </c>
      <c r="GO985" s="2" t="s">
        <v>238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239</v>
      </c>
      <c r="GX985" s="2" t="s">
        <v>223</v>
      </c>
      <c r="GY985" s="2" t="s">
        <v>921</v>
      </c>
      <c r="GZ985" s="2" t="s">
        <v>2809</v>
      </c>
      <c r="HA985" s="2" t="s">
        <v>238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236</v>
      </c>
      <c r="HJ985" s="2" t="s">
        <v>223</v>
      </c>
      <c r="HK985" s="2" t="s">
        <v>226</v>
      </c>
      <c r="HL985" s="2" t="s">
        <v>226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949</v>
      </c>
      <c r="HV985" s="2" t="s">
        <v>223</v>
      </c>
      <c r="HW985" s="2" t="s">
        <v>226</v>
      </c>
      <c r="HX985" s="2" t="s">
        <v>226</v>
      </c>
      <c r="HY985" s="2" t="s">
        <v>238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252</v>
      </c>
      <c r="IH985" s="2" t="s">
        <v>223</v>
      </c>
      <c r="II985" s="2" t="s">
        <v>226</v>
      </c>
      <c r="IJ985" s="2" t="s">
        <v>226</v>
      </c>
      <c r="IK985" s="2" t="s">
        <v>238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252</v>
      </c>
      <c r="IT985" s="2" t="s">
        <v>223</v>
      </c>
      <c r="IU985" s="2" t="s">
        <v>226</v>
      </c>
      <c r="IV985" s="2" t="s">
        <v>226</v>
      </c>
      <c r="IW985" s="2" t="s">
        <v>238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252</v>
      </c>
      <c r="JF985" s="2" t="s">
        <v>223</v>
      </c>
      <c r="JG985" s="2" t="s">
        <v>226</v>
      </c>
      <c r="JH985" s="2" t="s">
        <v>226</v>
      </c>
      <c r="JI985" s="2" t="s">
        <v>238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337</v>
      </c>
      <c r="JR985" s="2" t="s">
        <v>223</v>
      </c>
      <c r="JS985" s="2" t="s">
        <v>226</v>
      </c>
      <c r="JT985" s="2" t="s">
        <v>226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223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252</v>
      </c>
      <c r="KP985" s="2" t="s">
        <v>223</v>
      </c>
      <c r="KQ985" s="2" t="s">
        <v>226</v>
      </c>
      <c r="KR985" s="2" t="s">
        <v>226</v>
      </c>
      <c r="KS985" s="2" t="s">
        <v>238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252</v>
      </c>
      <c r="LB985" s="2" t="s">
        <v>223</v>
      </c>
      <c r="LC985" s="2" t="s">
        <v>226</v>
      </c>
      <c r="LD985" s="2" t="s">
        <v>226</v>
      </c>
      <c r="LE985" s="2" t="s">
        <v>238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252</v>
      </c>
      <c r="LN985" s="2" t="s">
        <v>223</v>
      </c>
      <c r="LO985" s="2" t="s">
        <v>226</v>
      </c>
      <c r="LP985" s="2" t="s">
        <v>226</v>
      </c>
      <c r="LQ985" s="2" t="s">
        <v>238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226</v>
      </c>
      <c r="LZ985" s="2" t="s">
        <v>226</v>
      </c>
      <c r="MA985" s="2" t="s">
        <v>226</v>
      </c>
      <c r="MB985" s="2" t="s">
        <v>226</v>
      </c>
      <c r="MC985" s="2" t="s">
        <v>226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226</v>
      </c>
      <c r="ML985" s="2" t="s">
        <v>226</v>
      </c>
      <c r="MM985" s="2" t="s">
        <v>226</v>
      </c>
      <c r="MN985" s="2" t="s">
        <v>226</v>
      </c>
      <c r="MO985" s="2" t="s">
        <v>226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236</v>
      </c>
      <c r="MX985" s="2" t="s">
        <v>223</v>
      </c>
      <c r="MY985" s="2" t="s">
        <v>226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236</v>
      </c>
      <c r="NJ985" s="2" t="s">
        <v>223</v>
      </c>
      <c r="NK985" s="2" t="s">
        <v>226</v>
      </c>
      <c r="NL985" s="2" t="s">
        <v>226</v>
      </c>
      <c r="NM985" s="2" t="s">
        <v>238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949</v>
      </c>
      <c r="NV985" s="2" t="s">
        <v>223</v>
      </c>
      <c r="NW985" s="2" t="s">
        <v>226</v>
      </c>
      <c r="NX985" s="2" t="s">
        <v>226</v>
      </c>
      <c r="NY985" s="2" t="s">
        <v>238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252</v>
      </c>
      <c r="OH985" s="2" t="s">
        <v>223</v>
      </c>
      <c r="OI985" s="2" t="s">
        <v>226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252</v>
      </c>
      <c r="OT985" s="2" t="s">
        <v>223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252</v>
      </c>
      <c r="PF985" s="2" t="s">
        <v>223</v>
      </c>
      <c r="PG985" s="2" t="s">
        <v>226</v>
      </c>
      <c r="PH985" s="2" t="s">
        <v>226</v>
      </c>
      <c r="PI985" s="2" t="s">
        <v>238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226</v>
      </c>
      <c r="PR985" s="2" t="s">
        <v>226</v>
      </c>
      <c r="PS985" s="2" t="s">
        <v>226</v>
      </c>
      <c r="PT985" s="2" t="s">
        <v>226</v>
      </c>
      <c r="PU985" s="2" t="s">
        <v>226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226</v>
      </c>
      <c r="QD985" s="2" t="s">
        <v>226</v>
      </c>
      <c r="QE985" s="2" t="s">
        <v>226</v>
      </c>
      <c r="QF985" s="2" t="s">
        <v>226</v>
      </c>
      <c r="QG985" s="2" t="s">
        <v>226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226</v>
      </c>
      <c r="QP985" s="2" t="s">
        <v>226</v>
      </c>
      <c r="QQ985" s="2" t="s">
        <v>226</v>
      </c>
      <c r="QR985" s="2" t="s">
        <v>226</v>
      </c>
      <c r="QS985" s="2" t="s">
        <v>226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266</v>
      </c>
      <c r="RB985" s="2" t="s">
        <v>223</v>
      </c>
      <c r="RC985" s="2" t="s">
        <v>226</v>
      </c>
      <c r="RD985" s="2" t="s">
        <v>226</v>
      </c>
      <c r="RE985" s="2" t="s">
        <v>238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252</v>
      </c>
      <c r="RN985" s="2" t="s">
        <v>223</v>
      </c>
      <c r="RO985" s="2" t="s">
        <v>226</v>
      </c>
      <c r="RP985" s="2" t="s">
        <v>226</v>
      </c>
      <c r="RQ985" s="2" t="s">
        <v>238</v>
      </c>
      <c r="RR985" s="2" t="s">
        <v>226</v>
      </c>
      <c r="RS985" s="4"/>
      <c r="RT985" s="8"/>
      <c r="RU985" s="4"/>
      <c r="RV985" s="8"/>
      <c r="RW985" s="7"/>
      <c r="RX985" s="7"/>
      <c r="RY985" s="2" t="s">
        <v>226</v>
      </c>
      <c r="RZ985" s="2" t="s">
        <v>226</v>
      </c>
      <c r="SA985" s="2" t="s">
        <v>226</v>
      </c>
      <c r="SB985" s="2" t="s">
        <v>226</v>
      </c>
      <c r="SC985" s="2" t="s">
        <v>226</v>
      </c>
      <c r="SD985" s="2" t="s">
        <v>226</v>
      </c>
      <c r="SE985" s="4">
        <v>66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>
        <v>120</v>
      </c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</row>
    <row r="986">
      <c r="A986" s="2" t="s">
        <v>5722</v>
      </c>
      <c r="B986" s="2" t="s">
        <v>577</v>
      </c>
      <c r="C986" s="2" t="s">
        <v>5194</v>
      </c>
      <c r="D986" s="2" t="s">
        <v>486</v>
      </c>
      <c r="E986" s="2" t="s">
        <v>487</v>
      </c>
      <c r="F986" s="2" t="s">
        <v>5517</v>
      </c>
      <c r="G986" s="2" t="s">
        <v>5518</v>
      </c>
      <c r="H986" s="2" t="s">
        <v>5519</v>
      </c>
      <c r="I986" s="2" t="s">
        <v>5723</v>
      </c>
      <c r="J986" s="2" t="s">
        <v>582</v>
      </c>
      <c r="K986" s="2" t="s">
        <v>2782</v>
      </c>
      <c r="L986" s="3">
        <v>46.79</v>
      </c>
      <c r="M986" s="3">
        <v>49.13</v>
      </c>
      <c r="N986" s="3">
        <v>89.99</v>
      </c>
      <c r="O986" s="2" t="s">
        <v>283</v>
      </c>
      <c r="P986" s="2" t="s">
        <v>284</v>
      </c>
      <c r="Q986" s="2" t="s">
        <v>225</v>
      </c>
      <c r="R986" s="2" t="s">
        <v>226</v>
      </c>
      <c r="S986" s="2" t="s">
        <v>5521</v>
      </c>
      <c r="T986" s="2" t="s">
        <v>228</v>
      </c>
      <c r="U986" s="2" t="s">
        <v>2756</v>
      </c>
      <c r="V986" s="2" t="s">
        <v>970</v>
      </c>
      <c r="W986" s="2" t="s">
        <v>971</v>
      </c>
      <c r="X986" s="2" t="s">
        <v>231</v>
      </c>
      <c r="Y986" s="2" t="s">
        <v>1758</v>
      </c>
      <c r="Z986" s="4">
        <v>13</v>
      </c>
      <c r="AA986" s="4">
        <f>=ROUNDDOWN(13,0)</f>
      </c>
      <c r="AB986" s="5">
        <v>1</v>
      </c>
      <c r="AC986" s="2" t="s">
        <v>226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21</v>
      </c>
      <c r="AQ986" s="8">
        <v>742.74</v>
      </c>
      <c r="AR986" s="4">
        <v>6</v>
      </c>
      <c r="AS986" s="8">
        <v>310.5</v>
      </c>
      <c r="AT986" s="7">
        <v>2.5</v>
      </c>
      <c r="AU986" s="7">
        <v>1.3921</v>
      </c>
      <c r="AV986" s="4">
        <v>76</v>
      </c>
      <c r="AW986" s="8">
        <v>3104.95</v>
      </c>
      <c r="AX986" s="4">
        <v>55</v>
      </c>
      <c r="AY986" s="8">
        <v>3590.3</v>
      </c>
      <c r="AZ986" s="7">
        <v>0.3818</v>
      </c>
      <c r="BA986" s="7">
        <v>-0.1352</v>
      </c>
      <c r="BB986" s="7">
        <v>0.2392</v>
      </c>
      <c r="BC986" s="4">
        <v>96</v>
      </c>
      <c r="BD986" s="8">
        <v>3915.71</v>
      </c>
      <c r="BE986" s="4">
        <v>80</v>
      </c>
      <c r="BF986" s="8">
        <v>5169.6</v>
      </c>
      <c r="BG986" s="7">
        <v>0.2</v>
      </c>
      <c r="BH986" s="7">
        <v>-0.2426</v>
      </c>
      <c r="BI986" s="7">
        <v>0.7929</v>
      </c>
      <c r="BJ986" s="4">
        <v>21</v>
      </c>
      <c r="BK986" s="8">
        <v>742.74</v>
      </c>
      <c r="BL986" s="2" t="s">
        <v>5724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239</v>
      </c>
      <c r="BV986" s="2" t="s">
        <v>223</v>
      </c>
      <c r="BW986" s="2" t="s">
        <v>226</v>
      </c>
      <c r="BX986" s="2" t="s">
        <v>226</v>
      </c>
      <c r="BY986" s="2" t="s">
        <v>238</v>
      </c>
      <c r="BZ986" s="2" t="s">
        <v>226</v>
      </c>
      <c r="CA986" s="4">
        <v>2</v>
      </c>
      <c r="CB986" s="8">
        <v>106.12</v>
      </c>
      <c r="CC986" s="4">
        <v>4</v>
      </c>
      <c r="CD986" s="8">
        <v>212.24</v>
      </c>
      <c r="CE986" s="7">
        <v>-0.5</v>
      </c>
      <c r="CF986" s="7">
        <v>-0.5</v>
      </c>
      <c r="CG986" s="2" t="s">
        <v>239</v>
      </c>
      <c r="CH986" s="2" t="s">
        <v>223</v>
      </c>
      <c r="CI986" s="2" t="s">
        <v>297</v>
      </c>
      <c r="CJ986" s="2" t="s">
        <v>1138</v>
      </c>
      <c r="CK986" s="2" t="s">
        <v>238</v>
      </c>
      <c r="CL986" s="2" t="s">
        <v>226</v>
      </c>
      <c r="CM986" s="4">
        <v>1</v>
      </c>
      <c r="CN986" s="8">
        <v>53.06</v>
      </c>
      <c r="CO986" s="4"/>
      <c r="CP986" s="8"/>
      <c r="CQ986" s="7"/>
      <c r="CR986" s="7"/>
      <c r="CS986" s="2" t="s">
        <v>239</v>
      </c>
      <c r="CT986" s="2" t="s">
        <v>223</v>
      </c>
      <c r="CU986" s="2" t="s">
        <v>498</v>
      </c>
      <c r="CV986" s="2" t="s">
        <v>1868</v>
      </c>
      <c r="CW986" s="2" t="s">
        <v>238</v>
      </c>
      <c r="CX986" s="2" t="s">
        <v>226</v>
      </c>
      <c r="CY986" s="4">
        <v>18</v>
      </c>
      <c r="CZ986" s="8">
        <v>583.56</v>
      </c>
      <c r="DA986" s="4"/>
      <c r="DB986" s="8"/>
      <c r="DC986" s="7"/>
      <c r="DD986" s="7"/>
      <c r="DE986" s="2" t="s">
        <v>239</v>
      </c>
      <c r="DF986" s="2" t="s">
        <v>223</v>
      </c>
      <c r="DG986" s="2" t="s">
        <v>376</v>
      </c>
      <c r="DH986" s="2" t="s">
        <v>476</v>
      </c>
      <c r="DI986" s="2" t="s">
        <v>291</v>
      </c>
      <c r="DJ986" s="2" t="s">
        <v>226</v>
      </c>
      <c r="DK986" s="4"/>
      <c r="DL986" s="8"/>
      <c r="DM986" s="4"/>
      <c r="DN986" s="8"/>
      <c r="DO986" s="7"/>
      <c r="DP986" s="7"/>
      <c r="DQ986" s="2" t="s">
        <v>239</v>
      </c>
      <c r="DR986" s="2" t="s">
        <v>223</v>
      </c>
      <c r="DS986" s="2" t="s">
        <v>412</v>
      </c>
      <c r="DT986" s="2" t="s">
        <v>1537</v>
      </c>
      <c r="DU986" s="2" t="s">
        <v>291</v>
      </c>
      <c r="DV986" s="2" t="s">
        <v>226</v>
      </c>
      <c r="DW986" s="4"/>
      <c r="DX986" s="8"/>
      <c r="DY986" s="4"/>
      <c r="DZ986" s="8"/>
      <c r="EA986" s="7"/>
      <c r="EB986" s="7"/>
      <c r="EC986" s="2" t="s">
        <v>239</v>
      </c>
      <c r="ED986" s="2" t="s">
        <v>223</v>
      </c>
      <c r="EE986" s="2" t="s">
        <v>1762</v>
      </c>
      <c r="EF986" s="2" t="s">
        <v>2805</v>
      </c>
      <c r="EG986" s="2" t="s">
        <v>238</v>
      </c>
      <c r="EH986" s="2" t="s">
        <v>226</v>
      </c>
      <c r="EI986" s="4"/>
      <c r="EJ986" s="8"/>
      <c r="EK986" s="4"/>
      <c r="EL986" s="8"/>
      <c r="EM986" s="7"/>
      <c r="EN986" s="7"/>
      <c r="EO986" s="2" t="s">
        <v>239</v>
      </c>
      <c r="EP986" s="2" t="s">
        <v>223</v>
      </c>
      <c r="EQ986" s="2" t="s">
        <v>449</v>
      </c>
      <c r="ER986" s="2" t="s">
        <v>509</v>
      </c>
      <c r="ES986" s="2" t="s">
        <v>238</v>
      </c>
      <c r="ET986" s="2" t="s">
        <v>226</v>
      </c>
      <c r="EU986" s="4"/>
      <c r="EV986" s="8"/>
      <c r="EW986" s="4">
        <v>2</v>
      </c>
      <c r="EX986" s="8">
        <v>98.26</v>
      </c>
      <c r="EY986" s="7">
        <v>-1</v>
      </c>
      <c r="EZ986" s="7">
        <v>-1</v>
      </c>
      <c r="FA986" s="2" t="s">
        <v>239</v>
      </c>
      <c r="FB986" s="2" t="s">
        <v>223</v>
      </c>
      <c r="FC986" s="2" t="s">
        <v>400</v>
      </c>
      <c r="FD986" s="2" t="s">
        <v>2608</v>
      </c>
      <c r="FE986" s="2" t="s">
        <v>238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239</v>
      </c>
      <c r="FN986" s="2" t="s">
        <v>223</v>
      </c>
      <c r="FO986" s="2" t="s">
        <v>1758</v>
      </c>
      <c r="FP986" s="2" t="s">
        <v>710</v>
      </c>
      <c r="FQ986" s="2" t="s">
        <v>238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226</v>
      </c>
      <c r="FZ986" s="2" t="s">
        <v>226</v>
      </c>
      <c r="GA986" s="2" t="s">
        <v>226</v>
      </c>
      <c r="GB986" s="2" t="s">
        <v>226</v>
      </c>
      <c r="GC986" s="2" t="s">
        <v>226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252</v>
      </c>
      <c r="GL986" s="2" t="s">
        <v>223</v>
      </c>
      <c r="GM986" s="2" t="s">
        <v>226</v>
      </c>
      <c r="GN986" s="2" t="s">
        <v>226</v>
      </c>
      <c r="GO986" s="2" t="s">
        <v>238</v>
      </c>
      <c r="GP986" s="2" t="s">
        <v>226</v>
      </c>
      <c r="GQ986" s="4"/>
      <c r="GR986" s="8"/>
      <c r="GS986" s="4"/>
      <c r="GT986" s="8"/>
      <c r="GU986" s="7"/>
      <c r="GV986" s="7"/>
      <c r="GW986" s="2" t="s">
        <v>266</v>
      </c>
      <c r="GX986" s="2" t="s">
        <v>223</v>
      </c>
      <c r="GY986" s="2" t="s">
        <v>226</v>
      </c>
      <c r="GZ986" s="2" t="s">
        <v>226</v>
      </c>
      <c r="HA986" s="2" t="s">
        <v>238</v>
      </c>
      <c r="HB986" s="2" t="s">
        <v>226</v>
      </c>
      <c r="HC986" s="4"/>
      <c r="HD986" s="8"/>
      <c r="HE986" s="4"/>
      <c r="HF986" s="8"/>
      <c r="HG986" s="7"/>
      <c r="HH986" s="7"/>
      <c r="HI986" s="2" t="s">
        <v>236</v>
      </c>
      <c r="HJ986" s="2" t="s">
        <v>223</v>
      </c>
      <c r="HK986" s="2" t="s">
        <v>226</v>
      </c>
      <c r="HL986" s="2" t="s">
        <v>226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223</v>
      </c>
      <c r="HW986" s="2" t="s">
        <v>226</v>
      </c>
      <c r="HX986" s="2" t="s">
        <v>226</v>
      </c>
      <c r="HY986" s="2" t="s">
        <v>238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252</v>
      </c>
      <c r="IH986" s="2" t="s">
        <v>223</v>
      </c>
      <c r="II986" s="2" t="s">
        <v>226</v>
      </c>
      <c r="IJ986" s="2" t="s">
        <v>226</v>
      </c>
      <c r="IK986" s="2" t="s">
        <v>238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252</v>
      </c>
      <c r="IT986" s="2" t="s">
        <v>223</v>
      </c>
      <c r="IU986" s="2" t="s">
        <v>226</v>
      </c>
      <c r="IV986" s="2" t="s">
        <v>226</v>
      </c>
      <c r="IW986" s="2" t="s">
        <v>238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252</v>
      </c>
      <c r="JF986" s="2" t="s">
        <v>223</v>
      </c>
      <c r="JG986" s="2" t="s">
        <v>226</v>
      </c>
      <c r="JH986" s="2" t="s">
        <v>226</v>
      </c>
      <c r="JI986" s="2" t="s">
        <v>238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252</v>
      </c>
      <c r="JR986" s="2" t="s">
        <v>223</v>
      </c>
      <c r="JS986" s="2" t="s">
        <v>226</v>
      </c>
      <c r="JT986" s="2" t="s">
        <v>226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223</v>
      </c>
      <c r="KE986" s="2" t="s">
        <v>226</v>
      </c>
      <c r="KF986" s="2" t="s">
        <v>226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252</v>
      </c>
      <c r="KP986" s="2" t="s">
        <v>223</v>
      </c>
      <c r="KQ986" s="2" t="s">
        <v>226</v>
      </c>
      <c r="KR986" s="2" t="s">
        <v>226</v>
      </c>
      <c r="KS986" s="2" t="s">
        <v>238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252</v>
      </c>
      <c r="LB986" s="2" t="s">
        <v>223</v>
      </c>
      <c r="LC986" s="2" t="s">
        <v>226</v>
      </c>
      <c r="LD986" s="2" t="s">
        <v>226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252</v>
      </c>
      <c r="LN986" s="2" t="s">
        <v>223</v>
      </c>
      <c r="LO986" s="2" t="s">
        <v>226</v>
      </c>
      <c r="LP986" s="2" t="s">
        <v>226</v>
      </c>
      <c r="LQ986" s="2" t="s">
        <v>238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226</v>
      </c>
      <c r="LZ986" s="2" t="s">
        <v>226</v>
      </c>
      <c r="MA986" s="2" t="s">
        <v>226</v>
      </c>
      <c r="MB986" s="2" t="s">
        <v>226</v>
      </c>
      <c r="MC986" s="2" t="s">
        <v>226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226</v>
      </c>
      <c r="ML986" s="2" t="s">
        <v>226</v>
      </c>
      <c r="MM986" s="2" t="s">
        <v>226</v>
      </c>
      <c r="MN986" s="2" t="s">
        <v>226</v>
      </c>
      <c r="MO986" s="2" t="s">
        <v>226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239</v>
      </c>
      <c r="MX986" s="2" t="s">
        <v>223</v>
      </c>
      <c r="MY986" s="2" t="s">
        <v>643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236</v>
      </c>
      <c r="NJ986" s="2" t="s">
        <v>223</v>
      </c>
      <c r="NK986" s="2" t="s">
        <v>226</v>
      </c>
      <c r="NL986" s="2" t="s">
        <v>226</v>
      </c>
      <c r="NM986" s="2" t="s">
        <v>238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239</v>
      </c>
      <c r="NV986" s="2" t="s">
        <v>237</v>
      </c>
      <c r="NW986" s="2" t="s">
        <v>1424</v>
      </c>
      <c r="NX986" s="2" t="s">
        <v>226</v>
      </c>
      <c r="NY986" s="2" t="s">
        <v>238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252</v>
      </c>
      <c r="OH986" s="2" t="s">
        <v>223</v>
      </c>
      <c r="OI986" s="2" t="s">
        <v>226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252</v>
      </c>
      <c r="OT986" s="2" t="s">
        <v>223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239</v>
      </c>
      <c r="PF986" s="2" t="s">
        <v>223</v>
      </c>
      <c r="PG986" s="2" t="s">
        <v>3085</v>
      </c>
      <c r="PH986" s="2" t="s">
        <v>226</v>
      </c>
      <c r="PI986" s="2" t="s">
        <v>238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266</v>
      </c>
      <c r="QD986" s="2" t="s">
        <v>223</v>
      </c>
      <c r="QE986" s="2" t="s">
        <v>226</v>
      </c>
      <c r="QF986" s="2" t="s">
        <v>226</v>
      </c>
      <c r="QG986" s="2" t="s">
        <v>238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226</v>
      </c>
      <c r="QP986" s="2" t="s">
        <v>226</v>
      </c>
      <c r="QQ986" s="2" t="s">
        <v>226</v>
      </c>
      <c r="QR986" s="2" t="s">
        <v>226</v>
      </c>
      <c r="QS986" s="2" t="s">
        <v>226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266</v>
      </c>
      <c r="RB986" s="2" t="s">
        <v>223</v>
      </c>
      <c r="RC986" s="2" t="s">
        <v>226</v>
      </c>
      <c r="RD986" s="2" t="s">
        <v>226</v>
      </c>
      <c r="RE986" s="2" t="s">
        <v>238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252</v>
      </c>
      <c r="RN986" s="2" t="s">
        <v>223</v>
      </c>
      <c r="RO986" s="2" t="s">
        <v>226</v>
      </c>
      <c r="RP986" s="2" t="s">
        <v>226</v>
      </c>
      <c r="RQ986" s="2" t="s">
        <v>238</v>
      </c>
      <c r="RR986" s="2" t="s">
        <v>226</v>
      </c>
      <c r="RS986" s="4"/>
      <c r="RT986" s="8"/>
      <c r="RU986" s="4"/>
      <c r="RV986" s="8"/>
      <c r="RW986" s="7"/>
      <c r="RX986" s="7"/>
      <c r="RY986" s="2" t="s">
        <v>226</v>
      </c>
      <c r="RZ986" s="2" t="s">
        <v>226</v>
      </c>
      <c r="SA986" s="2" t="s">
        <v>226</v>
      </c>
      <c r="SB986" s="2" t="s">
        <v>226</v>
      </c>
      <c r="SC986" s="2" t="s">
        <v>226</v>
      </c>
      <c r="SD986" s="2" t="s">
        <v>226</v>
      </c>
      <c r="SE986" s="4">
        <v>13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</row>
    <row r="987">
      <c r="A987" s="2" t="s">
        <v>5725</v>
      </c>
      <c r="B987" s="2" t="s">
        <v>577</v>
      </c>
      <c r="C987" s="2" t="s">
        <v>5194</v>
      </c>
      <c r="D987" s="2" t="s">
        <v>486</v>
      </c>
      <c r="E987" s="2" t="s">
        <v>487</v>
      </c>
      <c r="F987" s="2" t="s">
        <v>5517</v>
      </c>
      <c r="G987" s="2" t="s">
        <v>5518</v>
      </c>
      <c r="H987" s="2" t="s">
        <v>5519</v>
      </c>
      <c r="I987" s="2" t="s">
        <v>5723</v>
      </c>
      <c r="J987" s="2" t="s">
        <v>221</v>
      </c>
      <c r="K987" s="2" t="s">
        <v>2782</v>
      </c>
      <c r="L987" s="3">
        <v>57.19</v>
      </c>
      <c r="M987" s="3">
        <v>60.05</v>
      </c>
      <c r="N987" s="3">
        <v>109.99</v>
      </c>
      <c r="O987" s="2" t="s">
        <v>283</v>
      </c>
      <c r="P987" s="2" t="s">
        <v>284</v>
      </c>
      <c r="Q987" s="2" t="s">
        <v>225</v>
      </c>
      <c r="R987" s="2" t="s">
        <v>226</v>
      </c>
      <c r="S987" s="2" t="s">
        <v>5521</v>
      </c>
      <c r="T987" s="2" t="s">
        <v>228</v>
      </c>
      <c r="U987" s="2" t="s">
        <v>489</v>
      </c>
      <c r="V987" s="2" t="s">
        <v>970</v>
      </c>
      <c r="W987" s="2" t="s">
        <v>971</v>
      </c>
      <c r="X987" s="2" t="s">
        <v>231</v>
      </c>
      <c r="Y987" s="2" t="s">
        <v>1758</v>
      </c>
      <c r="Z987" s="4"/>
      <c r="AA987" s="4">
        <f>=ROUNDDOWN({0},0)</f>
      </c>
      <c r="AB987" s="5">
        <v>1</v>
      </c>
      <c r="AC987" s="2" t="s">
        <v>226</v>
      </c>
      <c r="AD987" s="4"/>
      <c r="AE987" s="4"/>
      <c r="AF987" s="6">
        <v>69</v>
      </c>
      <c r="AG987" s="6"/>
      <c r="AH987" s="7">
        <v>0.9405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>
        <v>55</v>
      </c>
      <c r="AQ987" s="8">
        <v>2362.21</v>
      </c>
      <c r="AR987" s="4">
        <v>25</v>
      </c>
      <c r="AS987" s="8">
        <v>1535.07</v>
      </c>
      <c r="AT987" s="7">
        <v>1.2</v>
      </c>
      <c r="AU987" s="7">
        <v>0.5388</v>
      </c>
      <c r="AV987" s="4" t="s">
        <v>226</v>
      </c>
      <c r="AW987" s="8" t="s">
        <v>226</v>
      </c>
      <c r="AX987" s="4" t="s">
        <v>226</v>
      </c>
      <c r="AY987" s="8" t="s">
        <v>226</v>
      </c>
      <c r="AZ987" s="7" t="s">
        <v>226</v>
      </c>
      <c r="BA987" s="7" t="s">
        <v>226</v>
      </c>
      <c r="BB987" s="7">
        <v>0.7608</v>
      </c>
      <c r="BC987" s="4" t="s">
        <v>226</v>
      </c>
      <c r="BD987" s="8" t="s">
        <v>226</v>
      </c>
      <c r="BE987" s="4" t="s">
        <v>226</v>
      </c>
      <c r="BF987" s="8" t="s">
        <v>226</v>
      </c>
      <c r="BG987" s="7" t="s">
        <v>226</v>
      </c>
      <c r="BH987" s="7" t="s">
        <v>226</v>
      </c>
      <c r="BI987" s="7" t="s">
        <v>226</v>
      </c>
      <c r="BJ987" s="4">
        <v>55</v>
      </c>
      <c r="BK987" s="8">
        <v>2362.21</v>
      </c>
      <c r="BL987" s="2" t="s">
        <v>5357</v>
      </c>
      <c r="BM987" s="7">
        <v>1</v>
      </c>
      <c r="BN987" s="7">
        <v>1</v>
      </c>
      <c r="BO987" s="4"/>
      <c r="BP987" s="8"/>
      <c r="BQ987" s="4">
        <v>1</v>
      </c>
      <c r="BR987" s="8">
        <v>65.77</v>
      </c>
      <c r="BS987" s="7">
        <v>-1</v>
      </c>
      <c r="BT987" s="7">
        <v>-1</v>
      </c>
      <c r="BU987" s="2" t="s">
        <v>239</v>
      </c>
      <c r="BV987" s="2" t="s">
        <v>223</v>
      </c>
      <c r="BW987" s="2" t="s">
        <v>226</v>
      </c>
      <c r="BX987" s="2" t="s">
        <v>226</v>
      </c>
      <c r="BY987" s="2" t="s">
        <v>238</v>
      </c>
      <c r="BZ987" s="2" t="s">
        <v>226</v>
      </c>
      <c r="CA987" s="4">
        <v>4</v>
      </c>
      <c r="CB987" s="8">
        <v>259.4</v>
      </c>
      <c r="CC987" s="4">
        <v>6</v>
      </c>
      <c r="CD987" s="8">
        <v>389.1</v>
      </c>
      <c r="CE987" s="7">
        <v>-0.3333</v>
      </c>
      <c r="CF987" s="7">
        <v>-0.3333</v>
      </c>
      <c r="CG987" s="2" t="s">
        <v>239</v>
      </c>
      <c r="CH987" s="2" t="s">
        <v>223</v>
      </c>
      <c r="CI987" s="2" t="s">
        <v>297</v>
      </c>
      <c r="CJ987" s="2" t="s">
        <v>2266</v>
      </c>
      <c r="CK987" s="2" t="s">
        <v>238</v>
      </c>
      <c r="CL987" s="2" t="s">
        <v>226</v>
      </c>
      <c r="CM987" s="4">
        <v>3</v>
      </c>
      <c r="CN987" s="8">
        <v>194.55</v>
      </c>
      <c r="CO987" s="4"/>
      <c r="CP987" s="8"/>
      <c r="CQ987" s="7"/>
      <c r="CR987" s="7"/>
      <c r="CS987" s="2" t="s">
        <v>239</v>
      </c>
      <c r="CT987" s="2" t="s">
        <v>223</v>
      </c>
      <c r="CU987" s="2" t="s">
        <v>498</v>
      </c>
      <c r="CV987" s="2" t="s">
        <v>791</v>
      </c>
      <c r="CW987" s="2" t="s">
        <v>238</v>
      </c>
      <c r="CX987" s="2" t="s">
        <v>226</v>
      </c>
      <c r="CY987" s="4">
        <v>43</v>
      </c>
      <c r="CZ987" s="8">
        <v>1704.09</v>
      </c>
      <c r="DA987" s="4">
        <v>2</v>
      </c>
      <c r="DB987" s="8">
        <v>132.1</v>
      </c>
      <c r="DC987" s="7">
        <v>20.5</v>
      </c>
      <c r="DD987" s="7">
        <v>11.9</v>
      </c>
      <c r="DE987" s="2" t="s">
        <v>239</v>
      </c>
      <c r="DF987" s="2" t="s">
        <v>223</v>
      </c>
      <c r="DG987" s="2" t="s">
        <v>376</v>
      </c>
      <c r="DH987" s="2" t="s">
        <v>309</v>
      </c>
      <c r="DI987" s="2" t="s">
        <v>291</v>
      </c>
      <c r="DJ987" s="2" t="s">
        <v>226</v>
      </c>
      <c r="DK987" s="4">
        <v>3</v>
      </c>
      <c r="DL987" s="8">
        <v>108.09</v>
      </c>
      <c r="DM987" s="4">
        <v>6</v>
      </c>
      <c r="DN987" s="8">
        <v>312.26</v>
      </c>
      <c r="DO987" s="7">
        <v>-0.5</v>
      </c>
      <c r="DP987" s="7">
        <v>-0.6538</v>
      </c>
      <c r="DQ987" s="2" t="s">
        <v>239</v>
      </c>
      <c r="DR987" s="2" t="s">
        <v>223</v>
      </c>
      <c r="DS987" s="2" t="s">
        <v>412</v>
      </c>
      <c r="DT987" s="2" t="s">
        <v>279</v>
      </c>
      <c r="DU987" s="2" t="s">
        <v>291</v>
      </c>
      <c r="DV987" s="2" t="s">
        <v>226</v>
      </c>
      <c r="DW987" s="4"/>
      <c r="DX987" s="8"/>
      <c r="DY987" s="4">
        <v>3</v>
      </c>
      <c r="DZ987" s="8">
        <v>189.15</v>
      </c>
      <c r="EA987" s="7">
        <v>-1</v>
      </c>
      <c r="EB987" s="7">
        <v>-1</v>
      </c>
      <c r="EC987" s="2" t="s">
        <v>239</v>
      </c>
      <c r="ED987" s="2" t="s">
        <v>223</v>
      </c>
      <c r="EE987" s="2" t="s">
        <v>1762</v>
      </c>
      <c r="EF987" s="2" t="s">
        <v>5342</v>
      </c>
      <c r="EG987" s="2" t="s">
        <v>238</v>
      </c>
      <c r="EH987" s="2" t="s">
        <v>226</v>
      </c>
      <c r="EI987" s="4"/>
      <c r="EJ987" s="8"/>
      <c r="EK987" s="4">
        <v>1</v>
      </c>
      <c r="EL987" s="8">
        <v>64.85</v>
      </c>
      <c r="EM987" s="7">
        <v>-1</v>
      </c>
      <c r="EN987" s="7">
        <v>-1</v>
      </c>
      <c r="EO987" s="2" t="s">
        <v>239</v>
      </c>
      <c r="EP987" s="2" t="s">
        <v>223</v>
      </c>
      <c r="EQ987" s="2" t="s">
        <v>379</v>
      </c>
      <c r="ER987" s="2" t="s">
        <v>939</v>
      </c>
      <c r="ES987" s="2" t="s">
        <v>238</v>
      </c>
      <c r="ET987" s="2" t="s">
        <v>226</v>
      </c>
      <c r="EU987" s="4">
        <v>2</v>
      </c>
      <c r="EV987" s="8">
        <v>96.08</v>
      </c>
      <c r="EW987" s="4">
        <v>6</v>
      </c>
      <c r="EX987" s="8">
        <v>381.84</v>
      </c>
      <c r="EY987" s="7">
        <v>-0.6667</v>
      </c>
      <c r="EZ987" s="7">
        <v>-0.7484</v>
      </c>
      <c r="FA987" s="2" t="s">
        <v>239</v>
      </c>
      <c r="FB987" s="2" t="s">
        <v>223</v>
      </c>
      <c r="FC987" s="2" t="s">
        <v>400</v>
      </c>
      <c r="FD987" s="2" t="s">
        <v>3591</v>
      </c>
      <c r="FE987" s="2" t="s">
        <v>238</v>
      </c>
      <c r="FF987" s="2" t="s">
        <v>226</v>
      </c>
      <c r="FG987" s="4"/>
      <c r="FH987" s="8"/>
      <c r="FI987" s="4"/>
      <c r="FJ987" s="8"/>
      <c r="FK987" s="7"/>
      <c r="FL987" s="7"/>
      <c r="FM987" s="2" t="s">
        <v>239</v>
      </c>
      <c r="FN987" s="2" t="s">
        <v>223</v>
      </c>
      <c r="FO987" s="2" t="s">
        <v>511</v>
      </c>
      <c r="FP987" s="2" t="s">
        <v>226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226</v>
      </c>
      <c r="FZ987" s="2" t="s">
        <v>226</v>
      </c>
      <c r="GA987" s="2" t="s">
        <v>226</v>
      </c>
      <c r="GB987" s="2" t="s">
        <v>226</v>
      </c>
      <c r="GC987" s="2" t="s">
        <v>226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252</v>
      </c>
      <c r="GL987" s="2" t="s">
        <v>223</v>
      </c>
      <c r="GM987" s="2" t="s">
        <v>226</v>
      </c>
      <c r="GN987" s="2" t="s">
        <v>226</v>
      </c>
      <c r="GO987" s="2" t="s">
        <v>238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266</v>
      </c>
      <c r="GX987" s="2" t="s">
        <v>223</v>
      </c>
      <c r="GY987" s="2" t="s">
        <v>226</v>
      </c>
      <c r="GZ987" s="2" t="s">
        <v>226</v>
      </c>
      <c r="HA987" s="2" t="s">
        <v>238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236</v>
      </c>
      <c r="HJ987" s="2" t="s">
        <v>223</v>
      </c>
      <c r="HK987" s="2" t="s">
        <v>226</v>
      </c>
      <c r="HL987" s="2" t="s">
        <v>226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236</v>
      </c>
      <c r="HV987" s="2" t="s">
        <v>223</v>
      </c>
      <c r="HW987" s="2" t="s">
        <v>226</v>
      </c>
      <c r="HX987" s="2" t="s">
        <v>226</v>
      </c>
      <c r="HY987" s="2" t="s">
        <v>238</v>
      </c>
      <c r="HZ987" s="2" t="s">
        <v>226</v>
      </c>
      <c r="IA987" s="4"/>
      <c r="IB987" s="8"/>
      <c r="IC987" s="4"/>
      <c r="ID987" s="8"/>
      <c r="IE987" s="7"/>
      <c r="IF987" s="7"/>
      <c r="IG987" s="2" t="s">
        <v>252</v>
      </c>
      <c r="IH987" s="2" t="s">
        <v>223</v>
      </c>
      <c r="II987" s="2" t="s">
        <v>226</v>
      </c>
      <c r="IJ987" s="2" t="s">
        <v>226</v>
      </c>
      <c r="IK987" s="2" t="s">
        <v>238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252</v>
      </c>
      <c r="IT987" s="2" t="s">
        <v>223</v>
      </c>
      <c r="IU987" s="2" t="s">
        <v>226</v>
      </c>
      <c r="IV987" s="2" t="s">
        <v>226</v>
      </c>
      <c r="IW987" s="2" t="s">
        <v>238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252</v>
      </c>
      <c r="JF987" s="2" t="s">
        <v>223</v>
      </c>
      <c r="JG987" s="2" t="s">
        <v>226</v>
      </c>
      <c r="JH987" s="2" t="s">
        <v>226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252</v>
      </c>
      <c r="JR987" s="2" t="s">
        <v>223</v>
      </c>
      <c r="JS987" s="2" t="s">
        <v>226</v>
      </c>
      <c r="JT987" s="2" t="s">
        <v>226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223</v>
      </c>
      <c r="KE987" s="2" t="s">
        <v>226</v>
      </c>
      <c r="KF987" s="2" t="s">
        <v>226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252</v>
      </c>
      <c r="KP987" s="2" t="s">
        <v>223</v>
      </c>
      <c r="KQ987" s="2" t="s">
        <v>226</v>
      </c>
      <c r="KR987" s="2" t="s">
        <v>226</v>
      </c>
      <c r="KS987" s="2" t="s">
        <v>238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252</v>
      </c>
      <c r="LB987" s="2" t="s">
        <v>223</v>
      </c>
      <c r="LC987" s="2" t="s">
        <v>226</v>
      </c>
      <c r="LD987" s="2" t="s">
        <v>226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252</v>
      </c>
      <c r="LN987" s="2" t="s">
        <v>223</v>
      </c>
      <c r="LO987" s="2" t="s">
        <v>226</v>
      </c>
      <c r="LP987" s="2" t="s">
        <v>226</v>
      </c>
      <c r="LQ987" s="2" t="s">
        <v>238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226</v>
      </c>
      <c r="LZ987" s="2" t="s">
        <v>226</v>
      </c>
      <c r="MA987" s="2" t="s">
        <v>226</v>
      </c>
      <c r="MB987" s="2" t="s">
        <v>226</v>
      </c>
      <c r="MC987" s="2" t="s">
        <v>226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226</v>
      </c>
      <c r="ML987" s="2" t="s">
        <v>226</v>
      </c>
      <c r="MM987" s="2" t="s">
        <v>226</v>
      </c>
      <c r="MN987" s="2" t="s">
        <v>226</v>
      </c>
      <c r="MO987" s="2" t="s">
        <v>226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239</v>
      </c>
      <c r="MX987" s="2" t="s">
        <v>223</v>
      </c>
      <c r="MY987" s="2" t="s">
        <v>643</v>
      </c>
      <c r="MZ987" s="2" t="s">
        <v>226</v>
      </c>
      <c r="NA987" s="2" t="s">
        <v>238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236</v>
      </c>
      <c r="NJ987" s="2" t="s">
        <v>223</v>
      </c>
      <c r="NK987" s="2" t="s">
        <v>226</v>
      </c>
      <c r="NL987" s="2" t="s">
        <v>226</v>
      </c>
      <c r="NM987" s="2" t="s">
        <v>238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239</v>
      </c>
      <c r="NV987" s="2" t="s">
        <v>237</v>
      </c>
      <c r="NW987" s="2" t="s">
        <v>1424</v>
      </c>
      <c r="NX987" s="2" t="s">
        <v>387</v>
      </c>
      <c r="NY987" s="2" t="s">
        <v>238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252</v>
      </c>
      <c r="OH987" s="2" t="s">
        <v>223</v>
      </c>
      <c r="OI987" s="2" t="s">
        <v>226</v>
      </c>
      <c r="OJ987" s="2" t="s">
        <v>226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252</v>
      </c>
      <c r="OT987" s="2" t="s">
        <v>223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239</v>
      </c>
      <c r="PF987" s="2" t="s">
        <v>223</v>
      </c>
      <c r="PG987" s="2" t="s">
        <v>3085</v>
      </c>
      <c r="PH987" s="2" t="s">
        <v>226</v>
      </c>
      <c r="PI987" s="2" t="s">
        <v>238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266</v>
      </c>
      <c r="QD987" s="2" t="s">
        <v>223</v>
      </c>
      <c r="QE987" s="2" t="s">
        <v>226</v>
      </c>
      <c r="QF987" s="2" t="s">
        <v>226</v>
      </c>
      <c r="QG987" s="2" t="s">
        <v>238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226</v>
      </c>
      <c r="QP987" s="2" t="s">
        <v>226</v>
      </c>
      <c r="QQ987" s="2" t="s">
        <v>226</v>
      </c>
      <c r="QR987" s="2" t="s">
        <v>226</v>
      </c>
      <c r="QS987" s="2" t="s">
        <v>226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266</v>
      </c>
      <c r="RB987" s="2" t="s">
        <v>223</v>
      </c>
      <c r="RC987" s="2" t="s">
        <v>226</v>
      </c>
      <c r="RD987" s="2" t="s">
        <v>226</v>
      </c>
      <c r="RE987" s="2" t="s">
        <v>238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252</v>
      </c>
      <c r="RN987" s="2" t="s">
        <v>223</v>
      </c>
      <c r="RO987" s="2" t="s">
        <v>226</v>
      </c>
      <c r="RP987" s="2" t="s">
        <v>226</v>
      </c>
      <c r="RQ987" s="2" t="s">
        <v>238</v>
      </c>
      <c r="RR987" s="2" t="s">
        <v>226</v>
      </c>
      <c r="RS987" s="4"/>
      <c r="RT987" s="8"/>
      <c r="RU987" s="4"/>
      <c r="RV987" s="8"/>
      <c r="RW987" s="7"/>
      <c r="RX987" s="7"/>
      <c r="RY987" s="2" t="s">
        <v>226</v>
      </c>
      <c r="RZ987" s="2" t="s">
        <v>226</v>
      </c>
      <c r="SA987" s="2" t="s">
        <v>226</v>
      </c>
      <c r="SB987" s="2" t="s">
        <v>226</v>
      </c>
      <c r="SC987" s="2" t="s">
        <v>226</v>
      </c>
      <c r="SD987" s="2" t="s">
        <v>226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</row>
    <row r="988">
      <c r="A988" s="2" t="s">
        <v>5726</v>
      </c>
      <c r="B988" s="2" t="s">
        <v>577</v>
      </c>
      <c r="C988" s="2" t="s">
        <v>5194</v>
      </c>
      <c r="D988" s="2" t="s">
        <v>486</v>
      </c>
      <c r="E988" s="2" t="s">
        <v>487</v>
      </c>
      <c r="F988" s="2" t="s">
        <v>5517</v>
      </c>
      <c r="G988" s="2" t="s">
        <v>5518</v>
      </c>
      <c r="H988" s="2" t="s">
        <v>5519</v>
      </c>
      <c r="I988" s="2" t="s">
        <v>5723</v>
      </c>
      <c r="J988" s="2" t="s">
        <v>268</v>
      </c>
      <c r="K988" s="2" t="s">
        <v>2782</v>
      </c>
      <c r="L988" s="3">
        <v>67.59</v>
      </c>
      <c r="M988" s="3">
        <v>70.97</v>
      </c>
      <c r="N988" s="3">
        <v>129.99</v>
      </c>
      <c r="O988" s="2" t="s">
        <v>302</v>
      </c>
      <c r="P988" s="2" t="s">
        <v>284</v>
      </c>
      <c r="Q988" s="2" t="s">
        <v>225</v>
      </c>
      <c r="R988" s="2" t="s">
        <v>226</v>
      </c>
      <c r="S988" s="2" t="s">
        <v>5521</v>
      </c>
      <c r="T988" s="2" t="s">
        <v>228</v>
      </c>
      <c r="U988" s="2" t="s">
        <v>489</v>
      </c>
      <c r="V988" s="2" t="s">
        <v>970</v>
      </c>
      <c r="W988" s="2" t="s">
        <v>971</v>
      </c>
      <c r="X988" s="2" t="s">
        <v>231</v>
      </c>
      <c r="Y988" s="2" t="s">
        <v>1758</v>
      </c>
      <c r="Z988" s="4"/>
      <c r="AA988" s="4">
        <f>=ROUNDDOWN({0},0)</f>
      </c>
      <c r="AB988" s="5">
        <v>0.7</v>
      </c>
      <c r="AC988" s="2" t="s">
        <v>226</v>
      </c>
      <c r="AD988" s="4"/>
      <c r="AE988" s="4"/>
      <c r="AF988" s="6">
        <v>69</v>
      </c>
      <c r="AG988" s="6"/>
      <c r="AH988" s="7">
        <v>0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/>
      <c r="AQ988" s="8"/>
      <c r="AR988" s="4">
        <v>24</v>
      </c>
      <c r="AS988" s="8">
        <v>1744.73</v>
      </c>
      <c r="AT988" s="7">
        <v>-1</v>
      </c>
      <c r="AU988" s="7">
        <v>-1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/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 t="s">
        <v>226</v>
      </c>
      <c r="BJ988" s="4"/>
      <c r="BK988" s="8"/>
      <c r="BL988" s="2" t="s">
        <v>5357</v>
      </c>
      <c r="BM988" s="7"/>
      <c r="BN988" s="7"/>
      <c r="BO988" s="4"/>
      <c r="BP988" s="8"/>
      <c r="BQ988" s="4">
        <v>2</v>
      </c>
      <c r="BR988" s="8">
        <v>155.46</v>
      </c>
      <c r="BS988" s="7">
        <v>-1</v>
      </c>
      <c r="BT988" s="7">
        <v>-1</v>
      </c>
      <c r="BU988" s="2" t="s">
        <v>239</v>
      </c>
      <c r="BV988" s="2" t="s">
        <v>237</v>
      </c>
      <c r="BW988" s="2" t="s">
        <v>226</v>
      </c>
      <c r="BX988" s="2" t="s">
        <v>226</v>
      </c>
      <c r="BY988" s="2" t="s">
        <v>238</v>
      </c>
      <c r="BZ988" s="2" t="s">
        <v>226</v>
      </c>
      <c r="CA988" s="4"/>
      <c r="CB988" s="8"/>
      <c r="CC988" s="4">
        <v>3</v>
      </c>
      <c r="CD988" s="8">
        <v>229.95</v>
      </c>
      <c r="CE988" s="7">
        <v>-1</v>
      </c>
      <c r="CF988" s="7">
        <v>-1</v>
      </c>
      <c r="CG988" s="2" t="s">
        <v>239</v>
      </c>
      <c r="CH988" s="2" t="s">
        <v>237</v>
      </c>
      <c r="CI988" s="2" t="s">
        <v>297</v>
      </c>
      <c r="CJ988" s="2" t="s">
        <v>2366</v>
      </c>
      <c r="CK988" s="2" t="s">
        <v>238</v>
      </c>
      <c r="CL988" s="2" t="s">
        <v>226</v>
      </c>
      <c r="CM988" s="4"/>
      <c r="CN988" s="8"/>
      <c r="CO988" s="4">
        <v>1</v>
      </c>
      <c r="CP988" s="8">
        <v>76.65</v>
      </c>
      <c r="CQ988" s="7">
        <v>-1</v>
      </c>
      <c r="CR988" s="7">
        <v>-1</v>
      </c>
      <c r="CS988" s="2" t="s">
        <v>239</v>
      </c>
      <c r="CT988" s="2" t="s">
        <v>237</v>
      </c>
      <c r="CU988" s="2" t="s">
        <v>498</v>
      </c>
      <c r="CV988" s="2" t="s">
        <v>484</v>
      </c>
      <c r="CW988" s="2" t="s">
        <v>238</v>
      </c>
      <c r="CX988" s="2" t="s">
        <v>226</v>
      </c>
      <c r="CY988" s="4"/>
      <c r="CZ988" s="8"/>
      <c r="DA988" s="4">
        <v>2</v>
      </c>
      <c r="DB988" s="8">
        <v>156.14</v>
      </c>
      <c r="DC988" s="7">
        <v>-1</v>
      </c>
      <c r="DD988" s="7">
        <v>-1</v>
      </c>
      <c r="DE988" s="2" t="s">
        <v>239</v>
      </c>
      <c r="DF988" s="2" t="s">
        <v>237</v>
      </c>
      <c r="DG988" s="2" t="s">
        <v>376</v>
      </c>
      <c r="DH988" s="2" t="s">
        <v>409</v>
      </c>
      <c r="DI988" s="2" t="s">
        <v>291</v>
      </c>
      <c r="DJ988" s="2" t="s">
        <v>226</v>
      </c>
      <c r="DK988" s="4"/>
      <c r="DL988" s="8"/>
      <c r="DM988" s="4">
        <v>1</v>
      </c>
      <c r="DN988" s="8">
        <v>56.78</v>
      </c>
      <c r="DO988" s="7">
        <v>-1</v>
      </c>
      <c r="DP988" s="7">
        <v>-1</v>
      </c>
      <c r="DQ988" s="2" t="s">
        <v>239</v>
      </c>
      <c r="DR988" s="2" t="s">
        <v>237</v>
      </c>
      <c r="DS988" s="2" t="s">
        <v>412</v>
      </c>
      <c r="DT988" s="2" t="s">
        <v>258</v>
      </c>
      <c r="DU988" s="2" t="s">
        <v>291</v>
      </c>
      <c r="DV988" s="2" t="s">
        <v>226</v>
      </c>
      <c r="DW988" s="4"/>
      <c r="DX988" s="8"/>
      <c r="DY988" s="4">
        <v>4</v>
      </c>
      <c r="DZ988" s="8">
        <v>298.08</v>
      </c>
      <c r="EA988" s="7">
        <v>-1</v>
      </c>
      <c r="EB988" s="7">
        <v>-1</v>
      </c>
      <c r="EC988" s="2" t="s">
        <v>239</v>
      </c>
      <c r="ED988" s="2" t="s">
        <v>237</v>
      </c>
      <c r="EE988" s="2" t="s">
        <v>1762</v>
      </c>
      <c r="EF988" s="2" t="s">
        <v>3543</v>
      </c>
      <c r="EG988" s="2" t="s">
        <v>238</v>
      </c>
      <c r="EH988" s="2" t="s">
        <v>226</v>
      </c>
      <c r="EI988" s="4"/>
      <c r="EJ988" s="8"/>
      <c r="EK988" s="4">
        <v>3</v>
      </c>
      <c r="EL988" s="8">
        <v>229.95</v>
      </c>
      <c r="EM988" s="7">
        <v>-1</v>
      </c>
      <c r="EN988" s="7">
        <v>-1</v>
      </c>
      <c r="EO988" s="2" t="s">
        <v>239</v>
      </c>
      <c r="EP988" s="2" t="s">
        <v>237</v>
      </c>
      <c r="EQ988" s="2" t="s">
        <v>379</v>
      </c>
      <c r="ER988" s="2" t="s">
        <v>401</v>
      </c>
      <c r="ES988" s="2" t="s">
        <v>238</v>
      </c>
      <c r="ET988" s="2" t="s">
        <v>226</v>
      </c>
      <c r="EU988" s="4"/>
      <c r="EV988" s="8"/>
      <c r="EW988" s="4">
        <v>8</v>
      </c>
      <c r="EX988" s="8">
        <v>541.72</v>
      </c>
      <c r="EY988" s="7">
        <v>-1</v>
      </c>
      <c r="EZ988" s="7">
        <v>-1</v>
      </c>
      <c r="FA988" s="2" t="s">
        <v>239</v>
      </c>
      <c r="FB988" s="2" t="s">
        <v>237</v>
      </c>
      <c r="FC988" s="2" t="s">
        <v>400</v>
      </c>
      <c r="FD988" s="2" t="s">
        <v>938</v>
      </c>
      <c r="FE988" s="2" t="s">
        <v>238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239</v>
      </c>
      <c r="FN988" s="2" t="s">
        <v>237</v>
      </c>
      <c r="FO988" s="2" t="s">
        <v>511</v>
      </c>
      <c r="FP988" s="2" t="s">
        <v>226</v>
      </c>
      <c r="FQ988" s="2" t="s">
        <v>238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226</v>
      </c>
      <c r="FZ988" s="2" t="s">
        <v>226</v>
      </c>
      <c r="GA988" s="2" t="s">
        <v>226</v>
      </c>
      <c r="GB988" s="2" t="s">
        <v>226</v>
      </c>
      <c r="GC988" s="2" t="s">
        <v>226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252</v>
      </c>
      <c r="GL988" s="2" t="s">
        <v>237</v>
      </c>
      <c r="GM988" s="2" t="s">
        <v>226</v>
      </c>
      <c r="GN988" s="2" t="s">
        <v>226</v>
      </c>
      <c r="GO988" s="2" t="s">
        <v>238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266</v>
      </c>
      <c r="GX988" s="2" t="s">
        <v>237</v>
      </c>
      <c r="GY988" s="2" t="s">
        <v>226</v>
      </c>
      <c r="GZ988" s="2" t="s">
        <v>226</v>
      </c>
      <c r="HA988" s="2" t="s">
        <v>238</v>
      </c>
      <c r="HB988" s="2" t="s">
        <v>226</v>
      </c>
      <c r="HC988" s="4"/>
      <c r="HD988" s="8"/>
      <c r="HE988" s="4"/>
      <c r="HF988" s="8"/>
      <c r="HG988" s="7"/>
      <c r="HH988" s="7"/>
      <c r="HI988" s="2" t="s">
        <v>236</v>
      </c>
      <c r="HJ988" s="2" t="s">
        <v>237</v>
      </c>
      <c r="HK988" s="2" t="s">
        <v>226</v>
      </c>
      <c r="HL988" s="2" t="s">
        <v>226</v>
      </c>
      <c r="HM988" s="2" t="s">
        <v>238</v>
      </c>
      <c r="HN988" s="2" t="s">
        <v>226</v>
      </c>
      <c r="HO988" s="4"/>
      <c r="HP988" s="8"/>
      <c r="HQ988" s="4"/>
      <c r="HR988" s="8"/>
      <c r="HS988" s="7"/>
      <c r="HT988" s="7"/>
      <c r="HU988" s="2" t="s">
        <v>236</v>
      </c>
      <c r="HV988" s="2" t="s">
        <v>237</v>
      </c>
      <c r="HW988" s="2" t="s">
        <v>226</v>
      </c>
      <c r="HX988" s="2" t="s">
        <v>226</v>
      </c>
      <c r="HY988" s="2" t="s">
        <v>238</v>
      </c>
      <c r="HZ988" s="2" t="s">
        <v>226</v>
      </c>
      <c r="IA988" s="4"/>
      <c r="IB988" s="8"/>
      <c r="IC988" s="4"/>
      <c r="ID988" s="8"/>
      <c r="IE988" s="7"/>
      <c r="IF988" s="7"/>
      <c r="IG988" s="2" t="s">
        <v>252</v>
      </c>
      <c r="IH988" s="2" t="s">
        <v>237</v>
      </c>
      <c r="II988" s="2" t="s">
        <v>226</v>
      </c>
      <c r="IJ988" s="2" t="s">
        <v>226</v>
      </c>
      <c r="IK988" s="2" t="s">
        <v>238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252</v>
      </c>
      <c r="IT988" s="2" t="s">
        <v>237</v>
      </c>
      <c r="IU988" s="2" t="s">
        <v>226</v>
      </c>
      <c r="IV988" s="2" t="s">
        <v>226</v>
      </c>
      <c r="IW988" s="2" t="s">
        <v>238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252</v>
      </c>
      <c r="JF988" s="2" t="s">
        <v>237</v>
      </c>
      <c r="JG988" s="2" t="s">
        <v>226</v>
      </c>
      <c r="JH988" s="2" t="s">
        <v>226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252</v>
      </c>
      <c r="JR988" s="2" t="s">
        <v>237</v>
      </c>
      <c r="JS988" s="2" t="s">
        <v>226</v>
      </c>
      <c r="JT988" s="2" t="s">
        <v>226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237</v>
      </c>
      <c r="KE988" s="2" t="s">
        <v>226</v>
      </c>
      <c r="KF988" s="2" t="s">
        <v>226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252</v>
      </c>
      <c r="KP988" s="2" t="s">
        <v>237</v>
      </c>
      <c r="KQ988" s="2" t="s">
        <v>226</v>
      </c>
      <c r="KR988" s="2" t="s">
        <v>226</v>
      </c>
      <c r="KS988" s="2" t="s">
        <v>238</v>
      </c>
      <c r="KT988" s="2" t="s">
        <v>226</v>
      </c>
      <c r="KU988" s="4"/>
      <c r="KV988" s="8"/>
      <c r="KW988" s="4"/>
      <c r="KX988" s="8"/>
      <c r="KY988" s="7"/>
      <c r="KZ988" s="7"/>
      <c r="LA988" s="2" t="s">
        <v>252</v>
      </c>
      <c r="LB988" s="2" t="s">
        <v>237</v>
      </c>
      <c r="LC988" s="2" t="s">
        <v>226</v>
      </c>
      <c r="LD988" s="2" t="s">
        <v>226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252</v>
      </c>
      <c r="LN988" s="2" t="s">
        <v>237</v>
      </c>
      <c r="LO988" s="2" t="s">
        <v>226</v>
      </c>
      <c r="LP988" s="2" t="s">
        <v>226</v>
      </c>
      <c r="LQ988" s="2" t="s">
        <v>238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226</v>
      </c>
      <c r="LZ988" s="2" t="s">
        <v>226</v>
      </c>
      <c r="MA988" s="2" t="s">
        <v>226</v>
      </c>
      <c r="MB988" s="2" t="s">
        <v>226</v>
      </c>
      <c r="MC988" s="2" t="s">
        <v>226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226</v>
      </c>
      <c r="ML988" s="2" t="s">
        <v>226</v>
      </c>
      <c r="MM988" s="2" t="s">
        <v>226</v>
      </c>
      <c r="MN988" s="2" t="s">
        <v>226</v>
      </c>
      <c r="MO988" s="2" t="s">
        <v>226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239</v>
      </c>
      <c r="MX988" s="2" t="s">
        <v>237</v>
      </c>
      <c r="MY988" s="2" t="s">
        <v>643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/>
      <c r="NF988" s="8"/>
      <c r="NG988" s="7"/>
      <c r="NH988" s="7"/>
      <c r="NI988" s="2" t="s">
        <v>236</v>
      </c>
      <c r="NJ988" s="2" t="s">
        <v>223</v>
      </c>
      <c r="NK988" s="2" t="s">
        <v>226</v>
      </c>
      <c r="NL988" s="2" t="s">
        <v>226</v>
      </c>
      <c r="NM988" s="2" t="s">
        <v>238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239</v>
      </c>
      <c r="NV988" s="2" t="s">
        <v>237</v>
      </c>
      <c r="NW988" s="2" t="s">
        <v>1424</v>
      </c>
      <c r="NX988" s="2" t="s">
        <v>495</v>
      </c>
      <c r="NY988" s="2" t="s">
        <v>238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252</v>
      </c>
      <c r="OH988" s="2" t="s">
        <v>237</v>
      </c>
      <c r="OI988" s="2" t="s">
        <v>226</v>
      </c>
      <c r="OJ988" s="2" t="s">
        <v>226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252</v>
      </c>
      <c r="OT988" s="2" t="s">
        <v>237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239</v>
      </c>
      <c r="PF988" s="2" t="s">
        <v>237</v>
      </c>
      <c r="PG988" s="2" t="s">
        <v>3085</v>
      </c>
      <c r="PH988" s="2" t="s">
        <v>226</v>
      </c>
      <c r="PI988" s="2" t="s">
        <v>238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266</v>
      </c>
      <c r="QD988" s="2" t="s">
        <v>237</v>
      </c>
      <c r="QE988" s="2" t="s">
        <v>226</v>
      </c>
      <c r="QF988" s="2" t="s">
        <v>226</v>
      </c>
      <c r="QG988" s="2" t="s">
        <v>238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226</v>
      </c>
      <c r="QP988" s="2" t="s">
        <v>226</v>
      </c>
      <c r="QQ988" s="2" t="s">
        <v>226</v>
      </c>
      <c r="QR988" s="2" t="s">
        <v>226</v>
      </c>
      <c r="QS988" s="2" t="s">
        <v>226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266</v>
      </c>
      <c r="RB988" s="2" t="s">
        <v>237</v>
      </c>
      <c r="RC988" s="2" t="s">
        <v>226</v>
      </c>
      <c r="RD988" s="2" t="s">
        <v>226</v>
      </c>
      <c r="RE988" s="2" t="s">
        <v>238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252</v>
      </c>
      <c r="RN988" s="2" t="s">
        <v>237</v>
      </c>
      <c r="RO988" s="2" t="s">
        <v>226</v>
      </c>
      <c r="RP988" s="2" t="s">
        <v>226</v>
      </c>
      <c r="RQ988" s="2" t="s">
        <v>238</v>
      </c>
      <c r="RR988" s="2" t="s">
        <v>226</v>
      </c>
      <c r="RS988" s="4"/>
      <c r="RT988" s="8"/>
      <c r="RU988" s="4"/>
      <c r="RV988" s="8"/>
      <c r="RW988" s="7"/>
      <c r="RX988" s="7"/>
      <c r="RY988" s="2" t="s">
        <v>226</v>
      </c>
      <c r="RZ988" s="2" t="s">
        <v>226</v>
      </c>
      <c r="SA988" s="2" t="s">
        <v>226</v>
      </c>
      <c r="SB988" s="2" t="s">
        <v>226</v>
      </c>
      <c r="SC988" s="2" t="s">
        <v>226</v>
      </c>
      <c r="SD988" s="2" t="s">
        <v>226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</row>
    <row r="989">
      <c r="A989" s="2" t="s">
        <v>5727</v>
      </c>
      <c r="B989" s="2" t="s">
        <v>577</v>
      </c>
      <c r="C989" s="2" t="s">
        <v>5194</v>
      </c>
      <c r="D989" s="2" t="s">
        <v>486</v>
      </c>
      <c r="E989" s="2" t="s">
        <v>487</v>
      </c>
      <c r="F989" s="2" t="s">
        <v>5517</v>
      </c>
      <c r="G989" s="2" t="s">
        <v>5518</v>
      </c>
      <c r="H989" s="2" t="s">
        <v>5519</v>
      </c>
      <c r="I989" s="2" t="s">
        <v>5723</v>
      </c>
      <c r="J989" s="2" t="s">
        <v>582</v>
      </c>
      <c r="K989" s="2" t="s">
        <v>282</v>
      </c>
      <c r="L989" s="3">
        <v>46.79</v>
      </c>
      <c r="M989" s="3">
        <v>49.13</v>
      </c>
      <c r="N989" s="3">
        <v>89.99</v>
      </c>
      <c r="O989" s="2" t="s">
        <v>283</v>
      </c>
      <c r="P989" s="2" t="s">
        <v>284</v>
      </c>
      <c r="Q989" s="2" t="s">
        <v>225</v>
      </c>
      <c r="R989" s="2" t="s">
        <v>226</v>
      </c>
      <c r="S989" s="2" t="s">
        <v>5527</v>
      </c>
      <c r="T989" s="2" t="s">
        <v>228</v>
      </c>
      <c r="U989" s="2" t="s">
        <v>2756</v>
      </c>
      <c r="V989" s="2" t="s">
        <v>970</v>
      </c>
      <c r="W989" s="2" t="s">
        <v>971</v>
      </c>
      <c r="X989" s="2" t="s">
        <v>231</v>
      </c>
      <c r="Y989" s="2" t="s">
        <v>1758</v>
      </c>
      <c r="Z989" s="4">
        <v>10</v>
      </c>
      <c r="AA989" s="4">
        <f>=ROUNDDOWN(10,0)</f>
      </c>
      <c r="AB989" s="5">
        <v>1</v>
      </c>
      <c r="AC989" s="2" t="s">
        <v>226</v>
      </c>
      <c r="AD989" s="4"/>
      <c r="AE989" s="4"/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5</v>
      </c>
      <c r="AQ989" s="8">
        <v>175.86</v>
      </c>
      <c r="AR989" s="4">
        <v>2</v>
      </c>
      <c r="AS989" s="8">
        <v>64.84</v>
      </c>
      <c r="AT989" s="7">
        <v>1.5</v>
      </c>
      <c r="AU989" s="7">
        <v>1.7122</v>
      </c>
      <c r="AV989" s="4">
        <v>20</v>
      </c>
      <c r="AW989" s="8">
        <v>810.76</v>
      </c>
      <c r="AX989" s="4">
        <v>25</v>
      </c>
      <c r="AY989" s="8">
        <v>1579.3</v>
      </c>
      <c r="AZ989" s="7">
        <v>-0.2</v>
      </c>
      <c r="BA989" s="7">
        <v>-0.4866</v>
      </c>
      <c r="BB989" s="7">
        <v>0.2169</v>
      </c>
      <c r="BC989" s="4" t="s">
        <v>226</v>
      </c>
      <c r="BD989" s="8" t="s">
        <v>226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>
        <v>0.2071</v>
      </c>
      <c r="BJ989" s="4">
        <v>5</v>
      </c>
      <c r="BK989" s="8">
        <v>175.86</v>
      </c>
      <c r="BL989" s="2" t="s">
        <v>5728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239</v>
      </c>
      <c r="BV989" s="2" t="s">
        <v>223</v>
      </c>
      <c r="BW989" s="2" t="s">
        <v>226</v>
      </c>
      <c r="BX989" s="2" t="s">
        <v>226</v>
      </c>
      <c r="BY989" s="2" t="s">
        <v>238</v>
      </c>
      <c r="BZ989" s="2" t="s">
        <v>226</v>
      </c>
      <c r="CA989" s="4"/>
      <c r="CB989" s="8"/>
      <c r="CC989" s="4"/>
      <c r="CD989" s="8"/>
      <c r="CE989" s="7"/>
      <c r="CF989" s="7"/>
      <c r="CG989" s="2" t="s">
        <v>239</v>
      </c>
      <c r="CH989" s="2" t="s">
        <v>223</v>
      </c>
      <c r="CI989" s="2" t="s">
        <v>297</v>
      </c>
      <c r="CJ989" s="2" t="s">
        <v>4726</v>
      </c>
      <c r="CK989" s="2" t="s">
        <v>238</v>
      </c>
      <c r="CL989" s="2" t="s">
        <v>226</v>
      </c>
      <c r="CM989" s="4"/>
      <c r="CN989" s="8"/>
      <c r="CO989" s="4"/>
      <c r="CP989" s="8"/>
      <c r="CQ989" s="7"/>
      <c r="CR989" s="7"/>
      <c r="CS989" s="2" t="s">
        <v>239</v>
      </c>
      <c r="CT989" s="2" t="s">
        <v>223</v>
      </c>
      <c r="CU989" s="2" t="s">
        <v>498</v>
      </c>
      <c r="CV989" s="2" t="s">
        <v>226</v>
      </c>
      <c r="CW989" s="2" t="s">
        <v>238</v>
      </c>
      <c r="CX989" s="2" t="s">
        <v>226</v>
      </c>
      <c r="CY989" s="4">
        <v>3</v>
      </c>
      <c r="CZ989" s="8">
        <v>97.26</v>
      </c>
      <c r="DA989" s="4">
        <v>2</v>
      </c>
      <c r="DB989" s="8">
        <v>64.84</v>
      </c>
      <c r="DC989" s="7">
        <v>0.5</v>
      </c>
      <c r="DD989" s="7">
        <v>0.5</v>
      </c>
      <c r="DE989" s="2" t="s">
        <v>239</v>
      </c>
      <c r="DF989" s="2" t="s">
        <v>223</v>
      </c>
      <c r="DG989" s="2" t="s">
        <v>376</v>
      </c>
      <c r="DH989" s="2" t="s">
        <v>443</v>
      </c>
      <c r="DI989" s="2" t="s">
        <v>291</v>
      </c>
      <c r="DJ989" s="2" t="s">
        <v>226</v>
      </c>
      <c r="DK989" s="4"/>
      <c r="DL989" s="8"/>
      <c r="DM989" s="4"/>
      <c r="DN989" s="8"/>
      <c r="DO989" s="7"/>
      <c r="DP989" s="7"/>
      <c r="DQ989" s="2" t="s">
        <v>239</v>
      </c>
      <c r="DR989" s="2" t="s">
        <v>223</v>
      </c>
      <c r="DS989" s="2" t="s">
        <v>412</v>
      </c>
      <c r="DT989" s="2" t="s">
        <v>3598</v>
      </c>
      <c r="DU989" s="2" t="s">
        <v>291</v>
      </c>
      <c r="DV989" s="2" t="s">
        <v>226</v>
      </c>
      <c r="DW989" s="4"/>
      <c r="DX989" s="8"/>
      <c r="DY989" s="4"/>
      <c r="DZ989" s="8"/>
      <c r="EA989" s="7"/>
      <c r="EB989" s="7"/>
      <c r="EC989" s="2" t="s">
        <v>239</v>
      </c>
      <c r="ED989" s="2" t="s">
        <v>223</v>
      </c>
      <c r="EE989" s="2" t="s">
        <v>1762</v>
      </c>
      <c r="EF989" s="2" t="s">
        <v>226</v>
      </c>
      <c r="EG989" s="2" t="s">
        <v>238</v>
      </c>
      <c r="EH989" s="2" t="s">
        <v>226</v>
      </c>
      <c r="EI989" s="4"/>
      <c r="EJ989" s="8"/>
      <c r="EK989" s="4"/>
      <c r="EL989" s="8"/>
      <c r="EM989" s="7"/>
      <c r="EN989" s="7"/>
      <c r="EO989" s="2" t="s">
        <v>239</v>
      </c>
      <c r="EP989" s="2" t="s">
        <v>223</v>
      </c>
      <c r="EQ989" s="2" t="s">
        <v>379</v>
      </c>
      <c r="ER989" s="2" t="s">
        <v>457</v>
      </c>
      <c r="ES989" s="2" t="s">
        <v>238</v>
      </c>
      <c r="ET989" s="2" t="s">
        <v>226</v>
      </c>
      <c r="EU989" s="4">
        <v>2</v>
      </c>
      <c r="EV989" s="8">
        <v>78.6</v>
      </c>
      <c r="EW989" s="4"/>
      <c r="EX989" s="8"/>
      <c r="EY989" s="7"/>
      <c r="EZ989" s="7"/>
      <c r="FA989" s="2" t="s">
        <v>239</v>
      </c>
      <c r="FB989" s="2" t="s">
        <v>223</v>
      </c>
      <c r="FC989" s="2" t="s">
        <v>400</v>
      </c>
      <c r="FD989" s="2" t="s">
        <v>1978</v>
      </c>
      <c r="FE989" s="2" t="s">
        <v>238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239</v>
      </c>
      <c r="FN989" s="2" t="s">
        <v>223</v>
      </c>
      <c r="FO989" s="2" t="s">
        <v>1758</v>
      </c>
      <c r="FP989" s="2" t="s">
        <v>226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226</v>
      </c>
      <c r="FZ989" s="2" t="s">
        <v>226</v>
      </c>
      <c r="GA989" s="2" t="s">
        <v>226</v>
      </c>
      <c r="GB989" s="2" t="s">
        <v>226</v>
      </c>
      <c r="GC989" s="2" t="s">
        <v>226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252</v>
      </c>
      <c r="GL989" s="2" t="s">
        <v>223</v>
      </c>
      <c r="GM989" s="2" t="s">
        <v>226</v>
      </c>
      <c r="GN989" s="2" t="s">
        <v>226</v>
      </c>
      <c r="GO989" s="2" t="s">
        <v>238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266</v>
      </c>
      <c r="GX989" s="2" t="s">
        <v>223</v>
      </c>
      <c r="GY989" s="2" t="s">
        <v>226</v>
      </c>
      <c r="GZ989" s="2" t="s">
        <v>226</v>
      </c>
      <c r="HA989" s="2" t="s">
        <v>238</v>
      </c>
      <c r="HB989" s="2" t="s">
        <v>226</v>
      </c>
      <c r="HC989" s="4"/>
      <c r="HD989" s="8"/>
      <c r="HE989" s="4"/>
      <c r="HF989" s="8"/>
      <c r="HG989" s="7"/>
      <c r="HH989" s="7"/>
      <c r="HI989" s="2" t="s">
        <v>252</v>
      </c>
      <c r="HJ989" s="2" t="s">
        <v>223</v>
      </c>
      <c r="HK989" s="2" t="s">
        <v>226</v>
      </c>
      <c r="HL989" s="2" t="s">
        <v>226</v>
      </c>
      <c r="HM989" s="2" t="s">
        <v>238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236</v>
      </c>
      <c r="HV989" s="2" t="s">
        <v>223</v>
      </c>
      <c r="HW989" s="2" t="s">
        <v>226</v>
      </c>
      <c r="HX989" s="2" t="s">
        <v>226</v>
      </c>
      <c r="HY989" s="2" t="s">
        <v>238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252</v>
      </c>
      <c r="IH989" s="2" t="s">
        <v>223</v>
      </c>
      <c r="II989" s="2" t="s">
        <v>226</v>
      </c>
      <c r="IJ989" s="2" t="s">
        <v>226</v>
      </c>
      <c r="IK989" s="2" t="s">
        <v>238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252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252</v>
      </c>
      <c r="JR989" s="2" t="s">
        <v>223</v>
      </c>
      <c r="JS989" s="2" t="s">
        <v>226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236</v>
      </c>
      <c r="KD989" s="2" t="s">
        <v>223</v>
      </c>
      <c r="KE989" s="2" t="s">
        <v>226</v>
      </c>
      <c r="KF989" s="2" t="s">
        <v>226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252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252</v>
      </c>
      <c r="LB989" s="2" t="s">
        <v>223</v>
      </c>
      <c r="LC989" s="2" t="s">
        <v>226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252</v>
      </c>
      <c r="LN989" s="2" t="s">
        <v>223</v>
      </c>
      <c r="LO989" s="2" t="s">
        <v>226</v>
      </c>
      <c r="LP989" s="2" t="s">
        <v>226</v>
      </c>
      <c r="LQ989" s="2" t="s">
        <v>238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226</v>
      </c>
      <c r="LZ989" s="2" t="s">
        <v>226</v>
      </c>
      <c r="MA989" s="2" t="s">
        <v>226</v>
      </c>
      <c r="MB989" s="2" t="s">
        <v>226</v>
      </c>
      <c r="MC989" s="2" t="s">
        <v>226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226</v>
      </c>
      <c r="ML989" s="2" t="s">
        <v>226</v>
      </c>
      <c r="MM989" s="2" t="s">
        <v>226</v>
      </c>
      <c r="MN989" s="2" t="s">
        <v>226</v>
      </c>
      <c r="MO989" s="2" t="s">
        <v>226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239</v>
      </c>
      <c r="MX989" s="2" t="s">
        <v>223</v>
      </c>
      <c r="MY989" s="2" t="s">
        <v>643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/>
      <c r="NF989" s="8"/>
      <c r="NG989" s="7"/>
      <c r="NH989" s="7"/>
      <c r="NI989" s="2" t="s">
        <v>252</v>
      </c>
      <c r="NJ989" s="2" t="s">
        <v>223</v>
      </c>
      <c r="NK989" s="2" t="s">
        <v>226</v>
      </c>
      <c r="NL989" s="2" t="s">
        <v>226</v>
      </c>
      <c r="NM989" s="2" t="s">
        <v>238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239</v>
      </c>
      <c r="NV989" s="2" t="s">
        <v>237</v>
      </c>
      <c r="NW989" s="2" t="s">
        <v>4376</v>
      </c>
      <c r="NX989" s="2" t="s">
        <v>226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252</v>
      </c>
      <c r="OH989" s="2" t="s">
        <v>223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252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252</v>
      </c>
      <c r="PF989" s="2" t="s">
        <v>223</v>
      </c>
      <c r="PG989" s="2" t="s">
        <v>226</v>
      </c>
      <c r="PH989" s="2" t="s">
        <v>226</v>
      </c>
      <c r="PI989" s="2" t="s">
        <v>238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266</v>
      </c>
      <c r="QD989" s="2" t="s">
        <v>223</v>
      </c>
      <c r="QE989" s="2" t="s">
        <v>226</v>
      </c>
      <c r="QF989" s="2" t="s">
        <v>226</v>
      </c>
      <c r="QG989" s="2" t="s">
        <v>238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226</v>
      </c>
      <c r="QP989" s="2" t="s">
        <v>226</v>
      </c>
      <c r="QQ989" s="2" t="s">
        <v>226</v>
      </c>
      <c r="QR989" s="2" t="s">
        <v>226</v>
      </c>
      <c r="QS989" s="2" t="s">
        <v>226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266</v>
      </c>
      <c r="RB989" s="2" t="s">
        <v>223</v>
      </c>
      <c r="RC989" s="2" t="s">
        <v>226</v>
      </c>
      <c r="RD989" s="2" t="s">
        <v>226</v>
      </c>
      <c r="RE989" s="2" t="s">
        <v>238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252</v>
      </c>
      <c r="RN989" s="2" t="s">
        <v>223</v>
      </c>
      <c r="RO989" s="2" t="s">
        <v>226</v>
      </c>
      <c r="RP989" s="2" t="s">
        <v>226</v>
      </c>
      <c r="RQ989" s="2" t="s">
        <v>238</v>
      </c>
      <c r="RR989" s="2" t="s">
        <v>226</v>
      </c>
      <c r="RS989" s="4"/>
      <c r="RT989" s="8"/>
      <c r="RU989" s="4"/>
      <c r="RV989" s="8"/>
      <c r="RW989" s="7"/>
      <c r="RX989" s="7"/>
      <c r="RY989" s="2" t="s">
        <v>226</v>
      </c>
      <c r="RZ989" s="2" t="s">
        <v>226</v>
      </c>
      <c r="SA989" s="2" t="s">
        <v>226</v>
      </c>
      <c r="SB989" s="2" t="s">
        <v>226</v>
      </c>
      <c r="SC989" s="2" t="s">
        <v>226</v>
      </c>
      <c r="SD989" s="2" t="s">
        <v>226</v>
      </c>
      <c r="SE989" s="4">
        <v>10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</row>
    <row r="990">
      <c r="A990" s="2" t="s">
        <v>5729</v>
      </c>
      <c r="B990" s="2" t="s">
        <v>577</v>
      </c>
      <c r="C990" s="2" t="s">
        <v>5194</v>
      </c>
      <c r="D990" s="2" t="s">
        <v>486</v>
      </c>
      <c r="E990" s="2" t="s">
        <v>487</v>
      </c>
      <c r="F990" s="2" t="s">
        <v>5517</v>
      </c>
      <c r="G990" s="2" t="s">
        <v>5518</v>
      </c>
      <c r="H990" s="2" t="s">
        <v>5519</v>
      </c>
      <c r="I990" s="2" t="s">
        <v>5723</v>
      </c>
      <c r="J990" s="2" t="s">
        <v>221</v>
      </c>
      <c r="K990" s="2" t="s">
        <v>282</v>
      </c>
      <c r="L990" s="3">
        <v>57.19</v>
      </c>
      <c r="M990" s="3">
        <v>60.05</v>
      </c>
      <c r="N990" s="3">
        <v>109.99</v>
      </c>
      <c r="O990" s="2" t="s">
        <v>283</v>
      </c>
      <c r="P990" s="2" t="s">
        <v>284</v>
      </c>
      <c r="Q990" s="2" t="s">
        <v>225</v>
      </c>
      <c r="R990" s="2" t="s">
        <v>226</v>
      </c>
      <c r="S990" s="2" t="s">
        <v>5527</v>
      </c>
      <c r="T990" s="2" t="s">
        <v>228</v>
      </c>
      <c r="U990" s="2" t="s">
        <v>489</v>
      </c>
      <c r="V990" s="2" t="s">
        <v>970</v>
      </c>
      <c r="W990" s="2" t="s">
        <v>971</v>
      </c>
      <c r="X990" s="2" t="s">
        <v>231</v>
      </c>
      <c r="Y990" s="2" t="s">
        <v>1758</v>
      </c>
      <c r="Z990" s="4"/>
      <c r="AA990" s="4">
        <f>=ROUNDDOWN({0},0)</f>
      </c>
      <c r="AB990" s="5">
        <v>3</v>
      </c>
      <c r="AC990" s="2" t="s">
        <v>226</v>
      </c>
      <c r="AD990" s="4"/>
      <c r="AE990" s="4"/>
      <c r="AF990" s="6">
        <v>69</v>
      </c>
      <c r="AG990" s="6"/>
      <c r="AH990" s="7">
        <v>0.4167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>
        <v>15</v>
      </c>
      <c r="AQ990" s="8">
        <v>634.9</v>
      </c>
      <c r="AR990" s="4">
        <v>12</v>
      </c>
      <c r="AS990" s="8">
        <v>700.75</v>
      </c>
      <c r="AT990" s="7">
        <v>0.25</v>
      </c>
      <c r="AU990" s="7">
        <v>-0.094</v>
      </c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>
        <v>0.7831</v>
      </c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>
        <v>15</v>
      </c>
      <c r="BK990" s="8">
        <v>634.9</v>
      </c>
      <c r="BL990" s="2" t="s">
        <v>453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239</v>
      </c>
      <c r="BV990" s="2" t="s">
        <v>237</v>
      </c>
      <c r="BW990" s="2" t="s">
        <v>226</v>
      </c>
      <c r="BX990" s="2" t="s">
        <v>226</v>
      </c>
      <c r="BY990" s="2" t="s">
        <v>238</v>
      </c>
      <c r="BZ990" s="2" t="s">
        <v>226</v>
      </c>
      <c r="CA990" s="4"/>
      <c r="CB990" s="8"/>
      <c r="CC990" s="4">
        <v>4</v>
      </c>
      <c r="CD990" s="8">
        <v>259.4</v>
      </c>
      <c r="CE990" s="7">
        <v>-1</v>
      </c>
      <c r="CF990" s="7">
        <v>-1</v>
      </c>
      <c r="CG990" s="2" t="s">
        <v>239</v>
      </c>
      <c r="CH990" s="2" t="s">
        <v>237</v>
      </c>
      <c r="CI990" s="2" t="s">
        <v>297</v>
      </c>
      <c r="CJ990" s="2" t="s">
        <v>445</v>
      </c>
      <c r="CK990" s="2" t="s">
        <v>238</v>
      </c>
      <c r="CL990" s="2" t="s">
        <v>226</v>
      </c>
      <c r="CM990" s="4"/>
      <c r="CN990" s="8"/>
      <c r="CO990" s="4"/>
      <c r="CP990" s="8"/>
      <c r="CQ990" s="7"/>
      <c r="CR990" s="7"/>
      <c r="CS990" s="2" t="s">
        <v>239</v>
      </c>
      <c r="CT990" s="2" t="s">
        <v>237</v>
      </c>
      <c r="CU990" s="2" t="s">
        <v>498</v>
      </c>
      <c r="CV990" s="2" t="s">
        <v>1138</v>
      </c>
      <c r="CW990" s="2" t="s">
        <v>238</v>
      </c>
      <c r="CX990" s="2" t="s">
        <v>226</v>
      </c>
      <c r="CY990" s="4">
        <v>13</v>
      </c>
      <c r="CZ990" s="8">
        <v>515.19</v>
      </c>
      <c r="DA990" s="4">
        <v>4</v>
      </c>
      <c r="DB990" s="8">
        <v>211.36</v>
      </c>
      <c r="DC990" s="7">
        <v>2.25</v>
      </c>
      <c r="DD990" s="7">
        <v>1.4375</v>
      </c>
      <c r="DE990" s="2" t="s">
        <v>239</v>
      </c>
      <c r="DF990" s="2" t="s">
        <v>237</v>
      </c>
      <c r="DG990" s="2" t="s">
        <v>376</v>
      </c>
      <c r="DH990" s="2" t="s">
        <v>2267</v>
      </c>
      <c r="DI990" s="2" t="s">
        <v>291</v>
      </c>
      <c r="DJ990" s="2" t="s">
        <v>226</v>
      </c>
      <c r="DK990" s="4"/>
      <c r="DL990" s="8"/>
      <c r="DM990" s="4">
        <v>2</v>
      </c>
      <c r="DN990" s="8">
        <v>102.09</v>
      </c>
      <c r="DO990" s="7">
        <v>-1</v>
      </c>
      <c r="DP990" s="7">
        <v>-1</v>
      </c>
      <c r="DQ990" s="2" t="s">
        <v>239</v>
      </c>
      <c r="DR990" s="2" t="s">
        <v>237</v>
      </c>
      <c r="DS990" s="2" t="s">
        <v>412</v>
      </c>
      <c r="DT990" s="2" t="s">
        <v>360</v>
      </c>
      <c r="DU990" s="2" t="s">
        <v>291</v>
      </c>
      <c r="DV990" s="2" t="s">
        <v>226</v>
      </c>
      <c r="DW990" s="4"/>
      <c r="DX990" s="8"/>
      <c r="DY990" s="4">
        <v>1</v>
      </c>
      <c r="DZ990" s="8">
        <v>63.05</v>
      </c>
      <c r="EA990" s="7">
        <v>-1</v>
      </c>
      <c r="EB990" s="7">
        <v>-1</v>
      </c>
      <c r="EC990" s="2" t="s">
        <v>239</v>
      </c>
      <c r="ED990" s="2" t="s">
        <v>237</v>
      </c>
      <c r="EE990" s="2" t="s">
        <v>1762</v>
      </c>
      <c r="EF990" s="2" t="s">
        <v>360</v>
      </c>
      <c r="EG990" s="2" t="s">
        <v>238</v>
      </c>
      <c r="EH990" s="2" t="s">
        <v>226</v>
      </c>
      <c r="EI990" s="4">
        <v>1</v>
      </c>
      <c r="EJ990" s="8">
        <v>59.66</v>
      </c>
      <c r="EK990" s="4">
        <v>1</v>
      </c>
      <c r="EL990" s="8">
        <v>64.85</v>
      </c>
      <c r="EM990" s="7"/>
      <c r="EN990" s="7">
        <v>-0.08</v>
      </c>
      <c r="EO990" s="2" t="s">
        <v>239</v>
      </c>
      <c r="EP990" s="2" t="s">
        <v>237</v>
      </c>
      <c r="EQ990" s="2" t="s">
        <v>379</v>
      </c>
      <c r="ER990" s="2" t="s">
        <v>278</v>
      </c>
      <c r="ES990" s="2" t="s">
        <v>238</v>
      </c>
      <c r="ET990" s="2" t="s">
        <v>226</v>
      </c>
      <c r="EU990" s="4">
        <v>1</v>
      </c>
      <c r="EV990" s="8">
        <v>60.05</v>
      </c>
      <c r="EW990" s="4"/>
      <c r="EX990" s="8"/>
      <c r="EY990" s="7"/>
      <c r="EZ990" s="7"/>
      <c r="FA990" s="2" t="s">
        <v>239</v>
      </c>
      <c r="FB990" s="2" t="s">
        <v>237</v>
      </c>
      <c r="FC990" s="2" t="s">
        <v>400</v>
      </c>
      <c r="FD990" s="2" t="s">
        <v>497</v>
      </c>
      <c r="FE990" s="2" t="s">
        <v>238</v>
      </c>
      <c r="FF990" s="2" t="s">
        <v>226</v>
      </c>
      <c r="FG990" s="4"/>
      <c r="FH990" s="8"/>
      <c r="FI990" s="4"/>
      <c r="FJ990" s="8"/>
      <c r="FK990" s="7"/>
      <c r="FL990" s="7"/>
      <c r="FM990" s="2" t="s">
        <v>239</v>
      </c>
      <c r="FN990" s="2" t="s">
        <v>237</v>
      </c>
      <c r="FO990" s="2" t="s">
        <v>412</v>
      </c>
      <c r="FP990" s="2" t="s">
        <v>226</v>
      </c>
      <c r="FQ990" s="2" t="s">
        <v>238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226</v>
      </c>
      <c r="FZ990" s="2" t="s">
        <v>226</v>
      </c>
      <c r="GA990" s="2" t="s">
        <v>226</v>
      </c>
      <c r="GB990" s="2" t="s">
        <v>226</v>
      </c>
      <c r="GC990" s="2" t="s">
        <v>226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252</v>
      </c>
      <c r="GL990" s="2" t="s">
        <v>237</v>
      </c>
      <c r="GM990" s="2" t="s">
        <v>226</v>
      </c>
      <c r="GN990" s="2" t="s">
        <v>226</v>
      </c>
      <c r="GO990" s="2" t="s">
        <v>238</v>
      </c>
      <c r="GP990" s="2" t="s">
        <v>226</v>
      </c>
      <c r="GQ990" s="4"/>
      <c r="GR990" s="8"/>
      <c r="GS990" s="4"/>
      <c r="GT990" s="8"/>
      <c r="GU990" s="7"/>
      <c r="GV990" s="7"/>
      <c r="GW990" s="2" t="s">
        <v>266</v>
      </c>
      <c r="GX990" s="2" t="s">
        <v>237</v>
      </c>
      <c r="GY990" s="2" t="s">
        <v>226</v>
      </c>
      <c r="GZ990" s="2" t="s">
        <v>226</v>
      </c>
      <c r="HA990" s="2" t="s">
        <v>238</v>
      </c>
      <c r="HB990" s="2" t="s">
        <v>226</v>
      </c>
      <c r="HC990" s="4"/>
      <c r="HD990" s="8"/>
      <c r="HE990" s="4"/>
      <c r="HF990" s="8"/>
      <c r="HG990" s="7"/>
      <c r="HH990" s="7"/>
      <c r="HI990" s="2" t="s">
        <v>252</v>
      </c>
      <c r="HJ990" s="2" t="s">
        <v>237</v>
      </c>
      <c r="HK990" s="2" t="s">
        <v>226</v>
      </c>
      <c r="HL990" s="2" t="s">
        <v>226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236</v>
      </c>
      <c r="HV990" s="2" t="s">
        <v>237</v>
      </c>
      <c r="HW990" s="2" t="s">
        <v>226</v>
      </c>
      <c r="HX990" s="2" t="s">
        <v>226</v>
      </c>
      <c r="HY990" s="2" t="s">
        <v>238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252</v>
      </c>
      <c r="IH990" s="2" t="s">
        <v>237</v>
      </c>
      <c r="II990" s="2" t="s">
        <v>226</v>
      </c>
      <c r="IJ990" s="2" t="s">
        <v>226</v>
      </c>
      <c r="IK990" s="2" t="s">
        <v>238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252</v>
      </c>
      <c r="IT990" s="2" t="s">
        <v>237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252</v>
      </c>
      <c r="JF990" s="2" t="s">
        <v>237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252</v>
      </c>
      <c r="JR990" s="2" t="s">
        <v>237</v>
      </c>
      <c r="JS990" s="2" t="s">
        <v>226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237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252</v>
      </c>
      <c r="KP990" s="2" t="s">
        <v>237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252</v>
      </c>
      <c r="LB990" s="2" t="s">
        <v>237</v>
      </c>
      <c r="LC990" s="2" t="s">
        <v>226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252</v>
      </c>
      <c r="LN990" s="2" t="s">
        <v>237</v>
      </c>
      <c r="LO990" s="2" t="s">
        <v>226</v>
      </c>
      <c r="LP990" s="2" t="s">
        <v>226</v>
      </c>
      <c r="LQ990" s="2" t="s">
        <v>238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226</v>
      </c>
      <c r="LZ990" s="2" t="s">
        <v>226</v>
      </c>
      <c r="MA990" s="2" t="s">
        <v>226</v>
      </c>
      <c r="MB990" s="2" t="s">
        <v>226</v>
      </c>
      <c r="MC990" s="2" t="s">
        <v>226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226</v>
      </c>
      <c r="ML990" s="2" t="s">
        <v>226</v>
      </c>
      <c r="MM990" s="2" t="s">
        <v>226</v>
      </c>
      <c r="MN990" s="2" t="s">
        <v>226</v>
      </c>
      <c r="MO990" s="2" t="s">
        <v>226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239</v>
      </c>
      <c r="MX990" s="2" t="s">
        <v>237</v>
      </c>
      <c r="MY990" s="2" t="s">
        <v>643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252</v>
      </c>
      <c r="NJ990" s="2" t="s">
        <v>237</v>
      </c>
      <c r="NK990" s="2" t="s">
        <v>226</v>
      </c>
      <c r="NL990" s="2" t="s">
        <v>226</v>
      </c>
      <c r="NM990" s="2" t="s">
        <v>238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239</v>
      </c>
      <c r="NV990" s="2" t="s">
        <v>237</v>
      </c>
      <c r="NW990" s="2" t="s">
        <v>4376</v>
      </c>
      <c r="NX990" s="2" t="s">
        <v>747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252</v>
      </c>
      <c r="OH990" s="2" t="s">
        <v>237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252</v>
      </c>
      <c r="OT990" s="2" t="s">
        <v>237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252</v>
      </c>
      <c r="PF990" s="2" t="s">
        <v>237</v>
      </c>
      <c r="PG990" s="2" t="s">
        <v>226</v>
      </c>
      <c r="PH990" s="2" t="s">
        <v>226</v>
      </c>
      <c r="PI990" s="2" t="s">
        <v>238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266</v>
      </c>
      <c r="QD990" s="2" t="s">
        <v>237</v>
      </c>
      <c r="QE990" s="2" t="s">
        <v>226</v>
      </c>
      <c r="QF990" s="2" t="s">
        <v>226</v>
      </c>
      <c r="QG990" s="2" t="s">
        <v>238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226</v>
      </c>
      <c r="QP990" s="2" t="s">
        <v>226</v>
      </c>
      <c r="QQ990" s="2" t="s">
        <v>226</v>
      </c>
      <c r="QR990" s="2" t="s">
        <v>226</v>
      </c>
      <c r="QS990" s="2" t="s">
        <v>226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266</v>
      </c>
      <c r="RB990" s="2" t="s">
        <v>237</v>
      </c>
      <c r="RC990" s="2" t="s">
        <v>226</v>
      </c>
      <c r="RD990" s="2" t="s">
        <v>226</v>
      </c>
      <c r="RE990" s="2" t="s">
        <v>238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252</v>
      </c>
      <c r="RN990" s="2" t="s">
        <v>237</v>
      </c>
      <c r="RO990" s="2" t="s">
        <v>226</v>
      </c>
      <c r="RP990" s="2" t="s">
        <v>226</v>
      </c>
      <c r="RQ990" s="2" t="s">
        <v>238</v>
      </c>
      <c r="RR990" s="2" t="s">
        <v>226</v>
      </c>
      <c r="RS990" s="4"/>
      <c r="RT990" s="8"/>
      <c r="RU990" s="4"/>
      <c r="RV990" s="8"/>
      <c r="RW990" s="7"/>
      <c r="RX990" s="7"/>
      <c r="RY990" s="2" t="s">
        <v>226</v>
      </c>
      <c r="RZ990" s="2" t="s">
        <v>226</v>
      </c>
      <c r="SA990" s="2" t="s">
        <v>226</v>
      </c>
      <c r="SB990" s="2" t="s">
        <v>226</v>
      </c>
      <c r="SC990" s="2" t="s">
        <v>226</v>
      </c>
      <c r="SD990" s="2" t="s">
        <v>226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</row>
    <row r="991">
      <c r="A991" s="2" t="s">
        <v>5730</v>
      </c>
      <c r="B991" s="2" t="s">
        <v>577</v>
      </c>
      <c r="C991" s="2" t="s">
        <v>5194</v>
      </c>
      <c r="D991" s="2" t="s">
        <v>486</v>
      </c>
      <c r="E991" s="2" t="s">
        <v>487</v>
      </c>
      <c r="F991" s="2" t="s">
        <v>5517</v>
      </c>
      <c r="G991" s="2" t="s">
        <v>5518</v>
      </c>
      <c r="H991" s="2" t="s">
        <v>5519</v>
      </c>
      <c r="I991" s="2" t="s">
        <v>5723</v>
      </c>
      <c r="J991" s="2" t="s">
        <v>268</v>
      </c>
      <c r="K991" s="2" t="s">
        <v>282</v>
      </c>
      <c r="L991" s="3">
        <v>67.59</v>
      </c>
      <c r="M991" s="3">
        <v>70.97</v>
      </c>
      <c r="N991" s="3">
        <v>129.99</v>
      </c>
      <c r="O991" s="2" t="s">
        <v>302</v>
      </c>
      <c r="P991" s="2" t="s">
        <v>284</v>
      </c>
      <c r="Q991" s="2" t="s">
        <v>225</v>
      </c>
      <c r="R991" s="2" t="s">
        <v>226</v>
      </c>
      <c r="S991" s="2" t="s">
        <v>5527</v>
      </c>
      <c r="T991" s="2" t="s">
        <v>228</v>
      </c>
      <c r="U991" s="2" t="s">
        <v>489</v>
      </c>
      <c r="V991" s="2" t="s">
        <v>970</v>
      </c>
      <c r="W991" s="2" t="s">
        <v>971</v>
      </c>
      <c r="X991" s="2" t="s">
        <v>231</v>
      </c>
      <c r="Y991" s="2" t="s">
        <v>1758</v>
      </c>
      <c r="Z991" s="4"/>
      <c r="AA991" s="4">
        <f>=ROUNDDOWN({0},0)</f>
      </c>
      <c r="AB991" s="5"/>
      <c r="AC991" s="2" t="s">
        <v>226</v>
      </c>
      <c r="AD991" s="4"/>
      <c r="AE991" s="4"/>
      <c r="AF991" s="6">
        <v>69</v>
      </c>
      <c r="AG991" s="6"/>
      <c r="AH991" s="7">
        <v>0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/>
      <c r="AQ991" s="8"/>
      <c r="AR991" s="4">
        <v>11</v>
      </c>
      <c r="AS991" s="8">
        <v>813.71</v>
      </c>
      <c r="AT991" s="7">
        <v>-1</v>
      </c>
      <c r="AU991" s="7">
        <v>-1</v>
      </c>
      <c r="AV991" s="4" t="s">
        <v>226</v>
      </c>
      <c r="AW991" s="8" t="s">
        <v>226</v>
      </c>
      <c r="AX991" s="4" t="s">
        <v>226</v>
      </c>
      <c r="AY991" s="8" t="s">
        <v>226</v>
      </c>
      <c r="AZ991" s="7" t="s">
        <v>226</v>
      </c>
      <c r="BA991" s="7" t="s">
        <v>226</v>
      </c>
      <c r="BB991" s="7"/>
      <c r="BC991" s="4" t="s">
        <v>226</v>
      </c>
      <c r="BD991" s="8" t="s">
        <v>226</v>
      </c>
      <c r="BE991" s="4" t="s">
        <v>226</v>
      </c>
      <c r="BF991" s="8" t="s">
        <v>226</v>
      </c>
      <c r="BG991" s="7" t="s">
        <v>226</v>
      </c>
      <c r="BH991" s="7" t="s">
        <v>226</v>
      </c>
      <c r="BI991" s="7" t="s">
        <v>226</v>
      </c>
      <c r="BJ991" s="4"/>
      <c r="BK991" s="8"/>
      <c r="BL991" s="2" t="s">
        <v>5731</v>
      </c>
      <c r="BM991" s="7"/>
      <c r="BN991" s="7"/>
      <c r="BO991" s="4"/>
      <c r="BP991" s="8"/>
      <c r="BQ991" s="4">
        <v>1</v>
      </c>
      <c r="BR991" s="8">
        <v>77.73</v>
      </c>
      <c r="BS991" s="7">
        <v>-1</v>
      </c>
      <c r="BT991" s="7">
        <v>-1</v>
      </c>
      <c r="BU991" s="2" t="s">
        <v>239</v>
      </c>
      <c r="BV991" s="2" t="s">
        <v>237</v>
      </c>
      <c r="BW991" s="2" t="s">
        <v>226</v>
      </c>
      <c r="BX991" s="2" t="s">
        <v>226</v>
      </c>
      <c r="BY991" s="2" t="s">
        <v>238</v>
      </c>
      <c r="BZ991" s="2" t="s">
        <v>226</v>
      </c>
      <c r="CA991" s="4"/>
      <c r="CB991" s="8"/>
      <c r="CC991" s="4">
        <v>3</v>
      </c>
      <c r="CD991" s="8">
        <v>229.95</v>
      </c>
      <c r="CE991" s="7">
        <v>-1</v>
      </c>
      <c r="CF991" s="7">
        <v>-1</v>
      </c>
      <c r="CG991" s="2" t="s">
        <v>239</v>
      </c>
      <c r="CH991" s="2" t="s">
        <v>237</v>
      </c>
      <c r="CI991" s="2" t="s">
        <v>297</v>
      </c>
      <c r="CJ991" s="2" t="s">
        <v>1760</v>
      </c>
      <c r="CK991" s="2" t="s">
        <v>238</v>
      </c>
      <c r="CL991" s="2" t="s">
        <v>226</v>
      </c>
      <c r="CM991" s="4"/>
      <c r="CN991" s="8"/>
      <c r="CO991" s="4"/>
      <c r="CP991" s="8"/>
      <c r="CQ991" s="7"/>
      <c r="CR991" s="7"/>
      <c r="CS991" s="2" t="s">
        <v>239</v>
      </c>
      <c r="CT991" s="2" t="s">
        <v>237</v>
      </c>
      <c r="CU991" s="2" t="s">
        <v>498</v>
      </c>
      <c r="CV991" s="2" t="s">
        <v>477</v>
      </c>
      <c r="CW991" s="2" t="s">
        <v>238</v>
      </c>
      <c r="CX991" s="2" t="s">
        <v>226</v>
      </c>
      <c r="CY991" s="4"/>
      <c r="CZ991" s="8"/>
      <c r="DA991" s="4">
        <v>2</v>
      </c>
      <c r="DB991" s="8">
        <v>156.14</v>
      </c>
      <c r="DC991" s="7">
        <v>-1</v>
      </c>
      <c r="DD991" s="7">
        <v>-1</v>
      </c>
      <c r="DE991" s="2" t="s">
        <v>239</v>
      </c>
      <c r="DF991" s="2" t="s">
        <v>237</v>
      </c>
      <c r="DG991" s="2" t="s">
        <v>376</v>
      </c>
      <c r="DH991" s="2" t="s">
        <v>916</v>
      </c>
      <c r="DI991" s="2" t="s">
        <v>291</v>
      </c>
      <c r="DJ991" s="2" t="s">
        <v>226</v>
      </c>
      <c r="DK991" s="4"/>
      <c r="DL991" s="8"/>
      <c r="DM991" s="4">
        <v>3</v>
      </c>
      <c r="DN991" s="8">
        <v>198.72</v>
      </c>
      <c r="DO991" s="7">
        <v>-1</v>
      </c>
      <c r="DP991" s="7">
        <v>-1</v>
      </c>
      <c r="DQ991" s="2" t="s">
        <v>239</v>
      </c>
      <c r="DR991" s="2" t="s">
        <v>237</v>
      </c>
      <c r="DS991" s="2" t="s">
        <v>412</v>
      </c>
      <c r="DT991" s="2" t="s">
        <v>1302</v>
      </c>
      <c r="DU991" s="2" t="s">
        <v>291</v>
      </c>
      <c r="DV991" s="2" t="s">
        <v>226</v>
      </c>
      <c r="DW991" s="4"/>
      <c r="DX991" s="8"/>
      <c r="DY991" s="4">
        <v>1</v>
      </c>
      <c r="DZ991" s="8">
        <v>74.52</v>
      </c>
      <c r="EA991" s="7">
        <v>-1</v>
      </c>
      <c r="EB991" s="7">
        <v>-1</v>
      </c>
      <c r="EC991" s="2" t="s">
        <v>239</v>
      </c>
      <c r="ED991" s="2" t="s">
        <v>237</v>
      </c>
      <c r="EE991" s="2" t="s">
        <v>1762</v>
      </c>
      <c r="EF991" s="2" t="s">
        <v>2062</v>
      </c>
      <c r="EG991" s="2" t="s">
        <v>238</v>
      </c>
      <c r="EH991" s="2" t="s">
        <v>226</v>
      </c>
      <c r="EI991" s="4"/>
      <c r="EJ991" s="8"/>
      <c r="EK991" s="4">
        <v>1</v>
      </c>
      <c r="EL991" s="8">
        <v>76.65</v>
      </c>
      <c r="EM991" s="7">
        <v>-1</v>
      </c>
      <c r="EN991" s="7">
        <v>-1</v>
      </c>
      <c r="EO991" s="2" t="s">
        <v>239</v>
      </c>
      <c r="EP991" s="2" t="s">
        <v>237</v>
      </c>
      <c r="EQ991" s="2" t="s">
        <v>379</v>
      </c>
      <c r="ER991" s="2" t="s">
        <v>862</v>
      </c>
      <c r="ES991" s="2" t="s">
        <v>238</v>
      </c>
      <c r="ET991" s="2" t="s">
        <v>226</v>
      </c>
      <c r="EU991" s="4"/>
      <c r="EV991" s="8"/>
      <c r="EW991" s="4"/>
      <c r="EX991" s="8"/>
      <c r="EY991" s="7"/>
      <c r="EZ991" s="7"/>
      <c r="FA991" s="2" t="s">
        <v>239</v>
      </c>
      <c r="FB991" s="2" t="s">
        <v>237</v>
      </c>
      <c r="FC991" s="2" t="s">
        <v>400</v>
      </c>
      <c r="FD991" s="2" t="s">
        <v>226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239</v>
      </c>
      <c r="FN991" s="2" t="s">
        <v>237</v>
      </c>
      <c r="FO991" s="2" t="s">
        <v>511</v>
      </c>
      <c r="FP991" s="2" t="s">
        <v>226</v>
      </c>
      <c r="FQ991" s="2" t="s">
        <v>238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226</v>
      </c>
      <c r="FZ991" s="2" t="s">
        <v>226</v>
      </c>
      <c r="GA991" s="2" t="s">
        <v>226</v>
      </c>
      <c r="GB991" s="2" t="s">
        <v>226</v>
      </c>
      <c r="GC991" s="2" t="s">
        <v>226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252</v>
      </c>
      <c r="GL991" s="2" t="s">
        <v>237</v>
      </c>
      <c r="GM991" s="2" t="s">
        <v>226</v>
      </c>
      <c r="GN991" s="2" t="s">
        <v>226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266</v>
      </c>
      <c r="GX991" s="2" t="s">
        <v>237</v>
      </c>
      <c r="GY991" s="2" t="s">
        <v>226</v>
      </c>
      <c r="GZ991" s="2" t="s">
        <v>226</v>
      </c>
      <c r="HA991" s="2" t="s">
        <v>238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252</v>
      </c>
      <c r="HJ991" s="2" t="s">
        <v>237</v>
      </c>
      <c r="HK991" s="2" t="s">
        <v>226</v>
      </c>
      <c r="HL991" s="2" t="s">
        <v>226</v>
      </c>
      <c r="HM991" s="2" t="s">
        <v>238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236</v>
      </c>
      <c r="HV991" s="2" t="s">
        <v>237</v>
      </c>
      <c r="HW991" s="2" t="s">
        <v>226</v>
      </c>
      <c r="HX991" s="2" t="s">
        <v>226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252</v>
      </c>
      <c r="IH991" s="2" t="s">
        <v>237</v>
      </c>
      <c r="II991" s="2" t="s">
        <v>226</v>
      </c>
      <c r="IJ991" s="2" t="s">
        <v>226</v>
      </c>
      <c r="IK991" s="2" t="s">
        <v>238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252</v>
      </c>
      <c r="IT991" s="2" t="s">
        <v>237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252</v>
      </c>
      <c r="JF991" s="2" t="s">
        <v>237</v>
      </c>
      <c r="JG991" s="2" t="s">
        <v>226</v>
      </c>
      <c r="JH991" s="2" t="s">
        <v>226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252</v>
      </c>
      <c r="JR991" s="2" t="s">
        <v>237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237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252</v>
      </c>
      <c r="KP991" s="2" t="s">
        <v>237</v>
      </c>
      <c r="KQ991" s="2" t="s">
        <v>226</v>
      </c>
      <c r="KR991" s="2" t="s">
        <v>226</v>
      </c>
      <c r="KS991" s="2" t="s">
        <v>238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252</v>
      </c>
      <c r="LB991" s="2" t="s">
        <v>237</v>
      </c>
      <c r="LC991" s="2" t="s">
        <v>226</v>
      </c>
      <c r="LD991" s="2" t="s">
        <v>226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252</v>
      </c>
      <c r="LN991" s="2" t="s">
        <v>237</v>
      </c>
      <c r="LO991" s="2" t="s">
        <v>226</v>
      </c>
      <c r="LP991" s="2" t="s">
        <v>226</v>
      </c>
      <c r="LQ991" s="2" t="s">
        <v>238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226</v>
      </c>
      <c r="LZ991" s="2" t="s">
        <v>226</v>
      </c>
      <c r="MA991" s="2" t="s">
        <v>226</v>
      </c>
      <c r="MB991" s="2" t="s">
        <v>226</v>
      </c>
      <c r="MC991" s="2" t="s">
        <v>226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226</v>
      </c>
      <c r="ML991" s="2" t="s">
        <v>226</v>
      </c>
      <c r="MM991" s="2" t="s">
        <v>226</v>
      </c>
      <c r="MN991" s="2" t="s">
        <v>226</v>
      </c>
      <c r="MO991" s="2" t="s">
        <v>226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239</v>
      </c>
      <c r="MX991" s="2" t="s">
        <v>237</v>
      </c>
      <c r="MY991" s="2" t="s">
        <v>643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252</v>
      </c>
      <c r="NJ991" s="2" t="s">
        <v>237</v>
      </c>
      <c r="NK991" s="2" t="s">
        <v>226</v>
      </c>
      <c r="NL991" s="2" t="s">
        <v>226</v>
      </c>
      <c r="NM991" s="2" t="s">
        <v>238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239</v>
      </c>
      <c r="NV991" s="2" t="s">
        <v>237</v>
      </c>
      <c r="NW991" s="2" t="s">
        <v>4376</v>
      </c>
      <c r="NX991" s="2" t="s">
        <v>5732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252</v>
      </c>
      <c r="OH991" s="2" t="s">
        <v>237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252</v>
      </c>
      <c r="OT991" s="2" t="s">
        <v>237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252</v>
      </c>
      <c r="PF991" s="2" t="s">
        <v>237</v>
      </c>
      <c r="PG991" s="2" t="s">
        <v>226</v>
      </c>
      <c r="PH991" s="2" t="s">
        <v>226</v>
      </c>
      <c r="PI991" s="2" t="s">
        <v>238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266</v>
      </c>
      <c r="QD991" s="2" t="s">
        <v>237</v>
      </c>
      <c r="QE991" s="2" t="s">
        <v>226</v>
      </c>
      <c r="QF991" s="2" t="s">
        <v>226</v>
      </c>
      <c r="QG991" s="2" t="s">
        <v>238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226</v>
      </c>
      <c r="QP991" s="2" t="s">
        <v>226</v>
      </c>
      <c r="QQ991" s="2" t="s">
        <v>226</v>
      </c>
      <c r="QR991" s="2" t="s">
        <v>226</v>
      </c>
      <c r="QS991" s="2" t="s">
        <v>226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266</v>
      </c>
      <c r="RB991" s="2" t="s">
        <v>237</v>
      </c>
      <c r="RC991" s="2" t="s">
        <v>226</v>
      </c>
      <c r="RD991" s="2" t="s">
        <v>226</v>
      </c>
      <c r="RE991" s="2" t="s">
        <v>238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252</v>
      </c>
      <c r="RN991" s="2" t="s">
        <v>237</v>
      </c>
      <c r="RO991" s="2" t="s">
        <v>226</v>
      </c>
      <c r="RP991" s="2" t="s">
        <v>226</v>
      </c>
      <c r="RQ991" s="2" t="s">
        <v>238</v>
      </c>
      <c r="RR991" s="2" t="s">
        <v>226</v>
      </c>
      <c r="RS991" s="4"/>
      <c r="RT991" s="8"/>
      <c r="RU991" s="4"/>
      <c r="RV991" s="8"/>
      <c r="RW991" s="7"/>
      <c r="RX991" s="7"/>
      <c r="RY991" s="2" t="s">
        <v>226</v>
      </c>
      <c r="RZ991" s="2" t="s">
        <v>226</v>
      </c>
      <c r="SA991" s="2" t="s">
        <v>226</v>
      </c>
      <c r="SB991" s="2" t="s">
        <v>226</v>
      </c>
      <c r="SC991" s="2" t="s">
        <v>226</v>
      </c>
      <c r="SD991" s="2" t="s">
        <v>226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</row>
    <row r="992">
      <c r="A992" s="2" t="s">
        <v>5733</v>
      </c>
      <c r="B992" s="2" t="s">
        <v>577</v>
      </c>
      <c r="C992" s="2" t="s">
        <v>5194</v>
      </c>
      <c r="D992" s="2" t="s">
        <v>486</v>
      </c>
      <c r="E992" s="2" t="s">
        <v>487</v>
      </c>
      <c r="F992" s="2" t="s">
        <v>5468</v>
      </c>
      <c r="G992" s="2" t="s">
        <v>5469</v>
      </c>
      <c r="H992" s="2" t="s">
        <v>5470</v>
      </c>
      <c r="I992" s="2" t="s">
        <v>5734</v>
      </c>
      <c r="J992" s="2" t="s">
        <v>221</v>
      </c>
      <c r="K992" s="2" t="s">
        <v>282</v>
      </c>
      <c r="L992" s="3">
        <v>52.5</v>
      </c>
      <c r="M992" s="3">
        <v>55.13</v>
      </c>
      <c r="N992" s="3">
        <v>104.99</v>
      </c>
      <c r="O992" s="2" t="s">
        <v>223</v>
      </c>
      <c r="P992" s="2" t="s">
        <v>284</v>
      </c>
      <c r="Q992" s="2" t="s">
        <v>225</v>
      </c>
      <c r="R992" s="2" t="s">
        <v>226</v>
      </c>
      <c r="S992" s="2" t="s">
        <v>5472</v>
      </c>
      <c r="T992" s="2" t="s">
        <v>228</v>
      </c>
      <c r="U992" s="2" t="s">
        <v>489</v>
      </c>
      <c r="V992" s="2" t="s">
        <v>230</v>
      </c>
      <c r="W992" s="2" t="s">
        <v>231</v>
      </c>
      <c r="X992" s="2" t="s">
        <v>1352</v>
      </c>
      <c r="Y992" s="2" t="s">
        <v>2602</v>
      </c>
      <c r="Z992" s="4">
        <v>172</v>
      </c>
      <c r="AA992" s="4">
        <f>=ROUNDDOWN(132.307692307692,0)</f>
      </c>
      <c r="AB992" s="5">
        <v>1.3</v>
      </c>
      <c r="AC992" s="2" t="s">
        <v>226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>
        <v>24</v>
      </c>
      <c r="AQ992" s="8">
        <v>1382.05</v>
      </c>
      <c r="AR992" s="4">
        <v>27</v>
      </c>
      <c r="AS992" s="8">
        <v>1604.26</v>
      </c>
      <c r="AT992" s="7">
        <v>-0.1111</v>
      </c>
      <c r="AU992" s="7">
        <v>-0.1385</v>
      </c>
      <c r="AV992" s="4">
        <v>49</v>
      </c>
      <c r="AW992" s="8">
        <v>3065.36</v>
      </c>
      <c r="AX992" s="4">
        <v>62</v>
      </c>
      <c r="AY992" s="8">
        <v>4068.63</v>
      </c>
      <c r="AZ992" s="7">
        <v>-0.2097</v>
      </c>
      <c r="BA992" s="7">
        <v>-0.2466</v>
      </c>
      <c r="BB992" s="7">
        <v>0.4509</v>
      </c>
      <c r="BC992" s="4">
        <v>49</v>
      </c>
      <c r="BD992" s="8">
        <v>3065.36</v>
      </c>
      <c r="BE992" s="4">
        <v>62</v>
      </c>
      <c r="BF992" s="8">
        <v>4068.63</v>
      </c>
      <c r="BG992" s="7">
        <v>-0.2097</v>
      </c>
      <c r="BH992" s="7">
        <v>-0.2466</v>
      </c>
      <c r="BI992" s="7">
        <v>1</v>
      </c>
      <c r="BJ992" s="4">
        <v>24</v>
      </c>
      <c r="BK992" s="8">
        <v>1382.05</v>
      </c>
      <c r="BL992" s="2" t="s">
        <v>2216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337</v>
      </c>
      <c r="BV992" s="2" t="s">
        <v>223</v>
      </c>
      <c r="BW992" s="2" t="s">
        <v>226</v>
      </c>
      <c r="BX992" s="2" t="s">
        <v>226</v>
      </c>
      <c r="BY992" s="2" t="s">
        <v>238</v>
      </c>
      <c r="BZ992" s="2" t="s">
        <v>226</v>
      </c>
      <c r="CA992" s="4">
        <v>9</v>
      </c>
      <c r="CB992" s="8">
        <v>535.86</v>
      </c>
      <c r="CC992" s="4">
        <v>22</v>
      </c>
      <c r="CD992" s="8">
        <v>1309.88</v>
      </c>
      <c r="CE992" s="7">
        <v>-0.5909</v>
      </c>
      <c r="CF992" s="7">
        <v>-0.5909</v>
      </c>
      <c r="CG992" s="2" t="s">
        <v>239</v>
      </c>
      <c r="CH992" s="2" t="s">
        <v>223</v>
      </c>
      <c r="CI992" s="2" t="s">
        <v>401</v>
      </c>
      <c r="CJ992" s="2" t="s">
        <v>826</v>
      </c>
      <c r="CK992" s="2" t="s">
        <v>238</v>
      </c>
      <c r="CL992" s="2" t="s">
        <v>226</v>
      </c>
      <c r="CM992" s="4">
        <v>3</v>
      </c>
      <c r="CN992" s="8">
        <v>178.62</v>
      </c>
      <c r="CO992" s="4">
        <v>1</v>
      </c>
      <c r="CP992" s="8">
        <v>59.54</v>
      </c>
      <c r="CQ992" s="7">
        <v>2</v>
      </c>
      <c r="CR992" s="7">
        <v>2</v>
      </c>
      <c r="CS992" s="2" t="s">
        <v>239</v>
      </c>
      <c r="CT992" s="2" t="s">
        <v>223</v>
      </c>
      <c r="CU992" s="2" t="s">
        <v>1755</v>
      </c>
      <c r="CV992" s="2" t="s">
        <v>423</v>
      </c>
      <c r="CW992" s="2" t="s">
        <v>238</v>
      </c>
      <c r="CX992" s="2" t="s">
        <v>226</v>
      </c>
      <c r="CY992" s="4">
        <v>3</v>
      </c>
      <c r="CZ992" s="8">
        <v>181.92</v>
      </c>
      <c r="DA992" s="4"/>
      <c r="DB992" s="8"/>
      <c r="DC992" s="7"/>
      <c r="DD992" s="7"/>
      <c r="DE992" s="2" t="s">
        <v>239</v>
      </c>
      <c r="DF992" s="2" t="s">
        <v>223</v>
      </c>
      <c r="DG992" s="2" t="s">
        <v>665</v>
      </c>
      <c r="DH992" s="2" t="s">
        <v>2086</v>
      </c>
      <c r="DI992" s="2" t="s">
        <v>238</v>
      </c>
      <c r="DJ992" s="2" t="s">
        <v>226</v>
      </c>
      <c r="DK992" s="4">
        <v>4</v>
      </c>
      <c r="DL992" s="8">
        <v>195.68</v>
      </c>
      <c r="DM992" s="4"/>
      <c r="DN992" s="8"/>
      <c r="DO992" s="7"/>
      <c r="DP992" s="7"/>
      <c r="DQ992" s="2" t="s">
        <v>239</v>
      </c>
      <c r="DR992" s="2" t="s">
        <v>223</v>
      </c>
      <c r="DS992" s="2" t="s">
        <v>1755</v>
      </c>
      <c r="DT992" s="2" t="s">
        <v>310</v>
      </c>
      <c r="DU992" s="2" t="s">
        <v>238</v>
      </c>
      <c r="DV992" s="2" t="s">
        <v>226</v>
      </c>
      <c r="DW992" s="4">
        <v>2</v>
      </c>
      <c r="DX992" s="8">
        <v>115.76</v>
      </c>
      <c r="DY992" s="4">
        <v>2</v>
      </c>
      <c r="DZ992" s="8">
        <v>115.76</v>
      </c>
      <c r="EA992" s="7"/>
      <c r="EB992" s="7"/>
      <c r="EC992" s="2" t="s">
        <v>239</v>
      </c>
      <c r="ED992" s="2" t="s">
        <v>223</v>
      </c>
      <c r="EE992" s="2" t="s">
        <v>1762</v>
      </c>
      <c r="EF992" s="2" t="s">
        <v>3560</v>
      </c>
      <c r="EG992" s="2" t="s">
        <v>238</v>
      </c>
      <c r="EH992" s="2" t="s">
        <v>226</v>
      </c>
      <c r="EI992" s="4">
        <v>2</v>
      </c>
      <c r="EJ992" s="8">
        <v>119.08</v>
      </c>
      <c r="EK992" s="4">
        <v>2</v>
      </c>
      <c r="EL992" s="8">
        <v>119.08</v>
      </c>
      <c r="EM992" s="7"/>
      <c r="EN992" s="7"/>
      <c r="EO992" s="2" t="s">
        <v>239</v>
      </c>
      <c r="EP992" s="2" t="s">
        <v>223</v>
      </c>
      <c r="EQ992" s="2" t="s">
        <v>2602</v>
      </c>
      <c r="ER992" s="2" t="s">
        <v>826</v>
      </c>
      <c r="ES992" s="2" t="s">
        <v>238</v>
      </c>
      <c r="ET992" s="2" t="s">
        <v>226</v>
      </c>
      <c r="EU992" s="4">
        <v>1</v>
      </c>
      <c r="EV992" s="8">
        <v>55.13</v>
      </c>
      <c r="EW992" s="4"/>
      <c r="EX992" s="8"/>
      <c r="EY992" s="7"/>
      <c r="EZ992" s="7"/>
      <c r="FA992" s="2" t="s">
        <v>239</v>
      </c>
      <c r="FB992" s="2" t="s">
        <v>223</v>
      </c>
      <c r="FC992" s="2" t="s">
        <v>862</v>
      </c>
      <c r="FD992" s="2" t="s">
        <v>1537</v>
      </c>
      <c r="FE992" s="2" t="s">
        <v>238</v>
      </c>
      <c r="FF992" s="2" t="s">
        <v>226</v>
      </c>
      <c r="FG992" s="4"/>
      <c r="FH992" s="8"/>
      <c r="FI992" s="4"/>
      <c r="FJ992" s="8"/>
      <c r="FK992" s="7"/>
      <c r="FL992" s="7"/>
      <c r="FM992" s="2" t="s">
        <v>239</v>
      </c>
      <c r="FN992" s="2" t="s">
        <v>223</v>
      </c>
      <c r="FO992" s="2" t="s">
        <v>2602</v>
      </c>
      <c r="FP992" s="2" t="s">
        <v>226</v>
      </c>
      <c r="FQ992" s="2" t="s">
        <v>238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239</v>
      </c>
      <c r="FZ992" s="2" t="s">
        <v>223</v>
      </c>
      <c r="GA992" s="2" t="s">
        <v>661</v>
      </c>
      <c r="GB992" s="2" t="s">
        <v>226</v>
      </c>
      <c r="GC992" s="2" t="s">
        <v>238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252</v>
      </c>
      <c r="GL992" s="2" t="s">
        <v>223</v>
      </c>
      <c r="GM992" s="2" t="s">
        <v>226</v>
      </c>
      <c r="GN992" s="2" t="s">
        <v>226</v>
      </c>
      <c r="GO992" s="2" t="s">
        <v>238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239</v>
      </c>
      <c r="GX992" s="2" t="s">
        <v>223</v>
      </c>
      <c r="GY992" s="2" t="s">
        <v>921</v>
      </c>
      <c r="GZ992" s="2" t="s">
        <v>226</v>
      </c>
      <c r="HA992" s="2" t="s">
        <v>238</v>
      </c>
      <c r="HB992" s="2" t="s">
        <v>226</v>
      </c>
      <c r="HC992" s="4"/>
      <c r="HD992" s="8"/>
      <c r="HE992" s="4"/>
      <c r="HF992" s="8"/>
      <c r="HG992" s="7"/>
      <c r="HH992" s="7"/>
      <c r="HI992" s="2" t="s">
        <v>236</v>
      </c>
      <c r="HJ992" s="2" t="s">
        <v>223</v>
      </c>
      <c r="HK992" s="2" t="s">
        <v>226</v>
      </c>
      <c r="HL992" s="2" t="s">
        <v>226</v>
      </c>
      <c r="HM992" s="2" t="s">
        <v>238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236</v>
      </c>
      <c r="HV992" s="2" t="s">
        <v>223</v>
      </c>
      <c r="HW992" s="2" t="s">
        <v>226</v>
      </c>
      <c r="HX992" s="2" t="s">
        <v>226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252</v>
      </c>
      <c r="IH992" s="2" t="s">
        <v>223</v>
      </c>
      <c r="II992" s="2" t="s">
        <v>226</v>
      </c>
      <c r="IJ992" s="2" t="s">
        <v>226</v>
      </c>
      <c r="IK992" s="2" t="s">
        <v>238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252</v>
      </c>
      <c r="IT992" s="2" t="s">
        <v>223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252</v>
      </c>
      <c r="JF992" s="2" t="s">
        <v>223</v>
      </c>
      <c r="JG992" s="2" t="s">
        <v>226</v>
      </c>
      <c r="JH992" s="2" t="s">
        <v>226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252</v>
      </c>
      <c r="JR992" s="2" t="s">
        <v>223</v>
      </c>
      <c r="JS992" s="2" t="s">
        <v>226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223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252</v>
      </c>
      <c r="KP992" s="2" t="s">
        <v>223</v>
      </c>
      <c r="KQ992" s="2" t="s">
        <v>226</v>
      </c>
      <c r="KR992" s="2" t="s">
        <v>226</v>
      </c>
      <c r="KS992" s="2" t="s">
        <v>238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252</v>
      </c>
      <c r="LB992" s="2" t="s">
        <v>223</v>
      </c>
      <c r="LC992" s="2" t="s">
        <v>226</v>
      </c>
      <c r="LD992" s="2" t="s">
        <v>226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252</v>
      </c>
      <c r="LN992" s="2" t="s">
        <v>223</v>
      </c>
      <c r="LO992" s="2" t="s">
        <v>226</v>
      </c>
      <c r="LP992" s="2" t="s">
        <v>226</v>
      </c>
      <c r="LQ992" s="2" t="s">
        <v>238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226</v>
      </c>
      <c r="LZ992" s="2" t="s">
        <v>226</v>
      </c>
      <c r="MA992" s="2" t="s">
        <v>226</v>
      </c>
      <c r="MB992" s="2" t="s">
        <v>226</v>
      </c>
      <c r="MC992" s="2" t="s">
        <v>226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226</v>
      </c>
      <c r="ML992" s="2" t="s">
        <v>226</v>
      </c>
      <c r="MM992" s="2" t="s">
        <v>226</v>
      </c>
      <c r="MN992" s="2" t="s">
        <v>226</v>
      </c>
      <c r="MO992" s="2" t="s">
        <v>226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236</v>
      </c>
      <c r="MX992" s="2" t="s">
        <v>223</v>
      </c>
      <c r="MY992" s="2" t="s">
        <v>226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236</v>
      </c>
      <c r="NJ992" s="2" t="s">
        <v>223</v>
      </c>
      <c r="NK992" s="2" t="s">
        <v>226</v>
      </c>
      <c r="NL992" s="2" t="s">
        <v>226</v>
      </c>
      <c r="NM992" s="2" t="s">
        <v>238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239</v>
      </c>
      <c r="NV992" s="2" t="s">
        <v>237</v>
      </c>
      <c r="NW992" s="2" t="s">
        <v>4376</v>
      </c>
      <c r="NX992" s="2" t="s">
        <v>226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252</v>
      </c>
      <c r="OH992" s="2" t="s">
        <v>223</v>
      </c>
      <c r="OI992" s="2" t="s">
        <v>226</v>
      </c>
      <c r="OJ992" s="2" t="s">
        <v>226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252</v>
      </c>
      <c r="OT992" s="2" t="s">
        <v>223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239</v>
      </c>
      <c r="PF992" s="2" t="s">
        <v>223</v>
      </c>
      <c r="PG992" s="2" t="s">
        <v>3085</v>
      </c>
      <c r="PH992" s="2" t="s">
        <v>226</v>
      </c>
      <c r="PI992" s="2" t="s">
        <v>238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266</v>
      </c>
      <c r="QD992" s="2" t="s">
        <v>223</v>
      </c>
      <c r="QE992" s="2" t="s">
        <v>226</v>
      </c>
      <c r="QF992" s="2" t="s">
        <v>226</v>
      </c>
      <c r="QG992" s="2" t="s">
        <v>238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226</v>
      </c>
      <c r="QP992" s="2" t="s">
        <v>226</v>
      </c>
      <c r="QQ992" s="2" t="s">
        <v>226</v>
      </c>
      <c r="QR992" s="2" t="s">
        <v>226</v>
      </c>
      <c r="QS992" s="2" t="s">
        <v>226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266</v>
      </c>
      <c r="RB992" s="2" t="s">
        <v>223</v>
      </c>
      <c r="RC992" s="2" t="s">
        <v>226</v>
      </c>
      <c r="RD992" s="2" t="s">
        <v>226</v>
      </c>
      <c r="RE992" s="2" t="s">
        <v>238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252</v>
      </c>
      <c r="RN992" s="2" t="s">
        <v>223</v>
      </c>
      <c r="RO992" s="2" t="s">
        <v>226</v>
      </c>
      <c r="RP992" s="2" t="s">
        <v>226</v>
      </c>
      <c r="RQ992" s="2" t="s">
        <v>238</v>
      </c>
      <c r="RR992" s="2" t="s">
        <v>226</v>
      </c>
      <c r="RS992" s="4"/>
      <c r="RT992" s="8"/>
      <c r="RU992" s="4"/>
      <c r="RV992" s="8"/>
      <c r="RW992" s="7"/>
      <c r="RX992" s="7"/>
      <c r="RY992" s="2" t="s">
        <v>226</v>
      </c>
      <c r="RZ992" s="2" t="s">
        <v>226</v>
      </c>
      <c r="SA992" s="2" t="s">
        <v>226</v>
      </c>
      <c r="SB992" s="2" t="s">
        <v>226</v>
      </c>
      <c r="SC992" s="2" t="s">
        <v>226</v>
      </c>
      <c r="SD992" s="2" t="s">
        <v>226</v>
      </c>
      <c r="SE992" s="4">
        <v>172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</row>
    <row r="993">
      <c r="A993" s="2" t="s">
        <v>5735</v>
      </c>
      <c r="B993" s="2" t="s">
        <v>577</v>
      </c>
      <c r="C993" s="2" t="s">
        <v>5194</v>
      </c>
      <c r="D993" s="2" t="s">
        <v>486</v>
      </c>
      <c r="E993" s="2" t="s">
        <v>487</v>
      </c>
      <c r="F993" s="2" t="s">
        <v>5468</v>
      </c>
      <c r="G993" s="2" t="s">
        <v>5469</v>
      </c>
      <c r="H993" s="2" t="s">
        <v>5470</v>
      </c>
      <c r="I993" s="2" t="s">
        <v>5734</v>
      </c>
      <c r="J993" s="2" t="s">
        <v>268</v>
      </c>
      <c r="K993" s="2" t="s">
        <v>282</v>
      </c>
      <c r="L993" s="3">
        <v>62.5</v>
      </c>
      <c r="M993" s="3">
        <v>65.63</v>
      </c>
      <c r="N993" s="3">
        <v>124.99</v>
      </c>
      <c r="O993" s="2" t="s">
        <v>223</v>
      </c>
      <c r="P993" s="2" t="s">
        <v>284</v>
      </c>
      <c r="Q993" s="2" t="s">
        <v>225</v>
      </c>
      <c r="R993" s="2" t="s">
        <v>226</v>
      </c>
      <c r="S993" s="2" t="s">
        <v>5472</v>
      </c>
      <c r="T993" s="2" t="s">
        <v>228</v>
      </c>
      <c r="U993" s="2" t="s">
        <v>489</v>
      </c>
      <c r="V993" s="2" t="s">
        <v>230</v>
      </c>
      <c r="W993" s="2" t="s">
        <v>231</v>
      </c>
      <c r="X993" s="2" t="s">
        <v>1352</v>
      </c>
      <c r="Y993" s="2" t="s">
        <v>2602</v>
      </c>
      <c r="Z993" s="4">
        <v>35</v>
      </c>
      <c r="AA993" s="4">
        <f>=ROUNDDOWN(13.4615384615385,0)</f>
      </c>
      <c r="AB993" s="5">
        <v>2.6</v>
      </c>
      <c r="AC993" s="2" t="s">
        <v>226</v>
      </c>
      <c r="AD993" s="4"/>
      <c r="AE993" s="4"/>
      <c r="AF993" s="6">
        <v>65</v>
      </c>
      <c r="AG993" s="6"/>
      <c r="AH993" s="7">
        <v>0.6429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>
        <v>25</v>
      </c>
      <c r="AQ993" s="8">
        <v>1683.31</v>
      </c>
      <c r="AR993" s="4">
        <v>35</v>
      </c>
      <c r="AS993" s="8">
        <v>2464.37</v>
      </c>
      <c r="AT993" s="7">
        <v>-0.2857</v>
      </c>
      <c r="AU993" s="7">
        <v>-0.3169</v>
      </c>
      <c r="AV993" s="4" t="s">
        <v>226</v>
      </c>
      <c r="AW993" s="8" t="s">
        <v>226</v>
      </c>
      <c r="AX993" s="4" t="s">
        <v>226</v>
      </c>
      <c r="AY993" s="8" t="s">
        <v>226</v>
      </c>
      <c r="AZ993" s="7" t="s">
        <v>226</v>
      </c>
      <c r="BA993" s="7" t="s">
        <v>226</v>
      </c>
      <c r="BB993" s="7">
        <v>0.5491</v>
      </c>
      <c r="BC993" s="4" t="s">
        <v>226</v>
      </c>
      <c r="BD993" s="8" t="s">
        <v>226</v>
      </c>
      <c r="BE993" s="4" t="s">
        <v>226</v>
      </c>
      <c r="BF993" s="8" t="s">
        <v>226</v>
      </c>
      <c r="BG993" s="7" t="s">
        <v>226</v>
      </c>
      <c r="BH993" s="7" t="s">
        <v>226</v>
      </c>
      <c r="BI993" s="7" t="s">
        <v>226</v>
      </c>
      <c r="BJ993" s="4">
        <v>25</v>
      </c>
      <c r="BK993" s="8">
        <v>1683.31</v>
      </c>
      <c r="BL993" s="2" t="s">
        <v>5736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337</v>
      </c>
      <c r="BV993" s="2" t="s">
        <v>223</v>
      </c>
      <c r="BW993" s="2" t="s">
        <v>226</v>
      </c>
      <c r="BX993" s="2" t="s">
        <v>226</v>
      </c>
      <c r="BY993" s="2" t="s">
        <v>238</v>
      </c>
      <c r="BZ993" s="2" t="s">
        <v>226</v>
      </c>
      <c r="CA993" s="4">
        <v>7</v>
      </c>
      <c r="CB993" s="8">
        <v>496.16</v>
      </c>
      <c r="CC993" s="4">
        <v>24</v>
      </c>
      <c r="CD993" s="8">
        <v>1701.12</v>
      </c>
      <c r="CE993" s="7">
        <v>-0.7083</v>
      </c>
      <c r="CF993" s="7">
        <v>-0.7083</v>
      </c>
      <c r="CG993" s="2" t="s">
        <v>239</v>
      </c>
      <c r="CH993" s="2" t="s">
        <v>223</v>
      </c>
      <c r="CI993" s="2" t="s">
        <v>401</v>
      </c>
      <c r="CJ993" s="2" t="s">
        <v>3185</v>
      </c>
      <c r="CK993" s="2" t="s">
        <v>238</v>
      </c>
      <c r="CL993" s="2" t="s">
        <v>226</v>
      </c>
      <c r="CM993" s="4">
        <v>1</v>
      </c>
      <c r="CN993" s="8">
        <v>70.88</v>
      </c>
      <c r="CO993" s="4"/>
      <c r="CP993" s="8"/>
      <c r="CQ993" s="7"/>
      <c r="CR993" s="7"/>
      <c r="CS993" s="2" t="s">
        <v>239</v>
      </c>
      <c r="CT993" s="2" t="s">
        <v>223</v>
      </c>
      <c r="CU993" s="2" t="s">
        <v>1755</v>
      </c>
      <c r="CV993" s="2" t="s">
        <v>1760</v>
      </c>
      <c r="CW993" s="2" t="s">
        <v>238</v>
      </c>
      <c r="CX993" s="2" t="s">
        <v>226</v>
      </c>
      <c r="CY993" s="4">
        <v>4</v>
      </c>
      <c r="CZ993" s="8">
        <v>288.76</v>
      </c>
      <c r="DA993" s="4"/>
      <c r="DB993" s="8"/>
      <c r="DC993" s="7"/>
      <c r="DD993" s="7"/>
      <c r="DE993" s="2" t="s">
        <v>239</v>
      </c>
      <c r="DF993" s="2" t="s">
        <v>223</v>
      </c>
      <c r="DG993" s="2" t="s">
        <v>665</v>
      </c>
      <c r="DH993" s="2" t="s">
        <v>2086</v>
      </c>
      <c r="DI993" s="2" t="s">
        <v>238</v>
      </c>
      <c r="DJ993" s="2" t="s">
        <v>226</v>
      </c>
      <c r="DK993" s="4">
        <v>9</v>
      </c>
      <c r="DL993" s="8">
        <v>551.21</v>
      </c>
      <c r="DM993" s="4">
        <v>1</v>
      </c>
      <c r="DN993" s="8">
        <v>65.62</v>
      </c>
      <c r="DO993" s="7">
        <v>8</v>
      </c>
      <c r="DP993" s="7">
        <v>7.4</v>
      </c>
      <c r="DQ993" s="2" t="s">
        <v>239</v>
      </c>
      <c r="DR993" s="2" t="s">
        <v>223</v>
      </c>
      <c r="DS993" s="2" t="s">
        <v>1755</v>
      </c>
      <c r="DT993" s="2" t="s">
        <v>310</v>
      </c>
      <c r="DU993" s="2" t="s">
        <v>238</v>
      </c>
      <c r="DV993" s="2" t="s">
        <v>226</v>
      </c>
      <c r="DW993" s="4"/>
      <c r="DX993" s="8"/>
      <c r="DY993" s="4">
        <v>3</v>
      </c>
      <c r="DZ993" s="8">
        <v>206.73</v>
      </c>
      <c r="EA993" s="7">
        <v>-1</v>
      </c>
      <c r="EB993" s="7">
        <v>-1</v>
      </c>
      <c r="EC993" s="2" t="s">
        <v>239</v>
      </c>
      <c r="ED993" s="2" t="s">
        <v>223</v>
      </c>
      <c r="EE993" s="2" t="s">
        <v>1762</v>
      </c>
      <c r="EF993" s="2" t="s">
        <v>912</v>
      </c>
      <c r="EG993" s="2" t="s">
        <v>238</v>
      </c>
      <c r="EH993" s="2" t="s">
        <v>226</v>
      </c>
      <c r="EI993" s="4">
        <v>2</v>
      </c>
      <c r="EJ993" s="8">
        <v>141.76</v>
      </c>
      <c r="EK993" s="4">
        <v>6</v>
      </c>
      <c r="EL993" s="8">
        <v>425.28</v>
      </c>
      <c r="EM993" s="7">
        <v>-0.6667</v>
      </c>
      <c r="EN993" s="7">
        <v>-0.6667</v>
      </c>
      <c r="EO993" s="2" t="s">
        <v>239</v>
      </c>
      <c r="EP993" s="2" t="s">
        <v>223</v>
      </c>
      <c r="EQ993" s="2" t="s">
        <v>2602</v>
      </c>
      <c r="ER993" s="2" t="s">
        <v>826</v>
      </c>
      <c r="ES993" s="2" t="s">
        <v>238</v>
      </c>
      <c r="ET993" s="2" t="s">
        <v>226</v>
      </c>
      <c r="EU993" s="4">
        <v>1</v>
      </c>
      <c r="EV993" s="8">
        <v>65.63</v>
      </c>
      <c r="EW993" s="4"/>
      <c r="EX993" s="8"/>
      <c r="EY993" s="7"/>
      <c r="EZ993" s="7"/>
      <c r="FA993" s="2" t="s">
        <v>239</v>
      </c>
      <c r="FB993" s="2" t="s">
        <v>223</v>
      </c>
      <c r="FC993" s="2" t="s">
        <v>862</v>
      </c>
      <c r="FD993" s="2" t="s">
        <v>2860</v>
      </c>
      <c r="FE993" s="2" t="s">
        <v>238</v>
      </c>
      <c r="FF993" s="2" t="s">
        <v>226</v>
      </c>
      <c r="FG993" s="4"/>
      <c r="FH993" s="8"/>
      <c r="FI993" s="4"/>
      <c r="FJ993" s="8"/>
      <c r="FK993" s="7"/>
      <c r="FL993" s="7"/>
      <c r="FM993" s="2" t="s">
        <v>239</v>
      </c>
      <c r="FN993" s="2" t="s">
        <v>223</v>
      </c>
      <c r="FO993" s="2" t="s">
        <v>2602</v>
      </c>
      <c r="FP993" s="2" t="s">
        <v>226</v>
      </c>
      <c r="FQ993" s="2" t="s">
        <v>238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239</v>
      </c>
      <c r="FZ993" s="2" t="s">
        <v>223</v>
      </c>
      <c r="GA993" s="2" t="s">
        <v>661</v>
      </c>
      <c r="GB993" s="2" t="s">
        <v>226</v>
      </c>
      <c r="GC993" s="2" t="s">
        <v>238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252</v>
      </c>
      <c r="GL993" s="2" t="s">
        <v>223</v>
      </c>
      <c r="GM993" s="2" t="s">
        <v>226</v>
      </c>
      <c r="GN993" s="2" t="s">
        <v>226</v>
      </c>
      <c r="GO993" s="2" t="s">
        <v>238</v>
      </c>
      <c r="GP993" s="2" t="s">
        <v>226</v>
      </c>
      <c r="GQ993" s="4">
        <v>1</v>
      </c>
      <c r="GR993" s="8">
        <v>68.91</v>
      </c>
      <c r="GS993" s="4"/>
      <c r="GT993" s="8"/>
      <c r="GU993" s="7"/>
      <c r="GV993" s="7"/>
      <c r="GW993" s="2" t="s">
        <v>239</v>
      </c>
      <c r="GX993" s="2" t="s">
        <v>223</v>
      </c>
      <c r="GY993" s="2" t="s">
        <v>921</v>
      </c>
      <c r="GZ993" s="2" t="s">
        <v>896</v>
      </c>
      <c r="HA993" s="2" t="s">
        <v>238</v>
      </c>
      <c r="HB993" s="2" t="s">
        <v>226</v>
      </c>
      <c r="HC993" s="4"/>
      <c r="HD993" s="8"/>
      <c r="HE993" s="4"/>
      <c r="HF993" s="8"/>
      <c r="HG993" s="7"/>
      <c r="HH993" s="7"/>
      <c r="HI993" s="2" t="s">
        <v>236</v>
      </c>
      <c r="HJ993" s="2" t="s">
        <v>223</v>
      </c>
      <c r="HK993" s="2" t="s">
        <v>226</v>
      </c>
      <c r="HL993" s="2" t="s">
        <v>226</v>
      </c>
      <c r="HM993" s="2" t="s">
        <v>238</v>
      </c>
      <c r="HN993" s="2" t="s">
        <v>226</v>
      </c>
      <c r="HO993" s="4"/>
      <c r="HP993" s="8"/>
      <c r="HQ993" s="4"/>
      <c r="HR993" s="8"/>
      <c r="HS993" s="7"/>
      <c r="HT993" s="7"/>
      <c r="HU993" s="2" t="s">
        <v>236</v>
      </c>
      <c r="HV993" s="2" t="s">
        <v>223</v>
      </c>
      <c r="HW993" s="2" t="s">
        <v>226</v>
      </c>
      <c r="HX993" s="2" t="s">
        <v>226</v>
      </c>
      <c r="HY993" s="2" t="s">
        <v>238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252</v>
      </c>
      <c r="IH993" s="2" t="s">
        <v>223</v>
      </c>
      <c r="II993" s="2" t="s">
        <v>226</v>
      </c>
      <c r="IJ993" s="2" t="s">
        <v>226</v>
      </c>
      <c r="IK993" s="2" t="s">
        <v>238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252</v>
      </c>
      <c r="IT993" s="2" t="s">
        <v>223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252</v>
      </c>
      <c r="JF993" s="2" t="s">
        <v>223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252</v>
      </c>
      <c r="JR993" s="2" t="s">
        <v>223</v>
      </c>
      <c r="JS993" s="2" t="s">
        <v>226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223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252</v>
      </c>
      <c r="KP993" s="2" t="s">
        <v>223</v>
      </c>
      <c r="KQ993" s="2" t="s">
        <v>226</v>
      </c>
      <c r="KR993" s="2" t="s">
        <v>226</v>
      </c>
      <c r="KS993" s="2" t="s">
        <v>238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252</v>
      </c>
      <c r="LB993" s="2" t="s">
        <v>223</v>
      </c>
      <c r="LC993" s="2" t="s">
        <v>226</v>
      </c>
      <c r="LD993" s="2" t="s">
        <v>226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252</v>
      </c>
      <c r="LN993" s="2" t="s">
        <v>223</v>
      </c>
      <c r="LO993" s="2" t="s">
        <v>226</v>
      </c>
      <c r="LP993" s="2" t="s">
        <v>226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226</v>
      </c>
      <c r="LZ993" s="2" t="s">
        <v>226</v>
      </c>
      <c r="MA993" s="2" t="s">
        <v>226</v>
      </c>
      <c r="MB993" s="2" t="s">
        <v>226</v>
      </c>
      <c r="MC993" s="2" t="s">
        <v>226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226</v>
      </c>
      <c r="ML993" s="2" t="s">
        <v>226</v>
      </c>
      <c r="MM993" s="2" t="s">
        <v>226</v>
      </c>
      <c r="MN993" s="2" t="s">
        <v>226</v>
      </c>
      <c r="MO993" s="2" t="s">
        <v>226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236</v>
      </c>
      <c r="MX993" s="2" t="s">
        <v>223</v>
      </c>
      <c r="MY993" s="2" t="s">
        <v>226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/>
      <c r="NF993" s="8"/>
      <c r="NG993" s="7"/>
      <c r="NH993" s="7"/>
      <c r="NI993" s="2" t="s">
        <v>236</v>
      </c>
      <c r="NJ993" s="2" t="s">
        <v>223</v>
      </c>
      <c r="NK993" s="2" t="s">
        <v>226</v>
      </c>
      <c r="NL993" s="2" t="s">
        <v>226</v>
      </c>
      <c r="NM993" s="2" t="s">
        <v>238</v>
      </c>
      <c r="NN993" s="2" t="s">
        <v>226</v>
      </c>
      <c r="NO993" s="4"/>
      <c r="NP993" s="8"/>
      <c r="NQ993" s="4">
        <v>1</v>
      </c>
      <c r="NR993" s="8">
        <v>65.62</v>
      </c>
      <c r="NS993" s="7">
        <v>-1</v>
      </c>
      <c r="NT993" s="7">
        <v>-1</v>
      </c>
      <c r="NU993" s="2" t="s">
        <v>239</v>
      </c>
      <c r="NV993" s="2" t="s">
        <v>237</v>
      </c>
      <c r="NW993" s="2" t="s">
        <v>4376</v>
      </c>
      <c r="NX993" s="2" t="s">
        <v>3745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252</v>
      </c>
      <c r="OH993" s="2" t="s">
        <v>223</v>
      </c>
      <c r="OI993" s="2" t="s">
        <v>226</v>
      </c>
      <c r="OJ993" s="2" t="s">
        <v>226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252</v>
      </c>
      <c r="OT993" s="2" t="s">
        <v>223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239</v>
      </c>
      <c r="PF993" s="2" t="s">
        <v>223</v>
      </c>
      <c r="PG993" s="2" t="s">
        <v>3085</v>
      </c>
      <c r="PH993" s="2" t="s">
        <v>226</v>
      </c>
      <c r="PI993" s="2" t="s">
        <v>238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266</v>
      </c>
      <c r="QD993" s="2" t="s">
        <v>223</v>
      </c>
      <c r="QE993" s="2" t="s">
        <v>226</v>
      </c>
      <c r="QF993" s="2" t="s">
        <v>226</v>
      </c>
      <c r="QG993" s="2" t="s">
        <v>238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226</v>
      </c>
      <c r="QP993" s="2" t="s">
        <v>226</v>
      </c>
      <c r="QQ993" s="2" t="s">
        <v>226</v>
      </c>
      <c r="QR993" s="2" t="s">
        <v>226</v>
      </c>
      <c r="QS993" s="2" t="s">
        <v>226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266</v>
      </c>
      <c r="RB993" s="2" t="s">
        <v>223</v>
      </c>
      <c r="RC993" s="2" t="s">
        <v>226</v>
      </c>
      <c r="RD993" s="2" t="s">
        <v>226</v>
      </c>
      <c r="RE993" s="2" t="s">
        <v>238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252</v>
      </c>
      <c r="RN993" s="2" t="s">
        <v>223</v>
      </c>
      <c r="RO993" s="2" t="s">
        <v>226</v>
      </c>
      <c r="RP993" s="2" t="s">
        <v>226</v>
      </c>
      <c r="RQ993" s="2" t="s">
        <v>238</v>
      </c>
      <c r="RR993" s="2" t="s">
        <v>226</v>
      </c>
      <c r="RS993" s="4"/>
      <c r="RT993" s="8"/>
      <c r="RU993" s="4"/>
      <c r="RV993" s="8"/>
      <c r="RW993" s="7"/>
      <c r="RX993" s="7"/>
      <c r="RY993" s="2" t="s">
        <v>226</v>
      </c>
      <c r="RZ993" s="2" t="s">
        <v>226</v>
      </c>
      <c r="SA993" s="2" t="s">
        <v>226</v>
      </c>
      <c r="SB993" s="2" t="s">
        <v>226</v>
      </c>
      <c r="SC993" s="2" t="s">
        <v>226</v>
      </c>
      <c r="SD993" s="2" t="s">
        <v>226</v>
      </c>
      <c r="SE993" s="4">
        <v>35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</row>
    <row r="994">
      <c r="A994" s="2" t="s">
        <v>5737</v>
      </c>
      <c r="B994" s="2" t="s">
        <v>577</v>
      </c>
      <c r="C994" s="2" t="s">
        <v>5194</v>
      </c>
      <c r="D994" s="2" t="s">
        <v>486</v>
      </c>
      <c r="E994" s="2" t="s">
        <v>487</v>
      </c>
      <c r="F994" s="2" t="s">
        <v>4176</v>
      </c>
      <c r="G994" s="2" t="s">
        <v>5499</v>
      </c>
      <c r="H994" s="2" t="s">
        <v>5500</v>
      </c>
      <c r="I994" s="2" t="s">
        <v>5738</v>
      </c>
      <c r="J994" s="2" t="s">
        <v>221</v>
      </c>
      <c r="K994" s="2" t="s">
        <v>2273</v>
      </c>
      <c r="L994" s="3">
        <v>26.19</v>
      </c>
      <c r="M994" s="3">
        <v>27.5</v>
      </c>
      <c r="N994" s="3">
        <v>54.99</v>
      </c>
      <c r="O994" s="2" t="s">
        <v>223</v>
      </c>
      <c r="P994" s="2" t="s">
        <v>284</v>
      </c>
      <c r="Q994" s="2" t="s">
        <v>225</v>
      </c>
      <c r="R994" s="2" t="s">
        <v>226</v>
      </c>
      <c r="S994" s="2" t="s">
        <v>5502</v>
      </c>
      <c r="T994" s="2" t="s">
        <v>2721</v>
      </c>
      <c r="U994" s="2" t="s">
        <v>489</v>
      </c>
      <c r="V994" s="2" t="s">
        <v>1285</v>
      </c>
      <c r="W994" s="2" t="s">
        <v>971</v>
      </c>
      <c r="X994" s="2" t="s">
        <v>226</v>
      </c>
      <c r="Y994" s="2" t="s">
        <v>2086</v>
      </c>
      <c r="Z994" s="4">
        <v>105</v>
      </c>
      <c r="AA994" s="4">
        <f>=ROUNDDOWN(27.6315789473684,0)</f>
      </c>
      <c r="AB994" s="5">
        <v>3.8</v>
      </c>
      <c r="AC994" s="2" t="s">
        <v>226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39</v>
      </c>
      <c r="AQ994" s="8">
        <v>1150.55</v>
      </c>
      <c r="AR994" s="4"/>
      <c r="AS994" s="8"/>
      <c r="AT994" s="7"/>
      <c r="AU994" s="7"/>
      <c r="AV994" s="4">
        <v>65</v>
      </c>
      <c r="AW994" s="8">
        <v>2056.3</v>
      </c>
      <c r="AX994" s="4" t="s">
        <v>226</v>
      </c>
      <c r="AY994" s="8" t="s">
        <v>226</v>
      </c>
      <c r="AZ994" s="7" t="s">
        <v>226</v>
      </c>
      <c r="BA994" s="7" t="s">
        <v>226</v>
      </c>
      <c r="BB994" s="7">
        <v>0.5595</v>
      </c>
      <c r="BC994" s="4">
        <v>65</v>
      </c>
      <c r="BD994" s="8">
        <v>2056.3</v>
      </c>
      <c r="BE994" s="4" t="s">
        <v>226</v>
      </c>
      <c r="BF994" s="8" t="s">
        <v>226</v>
      </c>
      <c r="BG994" s="7" t="s">
        <v>226</v>
      </c>
      <c r="BH994" s="7" t="s">
        <v>226</v>
      </c>
      <c r="BI994" s="7">
        <v>1</v>
      </c>
      <c r="BJ994" s="4">
        <v>39</v>
      </c>
      <c r="BK994" s="8">
        <v>1150.55</v>
      </c>
      <c r="BL994" s="2" t="s">
        <v>5739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236</v>
      </c>
      <c r="BV994" s="2" t="s">
        <v>223</v>
      </c>
      <c r="BW994" s="2" t="s">
        <v>226</v>
      </c>
      <c r="BX994" s="2" t="s">
        <v>226</v>
      </c>
      <c r="BY994" s="2" t="s">
        <v>238</v>
      </c>
      <c r="BZ994" s="2" t="s">
        <v>226</v>
      </c>
      <c r="CA994" s="4">
        <v>18</v>
      </c>
      <c r="CB994" s="8">
        <v>534.6</v>
      </c>
      <c r="CC994" s="4"/>
      <c r="CD994" s="8"/>
      <c r="CE994" s="7"/>
      <c r="CF994" s="7"/>
      <c r="CG994" s="2" t="s">
        <v>239</v>
      </c>
      <c r="CH994" s="2" t="s">
        <v>223</v>
      </c>
      <c r="CI994" s="2" t="s">
        <v>1592</v>
      </c>
      <c r="CJ994" s="2" t="s">
        <v>3045</v>
      </c>
      <c r="CK994" s="2" t="s">
        <v>238</v>
      </c>
      <c r="CL994" s="2" t="s">
        <v>226</v>
      </c>
      <c r="CM994" s="4">
        <v>9</v>
      </c>
      <c r="CN994" s="8">
        <v>267.3</v>
      </c>
      <c r="CO994" s="4"/>
      <c r="CP994" s="8"/>
      <c r="CQ994" s="7"/>
      <c r="CR994" s="7"/>
      <c r="CS994" s="2" t="s">
        <v>239</v>
      </c>
      <c r="CT994" s="2" t="s">
        <v>223</v>
      </c>
      <c r="CU994" s="2" t="s">
        <v>1592</v>
      </c>
      <c r="CV994" s="2" t="s">
        <v>1978</v>
      </c>
      <c r="CW994" s="2" t="s">
        <v>238</v>
      </c>
      <c r="CX994" s="2" t="s">
        <v>226</v>
      </c>
      <c r="CY994" s="4">
        <v>1</v>
      </c>
      <c r="CZ994" s="8">
        <v>30.8</v>
      </c>
      <c r="DA994" s="4"/>
      <c r="DB994" s="8"/>
      <c r="DC994" s="7"/>
      <c r="DD994" s="7"/>
      <c r="DE994" s="2" t="s">
        <v>239</v>
      </c>
      <c r="DF994" s="2" t="s">
        <v>223</v>
      </c>
      <c r="DG994" s="2" t="s">
        <v>2803</v>
      </c>
      <c r="DH994" s="2" t="s">
        <v>2804</v>
      </c>
      <c r="DI994" s="2" t="s">
        <v>238</v>
      </c>
      <c r="DJ994" s="2" t="s">
        <v>226</v>
      </c>
      <c r="DK994" s="4">
        <v>1</v>
      </c>
      <c r="DL994" s="8">
        <v>22</v>
      </c>
      <c r="DM994" s="4"/>
      <c r="DN994" s="8"/>
      <c r="DO994" s="7"/>
      <c r="DP994" s="7"/>
      <c r="DQ994" s="2" t="s">
        <v>239</v>
      </c>
      <c r="DR994" s="2" t="s">
        <v>223</v>
      </c>
      <c r="DS994" s="2" t="s">
        <v>3368</v>
      </c>
      <c r="DT994" s="2" t="s">
        <v>1183</v>
      </c>
      <c r="DU994" s="2" t="s">
        <v>238</v>
      </c>
      <c r="DV994" s="2" t="s">
        <v>226</v>
      </c>
      <c r="DW994" s="4"/>
      <c r="DX994" s="8"/>
      <c r="DY994" s="4"/>
      <c r="DZ994" s="8"/>
      <c r="EA994" s="7"/>
      <c r="EB994" s="7"/>
      <c r="EC994" s="2" t="s">
        <v>239</v>
      </c>
      <c r="ED994" s="2" t="s">
        <v>223</v>
      </c>
      <c r="EE994" s="2" t="s">
        <v>876</v>
      </c>
      <c r="EF994" s="2" t="s">
        <v>386</v>
      </c>
      <c r="EG994" s="2" t="s">
        <v>238</v>
      </c>
      <c r="EH994" s="2" t="s">
        <v>226</v>
      </c>
      <c r="EI994" s="4">
        <v>1</v>
      </c>
      <c r="EJ994" s="8">
        <v>29.7</v>
      </c>
      <c r="EK994" s="4"/>
      <c r="EL994" s="8"/>
      <c r="EM994" s="7"/>
      <c r="EN994" s="7"/>
      <c r="EO994" s="2" t="s">
        <v>239</v>
      </c>
      <c r="EP994" s="2" t="s">
        <v>223</v>
      </c>
      <c r="EQ994" s="2" t="s">
        <v>2965</v>
      </c>
      <c r="ER994" s="2" t="s">
        <v>1618</v>
      </c>
      <c r="ES994" s="2" t="s">
        <v>238</v>
      </c>
      <c r="ET994" s="2" t="s">
        <v>226</v>
      </c>
      <c r="EU994" s="4">
        <v>4</v>
      </c>
      <c r="EV994" s="8">
        <v>110</v>
      </c>
      <c r="EW994" s="4"/>
      <c r="EX994" s="8"/>
      <c r="EY994" s="7"/>
      <c r="EZ994" s="7"/>
      <c r="FA994" s="2" t="s">
        <v>239</v>
      </c>
      <c r="FB994" s="2" t="s">
        <v>223</v>
      </c>
      <c r="FC994" s="2" t="s">
        <v>5504</v>
      </c>
      <c r="FD994" s="2" t="s">
        <v>839</v>
      </c>
      <c r="FE994" s="2" t="s">
        <v>238</v>
      </c>
      <c r="FF994" s="2" t="s">
        <v>226</v>
      </c>
      <c r="FG994" s="4">
        <v>1</v>
      </c>
      <c r="FH994" s="8">
        <v>51.69</v>
      </c>
      <c r="FI994" s="4"/>
      <c r="FJ994" s="8"/>
      <c r="FK994" s="7"/>
      <c r="FL994" s="7"/>
      <c r="FM994" s="2" t="s">
        <v>239</v>
      </c>
      <c r="FN994" s="2" t="s">
        <v>223</v>
      </c>
      <c r="FO994" s="2" t="s">
        <v>2086</v>
      </c>
      <c r="FP994" s="2" t="s">
        <v>2780</v>
      </c>
      <c r="FQ994" s="2" t="s">
        <v>238</v>
      </c>
      <c r="FR994" s="2" t="s">
        <v>226</v>
      </c>
      <c r="FS994" s="4">
        <v>1</v>
      </c>
      <c r="FT994" s="8">
        <v>16.19</v>
      </c>
      <c r="FU994" s="4"/>
      <c r="FV994" s="8"/>
      <c r="FW994" s="7"/>
      <c r="FX994" s="7"/>
      <c r="FY994" s="2" t="s">
        <v>239</v>
      </c>
      <c r="FZ994" s="2" t="s">
        <v>223</v>
      </c>
      <c r="GA994" s="2" t="s">
        <v>661</v>
      </c>
      <c r="GB994" s="2" t="s">
        <v>3989</v>
      </c>
      <c r="GC994" s="2" t="s">
        <v>238</v>
      </c>
      <c r="GD994" s="2" t="s">
        <v>226</v>
      </c>
      <c r="GE994" s="4"/>
      <c r="GF994" s="8"/>
      <c r="GG994" s="4"/>
      <c r="GH994" s="8"/>
      <c r="GI994" s="7"/>
      <c r="GJ994" s="7"/>
      <c r="GK994" s="2" t="s">
        <v>252</v>
      </c>
      <c r="GL994" s="2" t="s">
        <v>223</v>
      </c>
      <c r="GM994" s="2" t="s">
        <v>226</v>
      </c>
      <c r="GN994" s="2" t="s">
        <v>226</v>
      </c>
      <c r="GO994" s="2" t="s">
        <v>238</v>
      </c>
      <c r="GP994" s="2" t="s">
        <v>226</v>
      </c>
      <c r="GQ994" s="4">
        <v>1</v>
      </c>
      <c r="GR994" s="8">
        <v>28.87</v>
      </c>
      <c r="GS994" s="4"/>
      <c r="GT994" s="8"/>
      <c r="GU994" s="7"/>
      <c r="GV994" s="7"/>
      <c r="GW994" s="2" t="s">
        <v>239</v>
      </c>
      <c r="GX994" s="2" t="s">
        <v>223</v>
      </c>
      <c r="GY994" s="2" t="s">
        <v>921</v>
      </c>
      <c r="GZ994" s="2" t="s">
        <v>605</v>
      </c>
      <c r="HA994" s="2" t="s">
        <v>238</v>
      </c>
      <c r="HB994" s="2" t="s">
        <v>226</v>
      </c>
      <c r="HC994" s="4"/>
      <c r="HD994" s="8"/>
      <c r="HE994" s="4"/>
      <c r="HF994" s="8"/>
      <c r="HG994" s="7"/>
      <c r="HH994" s="7"/>
      <c r="HI994" s="2" t="s">
        <v>236</v>
      </c>
      <c r="HJ994" s="2" t="s">
        <v>223</v>
      </c>
      <c r="HK994" s="2" t="s">
        <v>226</v>
      </c>
      <c r="HL994" s="2" t="s">
        <v>226</v>
      </c>
      <c r="HM994" s="2" t="s">
        <v>238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949</v>
      </c>
      <c r="HV994" s="2" t="s">
        <v>223</v>
      </c>
      <c r="HW994" s="2" t="s">
        <v>226</v>
      </c>
      <c r="HX994" s="2" t="s">
        <v>226</v>
      </c>
      <c r="HY994" s="2" t="s">
        <v>238</v>
      </c>
      <c r="HZ994" s="2" t="s">
        <v>226</v>
      </c>
      <c r="IA994" s="4"/>
      <c r="IB994" s="8"/>
      <c r="IC994" s="4"/>
      <c r="ID994" s="8"/>
      <c r="IE994" s="7"/>
      <c r="IF994" s="7"/>
      <c r="IG994" s="2" t="s">
        <v>252</v>
      </c>
      <c r="IH994" s="2" t="s">
        <v>223</v>
      </c>
      <c r="II994" s="2" t="s">
        <v>226</v>
      </c>
      <c r="IJ994" s="2" t="s">
        <v>226</v>
      </c>
      <c r="IK994" s="2" t="s">
        <v>238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252</v>
      </c>
      <c r="IT994" s="2" t="s">
        <v>223</v>
      </c>
      <c r="IU994" s="2" t="s">
        <v>226</v>
      </c>
      <c r="IV994" s="2" t="s">
        <v>226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252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>
        <v>2</v>
      </c>
      <c r="JL994" s="8">
        <v>59.4</v>
      </c>
      <c r="JM994" s="4"/>
      <c r="JN994" s="8"/>
      <c r="JO994" s="7"/>
      <c r="JP994" s="7"/>
      <c r="JQ994" s="2" t="s">
        <v>239</v>
      </c>
      <c r="JR994" s="2" t="s">
        <v>223</v>
      </c>
      <c r="JS994" s="2" t="s">
        <v>2885</v>
      </c>
      <c r="JT994" s="2" t="s">
        <v>3048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252</v>
      </c>
      <c r="KP994" s="2" t="s">
        <v>223</v>
      </c>
      <c r="KQ994" s="2" t="s">
        <v>226</v>
      </c>
      <c r="KR994" s="2" t="s">
        <v>226</v>
      </c>
      <c r="KS994" s="2" t="s">
        <v>238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252</v>
      </c>
      <c r="LB994" s="2" t="s">
        <v>223</v>
      </c>
      <c r="LC994" s="2" t="s">
        <v>226</v>
      </c>
      <c r="LD994" s="2" t="s">
        <v>226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252</v>
      </c>
      <c r="LN994" s="2" t="s">
        <v>223</v>
      </c>
      <c r="LO994" s="2" t="s">
        <v>226</v>
      </c>
      <c r="LP994" s="2" t="s">
        <v>226</v>
      </c>
      <c r="LQ994" s="2" t="s">
        <v>238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226</v>
      </c>
      <c r="LZ994" s="2" t="s">
        <v>226</v>
      </c>
      <c r="MA994" s="2" t="s">
        <v>226</v>
      </c>
      <c r="MB994" s="2" t="s">
        <v>226</v>
      </c>
      <c r="MC994" s="2" t="s">
        <v>226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226</v>
      </c>
      <c r="ML994" s="2" t="s">
        <v>226</v>
      </c>
      <c r="MM994" s="2" t="s">
        <v>226</v>
      </c>
      <c r="MN994" s="2" t="s">
        <v>226</v>
      </c>
      <c r="MO994" s="2" t="s">
        <v>226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236</v>
      </c>
      <c r="MX994" s="2" t="s">
        <v>223</v>
      </c>
      <c r="MY994" s="2" t="s">
        <v>226</v>
      </c>
      <c r="MZ994" s="2" t="s">
        <v>226</v>
      </c>
      <c r="NA994" s="2" t="s">
        <v>238</v>
      </c>
      <c r="NB994" s="2" t="s">
        <v>226</v>
      </c>
      <c r="NC994" s="4"/>
      <c r="ND994" s="8"/>
      <c r="NE994" s="4"/>
      <c r="NF994" s="8"/>
      <c r="NG994" s="7"/>
      <c r="NH994" s="7"/>
      <c r="NI994" s="2" t="s">
        <v>236</v>
      </c>
      <c r="NJ994" s="2" t="s">
        <v>223</v>
      </c>
      <c r="NK994" s="2" t="s">
        <v>226</v>
      </c>
      <c r="NL994" s="2" t="s">
        <v>226</v>
      </c>
      <c r="NM994" s="2" t="s">
        <v>238</v>
      </c>
      <c r="NN994" s="2" t="s">
        <v>226</v>
      </c>
      <c r="NO994" s="4"/>
      <c r="NP994" s="8"/>
      <c r="NQ994" s="4"/>
      <c r="NR994" s="8"/>
      <c r="NS994" s="7"/>
      <c r="NT994" s="7"/>
      <c r="NU994" s="2" t="s">
        <v>949</v>
      </c>
      <c r="NV994" s="2" t="s">
        <v>223</v>
      </c>
      <c r="NW994" s="2" t="s">
        <v>226</v>
      </c>
      <c r="NX994" s="2" t="s">
        <v>226</v>
      </c>
      <c r="NY994" s="2" t="s">
        <v>238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239</v>
      </c>
      <c r="OH994" s="2" t="s">
        <v>237</v>
      </c>
      <c r="OI994" s="2" t="s">
        <v>671</v>
      </c>
      <c r="OJ994" s="2" t="s">
        <v>226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252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239</v>
      </c>
      <c r="PF994" s="2" t="s">
        <v>223</v>
      </c>
      <c r="PG994" s="2" t="s">
        <v>3085</v>
      </c>
      <c r="PH994" s="2" t="s">
        <v>226</v>
      </c>
      <c r="PI994" s="2" t="s">
        <v>238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226</v>
      </c>
      <c r="QD994" s="2" t="s">
        <v>226</v>
      </c>
      <c r="QE994" s="2" t="s">
        <v>226</v>
      </c>
      <c r="QF994" s="2" t="s">
        <v>226</v>
      </c>
      <c r="QG994" s="2" t="s">
        <v>226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226</v>
      </c>
      <c r="QP994" s="2" t="s">
        <v>226</v>
      </c>
      <c r="QQ994" s="2" t="s">
        <v>226</v>
      </c>
      <c r="QR994" s="2" t="s">
        <v>226</v>
      </c>
      <c r="QS994" s="2" t="s">
        <v>226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266</v>
      </c>
      <c r="RB994" s="2" t="s">
        <v>223</v>
      </c>
      <c r="RC994" s="2" t="s">
        <v>226</v>
      </c>
      <c r="RD994" s="2" t="s">
        <v>226</v>
      </c>
      <c r="RE994" s="2" t="s">
        <v>238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252</v>
      </c>
      <c r="RN994" s="2" t="s">
        <v>223</v>
      </c>
      <c r="RO994" s="2" t="s">
        <v>226</v>
      </c>
      <c r="RP994" s="2" t="s">
        <v>226</v>
      </c>
      <c r="RQ994" s="2" t="s">
        <v>238</v>
      </c>
      <c r="RR994" s="2" t="s">
        <v>226</v>
      </c>
      <c r="RS994" s="4"/>
      <c r="RT994" s="8"/>
      <c r="RU994" s="4"/>
      <c r="RV994" s="8"/>
      <c r="RW994" s="7"/>
      <c r="RX994" s="7"/>
      <c r="RY994" s="2" t="s">
        <v>226</v>
      </c>
      <c r="RZ994" s="2" t="s">
        <v>226</v>
      </c>
      <c r="SA994" s="2" t="s">
        <v>226</v>
      </c>
      <c r="SB994" s="2" t="s">
        <v>226</v>
      </c>
      <c r="SC994" s="2" t="s">
        <v>226</v>
      </c>
      <c r="SD994" s="2" t="s">
        <v>226</v>
      </c>
      <c r="SE994" s="4">
        <v>105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</row>
    <row r="995">
      <c r="A995" s="2" t="s">
        <v>5740</v>
      </c>
      <c r="B995" s="2" t="s">
        <v>577</v>
      </c>
      <c r="C995" s="2" t="s">
        <v>5194</v>
      </c>
      <c r="D995" s="2" t="s">
        <v>486</v>
      </c>
      <c r="E995" s="2" t="s">
        <v>487</v>
      </c>
      <c r="F995" s="2" t="s">
        <v>4176</v>
      </c>
      <c r="G995" s="2" t="s">
        <v>5499</v>
      </c>
      <c r="H995" s="2" t="s">
        <v>5500</v>
      </c>
      <c r="I995" s="2" t="s">
        <v>5738</v>
      </c>
      <c r="J995" s="2" t="s">
        <v>268</v>
      </c>
      <c r="K995" s="2" t="s">
        <v>2273</v>
      </c>
      <c r="L995" s="3">
        <v>30.95</v>
      </c>
      <c r="M995" s="3">
        <v>32.5</v>
      </c>
      <c r="N995" s="3">
        <v>64.99</v>
      </c>
      <c r="O995" s="2" t="s">
        <v>223</v>
      </c>
      <c r="P995" s="2" t="s">
        <v>284</v>
      </c>
      <c r="Q995" s="2" t="s">
        <v>225</v>
      </c>
      <c r="R995" s="2" t="s">
        <v>226</v>
      </c>
      <c r="S995" s="2" t="s">
        <v>5502</v>
      </c>
      <c r="T995" s="2" t="s">
        <v>2721</v>
      </c>
      <c r="U995" s="2" t="s">
        <v>489</v>
      </c>
      <c r="V995" s="2" t="s">
        <v>1285</v>
      </c>
      <c r="W995" s="2" t="s">
        <v>971</v>
      </c>
      <c r="X995" s="2" t="s">
        <v>226</v>
      </c>
      <c r="Y995" s="2" t="s">
        <v>2086</v>
      </c>
      <c r="Z995" s="4">
        <v>91</v>
      </c>
      <c r="AA995" s="4">
        <f>=ROUNDDOWN(60.6666666666667,0)</f>
      </c>
      <c r="AB995" s="5">
        <v>1.5</v>
      </c>
      <c r="AC995" s="2" t="s">
        <v>226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26</v>
      </c>
      <c r="AQ995" s="8">
        <v>905.75</v>
      </c>
      <c r="AR995" s="4"/>
      <c r="AS995" s="8"/>
      <c r="AT995" s="7"/>
      <c r="AU995" s="7"/>
      <c r="AV995" s="4" t="s">
        <v>226</v>
      </c>
      <c r="AW995" s="8" t="s">
        <v>226</v>
      </c>
      <c r="AX995" s="4" t="s">
        <v>226</v>
      </c>
      <c r="AY995" s="8" t="s">
        <v>226</v>
      </c>
      <c r="AZ995" s="7" t="s">
        <v>226</v>
      </c>
      <c r="BA995" s="7" t="s">
        <v>226</v>
      </c>
      <c r="BB995" s="7">
        <v>0.4405</v>
      </c>
      <c r="BC995" s="4" t="s">
        <v>226</v>
      </c>
      <c r="BD995" s="8" t="s">
        <v>226</v>
      </c>
      <c r="BE995" s="4" t="s">
        <v>226</v>
      </c>
      <c r="BF995" s="8" t="s">
        <v>226</v>
      </c>
      <c r="BG995" s="7" t="s">
        <v>226</v>
      </c>
      <c r="BH995" s="7" t="s">
        <v>226</v>
      </c>
      <c r="BI995" s="7" t="s">
        <v>226</v>
      </c>
      <c r="BJ995" s="4">
        <v>26</v>
      </c>
      <c r="BK995" s="8">
        <v>905.75</v>
      </c>
      <c r="BL995" s="2" t="s">
        <v>5741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236</v>
      </c>
      <c r="BV995" s="2" t="s">
        <v>223</v>
      </c>
      <c r="BW995" s="2" t="s">
        <v>226</v>
      </c>
      <c r="BX995" s="2" t="s">
        <v>226</v>
      </c>
      <c r="BY995" s="2" t="s">
        <v>238</v>
      </c>
      <c r="BZ995" s="2" t="s">
        <v>226</v>
      </c>
      <c r="CA995" s="4">
        <v>9</v>
      </c>
      <c r="CB995" s="8">
        <v>315.9</v>
      </c>
      <c r="CC995" s="4"/>
      <c r="CD995" s="8"/>
      <c r="CE995" s="7"/>
      <c r="CF995" s="7"/>
      <c r="CG995" s="2" t="s">
        <v>239</v>
      </c>
      <c r="CH995" s="2" t="s">
        <v>223</v>
      </c>
      <c r="CI995" s="2" t="s">
        <v>1592</v>
      </c>
      <c r="CJ995" s="2" t="s">
        <v>3045</v>
      </c>
      <c r="CK995" s="2" t="s">
        <v>238</v>
      </c>
      <c r="CL995" s="2" t="s">
        <v>226</v>
      </c>
      <c r="CM995" s="4">
        <v>1</v>
      </c>
      <c r="CN995" s="8">
        <v>35.1</v>
      </c>
      <c r="CO995" s="4"/>
      <c r="CP995" s="8"/>
      <c r="CQ995" s="7"/>
      <c r="CR995" s="7"/>
      <c r="CS995" s="2" t="s">
        <v>239</v>
      </c>
      <c r="CT995" s="2" t="s">
        <v>223</v>
      </c>
      <c r="CU995" s="2" t="s">
        <v>1592</v>
      </c>
      <c r="CV995" s="2" t="s">
        <v>2863</v>
      </c>
      <c r="CW995" s="2" t="s">
        <v>238</v>
      </c>
      <c r="CX995" s="2" t="s">
        <v>226</v>
      </c>
      <c r="CY995" s="4">
        <v>7</v>
      </c>
      <c r="CZ995" s="8">
        <v>254.8</v>
      </c>
      <c r="DA995" s="4"/>
      <c r="DB995" s="8"/>
      <c r="DC995" s="7"/>
      <c r="DD995" s="7"/>
      <c r="DE995" s="2" t="s">
        <v>239</v>
      </c>
      <c r="DF995" s="2" t="s">
        <v>223</v>
      </c>
      <c r="DG995" s="2" t="s">
        <v>2803</v>
      </c>
      <c r="DH995" s="2" t="s">
        <v>1327</v>
      </c>
      <c r="DI995" s="2" t="s">
        <v>238</v>
      </c>
      <c r="DJ995" s="2" t="s">
        <v>226</v>
      </c>
      <c r="DK995" s="4">
        <v>2</v>
      </c>
      <c r="DL995" s="8">
        <v>60.13</v>
      </c>
      <c r="DM995" s="4"/>
      <c r="DN995" s="8"/>
      <c r="DO995" s="7"/>
      <c r="DP995" s="7"/>
      <c r="DQ995" s="2" t="s">
        <v>239</v>
      </c>
      <c r="DR995" s="2" t="s">
        <v>223</v>
      </c>
      <c r="DS995" s="2" t="s">
        <v>3368</v>
      </c>
      <c r="DT995" s="2" t="s">
        <v>5742</v>
      </c>
      <c r="DU995" s="2" t="s">
        <v>238</v>
      </c>
      <c r="DV995" s="2" t="s">
        <v>226</v>
      </c>
      <c r="DW995" s="4">
        <v>5</v>
      </c>
      <c r="DX995" s="8">
        <v>170.6</v>
      </c>
      <c r="DY995" s="4"/>
      <c r="DZ995" s="8"/>
      <c r="EA995" s="7"/>
      <c r="EB995" s="7"/>
      <c r="EC995" s="2" t="s">
        <v>239</v>
      </c>
      <c r="ED995" s="2" t="s">
        <v>223</v>
      </c>
      <c r="EE995" s="2" t="s">
        <v>876</v>
      </c>
      <c r="EF995" s="2" t="s">
        <v>1337</v>
      </c>
      <c r="EG995" s="2" t="s">
        <v>238</v>
      </c>
      <c r="EH995" s="2" t="s">
        <v>226</v>
      </c>
      <c r="EI995" s="4"/>
      <c r="EJ995" s="8"/>
      <c r="EK995" s="4"/>
      <c r="EL995" s="8"/>
      <c r="EM995" s="7"/>
      <c r="EN995" s="7"/>
      <c r="EO995" s="2" t="s">
        <v>239</v>
      </c>
      <c r="EP995" s="2" t="s">
        <v>223</v>
      </c>
      <c r="EQ995" s="2" t="s">
        <v>2965</v>
      </c>
      <c r="ER995" s="2" t="s">
        <v>922</v>
      </c>
      <c r="ES995" s="2" t="s">
        <v>238</v>
      </c>
      <c r="ET995" s="2" t="s">
        <v>226</v>
      </c>
      <c r="EU995" s="4"/>
      <c r="EV995" s="8"/>
      <c r="EW995" s="4"/>
      <c r="EX995" s="8"/>
      <c r="EY995" s="7"/>
      <c r="EZ995" s="7"/>
      <c r="FA995" s="2" t="s">
        <v>239</v>
      </c>
      <c r="FB995" s="2" t="s">
        <v>223</v>
      </c>
      <c r="FC995" s="2" t="s">
        <v>5504</v>
      </c>
      <c r="FD995" s="2" t="s">
        <v>3066</v>
      </c>
      <c r="FE995" s="2" t="s">
        <v>238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239</v>
      </c>
      <c r="FN995" s="2" t="s">
        <v>223</v>
      </c>
      <c r="FO995" s="2" t="s">
        <v>2086</v>
      </c>
      <c r="FP995" s="2" t="s">
        <v>226</v>
      </c>
      <c r="FQ995" s="2" t="s">
        <v>238</v>
      </c>
      <c r="FR995" s="2" t="s">
        <v>226</v>
      </c>
      <c r="FS995" s="4"/>
      <c r="FT995" s="8"/>
      <c r="FU995" s="4"/>
      <c r="FV995" s="8"/>
      <c r="FW995" s="7"/>
      <c r="FX995" s="7"/>
      <c r="FY995" s="2" t="s">
        <v>239</v>
      </c>
      <c r="FZ995" s="2" t="s">
        <v>223</v>
      </c>
      <c r="GA995" s="2" t="s">
        <v>661</v>
      </c>
      <c r="GB995" s="2" t="s">
        <v>226</v>
      </c>
      <c r="GC995" s="2" t="s">
        <v>238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252</v>
      </c>
      <c r="GL995" s="2" t="s">
        <v>223</v>
      </c>
      <c r="GM995" s="2" t="s">
        <v>226</v>
      </c>
      <c r="GN995" s="2" t="s">
        <v>226</v>
      </c>
      <c r="GO995" s="2" t="s">
        <v>238</v>
      </c>
      <c r="GP995" s="2" t="s">
        <v>226</v>
      </c>
      <c r="GQ995" s="4">
        <v>1</v>
      </c>
      <c r="GR995" s="8">
        <v>34.12</v>
      </c>
      <c r="GS995" s="4"/>
      <c r="GT995" s="8"/>
      <c r="GU995" s="7"/>
      <c r="GV995" s="7"/>
      <c r="GW995" s="2" t="s">
        <v>239</v>
      </c>
      <c r="GX995" s="2" t="s">
        <v>223</v>
      </c>
      <c r="GY995" s="2" t="s">
        <v>921</v>
      </c>
      <c r="GZ995" s="2" t="s">
        <v>906</v>
      </c>
      <c r="HA995" s="2" t="s">
        <v>238</v>
      </c>
      <c r="HB995" s="2" t="s">
        <v>226</v>
      </c>
      <c r="HC995" s="4"/>
      <c r="HD995" s="8"/>
      <c r="HE995" s="4"/>
      <c r="HF995" s="8"/>
      <c r="HG995" s="7"/>
      <c r="HH995" s="7"/>
      <c r="HI995" s="2" t="s">
        <v>236</v>
      </c>
      <c r="HJ995" s="2" t="s">
        <v>223</v>
      </c>
      <c r="HK995" s="2" t="s">
        <v>226</v>
      </c>
      <c r="HL995" s="2" t="s">
        <v>226</v>
      </c>
      <c r="HM995" s="2" t="s">
        <v>238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949</v>
      </c>
      <c r="HV995" s="2" t="s">
        <v>223</v>
      </c>
      <c r="HW995" s="2" t="s">
        <v>226</v>
      </c>
      <c r="HX995" s="2" t="s">
        <v>226</v>
      </c>
      <c r="HY995" s="2" t="s">
        <v>238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252</v>
      </c>
      <c r="IH995" s="2" t="s">
        <v>223</v>
      </c>
      <c r="II995" s="2" t="s">
        <v>226</v>
      </c>
      <c r="IJ995" s="2" t="s">
        <v>226</v>
      </c>
      <c r="IK995" s="2" t="s">
        <v>238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252</v>
      </c>
      <c r="IT995" s="2" t="s">
        <v>223</v>
      </c>
      <c r="IU995" s="2" t="s">
        <v>226</v>
      </c>
      <c r="IV995" s="2" t="s">
        <v>226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252</v>
      </c>
      <c r="JF995" s="2" t="s">
        <v>223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>
        <v>1</v>
      </c>
      <c r="JL995" s="8">
        <v>35.1</v>
      </c>
      <c r="JM995" s="4"/>
      <c r="JN995" s="8"/>
      <c r="JO995" s="7"/>
      <c r="JP995" s="7"/>
      <c r="JQ995" s="2" t="s">
        <v>239</v>
      </c>
      <c r="JR995" s="2" t="s">
        <v>223</v>
      </c>
      <c r="JS995" s="2" t="s">
        <v>2885</v>
      </c>
      <c r="JT995" s="2" t="s">
        <v>2850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223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252</v>
      </c>
      <c r="KP995" s="2" t="s">
        <v>223</v>
      </c>
      <c r="KQ995" s="2" t="s">
        <v>226</v>
      </c>
      <c r="KR995" s="2" t="s">
        <v>226</v>
      </c>
      <c r="KS995" s="2" t="s">
        <v>238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252</v>
      </c>
      <c r="LB995" s="2" t="s">
        <v>223</v>
      </c>
      <c r="LC995" s="2" t="s">
        <v>226</v>
      </c>
      <c r="LD995" s="2" t="s">
        <v>226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252</v>
      </c>
      <c r="LN995" s="2" t="s">
        <v>223</v>
      </c>
      <c r="LO995" s="2" t="s">
        <v>226</v>
      </c>
      <c r="LP995" s="2" t="s">
        <v>226</v>
      </c>
      <c r="LQ995" s="2" t="s">
        <v>238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226</v>
      </c>
      <c r="LZ995" s="2" t="s">
        <v>226</v>
      </c>
      <c r="MA995" s="2" t="s">
        <v>226</v>
      </c>
      <c r="MB995" s="2" t="s">
        <v>226</v>
      </c>
      <c r="MC995" s="2" t="s">
        <v>226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226</v>
      </c>
      <c r="ML995" s="2" t="s">
        <v>226</v>
      </c>
      <c r="MM995" s="2" t="s">
        <v>226</v>
      </c>
      <c r="MN995" s="2" t="s">
        <v>226</v>
      </c>
      <c r="MO995" s="2" t="s">
        <v>226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236</v>
      </c>
      <c r="MX995" s="2" t="s">
        <v>223</v>
      </c>
      <c r="MY995" s="2" t="s">
        <v>226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/>
      <c r="NF995" s="8"/>
      <c r="NG995" s="7"/>
      <c r="NH995" s="7"/>
      <c r="NI995" s="2" t="s">
        <v>236</v>
      </c>
      <c r="NJ995" s="2" t="s">
        <v>223</v>
      </c>
      <c r="NK995" s="2" t="s">
        <v>226</v>
      </c>
      <c r="NL995" s="2" t="s">
        <v>226</v>
      </c>
      <c r="NM995" s="2" t="s">
        <v>238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949</v>
      </c>
      <c r="NV995" s="2" t="s">
        <v>223</v>
      </c>
      <c r="NW995" s="2" t="s">
        <v>226</v>
      </c>
      <c r="NX995" s="2" t="s">
        <v>226</v>
      </c>
      <c r="NY995" s="2" t="s">
        <v>238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239</v>
      </c>
      <c r="OH995" s="2" t="s">
        <v>237</v>
      </c>
      <c r="OI995" s="2" t="s">
        <v>671</v>
      </c>
      <c r="OJ995" s="2" t="s">
        <v>226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252</v>
      </c>
      <c r="OT995" s="2" t="s">
        <v>223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239</v>
      </c>
      <c r="PF995" s="2" t="s">
        <v>223</v>
      </c>
      <c r="PG995" s="2" t="s">
        <v>3085</v>
      </c>
      <c r="PH995" s="2" t="s">
        <v>226</v>
      </c>
      <c r="PI995" s="2" t="s">
        <v>238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226</v>
      </c>
      <c r="QD995" s="2" t="s">
        <v>226</v>
      </c>
      <c r="QE995" s="2" t="s">
        <v>226</v>
      </c>
      <c r="QF995" s="2" t="s">
        <v>226</v>
      </c>
      <c r="QG995" s="2" t="s">
        <v>226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226</v>
      </c>
      <c r="QP995" s="2" t="s">
        <v>226</v>
      </c>
      <c r="QQ995" s="2" t="s">
        <v>226</v>
      </c>
      <c r="QR995" s="2" t="s">
        <v>226</v>
      </c>
      <c r="QS995" s="2" t="s">
        <v>226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266</v>
      </c>
      <c r="RB995" s="2" t="s">
        <v>223</v>
      </c>
      <c r="RC995" s="2" t="s">
        <v>226</v>
      </c>
      <c r="RD995" s="2" t="s">
        <v>226</v>
      </c>
      <c r="RE995" s="2" t="s">
        <v>238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252</v>
      </c>
      <c r="RN995" s="2" t="s">
        <v>223</v>
      </c>
      <c r="RO995" s="2" t="s">
        <v>226</v>
      </c>
      <c r="RP995" s="2" t="s">
        <v>226</v>
      </c>
      <c r="RQ995" s="2" t="s">
        <v>238</v>
      </c>
      <c r="RR995" s="2" t="s">
        <v>226</v>
      </c>
      <c r="RS995" s="4"/>
      <c r="RT995" s="8"/>
      <c r="RU995" s="4"/>
      <c r="RV995" s="8"/>
      <c r="RW995" s="7"/>
      <c r="RX995" s="7"/>
      <c r="RY995" s="2" t="s">
        <v>226</v>
      </c>
      <c r="RZ995" s="2" t="s">
        <v>226</v>
      </c>
      <c r="SA995" s="2" t="s">
        <v>226</v>
      </c>
      <c r="SB995" s="2" t="s">
        <v>226</v>
      </c>
      <c r="SC995" s="2" t="s">
        <v>226</v>
      </c>
      <c r="SD995" s="2" t="s">
        <v>226</v>
      </c>
      <c r="SE995" s="4">
        <v>91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</row>
    <row r="996">
      <c r="A996" s="2" t="s">
        <v>5743</v>
      </c>
      <c r="B996" s="2" t="s">
        <v>577</v>
      </c>
      <c r="C996" s="2" t="s">
        <v>5194</v>
      </c>
      <c r="D996" s="2" t="s">
        <v>486</v>
      </c>
      <c r="E996" s="2" t="s">
        <v>487</v>
      </c>
      <c r="F996" s="2" t="s">
        <v>5455</v>
      </c>
      <c r="G996" s="2" t="s">
        <v>5475</v>
      </c>
      <c r="H996" s="2" t="s">
        <v>5476</v>
      </c>
      <c r="I996" s="2" t="s">
        <v>5744</v>
      </c>
      <c r="J996" s="2" t="s">
        <v>221</v>
      </c>
      <c r="K996" s="2" t="s">
        <v>405</v>
      </c>
      <c r="L996" s="3">
        <v>23.8</v>
      </c>
      <c r="M996" s="3">
        <v>24.99</v>
      </c>
      <c r="N996" s="3">
        <v>49.99</v>
      </c>
      <c r="O996" s="2" t="s">
        <v>223</v>
      </c>
      <c r="P996" s="2" t="s">
        <v>2226</v>
      </c>
      <c r="Q996" s="2" t="s">
        <v>225</v>
      </c>
      <c r="R996" s="2" t="s">
        <v>226</v>
      </c>
      <c r="S996" s="2" t="s">
        <v>5478</v>
      </c>
      <c r="T996" s="2" t="s">
        <v>2721</v>
      </c>
      <c r="U996" s="2" t="s">
        <v>489</v>
      </c>
      <c r="V996" s="2" t="s">
        <v>320</v>
      </c>
      <c r="W996" s="2" t="s">
        <v>971</v>
      </c>
      <c r="X996" s="2" t="s">
        <v>231</v>
      </c>
      <c r="Y996" s="2" t="s">
        <v>2764</v>
      </c>
      <c r="Z996" s="4">
        <v>92</v>
      </c>
      <c r="AA996" s="4">
        <f>=ROUNDDOWN(46,0)</f>
      </c>
      <c r="AB996" s="5">
        <v>2</v>
      </c>
      <c r="AC996" s="2" t="s">
        <v>226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16</v>
      </c>
      <c r="AQ996" s="8">
        <v>418.34</v>
      </c>
      <c r="AR996" s="4"/>
      <c r="AS996" s="8"/>
      <c r="AT996" s="7"/>
      <c r="AU996" s="7"/>
      <c r="AV996" s="4">
        <v>35</v>
      </c>
      <c r="AW996" s="8">
        <v>1001.54</v>
      </c>
      <c r="AX996" s="4" t="s">
        <v>226</v>
      </c>
      <c r="AY996" s="8" t="s">
        <v>226</v>
      </c>
      <c r="AZ996" s="7" t="s">
        <v>226</v>
      </c>
      <c r="BA996" s="7" t="s">
        <v>226</v>
      </c>
      <c r="BB996" s="7">
        <v>0.4177</v>
      </c>
      <c r="BC996" s="4">
        <v>56</v>
      </c>
      <c r="BD996" s="8">
        <v>1606.05</v>
      </c>
      <c r="BE996" s="4" t="s">
        <v>226</v>
      </c>
      <c r="BF996" s="8" t="s">
        <v>226</v>
      </c>
      <c r="BG996" s="7" t="s">
        <v>226</v>
      </c>
      <c r="BH996" s="7" t="s">
        <v>226</v>
      </c>
      <c r="BI996" s="7">
        <v>0.6236</v>
      </c>
      <c r="BJ996" s="4">
        <v>16</v>
      </c>
      <c r="BK996" s="8">
        <v>418.34</v>
      </c>
      <c r="BL996" s="2" t="s">
        <v>3779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239</v>
      </c>
      <c r="BV996" s="2" t="s">
        <v>223</v>
      </c>
      <c r="BW996" s="2" t="s">
        <v>226</v>
      </c>
      <c r="BX996" s="2" t="s">
        <v>226</v>
      </c>
      <c r="BY996" s="2" t="s">
        <v>238</v>
      </c>
      <c r="BZ996" s="2" t="s">
        <v>226</v>
      </c>
      <c r="CA996" s="4">
        <v>7</v>
      </c>
      <c r="CB996" s="8">
        <v>188.93</v>
      </c>
      <c r="CC996" s="4"/>
      <c r="CD996" s="8"/>
      <c r="CE996" s="7"/>
      <c r="CF996" s="7"/>
      <c r="CG996" s="2" t="s">
        <v>239</v>
      </c>
      <c r="CH996" s="2" t="s">
        <v>223</v>
      </c>
      <c r="CI996" s="2" t="s">
        <v>1618</v>
      </c>
      <c r="CJ996" s="2" t="s">
        <v>2812</v>
      </c>
      <c r="CK996" s="2" t="s">
        <v>238</v>
      </c>
      <c r="CL996" s="2" t="s">
        <v>226</v>
      </c>
      <c r="CM996" s="4"/>
      <c r="CN996" s="8"/>
      <c r="CO996" s="4"/>
      <c r="CP996" s="8"/>
      <c r="CQ996" s="7"/>
      <c r="CR996" s="7"/>
      <c r="CS996" s="2" t="s">
        <v>239</v>
      </c>
      <c r="CT996" s="2" t="s">
        <v>223</v>
      </c>
      <c r="CU996" s="2" t="s">
        <v>5480</v>
      </c>
      <c r="CV996" s="2" t="s">
        <v>226</v>
      </c>
      <c r="CW996" s="2" t="s">
        <v>238</v>
      </c>
      <c r="CX996" s="2" t="s">
        <v>226</v>
      </c>
      <c r="CY996" s="4"/>
      <c r="CZ996" s="8"/>
      <c r="DA996" s="4"/>
      <c r="DB996" s="8"/>
      <c r="DC996" s="7"/>
      <c r="DD996" s="7"/>
      <c r="DE996" s="2" t="s">
        <v>667</v>
      </c>
      <c r="DF996" s="2" t="s">
        <v>223</v>
      </c>
      <c r="DG996" s="2" t="s">
        <v>226</v>
      </c>
      <c r="DH996" s="2" t="s">
        <v>226</v>
      </c>
      <c r="DI996" s="2" t="s">
        <v>238</v>
      </c>
      <c r="DJ996" s="2" t="s">
        <v>226</v>
      </c>
      <c r="DK996" s="4">
        <v>6</v>
      </c>
      <c r="DL996" s="8">
        <v>149.94</v>
      </c>
      <c r="DM996" s="4"/>
      <c r="DN996" s="8"/>
      <c r="DO996" s="7"/>
      <c r="DP996" s="7"/>
      <c r="DQ996" s="2" t="s">
        <v>239</v>
      </c>
      <c r="DR996" s="2" t="s">
        <v>223</v>
      </c>
      <c r="DS996" s="2" t="s">
        <v>919</v>
      </c>
      <c r="DT996" s="2" t="s">
        <v>906</v>
      </c>
      <c r="DU996" s="2" t="s">
        <v>238</v>
      </c>
      <c r="DV996" s="2" t="s">
        <v>226</v>
      </c>
      <c r="DW996" s="4">
        <v>2</v>
      </c>
      <c r="DX996" s="8">
        <v>52.48</v>
      </c>
      <c r="DY996" s="4"/>
      <c r="DZ996" s="8"/>
      <c r="EA996" s="7"/>
      <c r="EB996" s="7"/>
      <c r="EC996" s="2" t="s">
        <v>239</v>
      </c>
      <c r="ED996" s="2" t="s">
        <v>223</v>
      </c>
      <c r="EE996" s="2" t="s">
        <v>876</v>
      </c>
      <c r="EF996" s="2" t="s">
        <v>1337</v>
      </c>
      <c r="EG996" s="2" t="s">
        <v>238</v>
      </c>
      <c r="EH996" s="2" t="s">
        <v>226</v>
      </c>
      <c r="EI996" s="4">
        <v>1</v>
      </c>
      <c r="EJ996" s="8">
        <v>26.99</v>
      </c>
      <c r="EK996" s="4"/>
      <c r="EL996" s="8"/>
      <c r="EM996" s="7"/>
      <c r="EN996" s="7"/>
      <c r="EO996" s="2" t="s">
        <v>239</v>
      </c>
      <c r="EP996" s="2" t="s">
        <v>223</v>
      </c>
      <c r="EQ996" s="2" t="s">
        <v>1618</v>
      </c>
      <c r="ER996" s="2" t="s">
        <v>896</v>
      </c>
      <c r="ES996" s="2" t="s">
        <v>238</v>
      </c>
      <c r="ET996" s="2" t="s">
        <v>226</v>
      </c>
      <c r="EU996" s="4"/>
      <c r="EV996" s="8"/>
      <c r="EW996" s="4"/>
      <c r="EX996" s="8"/>
      <c r="EY996" s="7"/>
      <c r="EZ996" s="7"/>
      <c r="FA996" s="2" t="s">
        <v>239</v>
      </c>
      <c r="FB996" s="2" t="s">
        <v>223</v>
      </c>
      <c r="FC996" s="2" t="s">
        <v>2187</v>
      </c>
      <c r="FD996" s="2" t="s">
        <v>226</v>
      </c>
      <c r="FE996" s="2" t="s">
        <v>238</v>
      </c>
      <c r="FF996" s="2" t="s">
        <v>226</v>
      </c>
      <c r="FG996" s="4"/>
      <c r="FH996" s="8"/>
      <c r="FI996" s="4"/>
      <c r="FJ996" s="8"/>
      <c r="FK996" s="7"/>
      <c r="FL996" s="7"/>
      <c r="FM996" s="2" t="s">
        <v>239</v>
      </c>
      <c r="FN996" s="2" t="s">
        <v>223</v>
      </c>
      <c r="FO996" s="2" t="s">
        <v>2187</v>
      </c>
      <c r="FP996" s="2" t="s">
        <v>226</v>
      </c>
      <c r="FQ996" s="2" t="s">
        <v>238</v>
      </c>
      <c r="FR996" s="2" t="s">
        <v>226</v>
      </c>
      <c r="FS996" s="4"/>
      <c r="FT996" s="8"/>
      <c r="FU996" s="4"/>
      <c r="FV996" s="8"/>
      <c r="FW996" s="7"/>
      <c r="FX996" s="7"/>
      <c r="FY996" s="2" t="s">
        <v>239</v>
      </c>
      <c r="FZ996" s="2" t="s">
        <v>223</v>
      </c>
      <c r="GA996" s="2" t="s">
        <v>661</v>
      </c>
      <c r="GB996" s="2" t="s">
        <v>226</v>
      </c>
      <c r="GC996" s="2" t="s">
        <v>238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252</v>
      </c>
      <c r="GL996" s="2" t="s">
        <v>223</v>
      </c>
      <c r="GM996" s="2" t="s">
        <v>226</v>
      </c>
      <c r="GN996" s="2" t="s">
        <v>226</v>
      </c>
      <c r="GO996" s="2" t="s">
        <v>238</v>
      </c>
      <c r="GP996" s="2" t="s">
        <v>226</v>
      </c>
      <c r="GQ996" s="4"/>
      <c r="GR996" s="8"/>
      <c r="GS996" s="4"/>
      <c r="GT996" s="8"/>
      <c r="GU996" s="7"/>
      <c r="GV996" s="7"/>
      <c r="GW996" s="2" t="s">
        <v>236</v>
      </c>
      <c r="GX996" s="2" t="s">
        <v>223</v>
      </c>
      <c r="GY996" s="2" t="s">
        <v>226</v>
      </c>
      <c r="GZ996" s="2" t="s">
        <v>226</v>
      </c>
      <c r="HA996" s="2" t="s">
        <v>238</v>
      </c>
      <c r="HB996" s="2" t="s">
        <v>226</v>
      </c>
      <c r="HC996" s="4"/>
      <c r="HD996" s="8"/>
      <c r="HE996" s="4"/>
      <c r="HF996" s="8"/>
      <c r="HG996" s="7"/>
      <c r="HH996" s="7"/>
      <c r="HI996" s="2" t="s">
        <v>236</v>
      </c>
      <c r="HJ996" s="2" t="s">
        <v>223</v>
      </c>
      <c r="HK996" s="2" t="s">
        <v>226</v>
      </c>
      <c r="HL996" s="2" t="s">
        <v>226</v>
      </c>
      <c r="HM996" s="2" t="s">
        <v>238</v>
      </c>
      <c r="HN996" s="2" t="s">
        <v>226</v>
      </c>
      <c r="HO996" s="4"/>
      <c r="HP996" s="8"/>
      <c r="HQ996" s="4"/>
      <c r="HR996" s="8"/>
      <c r="HS996" s="7"/>
      <c r="HT996" s="7"/>
      <c r="HU996" s="2" t="s">
        <v>949</v>
      </c>
      <c r="HV996" s="2" t="s">
        <v>223</v>
      </c>
      <c r="HW996" s="2" t="s">
        <v>226</v>
      </c>
      <c r="HX996" s="2" t="s">
        <v>226</v>
      </c>
      <c r="HY996" s="2" t="s">
        <v>238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252</v>
      </c>
      <c r="IH996" s="2" t="s">
        <v>223</v>
      </c>
      <c r="II996" s="2" t="s">
        <v>226</v>
      </c>
      <c r="IJ996" s="2" t="s">
        <v>226</v>
      </c>
      <c r="IK996" s="2" t="s">
        <v>238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252</v>
      </c>
      <c r="IT996" s="2" t="s">
        <v>223</v>
      </c>
      <c r="IU996" s="2" t="s">
        <v>226</v>
      </c>
      <c r="IV996" s="2" t="s">
        <v>226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252</v>
      </c>
      <c r="JF996" s="2" t="s">
        <v>223</v>
      </c>
      <c r="JG996" s="2" t="s">
        <v>226</v>
      </c>
      <c r="JH996" s="2" t="s">
        <v>226</v>
      </c>
      <c r="JI996" s="2" t="s">
        <v>238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252</v>
      </c>
      <c r="JR996" s="2" t="s">
        <v>223</v>
      </c>
      <c r="JS996" s="2" t="s">
        <v>226</v>
      </c>
      <c r="JT996" s="2" t="s">
        <v>226</v>
      </c>
      <c r="JU996" s="2" t="s">
        <v>238</v>
      </c>
      <c r="JV996" s="2" t="s">
        <v>226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223</v>
      </c>
      <c r="KE996" s="2" t="s">
        <v>226</v>
      </c>
      <c r="KF996" s="2" t="s">
        <v>226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252</v>
      </c>
      <c r="KP996" s="2" t="s">
        <v>223</v>
      </c>
      <c r="KQ996" s="2" t="s">
        <v>226</v>
      </c>
      <c r="KR996" s="2" t="s">
        <v>226</v>
      </c>
      <c r="KS996" s="2" t="s">
        <v>238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252</v>
      </c>
      <c r="LB996" s="2" t="s">
        <v>223</v>
      </c>
      <c r="LC996" s="2" t="s">
        <v>226</v>
      </c>
      <c r="LD996" s="2" t="s">
        <v>226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252</v>
      </c>
      <c r="LN996" s="2" t="s">
        <v>223</v>
      </c>
      <c r="LO996" s="2" t="s">
        <v>226</v>
      </c>
      <c r="LP996" s="2" t="s">
        <v>226</v>
      </c>
      <c r="LQ996" s="2" t="s">
        <v>238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226</v>
      </c>
      <c r="LZ996" s="2" t="s">
        <v>226</v>
      </c>
      <c r="MA996" s="2" t="s">
        <v>226</v>
      </c>
      <c r="MB996" s="2" t="s">
        <v>226</v>
      </c>
      <c r="MC996" s="2" t="s">
        <v>226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252</v>
      </c>
      <c r="ML996" s="2" t="s">
        <v>223</v>
      </c>
      <c r="MM996" s="2" t="s">
        <v>226</v>
      </c>
      <c r="MN996" s="2" t="s">
        <v>226</v>
      </c>
      <c r="MO996" s="2" t="s">
        <v>238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223</v>
      </c>
      <c r="MY996" s="2" t="s">
        <v>226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/>
      <c r="NF996" s="8"/>
      <c r="NG996" s="7"/>
      <c r="NH996" s="7"/>
      <c r="NI996" s="2" t="s">
        <v>226</v>
      </c>
      <c r="NJ996" s="2" t="s">
        <v>226</v>
      </c>
      <c r="NK996" s="2" t="s">
        <v>226</v>
      </c>
      <c r="NL996" s="2" t="s">
        <v>226</v>
      </c>
      <c r="NM996" s="2" t="s">
        <v>226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949</v>
      </c>
      <c r="NV996" s="2" t="s">
        <v>223</v>
      </c>
      <c r="NW996" s="2" t="s">
        <v>226</v>
      </c>
      <c r="NX996" s="2" t="s">
        <v>226</v>
      </c>
      <c r="NY996" s="2" t="s">
        <v>238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252</v>
      </c>
      <c r="OH996" s="2" t="s">
        <v>223</v>
      </c>
      <c r="OI996" s="2" t="s">
        <v>226</v>
      </c>
      <c r="OJ996" s="2" t="s">
        <v>226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252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252</v>
      </c>
      <c r="PF996" s="2" t="s">
        <v>223</v>
      </c>
      <c r="PG996" s="2" t="s">
        <v>226</v>
      </c>
      <c r="PH996" s="2" t="s">
        <v>226</v>
      </c>
      <c r="PI996" s="2" t="s">
        <v>238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226</v>
      </c>
      <c r="QD996" s="2" t="s">
        <v>226</v>
      </c>
      <c r="QE996" s="2" t="s">
        <v>226</v>
      </c>
      <c r="QF996" s="2" t="s">
        <v>226</v>
      </c>
      <c r="QG996" s="2" t="s">
        <v>226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226</v>
      </c>
      <c r="QP996" s="2" t="s">
        <v>226</v>
      </c>
      <c r="QQ996" s="2" t="s">
        <v>226</v>
      </c>
      <c r="QR996" s="2" t="s">
        <v>226</v>
      </c>
      <c r="QS996" s="2" t="s">
        <v>226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266</v>
      </c>
      <c r="RB996" s="2" t="s">
        <v>223</v>
      </c>
      <c r="RC996" s="2" t="s">
        <v>226</v>
      </c>
      <c r="RD996" s="2" t="s">
        <v>226</v>
      </c>
      <c r="RE996" s="2" t="s">
        <v>238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252</v>
      </c>
      <c r="RN996" s="2" t="s">
        <v>223</v>
      </c>
      <c r="RO996" s="2" t="s">
        <v>226</v>
      </c>
      <c r="RP996" s="2" t="s">
        <v>226</v>
      </c>
      <c r="RQ996" s="2" t="s">
        <v>238</v>
      </c>
      <c r="RR996" s="2" t="s">
        <v>226</v>
      </c>
      <c r="RS996" s="4"/>
      <c r="RT996" s="8"/>
      <c r="RU996" s="4"/>
      <c r="RV996" s="8"/>
      <c r="RW996" s="7"/>
      <c r="RX996" s="7"/>
      <c r="RY996" s="2" t="s">
        <v>226</v>
      </c>
      <c r="RZ996" s="2" t="s">
        <v>226</v>
      </c>
      <c r="SA996" s="2" t="s">
        <v>226</v>
      </c>
      <c r="SB996" s="2" t="s">
        <v>226</v>
      </c>
      <c r="SC996" s="2" t="s">
        <v>226</v>
      </c>
      <c r="SD996" s="2" t="s">
        <v>226</v>
      </c>
      <c r="SE996" s="4">
        <v>92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</row>
    <row r="997">
      <c r="A997" s="2" t="s">
        <v>5745</v>
      </c>
      <c r="B997" s="2" t="s">
        <v>577</v>
      </c>
      <c r="C997" s="2" t="s">
        <v>5194</v>
      </c>
      <c r="D997" s="2" t="s">
        <v>486</v>
      </c>
      <c r="E997" s="2" t="s">
        <v>487</v>
      </c>
      <c r="F997" s="2" t="s">
        <v>5455</v>
      </c>
      <c r="G997" s="2" t="s">
        <v>5475</v>
      </c>
      <c r="H997" s="2" t="s">
        <v>5476</v>
      </c>
      <c r="I997" s="2" t="s">
        <v>5744</v>
      </c>
      <c r="J997" s="2" t="s">
        <v>268</v>
      </c>
      <c r="K997" s="2" t="s">
        <v>405</v>
      </c>
      <c r="L997" s="3">
        <v>28.57</v>
      </c>
      <c r="M997" s="3">
        <v>30</v>
      </c>
      <c r="N997" s="3">
        <v>59.99</v>
      </c>
      <c r="O997" s="2" t="s">
        <v>223</v>
      </c>
      <c r="P997" s="2" t="s">
        <v>2226</v>
      </c>
      <c r="Q997" s="2" t="s">
        <v>225</v>
      </c>
      <c r="R997" s="2" t="s">
        <v>226</v>
      </c>
      <c r="S997" s="2" t="s">
        <v>5478</v>
      </c>
      <c r="T997" s="2" t="s">
        <v>2721</v>
      </c>
      <c r="U997" s="2" t="s">
        <v>489</v>
      </c>
      <c r="V997" s="2" t="s">
        <v>320</v>
      </c>
      <c r="W997" s="2" t="s">
        <v>971</v>
      </c>
      <c r="X997" s="2" t="s">
        <v>231</v>
      </c>
      <c r="Y997" s="2" t="s">
        <v>919</v>
      </c>
      <c r="Z997" s="4">
        <v>84</v>
      </c>
      <c r="AA997" s="4">
        <f>=ROUNDDOWN(28,0)</f>
      </c>
      <c r="AB997" s="5">
        <v>3</v>
      </c>
      <c r="AC997" s="2" t="s">
        <v>226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19</v>
      </c>
      <c r="AQ997" s="8">
        <v>583.2</v>
      </c>
      <c r="AR997" s="4"/>
      <c r="AS997" s="8"/>
      <c r="AT997" s="7"/>
      <c r="AU997" s="7"/>
      <c r="AV997" s="4" t="s">
        <v>226</v>
      </c>
      <c r="AW997" s="8" t="s">
        <v>226</v>
      </c>
      <c r="AX997" s="4" t="s">
        <v>226</v>
      </c>
      <c r="AY997" s="8" t="s">
        <v>226</v>
      </c>
      <c r="AZ997" s="7" t="s">
        <v>226</v>
      </c>
      <c r="BA997" s="7" t="s">
        <v>226</v>
      </c>
      <c r="BB997" s="7">
        <v>0.5823</v>
      </c>
      <c r="BC997" s="4" t="s">
        <v>226</v>
      </c>
      <c r="BD997" s="8" t="s">
        <v>226</v>
      </c>
      <c r="BE997" s="4" t="s">
        <v>226</v>
      </c>
      <c r="BF997" s="8" t="s">
        <v>226</v>
      </c>
      <c r="BG997" s="7" t="s">
        <v>226</v>
      </c>
      <c r="BH997" s="7" t="s">
        <v>226</v>
      </c>
      <c r="BI997" s="7" t="s">
        <v>226</v>
      </c>
      <c r="BJ997" s="4">
        <v>19</v>
      </c>
      <c r="BK997" s="8">
        <v>583.2</v>
      </c>
      <c r="BL997" s="2" t="s">
        <v>4792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239</v>
      </c>
      <c r="BV997" s="2" t="s">
        <v>223</v>
      </c>
      <c r="BW997" s="2" t="s">
        <v>226</v>
      </c>
      <c r="BX997" s="2" t="s">
        <v>226</v>
      </c>
      <c r="BY997" s="2" t="s">
        <v>238</v>
      </c>
      <c r="BZ997" s="2" t="s">
        <v>226</v>
      </c>
      <c r="CA997" s="4">
        <v>2</v>
      </c>
      <c r="CB997" s="8">
        <v>64.8</v>
      </c>
      <c r="CC997" s="4"/>
      <c r="CD997" s="8"/>
      <c r="CE997" s="7"/>
      <c r="CF997" s="7"/>
      <c r="CG997" s="2" t="s">
        <v>239</v>
      </c>
      <c r="CH997" s="2" t="s">
        <v>223</v>
      </c>
      <c r="CI997" s="2" t="s">
        <v>1618</v>
      </c>
      <c r="CJ997" s="2" t="s">
        <v>2893</v>
      </c>
      <c r="CK997" s="2" t="s">
        <v>238</v>
      </c>
      <c r="CL997" s="2" t="s">
        <v>226</v>
      </c>
      <c r="CM997" s="4">
        <v>3</v>
      </c>
      <c r="CN997" s="8">
        <v>97.2</v>
      </c>
      <c r="CO997" s="4"/>
      <c r="CP997" s="8"/>
      <c r="CQ997" s="7"/>
      <c r="CR997" s="7"/>
      <c r="CS997" s="2" t="s">
        <v>239</v>
      </c>
      <c r="CT997" s="2" t="s">
        <v>223</v>
      </c>
      <c r="CU997" s="2" t="s">
        <v>5480</v>
      </c>
      <c r="CV997" s="2" t="s">
        <v>932</v>
      </c>
      <c r="CW997" s="2" t="s">
        <v>238</v>
      </c>
      <c r="CX997" s="2" t="s">
        <v>226</v>
      </c>
      <c r="CY997" s="4"/>
      <c r="CZ997" s="8"/>
      <c r="DA997" s="4"/>
      <c r="DB997" s="8"/>
      <c r="DC997" s="7"/>
      <c r="DD997" s="7"/>
      <c r="DE997" s="2" t="s">
        <v>667</v>
      </c>
      <c r="DF997" s="2" t="s">
        <v>223</v>
      </c>
      <c r="DG997" s="2" t="s">
        <v>226</v>
      </c>
      <c r="DH997" s="2" t="s">
        <v>226</v>
      </c>
      <c r="DI997" s="2" t="s">
        <v>238</v>
      </c>
      <c r="DJ997" s="2" t="s">
        <v>226</v>
      </c>
      <c r="DK997" s="4">
        <v>8</v>
      </c>
      <c r="DL997" s="8">
        <v>229.5</v>
      </c>
      <c r="DM997" s="4"/>
      <c r="DN997" s="8"/>
      <c r="DO997" s="7"/>
      <c r="DP997" s="7"/>
      <c r="DQ997" s="2" t="s">
        <v>239</v>
      </c>
      <c r="DR997" s="2" t="s">
        <v>223</v>
      </c>
      <c r="DS997" s="2" t="s">
        <v>919</v>
      </c>
      <c r="DT997" s="2" t="s">
        <v>1328</v>
      </c>
      <c r="DU997" s="2" t="s">
        <v>238</v>
      </c>
      <c r="DV997" s="2" t="s">
        <v>226</v>
      </c>
      <c r="DW997" s="4">
        <v>3</v>
      </c>
      <c r="DX997" s="8">
        <v>94.5</v>
      </c>
      <c r="DY997" s="4"/>
      <c r="DZ997" s="8"/>
      <c r="EA997" s="7"/>
      <c r="EB997" s="7"/>
      <c r="EC997" s="2" t="s">
        <v>239</v>
      </c>
      <c r="ED997" s="2" t="s">
        <v>223</v>
      </c>
      <c r="EE997" s="2" t="s">
        <v>876</v>
      </c>
      <c r="EF997" s="2" t="s">
        <v>1436</v>
      </c>
      <c r="EG997" s="2" t="s">
        <v>238</v>
      </c>
      <c r="EH997" s="2" t="s">
        <v>226</v>
      </c>
      <c r="EI997" s="4">
        <v>3</v>
      </c>
      <c r="EJ997" s="8">
        <v>97.2</v>
      </c>
      <c r="EK997" s="4"/>
      <c r="EL997" s="8"/>
      <c r="EM997" s="7"/>
      <c r="EN997" s="7"/>
      <c r="EO997" s="2" t="s">
        <v>239</v>
      </c>
      <c r="EP997" s="2" t="s">
        <v>223</v>
      </c>
      <c r="EQ997" s="2" t="s">
        <v>1618</v>
      </c>
      <c r="ER997" s="2" t="s">
        <v>1287</v>
      </c>
      <c r="ES997" s="2" t="s">
        <v>238</v>
      </c>
      <c r="ET997" s="2" t="s">
        <v>226</v>
      </c>
      <c r="EU997" s="4"/>
      <c r="EV997" s="8"/>
      <c r="EW997" s="4"/>
      <c r="EX997" s="8"/>
      <c r="EY997" s="7"/>
      <c r="EZ997" s="7"/>
      <c r="FA997" s="2" t="s">
        <v>239</v>
      </c>
      <c r="FB997" s="2" t="s">
        <v>223</v>
      </c>
      <c r="FC997" s="2" t="s">
        <v>1618</v>
      </c>
      <c r="FD997" s="2" t="s">
        <v>226</v>
      </c>
      <c r="FE997" s="2" t="s">
        <v>238</v>
      </c>
      <c r="FF997" s="2" t="s">
        <v>226</v>
      </c>
      <c r="FG997" s="4"/>
      <c r="FH997" s="8"/>
      <c r="FI997" s="4"/>
      <c r="FJ997" s="8"/>
      <c r="FK997" s="7"/>
      <c r="FL997" s="7"/>
      <c r="FM997" s="2" t="s">
        <v>239</v>
      </c>
      <c r="FN997" s="2" t="s">
        <v>223</v>
      </c>
      <c r="FO997" s="2" t="s">
        <v>1618</v>
      </c>
      <c r="FP997" s="2" t="s">
        <v>226</v>
      </c>
      <c r="FQ997" s="2" t="s">
        <v>238</v>
      </c>
      <c r="FR997" s="2" t="s">
        <v>226</v>
      </c>
      <c r="FS997" s="4"/>
      <c r="FT997" s="8"/>
      <c r="FU997" s="4"/>
      <c r="FV997" s="8"/>
      <c r="FW997" s="7"/>
      <c r="FX997" s="7"/>
      <c r="FY997" s="2" t="s">
        <v>239</v>
      </c>
      <c r="FZ997" s="2" t="s">
        <v>223</v>
      </c>
      <c r="GA997" s="2" t="s">
        <v>661</v>
      </c>
      <c r="GB997" s="2" t="s">
        <v>226</v>
      </c>
      <c r="GC997" s="2" t="s">
        <v>238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252</v>
      </c>
      <c r="GL997" s="2" t="s">
        <v>223</v>
      </c>
      <c r="GM997" s="2" t="s">
        <v>226</v>
      </c>
      <c r="GN997" s="2" t="s">
        <v>226</v>
      </c>
      <c r="GO997" s="2" t="s">
        <v>238</v>
      </c>
      <c r="GP997" s="2" t="s">
        <v>226</v>
      </c>
      <c r="GQ997" s="4"/>
      <c r="GR997" s="8"/>
      <c r="GS997" s="4"/>
      <c r="GT997" s="8"/>
      <c r="GU997" s="7"/>
      <c r="GV997" s="7"/>
      <c r="GW997" s="2" t="s">
        <v>236</v>
      </c>
      <c r="GX997" s="2" t="s">
        <v>223</v>
      </c>
      <c r="GY997" s="2" t="s">
        <v>226</v>
      </c>
      <c r="GZ997" s="2" t="s">
        <v>226</v>
      </c>
      <c r="HA997" s="2" t="s">
        <v>238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236</v>
      </c>
      <c r="HJ997" s="2" t="s">
        <v>223</v>
      </c>
      <c r="HK997" s="2" t="s">
        <v>226</v>
      </c>
      <c r="HL997" s="2" t="s">
        <v>226</v>
      </c>
      <c r="HM997" s="2" t="s">
        <v>238</v>
      </c>
      <c r="HN997" s="2" t="s">
        <v>226</v>
      </c>
      <c r="HO997" s="4"/>
      <c r="HP997" s="8"/>
      <c r="HQ997" s="4"/>
      <c r="HR997" s="8"/>
      <c r="HS997" s="7"/>
      <c r="HT997" s="7"/>
      <c r="HU997" s="2" t="s">
        <v>949</v>
      </c>
      <c r="HV997" s="2" t="s">
        <v>223</v>
      </c>
      <c r="HW997" s="2" t="s">
        <v>226</v>
      </c>
      <c r="HX997" s="2" t="s">
        <v>226</v>
      </c>
      <c r="HY997" s="2" t="s">
        <v>238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252</v>
      </c>
      <c r="IH997" s="2" t="s">
        <v>223</v>
      </c>
      <c r="II997" s="2" t="s">
        <v>226</v>
      </c>
      <c r="IJ997" s="2" t="s">
        <v>226</v>
      </c>
      <c r="IK997" s="2" t="s">
        <v>238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252</v>
      </c>
      <c r="IT997" s="2" t="s">
        <v>223</v>
      </c>
      <c r="IU997" s="2" t="s">
        <v>226</v>
      </c>
      <c r="IV997" s="2" t="s">
        <v>226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949</v>
      </c>
      <c r="JF997" s="2" t="s">
        <v>223</v>
      </c>
      <c r="JG997" s="2" t="s">
        <v>226</v>
      </c>
      <c r="JH997" s="2" t="s">
        <v>226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252</v>
      </c>
      <c r="JR997" s="2" t="s">
        <v>223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223</v>
      </c>
      <c r="KE997" s="2" t="s">
        <v>226</v>
      </c>
      <c r="KF997" s="2" t="s">
        <v>226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252</v>
      </c>
      <c r="KP997" s="2" t="s">
        <v>223</v>
      </c>
      <c r="KQ997" s="2" t="s">
        <v>226</v>
      </c>
      <c r="KR997" s="2" t="s">
        <v>226</v>
      </c>
      <c r="KS997" s="2" t="s">
        <v>238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252</v>
      </c>
      <c r="LB997" s="2" t="s">
        <v>223</v>
      </c>
      <c r="LC997" s="2" t="s">
        <v>226</v>
      </c>
      <c r="LD997" s="2" t="s">
        <v>226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252</v>
      </c>
      <c r="LN997" s="2" t="s">
        <v>223</v>
      </c>
      <c r="LO997" s="2" t="s">
        <v>226</v>
      </c>
      <c r="LP997" s="2" t="s">
        <v>226</v>
      </c>
      <c r="LQ997" s="2" t="s">
        <v>238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226</v>
      </c>
      <c r="LZ997" s="2" t="s">
        <v>226</v>
      </c>
      <c r="MA997" s="2" t="s">
        <v>226</v>
      </c>
      <c r="MB997" s="2" t="s">
        <v>226</v>
      </c>
      <c r="MC997" s="2" t="s">
        <v>226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252</v>
      </c>
      <c r="ML997" s="2" t="s">
        <v>223</v>
      </c>
      <c r="MM997" s="2" t="s">
        <v>226</v>
      </c>
      <c r="MN997" s="2" t="s">
        <v>226</v>
      </c>
      <c r="MO997" s="2" t="s">
        <v>238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236</v>
      </c>
      <c r="MX997" s="2" t="s">
        <v>223</v>
      </c>
      <c r="MY997" s="2" t="s">
        <v>226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/>
      <c r="NF997" s="8"/>
      <c r="NG997" s="7"/>
      <c r="NH997" s="7"/>
      <c r="NI997" s="2" t="s">
        <v>226</v>
      </c>
      <c r="NJ997" s="2" t="s">
        <v>226</v>
      </c>
      <c r="NK997" s="2" t="s">
        <v>226</v>
      </c>
      <c r="NL997" s="2" t="s">
        <v>226</v>
      </c>
      <c r="NM997" s="2" t="s">
        <v>226</v>
      </c>
      <c r="NN997" s="2" t="s">
        <v>226</v>
      </c>
      <c r="NO997" s="4"/>
      <c r="NP997" s="8"/>
      <c r="NQ997" s="4"/>
      <c r="NR997" s="8"/>
      <c r="NS997" s="7"/>
      <c r="NT997" s="7"/>
      <c r="NU997" s="2" t="s">
        <v>949</v>
      </c>
      <c r="NV997" s="2" t="s">
        <v>223</v>
      </c>
      <c r="NW997" s="2" t="s">
        <v>226</v>
      </c>
      <c r="NX997" s="2" t="s">
        <v>226</v>
      </c>
      <c r="NY997" s="2" t="s">
        <v>238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252</v>
      </c>
      <c r="OH997" s="2" t="s">
        <v>223</v>
      </c>
      <c r="OI997" s="2" t="s">
        <v>226</v>
      </c>
      <c r="OJ997" s="2" t="s">
        <v>226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252</v>
      </c>
      <c r="OT997" s="2" t="s">
        <v>223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252</v>
      </c>
      <c r="PF997" s="2" t="s">
        <v>223</v>
      </c>
      <c r="PG997" s="2" t="s">
        <v>226</v>
      </c>
      <c r="PH997" s="2" t="s">
        <v>226</v>
      </c>
      <c r="PI997" s="2" t="s">
        <v>238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226</v>
      </c>
      <c r="QP997" s="2" t="s">
        <v>226</v>
      </c>
      <c r="QQ997" s="2" t="s">
        <v>226</v>
      </c>
      <c r="QR997" s="2" t="s">
        <v>226</v>
      </c>
      <c r="QS997" s="2" t="s">
        <v>226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266</v>
      </c>
      <c r="RB997" s="2" t="s">
        <v>223</v>
      </c>
      <c r="RC997" s="2" t="s">
        <v>226</v>
      </c>
      <c r="RD997" s="2" t="s">
        <v>226</v>
      </c>
      <c r="RE997" s="2" t="s">
        <v>238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252</v>
      </c>
      <c r="RN997" s="2" t="s">
        <v>223</v>
      </c>
      <c r="RO997" s="2" t="s">
        <v>226</v>
      </c>
      <c r="RP997" s="2" t="s">
        <v>226</v>
      </c>
      <c r="RQ997" s="2" t="s">
        <v>238</v>
      </c>
      <c r="RR997" s="2" t="s">
        <v>226</v>
      </c>
      <c r="RS997" s="4"/>
      <c r="RT997" s="8"/>
      <c r="RU997" s="4"/>
      <c r="RV997" s="8"/>
      <c r="RW997" s="7"/>
      <c r="RX997" s="7"/>
      <c r="RY997" s="2" t="s">
        <v>226</v>
      </c>
      <c r="RZ997" s="2" t="s">
        <v>226</v>
      </c>
      <c r="SA997" s="2" t="s">
        <v>226</v>
      </c>
      <c r="SB997" s="2" t="s">
        <v>226</v>
      </c>
      <c r="SC997" s="2" t="s">
        <v>226</v>
      </c>
      <c r="SD997" s="2" t="s">
        <v>226</v>
      </c>
      <c r="SE997" s="4">
        <v>84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</row>
    <row r="998">
      <c r="A998" s="2" t="s">
        <v>5746</v>
      </c>
      <c r="B998" s="2" t="s">
        <v>577</v>
      </c>
      <c r="C998" s="2" t="s">
        <v>5194</v>
      </c>
      <c r="D998" s="2" t="s">
        <v>486</v>
      </c>
      <c r="E998" s="2" t="s">
        <v>487</v>
      </c>
      <c r="F998" s="2" t="s">
        <v>5455</v>
      </c>
      <c r="G998" s="2" t="s">
        <v>5475</v>
      </c>
      <c r="H998" s="2" t="s">
        <v>5476</v>
      </c>
      <c r="I998" s="2" t="s">
        <v>5744</v>
      </c>
      <c r="J998" s="2" t="s">
        <v>221</v>
      </c>
      <c r="K998" s="2" t="s">
        <v>282</v>
      </c>
      <c r="L998" s="3">
        <v>23.8</v>
      </c>
      <c r="M998" s="3">
        <v>24.99</v>
      </c>
      <c r="N998" s="3">
        <v>49.99</v>
      </c>
      <c r="O998" s="2" t="s">
        <v>223</v>
      </c>
      <c r="P998" s="2" t="s">
        <v>2226</v>
      </c>
      <c r="Q998" s="2" t="s">
        <v>225</v>
      </c>
      <c r="R998" s="2" t="s">
        <v>226</v>
      </c>
      <c r="S998" s="2" t="s">
        <v>5486</v>
      </c>
      <c r="T998" s="2" t="s">
        <v>2721</v>
      </c>
      <c r="U998" s="2" t="s">
        <v>489</v>
      </c>
      <c r="V998" s="2" t="s">
        <v>320</v>
      </c>
      <c r="W998" s="2" t="s">
        <v>971</v>
      </c>
      <c r="X998" s="2" t="s">
        <v>231</v>
      </c>
      <c r="Y998" s="2" t="s">
        <v>919</v>
      </c>
      <c r="Z998" s="4">
        <v>122</v>
      </c>
      <c r="AA998" s="4">
        <f>=ROUNDDOWN(61,0)</f>
      </c>
      <c r="AB998" s="5">
        <v>2</v>
      </c>
      <c r="AC998" s="2" t="s">
        <v>226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9</v>
      </c>
      <c r="AQ998" s="8">
        <v>249.16</v>
      </c>
      <c r="AR998" s="4"/>
      <c r="AS998" s="8"/>
      <c r="AT998" s="7"/>
      <c r="AU998" s="7"/>
      <c r="AV998" s="4">
        <v>21</v>
      </c>
      <c r="AW998" s="8">
        <v>604.51</v>
      </c>
      <c r="AX998" s="4" t="s">
        <v>226</v>
      </c>
      <c r="AY998" s="8" t="s">
        <v>226</v>
      </c>
      <c r="AZ998" s="7" t="s">
        <v>226</v>
      </c>
      <c r="BA998" s="7" t="s">
        <v>226</v>
      </c>
      <c r="BB998" s="7">
        <v>0.4122</v>
      </c>
      <c r="BC998" s="4" t="s">
        <v>226</v>
      </c>
      <c r="BD998" s="8" t="s">
        <v>226</v>
      </c>
      <c r="BE998" s="4" t="s">
        <v>226</v>
      </c>
      <c r="BF998" s="8" t="s">
        <v>226</v>
      </c>
      <c r="BG998" s="7" t="s">
        <v>226</v>
      </c>
      <c r="BH998" s="7" t="s">
        <v>226</v>
      </c>
      <c r="BI998" s="7">
        <v>0.3764</v>
      </c>
      <c r="BJ998" s="4">
        <v>9</v>
      </c>
      <c r="BK998" s="8">
        <v>249.16</v>
      </c>
      <c r="BL998" s="2" t="s">
        <v>5747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239</v>
      </c>
      <c r="BV998" s="2" t="s">
        <v>223</v>
      </c>
      <c r="BW998" s="2" t="s">
        <v>226</v>
      </c>
      <c r="BX998" s="2" t="s">
        <v>226</v>
      </c>
      <c r="BY998" s="2" t="s">
        <v>238</v>
      </c>
      <c r="BZ998" s="2" t="s">
        <v>226</v>
      </c>
      <c r="CA998" s="4"/>
      <c r="CB998" s="8"/>
      <c r="CC998" s="4"/>
      <c r="CD998" s="8"/>
      <c r="CE998" s="7"/>
      <c r="CF998" s="7"/>
      <c r="CG998" s="2" t="s">
        <v>239</v>
      </c>
      <c r="CH998" s="2" t="s">
        <v>223</v>
      </c>
      <c r="CI998" s="2" t="s">
        <v>1618</v>
      </c>
      <c r="CJ998" s="2" t="s">
        <v>1305</v>
      </c>
      <c r="CK998" s="2" t="s">
        <v>238</v>
      </c>
      <c r="CL998" s="2" t="s">
        <v>226</v>
      </c>
      <c r="CM998" s="4">
        <v>2</v>
      </c>
      <c r="CN998" s="8">
        <v>53.98</v>
      </c>
      <c r="CO998" s="4"/>
      <c r="CP998" s="8"/>
      <c r="CQ998" s="7"/>
      <c r="CR998" s="7"/>
      <c r="CS998" s="2" t="s">
        <v>239</v>
      </c>
      <c r="CT998" s="2" t="s">
        <v>223</v>
      </c>
      <c r="CU998" s="2" t="s">
        <v>5480</v>
      </c>
      <c r="CV998" s="2" t="s">
        <v>3563</v>
      </c>
      <c r="CW998" s="2" t="s">
        <v>238</v>
      </c>
      <c r="CX998" s="2" t="s">
        <v>226</v>
      </c>
      <c r="CY998" s="4"/>
      <c r="CZ998" s="8"/>
      <c r="DA998" s="4"/>
      <c r="DB998" s="8"/>
      <c r="DC998" s="7"/>
      <c r="DD998" s="7"/>
      <c r="DE998" s="2" t="s">
        <v>667</v>
      </c>
      <c r="DF998" s="2" t="s">
        <v>223</v>
      </c>
      <c r="DG998" s="2" t="s">
        <v>226</v>
      </c>
      <c r="DH998" s="2" t="s">
        <v>226</v>
      </c>
      <c r="DI998" s="2" t="s">
        <v>238</v>
      </c>
      <c r="DJ998" s="2" t="s">
        <v>226</v>
      </c>
      <c r="DK998" s="4">
        <v>3</v>
      </c>
      <c r="DL998" s="8">
        <v>74.97</v>
      </c>
      <c r="DM998" s="4"/>
      <c r="DN998" s="8"/>
      <c r="DO998" s="7"/>
      <c r="DP998" s="7"/>
      <c r="DQ998" s="2" t="s">
        <v>239</v>
      </c>
      <c r="DR998" s="2" t="s">
        <v>223</v>
      </c>
      <c r="DS998" s="2" t="s">
        <v>919</v>
      </c>
      <c r="DT998" s="2" t="s">
        <v>1337</v>
      </c>
      <c r="DU998" s="2" t="s">
        <v>238</v>
      </c>
      <c r="DV998" s="2" t="s">
        <v>226</v>
      </c>
      <c r="DW998" s="4">
        <v>1</v>
      </c>
      <c r="DX998" s="8">
        <v>26.24</v>
      </c>
      <c r="DY998" s="4"/>
      <c r="DZ998" s="8"/>
      <c r="EA998" s="7"/>
      <c r="EB998" s="7"/>
      <c r="EC998" s="2" t="s">
        <v>239</v>
      </c>
      <c r="ED998" s="2" t="s">
        <v>223</v>
      </c>
      <c r="EE998" s="2" t="s">
        <v>876</v>
      </c>
      <c r="EF998" s="2" t="s">
        <v>5748</v>
      </c>
      <c r="EG998" s="2" t="s">
        <v>238</v>
      </c>
      <c r="EH998" s="2" t="s">
        <v>226</v>
      </c>
      <c r="EI998" s="4">
        <v>2</v>
      </c>
      <c r="EJ998" s="8">
        <v>53.98</v>
      </c>
      <c r="EK998" s="4"/>
      <c r="EL998" s="8"/>
      <c r="EM998" s="7"/>
      <c r="EN998" s="7"/>
      <c r="EO998" s="2" t="s">
        <v>239</v>
      </c>
      <c r="EP998" s="2" t="s">
        <v>223</v>
      </c>
      <c r="EQ998" s="2" t="s">
        <v>1618</v>
      </c>
      <c r="ER998" s="2" t="s">
        <v>2809</v>
      </c>
      <c r="ES998" s="2" t="s">
        <v>238</v>
      </c>
      <c r="ET998" s="2" t="s">
        <v>226</v>
      </c>
      <c r="EU998" s="4"/>
      <c r="EV998" s="8"/>
      <c r="EW998" s="4"/>
      <c r="EX998" s="8"/>
      <c r="EY998" s="7"/>
      <c r="EZ998" s="7"/>
      <c r="FA998" s="2" t="s">
        <v>239</v>
      </c>
      <c r="FB998" s="2" t="s">
        <v>223</v>
      </c>
      <c r="FC998" s="2" t="s">
        <v>1618</v>
      </c>
      <c r="FD998" s="2" t="s">
        <v>226</v>
      </c>
      <c r="FE998" s="2" t="s">
        <v>238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239</v>
      </c>
      <c r="FN998" s="2" t="s">
        <v>223</v>
      </c>
      <c r="FO998" s="2" t="s">
        <v>1618</v>
      </c>
      <c r="FP998" s="2" t="s">
        <v>226</v>
      </c>
      <c r="FQ998" s="2" t="s">
        <v>238</v>
      </c>
      <c r="FR998" s="2" t="s">
        <v>226</v>
      </c>
      <c r="FS998" s="4">
        <v>1</v>
      </c>
      <c r="FT998" s="8">
        <v>39.99</v>
      </c>
      <c r="FU998" s="4"/>
      <c r="FV998" s="8"/>
      <c r="FW998" s="7"/>
      <c r="FX998" s="7"/>
      <c r="FY998" s="2" t="s">
        <v>239</v>
      </c>
      <c r="FZ998" s="2" t="s">
        <v>223</v>
      </c>
      <c r="GA998" s="2" t="s">
        <v>661</v>
      </c>
      <c r="GB998" s="2" t="s">
        <v>1314</v>
      </c>
      <c r="GC998" s="2" t="s">
        <v>238</v>
      </c>
      <c r="GD998" s="2" t="s">
        <v>226</v>
      </c>
      <c r="GE998" s="4"/>
      <c r="GF998" s="8"/>
      <c r="GG998" s="4"/>
      <c r="GH998" s="8"/>
      <c r="GI998" s="7"/>
      <c r="GJ998" s="7"/>
      <c r="GK998" s="2" t="s">
        <v>252</v>
      </c>
      <c r="GL998" s="2" t="s">
        <v>223</v>
      </c>
      <c r="GM998" s="2" t="s">
        <v>226</v>
      </c>
      <c r="GN998" s="2" t="s">
        <v>226</v>
      </c>
      <c r="GO998" s="2" t="s">
        <v>238</v>
      </c>
      <c r="GP998" s="2" t="s">
        <v>226</v>
      </c>
      <c r="GQ998" s="4"/>
      <c r="GR998" s="8"/>
      <c r="GS998" s="4"/>
      <c r="GT998" s="8"/>
      <c r="GU998" s="7"/>
      <c r="GV998" s="7"/>
      <c r="GW998" s="2" t="s">
        <v>236</v>
      </c>
      <c r="GX998" s="2" t="s">
        <v>223</v>
      </c>
      <c r="GY998" s="2" t="s">
        <v>226</v>
      </c>
      <c r="GZ998" s="2" t="s">
        <v>226</v>
      </c>
      <c r="HA998" s="2" t="s">
        <v>238</v>
      </c>
      <c r="HB998" s="2" t="s">
        <v>226</v>
      </c>
      <c r="HC998" s="4"/>
      <c r="HD998" s="8"/>
      <c r="HE998" s="4"/>
      <c r="HF998" s="8"/>
      <c r="HG998" s="7"/>
      <c r="HH998" s="7"/>
      <c r="HI998" s="2" t="s">
        <v>236</v>
      </c>
      <c r="HJ998" s="2" t="s">
        <v>223</v>
      </c>
      <c r="HK998" s="2" t="s">
        <v>226</v>
      </c>
      <c r="HL998" s="2" t="s">
        <v>226</v>
      </c>
      <c r="HM998" s="2" t="s">
        <v>238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949</v>
      </c>
      <c r="HV998" s="2" t="s">
        <v>223</v>
      </c>
      <c r="HW998" s="2" t="s">
        <v>226</v>
      </c>
      <c r="HX998" s="2" t="s">
        <v>226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252</v>
      </c>
      <c r="IH998" s="2" t="s">
        <v>223</v>
      </c>
      <c r="II998" s="2" t="s">
        <v>226</v>
      </c>
      <c r="IJ998" s="2" t="s">
        <v>226</v>
      </c>
      <c r="IK998" s="2" t="s">
        <v>238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252</v>
      </c>
      <c r="IT998" s="2" t="s">
        <v>223</v>
      </c>
      <c r="IU998" s="2" t="s">
        <v>226</v>
      </c>
      <c r="IV998" s="2" t="s">
        <v>226</v>
      </c>
      <c r="IW998" s="2" t="s">
        <v>238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949</v>
      </c>
      <c r="JF998" s="2" t="s">
        <v>223</v>
      </c>
      <c r="JG998" s="2" t="s">
        <v>226</v>
      </c>
      <c r="JH998" s="2" t="s">
        <v>226</v>
      </c>
      <c r="JI998" s="2" t="s">
        <v>238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252</v>
      </c>
      <c r="JR998" s="2" t="s">
        <v>223</v>
      </c>
      <c r="JS998" s="2" t="s">
        <v>226</v>
      </c>
      <c r="JT998" s="2" t="s">
        <v>226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223</v>
      </c>
      <c r="KE998" s="2" t="s">
        <v>226</v>
      </c>
      <c r="KF998" s="2" t="s">
        <v>226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252</v>
      </c>
      <c r="KP998" s="2" t="s">
        <v>223</v>
      </c>
      <c r="KQ998" s="2" t="s">
        <v>226</v>
      </c>
      <c r="KR998" s="2" t="s">
        <v>226</v>
      </c>
      <c r="KS998" s="2" t="s">
        <v>238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252</v>
      </c>
      <c r="LB998" s="2" t="s">
        <v>223</v>
      </c>
      <c r="LC998" s="2" t="s">
        <v>226</v>
      </c>
      <c r="LD998" s="2" t="s">
        <v>226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252</v>
      </c>
      <c r="LN998" s="2" t="s">
        <v>223</v>
      </c>
      <c r="LO998" s="2" t="s">
        <v>226</v>
      </c>
      <c r="LP998" s="2" t="s">
        <v>226</v>
      </c>
      <c r="LQ998" s="2" t="s">
        <v>238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226</v>
      </c>
      <c r="LZ998" s="2" t="s">
        <v>226</v>
      </c>
      <c r="MA998" s="2" t="s">
        <v>226</v>
      </c>
      <c r="MB998" s="2" t="s">
        <v>226</v>
      </c>
      <c r="MC998" s="2" t="s">
        <v>226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252</v>
      </c>
      <c r="ML998" s="2" t="s">
        <v>223</v>
      </c>
      <c r="MM998" s="2" t="s">
        <v>226</v>
      </c>
      <c r="MN998" s="2" t="s">
        <v>226</v>
      </c>
      <c r="MO998" s="2" t="s">
        <v>238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236</v>
      </c>
      <c r="MX998" s="2" t="s">
        <v>223</v>
      </c>
      <c r="MY998" s="2" t="s">
        <v>226</v>
      </c>
      <c r="MZ998" s="2" t="s">
        <v>226</v>
      </c>
      <c r="NA998" s="2" t="s">
        <v>238</v>
      </c>
      <c r="NB998" s="2" t="s">
        <v>226</v>
      </c>
      <c r="NC998" s="4"/>
      <c r="ND998" s="8"/>
      <c r="NE998" s="4"/>
      <c r="NF998" s="8"/>
      <c r="NG998" s="7"/>
      <c r="NH998" s="7"/>
      <c r="NI998" s="2" t="s">
        <v>226</v>
      </c>
      <c r="NJ998" s="2" t="s">
        <v>226</v>
      </c>
      <c r="NK998" s="2" t="s">
        <v>226</v>
      </c>
      <c r="NL998" s="2" t="s">
        <v>226</v>
      </c>
      <c r="NM998" s="2" t="s">
        <v>226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949</v>
      </c>
      <c r="NV998" s="2" t="s">
        <v>223</v>
      </c>
      <c r="NW998" s="2" t="s">
        <v>226</v>
      </c>
      <c r="NX998" s="2" t="s">
        <v>226</v>
      </c>
      <c r="NY998" s="2" t="s">
        <v>238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252</v>
      </c>
      <c r="OH998" s="2" t="s">
        <v>223</v>
      </c>
      <c r="OI998" s="2" t="s">
        <v>226</v>
      </c>
      <c r="OJ998" s="2" t="s">
        <v>226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252</v>
      </c>
      <c r="OT998" s="2" t="s">
        <v>223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252</v>
      </c>
      <c r="PF998" s="2" t="s">
        <v>223</v>
      </c>
      <c r="PG998" s="2" t="s">
        <v>226</v>
      </c>
      <c r="PH998" s="2" t="s">
        <v>226</v>
      </c>
      <c r="PI998" s="2" t="s">
        <v>238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226</v>
      </c>
      <c r="QD998" s="2" t="s">
        <v>226</v>
      </c>
      <c r="QE998" s="2" t="s">
        <v>226</v>
      </c>
      <c r="QF998" s="2" t="s">
        <v>226</v>
      </c>
      <c r="QG998" s="2" t="s">
        <v>226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226</v>
      </c>
      <c r="QP998" s="2" t="s">
        <v>226</v>
      </c>
      <c r="QQ998" s="2" t="s">
        <v>226</v>
      </c>
      <c r="QR998" s="2" t="s">
        <v>226</v>
      </c>
      <c r="QS998" s="2" t="s">
        <v>226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266</v>
      </c>
      <c r="RB998" s="2" t="s">
        <v>223</v>
      </c>
      <c r="RC998" s="2" t="s">
        <v>226</v>
      </c>
      <c r="RD998" s="2" t="s">
        <v>226</v>
      </c>
      <c r="RE998" s="2" t="s">
        <v>238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252</v>
      </c>
      <c r="RN998" s="2" t="s">
        <v>223</v>
      </c>
      <c r="RO998" s="2" t="s">
        <v>226</v>
      </c>
      <c r="RP998" s="2" t="s">
        <v>226</v>
      </c>
      <c r="RQ998" s="2" t="s">
        <v>238</v>
      </c>
      <c r="RR998" s="2" t="s">
        <v>226</v>
      </c>
      <c r="RS998" s="4"/>
      <c r="RT998" s="8"/>
      <c r="RU998" s="4"/>
      <c r="RV998" s="8"/>
      <c r="RW998" s="7"/>
      <c r="RX998" s="7"/>
      <c r="RY998" s="2" t="s">
        <v>226</v>
      </c>
      <c r="RZ998" s="2" t="s">
        <v>226</v>
      </c>
      <c r="SA998" s="2" t="s">
        <v>226</v>
      </c>
      <c r="SB998" s="2" t="s">
        <v>226</v>
      </c>
      <c r="SC998" s="2" t="s">
        <v>226</v>
      </c>
      <c r="SD998" s="2" t="s">
        <v>226</v>
      </c>
      <c r="SE998" s="4">
        <v>122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</row>
    <row r="999">
      <c r="A999" s="2" t="s">
        <v>5749</v>
      </c>
      <c r="B999" s="2" t="s">
        <v>577</v>
      </c>
      <c r="C999" s="2" t="s">
        <v>5194</v>
      </c>
      <c r="D999" s="2" t="s">
        <v>486</v>
      </c>
      <c r="E999" s="2" t="s">
        <v>487</v>
      </c>
      <c r="F999" s="2" t="s">
        <v>5455</v>
      </c>
      <c r="G999" s="2" t="s">
        <v>5475</v>
      </c>
      <c r="H999" s="2" t="s">
        <v>5476</v>
      </c>
      <c r="I999" s="2" t="s">
        <v>5744</v>
      </c>
      <c r="J999" s="2" t="s">
        <v>268</v>
      </c>
      <c r="K999" s="2" t="s">
        <v>282</v>
      </c>
      <c r="L999" s="3">
        <v>28.57</v>
      </c>
      <c r="M999" s="3">
        <v>30</v>
      </c>
      <c r="N999" s="3">
        <v>59.99</v>
      </c>
      <c r="O999" s="2" t="s">
        <v>223</v>
      </c>
      <c r="P999" s="2" t="s">
        <v>2226</v>
      </c>
      <c r="Q999" s="2" t="s">
        <v>225</v>
      </c>
      <c r="R999" s="2" t="s">
        <v>226</v>
      </c>
      <c r="S999" s="2" t="s">
        <v>5486</v>
      </c>
      <c r="T999" s="2" t="s">
        <v>2721</v>
      </c>
      <c r="U999" s="2" t="s">
        <v>489</v>
      </c>
      <c r="V999" s="2" t="s">
        <v>320</v>
      </c>
      <c r="W999" s="2" t="s">
        <v>971</v>
      </c>
      <c r="X999" s="2" t="s">
        <v>231</v>
      </c>
      <c r="Y999" s="2" t="s">
        <v>919</v>
      </c>
      <c r="Z999" s="4">
        <v>111</v>
      </c>
      <c r="AA999" s="4">
        <f>=ROUNDDOWN(55.5,0)</f>
      </c>
      <c r="AB999" s="5">
        <v>2</v>
      </c>
      <c r="AC999" s="2" t="s">
        <v>226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>
        <v>12</v>
      </c>
      <c r="AQ999" s="8">
        <v>355.35</v>
      </c>
      <c r="AR999" s="4"/>
      <c r="AS999" s="8"/>
      <c r="AT999" s="7"/>
      <c r="AU999" s="7"/>
      <c r="AV999" s="4" t="s">
        <v>226</v>
      </c>
      <c r="AW999" s="8" t="s">
        <v>226</v>
      </c>
      <c r="AX999" s="4" t="s">
        <v>226</v>
      </c>
      <c r="AY999" s="8" t="s">
        <v>226</v>
      </c>
      <c r="AZ999" s="7" t="s">
        <v>226</v>
      </c>
      <c r="BA999" s="7" t="s">
        <v>226</v>
      </c>
      <c r="BB999" s="7">
        <v>0.5878</v>
      </c>
      <c r="BC999" s="4" t="s">
        <v>226</v>
      </c>
      <c r="BD999" s="8" t="s">
        <v>226</v>
      </c>
      <c r="BE999" s="4" t="s">
        <v>226</v>
      </c>
      <c r="BF999" s="8" t="s">
        <v>226</v>
      </c>
      <c r="BG999" s="7" t="s">
        <v>226</v>
      </c>
      <c r="BH999" s="7" t="s">
        <v>226</v>
      </c>
      <c r="BI999" s="7" t="s">
        <v>226</v>
      </c>
      <c r="BJ999" s="4">
        <v>12</v>
      </c>
      <c r="BK999" s="8">
        <v>355.35</v>
      </c>
      <c r="BL999" s="2" t="s">
        <v>5750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239</v>
      </c>
      <c r="BV999" s="2" t="s">
        <v>223</v>
      </c>
      <c r="BW999" s="2" t="s">
        <v>226</v>
      </c>
      <c r="BX999" s="2" t="s">
        <v>226</v>
      </c>
      <c r="BY999" s="2" t="s">
        <v>238</v>
      </c>
      <c r="BZ999" s="2" t="s">
        <v>226</v>
      </c>
      <c r="CA999" s="4">
        <v>1</v>
      </c>
      <c r="CB999" s="8">
        <v>32.4</v>
      </c>
      <c r="CC999" s="4"/>
      <c r="CD999" s="8"/>
      <c r="CE999" s="7"/>
      <c r="CF999" s="7"/>
      <c r="CG999" s="2" t="s">
        <v>239</v>
      </c>
      <c r="CH999" s="2" t="s">
        <v>223</v>
      </c>
      <c r="CI999" s="2" t="s">
        <v>1618</v>
      </c>
      <c r="CJ999" s="2" t="s">
        <v>1337</v>
      </c>
      <c r="CK999" s="2" t="s">
        <v>238</v>
      </c>
      <c r="CL999" s="2" t="s">
        <v>226</v>
      </c>
      <c r="CM999" s="4">
        <v>1</v>
      </c>
      <c r="CN999" s="8">
        <v>32.4</v>
      </c>
      <c r="CO999" s="4"/>
      <c r="CP999" s="8"/>
      <c r="CQ999" s="7"/>
      <c r="CR999" s="7"/>
      <c r="CS999" s="2" t="s">
        <v>239</v>
      </c>
      <c r="CT999" s="2" t="s">
        <v>223</v>
      </c>
      <c r="CU999" s="2" t="s">
        <v>5480</v>
      </c>
      <c r="CV999" s="2" t="s">
        <v>5751</v>
      </c>
      <c r="CW999" s="2" t="s">
        <v>238</v>
      </c>
      <c r="CX999" s="2" t="s">
        <v>226</v>
      </c>
      <c r="CY999" s="4"/>
      <c r="CZ999" s="8"/>
      <c r="DA999" s="4"/>
      <c r="DB999" s="8"/>
      <c r="DC999" s="7"/>
      <c r="DD999" s="7"/>
      <c r="DE999" s="2" t="s">
        <v>667</v>
      </c>
      <c r="DF999" s="2" t="s">
        <v>223</v>
      </c>
      <c r="DG999" s="2" t="s">
        <v>226</v>
      </c>
      <c r="DH999" s="2" t="s">
        <v>226</v>
      </c>
      <c r="DI999" s="2" t="s">
        <v>238</v>
      </c>
      <c r="DJ999" s="2" t="s">
        <v>226</v>
      </c>
      <c r="DK999" s="4">
        <v>6</v>
      </c>
      <c r="DL999" s="8">
        <v>180</v>
      </c>
      <c r="DM999" s="4"/>
      <c r="DN999" s="8"/>
      <c r="DO999" s="7"/>
      <c r="DP999" s="7"/>
      <c r="DQ999" s="2" t="s">
        <v>239</v>
      </c>
      <c r="DR999" s="2" t="s">
        <v>223</v>
      </c>
      <c r="DS999" s="2" t="s">
        <v>919</v>
      </c>
      <c r="DT999" s="2" t="s">
        <v>2931</v>
      </c>
      <c r="DU999" s="2" t="s">
        <v>238</v>
      </c>
      <c r="DV999" s="2" t="s">
        <v>226</v>
      </c>
      <c r="DW999" s="4">
        <v>1</v>
      </c>
      <c r="DX999" s="8">
        <v>31.5</v>
      </c>
      <c r="DY999" s="4"/>
      <c r="DZ999" s="8"/>
      <c r="EA999" s="7"/>
      <c r="EB999" s="7"/>
      <c r="EC999" s="2" t="s">
        <v>239</v>
      </c>
      <c r="ED999" s="2" t="s">
        <v>223</v>
      </c>
      <c r="EE999" s="2" t="s">
        <v>876</v>
      </c>
      <c r="EF999" s="2" t="s">
        <v>2803</v>
      </c>
      <c r="EG999" s="2" t="s">
        <v>238</v>
      </c>
      <c r="EH999" s="2" t="s">
        <v>226</v>
      </c>
      <c r="EI999" s="4">
        <v>2</v>
      </c>
      <c r="EJ999" s="8">
        <v>64.8</v>
      </c>
      <c r="EK999" s="4"/>
      <c r="EL999" s="8"/>
      <c r="EM999" s="7"/>
      <c r="EN999" s="7"/>
      <c r="EO999" s="2" t="s">
        <v>239</v>
      </c>
      <c r="EP999" s="2" t="s">
        <v>223</v>
      </c>
      <c r="EQ999" s="2" t="s">
        <v>1618</v>
      </c>
      <c r="ER999" s="2" t="s">
        <v>255</v>
      </c>
      <c r="ES999" s="2" t="s">
        <v>238</v>
      </c>
      <c r="ET999" s="2" t="s">
        <v>226</v>
      </c>
      <c r="EU999" s="4"/>
      <c r="EV999" s="8"/>
      <c r="EW999" s="4"/>
      <c r="EX999" s="8"/>
      <c r="EY999" s="7"/>
      <c r="EZ999" s="7"/>
      <c r="FA999" s="2" t="s">
        <v>239</v>
      </c>
      <c r="FB999" s="2" t="s">
        <v>223</v>
      </c>
      <c r="FC999" s="2" t="s">
        <v>1618</v>
      </c>
      <c r="FD999" s="2" t="s">
        <v>226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239</v>
      </c>
      <c r="FN999" s="2" t="s">
        <v>223</v>
      </c>
      <c r="FO999" s="2" t="s">
        <v>1618</v>
      </c>
      <c r="FP999" s="2" t="s">
        <v>226</v>
      </c>
      <c r="FQ999" s="2" t="s">
        <v>238</v>
      </c>
      <c r="FR999" s="2" t="s">
        <v>226</v>
      </c>
      <c r="FS999" s="4">
        <v>1</v>
      </c>
      <c r="FT999" s="8">
        <v>14.25</v>
      </c>
      <c r="FU999" s="4"/>
      <c r="FV999" s="8"/>
      <c r="FW999" s="7"/>
      <c r="FX999" s="7"/>
      <c r="FY999" s="2" t="s">
        <v>239</v>
      </c>
      <c r="FZ999" s="2" t="s">
        <v>223</v>
      </c>
      <c r="GA999" s="2" t="s">
        <v>661</v>
      </c>
      <c r="GB999" s="2" t="s">
        <v>3989</v>
      </c>
      <c r="GC999" s="2" t="s">
        <v>238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252</v>
      </c>
      <c r="GL999" s="2" t="s">
        <v>223</v>
      </c>
      <c r="GM999" s="2" t="s">
        <v>226</v>
      </c>
      <c r="GN999" s="2" t="s">
        <v>226</v>
      </c>
      <c r="GO999" s="2" t="s">
        <v>238</v>
      </c>
      <c r="GP999" s="2" t="s">
        <v>226</v>
      </c>
      <c r="GQ999" s="4"/>
      <c r="GR999" s="8"/>
      <c r="GS999" s="4"/>
      <c r="GT999" s="8"/>
      <c r="GU999" s="7"/>
      <c r="GV999" s="7"/>
      <c r="GW999" s="2" t="s">
        <v>236</v>
      </c>
      <c r="GX999" s="2" t="s">
        <v>223</v>
      </c>
      <c r="GY999" s="2" t="s">
        <v>226</v>
      </c>
      <c r="GZ999" s="2" t="s">
        <v>226</v>
      </c>
      <c r="HA999" s="2" t="s">
        <v>238</v>
      </c>
      <c r="HB999" s="2" t="s">
        <v>226</v>
      </c>
      <c r="HC999" s="4"/>
      <c r="HD999" s="8"/>
      <c r="HE999" s="4"/>
      <c r="HF999" s="8"/>
      <c r="HG999" s="7"/>
      <c r="HH999" s="7"/>
      <c r="HI999" s="2" t="s">
        <v>236</v>
      </c>
      <c r="HJ999" s="2" t="s">
        <v>223</v>
      </c>
      <c r="HK999" s="2" t="s">
        <v>226</v>
      </c>
      <c r="HL999" s="2" t="s">
        <v>226</v>
      </c>
      <c r="HM999" s="2" t="s">
        <v>238</v>
      </c>
      <c r="HN999" s="2" t="s">
        <v>226</v>
      </c>
      <c r="HO999" s="4"/>
      <c r="HP999" s="8"/>
      <c r="HQ999" s="4"/>
      <c r="HR999" s="8"/>
      <c r="HS999" s="7"/>
      <c r="HT999" s="7"/>
      <c r="HU999" s="2" t="s">
        <v>949</v>
      </c>
      <c r="HV999" s="2" t="s">
        <v>223</v>
      </c>
      <c r="HW999" s="2" t="s">
        <v>226</v>
      </c>
      <c r="HX999" s="2" t="s">
        <v>226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252</v>
      </c>
      <c r="IH999" s="2" t="s">
        <v>223</v>
      </c>
      <c r="II999" s="2" t="s">
        <v>226</v>
      </c>
      <c r="IJ999" s="2" t="s">
        <v>226</v>
      </c>
      <c r="IK999" s="2" t="s">
        <v>238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252</v>
      </c>
      <c r="IT999" s="2" t="s">
        <v>223</v>
      </c>
      <c r="IU999" s="2" t="s">
        <v>226</v>
      </c>
      <c r="IV999" s="2" t="s">
        <v>226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949</v>
      </c>
      <c r="JF999" s="2" t="s">
        <v>223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252</v>
      </c>
      <c r="JR999" s="2" t="s">
        <v>223</v>
      </c>
      <c r="JS999" s="2" t="s">
        <v>226</v>
      </c>
      <c r="JT999" s="2" t="s">
        <v>226</v>
      </c>
      <c r="JU999" s="2" t="s">
        <v>238</v>
      </c>
      <c r="JV999" s="2" t="s">
        <v>226</v>
      </c>
      <c r="JW999" s="4"/>
      <c r="JX999" s="8"/>
      <c r="JY999" s="4"/>
      <c r="JZ999" s="8"/>
      <c r="KA999" s="7"/>
      <c r="KB999" s="7"/>
      <c r="KC999" s="2" t="s">
        <v>236</v>
      </c>
      <c r="KD999" s="2" t="s">
        <v>223</v>
      </c>
      <c r="KE999" s="2" t="s">
        <v>226</v>
      </c>
      <c r="KF999" s="2" t="s">
        <v>226</v>
      </c>
      <c r="KG999" s="2" t="s">
        <v>238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252</v>
      </c>
      <c r="KP999" s="2" t="s">
        <v>223</v>
      </c>
      <c r="KQ999" s="2" t="s">
        <v>226</v>
      </c>
      <c r="KR999" s="2" t="s">
        <v>226</v>
      </c>
      <c r="KS999" s="2" t="s">
        <v>238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252</v>
      </c>
      <c r="LB999" s="2" t="s">
        <v>223</v>
      </c>
      <c r="LC999" s="2" t="s">
        <v>226</v>
      </c>
      <c r="LD999" s="2" t="s">
        <v>226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252</v>
      </c>
      <c r="LN999" s="2" t="s">
        <v>223</v>
      </c>
      <c r="LO999" s="2" t="s">
        <v>226</v>
      </c>
      <c r="LP999" s="2" t="s">
        <v>226</v>
      </c>
      <c r="LQ999" s="2" t="s">
        <v>238</v>
      </c>
      <c r="LR999" s="2" t="s">
        <v>226</v>
      </c>
      <c r="LS999" s="4"/>
      <c r="LT999" s="8"/>
      <c r="LU999" s="4"/>
      <c r="LV999" s="8"/>
      <c r="LW999" s="7"/>
      <c r="LX999" s="7"/>
      <c r="LY999" s="2" t="s">
        <v>226</v>
      </c>
      <c r="LZ999" s="2" t="s">
        <v>226</v>
      </c>
      <c r="MA999" s="2" t="s">
        <v>226</v>
      </c>
      <c r="MB999" s="2" t="s">
        <v>226</v>
      </c>
      <c r="MC999" s="2" t="s">
        <v>226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252</v>
      </c>
      <c r="ML999" s="2" t="s">
        <v>223</v>
      </c>
      <c r="MM999" s="2" t="s">
        <v>226</v>
      </c>
      <c r="MN999" s="2" t="s">
        <v>226</v>
      </c>
      <c r="MO999" s="2" t="s">
        <v>238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236</v>
      </c>
      <c r="MX999" s="2" t="s">
        <v>223</v>
      </c>
      <c r="MY999" s="2" t="s">
        <v>226</v>
      </c>
      <c r="MZ999" s="2" t="s">
        <v>226</v>
      </c>
      <c r="NA999" s="2" t="s">
        <v>238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226</v>
      </c>
      <c r="NJ999" s="2" t="s">
        <v>226</v>
      </c>
      <c r="NK999" s="2" t="s">
        <v>226</v>
      </c>
      <c r="NL999" s="2" t="s">
        <v>226</v>
      </c>
      <c r="NM999" s="2" t="s">
        <v>226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949</v>
      </c>
      <c r="NV999" s="2" t="s">
        <v>223</v>
      </c>
      <c r="NW999" s="2" t="s">
        <v>226</v>
      </c>
      <c r="NX999" s="2" t="s">
        <v>226</v>
      </c>
      <c r="NY999" s="2" t="s">
        <v>238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252</v>
      </c>
      <c r="OH999" s="2" t="s">
        <v>223</v>
      </c>
      <c r="OI999" s="2" t="s">
        <v>226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252</v>
      </c>
      <c r="OT999" s="2" t="s">
        <v>223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252</v>
      </c>
      <c r="PF999" s="2" t="s">
        <v>223</v>
      </c>
      <c r="PG999" s="2" t="s">
        <v>226</v>
      </c>
      <c r="PH999" s="2" t="s">
        <v>226</v>
      </c>
      <c r="PI999" s="2" t="s">
        <v>238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226</v>
      </c>
      <c r="QD999" s="2" t="s">
        <v>226</v>
      </c>
      <c r="QE999" s="2" t="s">
        <v>226</v>
      </c>
      <c r="QF999" s="2" t="s">
        <v>226</v>
      </c>
      <c r="QG999" s="2" t="s">
        <v>226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226</v>
      </c>
      <c r="QP999" s="2" t="s">
        <v>226</v>
      </c>
      <c r="QQ999" s="2" t="s">
        <v>226</v>
      </c>
      <c r="QR999" s="2" t="s">
        <v>226</v>
      </c>
      <c r="QS999" s="2" t="s">
        <v>226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266</v>
      </c>
      <c r="RB999" s="2" t="s">
        <v>223</v>
      </c>
      <c r="RC999" s="2" t="s">
        <v>226</v>
      </c>
      <c r="RD999" s="2" t="s">
        <v>226</v>
      </c>
      <c r="RE999" s="2" t="s">
        <v>238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252</v>
      </c>
      <c r="RN999" s="2" t="s">
        <v>223</v>
      </c>
      <c r="RO999" s="2" t="s">
        <v>226</v>
      </c>
      <c r="RP999" s="2" t="s">
        <v>226</v>
      </c>
      <c r="RQ999" s="2" t="s">
        <v>238</v>
      </c>
      <c r="RR999" s="2" t="s">
        <v>226</v>
      </c>
      <c r="RS999" s="4"/>
      <c r="RT999" s="8"/>
      <c r="RU999" s="4"/>
      <c r="RV999" s="8"/>
      <c r="RW999" s="7"/>
      <c r="RX999" s="7"/>
      <c r="RY999" s="2" t="s">
        <v>226</v>
      </c>
      <c r="RZ999" s="2" t="s">
        <v>226</v>
      </c>
      <c r="SA999" s="2" t="s">
        <v>226</v>
      </c>
      <c r="SB999" s="2" t="s">
        <v>226</v>
      </c>
      <c r="SC999" s="2" t="s">
        <v>226</v>
      </c>
      <c r="SD999" s="2" t="s">
        <v>226</v>
      </c>
      <c r="SE999" s="4">
        <v>111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</row>
    <row r="1000">
      <c r="A1000" s="2" t="s">
        <v>5752</v>
      </c>
      <c r="B1000" s="2" t="s">
        <v>577</v>
      </c>
      <c r="C1000" s="2" t="s">
        <v>5194</v>
      </c>
      <c r="D1000" s="2" t="s">
        <v>486</v>
      </c>
      <c r="E1000" s="2" t="s">
        <v>487</v>
      </c>
      <c r="F1000" s="2" t="s">
        <v>5507</v>
      </c>
      <c r="G1000" s="2" t="s">
        <v>5508</v>
      </c>
      <c r="H1000" s="2" t="s">
        <v>5509</v>
      </c>
      <c r="I1000" s="2" t="s">
        <v>5753</v>
      </c>
      <c r="J1000" s="2" t="s">
        <v>221</v>
      </c>
      <c r="K1000" s="2" t="s">
        <v>5511</v>
      </c>
      <c r="L1000" s="3">
        <v>26.19</v>
      </c>
      <c r="M1000" s="3">
        <v>27.5</v>
      </c>
      <c r="N1000" s="3">
        <v>54.99</v>
      </c>
      <c r="O1000" s="2" t="s">
        <v>223</v>
      </c>
      <c r="P1000" s="2" t="s">
        <v>2226</v>
      </c>
      <c r="Q1000" s="2" t="s">
        <v>225</v>
      </c>
      <c r="R1000" s="2" t="s">
        <v>226</v>
      </c>
      <c r="S1000" s="2" t="s">
        <v>5512</v>
      </c>
      <c r="T1000" s="2" t="s">
        <v>2721</v>
      </c>
      <c r="U1000" s="2" t="s">
        <v>489</v>
      </c>
      <c r="V1000" s="2" t="s">
        <v>970</v>
      </c>
      <c r="W1000" s="2" t="s">
        <v>971</v>
      </c>
      <c r="X1000" s="2" t="s">
        <v>226</v>
      </c>
      <c r="Y1000" s="2" t="s">
        <v>2764</v>
      </c>
      <c r="Z1000" s="4">
        <v>144</v>
      </c>
      <c r="AA1000" s="4">
        <f>=ROUNDDOWN(102.857142857143,0)</f>
      </c>
      <c r="AB1000" s="5">
        <v>1.4</v>
      </c>
      <c r="AC1000" s="2" t="s">
        <v>226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>
        <v>27</v>
      </c>
      <c r="AQ1000" s="8">
        <v>763.68</v>
      </c>
      <c r="AR1000" s="4"/>
      <c r="AS1000" s="8"/>
      <c r="AT1000" s="7"/>
      <c r="AU1000" s="7"/>
      <c r="AV1000" s="4">
        <v>51</v>
      </c>
      <c r="AW1000" s="8">
        <v>1572.57</v>
      </c>
      <c r="AX1000" s="4" t="s">
        <v>226</v>
      </c>
      <c r="AY1000" s="8" t="s">
        <v>226</v>
      </c>
      <c r="AZ1000" s="7" t="s">
        <v>226</v>
      </c>
      <c r="BA1000" s="7" t="s">
        <v>226</v>
      </c>
      <c r="BB1000" s="7">
        <v>0.4856</v>
      </c>
      <c r="BC1000" s="4">
        <v>51</v>
      </c>
      <c r="BD1000" s="8">
        <v>1572.57</v>
      </c>
      <c r="BE1000" s="4" t="s">
        <v>226</v>
      </c>
      <c r="BF1000" s="8" t="s">
        <v>226</v>
      </c>
      <c r="BG1000" s="7" t="s">
        <v>226</v>
      </c>
      <c r="BH1000" s="7" t="s">
        <v>226</v>
      </c>
      <c r="BI1000" s="7">
        <v>1</v>
      </c>
      <c r="BJ1000" s="4">
        <v>27</v>
      </c>
      <c r="BK1000" s="8">
        <v>763.68</v>
      </c>
      <c r="BL1000" s="2" t="s">
        <v>347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236</v>
      </c>
      <c r="BV1000" s="2" t="s">
        <v>223</v>
      </c>
      <c r="BW1000" s="2" t="s">
        <v>226</v>
      </c>
      <c r="BX1000" s="2" t="s">
        <v>226</v>
      </c>
      <c r="BY1000" s="2" t="s">
        <v>238</v>
      </c>
      <c r="BZ1000" s="2" t="s">
        <v>226</v>
      </c>
      <c r="CA1000" s="4">
        <v>8</v>
      </c>
      <c r="CB1000" s="8">
        <v>237.6</v>
      </c>
      <c r="CC1000" s="4"/>
      <c r="CD1000" s="8"/>
      <c r="CE1000" s="7"/>
      <c r="CF1000" s="7"/>
      <c r="CG1000" s="2" t="s">
        <v>239</v>
      </c>
      <c r="CH1000" s="2" t="s">
        <v>223</v>
      </c>
      <c r="CI1000" s="2" t="s">
        <v>1313</v>
      </c>
      <c r="CJ1000" s="2" t="s">
        <v>1337</v>
      </c>
      <c r="CK1000" s="2" t="s">
        <v>238</v>
      </c>
      <c r="CL1000" s="2" t="s">
        <v>226</v>
      </c>
      <c r="CM1000" s="4">
        <v>5</v>
      </c>
      <c r="CN1000" s="8">
        <v>148.5</v>
      </c>
      <c r="CO1000" s="4"/>
      <c r="CP1000" s="8"/>
      <c r="CQ1000" s="7"/>
      <c r="CR1000" s="7"/>
      <c r="CS1000" s="2" t="s">
        <v>239</v>
      </c>
      <c r="CT1000" s="2" t="s">
        <v>223</v>
      </c>
      <c r="CU1000" s="2" t="s">
        <v>1618</v>
      </c>
      <c r="CV1000" s="2" t="s">
        <v>3076</v>
      </c>
      <c r="CW1000" s="2" t="s">
        <v>238</v>
      </c>
      <c r="CX1000" s="2" t="s">
        <v>226</v>
      </c>
      <c r="CY1000" s="4"/>
      <c r="CZ1000" s="8"/>
      <c r="DA1000" s="4"/>
      <c r="DB1000" s="8"/>
      <c r="DC1000" s="7"/>
      <c r="DD1000" s="7"/>
      <c r="DE1000" s="2" t="s">
        <v>667</v>
      </c>
      <c r="DF1000" s="2" t="s">
        <v>223</v>
      </c>
      <c r="DG1000" s="2" t="s">
        <v>226</v>
      </c>
      <c r="DH1000" s="2" t="s">
        <v>226</v>
      </c>
      <c r="DI1000" s="2" t="s">
        <v>238</v>
      </c>
      <c r="DJ1000" s="2" t="s">
        <v>226</v>
      </c>
      <c r="DK1000" s="4">
        <v>9</v>
      </c>
      <c r="DL1000" s="8">
        <v>235.14</v>
      </c>
      <c r="DM1000" s="4"/>
      <c r="DN1000" s="8"/>
      <c r="DO1000" s="7"/>
      <c r="DP1000" s="7"/>
      <c r="DQ1000" s="2" t="s">
        <v>239</v>
      </c>
      <c r="DR1000" s="2" t="s">
        <v>223</v>
      </c>
      <c r="DS1000" s="2" t="s">
        <v>1312</v>
      </c>
      <c r="DT1000" s="2" t="s">
        <v>2822</v>
      </c>
      <c r="DU1000" s="2" t="s">
        <v>238</v>
      </c>
      <c r="DV1000" s="2" t="s">
        <v>226</v>
      </c>
      <c r="DW1000" s="4">
        <v>2</v>
      </c>
      <c r="DX1000" s="8">
        <v>57.74</v>
      </c>
      <c r="DY1000" s="4"/>
      <c r="DZ1000" s="8"/>
      <c r="EA1000" s="7"/>
      <c r="EB1000" s="7"/>
      <c r="EC1000" s="2" t="s">
        <v>239</v>
      </c>
      <c r="ED1000" s="2" t="s">
        <v>223</v>
      </c>
      <c r="EE1000" s="2" t="s">
        <v>876</v>
      </c>
      <c r="EF1000" s="2" t="s">
        <v>756</v>
      </c>
      <c r="EG1000" s="2" t="s">
        <v>238</v>
      </c>
      <c r="EH1000" s="2" t="s">
        <v>226</v>
      </c>
      <c r="EI1000" s="4">
        <v>1</v>
      </c>
      <c r="EJ1000" s="8">
        <v>29.7</v>
      </c>
      <c r="EK1000" s="4"/>
      <c r="EL1000" s="8"/>
      <c r="EM1000" s="7"/>
      <c r="EN1000" s="7"/>
      <c r="EO1000" s="2" t="s">
        <v>239</v>
      </c>
      <c r="EP1000" s="2" t="s">
        <v>223</v>
      </c>
      <c r="EQ1000" s="2" t="s">
        <v>1313</v>
      </c>
      <c r="ER1000" s="2" t="s">
        <v>1322</v>
      </c>
      <c r="ES1000" s="2" t="s">
        <v>238</v>
      </c>
      <c r="ET1000" s="2" t="s">
        <v>226</v>
      </c>
      <c r="EU1000" s="4">
        <v>2</v>
      </c>
      <c r="EV1000" s="8">
        <v>55</v>
      </c>
      <c r="EW1000" s="4"/>
      <c r="EX1000" s="8"/>
      <c r="EY1000" s="7"/>
      <c r="EZ1000" s="7"/>
      <c r="FA1000" s="2" t="s">
        <v>239</v>
      </c>
      <c r="FB1000" s="2" t="s">
        <v>223</v>
      </c>
      <c r="FC1000" s="2" t="s">
        <v>2187</v>
      </c>
      <c r="FD1000" s="2" t="s">
        <v>1328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239</v>
      </c>
      <c r="FN1000" s="2" t="s">
        <v>223</v>
      </c>
      <c r="FO1000" s="2" t="s">
        <v>2187</v>
      </c>
      <c r="FP1000" s="2" t="s">
        <v>226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239</v>
      </c>
      <c r="FZ1000" s="2" t="s">
        <v>223</v>
      </c>
      <c r="GA1000" s="2" t="s">
        <v>661</v>
      </c>
      <c r="GB1000" s="2" t="s">
        <v>226</v>
      </c>
      <c r="GC1000" s="2" t="s">
        <v>238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252</v>
      </c>
      <c r="GL1000" s="2" t="s">
        <v>223</v>
      </c>
      <c r="GM1000" s="2" t="s">
        <v>226</v>
      </c>
      <c r="GN1000" s="2" t="s">
        <v>226</v>
      </c>
      <c r="GO1000" s="2" t="s">
        <v>238</v>
      </c>
      <c r="GP1000" s="2" t="s">
        <v>226</v>
      </c>
      <c r="GQ1000" s="4"/>
      <c r="GR1000" s="8"/>
      <c r="GS1000" s="4"/>
      <c r="GT1000" s="8"/>
      <c r="GU1000" s="7"/>
      <c r="GV1000" s="7"/>
      <c r="GW1000" s="2" t="s">
        <v>239</v>
      </c>
      <c r="GX1000" s="2" t="s">
        <v>223</v>
      </c>
      <c r="GY1000" s="2" t="s">
        <v>1313</v>
      </c>
      <c r="GZ1000" s="2" t="s">
        <v>226</v>
      </c>
      <c r="HA1000" s="2" t="s">
        <v>238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236</v>
      </c>
      <c r="HJ1000" s="2" t="s">
        <v>223</v>
      </c>
      <c r="HK1000" s="2" t="s">
        <v>226</v>
      </c>
      <c r="HL1000" s="2" t="s">
        <v>226</v>
      </c>
      <c r="HM1000" s="2" t="s">
        <v>238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949</v>
      </c>
      <c r="HV1000" s="2" t="s">
        <v>223</v>
      </c>
      <c r="HW1000" s="2" t="s">
        <v>226</v>
      </c>
      <c r="HX1000" s="2" t="s">
        <v>226</v>
      </c>
      <c r="HY1000" s="2" t="s">
        <v>238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223</v>
      </c>
      <c r="II1000" s="2" t="s">
        <v>226</v>
      </c>
      <c r="IJ1000" s="2" t="s">
        <v>226</v>
      </c>
      <c r="IK1000" s="2" t="s">
        <v>238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252</v>
      </c>
      <c r="IT1000" s="2" t="s">
        <v>223</v>
      </c>
      <c r="IU1000" s="2" t="s">
        <v>226</v>
      </c>
      <c r="IV1000" s="2" t="s">
        <v>226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252</v>
      </c>
      <c r="JF1000" s="2" t="s">
        <v>223</v>
      </c>
      <c r="JG1000" s="2" t="s">
        <v>226</v>
      </c>
      <c r="JH1000" s="2" t="s">
        <v>226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667</v>
      </c>
      <c r="JR1000" s="2" t="s">
        <v>223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236</v>
      </c>
      <c r="KD1000" s="2" t="s">
        <v>223</v>
      </c>
      <c r="KE1000" s="2" t="s">
        <v>226</v>
      </c>
      <c r="KF1000" s="2" t="s">
        <v>226</v>
      </c>
      <c r="KG1000" s="2" t="s">
        <v>238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252</v>
      </c>
      <c r="KP1000" s="2" t="s">
        <v>223</v>
      </c>
      <c r="KQ1000" s="2" t="s">
        <v>226</v>
      </c>
      <c r="KR1000" s="2" t="s">
        <v>226</v>
      </c>
      <c r="KS1000" s="2" t="s">
        <v>238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252</v>
      </c>
      <c r="LB1000" s="2" t="s">
        <v>223</v>
      </c>
      <c r="LC1000" s="2" t="s">
        <v>226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252</v>
      </c>
      <c r="LN1000" s="2" t="s">
        <v>223</v>
      </c>
      <c r="LO1000" s="2" t="s">
        <v>226</v>
      </c>
      <c r="LP1000" s="2" t="s">
        <v>226</v>
      </c>
      <c r="LQ1000" s="2" t="s">
        <v>238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226</v>
      </c>
      <c r="LZ1000" s="2" t="s">
        <v>226</v>
      </c>
      <c r="MA1000" s="2" t="s">
        <v>226</v>
      </c>
      <c r="MB1000" s="2" t="s">
        <v>226</v>
      </c>
      <c r="MC1000" s="2" t="s">
        <v>226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252</v>
      </c>
      <c r="ML1000" s="2" t="s">
        <v>223</v>
      </c>
      <c r="MM1000" s="2" t="s">
        <v>226</v>
      </c>
      <c r="MN1000" s="2" t="s">
        <v>226</v>
      </c>
      <c r="MO1000" s="2" t="s">
        <v>238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223</v>
      </c>
      <c r="MY1000" s="2" t="s">
        <v>226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226</v>
      </c>
      <c r="NJ1000" s="2" t="s">
        <v>226</v>
      </c>
      <c r="NK1000" s="2" t="s">
        <v>226</v>
      </c>
      <c r="NL1000" s="2" t="s">
        <v>226</v>
      </c>
      <c r="NM1000" s="2" t="s">
        <v>226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949</v>
      </c>
      <c r="NV1000" s="2" t="s">
        <v>223</v>
      </c>
      <c r="NW1000" s="2" t="s">
        <v>226</v>
      </c>
      <c r="NX1000" s="2" t="s">
        <v>226</v>
      </c>
      <c r="NY1000" s="2" t="s">
        <v>238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252</v>
      </c>
      <c r="OH1000" s="2" t="s">
        <v>223</v>
      </c>
      <c r="OI1000" s="2" t="s">
        <v>226</v>
      </c>
      <c r="OJ1000" s="2" t="s">
        <v>226</v>
      </c>
      <c r="OK1000" s="2" t="s">
        <v>238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252</v>
      </c>
      <c r="OT1000" s="2" t="s">
        <v>223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252</v>
      </c>
      <c r="PF1000" s="2" t="s">
        <v>223</v>
      </c>
      <c r="PG1000" s="2" t="s">
        <v>226</v>
      </c>
      <c r="PH1000" s="2" t="s">
        <v>226</v>
      </c>
      <c r="PI1000" s="2" t="s">
        <v>238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226</v>
      </c>
      <c r="PR1000" s="2" t="s">
        <v>226</v>
      </c>
      <c r="PS1000" s="2" t="s">
        <v>226</v>
      </c>
      <c r="PT1000" s="2" t="s">
        <v>226</v>
      </c>
      <c r="PU1000" s="2" t="s">
        <v>226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226</v>
      </c>
      <c r="QP1000" s="2" t="s">
        <v>226</v>
      </c>
      <c r="QQ1000" s="2" t="s">
        <v>226</v>
      </c>
      <c r="QR1000" s="2" t="s">
        <v>226</v>
      </c>
      <c r="QS1000" s="2" t="s">
        <v>226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266</v>
      </c>
      <c r="RB1000" s="2" t="s">
        <v>223</v>
      </c>
      <c r="RC1000" s="2" t="s">
        <v>226</v>
      </c>
      <c r="RD1000" s="2" t="s">
        <v>226</v>
      </c>
      <c r="RE1000" s="2" t="s">
        <v>238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252</v>
      </c>
      <c r="RN1000" s="2" t="s">
        <v>223</v>
      </c>
      <c r="RO1000" s="2" t="s">
        <v>226</v>
      </c>
      <c r="RP1000" s="2" t="s">
        <v>226</v>
      </c>
      <c r="RQ1000" s="2" t="s">
        <v>238</v>
      </c>
      <c r="RR1000" s="2" t="s">
        <v>226</v>
      </c>
      <c r="RS1000" s="4"/>
      <c r="RT1000" s="8"/>
      <c r="RU1000" s="4"/>
      <c r="RV1000" s="8"/>
      <c r="RW1000" s="7"/>
      <c r="RX1000" s="7"/>
      <c r="RY1000" s="2" t="s">
        <v>226</v>
      </c>
      <c r="RZ1000" s="2" t="s">
        <v>226</v>
      </c>
      <c r="SA1000" s="2" t="s">
        <v>226</v>
      </c>
      <c r="SB1000" s="2" t="s">
        <v>226</v>
      </c>
      <c r="SC1000" s="2" t="s">
        <v>226</v>
      </c>
      <c r="SD1000" s="2" t="s">
        <v>226</v>
      </c>
      <c r="SE1000" s="4">
        <v>144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</row>
    <row r="1001">
      <c r="A1001" s="2" t="s">
        <v>5754</v>
      </c>
      <c r="B1001" s="2" t="s">
        <v>577</v>
      </c>
      <c r="C1001" s="2" t="s">
        <v>5194</v>
      </c>
      <c r="D1001" s="2" t="s">
        <v>486</v>
      </c>
      <c r="E1001" s="2" t="s">
        <v>487</v>
      </c>
      <c r="F1001" s="2" t="s">
        <v>5507</v>
      </c>
      <c r="G1001" s="2" t="s">
        <v>5508</v>
      </c>
      <c r="H1001" s="2" t="s">
        <v>5509</v>
      </c>
      <c r="I1001" s="2" t="s">
        <v>5753</v>
      </c>
      <c r="J1001" s="2" t="s">
        <v>268</v>
      </c>
      <c r="K1001" s="2" t="s">
        <v>5511</v>
      </c>
      <c r="L1001" s="3">
        <v>30.95</v>
      </c>
      <c r="M1001" s="3">
        <v>32.5</v>
      </c>
      <c r="N1001" s="3">
        <v>64.99</v>
      </c>
      <c r="O1001" s="2" t="s">
        <v>223</v>
      </c>
      <c r="P1001" s="2" t="s">
        <v>2226</v>
      </c>
      <c r="Q1001" s="2" t="s">
        <v>225</v>
      </c>
      <c r="R1001" s="2" t="s">
        <v>226</v>
      </c>
      <c r="S1001" s="2" t="s">
        <v>5512</v>
      </c>
      <c r="T1001" s="2" t="s">
        <v>2721</v>
      </c>
      <c r="U1001" s="2" t="s">
        <v>489</v>
      </c>
      <c r="V1001" s="2" t="s">
        <v>970</v>
      </c>
      <c r="W1001" s="2" t="s">
        <v>971</v>
      </c>
      <c r="X1001" s="2" t="s">
        <v>226</v>
      </c>
      <c r="Y1001" s="2" t="s">
        <v>1313</v>
      </c>
      <c r="Z1001" s="4">
        <v>100</v>
      </c>
      <c r="AA1001" s="4">
        <f>=ROUNDDOWN(33.3333333333333,0)</f>
      </c>
      <c r="AB1001" s="5">
        <v>3</v>
      </c>
      <c r="AC1001" s="2" t="s">
        <v>226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>
        <v>24</v>
      </c>
      <c r="AQ1001" s="8">
        <v>808.89</v>
      </c>
      <c r="AR1001" s="4"/>
      <c r="AS1001" s="8"/>
      <c r="AT1001" s="7"/>
      <c r="AU1001" s="7"/>
      <c r="AV1001" s="4" t="s">
        <v>226</v>
      </c>
      <c r="AW1001" s="8" t="s">
        <v>226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>
        <v>0.5144</v>
      </c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 t="s">
        <v>226</v>
      </c>
      <c r="BJ1001" s="4">
        <v>24</v>
      </c>
      <c r="BK1001" s="8">
        <v>808.89</v>
      </c>
      <c r="BL1001" s="2" t="s">
        <v>5755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236</v>
      </c>
      <c r="BV1001" s="2" t="s">
        <v>223</v>
      </c>
      <c r="BW1001" s="2" t="s">
        <v>226</v>
      </c>
      <c r="BX1001" s="2" t="s">
        <v>226</v>
      </c>
      <c r="BY1001" s="2" t="s">
        <v>238</v>
      </c>
      <c r="BZ1001" s="2" t="s">
        <v>226</v>
      </c>
      <c r="CA1001" s="4"/>
      <c r="CB1001" s="8"/>
      <c r="CC1001" s="4"/>
      <c r="CD1001" s="8"/>
      <c r="CE1001" s="7"/>
      <c r="CF1001" s="7"/>
      <c r="CG1001" s="2" t="s">
        <v>239</v>
      </c>
      <c r="CH1001" s="2" t="s">
        <v>223</v>
      </c>
      <c r="CI1001" s="2" t="s">
        <v>1313</v>
      </c>
      <c r="CJ1001" s="2" t="s">
        <v>3527</v>
      </c>
      <c r="CK1001" s="2" t="s">
        <v>238</v>
      </c>
      <c r="CL1001" s="2" t="s">
        <v>226</v>
      </c>
      <c r="CM1001" s="4">
        <v>5</v>
      </c>
      <c r="CN1001" s="8">
        <v>175.5</v>
      </c>
      <c r="CO1001" s="4"/>
      <c r="CP1001" s="8"/>
      <c r="CQ1001" s="7"/>
      <c r="CR1001" s="7"/>
      <c r="CS1001" s="2" t="s">
        <v>239</v>
      </c>
      <c r="CT1001" s="2" t="s">
        <v>223</v>
      </c>
      <c r="CU1001" s="2" t="s">
        <v>1618</v>
      </c>
      <c r="CV1001" s="2" t="s">
        <v>1148</v>
      </c>
      <c r="CW1001" s="2" t="s">
        <v>238</v>
      </c>
      <c r="CX1001" s="2" t="s">
        <v>226</v>
      </c>
      <c r="CY1001" s="4"/>
      <c r="CZ1001" s="8"/>
      <c r="DA1001" s="4"/>
      <c r="DB1001" s="8"/>
      <c r="DC1001" s="7"/>
      <c r="DD1001" s="7"/>
      <c r="DE1001" s="2" t="s">
        <v>667</v>
      </c>
      <c r="DF1001" s="2" t="s">
        <v>223</v>
      </c>
      <c r="DG1001" s="2" t="s">
        <v>226</v>
      </c>
      <c r="DH1001" s="2" t="s">
        <v>226</v>
      </c>
      <c r="DI1001" s="2" t="s">
        <v>238</v>
      </c>
      <c r="DJ1001" s="2" t="s">
        <v>226</v>
      </c>
      <c r="DK1001" s="4">
        <v>6</v>
      </c>
      <c r="DL1001" s="8">
        <v>190.13</v>
      </c>
      <c r="DM1001" s="4"/>
      <c r="DN1001" s="8"/>
      <c r="DO1001" s="7"/>
      <c r="DP1001" s="7"/>
      <c r="DQ1001" s="2" t="s">
        <v>239</v>
      </c>
      <c r="DR1001" s="2" t="s">
        <v>223</v>
      </c>
      <c r="DS1001" s="2" t="s">
        <v>1312</v>
      </c>
      <c r="DT1001" s="2" t="s">
        <v>839</v>
      </c>
      <c r="DU1001" s="2" t="s">
        <v>238</v>
      </c>
      <c r="DV1001" s="2" t="s">
        <v>226</v>
      </c>
      <c r="DW1001" s="4">
        <v>7</v>
      </c>
      <c r="DX1001" s="8">
        <v>238.84</v>
      </c>
      <c r="DY1001" s="4"/>
      <c r="DZ1001" s="8"/>
      <c r="EA1001" s="7"/>
      <c r="EB1001" s="7"/>
      <c r="EC1001" s="2" t="s">
        <v>239</v>
      </c>
      <c r="ED1001" s="2" t="s">
        <v>223</v>
      </c>
      <c r="EE1001" s="2" t="s">
        <v>876</v>
      </c>
      <c r="EF1001" s="2" t="s">
        <v>3076</v>
      </c>
      <c r="EG1001" s="2" t="s">
        <v>238</v>
      </c>
      <c r="EH1001" s="2" t="s">
        <v>226</v>
      </c>
      <c r="EI1001" s="4">
        <v>3</v>
      </c>
      <c r="EJ1001" s="8">
        <v>105.3</v>
      </c>
      <c r="EK1001" s="4"/>
      <c r="EL1001" s="8"/>
      <c r="EM1001" s="7"/>
      <c r="EN1001" s="7"/>
      <c r="EO1001" s="2" t="s">
        <v>239</v>
      </c>
      <c r="EP1001" s="2" t="s">
        <v>223</v>
      </c>
      <c r="EQ1001" s="2" t="s">
        <v>1313</v>
      </c>
      <c r="ER1001" s="2" t="s">
        <v>714</v>
      </c>
      <c r="ES1001" s="2" t="s">
        <v>238</v>
      </c>
      <c r="ET1001" s="2" t="s">
        <v>226</v>
      </c>
      <c r="EU1001" s="4">
        <v>2</v>
      </c>
      <c r="EV1001" s="8">
        <v>65</v>
      </c>
      <c r="EW1001" s="4"/>
      <c r="EX1001" s="8"/>
      <c r="EY1001" s="7"/>
      <c r="EZ1001" s="7"/>
      <c r="FA1001" s="2" t="s">
        <v>239</v>
      </c>
      <c r="FB1001" s="2" t="s">
        <v>223</v>
      </c>
      <c r="FC1001" s="2" t="s">
        <v>921</v>
      </c>
      <c r="FD1001" s="2" t="s">
        <v>1328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239</v>
      </c>
      <c r="FN1001" s="2" t="s">
        <v>223</v>
      </c>
      <c r="FO1001" s="2" t="s">
        <v>1313</v>
      </c>
      <c r="FP1001" s="2" t="s">
        <v>226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239</v>
      </c>
      <c r="FZ1001" s="2" t="s">
        <v>223</v>
      </c>
      <c r="GA1001" s="2" t="s">
        <v>661</v>
      </c>
      <c r="GB1001" s="2" t="s">
        <v>226</v>
      </c>
      <c r="GC1001" s="2" t="s">
        <v>238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252</v>
      </c>
      <c r="GL1001" s="2" t="s">
        <v>223</v>
      </c>
      <c r="GM1001" s="2" t="s">
        <v>226</v>
      </c>
      <c r="GN1001" s="2" t="s">
        <v>226</v>
      </c>
      <c r="GO1001" s="2" t="s">
        <v>238</v>
      </c>
      <c r="GP1001" s="2" t="s">
        <v>226</v>
      </c>
      <c r="GQ1001" s="4">
        <v>1</v>
      </c>
      <c r="GR1001" s="8">
        <v>34.12</v>
      </c>
      <c r="GS1001" s="4"/>
      <c r="GT1001" s="8"/>
      <c r="GU1001" s="7"/>
      <c r="GV1001" s="7"/>
      <c r="GW1001" s="2" t="s">
        <v>239</v>
      </c>
      <c r="GX1001" s="2" t="s">
        <v>223</v>
      </c>
      <c r="GY1001" s="2" t="s">
        <v>1313</v>
      </c>
      <c r="GZ1001" s="2" t="s">
        <v>1432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236</v>
      </c>
      <c r="HJ1001" s="2" t="s">
        <v>223</v>
      </c>
      <c r="HK1001" s="2" t="s">
        <v>226</v>
      </c>
      <c r="HL1001" s="2" t="s">
        <v>226</v>
      </c>
      <c r="HM1001" s="2" t="s">
        <v>238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949</v>
      </c>
      <c r="HV1001" s="2" t="s">
        <v>223</v>
      </c>
      <c r="HW1001" s="2" t="s">
        <v>226</v>
      </c>
      <c r="HX1001" s="2" t="s">
        <v>226</v>
      </c>
      <c r="HY1001" s="2" t="s">
        <v>238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252</v>
      </c>
      <c r="IH1001" s="2" t="s">
        <v>223</v>
      </c>
      <c r="II1001" s="2" t="s">
        <v>226</v>
      </c>
      <c r="IJ1001" s="2" t="s">
        <v>226</v>
      </c>
      <c r="IK1001" s="2" t="s">
        <v>238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252</v>
      </c>
      <c r="IT1001" s="2" t="s">
        <v>223</v>
      </c>
      <c r="IU1001" s="2" t="s">
        <v>226</v>
      </c>
      <c r="IV1001" s="2" t="s">
        <v>226</v>
      </c>
      <c r="IW1001" s="2" t="s">
        <v>238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252</v>
      </c>
      <c r="JF1001" s="2" t="s">
        <v>223</v>
      </c>
      <c r="JG1001" s="2" t="s">
        <v>226</v>
      </c>
      <c r="JH1001" s="2" t="s">
        <v>226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667</v>
      </c>
      <c r="JR1001" s="2" t="s">
        <v>223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236</v>
      </c>
      <c r="KD1001" s="2" t="s">
        <v>223</v>
      </c>
      <c r="KE1001" s="2" t="s">
        <v>226</v>
      </c>
      <c r="KF1001" s="2" t="s">
        <v>226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252</v>
      </c>
      <c r="KP1001" s="2" t="s">
        <v>223</v>
      </c>
      <c r="KQ1001" s="2" t="s">
        <v>226</v>
      </c>
      <c r="KR1001" s="2" t="s">
        <v>226</v>
      </c>
      <c r="KS1001" s="2" t="s">
        <v>238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252</v>
      </c>
      <c r="LB1001" s="2" t="s">
        <v>223</v>
      </c>
      <c r="LC1001" s="2" t="s">
        <v>226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252</v>
      </c>
      <c r="LN1001" s="2" t="s">
        <v>223</v>
      </c>
      <c r="LO1001" s="2" t="s">
        <v>226</v>
      </c>
      <c r="LP1001" s="2" t="s">
        <v>226</v>
      </c>
      <c r="LQ1001" s="2" t="s">
        <v>238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226</v>
      </c>
      <c r="LZ1001" s="2" t="s">
        <v>226</v>
      </c>
      <c r="MA1001" s="2" t="s">
        <v>226</v>
      </c>
      <c r="MB1001" s="2" t="s">
        <v>226</v>
      </c>
      <c r="MC1001" s="2" t="s">
        <v>226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252</v>
      </c>
      <c r="ML1001" s="2" t="s">
        <v>223</v>
      </c>
      <c r="MM1001" s="2" t="s">
        <v>226</v>
      </c>
      <c r="MN1001" s="2" t="s">
        <v>226</v>
      </c>
      <c r="MO1001" s="2" t="s">
        <v>238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236</v>
      </c>
      <c r="MX1001" s="2" t="s">
        <v>223</v>
      </c>
      <c r="MY1001" s="2" t="s">
        <v>226</v>
      </c>
      <c r="MZ1001" s="2" t="s">
        <v>226</v>
      </c>
      <c r="NA1001" s="2" t="s">
        <v>238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226</v>
      </c>
      <c r="NJ1001" s="2" t="s">
        <v>226</v>
      </c>
      <c r="NK1001" s="2" t="s">
        <v>226</v>
      </c>
      <c r="NL1001" s="2" t="s">
        <v>226</v>
      </c>
      <c r="NM1001" s="2" t="s">
        <v>226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949</v>
      </c>
      <c r="NV1001" s="2" t="s">
        <v>223</v>
      </c>
      <c r="NW1001" s="2" t="s">
        <v>226</v>
      </c>
      <c r="NX1001" s="2" t="s">
        <v>226</v>
      </c>
      <c r="NY1001" s="2" t="s">
        <v>238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252</v>
      </c>
      <c r="OH1001" s="2" t="s">
        <v>223</v>
      </c>
      <c r="OI1001" s="2" t="s">
        <v>226</v>
      </c>
      <c r="OJ1001" s="2" t="s">
        <v>226</v>
      </c>
      <c r="OK1001" s="2" t="s">
        <v>238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252</v>
      </c>
      <c r="OT1001" s="2" t="s">
        <v>223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252</v>
      </c>
      <c r="PF1001" s="2" t="s">
        <v>223</v>
      </c>
      <c r="PG1001" s="2" t="s">
        <v>226</v>
      </c>
      <c r="PH1001" s="2" t="s">
        <v>226</v>
      </c>
      <c r="PI1001" s="2" t="s">
        <v>238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226</v>
      </c>
      <c r="PR1001" s="2" t="s">
        <v>226</v>
      </c>
      <c r="PS1001" s="2" t="s">
        <v>226</v>
      </c>
      <c r="PT1001" s="2" t="s">
        <v>226</v>
      </c>
      <c r="PU1001" s="2" t="s">
        <v>226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226</v>
      </c>
      <c r="QP1001" s="2" t="s">
        <v>226</v>
      </c>
      <c r="QQ1001" s="2" t="s">
        <v>226</v>
      </c>
      <c r="QR1001" s="2" t="s">
        <v>226</v>
      </c>
      <c r="QS1001" s="2" t="s">
        <v>226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266</v>
      </c>
      <c r="RB1001" s="2" t="s">
        <v>223</v>
      </c>
      <c r="RC1001" s="2" t="s">
        <v>226</v>
      </c>
      <c r="RD1001" s="2" t="s">
        <v>226</v>
      </c>
      <c r="RE1001" s="2" t="s">
        <v>238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252</v>
      </c>
      <c r="RN1001" s="2" t="s">
        <v>223</v>
      </c>
      <c r="RO1001" s="2" t="s">
        <v>226</v>
      </c>
      <c r="RP1001" s="2" t="s">
        <v>226</v>
      </c>
      <c r="RQ1001" s="2" t="s">
        <v>238</v>
      </c>
      <c r="RR1001" s="2" t="s">
        <v>226</v>
      </c>
      <c r="RS1001" s="4"/>
      <c r="RT1001" s="8"/>
      <c r="RU1001" s="4"/>
      <c r="RV1001" s="8"/>
      <c r="RW1001" s="7"/>
      <c r="RX1001" s="7"/>
      <c r="RY1001" s="2" t="s">
        <v>226</v>
      </c>
      <c r="RZ1001" s="2" t="s">
        <v>226</v>
      </c>
      <c r="SA1001" s="2" t="s">
        <v>226</v>
      </c>
      <c r="SB1001" s="2" t="s">
        <v>226</v>
      </c>
      <c r="SC1001" s="2" t="s">
        <v>226</v>
      </c>
      <c r="SD1001" s="2" t="s">
        <v>226</v>
      </c>
      <c r="SE1001" s="4">
        <v>100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</row>
    <row r="1002">
      <c r="A1002" s="2" t="s">
        <v>5756</v>
      </c>
      <c r="B1002" s="2" t="s">
        <v>577</v>
      </c>
      <c r="C1002" s="2" t="s">
        <v>5194</v>
      </c>
      <c r="D1002" s="2" t="s">
        <v>486</v>
      </c>
      <c r="E1002" s="2" t="s">
        <v>487</v>
      </c>
      <c r="F1002" s="2" t="s">
        <v>5444</v>
      </c>
      <c r="G1002" s="2" t="s">
        <v>5445</v>
      </c>
      <c r="H1002" s="2" t="s">
        <v>5446</v>
      </c>
      <c r="I1002" s="2" t="s">
        <v>5757</v>
      </c>
      <c r="J1002" s="2" t="s">
        <v>221</v>
      </c>
      <c r="K1002" s="2" t="s">
        <v>5448</v>
      </c>
      <c r="L1002" s="3">
        <v>44</v>
      </c>
      <c r="M1002" s="3">
        <v>46.2</v>
      </c>
      <c r="N1002" s="3">
        <v>89.99</v>
      </c>
      <c r="O1002" s="2" t="s">
        <v>283</v>
      </c>
      <c r="P1002" s="2" t="s">
        <v>284</v>
      </c>
      <c r="Q1002" s="2" t="s">
        <v>225</v>
      </c>
      <c r="R1002" s="2" t="s">
        <v>226</v>
      </c>
      <c r="S1002" s="2" t="s">
        <v>5449</v>
      </c>
      <c r="T1002" s="2" t="s">
        <v>228</v>
      </c>
      <c r="U1002" s="2" t="s">
        <v>489</v>
      </c>
      <c r="V1002" s="2" t="s">
        <v>2050</v>
      </c>
      <c r="W1002" s="2" t="s">
        <v>971</v>
      </c>
      <c r="X1002" s="2" t="s">
        <v>231</v>
      </c>
      <c r="Y1002" s="2" t="s">
        <v>5450</v>
      </c>
      <c r="Z1002" s="4">
        <v>1</v>
      </c>
      <c r="AA1002" s="4">
        <f>=ROUNDDOWN(0.5,0)</f>
      </c>
      <c r="AB1002" s="5">
        <v>2</v>
      </c>
      <c r="AC1002" s="2" t="s">
        <v>226</v>
      </c>
      <c r="AD1002" s="4"/>
      <c r="AE1002" s="4"/>
      <c r="AF1002" s="6">
        <v>65</v>
      </c>
      <c r="AG1002" s="6"/>
      <c r="AH1002" s="7">
        <v>0.881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/>
      <c r="AQ1002" s="8"/>
      <c r="AR1002" s="4">
        <v>19</v>
      </c>
      <c r="AS1002" s="8">
        <v>891.24</v>
      </c>
      <c r="AT1002" s="7">
        <v>-1</v>
      </c>
      <c r="AU1002" s="7">
        <v>-1</v>
      </c>
      <c r="AV1002" s="4">
        <v>20</v>
      </c>
      <c r="AW1002" s="8">
        <v>720.18</v>
      </c>
      <c r="AX1002" s="4">
        <v>27</v>
      </c>
      <c r="AY1002" s="8">
        <v>1384.85</v>
      </c>
      <c r="AZ1002" s="7">
        <v>-0.2593</v>
      </c>
      <c r="BA1002" s="7">
        <v>-0.48</v>
      </c>
      <c r="BB1002" s="7"/>
      <c r="BC1002" s="4">
        <v>20</v>
      </c>
      <c r="BD1002" s="8">
        <v>720.18</v>
      </c>
      <c r="BE1002" s="4">
        <v>27</v>
      </c>
      <c r="BF1002" s="8">
        <v>1384.85</v>
      </c>
      <c r="BG1002" s="7">
        <v>-0.2593</v>
      </c>
      <c r="BH1002" s="7">
        <v>-0.48</v>
      </c>
      <c r="BI1002" s="7">
        <v>1</v>
      </c>
      <c r="BJ1002" s="4"/>
      <c r="BK1002" s="8"/>
      <c r="BL1002" s="2" t="s">
        <v>5758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287</v>
      </c>
      <c r="BV1002" s="2" t="s">
        <v>237</v>
      </c>
      <c r="BW1002" s="2" t="s">
        <v>226</v>
      </c>
      <c r="BX1002" s="2" t="s">
        <v>226</v>
      </c>
      <c r="BY1002" s="2" t="s">
        <v>238</v>
      </c>
      <c r="BZ1002" s="2" t="s">
        <v>226</v>
      </c>
      <c r="CA1002" s="4"/>
      <c r="CB1002" s="8"/>
      <c r="CC1002" s="4">
        <v>5</v>
      </c>
      <c r="CD1002" s="8">
        <v>249.5</v>
      </c>
      <c r="CE1002" s="7">
        <v>-1</v>
      </c>
      <c r="CF1002" s="7">
        <v>-1</v>
      </c>
      <c r="CG1002" s="2" t="s">
        <v>239</v>
      </c>
      <c r="CH1002" s="2" t="s">
        <v>237</v>
      </c>
      <c r="CI1002" s="2" t="s">
        <v>327</v>
      </c>
      <c r="CJ1002" s="2" t="s">
        <v>2217</v>
      </c>
      <c r="CK1002" s="2" t="s">
        <v>238</v>
      </c>
      <c r="CL1002" s="2" t="s">
        <v>226</v>
      </c>
      <c r="CM1002" s="4"/>
      <c r="CN1002" s="8"/>
      <c r="CO1002" s="4">
        <v>2</v>
      </c>
      <c r="CP1002" s="8">
        <v>99.8</v>
      </c>
      <c r="CQ1002" s="7">
        <v>-1</v>
      </c>
      <c r="CR1002" s="7">
        <v>-1</v>
      </c>
      <c r="CS1002" s="2" t="s">
        <v>239</v>
      </c>
      <c r="CT1002" s="2" t="s">
        <v>237</v>
      </c>
      <c r="CU1002" s="2" t="s">
        <v>3008</v>
      </c>
      <c r="CV1002" s="2" t="s">
        <v>2069</v>
      </c>
      <c r="CW1002" s="2" t="s">
        <v>238</v>
      </c>
      <c r="CX1002" s="2" t="s">
        <v>226</v>
      </c>
      <c r="CY1002" s="4"/>
      <c r="CZ1002" s="8"/>
      <c r="DA1002" s="4">
        <v>2</v>
      </c>
      <c r="DB1002" s="8">
        <v>81.31</v>
      </c>
      <c r="DC1002" s="7">
        <v>-1</v>
      </c>
      <c r="DD1002" s="7">
        <v>-1</v>
      </c>
      <c r="DE1002" s="2" t="s">
        <v>239</v>
      </c>
      <c r="DF1002" s="2" t="s">
        <v>237</v>
      </c>
      <c r="DG1002" s="2" t="s">
        <v>376</v>
      </c>
      <c r="DH1002" s="2" t="s">
        <v>2773</v>
      </c>
      <c r="DI1002" s="2" t="s">
        <v>291</v>
      </c>
      <c r="DJ1002" s="2" t="s">
        <v>226</v>
      </c>
      <c r="DK1002" s="4"/>
      <c r="DL1002" s="8"/>
      <c r="DM1002" s="4">
        <v>3</v>
      </c>
      <c r="DN1002" s="8">
        <v>120.12</v>
      </c>
      <c r="DO1002" s="7">
        <v>-1</v>
      </c>
      <c r="DP1002" s="7">
        <v>-1</v>
      </c>
      <c r="DQ1002" s="2" t="s">
        <v>239</v>
      </c>
      <c r="DR1002" s="2" t="s">
        <v>237</v>
      </c>
      <c r="DS1002" s="2" t="s">
        <v>728</v>
      </c>
      <c r="DT1002" s="2" t="s">
        <v>554</v>
      </c>
      <c r="DU1002" s="2" t="s">
        <v>291</v>
      </c>
      <c r="DV1002" s="2" t="s">
        <v>226</v>
      </c>
      <c r="DW1002" s="4"/>
      <c r="DX1002" s="8"/>
      <c r="DY1002" s="4">
        <v>1</v>
      </c>
      <c r="DZ1002" s="8">
        <v>48.51</v>
      </c>
      <c r="EA1002" s="7">
        <v>-1</v>
      </c>
      <c r="EB1002" s="7">
        <v>-1</v>
      </c>
      <c r="EC1002" s="2" t="s">
        <v>239</v>
      </c>
      <c r="ED1002" s="2" t="s">
        <v>237</v>
      </c>
      <c r="EE1002" s="2" t="s">
        <v>379</v>
      </c>
      <c r="EF1002" s="2" t="s">
        <v>865</v>
      </c>
      <c r="EG1002" s="2" t="s">
        <v>238</v>
      </c>
      <c r="EH1002" s="2" t="s">
        <v>226</v>
      </c>
      <c r="EI1002" s="4"/>
      <c r="EJ1002" s="8"/>
      <c r="EK1002" s="4">
        <v>3</v>
      </c>
      <c r="EL1002" s="8">
        <v>149.7</v>
      </c>
      <c r="EM1002" s="7">
        <v>-1</v>
      </c>
      <c r="EN1002" s="7">
        <v>-1</v>
      </c>
      <c r="EO1002" s="2" t="s">
        <v>239</v>
      </c>
      <c r="EP1002" s="2" t="s">
        <v>237</v>
      </c>
      <c r="EQ1002" s="2" t="s">
        <v>5453</v>
      </c>
      <c r="ER1002" s="2" t="s">
        <v>440</v>
      </c>
      <c r="ES1002" s="2" t="s">
        <v>238</v>
      </c>
      <c r="ET1002" s="2" t="s">
        <v>226</v>
      </c>
      <c r="EU1002" s="4"/>
      <c r="EV1002" s="8"/>
      <c r="EW1002" s="4">
        <v>2</v>
      </c>
      <c r="EX1002" s="8">
        <v>92.4</v>
      </c>
      <c r="EY1002" s="7">
        <v>-1</v>
      </c>
      <c r="EZ1002" s="7">
        <v>-1</v>
      </c>
      <c r="FA1002" s="2" t="s">
        <v>239</v>
      </c>
      <c r="FB1002" s="2" t="s">
        <v>237</v>
      </c>
      <c r="FC1002" s="2" t="s">
        <v>417</v>
      </c>
      <c r="FD1002" s="2" t="s">
        <v>2568</v>
      </c>
      <c r="FE1002" s="2" t="s">
        <v>238</v>
      </c>
      <c r="FF1002" s="2" t="s">
        <v>226</v>
      </c>
      <c r="FG1002" s="4"/>
      <c r="FH1002" s="8"/>
      <c r="FI1002" s="4"/>
      <c r="FJ1002" s="8"/>
      <c r="FK1002" s="7"/>
      <c r="FL1002" s="7"/>
      <c r="FM1002" s="2" t="s">
        <v>239</v>
      </c>
      <c r="FN1002" s="2" t="s">
        <v>237</v>
      </c>
      <c r="FO1002" s="2" t="s">
        <v>5453</v>
      </c>
      <c r="FP1002" s="2" t="s">
        <v>458</v>
      </c>
      <c r="FQ1002" s="2" t="s">
        <v>238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226</v>
      </c>
      <c r="FZ1002" s="2" t="s">
        <v>226</v>
      </c>
      <c r="GA1002" s="2" t="s">
        <v>226</v>
      </c>
      <c r="GB1002" s="2" t="s">
        <v>226</v>
      </c>
      <c r="GC1002" s="2" t="s">
        <v>226</v>
      </c>
      <c r="GD1002" s="2" t="s">
        <v>226</v>
      </c>
      <c r="GE1002" s="4"/>
      <c r="GF1002" s="8"/>
      <c r="GG1002" s="4"/>
      <c r="GH1002" s="8"/>
      <c r="GI1002" s="7"/>
      <c r="GJ1002" s="7"/>
      <c r="GK1002" s="2" t="s">
        <v>252</v>
      </c>
      <c r="GL1002" s="2" t="s">
        <v>237</v>
      </c>
      <c r="GM1002" s="2" t="s">
        <v>226</v>
      </c>
      <c r="GN1002" s="2" t="s">
        <v>226</v>
      </c>
      <c r="GO1002" s="2" t="s">
        <v>238</v>
      </c>
      <c r="GP1002" s="2" t="s">
        <v>226</v>
      </c>
      <c r="GQ1002" s="4"/>
      <c r="GR1002" s="8"/>
      <c r="GS1002" s="4"/>
      <c r="GT1002" s="8"/>
      <c r="GU1002" s="7"/>
      <c r="GV1002" s="7"/>
      <c r="GW1002" s="2" t="s">
        <v>266</v>
      </c>
      <c r="GX1002" s="2" t="s">
        <v>237</v>
      </c>
      <c r="GY1002" s="2" t="s">
        <v>226</v>
      </c>
      <c r="GZ1002" s="2" t="s">
        <v>226</v>
      </c>
      <c r="HA1002" s="2" t="s">
        <v>238</v>
      </c>
      <c r="HB1002" s="2" t="s">
        <v>226</v>
      </c>
      <c r="HC1002" s="4"/>
      <c r="HD1002" s="8"/>
      <c r="HE1002" s="4"/>
      <c r="HF1002" s="8"/>
      <c r="HG1002" s="7"/>
      <c r="HH1002" s="7"/>
      <c r="HI1002" s="2" t="s">
        <v>252</v>
      </c>
      <c r="HJ1002" s="2" t="s">
        <v>237</v>
      </c>
      <c r="HK1002" s="2" t="s">
        <v>226</v>
      </c>
      <c r="HL1002" s="2" t="s">
        <v>226</v>
      </c>
      <c r="HM1002" s="2" t="s">
        <v>238</v>
      </c>
      <c r="HN1002" s="2" t="s">
        <v>226</v>
      </c>
      <c r="HO1002" s="4"/>
      <c r="HP1002" s="8"/>
      <c r="HQ1002" s="4"/>
      <c r="HR1002" s="8"/>
      <c r="HS1002" s="7"/>
      <c r="HT1002" s="7"/>
      <c r="HU1002" s="2" t="s">
        <v>236</v>
      </c>
      <c r="HV1002" s="2" t="s">
        <v>237</v>
      </c>
      <c r="HW1002" s="2" t="s">
        <v>226</v>
      </c>
      <c r="HX1002" s="2" t="s">
        <v>226</v>
      </c>
      <c r="HY1002" s="2" t="s">
        <v>238</v>
      </c>
      <c r="HZ1002" s="2" t="s">
        <v>226</v>
      </c>
      <c r="IA1002" s="4"/>
      <c r="IB1002" s="8"/>
      <c r="IC1002" s="4"/>
      <c r="ID1002" s="8"/>
      <c r="IE1002" s="7"/>
      <c r="IF1002" s="7"/>
      <c r="IG1002" s="2" t="s">
        <v>252</v>
      </c>
      <c r="IH1002" s="2" t="s">
        <v>237</v>
      </c>
      <c r="II1002" s="2" t="s">
        <v>226</v>
      </c>
      <c r="IJ1002" s="2" t="s">
        <v>226</v>
      </c>
      <c r="IK1002" s="2" t="s">
        <v>238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252</v>
      </c>
      <c r="IT1002" s="2" t="s">
        <v>237</v>
      </c>
      <c r="IU1002" s="2" t="s">
        <v>226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252</v>
      </c>
      <c r="JF1002" s="2" t="s">
        <v>237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337</v>
      </c>
      <c r="JR1002" s="2" t="s">
        <v>237</v>
      </c>
      <c r="JS1002" s="2" t="s">
        <v>226</v>
      </c>
      <c r="JT1002" s="2" t="s">
        <v>226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237</v>
      </c>
      <c r="KE1002" s="2" t="s">
        <v>226</v>
      </c>
      <c r="KF1002" s="2" t="s">
        <v>226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252</v>
      </c>
      <c r="KP1002" s="2" t="s">
        <v>237</v>
      </c>
      <c r="KQ1002" s="2" t="s">
        <v>226</v>
      </c>
      <c r="KR1002" s="2" t="s">
        <v>226</v>
      </c>
      <c r="KS1002" s="2" t="s">
        <v>238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252</v>
      </c>
      <c r="LB1002" s="2" t="s">
        <v>237</v>
      </c>
      <c r="LC1002" s="2" t="s">
        <v>226</v>
      </c>
      <c r="LD1002" s="2" t="s">
        <v>226</v>
      </c>
      <c r="LE1002" s="2" t="s">
        <v>238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252</v>
      </c>
      <c r="LN1002" s="2" t="s">
        <v>237</v>
      </c>
      <c r="LO1002" s="2" t="s">
        <v>226</v>
      </c>
      <c r="LP1002" s="2" t="s">
        <v>226</v>
      </c>
      <c r="LQ1002" s="2" t="s">
        <v>238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226</v>
      </c>
      <c r="LZ1002" s="2" t="s">
        <v>226</v>
      </c>
      <c r="MA1002" s="2" t="s">
        <v>226</v>
      </c>
      <c r="MB1002" s="2" t="s">
        <v>226</v>
      </c>
      <c r="MC1002" s="2" t="s">
        <v>226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226</v>
      </c>
      <c r="ML1002" s="2" t="s">
        <v>226</v>
      </c>
      <c r="MM1002" s="2" t="s">
        <v>226</v>
      </c>
      <c r="MN1002" s="2" t="s">
        <v>226</v>
      </c>
      <c r="MO1002" s="2" t="s">
        <v>226</v>
      </c>
      <c r="MP1002" s="2" t="s">
        <v>226</v>
      </c>
      <c r="MQ1002" s="4"/>
      <c r="MR1002" s="8"/>
      <c r="MS1002" s="4">
        <v>1</v>
      </c>
      <c r="MT1002" s="8">
        <v>49.9</v>
      </c>
      <c r="MU1002" s="7">
        <v>-1</v>
      </c>
      <c r="MV1002" s="7">
        <v>-1</v>
      </c>
      <c r="MW1002" s="2" t="s">
        <v>239</v>
      </c>
      <c r="MX1002" s="2" t="s">
        <v>237</v>
      </c>
      <c r="MY1002" s="2" t="s">
        <v>2166</v>
      </c>
      <c r="MZ1002" s="2" t="s">
        <v>2971</v>
      </c>
      <c r="NA1002" s="2" t="s">
        <v>238</v>
      </c>
      <c r="NB1002" s="2" t="s">
        <v>226</v>
      </c>
      <c r="NC1002" s="4"/>
      <c r="ND1002" s="8"/>
      <c r="NE1002" s="4"/>
      <c r="NF1002" s="8"/>
      <c r="NG1002" s="7"/>
      <c r="NH1002" s="7"/>
      <c r="NI1002" s="2" t="s">
        <v>239</v>
      </c>
      <c r="NJ1002" s="2" t="s">
        <v>237</v>
      </c>
      <c r="NK1002" s="2" t="s">
        <v>390</v>
      </c>
      <c r="NL1002" s="2" t="s">
        <v>414</v>
      </c>
      <c r="NM1002" s="2" t="s">
        <v>238</v>
      </c>
      <c r="NN1002" s="2" t="s">
        <v>226</v>
      </c>
      <c r="NO1002" s="4"/>
      <c r="NP1002" s="8"/>
      <c r="NQ1002" s="4"/>
      <c r="NR1002" s="8"/>
      <c r="NS1002" s="7"/>
      <c r="NT1002" s="7"/>
      <c r="NU1002" s="2" t="s">
        <v>239</v>
      </c>
      <c r="NV1002" s="2" t="s">
        <v>237</v>
      </c>
      <c r="NW1002" s="2" t="s">
        <v>5230</v>
      </c>
      <c r="NX1002" s="2" t="s">
        <v>226</v>
      </c>
      <c r="NY1002" s="2" t="s">
        <v>238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252</v>
      </c>
      <c r="OH1002" s="2" t="s">
        <v>237</v>
      </c>
      <c r="OI1002" s="2" t="s">
        <v>226</v>
      </c>
      <c r="OJ1002" s="2" t="s">
        <v>226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252</v>
      </c>
      <c r="OT1002" s="2" t="s">
        <v>237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252</v>
      </c>
      <c r="PF1002" s="2" t="s">
        <v>237</v>
      </c>
      <c r="PG1002" s="2" t="s">
        <v>226</v>
      </c>
      <c r="PH1002" s="2" t="s">
        <v>226</v>
      </c>
      <c r="PI1002" s="2" t="s">
        <v>238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226</v>
      </c>
      <c r="PR1002" s="2" t="s">
        <v>226</v>
      </c>
      <c r="PS1002" s="2" t="s">
        <v>226</v>
      </c>
      <c r="PT1002" s="2" t="s">
        <v>226</v>
      </c>
      <c r="PU1002" s="2" t="s">
        <v>226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266</v>
      </c>
      <c r="QD1002" s="2" t="s">
        <v>237</v>
      </c>
      <c r="QE1002" s="2" t="s">
        <v>226</v>
      </c>
      <c r="QF1002" s="2" t="s">
        <v>226</v>
      </c>
      <c r="QG1002" s="2" t="s">
        <v>238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252</v>
      </c>
      <c r="QP1002" s="2" t="s">
        <v>237</v>
      </c>
      <c r="QQ1002" s="2" t="s">
        <v>226</v>
      </c>
      <c r="QR1002" s="2" t="s">
        <v>226</v>
      </c>
      <c r="QS1002" s="2" t="s">
        <v>238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266</v>
      </c>
      <c r="RB1002" s="2" t="s">
        <v>237</v>
      </c>
      <c r="RC1002" s="2" t="s">
        <v>226</v>
      </c>
      <c r="RD1002" s="2" t="s">
        <v>226</v>
      </c>
      <c r="RE1002" s="2" t="s">
        <v>238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226</v>
      </c>
      <c r="RN1002" s="2" t="s">
        <v>226</v>
      </c>
      <c r="RO1002" s="2" t="s">
        <v>226</v>
      </c>
      <c r="RP1002" s="2" t="s">
        <v>226</v>
      </c>
      <c r="RQ1002" s="2" t="s">
        <v>226</v>
      </c>
      <c r="RR1002" s="2" t="s">
        <v>226</v>
      </c>
      <c r="RS1002" s="4"/>
      <c r="RT1002" s="8"/>
      <c r="RU1002" s="4"/>
      <c r="RV1002" s="8"/>
      <c r="RW1002" s="7"/>
      <c r="RX1002" s="7"/>
      <c r="RY1002" s="2" t="s">
        <v>252</v>
      </c>
      <c r="RZ1002" s="2" t="s">
        <v>237</v>
      </c>
      <c r="SA1002" s="2" t="s">
        <v>226</v>
      </c>
      <c r="SB1002" s="2" t="s">
        <v>226</v>
      </c>
      <c r="SC1002" s="2" t="s">
        <v>238</v>
      </c>
      <c r="SD1002" s="2" t="s">
        <v>226</v>
      </c>
      <c r="SE1002" s="4">
        <v>1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</row>
    <row r="1003">
      <c r="A1003" s="2" t="s">
        <v>5759</v>
      </c>
      <c r="B1003" s="2" t="s">
        <v>577</v>
      </c>
      <c r="C1003" s="2" t="s">
        <v>5194</v>
      </c>
      <c r="D1003" s="2" t="s">
        <v>486</v>
      </c>
      <c r="E1003" s="2" t="s">
        <v>487</v>
      </c>
      <c r="F1003" s="2" t="s">
        <v>5444</v>
      </c>
      <c r="G1003" s="2" t="s">
        <v>5445</v>
      </c>
      <c r="H1003" s="2" t="s">
        <v>5446</v>
      </c>
      <c r="I1003" s="2" t="s">
        <v>5757</v>
      </c>
      <c r="J1003" s="2" t="s">
        <v>268</v>
      </c>
      <c r="K1003" s="2" t="s">
        <v>5448</v>
      </c>
      <c r="L1003" s="3">
        <v>52.8</v>
      </c>
      <c r="M1003" s="3">
        <v>55.44</v>
      </c>
      <c r="N1003" s="3">
        <v>109.99</v>
      </c>
      <c r="O1003" s="2" t="s">
        <v>283</v>
      </c>
      <c r="P1003" s="2" t="s">
        <v>284</v>
      </c>
      <c r="Q1003" s="2" t="s">
        <v>225</v>
      </c>
      <c r="R1003" s="2" t="s">
        <v>226</v>
      </c>
      <c r="S1003" s="2" t="s">
        <v>5449</v>
      </c>
      <c r="T1003" s="2" t="s">
        <v>228</v>
      </c>
      <c r="U1003" s="2" t="s">
        <v>489</v>
      </c>
      <c r="V1003" s="2" t="s">
        <v>2050</v>
      </c>
      <c r="W1003" s="2" t="s">
        <v>971</v>
      </c>
      <c r="X1003" s="2" t="s">
        <v>231</v>
      </c>
      <c r="Y1003" s="2" t="s">
        <v>5450</v>
      </c>
      <c r="Z1003" s="4">
        <v>14</v>
      </c>
      <c r="AA1003" s="4">
        <f>=ROUNDDOWN(7,0)</f>
      </c>
      <c r="AB1003" s="5">
        <v>2</v>
      </c>
      <c r="AC1003" s="2" t="s">
        <v>226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>
        <v>20</v>
      </c>
      <c r="AQ1003" s="8">
        <v>720.18</v>
      </c>
      <c r="AR1003" s="4">
        <v>8</v>
      </c>
      <c r="AS1003" s="8">
        <v>493.61</v>
      </c>
      <c r="AT1003" s="7">
        <v>1.5</v>
      </c>
      <c r="AU1003" s="7">
        <v>0.459</v>
      </c>
      <c r="AV1003" s="4" t="s">
        <v>226</v>
      </c>
      <c r="AW1003" s="8" t="s">
        <v>226</v>
      </c>
      <c r="AX1003" s="4" t="s">
        <v>226</v>
      </c>
      <c r="AY1003" s="8" t="s">
        <v>226</v>
      </c>
      <c r="AZ1003" s="7" t="s">
        <v>226</v>
      </c>
      <c r="BA1003" s="7" t="s">
        <v>226</v>
      </c>
      <c r="BB1003" s="7">
        <v>1</v>
      </c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 t="s">
        <v>226</v>
      </c>
      <c r="BJ1003" s="4">
        <v>20</v>
      </c>
      <c r="BK1003" s="8">
        <v>720.18</v>
      </c>
      <c r="BL1003" s="2" t="s">
        <v>2216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287</v>
      </c>
      <c r="BV1003" s="2" t="s">
        <v>237</v>
      </c>
      <c r="BW1003" s="2" t="s">
        <v>226</v>
      </c>
      <c r="BX1003" s="2" t="s">
        <v>226</v>
      </c>
      <c r="BY1003" s="2" t="s">
        <v>238</v>
      </c>
      <c r="BZ1003" s="2" t="s">
        <v>226</v>
      </c>
      <c r="CA1003" s="4"/>
      <c r="CB1003" s="8"/>
      <c r="CC1003" s="4">
        <v>3</v>
      </c>
      <c r="CD1003" s="8">
        <v>179.64</v>
      </c>
      <c r="CE1003" s="7">
        <v>-1</v>
      </c>
      <c r="CF1003" s="7">
        <v>-1</v>
      </c>
      <c r="CG1003" s="2" t="s">
        <v>239</v>
      </c>
      <c r="CH1003" s="2" t="s">
        <v>223</v>
      </c>
      <c r="CI1003" s="2" t="s">
        <v>327</v>
      </c>
      <c r="CJ1003" s="2" t="s">
        <v>493</v>
      </c>
      <c r="CK1003" s="2" t="s">
        <v>238</v>
      </c>
      <c r="CL1003" s="2" t="s">
        <v>226</v>
      </c>
      <c r="CM1003" s="4">
        <v>1</v>
      </c>
      <c r="CN1003" s="8">
        <v>59.88</v>
      </c>
      <c r="CO1003" s="4"/>
      <c r="CP1003" s="8"/>
      <c r="CQ1003" s="7"/>
      <c r="CR1003" s="7"/>
      <c r="CS1003" s="2" t="s">
        <v>239</v>
      </c>
      <c r="CT1003" s="2" t="s">
        <v>223</v>
      </c>
      <c r="CU1003" s="2" t="s">
        <v>3008</v>
      </c>
      <c r="CV1003" s="2" t="s">
        <v>912</v>
      </c>
      <c r="CW1003" s="2" t="s">
        <v>238</v>
      </c>
      <c r="CX1003" s="2" t="s">
        <v>226</v>
      </c>
      <c r="CY1003" s="4">
        <v>3</v>
      </c>
      <c r="CZ1003" s="8">
        <v>109.77</v>
      </c>
      <c r="DA1003" s="4">
        <v>1</v>
      </c>
      <c r="DB1003" s="8">
        <v>60.98</v>
      </c>
      <c r="DC1003" s="7">
        <v>2</v>
      </c>
      <c r="DD1003" s="7">
        <v>0.8001</v>
      </c>
      <c r="DE1003" s="2" t="s">
        <v>239</v>
      </c>
      <c r="DF1003" s="2" t="s">
        <v>223</v>
      </c>
      <c r="DG1003" s="2" t="s">
        <v>376</v>
      </c>
      <c r="DH1003" s="2" t="s">
        <v>3061</v>
      </c>
      <c r="DI1003" s="2" t="s">
        <v>291</v>
      </c>
      <c r="DJ1003" s="2" t="s">
        <v>226</v>
      </c>
      <c r="DK1003" s="4">
        <v>5</v>
      </c>
      <c r="DL1003" s="8">
        <v>166.3</v>
      </c>
      <c r="DM1003" s="4">
        <v>2</v>
      </c>
      <c r="DN1003" s="8">
        <v>110.88</v>
      </c>
      <c r="DO1003" s="7">
        <v>1.5</v>
      </c>
      <c r="DP1003" s="7">
        <v>0.4998</v>
      </c>
      <c r="DQ1003" s="2" t="s">
        <v>239</v>
      </c>
      <c r="DR1003" s="2" t="s">
        <v>223</v>
      </c>
      <c r="DS1003" s="2" t="s">
        <v>728</v>
      </c>
      <c r="DT1003" s="2" t="s">
        <v>458</v>
      </c>
      <c r="DU1003" s="2" t="s">
        <v>291</v>
      </c>
      <c r="DV1003" s="2" t="s">
        <v>226</v>
      </c>
      <c r="DW1003" s="4">
        <v>11</v>
      </c>
      <c r="DX1003" s="8">
        <v>384.23</v>
      </c>
      <c r="DY1003" s="4"/>
      <c r="DZ1003" s="8"/>
      <c r="EA1003" s="7"/>
      <c r="EB1003" s="7"/>
      <c r="EC1003" s="2" t="s">
        <v>239</v>
      </c>
      <c r="ED1003" s="2" t="s">
        <v>223</v>
      </c>
      <c r="EE1003" s="2" t="s">
        <v>379</v>
      </c>
      <c r="EF1003" s="2" t="s">
        <v>415</v>
      </c>
      <c r="EG1003" s="2" t="s">
        <v>238</v>
      </c>
      <c r="EH1003" s="2" t="s">
        <v>226</v>
      </c>
      <c r="EI1003" s="4"/>
      <c r="EJ1003" s="8"/>
      <c r="EK1003" s="4">
        <v>1</v>
      </c>
      <c r="EL1003" s="8">
        <v>59.88</v>
      </c>
      <c r="EM1003" s="7">
        <v>-1</v>
      </c>
      <c r="EN1003" s="7">
        <v>-1</v>
      </c>
      <c r="EO1003" s="2" t="s">
        <v>239</v>
      </c>
      <c r="EP1003" s="2" t="s">
        <v>223</v>
      </c>
      <c r="EQ1003" s="2" t="s">
        <v>5453</v>
      </c>
      <c r="ER1003" s="2" t="s">
        <v>446</v>
      </c>
      <c r="ES1003" s="2" t="s">
        <v>238</v>
      </c>
      <c r="ET1003" s="2" t="s">
        <v>226</v>
      </c>
      <c r="EU1003" s="4"/>
      <c r="EV1003" s="8"/>
      <c r="EW1003" s="4">
        <v>1</v>
      </c>
      <c r="EX1003" s="8">
        <v>82.23</v>
      </c>
      <c r="EY1003" s="7">
        <v>-1</v>
      </c>
      <c r="EZ1003" s="7">
        <v>-1</v>
      </c>
      <c r="FA1003" s="2" t="s">
        <v>239</v>
      </c>
      <c r="FB1003" s="2" t="s">
        <v>223</v>
      </c>
      <c r="FC1003" s="2" t="s">
        <v>417</v>
      </c>
      <c r="FD1003" s="2" t="s">
        <v>1964</v>
      </c>
      <c r="FE1003" s="2" t="s">
        <v>238</v>
      </c>
      <c r="FF1003" s="2" t="s">
        <v>226</v>
      </c>
      <c r="FG1003" s="4"/>
      <c r="FH1003" s="8"/>
      <c r="FI1003" s="4"/>
      <c r="FJ1003" s="8"/>
      <c r="FK1003" s="7"/>
      <c r="FL1003" s="7"/>
      <c r="FM1003" s="2" t="s">
        <v>239</v>
      </c>
      <c r="FN1003" s="2" t="s">
        <v>223</v>
      </c>
      <c r="FO1003" s="2" t="s">
        <v>5453</v>
      </c>
      <c r="FP1003" s="2" t="s">
        <v>226</v>
      </c>
      <c r="FQ1003" s="2" t="s">
        <v>238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226</v>
      </c>
      <c r="FZ1003" s="2" t="s">
        <v>226</v>
      </c>
      <c r="GA1003" s="2" t="s">
        <v>226</v>
      </c>
      <c r="GB1003" s="2" t="s">
        <v>226</v>
      </c>
      <c r="GC1003" s="2" t="s">
        <v>226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252</v>
      </c>
      <c r="GL1003" s="2" t="s">
        <v>223</v>
      </c>
      <c r="GM1003" s="2" t="s">
        <v>226</v>
      </c>
      <c r="GN1003" s="2" t="s">
        <v>226</v>
      </c>
      <c r="GO1003" s="2" t="s">
        <v>238</v>
      </c>
      <c r="GP1003" s="2" t="s">
        <v>226</v>
      </c>
      <c r="GQ1003" s="4"/>
      <c r="GR1003" s="8"/>
      <c r="GS1003" s="4"/>
      <c r="GT1003" s="8"/>
      <c r="GU1003" s="7"/>
      <c r="GV1003" s="7"/>
      <c r="GW1003" s="2" t="s">
        <v>266</v>
      </c>
      <c r="GX1003" s="2" t="s">
        <v>223</v>
      </c>
      <c r="GY1003" s="2" t="s">
        <v>226</v>
      </c>
      <c r="GZ1003" s="2" t="s">
        <v>226</v>
      </c>
      <c r="HA1003" s="2" t="s">
        <v>238</v>
      </c>
      <c r="HB1003" s="2" t="s">
        <v>226</v>
      </c>
      <c r="HC1003" s="4"/>
      <c r="HD1003" s="8"/>
      <c r="HE1003" s="4"/>
      <c r="HF1003" s="8"/>
      <c r="HG1003" s="7"/>
      <c r="HH1003" s="7"/>
      <c r="HI1003" s="2" t="s">
        <v>252</v>
      </c>
      <c r="HJ1003" s="2" t="s">
        <v>223</v>
      </c>
      <c r="HK1003" s="2" t="s">
        <v>226</v>
      </c>
      <c r="HL1003" s="2" t="s">
        <v>226</v>
      </c>
      <c r="HM1003" s="2" t="s">
        <v>238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236</v>
      </c>
      <c r="HV1003" s="2" t="s">
        <v>223</v>
      </c>
      <c r="HW1003" s="2" t="s">
        <v>226</v>
      </c>
      <c r="HX1003" s="2" t="s">
        <v>226</v>
      </c>
      <c r="HY1003" s="2" t="s">
        <v>238</v>
      </c>
      <c r="HZ1003" s="2" t="s">
        <v>226</v>
      </c>
      <c r="IA1003" s="4"/>
      <c r="IB1003" s="8"/>
      <c r="IC1003" s="4"/>
      <c r="ID1003" s="8"/>
      <c r="IE1003" s="7"/>
      <c r="IF1003" s="7"/>
      <c r="IG1003" s="2" t="s">
        <v>252</v>
      </c>
      <c r="IH1003" s="2" t="s">
        <v>223</v>
      </c>
      <c r="II1003" s="2" t="s">
        <v>226</v>
      </c>
      <c r="IJ1003" s="2" t="s">
        <v>226</v>
      </c>
      <c r="IK1003" s="2" t="s">
        <v>238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252</v>
      </c>
      <c r="IT1003" s="2" t="s">
        <v>223</v>
      </c>
      <c r="IU1003" s="2" t="s">
        <v>226</v>
      </c>
      <c r="IV1003" s="2" t="s">
        <v>226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252</v>
      </c>
      <c r="JF1003" s="2" t="s">
        <v>223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337</v>
      </c>
      <c r="JR1003" s="2" t="s">
        <v>223</v>
      </c>
      <c r="JS1003" s="2" t="s">
        <v>226</v>
      </c>
      <c r="JT1003" s="2" t="s">
        <v>226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223</v>
      </c>
      <c r="KE1003" s="2" t="s">
        <v>226</v>
      </c>
      <c r="KF1003" s="2" t="s">
        <v>226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252</v>
      </c>
      <c r="KP1003" s="2" t="s">
        <v>223</v>
      </c>
      <c r="KQ1003" s="2" t="s">
        <v>226</v>
      </c>
      <c r="KR1003" s="2" t="s">
        <v>226</v>
      </c>
      <c r="KS1003" s="2" t="s">
        <v>238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252</v>
      </c>
      <c r="LB1003" s="2" t="s">
        <v>223</v>
      </c>
      <c r="LC1003" s="2" t="s">
        <v>226</v>
      </c>
      <c r="LD1003" s="2" t="s">
        <v>226</v>
      </c>
      <c r="LE1003" s="2" t="s">
        <v>238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252</v>
      </c>
      <c r="LN1003" s="2" t="s">
        <v>223</v>
      </c>
      <c r="LO1003" s="2" t="s">
        <v>226</v>
      </c>
      <c r="LP1003" s="2" t="s">
        <v>226</v>
      </c>
      <c r="LQ1003" s="2" t="s">
        <v>238</v>
      </c>
      <c r="LR1003" s="2" t="s">
        <v>226</v>
      </c>
      <c r="LS1003" s="4"/>
      <c r="LT1003" s="8"/>
      <c r="LU1003" s="4"/>
      <c r="LV1003" s="8"/>
      <c r="LW1003" s="7"/>
      <c r="LX1003" s="7"/>
      <c r="LY1003" s="2" t="s">
        <v>226</v>
      </c>
      <c r="LZ1003" s="2" t="s">
        <v>226</v>
      </c>
      <c r="MA1003" s="2" t="s">
        <v>226</v>
      </c>
      <c r="MB1003" s="2" t="s">
        <v>226</v>
      </c>
      <c r="MC1003" s="2" t="s">
        <v>226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226</v>
      </c>
      <c r="ML1003" s="2" t="s">
        <v>226</v>
      </c>
      <c r="MM1003" s="2" t="s">
        <v>226</v>
      </c>
      <c r="MN1003" s="2" t="s">
        <v>226</v>
      </c>
      <c r="MO1003" s="2" t="s">
        <v>226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239</v>
      </c>
      <c r="MX1003" s="2" t="s">
        <v>223</v>
      </c>
      <c r="MY1003" s="2" t="s">
        <v>2166</v>
      </c>
      <c r="MZ1003" s="2" t="s">
        <v>226</v>
      </c>
      <c r="NA1003" s="2" t="s">
        <v>238</v>
      </c>
      <c r="NB1003" s="2" t="s">
        <v>226</v>
      </c>
      <c r="NC1003" s="4"/>
      <c r="ND1003" s="8"/>
      <c r="NE1003" s="4"/>
      <c r="NF1003" s="8"/>
      <c r="NG1003" s="7"/>
      <c r="NH1003" s="7"/>
      <c r="NI1003" s="2" t="s">
        <v>239</v>
      </c>
      <c r="NJ1003" s="2" t="s">
        <v>261</v>
      </c>
      <c r="NK1003" s="2" t="s">
        <v>390</v>
      </c>
      <c r="NL1003" s="2" t="s">
        <v>2516</v>
      </c>
      <c r="NM1003" s="2" t="s">
        <v>238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239</v>
      </c>
      <c r="NV1003" s="2" t="s">
        <v>237</v>
      </c>
      <c r="NW1003" s="2" t="s">
        <v>5230</v>
      </c>
      <c r="NX1003" s="2" t="s">
        <v>226</v>
      </c>
      <c r="NY1003" s="2" t="s">
        <v>238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252</v>
      </c>
      <c r="OH1003" s="2" t="s">
        <v>223</v>
      </c>
      <c r="OI1003" s="2" t="s">
        <v>226</v>
      </c>
      <c r="OJ1003" s="2" t="s">
        <v>226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252</v>
      </c>
      <c r="OT1003" s="2" t="s">
        <v>223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252</v>
      </c>
      <c r="PF1003" s="2" t="s">
        <v>223</v>
      </c>
      <c r="PG1003" s="2" t="s">
        <v>226</v>
      </c>
      <c r="PH1003" s="2" t="s">
        <v>226</v>
      </c>
      <c r="PI1003" s="2" t="s">
        <v>238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226</v>
      </c>
      <c r="PR1003" s="2" t="s">
        <v>226</v>
      </c>
      <c r="PS1003" s="2" t="s">
        <v>226</v>
      </c>
      <c r="PT1003" s="2" t="s">
        <v>226</v>
      </c>
      <c r="PU1003" s="2" t="s">
        <v>226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266</v>
      </c>
      <c r="QD1003" s="2" t="s">
        <v>223</v>
      </c>
      <c r="QE1003" s="2" t="s">
        <v>226</v>
      </c>
      <c r="QF1003" s="2" t="s">
        <v>226</v>
      </c>
      <c r="QG1003" s="2" t="s">
        <v>238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252</v>
      </c>
      <c r="QP1003" s="2" t="s">
        <v>237</v>
      </c>
      <c r="QQ1003" s="2" t="s">
        <v>226</v>
      </c>
      <c r="QR1003" s="2" t="s">
        <v>226</v>
      </c>
      <c r="QS1003" s="2" t="s">
        <v>238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266</v>
      </c>
      <c r="RB1003" s="2" t="s">
        <v>223</v>
      </c>
      <c r="RC1003" s="2" t="s">
        <v>226</v>
      </c>
      <c r="RD1003" s="2" t="s">
        <v>226</v>
      </c>
      <c r="RE1003" s="2" t="s">
        <v>238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226</v>
      </c>
      <c r="RN1003" s="2" t="s">
        <v>226</v>
      </c>
      <c r="RO1003" s="2" t="s">
        <v>226</v>
      </c>
      <c r="RP1003" s="2" t="s">
        <v>226</v>
      </c>
      <c r="RQ1003" s="2" t="s">
        <v>226</v>
      </c>
      <c r="RR1003" s="2" t="s">
        <v>226</v>
      </c>
      <c r="RS1003" s="4"/>
      <c r="RT1003" s="8"/>
      <c r="RU1003" s="4"/>
      <c r="RV1003" s="8"/>
      <c r="RW1003" s="7"/>
      <c r="RX1003" s="7"/>
      <c r="RY1003" s="2" t="s">
        <v>252</v>
      </c>
      <c r="RZ1003" s="2" t="s">
        <v>237</v>
      </c>
      <c r="SA1003" s="2" t="s">
        <v>226</v>
      </c>
      <c r="SB1003" s="2" t="s">
        <v>226</v>
      </c>
      <c r="SC1003" s="2" t="s">
        <v>238</v>
      </c>
      <c r="SD1003" s="2" t="s">
        <v>226</v>
      </c>
      <c r="SE1003" s="4">
        <v>14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</row>
    <row r="1004">
      <c r="A1004" s="2" t="s">
        <v>5760</v>
      </c>
      <c r="B1004" s="2" t="s">
        <v>577</v>
      </c>
      <c r="C1004" s="2" t="s">
        <v>5194</v>
      </c>
      <c r="D1004" s="2" t="s">
        <v>486</v>
      </c>
      <c r="E1004" s="2" t="s">
        <v>487</v>
      </c>
      <c r="F1004" s="2" t="s">
        <v>5532</v>
      </c>
      <c r="G1004" s="2" t="s">
        <v>3198</v>
      </c>
      <c r="H1004" s="2" t="s">
        <v>5410</v>
      </c>
      <c r="I1004" s="2" t="s">
        <v>5761</v>
      </c>
      <c r="J1004" s="2" t="s">
        <v>221</v>
      </c>
      <c r="K1004" s="2" t="s">
        <v>438</v>
      </c>
      <c r="L1004" s="3">
        <v>30.95</v>
      </c>
      <c r="M1004" s="3">
        <v>32.5</v>
      </c>
      <c r="N1004" s="3">
        <v>64.99</v>
      </c>
      <c r="O1004" s="2" t="s">
        <v>223</v>
      </c>
      <c r="P1004" s="2" t="s">
        <v>2226</v>
      </c>
      <c r="Q1004" s="2" t="s">
        <v>225</v>
      </c>
      <c r="R1004" s="2" t="s">
        <v>226</v>
      </c>
      <c r="S1004" s="2" t="s">
        <v>5534</v>
      </c>
      <c r="T1004" s="2" t="s">
        <v>228</v>
      </c>
      <c r="U1004" s="2" t="s">
        <v>489</v>
      </c>
      <c r="V1004" s="2" t="s">
        <v>2228</v>
      </c>
      <c r="W1004" s="2" t="s">
        <v>971</v>
      </c>
      <c r="X1004" s="2" t="s">
        <v>226</v>
      </c>
      <c r="Y1004" s="2" t="s">
        <v>4467</v>
      </c>
      <c r="Z1004" s="4">
        <v>70</v>
      </c>
      <c r="AA1004" s="4">
        <f>=ROUNDDOWN({0},0)</f>
      </c>
      <c r="AB1004" s="5"/>
      <c r="AC1004" s="2" t="s">
        <v>4503</v>
      </c>
      <c r="AD1004" s="4">
        <v>80</v>
      </c>
      <c r="AE1004" s="4">
        <v>80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226</v>
      </c>
      <c r="AW1004" s="8" t="s">
        <v>226</v>
      </c>
      <c r="AX1004" s="4" t="s">
        <v>226</v>
      </c>
      <c r="AY1004" s="8" t="s">
        <v>226</v>
      </c>
      <c r="AZ1004" s="7" t="s">
        <v>226</v>
      </c>
      <c r="BA1004" s="7" t="s">
        <v>226</v>
      </c>
      <c r="BB1004" s="7"/>
      <c r="BC1004" s="4" t="s">
        <v>226</v>
      </c>
      <c r="BD1004" s="8" t="s">
        <v>226</v>
      </c>
      <c r="BE1004" s="4" t="s">
        <v>226</v>
      </c>
      <c r="BF1004" s="8" t="s">
        <v>226</v>
      </c>
      <c r="BG1004" s="7" t="s">
        <v>226</v>
      </c>
      <c r="BH1004" s="7" t="s">
        <v>226</v>
      </c>
      <c r="BI1004" s="7"/>
      <c r="BJ1004" s="4"/>
      <c r="BK1004" s="8"/>
      <c r="BL1004" s="2" t="s">
        <v>226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949</v>
      </c>
      <c r="BV1004" s="2" t="s">
        <v>223</v>
      </c>
      <c r="BW1004" s="2" t="s">
        <v>226</v>
      </c>
      <c r="BX1004" s="2" t="s">
        <v>226</v>
      </c>
      <c r="BY1004" s="2" t="s">
        <v>238</v>
      </c>
      <c r="BZ1004" s="2" t="s">
        <v>226</v>
      </c>
      <c r="CA1004" s="4"/>
      <c r="CB1004" s="8"/>
      <c r="CC1004" s="4"/>
      <c r="CD1004" s="8"/>
      <c r="CE1004" s="7"/>
      <c r="CF1004" s="7"/>
      <c r="CG1004" s="2" t="s">
        <v>448</v>
      </c>
      <c r="CH1004" s="2" t="s">
        <v>223</v>
      </c>
      <c r="CI1004" s="2" t="s">
        <v>226</v>
      </c>
      <c r="CJ1004" s="2" t="s">
        <v>226</v>
      </c>
      <c r="CK1004" s="2" t="s">
        <v>238</v>
      </c>
      <c r="CL1004" s="2" t="s">
        <v>226</v>
      </c>
      <c r="CM1004" s="4"/>
      <c r="CN1004" s="8"/>
      <c r="CO1004" s="4"/>
      <c r="CP1004" s="8"/>
      <c r="CQ1004" s="7"/>
      <c r="CR1004" s="7"/>
      <c r="CS1004" s="2" t="s">
        <v>236</v>
      </c>
      <c r="CT1004" s="2" t="s">
        <v>223</v>
      </c>
      <c r="CU1004" s="2" t="s">
        <v>226</v>
      </c>
      <c r="CV1004" s="2" t="s">
        <v>226</v>
      </c>
      <c r="CW1004" s="2" t="s">
        <v>238</v>
      </c>
      <c r="CX1004" s="2" t="s">
        <v>226</v>
      </c>
      <c r="CY1004" s="4"/>
      <c r="CZ1004" s="8"/>
      <c r="DA1004" s="4"/>
      <c r="DB1004" s="8"/>
      <c r="DC1004" s="7"/>
      <c r="DD1004" s="7"/>
      <c r="DE1004" s="2" t="s">
        <v>236</v>
      </c>
      <c r="DF1004" s="2" t="s">
        <v>223</v>
      </c>
      <c r="DG1004" s="2" t="s">
        <v>226</v>
      </c>
      <c r="DH1004" s="2" t="s">
        <v>226</v>
      </c>
      <c r="DI1004" s="2" t="s">
        <v>238</v>
      </c>
      <c r="DJ1004" s="2" t="s">
        <v>226</v>
      </c>
      <c r="DK1004" s="4"/>
      <c r="DL1004" s="8"/>
      <c r="DM1004" s="4"/>
      <c r="DN1004" s="8"/>
      <c r="DO1004" s="7"/>
      <c r="DP1004" s="7"/>
      <c r="DQ1004" s="2" t="s">
        <v>239</v>
      </c>
      <c r="DR1004" s="2" t="s">
        <v>223</v>
      </c>
      <c r="DS1004" s="2" t="s">
        <v>853</v>
      </c>
      <c r="DT1004" s="2" t="s">
        <v>226</v>
      </c>
      <c r="DU1004" s="2" t="s">
        <v>238</v>
      </c>
      <c r="DV1004" s="2" t="s">
        <v>226</v>
      </c>
      <c r="DW1004" s="4"/>
      <c r="DX1004" s="8"/>
      <c r="DY1004" s="4"/>
      <c r="DZ1004" s="8"/>
      <c r="EA1004" s="7"/>
      <c r="EB1004" s="7"/>
      <c r="EC1004" s="2" t="s">
        <v>236</v>
      </c>
      <c r="ED1004" s="2" t="s">
        <v>223</v>
      </c>
      <c r="EE1004" s="2" t="s">
        <v>226</v>
      </c>
      <c r="EF1004" s="2" t="s">
        <v>226</v>
      </c>
      <c r="EG1004" s="2" t="s">
        <v>238</v>
      </c>
      <c r="EH1004" s="2" t="s">
        <v>226</v>
      </c>
      <c r="EI1004" s="4"/>
      <c r="EJ1004" s="8"/>
      <c r="EK1004" s="4"/>
      <c r="EL1004" s="8"/>
      <c r="EM1004" s="7"/>
      <c r="EN1004" s="7"/>
      <c r="EO1004" s="2" t="s">
        <v>667</v>
      </c>
      <c r="EP1004" s="2" t="s">
        <v>223</v>
      </c>
      <c r="EQ1004" s="2" t="s">
        <v>226</v>
      </c>
      <c r="ER1004" s="2" t="s">
        <v>226</v>
      </c>
      <c r="ES1004" s="2" t="s">
        <v>238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239</v>
      </c>
      <c r="FB1004" s="2" t="s">
        <v>223</v>
      </c>
      <c r="FC1004" s="2" t="s">
        <v>853</v>
      </c>
      <c r="FD1004" s="2" t="s">
        <v>226</v>
      </c>
      <c r="FE1004" s="2" t="s">
        <v>238</v>
      </c>
      <c r="FF1004" s="2" t="s">
        <v>226</v>
      </c>
      <c r="FG1004" s="4"/>
      <c r="FH1004" s="8"/>
      <c r="FI1004" s="4"/>
      <c r="FJ1004" s="8"/>
      <c r="FK1004" s="7"/>
      <c r="FL1004" s="7"/>
      <c r="FM1004" s="2" t="s">
        <v>239</v>
      </c>
      <c r="FN1004" s="2" t="s">
        <v>223</v>
      </c>
      <c r="FO1004" s="2" t="s">
        <v>853</v>
      </c>
      <c r="FP1004" s="2" t="s">
        <v>226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239</v>
      </c>
      <c r="FZ1004" s="2" t="s">
        <v>223</v>
      </c>
      <c r="GA1004" s="2" t="s">
        <v>853</v>
      </c>
      <c r="GB1004" s="2" t="s">
        <v>226</v>
      </c>
      <c r="GC1004" s="2" t="s">
        <v>238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252</v>
      </c>
      <c r="GL1004" s="2" t="s">
        <v>223</v>
      </c>
      <c r="GM1004" s="2" t="s">
        <v>226</v>
      </c>
      <c r="GN1004" s="2" t="s">
        <v>226</v>
      </c>
      <c r="GO1004" s="2" t="s">
        <v>238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236</v>
      </c>
      <c r="GX1004" s="2" t="s">
        <v>223</v>
      </c>
      <c r="GY1004" s="2" t="s">
        <v>226</v>
      </c>
      <c r="GZ1004" s="2" t="s">
        <v>226</v>
      </c>
      <c r="HA1004" s="2" t="s">
        <v>238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236</v>
      </c>
      <c r="HJ1004" s="2" t="s">
        <v>223</v>
      </c>
      <c r="HK1004" s="2" t="s">
        <v>226</v>
      </c>
      <c r="HL1004" s="2" t="s">
        <v>226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223</v>
      </c>
      <c r="HW1004" s="2" t="s">
        <v>226</v>
      </c>
      <c r="HX1004" s="2" t="s">
        <v>226</v>
      </c>
      <c r="HY1004" s="2" t="s">
        <v>238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252</v>
      </c>
      <c r="IH1004" s="2" t="s">
        <v>223</v>
      </c>
      <c r="II1004" s="2" t="s">
        <v>226</v>
      </c>
      <c r="IJ1004" s="2" t="s">
        <v>226</v>
      </c>
      <c r="IK1004" s="2" t="s">
        <v>238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252</v>
      </c>
      <c r="IT1004" s="2" t="s">
        <v>223</v>
      </c>
      <c r="IU1004" s="2" t="s">
        <v>226</v>
      </c>
      <c r="IV1004" s="2" t="s">
        <v>226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949</v>
      </c>
      <c r="JF1004" s="2" t="s">
        <v>223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252</v>
      </c>
      <c r="JR1004" s="2" t="s">
        <v>223</v>
      </c>
      <c r="JS1004" s="2" t="s">
        <v>226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223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252</v>
      </c>
      <c r="KP1004" s="2" t="s">
        <v>223</v>
      </c>
      <c r="KQ1004" s="2" t="s">
        <v>226</v>
      </c>
      <c r="KR1004" s="2" t="s">
        <v>226</v>
      </c>
      <c r="KS1004" s="2" t="s">
        <v>238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252</v>
      </c>
      <c r="LB1004" s="2" t="s">
        <v>223</v>
      </c>
      <c r="LC1004" s="2" t="s">
        <v>226</v>
      </c>
      <c r="LD1004" s="2" t="s">
        <v>226</v>
      </c>
      <c r="LE1004" s="2" t="s">
        <v>238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252</v>
      </c>
      <c r="LN1004" s="2" t="s">
        <v>223</v>
      </c>
      <c r="LO1004" s="2" t="s">
        <v>226</v>
      </c>
      <c r="LP1004" s="2" t="s">
        <v>226</v>
      </c>
      <c r="LQ1004" s="2" t="s">
        <v>238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252</v>
      </c>
      <c r="LZ1004" s="2" t="s">
        <v>223</v>
      </c>
      <c r="MA1004" s="2" t="s">
        <v>226</v>
      </c>
      <c r="MB1004" s="2" t="s">
        <v>226</v>
      </c>
      <c r="MC1004" s="2" t="s">
        <v>238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252</v>
      </c>
      <c r="ML1004" s="2" t="s">
        <v>223</v>
      </c>
      <c r="MM1004" s="2" t="s">
        <v>226</v>
      </c>
      <c r="MN1004" s="2" t="s">
        <v>226</v>
      </c>
      <c r="MO1004" s="2" t="s">
        <v>238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236</v>
      </c>
      <c r="MX1004" s="2" t="s">
        <v>223</v>
      </c>
      <c r="MY1004" s="2" t="s">
        <v>226</v>
      </c>
      <c r="MZ1004" s="2" t="s">
        <v>226</v>
      </c>
      <c r="NA1004" s="2" t="s">
        <v>238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226</v>
      </c>
      <c r="NJ1004" s="2" t="s">
        <v>226</v>
      </c>
      <c r="NK1004" s="2" t="s">
        <v>226</v>
      </c>
      <c r="NL1004" s="2" t="s">
        <v>226</v>
      </c>
      <c r="NM1004" s="2" t="s">
        <v>226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252</v>
      </c>
      <c r="NV1004" s="2" t="s">
        <v>223</v>
      </c>
      <c r="NW1004" s="2" t="s">
        <v>226</v>
      </c>
      <c r="NX1004" s="2" t="s">
        <v>226</v>
      </c>
      <c r="NY1004" s="2" t="s">
        <v>238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252</v>
      </c>
      <c r="OH1004" s="2" t="s">
        <v>223</v>
      </c>
      <c r="OI1004" s="2" t="s">
        <v>226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252</v>
      </c>
      <c r="OT1004" s="2" t="s">
        <v>223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252</v>
      </c>
      <c r="PF1004" s="2" t="s">
        <v>223</v>
      </c>
      <c r="PG1004" s="2" t="s">
        <v>226</v>
      </c>
      <c r="PH1004" s="2" t="s">
        <v>226</v>
      </c>
      <c r="PI1004" s="2" t="s">
        <v>238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226</v>
      </c>
      <c r="PR1004" s="2" t="s">
        <v>226</v>
      </c>
      <c r="PS1004" s="2" t="s">
        <v>226</v>
      </c>
      <c r="PT1004" s="2" t="s">
        <v>226</v>
      </c>
      <c r="PU1004" s="2" t="s">
        <v>226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226</v>
      </c>
      <c r="QD1004" s="2" t="s">
        <v>226</v>
      </c>
      <c r="QE1004" s="2" t="s">
        <v>226</v>
      </c>
      <c r="QF1004" s="2" t="s">
        <v>226</v>
      </c>
      <c r="QG1004" s="2" t="s">
        <v>226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252</v>
      </c>
      <c r="QP1004" s="2" t="s">
        <v>223</v>
      </c>
      <c r="QQ1004" s="2" t="s">
        <v>226</v>
      </c>
      <c r="QR1004" s="2" t="s">
        <v>226</v>
      </c>
      <c r="QS1004" s="2" t="s">
        <v>238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266</v>
      </c>
      <c r="RB1004" s="2" t="s">
        <v>223</v>
      </c>
      <c r="RC1004" s="2" t="s">
        <v>226</v>
      </c>
      <c r="RD1004" s="2" t="s">
        <v>226</v>
      </c>
      <c r="RE1004" s="2" t="s">
        <v>238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252</v>
      </c>
      <c r="RN1004" s="2" t="s">
        <v>223</v>
      </c>
      <c r="RO1004" s="2" t="s">
        <v>226</v>
      </c>
      <c r="RP1004" s="2" t="s">
        <v>226</v>
      </c>
      <c r="RQ1004" s="2" t="s">
        <v>238</v>
      </c>
      <c r="RR1004" s="2" t="s">
        <v>226</v>
      </c>
      <c r="RS1004" s="4"/>
      <c r="RT1004" s="8"/>
      <c r="RU1004" s="4"/>
      <c r="RV1004" s="8"/>
      <c r="RW1004" s="7"/>
      <c r="RX1004" s="7"/>
      <c r="RY1004" s="2" t="s">
        <v>226</v>
      </c>
      <c r="RZ1004" s="2" t="s">
        <v>226</v>
      </c>
      <c r="SA1004" s="2" t="s">
        <v>226</v>
      </c>
      <c r="SB1004" s="2" t="s">
        <v>226</v>
      </c>
      <c r="SC1004" s="2" t="s">
        <v>226</v>
      </c>
      <c r="SD1004" s="2" t="s">
        <v>226</v>
      </c>
      <c r="SE1004" s="4">
        <v>70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>
        <v>80</v>
      </c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</row>
    <row r="1005">
      <c r="A1005" s="2" t="s">
        <v>5762</v>
      </c>
      <c r="B1005" s="2" t="s">
        <v>577</v>
      </c>
      <c r="C1005" s="2" t="s">
        <v>5194</v>
      </c>
      <c r="D1005" s="2" t="s">
        <v>486</v>
      </c>
      <c r="E1005" s="2" t="s">
        <v>487</v>
      </c>
      <c r="F1005" s="2" t="s">
        <v>5532</v>
      </c>
      <c r="G1005" s="2" t="s">
        <v>3198</v>
      </c>
      <c r="H1005" s="2" t="s">
        <v>5410</v>
      </c>
      <c r="I1005" s="2" t="s">
        <v>5761</v>
      </c>
      <c r="J1005" s="2" t="s">
        <v>268</v>
      </c>
      <c r="K1005" s="2" t="s">
        <v>438</v>
      </c>
      <c r="L1005" s="3">
        <v>35.71</v>
      </c>
      <c r="M1005" s="3">
        <v>37.5</v>
      </c>
      <c r="N1005" s="3">
        <v>74.99</v>
      </c>
      <c r="O1005" s="2" t="s">
        <v>223</v>
      </c>
      <c r="P1005" s="2" t="s">
        <v>2226</v>
      </c>
      <c r="Q1005" s="2" t="s">
        <v>225</v>
      </c>
      <c r="R1005" s="2" t="s">
        <v>226</v>
      </c>
      <c r="S1005" s="2" t="s">
        <v>5534</v>
      </c>
      <c r="T1005" s="2" t="s">
        <v>228</v>
      </c>
      <c r="U1005" s="2" t="s">
        <v>489</v>
      </c>
      <c r="V1005" s="2" t="s">
        <v>2228</v>
      </c>
      <c r="W1005" s="2" t="s">
        <v>971</v>
      </c>
      <c r="X1005" s="2" t="s">
        <v>226</v>
      </c>
      <c r="Y1005" s="2" t="s">
        <v>4467</v>
      </c>
      <c r="Z1005" s="4">
        <v>60</v>
      </c>
      <c r="AA1005" s="4">
        <f>=ROUNDDOWN({0},0)</f>
      </c>
      <c r="AB1005" s="5"/>
      <c r="AC1005" s="2" t="s">
        <v>4503</v>
      </c>
      <c r="AD1005" s="4">
        <v>58</v>
      </c>
      <c r="AE1005" s="4">
        <v>58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226</v>
      </c>
      <c r="AW1005" s="8" t="s">
        <v>226</v>
      </c>
      <c r="AX1005" s="4" t="s">
        <v>226</v>
      </c>
      <c r="AY1005" s="8" t="s">
        <v>226</v>
      </c>
      <c r="AZ1005" s="7" t="s">
        <v>226</v>
      </c>
      <c r="BA1005" s="7" t="s">
        <v>226</v>
      </c>
      <c r="BB1005" s="7"/>
      <c r="BC1005" s="4" t="s">
        <v>226</v>
      </c>
      <c r="BD1005" s="8" t="s">
        <v>226</v>
      </c>
      <c r="BE1005" s="4" t="s">
        <v>226</v>
      </c>
      <c r="BF1005" s="8" t="s">
        <v>226</v>
      </c>
      <c r="BG1005" s="7" t="s">
        <v>226</v>
      </c>
      <c r="BH1005" s="7" t="s">
        <v>226</v>
      </c>
      <c r="BI1005" s="7"/>
      <c r="BJ1005" s="4"/>
      <c r="BK1005" s="8"/>
      <c r="BL1005" s="2" t="s">
        <v>226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949</v>
      </c>
      <c r="BV1005" s="2" t="s">
        <v>223</v>
      </c>
      <c r="BW1005" s="2" t="s">
        <v>226</v>
      </c>
      <c r="BX1005" s="2" t="s">
        <v>226</v>
      </c>
      <c r="BY1005" s="2" t="s">
        <v>238</v>
      </c>
      <c r="BZ1005" s="2" t="s">
        <v>226</v>
      </c>
      <c r="CA1005" s="4"/>
      <c r="CB1005" s="8"/>
      <c r="CC1005" s="4"/>
      <c r="CD1005" s="8"/>
      <c r="CE1005" s="7"/>
      <c r="CF1005" s="7"/>
      <c r="CG1005" s="2" t="s">
        <v>448</v>
      </c>
      <c r="CH1005" s="2" t="s">
        <v>223</v>
      </c>
      <c r="CI1005" s="2" t="s">
        <v>226</v>
      </c>
      <c r="CJ1005" s="2" t="s">
        <v>226</v>
      </c>
      <c r="CK1005" s="2" t="s">
        <v>238</v>
      </c>
      <c r="CL1005" s="2" t="s">
        <v>226</v>
      </c>
      <c r="CM1005" s="4"/>
      <c r="CN1005" s="8"/>
      <c r="CO1005" s="4"/>
      <c r="CP1005" s="8"/>
      <c r="CQ1005" s="7"/>
      <c r="CR1005" s="7"/>
      <c r="CS1005" s="2" t="s">
        <v>236</v>
      </c>
      <c r="CT1005" s="2" t="s">
        <v>223</v>
      </c>
      <c r="CU1005" s="2" t="s">
        <v>226</v>
      </c>
      <c r="CV1005" s="2" t="s">
        <v>226</v>
      </c>
      <c r="CW1005" s="2" t="s">
        <v>238</v>
      </c>
      <c r="CX1005" s="2" t="s">
        <v>226</v>
      </c>
      <c r="CY1005" s="4"/>
      <c r="CZ1005" s="8"/>
      <c r="DA1005" s="4"/>
      <c r="DB1005" s="8"/>
      <c r="DC1005" s="7"/>
      <c r="DD1005" s="7"/>
      <c r="DE1005" s="2" t="s">
        <v>236</v>
      </c>
      <c r="DF1005" s="2" t="s">
        <v>223</v>
      </c>
      <c r="DG1005" s="2" t="s">
        <v>226</v>
      </c>
      <c r="DH1005" s="2" t="s">
        <v>226</v>
      </c>
      <c r="DI1005" s="2" t="s">
        <v>238</v>
      </c>
      <c r="DJ1005" s="2" t="s">
        <v>226</v>
      </c>
      <c r="DK1005" s="4"/>
      <c r="DL1005" s="8"/>
      <c r="DM1005" s="4"/>
      <c r="DN1005" s="8"/>
      <c r="DO1005" s="7"/>
      <c r="DP1005" s="7"/>
      <c r="DQ1005" s="2" t="s">
        <v>239</v>
      </c>
      <c r="DR1005" s="2" t="s">
        <v>223</v>
      </c>
      <c r="DS1005" s="2" t="s">
        <v>853</v>
      </c>
      <c r="DT1005" s="2" t="s">
        <v>226</v>
      </c>
      <c r="DU1005" s="2" t="s">
        <v>238</v>
      </c>
      <c r="DV1005" s="2" t="s">
        <v>226</v>
      </c>
      <c r="DW1005" s="4"/>
      <c r="DX1005" s="8"/>
      <c r="DY1005" s="4"/>
      <c r="DZ1005" s="8"/>
      <c r="EA1005" s="7"/>
      <c r="EB1005" s="7"/>
      <c r="EC1005" s="2" t="s">
        <v>236</v>
      </c>
      <c r="ED1005" s="2" t="s">
        <v>223</v>
      </c>
      <c r="EE1005" s="2" t="s">
        <v>226</v>
      </c>
      <c r="EF1005" s="2" t="s">
        <v>226</v>
      </c>
      <c r="EG1005" s="2" t="s">
        <v>238</v>
      </c>
      <c r="EH1005" s="2" t="s">
        <v>226</v>
      </c>
      <c r="EI1005" s="4"/>
      <c r="EJ1005" s="8"/>
      <c r="EK1005" s="4"/>
      <c r="EL1005" s="8"/>
      <c r="EM1005" s="7"/>
      <c r="EN1005" s="7"/>
      <c r="EO1005" s="2" t="s">
        <v>667</v>
      </c>
      <c r="EP1005" s="2" t="s">
        <v>223</v>
      </c>
      <c r="EQ1005" s="2" t="s">
        <v>226</v>
      </c>
      <c r="ER1005" s="2" t="s">
        <v>226</v>
      </c>
      <c r="ES1005" s="2" t="s">
        <v>238</v>
      </c>
      <c r="ET1005" s="2" t="s">
        <v>226</v>
      </c>
      <c r="EU1005" s="4"/>
      <c r="EV1005" s="8"/>
      <c r="EW1005" s="4"/>
      <c r="EX1005" s="8"/>
      <c r="EY1005" s="7"/>
      <c r="EZ1005" s="7"/>
      <c r="FA1005" s="2" t="s">
        <v>239</v>
      </c>
      <c r="FB1005" s="2" t="s">
        <v>223</v>
      </c>
      <c r="FC1005" s="2" t="s">
        <v>853</v>
      </c>
      <c r="FD1005" s="2" t="s">
        <v>226</v>
      </c>
      <c r="FE1005" s="2" t="s">
        <v>238</v>
      </c>
      <c r="FF1005" s="2" t="s">
        <v>226</v>
      </c>
      <c r="FG1005" s="4"/>
      <c r="FH1005" s="8"/>
      <c r="FI1005" s="4"/>
      <c r="FJ1005" s="8"/>
      <c r="FK1005" s="7"/>
      <c r="FL1005" s="7"/>
      <c r="FM1005" s="2" t="s">
        <v>239</v>
      </c>
      <c r="FN1005" s="2" t="s">
        <v>223</v>
      </c>
      <c r="FO1005" s="2" t="s">
        <v>853</v>
      </c>
      <c r="FP1005" s="2" t="s">
        <v>226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239</v>
      </c>
      <c r="FZ1005" s="2" t="s">
        <v>223</v>
      </c>
      <c r="GA1005" s="2" t="s">
        <v>853</v>
      </c>
      <c r="GB1005" s="2" t="s">
        <v>226</v>
      </c>
      <c r="GC1005" s="2" t="s">
        <v>238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252</v>
      </c>
      <c r="GL1005" s="2" t="s">
        <v>223</v>
      </c>
      <c r="GM1005" s="2" t="s">
        <v>226</v>
      </c>
      <c r="GN1005" s="2" t="s">
        <v>226</v>
      </c>
      <c r="GO1005" s="2" t="s">
        <v>238</v>
      </c>
      <c r="GP1005" s="2" t="s">
        <v>226</v>
      </c>
      <c r="GQ1005" s="4"/>
      <c r="GR1005" s="8"/>
      <c r="GS1005" s="4"/>
      <c r="GT1005" s="8"/>
      <c r="GU1005" s="7"/>
      <c r="GV1005" s="7"/>
      <c r="GW1005" s="2" t="s">
        <v>236</v>
      </c>
      <c r="GX1005" s="2" t="s">
        <v>223</v>
      </c>
      <c r="GY1005" s="2" t="s">
        <v>226</v>
      </c>
      <c r="GZ1005" s="2" t="s">
        <v>226</v>
      </c>
      <c r="HA1005" s="2" t="s">
        <v>238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236</v>
      </c>
      <c r="HJ1005" s="2" t="s">
        <v>223</v>
      </c>
      <c r="HK1005" s="2" t="s">
        <v>226</v>
      </c>
      <c r="HL1005" s="2" t="s">
        <v>226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223</v>
      </c>
      <c r="HW1005" s="2" t="s">
        <v>226</v>
      </c>
      <c r="HX1005" s="2" t="s">
        <v>226</v>
      </c>
      <c r="HY1005" s="2" t="s">
        <v>238</v>
      </c>
      <c r="HZ1005" s="2" t="s">
        <v>226</v>
      </c>
      <c r="IA1005" s="4"/>
      <c r="IB1005" s="8"/>
      <c r="IC1005" s="4"/>
      <c r="ID1005" s="8"/>
      <c r="IE1005" s="7"/>
      <c r="IF1005" s="7"/>
      <c r="IG1005" s="2" t="s">
        <v>252</v>
      </c>
      <c r="IH1005" s="2" t="s">
        <v>223</v>
      </c>
      <c r="II1005" s="2" t="s">
        <v>226</v>
      </c>
      <c r="IJ1005" s="2" t="s">
        <v>226</v>
      </c>
      <c r="IK1005" s="2" t="s">
        <v>238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252</v>
      </c>
      <c r="IT1005" s="2" t="s">
        <v>223</v>
      </c>
      <c r="IU1005" s="2" t="s">
        <v>226</v>
      </c>
      <c r="IV1005" s="2" t="s">
        <v>226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949</v>
      </c>
      <c r="JF1005" s="2" t="s">
        <v>223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252</v>
      </c>
      <c r="JR1005" s="2" t="s">
        <v>223</v>
      </c>
      <c r="JS1005" s="2" t="s">
        <v>226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223</v>
      </c>
      <c r="KE1005" s="2" t="s">
        <v>226</v>
      </c>
      <c r="KF1005" s="2" t="s">
        <v>226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252</v>
      </c>
      <c r="KP1005" s="2" t="s">
        <v>223</v>
      </c>
      <c r="KQ1005" s="2" t="s">
        <v>226</v>
      </c>
      <c r="KR1005" s="2" t="s">
        <v>226</v>
      </c>
      <c r="KS1005" s="2" t="s">
        <v>238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252</v>
      </c>
      <c r="LB1005" s="2" t="s">
        <v>223</v>
      </c>
      <c r="LC1005" s="2" t="s">
        <v>226</v>
      </c>
      <c r="LD1005" s="2" t="s">
        <v>226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252</v>
      </c>
      <c r="LN1005" s="2" t="s">
        <v>223</v>
      </c>
      <c r="LO1005" s="2" t="s">
        <v>226</v>
      </c>
      <c r="LP1005" s="2" t="s">
        <v>226</v>
      </c>
      <c r="LQ1005" s="2" t="s">
        <v>238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252</v>
      </c>
      <c r="LZ1005" s="2" t="s">
        <v>223</v>
      </c>
      <c r="MA1005" s="2" t="s">
        <v>226</v>
      </c>
      <c r="MB1005" s="2" t="s">
        <v>226</v>
      </c>
      <c r="MC1005" s="2" t="s">
        <v>238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252</v>
      </c>
      <c r="ML1005" s="2" t="s">
        <v>223</v>
      </c>
      <c r="MM1005" s="2" t="s">
        <v>226</v>
      </c>
      <c r="MN1005" s="2" t="s">
        <v>226</v>
      </c>
      <c r="MO1005" s="2" t="s">
        <v>238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236</v>
      </c>
      <c r="MX1005" s="2" t="s">
        <v>223</v>
      </c>
      <c r="MY1005" s="2" t="s">
        <v>226</v>
      </c>
      <c r="MZ1005" s="2" t="s">
        <v>226</v>
      </c>
      <c r="NA1005" s="2" t="s">
        <v>238</v>
      </c>
      <c r="NB1005" s="2" t="s">
        <v>226</v>
      </c>
      <c r="NC1005" s="4"/>
      <c r="ND1005" s="8"/>
      <c r="NE1005" s="4"/>
      <c r="NF1005" s="8"/>
      <c r="NG1005" s="7"/>
      <c r="NH1005" s="7"/>
      <c r="NI1005" s="2" t="s">
        <v>226</v>
      </c>
      <c r="NJ1005" s="2" t="s">
        <v>226</v>
      </c>
      <c r="NK1005" s="2" t="s">
        <v>226</v>
      </c>
      <c r="NL1005" s="2" t="s">
        <v>226</v>
      </c>
      <c r="NM1005" s="2" t="s">
        <v>226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252</v>
      </c>
      <c r="NV1005" s="2" t="s">
        <v>223</v>
      </c>
      <c r="NW1005" s="2" t="s">
        <v>226</v>
      </c>
      <c r="NX1005" s="2" t="s">
        <v>226</v>
      </c>
      <c r="NY1005" s="2" t="s">
        <v>238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252</v>
      </c>
      <c r="OH1005" s="2" t="s">
        <v>223</v>
      </c>
      <c r="OI1005" s="2" t="s">
        <v>226</v>
      </c>
      <c r="OJ1005" s="2" t="s">
        <v>226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252</v>
      </c>
      <c r="OT1005" s="2" t="s">
        <v>223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252</v>
      </c>
      <c r="PF1005" s="2" t="s">
        <v>223</v>
      </c>
      <c r="PG1005" s="2" t="s">
        <v>226</v>
      </c>
      <c r="PH1005" s="2" t="s">
        <v>226</v>
      </c>
      <c r="PI1005" s="2" t="s">
        <v>238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226</v>
      </c>
      <c r="QD1005" s="2" t="s">
        <v>226</v>
      </c>
      <c r="QE1005" s="2" t="s">
        <v>226</v>
      </c>
      <c r="QF1005" s="2" t="s">
        <v>226</v>
      </c>
      <c r="QG1005" s="2" t="s">
        <v>226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252</v>
      </c>
      <c r="QP1005" s="2" t="s">
        <v>223</v>
      </c>
      <c r="QQ1005" s="2" t="s">
        <v>226</v>
      </c>
      <c r="QR1005" s="2" t="s">
        <v>226</v>
      </c>
      <c r="QS1005" s="2" t="s">
        <v>238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266</v>
      </c>
      <c r="RB1005" s="2" t="s">
        <v>223</v>
      </c>
      <c r="RC1005" s="2" t="s">
        <v>226</v>
      </c>
      <c r="RD1005" s="2" t="s">
        <v>226</v>
      </c>
      <c r="RE1005" s="2" t="s">
        <v>238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252</v>
      </c>
      <c r="RN1005" s="2" t="s">
        <v>223</v>
      </c>
      <c r="RO1005" s="2" t="s">
        <v>226</v>
      </c>
      <c r="RP1005" s="2" t="s">
        <v>226</v>
      </c>
      <c r="RQ1005" s="2" t="s">
        <v>238</v>
      </c>
      <c r="RR1005" s="2" t="s">
        <v>226</v>
      </c>
      <c r="RS1005" s="4"/>
      <c r="RT1005" s="8"/>
      <c r="RU1005" s="4"/>
      <c r="RV1005" s="8"/>
      <c r="RW1005" s="7"/>
      <c r="RX1005" s="7"/>
      <c r="RY1005" s="2" t="s">
        <v>226</v>
      </c>
      <c r="RZ1005" s="2" t="s">
        <v>226</v>
      </c>
      <c r="SA1005" s="2" t="s">
        <v>226</v>
      </c>
      <c r="SB1005" s="2" t="s">
        <v>226</v>
      </c>
      <c r="SC1005" s="2" t="s">
        <v>226</v>
      </c>
      <c r="SD1005" s="2" t="s">
        <v>226</v>
      </c>
      <c r="SE1005" s="4">
        <v>60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>
        <v>58</v>
      </c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</row>
    <row r="1006">
      <c r="A1006" s="2" t="s">
        <v>5763</v>
      </c>
      <c r="B1006" s="2" t="s">
        <v>577</v>
      </c>
      <c r="C1006" s="2" t="s">
        <v>5194</v>
      </c>
      <c r="D1006" s="2" t="s">
        <v>486</v>
      </c>
      <c r="E1006" s="2" t="s">
        <v>487</v>
      </c>
      <c r="F1006" s="2" t="s">
        <v>5537</v>
      </c>
      <c r="G1006" s="2" t="s">
        <v>1709</v>
      </c>
      <c r="H1006" s="2" t="s">
        <v>5538</v>
      </c>
      <c r="I1006" s="2" t="s">
        <v>5764</v>
      </c>
      <c r="J1006" s="2" t="s">
        <v>221</v>
      </c>
      <c r="K1006" s="2" t="s">
        <v>1283</v>
      </c>
      <c r="L1006" s="3">
        <v>40</v>
      </c>
      <c r="M1006" s="3">
        <v>42</v>
      </c>
      <c r="N1006" s="3">
        <v>79.99</v>
      </c>
      <c r="O1006" s="2" t="s">
        <v>283</v>
      </c>
      <c r="P1006" s="2" t="s">
        <v>284</v>
      </c>
      <c r="Q1006" s="2" t="s">
        <v>225</v>
      </c>
      <c r="R1006" s="2" t="s">
        <v>226</v>
      </c>
      <c r="S1006" s="2" t="s">
        <v>5540</v>
      </c>
      <c r="T1006" s="2" t="s">
        <v>228</v>
      </c>
      <c r="U1006" s="2" t="s">
        <v>489</v>
      </c>
      <c r="V1006" s="2" t="s">
        <v>5541</v>
      </c>
      <c r="W1006" s="2" t="s">
        <v>231</v>
      </c>
      <c r="X1006" s="2" t="s">
        <v>971</v>
      </c>
      <c r="Y1006" s="2" t="s">
        <v>1292</v>
      </c>
      <c r="Z1006" s="4"/>
      <c r="AA1006" s="4">
        <f>=ROUNDDOWN({0},0)</f>
      </c>
      <c r="AB1006" s="5">
        <v>0.3</v>
      </c>
      <c r="AC1006" s="2" t="s">
        <v>226</v>
      </c>
      <c r="AD1006" s="4"/>
      <c r="AE1006" s="4"/>
      <c r="AF1006" s="6">
        <v>65</v>
      </c>
      <c r="AG1006" s="6"/>
      <c r="AH1006" s="7">
        <v>0.2738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/>
      <c r="AQ1006" s="8"/>
      <c r="AR1006" s="4">
        <v>31</v>
      </c>
      <c r="AS1006" s="8">
        <v>1354.92</v>
      </c>
      <c r="AT1006" s="7">
        <v>-1</v>
      </c>
      <c r="AU1006" s="7">
        <v>-1</v>
      </c>
      <c r="AV1006" s="4" t="s">
        <v>226</v>
      </c>
      <c r="AW1006" s="8" t="s">
        <v>226</v>
      </c>
      <c r="AX1006" s="4">
        <v>49</v>
      </c>
      <c r="AY1006" s="8">
        <v>2200.15</v>
      </c>
      <c r="AZ1006" s="7" t="s">
        <v>226</v>
      </c>
      <c r="BA1006" s="7" t="s">
        <v>226</v>
      </c>
      <c r="BB1006" s="7"/>
      <c r="BC1006" s="4" t="s">
        <v>226</v>
      </c>
      <c r="BD1006" s="8" t="s">
        <v>226</v>
      </c>
      <c r="BE1006" s="4">
        <v>49</v>
      </c>
      <c r="BF1006" s="8">
        <v>2200.15</v>
      </c>
      <c r="BG1006" s="7" t="s">
        <v>226</v>
      </c>
      <c r="BH1006" s="7" t="s">
        <v>226</v>
      </c>
      <c r="BI1006" s="7"/>
      <c r="BJ1006" s="4"/>
      <c r="BK1006" s="8"/>
      <c r="BL1006" s="2" t="s">
        <v>2599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337</v>
      </c>
      <c r="BV1006" s="2" t="s">
        <v>237</v>
      </c>
      <c r="BW1006" s="2" t="s">
        <v>226</v>
      </c>
      <c r="BX1006" s="2" t="s">
        <v>226</v>
      </c>
      <c r="BY1006" s="2" t="s">
        <v>238</v>
      </c>
      <c r="BZ1006" s="2" t="s">
        <v>226</v>
      </c>
      <c r="CA1006" s="4"/>
      <c r="CB1006" s="8"/>
      <c r="CC1006" s="4">
        <v>25</v>
      </c>
      <c r="CD1006" s="8">
        <v>1134</v>
      </c>
      <c r="CE1006" s="7">
        <v>-1</v>
      </c>
      <c r="CF1006" s="7">
        <v>-1</v>
      </c>
      <c r="CG1006" s="2" t="s">
        <v>239</v>
      </c>
      <c r="CH1006" s="2" t="s">
        <v>237</v>
      </c>
      <c r="CI1006" s="2" t="s">
        <v>1739</v>
      </c>
      <c r="CJ1006" s="2" t="s">
        <v>1755</v>
      </c>
      <c r="CK1006" s="2" t="s">
        <v>238</v>
      </c>
      <c r="CL1006" s="2" t="s">
        <v>226</v>
      </c>
      <c r="CM1006" s="4"/>
      <c r="CN1006" s="8"/>
      <c r="CO1006" s="4"/>
      <c r="CP1006" s="8"/>
      <c r="CQ1006" s="7"/>
      <c r="CR1006" s="7"/>
      <c r="CS1006" s="2" t="s">
        <v>239</v>
      </c>
      <c r="CT1006" s="2" t="s">
        <v>237</v>
      </c>
      <c r="CU1006" s="2" t="s">
        <v>555</v>
      </c>
      <c r="CV1006" s="2" t="s">
        <v>826</v>
      </c>
      <c r="CW1006" s="2" t="s">
        <v>238</v>
      </c>
      <c r="CX1006" s="2" t="s">
        <v>226</v>
      </c>
      <c r="CY1006" s="4"/>
      <c r="CZ1006" s="8"/>
      <c r="DA1006" s="4"/>
      <c r="DB1006" s="8"/>
      <c r="DC1006" s="7"/>
      <c r="DD1006" s="7"/>
      <c r="DE1006" s="2" t="s">
        <v>239</v>
      </c>
      <c r="DF1006" s="2" t="s">
        <v>237</v>
      </c>
      <c r="DG1006" s="2" t="s">
        <v>665</v>
      </c>
      <c r="DH1006" s="2" t="s">
        <v>2059</v>
      </c>
      <c r="DI1006" s="2" t="s">
        <v>291</v>
      </c>
      <c r="DJ1006" s="2" t="s">
        <v>226</v>
      </c>
      <c r="DK1006" s="4"/>
      <c r="DL1006" s="8"/>
      <c r="DM1006" s="4">
        <v>1</v>
      </c>
      <c r="DN1006" s="8">
        <v>42</v>
      </c>
      <c r="DO1006" s="7">
        <v>-1</v>
      </c>
      <c r="DP1006" s="7">
        <v>-1</v>
      </c>
      <c r="DQ1006" s="2" t="s">
        <v>239</v>
      </c>
      <c r="DR1006" s="2" t="s">
        <v>237</v>
      </c>
      <c r="DS1006" s="2" t="s">
        <v>483</v>
      </c>
      <c r="DT1006" s="2" t="s">
        <v>3184</v>
      </c>
      <c r="DU1006" s="2" t="s">
        <v>291</v>
      </c>
      <c r="DV1006" s="2" t="s">
        <v>226</v>
      </c>
      <c r="DW1006" s="4"/>
      <c r="DX1006" s="8"/>
      <c r="DY1006" s="4">
        <v>4</v>
      </c>
      <c r="DZ1006" s="8">
        <v>141.12</v>
      </c>
      <c r="EA1006" s="7">
        <v>-1</v>
      </c>
      <c r="EB1006" s="7">
        <v>-1</v>
      </c>
      <c r="EC1006" s="2" t="s">
        <v>239</v>
      </c>
      <c r="ED1006" s="2" t="s">
        <v>237</v>
      </c>
      <c r="EE1006" s="2" t="s">
        <v>1762</v>
      </c>
      <c r="EF1006" s="2" t="s">
        <v>1422</v>
      </c>
      <c r="EG1006" s="2" t="s">
        <v>238</v>
      </c>
      <c r="EH1006" s="2" t="s">
        <v>226</v>
      </c>
      <c r="EI1006" s="4"/>
      <c r="EJ1006" s="8"/>
      <c r="EK1006" s="4"/>
      <c r="EL1006" s="8"/>
      <c r="EM1006" s="7"/>
      <c r="EN1006" s="7"/>
      <c r="EO1006" s="2" t="s">
        <v>239</v>
      </c>
      <c r="EP1006" s="2" t="s">
        <v>237</v>
      </c>
      <c r="EQ1006" s="2" t="s">
        <v>1739</v>
      </c>
      <c r="ER1006" s="2" t="s">
        <v>310</v>
      </c>
      <c r="ES1006" s="2" t="s">
        <v>238</v>
      </c>
      <c r="ET1006" s="2" t="s">
        <v>226</v>
      </c>
      <c r="EU1006" s="4"/>
      <c r="EV1006" s="8"/>
      <c r="EW1006" s="4">
        <v>1</v>
      </c>
      <c r="EX1006" s="8">
        <v>37.8</v>
      </c>
      <c r="EY1006" s="7">
        <v>-1</v>
      </c>
      <c r="EZ1006" s="7">
        <v>-1</v>
      </c>
      <c r="FA1006" s="2" t="s">
        <v>239</v>
      </c>
      <c r="FB1006" s="2" t="s">
        <v>237</v>
      </c>
      <c r="FC1006" s="2" t="s">
        <v>1941</v>
      </c>
      <c r="FD1006" s="2" t="s">
        <v>2218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239</v>
      </c>
      <c r="FN1006" s="2" t="s">
        <v>237</v>
      </c>
      <c r="FO1006" s="2" t="s">
        <v>1739</v>
      </c>
      <c r="FP1006" s="2" t="s">
        <v>226</v>
      </c>
      <c r="FQ1006" s="2" t="s">
        <v>238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226</v>
      </c>
      <c r="FZ1006" s="2" t="s">
        <v>226</v>
      </c>
      <c r="GA1006" s="2" t="s">
        <v>226</v>
      </c>
      <c r="GB1006" s="2" t="s">
        <v>226</v>
      </c>
      <c r="GC1006" s="2" t="s">
        <v>226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252</v>
      </c>
      <c r="GL1006" s="2" t="s">
        <v>237</v>
      </c>
      <c r="GM1006" s="2" t="s">
        <v>226</v>
      </c>
      <c r="GN1006" s="2" t="s">
        <v>226</v>
      </c>
      <c r="GO1006" s="2" t="s">
        <v>238</v>
      </c>
      <c r="GP1006" s="2" t="s">
        <v>226</v>
      </c>
      <c r="GQ1006" s="4"/>
      <c r="GR1006" s="8"/>
      <c r="GS1006" s="4"/>
      <c r="GT1006" s="8"/>
      <c r="GU1006" s="7"/>
      <c r="GV1006" s="7"/>
      <c r="GW1006" s="2" t="s">
        <v>266</v>
      </c>
      <c r="GX1006" s="2" t="s">
        <v>237</v>
      </c>
      <c r="GY1006" s="2" t="s">
        <v>226</v>
      </c>
      <c r="GZ1006" s="2" t="s">
        <v>226</v>
      </c>
      <c r="HA1006" s="2" t="s">
        <v>238</v>
      </c>
      <c r="HB1006" s="2" t="s">
        <v>226</v>
      </c>
      <c r="HC1006" s="4"/>
      <c r="HD1006" s="8"/>
      <c r="HE1006" s="4"/>
      <c r="HF1006" s="8"/>
      <c r="HG1006" s="7"/>
      <c r="HH1006" s="7"/>
      <c r="HI1006" s="2" t="s">
        <v>252</v>
      </c>
      <c r="HJ1006" s="2" t="s">
        <v>237</v>
      </c>
      <c r="HK1006" s="2" t="s">
        <v>226</v>
      </c>
      <c r="HL1006" s="2" t="s">
        <v>226</v>
      </c>
      <c r="HM1006" s="2" t="s">
        <v>238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236</v>
      </c>
      <c r="HV1006" s="2" t="s">
        <v>237</v>
      </c>
      <c r="HW1006" s="2" t="s">
        <v>226</v>
      </c>
      <c r="HX1006" s="2" t="s">
        <v>226</v>
      </c>
      <c r="HY1006" s="2" t="s">
        <v>238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252</v>
      </c>
      <c r="IH1006" s="2" t="s">
        <v>237</v>
      </c>
      <c r="II1006" s="2" t="s">
        <v>226</v>
      </c>
      <c r="IJ1006" s="2" t="s">
        <v>226</v>
      </c>
      <c r="IK1006" s="2" t="s">
        <v>238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252</v>
      </c>
      <c r="IT1006" s="2" t="s">
        <v>237</v>
      </c>
      <c r="IU1006" s="2" t="s">
        <v>226</v>
      </c>
      <c r="IV1006" s="2" t="s">
        <v>226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252</v>
      </c>
      <c r="JF1006" s="2" t="s">
        <v>237</v>
      </c>
      <c r="JG1006" s="2" t="s">
        <v>226</v>
      </c>
      <c r="JH1006" s="2" t="s">
        <v>226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252</v>
      </c>
      <c r="JR1006" s="2" t="s">
        <v>237</v>
      </c>
      <c r="JS1006" s="2" t="s">
        <v>226</v>
      </c>
      <c r="JT1006" s="2" t="s">
        <v>226</v>
      </c>
      <c r="JU1006" s="2" t="s">
        <v>238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236</v>
      </c>
      <c r="KD1006" s="2" t="s">
        <v>237</v>
      </c>
      <c r="KE1006" s="2" t="s">
        <v>226</v>
      </c>
      <c r="KF1006" s="2" t="s">
        <v>226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252</v>
      </c>
      <c r="KP1006" s="2" t="s">
        <v>237</v>
      </c>
      <c r="KQ1006" s="2" t="s">
        <v>226</v>
      </c>
      <c r="KR1006" s="2" t="s">
        <v>226</v>
      </c>
      <c r="KS1006" s="2" t="s">
        <v>238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252</v>
      </c>
      <c r="LB1006" s="2" t="s">
        <v>237</v>
      </c>
      <c r="LC1006" s="2" t="s">
        <v>226</v>
      </c>
      <c r="LD1006" s="2" t="s">
        <v>226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252</v>
      </c>
      <c r="LN1006" s="2" t="s">
        <v>237</v>
      </c>
      <c r="LO1006" s="2" t="s">
        <v>226</v>
      </c>
      <c r="LP1006" s="2" t="s">
        <v>226</v>
      </c>
      <c r="LQ1006" s="2" t="s">
        <v>238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226</v>
      </c>
      <c r="LZ1006" s="2" t="s">
        <v>226</v>
      </c>
      <c r="MA1006" s="2" t="s">
        <v>226</v>
      </c>
      <c r="MB1006" s="2" t="s">
        <v>226</v>
      </c>
      <c r="MC1006" s="2" t="s">
        <v>226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226</v>
      </c>
      <c r="ML1006" s="2" t="s">
        <v>226</v>
      </c>
      <c r="MM1006" s="2" t="s">
        <v>226</v>
      </c>
      <c r="MN1006" s="2" t="s">
        <v>226</v>
      </c>
      <c r="MO1006" s="2" t="s">
        <v>226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448</v>
      </c>
      <c r="MX1006" s="2" t="s">
        <v>237</v>
      </c>
      <c r="MY1006" s="2" t="s">
        <v>226</v>
      </c>
      <c r="MZ1006" s="2" t="s">
        <v>226</v>
      </c>
      <c r="NA1006" s="2" t="s">
        <v>238</v>
      </c>
      <c r="NB1006" s="2" t="s">
        <v>226</v>
      </c>
      <c r="NC1006" s="4"/>
      <c r="ND1006" s="8"/>
      <c r="NE1006" s="4"/>
      <c r="NF1006" s="8"/>
      <c r="NG1006" s="7"/>
      <c r="NH1006" s="7"/>
      <c r="NI1006" s="2" t="s">
        <v>252</v>
      </c>
      <c r="NJ1006" s="2" t="s">
        <v>237</v>
      </c>
      <c r="NK1006" s="2" t="s">
        <v>226</v>
      </c>
      <c r="NL1006" s="2" t="s">
        <v>226</v>
      </c>
      <c r="NM1006" s="2" t="s">
        <v>238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239</v>
      </c>
      <c r="NV1006" s="2" t="s">
        <v>237</v>
      </c>
      <c r="NW1006" s="2" t="s">
        <v>4376</v>
      </c>
      <c r="NX1006" s="2" t="s">
        <v>226</v>
      </c>
      <c r="NY1006" s="2" t="s">
        <v>238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252</v>
      </c>
      <c r="OH1006" s="2" t="s">
        <v>237</v>
      </c>
      <c r="OI1006" s="2" t="s">
        <v>226</v>
      </c>
      <c r="OJ1006" s="2" t="s">
        <v>226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252</v>
      </c>
      <c r="OT1006" s="2" t="s">
        <v>237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226</v>
      </c>
      <c r="PF1006" s="2" t="s">
        <v>226</v>
      </c>
      <c r="PG1006" s="2" t="s">
        <v>226</v>
      </c>
      <c r="PH1006" s="2" t="s">
        <v>226</v>
      </c>
      <c r="PI1006" s="2" t="s">
        <v>226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266</v>
      </c>
      <c r="QD1006" s="2" t="s">
        <v>237</v>
      </c>
      <c r="QE1006" s="2" t="s">
        <v>226</v>
      </c>
      <c r="QF1006" s="2" t="s">
        <v>226</v>
      </c>
      <c r="QG1006" s="2" t="s">
        <v>238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226</v>
      </c>
      <c r="QP1006" s="2" t="s">
        <v>226</v>
      </c>
      <c r="QQ1006" s="2" t="s">
        <v>226</v>
      </c>
      <c r="QR1006" s="2" t="s">
        <v>226</v>
      </c>
      <c r="QS1006" s="2" t="s">
        <v>226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266</v>
      </c>
      <c r="RB1006" s="2" t="s">
        <v>237</v>
      </c>
      <c r="RC1006" s="2" t="s">
        <v>226</v>
      </c>
      <c r="RD1006" s="2" t="s">
        <v>226</v>
      </c>
      <c r="RE1006" s="2" t="s">
        <v>238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252</v>
      </c>
      <c r="RN1006" s="2" t="s">
        <v>237</v>
      </c>
      <c r="RO1006" s="2" t="s">
        <v>226</v>
      </c>
      <c r="RP1006" s="2" t="s">
        <v>226</v>
      </c>
      <c r="RQ1006" s="2" t="s">
        <v>238</v>
      </c>
      <c r="RR1006" s="2" t="s">
        <v>226</v>
      </c>
      <c r="RS1006" s="4"/>
      <c r="RT1006" s="8"/>
      <c r="RU1006" s="4"/>
      <c r="RV1006" s="8"/>
      <c r="RW1006" s="7"/>
      <c r="RX1006" s="7"/>
      <c r="RY1006" s="2" t="s">
        <v>226</v>
      </c>
      <c r="RZ1006" s="2" t="s">
        <v>226</v>
      </c>
      <c r="SA1006" s="2" t="s">
        <v>226</v>
      </c>
      <c r="SB1006" s="2" t="s">
        <v>226</v>
      </c>
      <c r="SC1006" s="2" t="s">
        <v>226</v>
      </c>
      <c r="SD1006" s="2" t="s">
        <v>226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</row>
    <row r="1007">
      <c r="A1007" s="2" t="s">
        <v>5765</v>
      </c>
      <c r="B1007" s="2" t="s">
        <v>577</v>
      </c>
      <c r="C1007" s="2" t="s">
        <v>5194</v>
      </c>
      <c r="D1007" s="2" t="s">
        <v>486</v>
      </c>
      <c r="E1007" s="2" t="s">
        <v>487</v>
      </c>
      <c r="F1007" s="2" t="s">
        <v>5537</v>
      </c>
      <c r="G1007" s="2" t="s">
        <v>1709</v>
      </c>
      <c r="H1007" s="2" t="s">
        <v>5538</v>
      </c>
      <c r="I1007" s="2" t="s">
        <v>5764</v>
      </c>
      <c r="J1007" s="2" t="s">
        <v>268</v>
      </c>
      <c r="K1007" s="2" t="s">
        <v>1283</v>
      </c>
      <c r="L1007" s="3">
        <v>50</v>
      </c>
      <c r="M1007" s="3">
        <v>52.5</v>
      </c>
      <c r="N1007" s="3">
        <v>99.99</v>
      </c>
      <c r="O1007" s="2" t="s">
        <v>302</v>
      </c>
      <c r="P1007" s="2" t="s">
        <v>284</v>
      </c>
      <c r="Q1007" s="2" t="s">
        <v>225</v>
      </c>
      <c r="R1007" s="2" t="s">
        <v>226</v>
      </c>
      <c r="S1007" s="2" t="s">
        <v>5540</v>
      </c>
      <c r="T1007" s="2" t="s">
        <v>228</v>
      </c>
      <c r="U1007" s="2" t="s">
        <v>489</v>
      </c>
      <c r="V1007" s="2" t="s">
        <v>5541</v>
      </c>
      <c r="W1007" s="2" t="s">
        <v>231</v>
      </c>
      <c r="X1007" s="2" t="s">
        <v>971</v>
      </c>
      <c r="Y1007" s="2" t="s">
        <v>1292</v>
      </c>
      <c r="Z1007" s="4"/>
      <c r="AA1007" s="4">
        <f>=ROUNDDOWN({0},0)</f>
      </c>
      <c r="AB1007" s="5"/>
      <c r="AC1007" s="2" t="s">
        <v>226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/>
      <c r="AQ1007" s="8"/>
      <c r="AR1007" s="4">
        <v>18</v>
      </c>
      <c r="AS1007" s="8">
        <v>845.23</v>
      </c>
      <c r="AT1007" s="7">
        <v>-1</v>
      </c>
      <c r="AU1007" s="7">
        <v>-1</v>
      </c>
      <c r="AV1007" s="4" t="s">
        <v>226</v>
      </c>
      <c r="AW1007" s="8" t="s">
        <v>226</v>
      </c>
      <c r="AX1007" s="4" t="s">
        <v>226</v>
      </c>
      <c r="AY1007" s="8" t="s">
        <v>226</v>
      </c>
      <c r="AZ1007" s="7" t="s">
        <v>226</v>
      </c>
      <c r="BA1007" s="7" t="s">
        <v>226</v>
      </c>
      <c r="BB1007" s="7"/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/>
      <c r="BJ1007" s="4"/>
      <c r="BK1007" s="8"/>
      <c r="BL1007" s="2" t="s">
        <v>5766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337</v>
      </c>
      <c r="BV1007" s="2" t="s">
        <v>237</v>
      </c>
      <c r="BW1007" s="2" t="s">
        <v>226</v>
      </c>
      <c r="BX1007" s="2" t="s">
        <v>226</v>
      </c>
      <c r="BY1007" s="2" t="s">
        <v>238</v>
      </c>
      <c r="BZ1007" s="2" t="s">
        <v>226</v>
      </c>
      <c r="CA1007" s="4"/>
      <c r="CB1007" s="8"/>
      <c r="CC1007" s="4">
        <v>9</v>
      </c>
      <c r="CD1007" s="8">
        <v>510.3</v>
      </c>
      <c r="CE1007" s="7">
        <v>-1</v>
      </c>
      <c r="CF1007" s="7">
        <v>-1</v>
      </c>
      <c r="CG1007" s="2" t="s">
        <v>239</v>
      </c>
      <c r="CH1007" s="2" t="s">
        <v>237</v>
      </c>
      <c r="CI1007" s="2" t="s">
        <v>1739</v>
      </c>
      <c r="CJ1007" s="2" t="s">
        <v>471</v>
      </c>
      <c r="CK1007" s="2" t="s">
        <v>238</v>
      </c>
      <c r="CL1007" s="2" t="s">
        <v>226</v>
      </c>
      <c r="CM1007" s="4"/>
      <c r="CN1007" s="8"/>
      <c r="CO1007" s="4">
        <v>1</v>
      </c>
      <c r="CP1007" s="8">
        <v>56.7</v>
      </c>
      <c r="CQ1007" s="7">
        <v>-1</v>
      </c>
      <c r="CR1007" s="7">
        <v>-1</v>
      </c>
      <c r="CS1007" s="2" t="s">
        <v>239</v>
      </c>
      <c r="CT1007" s="2" t="s">
        <v>237</v>
      </c>
      <c r="CU1007" s="2" t="s">
        <v>555</v>
      </c>
      <c r="CV1007" s="2" t="s">
        <v>1424</v>
      </c>
      <c r="CW1007" s="2" t="s">
        <v>238</v>
      </c>
      <c r="CX1007" s="2" t="s">
        <v>226</v>
      </c>
      <c r="CY1007" s="4"/>
      <c r="CZ1007" s="8"/>
      <c r="DA1007" s="4"/>
      <c r="DB1007" s="8"/>
      <c r="DC1007" s="7"/>
      <c r="DD1007" s="7"/>
      <c r="DE1007" s="2" t="s">
        <v>239</v>
      </c>
      <c r="DF1007" s="2" t="s">
        <v>237</v>
      </c>
      <c r="DG1007" s="2" t="s">
        <v>665</v>
      </c>
      <c r="DH1007" s="2" t="s">
        <v>3085</v>
      </c>
      <c r="DI1007" s="2" t="s">
        <v>291</v>
      </c>
      <c r="DJ1007" s="2" t="s">
        <v>226</v>
      </c>
      <c r="DK1007" s="4"/>
      <c r="DL1007" s="8"/>
      <c r="DM1007" s="4">
        <v>3</v>
      </c>
      <c r="DN1007" s="8">
        <v>112.88</v>
      </c>
      <c r="DO1007" s="7">
        <v>-1</v>
      </c>
      <c r="DP1007" s="7">
        <v>-1</v>
      </c>
      <c r="DQ1007" s="2" t="s">
        <v>239</v>
      </c>
      <c r="DR1007" s="2" t="s">
        <v>237</v>
      </c>
      <c r="DS1007" s="2" t="s">
        <v>483</v>
      </c>
      <c r="DT1007" s="2" t="s">
        <v>360</v>
      </c>
      <c r="DU1007" s="2" t="s">
        <v>291</v>
      </c>
      <c r="DV1007" s="2" t="s">
        <v>226</v>
      </c>
      <c r="DW1007" s="4"/>
      <c r="DX1007" s="8"/>
      <c r="DY1007" s="4">
        <v>5</v>
      </c>
      <c r="DZ1007" s="8">
        <v>165.35</v>
      </c>
      <c r="EA1007" s="7">
        <v>-1</v>
      </c>
      <c r="EB1007" s="7">
        <v>-1</v>
      </c>
      <c r="EC1007" s="2" t="s">
        <v>239</v>
      </c>
      <c r="ED1007" s="2" t="s">
        <v>237</v>
      </c>
      <c r="EE1007" s="2" t="s">
        <v>1762</v>
      </c>
      <c r="EF1007" s="2" t="s">
        <v>3543</v>
      </c>
      <c r="EG1007" s="2" t="s">
        <v>238</v>
      </c>
      <c r="EH1007" s="2" t="s">
        <v>226</v>
      </c>
      <c r="EI1007" s="4"/>
      <c r="EJ1007" s="8"/>
      <c r="EK1007" s="4"/>
      <c r="EL1007" s="8"/>
      <c r="EM1007" s="7"/>
      <c r="EN1007" s="7"/>
      <c r="EO1007" s="2" t="s">
        <v>239</v>
      </c>
      <c r="EP1007" s="2" t="s">
        <v>237</v>
      </c>
      <c r="EQ1007" s="2" t="s">
        <v>1739</v>
      </c>
      <c r="ER1007" s="2" t="s">
        <v>913</v>
      </c>
      <c r="ES1007" s="2" t="s">
        <v>238</v>
      </c>
      <c r="ET1007" s="2" t="s">
        <v>226</v>
      </c>
      <c r="EU1007" s="4"/>
      <c r="EV1007" s="8"/>
      <c r="EW1007" s="4"/>
      <c r="EX1007" s="8"/>
      <c r="EY1007" s="7"/>
      <c r="EZ1007" s="7"/>
      <c r="FA1007" s="2" t="s">
        <v>239</v>
      </c>
      <c r="FB1007" s="2" t="s">
        <v>237</v>
      </c>
      <c r="FC1007" s="2" t="s">
        <v>1941</v>
      </c>
      <c r="FD1007" s="2" t="s">
        <v>2262</v>
      </c>
      <c r="FE1007" s="2" t="s">
        <v>238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239</v>
      </c>
      <c r="FN1007" s="2" t="s">
        <v>237</v>
      </c>
      <c r="FO1007" s="2" t="s">
        <v>1739</v>
      </c>
      <c r="FP1007" s="2" t="s">
        <v>226</v>
      </c>
      <c r="FQ1007" s="2" t="s">
        <v>238</v>
      </c>
      <c r="FR1007" s="2" t="s">
        <v>226</v>
      </c>
      <c r="FS1007" s="4"/>
      <c r="FT1007" s="8"/>
      <c r="FU1007" s="4"/>
      <c r="FV1007" s="8"/>
      <c r="FW1007" s="7"/>
      <c r="FX1007" s="7"/>
      <c r="FY1007" s="2" t="s">
        <v>226</v>
      </c>
      <c r="FZ1007" s="2" t="s">
        <v>226</v>
      </c>
      <c r="GA1007" s="2" t="s">
        <v>226</v>
      </c>
      <c r="GB1007" s="2" t="s">
        <v>226</v>
      </c>
      <c r="GC1007" s="2" t="s">
        <v>226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252</v>
      </c>
      <c r="GL1007" s="2" t="s">
        <v>237</v>
      </c>
      <c r="GM1007" s="2" t="s">
        <v>226</v>
      </c>
      <c r="GN1007" s="2" t="s">
        <v>226</v>
      </c>
      <c r="GO1007" s="2" t="s">
        <v>238</v>
      </c>
      <c r="GP1007" s="2" t="s">
        <v>226</v>
      </c>
      <c r="GQ1007" s="4"/>
      <c r="GR1007" s="8"/>
      <c r="GS1007" s="4"/>
      <c r="GT1007" s="8"/>
      <c r="GU1007" s="7"/>
      <c r="GV1007" s="7"/>
      <c r="GW1007" s="2" t="s">
        <v>266</v>
      </c>
      <c r="GX1007" s="2" t="s">
        <v>237</v>
      </c>
      <c r="GY1007" s="2" t="s">
        <v>226</v>
      </c>
      <c r="GZ1007" s="2" t="s">
        <v>226</v>
      </c>
      <c r="HA1007" s="2" t="s">
        <v>238</v>
      </c>
      <c r="HB1007" s="2" t="s">
        <v>226</v>
      </c>
      <c r="HC1007" s="4"/>
      <c r="HD1007" s="8"/>
      <c r="HE1007" s="4"/>
      <c r="HF1007" s="8"/>
      <c r="HG1007" s="7"/>
      <c r="HH1007" s="7"/>
      <c r="HI1007" s="2" t="s">
        <v>252</v>
      </c>
      <c r="HJ1007" s="2" t="s">
        <v>237</v>
      </c>
      <c r="HK1007" s="2" t="s">
        <v>226</v>
      </c>
      <c r="HL1007" s="2" t="s">
        <v>226</v>
      </c>
      <c r="HM1007" s="2" t="s">
        <v>238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236</v>
      </c>
      <c r="HV1007" s="2" t="s">
        <v>237</v>
      </c>
      <c r="HW1007" s="2" t="s">
        <v>226</v>
      </c>
      <c r="HX1007" s="2" t="s">
        <v>226</v>
      </c>
      <c r="HY1007" s="2" t="s">
        <v>238</v>
      </c>
      <c r="HZ1007" s="2" t="s">
        <v>226</v>
      </c>
      <c r="IA1007" s="4"/>
      <c r="IB1007" s="8"/>
      <c r="IC1007" s="4"/>
      <c r="ID1007" s="8"/>
      <c r="IE1007" s="7"/>
      <c r="IF1007" s="7"/>
      <c r="IG1007" s="2" t="s">
        <v>252</v>
      </c>
      <c r="IH1007" s="2" t="s">
        <v>237</v>
      </c>
      <c r="II1007" s="2" t="s">
        <v>226</v>
      </c>
      <c r="IJ1007" s="2" t="s">
        <v>226</v>
      </c>
      <c r="IK1007" s="2" t="s">
        <v>238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252</v>
      </c>
      <c r="IT1007" s="2" t="s">
        <v>237</v>
      </c>
      <c r="IU1007" s="2" t="s">
        <v>226</v>
      </c>
      <c r="IV1007" s="2" t="s">
        <v>226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252</v>
      </c>
      <c r="JF1007" s="2" t="s">
        <v>237</v>
      </c>
      <c r="JG1007" s="2" t="s">
        <v>226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252</v>
      </c>
      <c r="JR1007" s="2" t="s">
        <v>237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236</v>
      </c>
      <c r="KD1007" s="2" t="s">
        <v>237</v>
      </c>
      <c r="KE1007" s="2" t="s">
        <v>226</v>
      </c>
      <c r="KF1007" s="2" t="s">
        <v>226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252</v>
      </c>
      <c r="KP1007" s="2" t="s">
        <v>237</v>
      </c>
      <c r="KQ1007" s="2" t="s">
        <v>226</v>
      </c>
      <c r="KR1007" s="2" t="s">
        <v>226</v>
      </c>
      <c r="KS1007" s="2" t="s">
        <v>238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252</v>
      </c>
      <c r="LB1007" s="2" t="s">
        <v>237</v>
      </c>
      <c r="LC1007" s="2" t="s">
        <v>226</v>
      </c>
      <c r="LD1007" s="2" t="s">
        <v>226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252</v>
      </c>
      <c r="LN1007" s="2" t="s">
        <v>237</v>
      </c>
      <c r="LO1007" s="2" t="s">
        <v>226</v>
      </c>
      <c r="LP1007" s="2" t="s">
        <v>226</v>
      </c>
      <c r="LQ1007" s="2" t="s">
        <v>238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226</v>
      </c>
      <c r="LZ1007" s="2" t="s">
        <v>226</v>
      </c>
      <c r="MA1007" s="2" t="s">
        <v>226</v>
      </c>
      <c r="MB1007" s="2" t="s">
        <v>226</v>
      </c>
      <c r="MC1007" s="2" t="s">
        <v>226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226</v>
      </c>
      <c r="ML1007" s="2" t="s">
        <v>226</v>
      </c>
      <c r="MM1007" s="2" t="s">
        <v>226</v>
      </c>
      <c r="MN1007" s="2" t="s">
        <v>226</v>
      </c>
      <c r="MO1007" s="2" t="s">
        <v>226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239</v>
      </c>
      <c r="MX1007" s="2" t="s">
        <v>237</v>
      </c>
      <c r="MY1007" s="2" t="s">
        <v>226</v>
      </c>
      <c r="MZ1007" s="2" t="s">
        <v>226</v>
      </c>
      <c r="NA1007" s="2" t="s">
        <v>238</v>
      </c>
      <c r="NB1007" s="2" t="s">
        <v>226</v>
      </c>
      <c r="NC1007" s="4"/>
      <c r="ND1007" s="8"/>
      <c r="NE1007" s="4"/>
      <c r="NF1007" s="8"/>
      <c r="NG1007" s="7"/>
      <c r="NH1007" s="7"/>
      <c r="NI1007" s="2" t="s">
        <v>252</v>
      </c>
      <c r="NJ1007" s="2" t="s">
        <v>223</v>
      </c>
      <c r="NK1007" s="2" t="s">
        <v>226</v>
      </c>
      <c r="NL1007" s="2" t="s">
        <v>226</v>
      </c>
      <c r="NM1007" s="2" t="s">
        <v>238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239</v>
      </c>
      <c r="NV1007" s="2" t="s">
        <v>237</v>
      </c>
      <c r="NW1007" s="2" t="s">
        <v>4376</v>
      </c>
      <c r="NX1007" s="2" t="s">
        <v>226</v>
      </c>
      <c r="NY1007" s="2" t="s">
        <v>238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252</v>
      </c>
      <c r="OH1007" s="2" t="s">
        <v>237</v>
      </c>
      <c r="OI1007" s="2" t="s">
        <v>226</v>
      </c>
      <c r="OJ1007" s="2" t="s">
        <v>226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252</v>
      </c>
      <c r="OT1007" s="2" t="s">
        <v>237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226</v>
      </c>
      <c r="PF1007" s="2" t="s">
        <v>226</v>
      </c>
      <c r="PG1007" s="2" t="s">
        <v>226</v>
      </c>
      <c r="PH1007" s="2" t="s">
        <v>226</v>
      </c>
      <c r="PI1007" s="2" t="s">
        <v>226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266</v>
      </c>
      <c r="QD1007" s="2" t="s">
        <v>237</v>
      </c>
      <c r="QE1007" s="2" t="s">
        <v>226</v>
      </c>
      <c r="QF1007" s="2" t="s">
        <v>226</v>
      </c>
      <c r="QG1007" s="2" t="s">
        <v>238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226</v>
      </c>
      <c r="QP1007" s="2" t="s">
        <v>226</v>
      </c>
      <c r="QQ1007" s="2" t="s">
        <v>226</v>
      </c>
      <c r="QR1007" s="2" t="s">
        <v>226</v>
      </c>
      <c r="QS1007" s="2" t="s">
        <v>226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266</v>
      </c>
      <c r="RB1007" s="2" t="s">
        <v>237</v>
      </c>
      <c r="RC1007" s="2" t="s">
        <v>226</v>
      </c>
      <c r="RD1007" s="2" t="s">
        <v>226</v>
      </c>
      <c r="RE1007" s="2" t="s">
        <v>238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252</v>
      </c>
      <c r="RN1007" s="2" t="s">
        <v>237</v>
      </c>
      <c r="RO1007" s="2" t="s">
        <v>226</v>
      </c>
      <c r="RP1007" s="2" t="s">
        <v>226</v>
      </c>
      <c r="RQ1007" s="2" t="s">
        <v>238</v>
      </c>
      <c r="RR1007" s="2" t="s">
        <v>226</v>
      </c>
      <c r="RS1007" s="4"/>
      <c r="RT1007" s="8"/>
      <c r="RU1007" s="4"/>
      <c r="RV1007" s="8"/>
      <c r="RW1007" s="7"/>
      <c r="RX1007" s="7"/>
      <c r="RY1007" s="2" t="s">
        <v>226</v>
      </c>
      <c r="RZ1007" s="2" t="s">
        <v>226</v>
      </c>
      <c r="SA1007" s="2" t="s">
        <v>226</v>
      </c>
      <c r="SB1007" s="2" t="s">
        <v>226</v>
      </c>
      <c r="SC1007" s="2" t="s">
        <v>226</v>
      </c>
      <c r="SD1007" s="2" t="s">
        <v>226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</row>
    <row r="1008">
      <c r="A1008" s="2" t="s">
        <v>5767</v>
      </c>
      <c r="B1008" s="2" t="s">
        <v>577</v>
      </c>
      <c r="C1008" s="2" t="s">
        <v>5194</v>
      </c>
      <c r="D1008" s="2" t="s">
        <v>3985</v>
      </c>
      <c r="E1008" s="2" t="s">
        <v>4225</v>
      </c>
      <c r="F1008" s="2" t="s">
        <v>5195</v>
      </c>
      <c r="G1008" s="2" t="s">
        <v>5196</v>
      </c>
      <c r="H1008" s="2" t="s">
        <v>5197</v>
      </c>
      <c r="I1008" s="2" t="s">
        <v>5768</v>
      </c>
      <c r="J1008" s="2" t="s">
        <v>4227</v>
      </c>
      <c r="K1008" s="2" t="s">
        <v>1414</v>
      </c>
      <c r="L1008" s="3">
        <v>54.99</v>
      </c>
      <c r="M1008" s="3">
        <v>57.74</v>
      </c>
      <c r="N1008" s="3">
        <v>109.99</v>
      </c>
      <c r="O1008" s="2" t="s">
        <v>223</v>
      </c>
      <c r="P1008" s="2" t="s">
        <v>224</v>
      </c>
      <c r="Q1008" s="2" t="s">
        <v>225</v>
      </c>
      <c r="R1008" s="2" t="s">
        <v>226</v>
      </c>
      <c r="S1008" s="2" t="s">
        <v>5769</v>
      </c>
      <c r="T1008" s="2" t="s">
        <v>228</v>
      </c>
      <c r="U1008" s="2" t="s">
        <v>229</v>
      </c>
      <c r="V1008" s="2" t="s">
        <v>230</v>
      </c>
      <c r="W1008" s="2" t="s">
        <v>4124</v>
      </c>
      <c r="X1008" s="2" t="s">
        <v>5200</v>
      </c>
      <c r="Y1008" s="2" t="s">
        <v>1107</v>
      </c>
      <c r="Z1008" s="4">
        <v>213</v>
      </c>
      <c r="AA1008" s="4">
        <f>=ROUNDDOWN(16.3846153846154,0)</f>
      </c>
      <c r="AB1008" s="5">
        <v>13</v>
      </c>
      <c r="AC1008" s="2" t="s">
        <v>4673</v>
      </c>
      <c r="AD1008" s="4">
        <v>50</v>
      </c>
      <c r="AE1008" s="4">
        <v>120</v>
      </c>
      <c r="AF1008" s="6">
        <v>66</v>
      </c>
      <c r="AG1008" s="6">
        <v>49</v>
      </c>
      <c r="AH1008" s="7">
        <v>1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>
        <v>96</v>
      </c>
      <c r="AQ1008" s="8">
        <v>5837.36</v>
      </c>
      <c r="AR1008" s="4">
        <v>85</v>
      </c>
      <c r="AS1008" s="8">
        <v>5192.1</v>
      </c>
      <c r="AT1008" s="7">
        <v>0.1294</v>
      </c>
      <c r="AU1008" s="7">
        <v>0.1243</v>
      </c>
      <c r="AV1008" s="4">
        <v>96</v>
      </c>
      <c r="AW1008" s="8">
        <v>5837.36</v>
      </c>
      <c r="AX1008" s="4">
        <v>85</v>
      </c>
      <c r="AY1008" s="8">
        <v>5192.1</v>
      </c>
      <c r="AZ1008" s="7">
        <v>0.1294</v>
      </c>
      <c r="BA1008" s="7">
        <v>0.1243</v>
      </c>
      <c r="BB1008" s="7">
        <v>1</v>
      </c>
      <c r="BC1008" s="4">
        <v>146</v>
      </c>
      <c r="BD1008" s="8">
        <v>8860.91</v>
      </c>
      <c r="BE1008" s="4">
        <v>164</v>
      </c>
      <c r="BF1008" s="8">
        <v>9950.44</v>
      </c>
      <c r="BG1008" s="7">
        <v>-0.1098</v>
      </c>
      <c r="BH1008" s="7">
        <v>-0.1095</v>
      </c>
      <c r="BI1008" s="7">
        <v>0.6588</v>
      </c>
      <c r="BJ1008" s="4">
        <v>96</v>
      </c>
      <c r="BK1008" s="8">
        <v>5837.36</v>
      </c>
      <c r="BL1008" s="2" t="s">
        <v>5770</v>
      </c>
      <c r="BM1008" s="7">
        <v>1</v>
      </c>
      <c r="BN1008" s="7">
        <v>1</v>
      </c>
      <c r="BO1008" s="4">
        <v>64</v>
      </c>
      <c r="BP1008" s="8">
        <v>4011.52</v>
      </c>
      <c r="BQ1008" s="4">
        <v>52</v>
      </c>
      <c r="BR1008" s="8">
        <v>3259.36</v>
      </c>
      <c r="BS1008" s="7">
        <v>0.2308</v>
      </c>
      <c r="BT1008" s="7">
        <v>0.2308</v>
      </c>
      <c r="BU1008" s="2" t="s">
        <v>239</v>
      </c>
      <c r="BV1008" s="2" t="s">
        <v>223</v>
      </c>
      <c r="BW1008" s="2" t="s">
        <v>226</v>
      </c>
      <c r="BX1008" s="2" t="s">
        <v>1692</v>
      </c>
      <c r="BY1008" s="2" t="s">
        <v>238</v>
      </c>
      <c r="BZ1008" s="2" t="s">
        <v>226</v>
      </c>
      <c r="CA1008" s="4">
        <v>3</v>
      </c>
      <c r="CB1008" s="8">
        <v>181.08</v>
      </c>
      <c r="CC1008" s="4">
        <v>10</v>
      </c>
      <c r="CD1008" s="8">
        <v>603.6</v>
      </c>
      <c r="CE1008" s="7">
        <v>-0.7</v>
      </c>
      <c r="CF1008" s="7">
        <v>-0.7</v>
      </c>
      <c r="CG1008" s="2" t="s">
        <v>239</v>
      </c>
      <c r="CH1008" s="2" t="s">
        <v>223</v>
      </c>
      <c r="CI1008" s="2" t="s">
        <v>1064</v>
      </c>
      <c r="CJ1008" s="2" t="s">
        <v>2056</v>
      </c>
      <c r="CK1008" s="2" t="s">
        <v>238</v>
      </c>
      <c r="CL1008" s="2" t="s">
        <v>226</v>
      </c>
      <c r="CM1008" s="4">
        <v>7</v>
      </c>
      <c r="CN1008" s="8">
        <v>422.52</v>
      </c>
      <c r="CO1008" s="4">
        <v>6</v>
      </c>
      <c r="CP1008" s="8">
        <v>362.16</v>
      </c>
      <c r="CQ1008" s="7">
        <v>0.1667</v>
      </c>
      <c r="CR1008" s="7">
        <v>0.1667</v>
      </c>
      <c r="CS1008" s="2" t="s">
        <v>239</v>
      </c>
      <c r="CT1008" s="2" t="s">
        <v>223</v>
      </c>
      <c r="CU1008" s="2" t="s">
        <v>1973</v>
      </c>
      <c r="CV1008" s="2" t="s">
        <v>1589</v>
      </c>
      <c r="CW1008" s="2" t="s">
        <v>238</v>
      </c>
      <c r="CX1008" s="2" t="s">
        <v>226</v>
      </c>
      <c r="CY1008" s="4">
        <v>2</v>
      </c>
      <c r="CZ1008" s="8">
        <v>114.38</v>
      </c>
      <c r="DA1008" s="4"/>
      <c r="DB1008" s="8"/>
      <c r="DC1008" s="7"/>
      <c r="DD1008" s="7"/>
      <c r="DE1008" s="2" t="s">
        <v>239</v>
      </c>
      <c r="DF1008" s="2" t="s">
        <v>223</v>
      </c>
      <c r="DG1008" s="2" t="s">
        <v>2706</v>
      </c>
      <c r="DH1008" s="2" t="s">
        <v>3422</v>
      </c>
      <c r="DI1008" s="2" t="s">
        <v>238</v>
      </c>
      <c r="DJ1008" s="2" t="s">
        <v>226</v>
      </c>
      <c r="DK1008" s="4">
        <v>8</v>
      </c>
      <c r="DL1008" s="8">
        <v>406.2</v>
      </c>
      <c r="DM1008" s="4">
        <v>9</v>
      </c>
      <c r="DN1008" s="8">
        <v>505.61</v>
      </c>
      <c r="DO1008" s="7">
        <v>-0.1111</v>
      </c>
      <c r="DP1008" s="7">
        <v>-0.1966</v>
      </c>
      <c r="DQ1008" s="2" t="s">
        <v>239</v>
      </c>
      <c r="DR1008" s="2" t="s">
        <v>223</v>
      </c>
      <c r="DS1008" s="2" t="s">
        <v>3626</v>
      </c>
      <c r="DT1008" s="2" t="s">
        <v>2688</v>
      </c>
      <c r="DU1008" s="2" t="s">
        <v>238</v>
      </c>
      <c r="DV1008" s="2" t="s">
        <v>226</v>
      </c>
      <c r="DW1008" s="4">
        <v>3</v>
      </c>
      <c r="DX1008" s="8">
        <v>181.92</v>
      </c>
      <c r="DY1008" s="4">
        <v>1</v>
      </c>
      <c r="DZ1008" s="8">
        <v>60.64</v>
      </c>
      <c r="EA1008" s="7">
        <v>2</v>
      </c>
      <c r="EB1008" s="7">
        <v>2</v>
      </c>
      <c r="EC1008" s="2" t="s">
        <v>239</v>
      </c>
      <c r="ED1008" s="2" t="s">
        <v>223</v>
      </c>
      <c r="EE1008" s="2" t="s">
        <v>1762</v>
      </c>
      <c r="EF1008" s="2" t="s">
        <v>3543</v>
      </c>
      <c r="EG1008" s="2" t="s">
        <v>238</v>
      </c>
      <c r="EH1008" s="2" t="s">
        <v>226</v>
      </c>
      <c r="EI1008" s="4">
        <v>2</v>
      </c>
      <c r="EJ1008" s="8">
        <v>113.92</v>
      </c>
      <c r="EK1008" s="4">
        <v>3</v>
      </c>
      <c r="EL1008" s="8">
        <v>170.88</v>
      </c>
      <c r="EM1008" s="7">
        <v>-0.3333</v>
      </c>
      <c r="EN1008" s="7">
        <v>-0.3333</v>
      </c>
      <c r="EO1008" s="2" t="s">
        <v>239</v>
      </c>
      <c r="EP1008" s="2" t="s">
        <v>223</v>
      </c>
      <c r="EQ1008" s="2" t="s">
        <v>994</v>
      </c>
      <c r="ER1008" s="2" t="s">
        <v>1647</v>
      </c>
      <c r="ES1008" s="2" t="s">
        <v>238</v>
      </c>
      <c r="ET1008" s="2" t="s">
        <v>226</v>
      </c>
      <c r="EU1008" s="4"/>
      <c r="EV1008" s="8"/>
      <c r="EW1008" s="4"/>
      <c r="EX1008" s="8"/>
      <c r="EY1008" s="7"/>
      <c r="EZ1008" s="7"/>
      <c r="FA1008" s="2" t="s">
        <v>239</v>
      </c>
      <c r="FB1008" s="2" t="s">
        <v>223</v>
      </c>
      <c r="FC1008" s="2" t="s">
        <v>1071</v>
      </c>
      <c r="FD1008" s="2" t="s">
        <v>599</v>
      </c>
      <c r="FE1008" s="2" t="s">
        <v>238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239</v>
      </c>
      <c r="FN1008" s="2" t="s">
        <v>223</v>
      </c>
      <c r="FO1008" s="2" t="s">
        <v>1071</v>
      </c>
      <c r="FP1008" s="2" t="s">
        <v>3422</v>
      </c>
      <c r="FQ1008" s="2" t="s">
        <v>238</v>
      </c>
      <c r="FR1008" s="2" t="s">
        <v>226</v>
      </c>
      <c r="FS1008" s="4"/>
      <c r="FT1008" s="8"/>
      <c r="FU1008" s="4"/>
      <c r="FV1008" s="8"/>
      <c r="FW1008" s="7"/>
      <c r="FX1008" s="7"/>
      <c r="FY1008" s="2" t="s">
        <v>239</v>
      </c>
      <c r="FZ1008" s="2" t="s">
        <v>223</v>
      </c>
      <c r="GA1008" s="2" t="s">
        <v>661</v>
      </c>
      <c r="GB1008" s="2" t="s">
        <v>226</v>
      </c>
      <c r="GC1008" s="2" t="s">
        <v>238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252</v>
      </c>
      <c r="GL1008" s="2" t="s">
        <v>223</v>
      </c>
      <c r="GM1008" s="2" t="s">
        <v>226</v>
      </c>
      <c r="GN1008" s="2" t="s">
        <v>226</v>
      </c>
      <c r="GO1008" s="2" t="s">
        <v>238</v>
      </c>
      <c r="GP1008" s="2" t="s">
        <v>226</v>
      </c>
      <c r="GQ1008" s="4"/>
      <c r="GR1008" s="8"/>
      <c r="GS1008" s="4">
        <v>1</v>
      </c>
      <c r="GT1008" s="8">
        <v>58.71</v>
      </c>
      <c r="GU1008" s="7">
        <v>-1</v>
      </c>
      <c r="GV1008" s="7">
        <v>-1</v>
      </c>
      <c r="GW1008" s="2" t="s">
        <v>239</v>
      </c>
      <c r="GX1008" s="2" t="s">
        <v>223</v>
      </c>
      <c r="GY1008" s="2" t="s">
        <v>1041</v>
      </c>
      <c r="GZ1008" s="2" t="s">
        <v>804</v>
      </c>
      <c r="HA1008" s="2" t="s">
        <v>238</v>
      </c>
      <c r="HB1008" s="2" t="s">
        <v>226</v>
      </c>
      <c r="HC1008" s="4">
        <v>2</v>
      </c>
      <c r="HD1008" s="8">
        <v>121.28</v>
      </c>
      <c r="HE1008" s="4"/>
      <c r="HF1008" s="8"/>
      <c r="HG1008" s="7"/>
      <c r="HH1008" s="7"/>
      <c r="HI1008" s="2" t="s">
        <v>239</v>
      </c>
      <c r="HJ1008" s="2" t="s">
        <v>223</v>
      </c>
      <c r="HK1008" s="2" t="s">
        <v>1316</v>
      </c>
      <c r="HL1008" s="2" t="s">
        <v>2231</v>
      </c>
      <c r="HM1008" s="2" t="s">
        <v>238</v>
      </c>
      <c r="HN1008" s="2" t="s">
        <v>226</v>
      </c>
      <c r="HO1008" s="4">
        <v>4</v>
      </c>
      <c r="HP1008" s="8">
        <v>226.8</v>
      </c>
      <c r="HQ1008" s="4">
        <v>2</v>
      </c>
      <c r="HR1008" s="8">
        <v>113.4</v>
      </c>
      <c r="HS1008" s="7">
        <v>1</v>
      </c>
      <c r="HT1008" s="7">
        <v>1</v>
      </c>
      <c r="HU1008" s="2" t="s">
        <v>239</v>
      </c>
      <c r="HV1008" s="2" t="s">
        <v>223</v>
      </c>
      <c r="HW1008" s="2" t="s">
        <v>3222</v>
      </c>
      <c r="HX1008" s="2" t="s">
        <v>3271</v>
      </c>
      <c r="HY1008" s="2" t="s">
        <v>238</v>
      </c>
      <c r="HZ1008" s="2" t="s">
        <v>226</v>
      </c>
      <c r="IA1008" s="4"/>
      <c r="IB1008" s="8"/>
      <c r="IC1008" s="4"/>
      <c r="ID1008" s="8"/>
      <c r="IE1008" s="7"/>
      <c r="IF1008" s="7"/>
      <c r="IG1008" s="2" t="s">
        <v>252</v>
      </c>
      <c r="IH1008" s="2" t="s">
        <v>223</v>
      </c>
      <c r="II1008" s="2" t="s">
        <v>226</v>
      </c>
      <c r="IJ1008" s="2" t="s">
        <v>226</v>
      </c>
      <c r="IK1008" s="2" t="s">
        <v>238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226</v>
      </c>
      <c r="IT1008" s="2" t="s">
        <v>226</v>
      </c>
      <c r="IU1008" s="2" t="s">
        <v>226</v>
      </c>
      <c r="IV1008" s="2" t="s">
        <v>226</v>
      </c>
      <c r="IW1008" s="2" t="s">
        <v>226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448</v>
      </c>
      <c r="JF1008" s="2" t="s">
        <v>223</v>
      </c>
      <c r="JG1008" s="2" t="s">
        <v>226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252</v>
      </c>
      <c r="JR1008" s="2" t="s">
        <v>223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236</v>
      </c>
      <c r="KD1008" s="2" t="s">
        <v>223</v>
      </c>
      <c r="KE1008" s="2" t="s">
        <v>226</v>
      </c>
      <c r="KF1008" s="2" t="s">
        <v>226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337</v>
      </c>
      <c r="KP1008" s="2" t="s">
        <v>223</v>
      </c>
      <c r="KQ1008" s="2" t="s">
        <v>226</v>
      </c>
      <c r="KR1008" s="2" t="s">
        <v>226</v>
      </c>
      <c r="KS1008" s="2" t="s">
        <v>238</v>
      </c>
      <c r="KT1008" s="2" t="s">
        <v>226</v>
      </c>
      <c r="KU1008" s="4">
        <v>1</v>
      </c>
      <c r="KV1008" s="8">
        <v>57.74</v>
      </c>
      <c r="KW1008" s="4">
        <v>1</v>
      </c>
      <c r="KX1008" s="8">
        <v>57.74</v>
      </c>
      <c r="KY1008" s="7"/>
      <c r="KZ1008" s="7"/>
      <c r="LA1008" s="2" t="s">
        <v>239</v>
      </c>
      <c r="LB1008" s="2" t="s">
        <v>223</v>
      </c>
      <c r="LC1008" s="2" t="s">
        <v>1731</v>
      </c>
      <c r="LD1008" s="2" t="s">
        <v>1953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252</v>
      </c>
      <c r="LN1008" s="2" t="s">
        <v>223</v>
      </c>
      <c r="LO1008" s="2" t="s">
        <v>226</v>
      </c>
      <c r="LP1008" s="2" t="s">
        <v>226</v>
      </c>
      <c r="LQ1008" s="2" t="s">
        <v>238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226</v>
      </c>
      <c r="ML1008" s="2" t="s">
        <v>226</v>
      </c>
      <c r="MM1008" s="2" t="s">
        <v>226</v>
      </c>
      <c r="MN1008" s="2" t="s">
        <v>226</v>
      </c>
      <c r="MO1008" s="2" t="s">
        <v>226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239</v>
      </c>
      <c r="MX1008" s="2" t="s">
        <v>223</v>
      </c>
      <c r="MY1008" s="2" t="s">
        <v>777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/>
      <c r="NF1008" s="8"/>
      <c r="NG1008" s="7"/>
      <c r="NH1008" s="7"/>
      <c r="NI1008" s="2" t="s">
        <v>239</v>
      </c>
      <c r="NJ1008" s="2" t="s">
        <v>261</v>
      </c>
      <c r="NK1008" s="2" t="s">
        <v>4239</v>
      </c>
      <c r="NL1008" s="2" t="s">
        <v>2693</v>
      </c>
      <c r="NM1008" s="2" t="s">
        <v>238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239</v>
      </c>
      <c r="NV1008" s="2" t="s">
        <v>237</v>
      </c>
      <c r="NW1008" s="2" t="s">
        <v>1539</v>
      </c>
      <c r="NX1008" s="2" t="s">
        <v>1158</v>
      </c>
      <c r="NY1008" s="2" t="s">
        <v>238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239</v>
      </c>
      <c r="OH1008" s="2" t="s">
        <v>237</v>
      </c>
      <c r="OI1008" s="2" t="s">
        <v>3732</v>
      </c>
      <c r="OJ1008" s="2" t="s">
        <v>226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252</v>
      </c>
      <c r="OT1008" s="2" t="s">
        <v>223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239</v>
      </c>
      <c r="PF1008" s="2" t="s">
        <v>223</v>
      </c>
      <c r="PG1008" s="2" t="s">
        <v>226</v>
      </c>
      <c r="PH1008" s="2" t="s">
        <v>226</v>
      </c>
      <c r="PI1008" s="2" t="s">
        <v>238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226</v>
      </c>
      <c r="QD1008" s="2" t="s">
        <v>226</v>
      </c>
      <c r="QE1008" s="2" t="s">
        <v>226</v>
      </c>
      <c r="QF1008" s="2" t="s">
        <v>226</v>
      </c>
      <c r="QG1008" s="2" t="s">
        <v>226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239</v>
      </c>
      <c r="QP1008" s="2" t="s">
        <v>237</v>
      </c>
      <c r="QQ1008" s="2" t="s">
        <v>628</v>
      </c>
      <c r="QR1008" s="2" t="s">
        <v>226</v>
      </c>
      <c r="QS1008" s="2" t="s">
        <v>238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266</v>
      </c>
      <c r="RB1008" s="2" t="s">
        <v>223</v>
      </c>
      <c r="RC1008" s="2" t="s">
        <v>226</v>
      </c>
      <c r="RD1008" s="2" t="s">
        <v>226</v>
      </c>
      <c r="RE1008" s="2" t="s">
        <v>238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8"/>
      <c r="RU1008" s="4"/>
      <c r="RV1008" s="8"/>
      <c r="RW1008" s="7"/>
      <c r="RX1008" s="7"/>
      <c r="RY1008" s="2" t="s">
        <v>239</v>
      </c>
      <c r="RZ1008" s="2" t="s">
        <v>237</v>
      </c>
      <c r="SA1008" s="2" t="s">
        <v>1551</v>
      </c>
      <c r="SB1008" s="2" t="s">
        <v>810</v>
      </c>
      <c r="SC1008" s="2" t="s">
        <v>238</v>
      </c>
      <c r="SD1008" s="2" t="s">
        <v>226</v>
      </c>
      <c r="SE1008" s="4">
        <v>199</v>
      </c>
      <c r="SF1008" s="4"/>
      <c r="SG1008" s="4"/>
      <c r="SH1008" s="4"/>
      <c r="SI1008" s="4">
        <v>14</v>
      </c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>
        <v>50</v>
      </c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>
        <v>70</v>
      </c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</row>
    <row r="1009">
      <c r="A1009" s="2" t="s">
        <v>5771</v>
      </c>
      <c r="B1009" s="2" t="s">
        <v>577</v>
      </c>
      <c r="C1009" s="2" t="s">
        <v>5194</v>
      </c>
      <c r="D1009" s="2" t="s">
        <v>3985</v>
      </c>
      <c r="E1009" s="2" t="s">
        <v>4225</v>
      </c>
      <c r="F1009" s="2" t="s">
        <v>5195</v>
      </c>
      <c r="G1009" s="2" t="s">
        <v>5196</v>
      </c>
      <c r="H1009" s="2" t="s">
        <v>5197</v>
      </c>
      <c r="I1009" s="2" t="s">
        <v>5768</v>
      </c>
      <c r="J1009" s="2" t="s">
        <v>4227</v>
      </c>
      <c r="K1009" s="2" t="s">
        <v>2782</v>
      </c>
      <c r="L1009" s="3">
        <v>54.99</v>
      </c>
      <c r="M1009" s="3">
        <v>57.74</v>
      </c>
      <c r="N1009" s="3">
        <v>109.99</v>
      </c>
      <c r="O1009" s="2" t="s">
        <v>223</v>
      </c>
      <c r="P1009" s="2" t="s">
        <v>224</v>
      </c>
      <c r="Q1009" s="2" t="s">
        <v>225</v>
      </c>
      <c r="R1009" s="2" t="s">
        <v>226</v>
      </c>
      <c r="S1009" s="2" t="s">
        <v>5772</v>
      </c>
      <c r="T1009" s="2" t="s">
        <v>228</v>
      </c>
      <c r="U1009" s="2" t="s">
        <v>229</v>
      </c>
      <c r="V1009" s="2" t="s">
        <v>230</v>
      </c>
      <c r="W1009" s="2" t="s">
        <v>4124</v>
      </c>
      <c r="X1009" s="2" t="s">
        <v>5200</v>
      </c>
      <c r="Y1009" s="2" t="s">
        <v>1107</v>
      </c>
      <c r="Z1009" s="4">
        <v>84</v>
      </c>
      <c r="AA1009" s="4">
        <f>=ROUNDDOWN(21,0)</f>
      </c>
      <c r="AB1009" s="5">
        <v>4</v>
      </c>
      <c r="AC1009" s="2" t="s">
        <v>5229</v>
      </c>
      <c r="AD1009" s="4">
        <v>160</v>
      </c>
      <c r="AE1009" s="4">
        <v>160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>
        <v>50</v>
      </c>
      <c r="AQ1009" s="8">
        <v>3023.55</v>
      </c>
      <c r="AR1009" s="4">
        <v>79</v>
      </c>
      <c r="AS1009" s="8">
        <v>4758.34</v>
      </c>
      <c r="AT1009" s="7">
        <v>-0.3671</v>
      </c>
      <c r="AU1009" s="7">
        <v>-0.3646</v>
      </c>
      <c r="AV1009" s="4">
        <v>50</v>
      </c>
      <c r="AW1009" s="8">
        <v>3023.55</v>
      </c>
      <c r="AX1009" s="4">
        <v>79</v>
      </c>
      <c r="AY1009" s="8">
        <v>4758.34</v>
      </c>
      <c r="AZ1009" s="7">
        <v>-0.3671</v>
      </c>
      <c r="BA1009" s="7">
        <v>-0.3646</v>
      </c>
      <c r="BB1009" s="7">
        <v>1</v>
      </c>
      <c r="BC1009" s="4" t="s">
        <v>226</v>
      </c>
      <c r="BD1009" s="8" t="s">
        <v>226</v>
      </c>
      <c r="BE1009" s="4" t="s">
        <v>226</v>
      </c>
      <c r="BF1009" s="8" t="s">
        <v>226</v>
      </c>
      <c r="BG1009" s="7" t="s">
        <v>226</v>
      </c>
      <c r="BH1009" s="7" t="s">
        <v>226</v>
      </c>
      <c r="BI1009" s="7">
        <v>0.3412</v>
      </c>
      <c r="BJ1009" s="4">
        <v>50</v>
      </c>
      <c r="BK1009" s="8">
        <v>3023.55</v>
      </c>
      <c r="BL1009" s="2" t="s">
        <v>5773</v>
      </c>
      <c r="BM1009" s="7">
        <v>1</v>
      </c>
      <c r="BN1009" s="7">
        <v>1</v>
      </c>
      <c r="BO1009" s="4">
        <v>22</v>
      </c>
      <c r="BP1009" s="8">
        <v>1359.82</v>
      </c>
      <c r="BQ1009" s="4">
        <v>42</v>
      </c>
      <c r="BR1009" s="8">
        <v>2596.02</v>
      </c>
      <c r="BS1009" s="7">
        <v>-0.4762</v>
      </c>
      <c r="BT1009" s="7">
        <v>-0.4762</v>
      </c>
      <c r="BU1009" s="2" t="s">
        <v>239</v>
      </c>
      <c r="BV1009" s="2" t="s">
        <v>223</v>
      </c>
      <c r="BW1009" s="2" t="s">
        <v>226</v>
      </c>
      <c r="BX1009" s="2" t="s">
        <v>1588</v>
      </c>
      <c r="BY1009" s="2" t="s">
        <v>238</v>
      </c>
      <c r="BZ1009" s="2" t="s">
        <v>226</v>
      </c>
      <c r="CA1009" s="4">
        <v>3</v>
      </c>
      <c r="CB1009" s="8">
        <v>181.08</v>
      </c>
      <c r="CC1009" s="4">
        <v>7</v>
      </c>
      <c r="CD1009" s="8">
        <v>422.52</v>
      </c>
      <c r="CE1009" s="7">
        <v>-0.5714</v>
      </c>
      <c r="CF1009" s="7">
        <v>-0.5714</v>
      </c>
      <c r="CG1009" s="2" t="s">
        <v>239</v>
      </c>
      <c r="CH1009" s="2" t="s">
        <v>223</v>
      </c>
      <c r="CI1009" s="2" t="s">
        <v>1064</v>
      </c>
      <c r="CJ1009" s="2" t="s">
        <v>2056</v>
      </c>
      <c r="CK1009" s="2" t="s">
        <v>238</v>
      </c>
      <c r="CL1009" s="2" t="s">
        <v>226</v>
      </c>
      <c r="CM1009" s="4">
        <v>6</v>
      </c>
      <c r="CN1009" s="8">
        <v>362.16</v>
      </c>
      <c r="CO1009" s="4">
        <v>6</v>
      </c>
      <c r="CP1009" s="8">
        <v>362.16</v>
      </c>
      <c r="CQ1009" s="7"/>
      <c r="CR1009" s="7"/>
      <c r="CS1009" s="2" t="s">
        <v>239</v>
      </c>
      <c r="CT1009" s="2" t="s">
        <v>223</v>
      </c>
      <c r="CU1009" s="2" t="s">
        <v>1973</v>
      </c>
      <c r="CV1009" s="2" t="s">
        <v>4237</v>
      </c>
      <c r="CW1009" s="2" t="s">
        <v>238</v>
      </c>
      <c r="CX1009" s="2" t="s">
        <v>226</v>
      </c>
      <c r="CY1009" s="4">
        <v>1</v>
      </c>
      <c r="CZ1009" s="8">
        <v>57.19</v>
      </c>
      <c r="DA1009" s="4"/>
      <c r="DB1009" s="8"/>
      <c r="DC1009" s="7"/>
      <c r="DD1009" s="7"/>
      <c r="DE1009" s="2" t="s">
        <v>239</v>
      </c>
      <c r="DF1009" s="2" t="s">
        <v>223</v>
      </c>
      <c r="DG1009" s="2" t="s">
        <v>2706</v>
      </c>
      <c r="DH1009" s="2" t="s">
        <v>1870</v>
      </c>
      <c r="DI1009" s="2" t="s">
        <v>238</v>
      </c>
      <c r="DJ1009" s="2" t="s">
        <v>226</v>
      </c>
      <c r="DK1009" s="4">
        <v>8</v>
      </c>
      <c r="DL1009" s="8">
        <v>426.08</v>
      </c>
      <c r="DM1009" s="4">
        <v>13</v>
      </c>
      <c r="DN1009" s="8">
        <v>707.29</v>
      </c>
      <c r="DO1009" s="7">
        <v>-0.3846</v>
      </c>
      <c r="DP1009" s="7">
        <v>-0.3976</v>
      </c>
      <c r="DQ1009" s="2" t="s">
        <v>239</v>
      </c>
      <c r="DR1009" s="2" t="s">
        <v>223</v>
      </c>
      <c r="DS1009" s="2" t="s">
        <v>3626</v>
      </c>
      <c r="DT1009" s="2" t="s">
        <v>5328</v>
      </c>
      <c r="DU1009" s="2" t="s">
        <v>238</v>
      </c>
      <c r="DV1009" s="2" t="s">
        <v>226</v>
      </c>
      <c r="DW1009" s="4">
        <v>1</v>
      </c>
      <c r="DX1009" s="8">
        <v>60.64</v>
      </c>
      <c r="DY1009" s="4">
        <v>2</v>
      </c>
      <c r="DZ1009" s="8">
        <v>121.28</v>
      </c>
      <c r="EA1009" s="7">
        <v>-0.5</v>
      </c>
      <c r="EB1009" s="7">
        <v>-0.5</v>
      </c>
      <c r="EC1009" s="2" t="s">
        <v>239</v>
      </c>
      <c r="ED1009" s="2" t="s">
        <v>223</v>
      </c>
      <c r="EE1009" s="2" t="s">
        <v>1762</v>
      </c>
      <c r="EF1009" s="2" t="s">
        <v>541</v>
      </c>
      <c r="EG1009" s="2" t="s">
        <v>238</v>
      </c>
      <c r="EH1009" s="2" t="s">
        <v>226</v>
      </c>
      <c r="EI1009" s="4">
        <v>4</v>
      </c>
      <c r="EJ1009" s="8">
        <v>227.84</v>
      </c>
      <c r="EK1009" s="4">
        <v>4</v>
      </c>
      <c r="EL1009" s="8">
        <v>227.84</v>
      </c>
      <c r="EM1009" s="7"/>
      <c r="EN1009" s="7"/>
      <c r="EO1009" s="2" t="s">
        <v>239</v>
      </c>
      <c r="EP1009" s="2" t="s">
        <v>223</v>
      </c>
      <c r="EQ1009" s="2" t="s">
        <v>994</v>
      </c>
      <c r="ER1009" s="2" t="s">
        <v>1878</v>
      </c>
      <c r="ES1009" s="2" t="s">
        <v>238</v>
      </c>
      <c r="ET1009" s="2" t="s">
        <v>226</v>
      </c>
      <c r="EU1009" s="4">
        <v>5</v>
      </c>
      <c r="EV1009" s="8">
        <v>348.74</v>
      </c>
      <c r="EW1009" s="4">
        <v>4</v>
      </c>
      <c r="EX1009" s="8">
        <v>258.86</v>
      </c>
      <c r="EY1009" s="7">
        <v>0.25</v>
      </c>
      <c r="EZ1009" s="7">
        <v>0.3472</v>
      </c>
      <c r="FA1009" s="2" t="s">
        <v>239</v>
      </c>
      <c r="FB1009" s="2" t="s">
        <v>223</v>
      </c>
      <c r="FC1009" s="2" t="s">
        <v>1071</v>
      </c>
      <c r="FD1009" s="2" t="s">
        <v>1073</v>
      </c>
      <c r="FE1009" s="2" t="s">
        <v>238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239</v>
      </c>
      <c r="FN1009" s="2" t="s">
        <v>223</v>
      </c>
      <c r="FO1009" s="2" t="s">
        <v>1071</v>
      </c>
      <c r="FP1009" s="2" t="s">
        <v>1583</v>
      </c>
      <c r="FQ1009" s="2" t="s">
        <v>238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239</v>
      </c>
      <c r="FZ1009" s="2" t="s">
        <v>223</v>
      </c>
      <c r="GA1009" s="2" t="s">
        <v>661</v>
      </c>
      <c r="GB1009" s="2" t="s">
        <v>226</v>
      </c>
      <c r="GC1009" s="2" t="s">
        <v>238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252</v>
      </c>
      <c r="GL1009" s="2" t="s">
        <v>223</v>
      </c>
      <c r="GM1009" s="2" t="s">
        <v>226</v>
      </c>
      <c r="GN1009" s="2" t="s">
        <v>226</v>
      </c>
      <c r="GO1009" s="2" t="s">
        <v>238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239</v>
      </c>
      <c r="GX1009" s="2" t="s">
        <v>223</v>
      </c>
      <c r="GY1009" s="2" t="s">
        <v>1041</v>
      </c>
      <c r="GZ1009" s="2" t="s">
        <v>2298</v>
      </c>
      <c r="HA1009" s="2" t="s">
        <v>238</v>
      </c>
      <c r="HB1009" s="2" t="s">
        <v>226</v>
      </c>
      <c r="HC1009" s="4"/>
      <c r="HD1009" s="8"/>
      <c r="HE1009" s="4"/>
      <c r="HF1009" s="8"/>
      <c r="HG1009" s="7"/>
      <c r="HH1009" s="7"/>
      <c r="HI1009" s="2" t="s">
        <v>239</v>
      </c>
      <c r="HJ1009" s="2" t="s">
        <v>223</v>
      </c>
      <c r="HK1009" s="2" t="s">
        <v>1316</v>
      </c>
      <c r="HL1009" s="2" t="s">
        <v>226</v>
      </c>
      <c r="HM1009" s="2" t="s">
        <v>238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239</v>
      </c>
      <c r="HV1009" s="2" t="s">
        <v>237</v>
      </c>
      <c r="HW1009" s="2" t="s">
        <v>3222</v>
      </c>
      <c r="HX1009" s="2" t="s">
        <v>1250</v>
      </c>
      <c r="HY1009" s="2" t="s">
        <v>238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252</v>
      </c>
      <c r="IH1009" s="2" t="s">
        <v>223</v>
      </c>
      <c r="II1009" s="2" t="s">
        <v>226</v>
      </c>
      <c r="IJ1009" s="2" t="s">
        <v>226</v>
      </c>
      <c r="IK1009" s="2" t="s">
        <v>238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226</v>
      </c>
      <c r="IT1009" s="2" t="s">
        <v>226</v>
      </c>
      <c r="IU1009" s="2" t="s">
        <v>226</v>
      </c>
      <c r="IV1009" s="2" t="s">
        <v>226</v>
      </c>
      <c r="IW1009" s="2" t="s">
        <v>226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448</v>
      </c>
      <c r="JF1009" s="2" t="s">
        <v>223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252</v>
      </c>
      <c r="JR1009" s="2" t="s">
        <v>223</v>
      </c>
      <c r="JS1009" s="2" t="s">
        <v>226</v>
      </c>
      <c r="JT1009" s="2" t="s">
        <v>226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223</v>
      </c>
      <c r="KE1009" s="2" t="s">
        <v>226</v>
      </c>
      <c r="KF1009" s="2" t="s">
        <v>226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239</v>
      </c>
      <c r="KP1009" s="2" t="s">
        <v>237</v>
      </c>
      <c r="KQ1009" s="2" t="s">
        <v>677</v>
      </c>
      <c r="KR1009" s="2" t="s">
        <v>690</v>
      </c>
      <c r="KS1009" s="2" t="s">
        <v>238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239</v>
      </c>
      <c r="LB1009" s="2" t="s">
        <v>223</v>
      </c>
      <c r="LC1009" s="2" t="s">
        <v>1951</v>
      </c>
      <c r="LD1009" s="2" t="s">
        <v>896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252</v>
      </c>
      <c r="LN1009" s="2" t="s">
        <v>223</v>
      </c>
      <c r="LO1009" s="2" t="s">
        <v>226</v>
      </c>
      <c r="LP1009" s="2" t="s">
        <v>226</v>
      </c>
      <c r="LQ1009" s="2" t="s">
        <v>238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226</v>
      </c>
      <c r="ML1009" s="2" t="s">
        <v>226</v>
      </c>
      <c r="MM1009" s="2" t="s">
        <v>226</v>
      </c>
      <c r="MN1009" s="2" t="s">
        <v>226</v>
      </c>
      <c r="MO1009" s="2" t="s">
        <v>226</v>
      </c>
      <c r="MP1009" s="2" t="s">
        <v>226</v>
      </c>
      <c r="MQ1009" s="4"/>
      <c r="MR1009" s="8"/>
      <c r="MS1009" s="4">
        <v>1</v>
      </c>
      <c r="MT1009" s="8">
        <v>62.37</v>
      </c>
      <c r="MU1009" s="7">
        <v>-1</v>
      </c>
      <c r="MV1009" s="7">
        <v>-1</v>
      </c>
      <c r="MW1009" s="2" t="s">
        <v>239</v>
      </c>
      <c r="MX1009" s="2" t="s">
        <v>223</v>
      </c>
      <c r="MY1009" s="2" t="s">
        <v>777</v>
      </c>
      <c r="MZ1009" s="2" t="s">
        <v>2103</v>
      </c>
      <c r="NA1009" s="2" t="s">
        <v>238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239</v>
      </c>
      <c r="NJ1009" s="2" t="s">
        <v>261</v>
      </c>
      <c r="NK1009" s="2" t="s">
        <v>4239</v>
      </c>
      <c r="NL1009" s="2" t="s">
        <v>1603</v>
      </c>
      <c r="NM1009" s="2" t="s">
        <v>238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239</v>
      </c>
      <c r="NV1009" s="2" t="s">
        <v>237</v>
      </c>
      <c r="NW1009" s="2" t="s">
        <v>1539</v>
      </c>
      <c r="NX1009" s="2" t="s">
        <v>597</v>
      </c>
      <c r="NY1009" s="2" t="s">
        <v>238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239</v>
      </c>
      <c r="OH1009" s="2" t="s">
        <v>237</v>
      </c>
      <c r="OI1009" s="2" t="s">
        <v>3732</v>
      </c>
      <c r="OJ1009" s="2" t="s">
        <v>3028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252</v>
      </c>
      <c r="OT1009" s="2" t="s">
        <v>223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239</v>
      </c>
      <c r="PF1009" s="2" t="s">
        <v>223</v>
      </c>
      <c r="PG1009" s="2" t="s">
        <v>534</v>
      </c>
      <c r="PH1009" s="2" t="s">
        <v>226</v>
      </c>
      <c r="PI1009" s="2" t="s">
        <v>238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226</v>
      </c>
      <c r="PR1009" s="2" t="s">
        <v>226</v>
      </c>
      <c r="PS1009" s="2" t="s">
        <v>226</v>
      </c>
      <c r="PT1009" s="2" t="s">
        <v>226</v>
      </c>
      <c r="PU1009" s="2" t="s">
        <v>226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226</v>
      </c>
      <c r="QD1009" s="2" t="s">
        <v>226</v>
      </c>
      <c r="QE1009" s="2" t="s">
        <v>226</v>
      </c>
      <c r="QF1009" s="2" t="s">
        <v>226</v>
      </c>
      <c r="QG1009" s="2" t="s">
        <v>226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239</v>
      </c>
      <c r="QP1009" s="2" t="s">
        <v>237</v>
      </c>
      <c r="QQ1009" s="2" t="s">
        <v>628</v>
      </c>
      <c r="QR1009" s="2" t="s">
        <v>226</v>
      </c>
      <c r="QS1009" s="2" t="s">
        <v>238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266</v>
      </c>
      <c r="RB1009" s="2" t="s">
        <v>223</v>
      </c>
      <c r="RC1009" s="2" t="s">
        <v>226</v>
      </c>
      <c r="RD1009" s="2" t="s">
        <v>226</v>
      </c>
      <c r="RE1009" s="2" t="s">
        <v>238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226</v>
      </c>
      <c r="RO1009" s="2" t="s">
        <v>226</v>
      </c>
      <c r="RP1009" s="2" t="s">
        <v>226</v>
      </c>
      <c r="RQ1009" s="2" t="s">
        <v>226</v>
      </c>
      <c r="RR1009" s="2" t="s">
        <v>226</v>
      </c>
      <c r="RS1009" s="4"/>
      <c r="RT1009" s="8"/>
      <c r="RU1009" s="4"/>
      <c r="RV1009" s="8"/>
      <c r="RW1009" s="7"/>
      <c r="RX1009" s="7"/>
      <c r="RY1009" s="2" t="s">
        <v>239</v>
      </c>
      <c r="RZ1009" s="2" t="s">
        <v>237</v>
      </c>
      <c r="SA1009" s="2" t="s">
        <v>1551</v>
      </c>
      <c r="SB1009" s="2" t="s">
        <v>226</v>
      </c>
      <c r="SC1009" s="2" t="s">
        <v>238</v>
      </c>
      <c r="SD1009" s="2" t="s">
        <v>226</v>
      </c>
      <c r="SE1009" s="4">
        <v>84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>
        <v>160</v>
      </c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</row>
    <row r="1010">
      <c r="A1010" s="2" t="s">
        <v>5774</v>
      </c>
      <c r="B1010" s="2" t="s">
        <v>577</v>
      </c>
      <c r="C1010" s="2" t="s">
        <v>5194</v>
      </c>
      <c r="D1010" s="2" t="s">
        <v>3985</v>
      </c>
      <c r="E1010" s="2" t="s">
        <v>4118</v>
      </c>
      <c r="F1010" s="2" t="s">
        <v>5461</v>
      </c>
      <c r="G1010" s="2" t="s">
        <v>316</v>
      </c>
      <c r="H1010" s="2" t="s">
        <v>5462</v>
      </c>
      <c r="I1010" s="2" t="s">
        <v>5775</v>
      </c>
      <c r="J1010" s="2" t="s">
        <v>221</v>
      </c>
      <c r="K1010" s="2" t="s">
        <v>2782</v>
      </c>
      <c r="L1010" s="3">
        <v>71.39</v>
      </c>
      <c r="M1010" s="3">
        <v>74.96</v>
      </c>
      <c r="N1010" s="3">
        <v>139.99</v>
      </c>
      <c r="O1010" s="2" t="s">
        <v>223</v>
      </c>
      <c r="P1010" s="2" t="s">
        <v>224</v>
      </c>
      <c r="Q1010" s="2" t="s">
        <v>225</v>
      </c>
      <c r="R1010" s="2" t="s">
        <v>226</v>
      </c>
      <c r="S1010" s="2" t="s">
        <v>5464</v>
      </c>
      <c r="T1010" s="2" t="s">
        <v>228</v>
      </c>
      <c r="U1010" s="2" t="s">
        <v>489</v>
      </c>
      <c r="V1010" s="2" t="s">
        <v>230</v>
      </c>
      <c r="W1010" s="2" t="s">
        <v>971</v>
      </c>
      <c r="X1010" s="2" t="s">
        <v>2080</v>
      </c>
      <c r="Y1010" s="2" t="s">
        <v>1255</v>
      </c>
      <c r="Z1010" s="4">
        <v>133</v>
      </c>
      <c r="AA1010" s="4">
        <f>=ROUNDDOWN(66.5,0)</f>
      </c>
      <c r="AB1010" s="5">
        <v>2</v>
      </c>
      <c r="AC1010" s="2" t="s">
        <v>226</v>
      </c>
      <c r="AD1010" s="4"/>
      <c r="AE1010" s="4"/>
      <c r="AF1010" s="6">
        <v>69</v>
      </c>
      <c r="AG1010" s="6"/>
      <c r="AH1010" s="7">
        <v>1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>
        <v>13</v>
      </c>
      <c r="AQ1010" s="8">
        <v>1021.07</v>
      </c>
      <c r="AR1010" s="4">
        <v>11</v>
      </c>
      <c r="AS1010" s="8">
        <v>864.38</v>
      </c>
      <c r="AT1010" s="7">
        <v>0.1818</v>
      </c>
      <c r="AU1010" s="7">
        <v>0.1813</v>
      </c>
      <c r="AV1010" s="4">
        <v>35</v>
      </c>
      <c r="AW1010" s="8">
        <v>2962.69</v>
      </c>
      <c r="AX1010" s="4">
        <v>44</v>
      </c>
      <c r="AY1010" s="8">
        <v>3846.87</v>
      </c>
      <c r="AZ1010" s="7">
        <v>-0.2045</v>
      </c>
      <c r="BA1010" s="7">
        <v>-0.2298</v>
      </c>
      <c r="BB1010" s="7">
        <v>0.3446</v>
      </c>
      <c r="BC1010" s="4">
        <v>35</v>
      </c>
      <c r="BD1010" s="8">
        <v>2962.69</v>
      </c>
      <c r="BE1010" s="4">
        <v>44</v>
      </c>
      <c r="BF1010" s="8">
        <v>3846.87</v>
      </c>
      <c r="BG1010" s="7">
        <v>-0.2045</v>
      </c>
      <c r="BH1010" s="7">
        <v>-0.2298</v>
      </c>
      <c r="BI1010" s="7">
        <v>1</v>
      </c>
      <c r="BJ1010" s="4">
        <v>13</v>
      </c>
      <c r="BK1010" s="8">
        <v>1021.07</v>
      </c>
      <c r="BL1010" s="2" t="s">
        <v>5776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1002</v>
      </c>
      <c r="BV1010" s="2" t="s">
        <v>237</v>
      </c>
      <c r="BW1010" s="2" t="s">
        <v>226</v>
      </c>
      <c r="BX1010" s="2" t="s">
        <v>323</v>
      </c>
      <c r="BY1010" s="2" t="s">
        <v>238</v>
      </c>
      <c r="BZ1010" s="2" t="s">
        <v>226</v>
      </c>
      <c r="CA1010" s="4">
        <v>2</v>
      </c>
      <c r="CB1010" s="8">
        <v>161.4</v>
      </c>
      <c r="CC1010" s="4">
        <v>5</v>
      </c>
      <c r="CD1010" s="8">
        <v>403.5</v>
      </c>
      <c r="CE1010" s="7">
        <v>-0.6</v>
      </c>
      <c r="CF1010" s="7">
        <v>-0.6</v>
      </c>
      <c r="CG1010" s="2" t="s">
        <v>239</v>
      </c>
      <c r="CH1010" s="2" t="s">
        <v>223</v>
      </c>
      <c r="CI1010" s="2" t="s">
        <v>845</v>
      </c>
      <c r="CJ1010" s="2" t="s">
        <v>1869</v>
      </c>
      <c r="CK1010" s="2" t="s">
        <v>238</v>
      </c>
      <c r="CL1010" s="2" t="s">
        <v>226</v>
      </c>
      <c r="CM1010" s="4">
        <v>2</v>
      </c>
      <c r="CN1010" s="8">
        <v>161.42</v>
      </c>
      <c r="CO1010" s="4"/>
      <c r="CP1010" s="8"/>
      <c r="CQ1010" s="7"/>
      <c r="CR1010" s="7"/>
      <c r="CS1010" s="2" t="s">
        <v>239</v>
      </c>
      <c r="CT1010" s="2" t="s">
        <v>223</v>
      </c>
      <c r="CU1010" s="2" t="s">
        <v>1255</v>
      </c>
      <c r="CV1010" s="2" t="s">
        <v>1260</v>
      </c>
      <c r="CW1010" s="2" t="s">
        <v>238</v>
      </c>
      <c r="CX1010" s="2" t="s">
        <v>226</v>
      </c>
      <c r="CY1010" s="4">
        <v>1</v>
      </c>
      <c r="CZ1010" s="8">
        <v>92.35</v>
      </c>
      <c r="DA1010" s="4"/>
      <c r="DB1010" s="8"/>
      <c r="DC1010" s="7"/>
      <c r="DD1010" s="7"/>
      <c r="DE1010" s="2" t="s">
        <v>239</v>
      </c>
      <c r="DF1010" s="2" t="s">
        <v>223</v>
      </c>
      <c r="DG1010" s="2" t="s">
        <v>848</v>
      </c>
      <c r="DH1010" s="2" t="s">
        <v>3085</v>
      </c>
      <c r="DI1010" s="2" t="s">
        <v>238</v>
      </c>
      <c r="DJ1010" s="2" t="s">
        <v>226</v>
      </c>
      <c r="DK1010" s="4">
        <v>2</v>
      </c>
      <c r="DL1010" s="8">
        <v>144.34</v>
      </c>
      <c r="DM1010" s="4">
        <v>1</v>
      </c>
      <c r="DN1010" s="8">
        <v>75.97</v>
      </c>
      <c r="DO1010" s="7">
        <v>1</v>
      </c>
      <c r="DP1010" s="7">
        <v>0.9</v>
      </c>
      <c r="DQ1010" s="2" t="s">
        <v>239</v>
      </c>
      <c r="DR1010" s="2" t="s">
        <v>223</v>
      </c>
      <c r="DS1010" s="2" t="s">
        <v>1255</v>
      </c>
      <c r="DT1010" s="2" t="s">
        <v>846</v>
      </c>
      <c r="DU1010" s="2" t="s">
        <v>238</v>
      </c>
      <c r="DV1010" s="2" t="s">
        <v>226</v>
      </c>
      <c r="DW1010" s="4"/>
      <c r="DX1010" s="8"/>
      <c r="DY1010" s="4">
        <v>2</v>
      </c>
      <c r="DZ1010" s="8">
        <v>157.42</v>
      </c>
      <c r="EA1010" s="7">
        <v>-1</v>
      </c>
      <c r="EB1010" s="7">
        <v>-1</v>
      </c>
      <c r="EC1010" s="2" t="s">
        <v>239</v>
      </c>
      <c r="ED1010" s="2" t="s">
        <v>223</v>
      </c>
      <c r="EE1010" s="2" t="s">
        <v>463</v>
      </c>
      <c r="EF1010" s="2" t="s">
        <v>460</v>
      </c>
      <c r="EG1010" s="2" t="s">
        <v>238</v>
      </c>
      <c r="EH1010" s="2" t="s">
        <v>226</v>
      </c>
      <c r="EI1010" s="4">
        <v>4</v>
      </c>
      <c r="EJ1010" s="8">
        <v>310.28</v>
      </c>
      <c r="EK1010" s="4">
        <v>1</v>
      </c>
      <c r="EL1010" s="8">
        <v>77.57</v>
      </c>
      <c r="EM1010" s="7">
        <v>3</v>
      </c>
      <c r="EN1010" s="7">
        <v>3</v>
      </c>
      <c r="EO1010" s="2" t="s">
        <v>239</v>
      </c>
      <c r="EP1010" s="2" t="s">
        <v>223</v>
      </c>
      <c r="EQ1010" s="2" t="s">
        <v>1255</v>
      </c>
      <c r="ER1010" s="2" t="s">
        <v>849</v>
      </c>
      <c r="ES1010" s="2" t="s">
        <v>238</v>
      </c>
      <c r="ET1010" s="2" t="s">
        <v>226</v>
      </c>
      <c r="EU1010" s="4">
        <v>1</v>
      </c>
      <c r="EV1010" s="8">
        <v>74.96</v>
      </c>
      <c r="EW1010" s="4">
        <v>2</v>
      </c>
      <c r="EX1010" s="8">
        <v>149.92</v>
      </c>
      <c r="EY1010" s="7">
        <v>-0.5</v>
      </c>
      <c r="EZ1010" s="7">
        <v>-0.5</v>
      </c>
      <c r="FA1010" s="2" t="s">
        <v>239</v>
      </c>
      <c r="FB1010" s="2" t="s">
        <v>223</v>
      </c>
      <c r="FC1010" s="2" t="s">
        <v>885</v>
      </c>
      <c r="FD1010" s="2" t="s">
        <v>2283</v>
      </c>
      <c r="FE1010" s="2" t="s">
        <v>238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239</v>
      </c>
      <c r="FN1010" s="2" t="s">
        <v>223</v>
      </c>
      <c r="FO1010" s="2" t="s">
        <v>1255</v>
      </c>
      <c r="FP1010" s="2" t="s">
        <v>2470</v>
      </c>
      <c r="FQ1010" s="2" t="s">
        <v>238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239</v>
      </c>
      <c r="FZ1010" s="2" t="s">
        <v>223</v>
      </c>
      <c r="GA1010" s="2" t="s">
        <v>661</v>
      </c>
      <c r="GB1010" s="2" t="s">
        <v>226</v>
      </c>
      <c r="GC1010" s="2" t="s">
        <v>238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252</v>
      </c>
      <c r="GL1010" s="2" t="s">
        <v>223</v>
      </c>
      <c r="GM1010" s="2" t="s">
        <v>226</v>
      </c>
      <c r="GN1010" s="2" t="s">
        <v>226</v>
      </c>
      <c r="GO1010" s="2" t="s">
        <v>238</v>
      </c>
      <c r="GP1010" s="2" t="s">
        <v>226</v>
      </c>
      <c r="GQ1010" s="4">
        <v>1</v>
      </c>
      <c r="GR1010" s="8">
        <v>76.32</v>
      </c>
      <c r="GS1010" s="4"/>
      <c r="GT1010" s="8"/>
      <c r="GU1010" s="7"/>
      <c r="GV1010" s="7"/>
      <c r="GW1010" s="2" t="s">
        <v>239</v>
      </c>
      <c r="GX1010" s="2" t="s">
        <v>223</v>
      </c>
      <c r="GY1010" s="2" t="s">
        <v>2437</v>
      </c>
      <c r="GZ1010" s="2" t="s">
        <v>686</v>
      </c>
      <c r="HA1010" s="2" t="s">
        <v>238</v>
      </c>
      <c r="HB1010" s="2" t="s">
        <v>226</v>
      </c>
      <c r="HC1010" s="4"/>
      <c r="HD1010" s="8"/>
      <c r="HE1010" s="4"/>
      <c r="HF1010" s="8"/>
      <c r="HG1010" s="7"/>
      <c r="HH1010" s="7"/>
      <c r="HI1010" s="2" t="s">
        <v>239</v>
      </c>
      <c r="HJ1010" s="2" t="s">
        <v>223</v>
      </c>
      <c r="HK1010" s="2" t="s">
        <v>1255</v>
      </c>
      <c r="HL1010" s="2" t="s">
        <v>1723</v>
      </c>
      <c r="HM1010" s="2" t="s">
        <v>238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239</v>
      </c>
      <c r="HV1010" s="2" t="s">
        <v>223</v>
      </c>
      <c r="HW1010" s="2" t="s">
        <v>1191</v>
      </c>
      <c r="HX1010" s="2" t="s">
        <v>3546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252</v>
      </c>
      <c r="IH1010" s="2" t="s">
        <v>223</v>
      </c>
      <c r="II1010" s="2" t="s">
        <v>226</v>
      </c>
      <c r="IJ1010" s="2" t="s">
        <v>226</v>
      </c>
      <c r="IK1010" s="2" t="s">
        <v>238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226</v>
      </c>
      <c r="IT1010" s="2" t="s">
        <v>226</v>
      </c>
      <c r="IU1010" s="2" t="s">
        <v>226</v>
      </c>
      <c r="IV1010" s="2" t="s">
        <v>226</v>
      </c>
      <c r="IW1010" s="2" t="s">
        <v>226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448</v>
      </c>
      <c r="JF1010" s="2" t="s">
        <v>223</v>
      </c>
      <c r="JG1010" s="2" t="s">
        <v>226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252</v>
      </c>
      <c r="JR1010" s="2" t="s">
        <v>223</v>
      </c>
      <c r="JS1010" s="2" t="s">
        <v>226</v>
      </c>
      <c r="JT1010" s="2" t="s">
        <v>226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223</v>
      </c>
      <c r="KE1010" s="2" t="s">
        <v>226</v>
      </c>
      <c r="KF1010" s="2" t="s">
        <v>226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236</v>
      </c>
      <c r="KP1010" s="2" t="s">
        <v>223</v>
      </c>
      <c r="KQ1010" s="2" t="s">
        <v>226</v>
      </c>
      <c r="KR1010" s="2" t="s">
        <v>226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252</v>
      </c>
      <c r="LB1010" s="2" t="s">
        <v>223</v>
      </c>
      <c r="LC1010" s="2" t="s">
        <v>226</v>
      </c>
      <c r="LD1010" s="2" t="s">
        <v>226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252</v>
      </c>
      <c r="LN1010" s="2" t="s">
        <v>223</v>
      </c>
      <c r="LO1010" s="2" t="s">
        <v>226</v>
      </c>
      <c r="LP1010" s="2" t="s">
        <v>226</v>
      </c>
      <c r="LQ1010" s="2" t="s">
        <v>238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226</v>
      </c>
      <c r="ML1010" s="2" t="s">
        <v>226</v>
      </c>
      <c r="MM1010" s="2" t="s">
        <v>226</v>
      </c>
      <c r="MN1010" s="2" t="s">
        <v>226</v>
      </c>
      <c r="MO1010" s="2" t="s">
        <v>226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236</v>
      </c>
      <c r="MX1010" s="2" t="s">
        <v>223</v>
      </c>
      <c r="MY1010" s="2" t="s">
        <v>226</v>
      </c>
      <c r="MZ1010" s="2" t="s">
        <v>226</v>
      </c>
      <c r="NA1010" s="2" t="s">
        <v>238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239</v>
      </c>
      <c r="NJ1010" s="2" t="s">
        <v>261</v>
      </c>
      <c r="NK1010" s="2" t="s">
        <v>1255</v>
      </c>
      <c r="NL1010" s="2" t="s">
        <v>2367</v>
      </c>
      <c r="NM1010" s="2" t="s">
        <v>238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239</v>
      </c>
      <c r="NV1010" s="2" t="s">
        <v>237</v>
      </c>
      <c r="NW1010" s="2" t="s">
        <v>682</v>
      </c>
      <c r="NX1010" s="2" t="s">
        <v>226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252</v>
      </c>
      <c r="OH1010" s="2" t="s">
        <v>223</v>
      </c>
      <c r="OI1010" s="2" t="s">
        <v>226</v>
      </c>
      <c r="OJ1010" s="2" t="s">
        <v>226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252</v>
      </c>
      <c r="OT1010" s="2" t="s">
        <v>223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239</v>
      </c>
      <c r="PF1010" s="2" t="s">
        <v>223</v>
      </c>
      <c r="PG1010" s="2" t="s">
        <v>3085</v>
      </c>
      <c r="PH1010" s="2" t="s">
        <v>226</v>
      </c>
      <c r="PI1010" s="2" t="s">
        <v>238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226</v>
      </c>
      <c r="PR1010" s="2" t="s">
        <v>226</v>
      </c>
      <c r="PS1010" s="2" t="s">
        <v>226</v>
      </c>
      <c r="PT1010" s="2" t="s">
        <v>226</v>
      </c>
      <c r="PU1010" s="2" t="s">
        <v>226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266</v>
      </c>
      <c r="QD1010" s="2" t="s">
        <v>223</v>
      </c>
      <c r="QE1010" s="2" t="s">
        <v>226</v>
      </c>
      <c r="QF1010" s="2" t="s">
        <v>226</v>
      </c>
      <c r="QG1010" s="2" t="s">
        <v>238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236</v>
      </c>
      <c r="QP1010" s="2" t="s">
        <v>237</v>
      </c>
      <c r="QQ1010" s="2" t="s">
        <v>226</v>
      </c>
      <c r="QR1010" s="2" t="s">
        <v>226</v>
      </c>
      <c r="QS1010" s="2" t="s">
        <v>238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266</v>
      </c>
      <c r="RB1010" s="2" t="s">
        <v>223</v>
      </c>
      <c r="RC1010" s="2" t="s">
        <v>226</v>
      </c>
      <c r="RD1010" s="2" t="s">
        <v>226</v>
      </c>
      <c r="RE1010" s="2" t="s">
        <v>238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252</v>
      </c>
      <c r="RN1010" s="2" t="s">
        <v>223</v>
      </c>
      <c r="RO1010" s="2" t="s">
        <v>226</v>
      </c>
      <c r="RP1010" s="2" t="s">
        <v>226</v>
      </c>
      <c r="RQ1010" s="2" t="s">
        <v>238</v>
      </c>
      <c r="RR1010" s="2" t="s">
        <v>226</v>
      </c>
      <c r="RS1010" s="4"/>
      <c r="RT1010" s="8"/>
      <c r="RU1010" s="4"/>
      <c r="RV1010" s="8"/>
      <c r="RW1010" s="7"/>
      <c r="RX1010" s="7"/>
      <c r="RY1010" s="2" t="s">
        <v>236</v>
      </c>
      <c r="RZ1010" s="2" t="s">
        <v>237</v>
      </c>
      <c r="SA1010" s="2" t="s">
        <v>226</v>
      </c>
      <c r="SB1010" s="2" t="s">
        <v>226</v>
      </c>
      <c r="SC1010" s="2" t="s">
        <v>238</v>
      </c>
      <c r="SD1010" s="2" t="s">
        <v>226</v>
      </c>
      <c r="SE1010" s="4">
        <v>133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</row>
    <row r="1011">
      <c r="A1011" s="2" t="s">
        <v>5777</v>
      </c>
      <c r="B1011" s="2" t="s">
        <v>577</v>
      </c>
      <c r="C1011" s="2" t="s">
        <v>5194</v>
      </c>
      <c r="D1011" s="2" t="s">
        <v>3985</v>
      </c>
      <c r="E1011" s="2" t="s">
        <v>4118</v>
      </c>
      <c r="F1011" s="2" t="s">
        <v>5461</v>
      </c>
      <c r="G1011" s="2" t="s">
        <v>316</v>
      </c>
      <c r="H1011" s="2" t="s">
        <v>5462</v>
      </c>
      <c r="I1011" s="2" t="s">
        <v>5775</v>
      </c>
      <c r="J1011" s="2" t="s">
        <v>268</v>
      </c>
      <c r="K1011" s="2" t="s">
        <v>2782</v>
      </c>
      <c r="L1011" s="3">
        <v>81.59</v>
      </c>
      <c r="M1011" s="3">
        <v>85.67</v>
      </c>
      <c r="N1011" s="3">
        <v>159.99</v>
      </c>
      <c r="O1011" s="2" t="s">
        <v>223</v>
      </c>
      <c r="P1011" s="2" t="s">
        <v>224</v>
      </c>
      <c r="Q1011" s="2" t="s">
        <v>225</v>
      </c>
      <c r="R1011" s="2" t="s">
        <v>226</v>
      </c>
      <c r="S1011" s="2" t="s">
        <v>5464</v>
      </c>
      <c r="T1011" s="2" t="s">
        <v>228</v>
      </c>
      <c r="U1011" s="2" t="s">
        <v>489</v>
      </c>
      <c r="V1011" s="2" t="s">
        <v>230</v>
      </c>
      <c r="W1011" s="2" t="s">
        <v>971</v>
      </c>
      <c r="X1011" s="2" t="s">
        <v>2080</v>
      </c>
      <c r="Y1011" s="2" t="s">
        <v>1255</v>
      </c>
      <c r="Z1011" s="4">
        <v>76</v>
      </c>
      <c r="AA1011" s="4">
        <f>=ROUNDDOWN(25.3333333333333,0)</f>
      </c>
      <c r="AB1011" s="5">
        <v>3</v>
      </c>
      <c r="AC1011" s="2" t="s">
        <v>5778</v>
      </c>
      <c r="AD1011" s="4">
        <v>28</v>
      </c>
      <c r="AE1011" s="4">
        <v>28</v>
      </c>
      <c r="AF1011" s="6">
        <v>69</v>
      </c>
      <c r="AG1011" s="6"/>
      <c r="AH1011" s="7">
        <v>1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>
        <v>22</v>
      </c>
      <c r="AQ1011" s="8">
        <v>1941.62</v>
      </c>
      <c r="AR1011" s="4">
        <v>33</v>
      </c>
      <c r="AS1011" s="8">
        <v>2982.49</v>
      </c>
      <c r="AT1011" s="7">
        <v>-0.3333</v>
      </c>
      <c r="AU1011" s="7">
        <v>-0.349</v>
      </c>
      <c r="AV1011" s="4" t="s">
        <v>226</v>
      </c>
      <c r="AW1011" s="8" t="s">
        <v>226</v>
      </c>
      <c r="AX1011" s="4" t="s">
        <v>226</v>
      </c>
      <c r="AY1011" s="8" t="s">
        <v>226</v>
      </c>
      <c r="AZ1011" s="7" t="s">
        <v>226</v>
      </c>
      <c r="BA1011" s="7" t="s">
        <v>226</v>
      </c>
      <c r="BB1011" s="7">
        <v>0.6554</v>
      </c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 t="s">
        <v>226</v>
      </c>
      <c r="BJ1011" s="4">
        <v>22</v>
      </c>
      <c r="BK1011" s="8">
        <v>1941.62</v>
      </c>
      <c r="BL1011" s="2" t="s">
        <v>5779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1002</v>
      </c>
      <c r="BV1011" s="2" t="s">
        <v>237</v>
      </c>
      <c r="BW1011" s="2" t="s">
        <v>226</v>
      </c>
      <c r="BX1011" s="2" t="s">
        <v>251</v>
      </c>
      <c r="BY1011" s="2" t="s">
        <v>238</v>
      </c>
      <c r="BZ1011" s="2" t="s">
        <v>226</v>
      </c>
      <c r="CA1011" s="4">
        <v>1</v>
      </c>
      <c r="CB1011" s="8">
        <v>93.12</v>
      </c>
      <c r="CC1011" s="4">
        <v>12</v>
      </c>
      <c r="CD1011" s="8">
        <v>1117.44</v>
      </c>
      <c r="CE1011" s="7">
        <v>-0.9167</v>
      </c>
      <c r="CF1011" s="7">
        <v>-0.9167</v>
      </c>
      <c r="CG1011" s="2" t="s">
        <v>239</v>
      </c>
      <c r="CH1011" s="2" t="s">
        <v>223</v>
      </c>
      <c r="CI1011" s="2" t="s">
        <v>845</v>
      </c>
      <c r="CJ1011" s="2" t="s">
        <v>3536</v>
      </c>
      <c r="CK1011" s="2" t="s">
        <v>238</v>
      </c>
      <c r="CL1011" s="2" t="s">
        <v>226</v>
      </c>
      <c r="CM1011" s="4">
        <v>3</v>
      </c>
      <c r="CN1011" s="8">
        <v>279.39</v>
      </c>
      <c r="CO1011" s="4">
        <v>4</v>
      </c>
      <c r="CP1011" s="8">
        <v>372.52</v>
      </c>
      <c r="CQ1011" s="7">
        <v>-0.25</v>
      </c>
      <c r="CR1011" s="7">
        <v>-0.25</v>
      </c>
      <c r="CS1011" s="2" t="s">
        <v>239</v>
      </c>
      <c r="CT1011" s="2" t="s">
        <v>223</v>
      </c>
      <c r="CU1011" s="2" t="s">
        <v>1255</v>
      </c>
      <c r="CV1011" s="2" t="s">
        <v>1214</v>
      </c>
      <c r="CW1011" s="2" t="s">
        <v>238</v>
      </c>
      <c r="CX1011" s="2" t="s">
        <v>226</v>
      </c>
      <c r="CY1011" s="4">
        <v>2</v>
      </c>
      <c r="CZ1011" s="8">
        <v>211.1</v>
      </c>
      <c r="DA1011" s="4"/>
      <c r="DB1011" s="8"/>
      <c r="DC1011" s="7"/>
      <c r="DD1011" s="7"/>
      <c r="DE1011" s="2" t="s">
        <v>239</v>
      </c>
      <c r="DF1011" s="2" t="s">
        <v>223</v>
      </c>
      <c r="DG1011" s="2" t="s">
        <v>3517</v>
      </c>
      <c r="DH1011" s="2" t="s">
        <v>2086</v>
      </c>
      <c r="DI1011" s="2" t="s">
        <v>238</v>
      </c>
      <c r="DJ1011" s="2" t="s">
        <v>226</v>
      </c>
      <c r="DK1011" s="4">
        <v>5</v>
      </c>
      <c r="DL1011" s="8">
        <v>400.43</v>
      </c>
      <c r="DM1011" s="4">
        <v>3</v>
      </c>
      <c r="DN1011" s="8">
        <v>245.48</v>
      </c>
      <c r="DO1011" s="7">
        <v>0.6667</v>
      </c>
      <c r="DP1011" s="7">
        <v>0.6312</v>
      </c>
      <c r="DQ1011" s="2" t="s">
        <v>239</v>
      </c>
      <c r="DR1011" s="2" t="s">
        <v>223</v>
      </c>
      <c r="DS1011" s="2" t="s">
        <v>1255</v>
      </c>
      <c r="DT1011" s="2" t="s">
        <v>849</v>
      </c>
      <c r="DU1011" s="2" t="s">
        <v>238</v>
      </c>
      <c r="DV1011" s="2" t="s">
        <v>226</v>
      </c>
      <c r="DW1011" s="4">
        <v>3</v>
      </c>
      <c r="DX1011" s="8">
        <v>269.85</v>
      </c>
      <c r="DY1011" s="4">
        <v>7</v>
      </c>
      <c r="DZ1011" s="8">
        <v>629.65</v>
      </c>
      <c r="EA1011" s="7">
        <v>-0.5714</v>
      </c>
      <c r="EB1011" s="7">
        <v>-0.5714</v>
      </c>
      <c r="EC1011" s="2" t="s">
        <v>239</v>
      </c>
      <c r="ED1011" s="2" t="s">
        <v>223</v>
      </c>
      <c r="EE1011" s="2" t="s">
        <v>463</v>
      </c>
      <c r="EF1011" s="2" t="s">
        <v>5780</v>
      </c>
      <c r="EG1011" s="2" t="s">
        <v>238</v>
      </c>
      <c r="EH1011" s="2" t="s">
        <v>226</v>
      </c>
      <c r="EI1011" s="4">
        <v>3</v>
      </c>
      <c r="EJ1011" s="8">
        <v>268.5</v>
      </c>
      <c r="EK1011" s="4">
        <v>4</v>
      </c>
      <c r="EL1011" s="8">
        <v>358</v>
      </c>
      <c r="EM1011" s="7">
        <v>-0.25</v>
      </c>
      <c r="EN1011" s="7">
        <v>-0.25</v>
      </c>
      <c r="EO1011" s="2" t="s">
        <v>239</v>
      </c>
      <c r="EP1011" s="2" t="s">
        <v>223</v>
      </c>
      <c r="EQ1011" s="2" t="s">
        <v>1255</v>
      </c>
      <c r="ER1011" s="2" t="s">
        <v>1137</v>
      </c>
      <c r="ES1011" s="2" t="s">
        <v>238</v>
      </c>
      <c r="ET1011" s="2" t="s">
        <v>226</v>
      </c>
      <c r="EU1011" s="4">
        <v>2</v>
      </c>
      <c r="EV1011" s="8">
        <v>171.34</v>
      </c>
      <c r="EW1011" s="4">
        <v>2</v>
      </c>
      <c r="EX1011" s="8">
        <v>171.34</v>
      </c>
      <c r="EY1011" s="7"/>
      <c r="EZ1011" s="7"/>
      <c r="FA1011" s="2" t="s">
        <v>239</v>
      </c>
      <c r="FB1011" s="2" t="s">
        <v>223</v>
      </c>
      <c r="FC1011" s="2" t="s">
        <v>885</v>
      </c>
      <c r="FD1011" s="2" t="s">
        <v>5781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239</v>
      </c>
      <c r="FN1011" s="2" t="s">
        <v>223</v>
      </c>
      <c r="FO1011" s="2" t="s">
        <v>1255</v>
      </c>
      <c r="FP1011" s="2" t="s">
        <v>2432</v>
      </c>
      <c r="FQ1011" s="2" t="s">
        <v>238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239</v>
      </c>
      <c r="FZ1011" s="2" t="s">
        <v>223</v>
      </c>
      <c r="GA1011" s="2" t="s">
        <v>3617</v>
      </c>
      <c r="GB1011" s="2" t="s">
        <v>226</v>
      </c>
      <c r="GC1011" s="2" t="s">
        <v>238</v>
      </c>
      <c r="GD1011" s="2" t="s">
        <v>226</v>
      </c>
      <c r="GE1011" s="4"/>
      <c r="GF1011" s="8"/>
      <c r="GG1011" s="4"/>
      <c r="GH1011" s="8"/>
      <c r="GI1011" s="7"/>
      <c r="GJ1011" s="7"/>
      <c r="GK1011" s="2" t="s">
        <v>252</v>
      </c>
      <c r="GL1011" s="2" t="s">
        <v>223</v>
      </c>
      <c r="GM1011" s="2" t="s">
        <v>226</v>
      </c>
      <c r="GN1011" s="2" t="s">
        <v>226</v>
      </c>
      <c r="GO1011" s="2" t="s">
        <v>238</v>
      </c>
      <c r="GP1011" s="2" t="s">
        <v>226</v>
      </c>
      <c r="GQ1011" s="4">
        <v>2</v>
      </c>
      <c r="GR1011" s="8">
        <v>176.12</v>
      </c>
      <c r="GS1011" s="4">
        <v>1</v>
      </c>
      <c r="GT1011" s="8">
        <v>88.06</v>
      </c>
      <c r="GU1011" s="7">
        <v>1</v>
      </c>
      <c r="GV1011" s="7">
        <v>1</v>
      </c>
      <c r="GW1011" s="2" t="s">
        <v>239</v>
      </c>
      <c r="GX1011" s="2" t="s">
        <v>223</v>
      </c>
      <c r="GY1011" s="2" t="s">
        <v>694</v>
      </c>
      <c r="GZ1011" s="2" t="s">
        <v>1937</v>
      </c>
      <c r="HA1011" s="2" t="s">
        <v>238</v>
      </c>
      <c r="HB1011" s="2" t="s">
        <v>226</v>
      </c>
      <c r="HC1011" s="4">
        <v>1</v>
      </c>
      <c r="HD1011" s="8">
        <v>71.77</v>
      </c>
      <c r="HE1011" s="4"/>
      <c r="HF1011" s="8"/>
      <c r="HG1011" s="7"/>
      <c r="HH1011" s="7"/>
      <c r="HI1011" s="2" t="s">
        <v>239</v>
      </c>
      <c r="HJ1011" s="2" t="s">
        <v>223</v>
      </c>
      <c r="HK1011" s="2" t="s">
        <v>1255</v>
      </c>
      <c r="HL1011" s="2" t="s">
        <v>4201</v>
      </c>
      <c r="HM1011" s="2" t="s">
        <v>238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239</v>
      </c>
      <c r="HV1011" s="2" t="s">
        <v>223</v>
      </c>
      <c r="HW1011" s="2" t="s">
        <v>1191</v>
      </c>
      <c r="HX1011" s="2" t="s">
        <v>226</v>
      </c>
      <c r="HY1011" s="2" t="s">
        <v>238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252</v>
      </c>
      <c r="IH1011" s="2" t="s">
        <v>223</v>
      </c>
      <c r="II1011" s="2" t="s">
        <v>226</v>
      </c>
      <c r="IJ1011" s="2" t="s">
        <v>226</v>
      </c>
      <c r="IK1011" s="2" t="s">
        <v>238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226</v>
      </c>
      <c r="IT1011" s="2" t="s">
        <v>226</v>
      </c>
      <c r="IU1011" s="2" t="s">
        <v>226</v>
      </c>
      <c r="IV1011" s="2" t="s">
        <v>226</v>
      </c>
      <c r="IW1011" s="2" t="s">
        <v>226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448</v>
      </c>
      <c r="JF1011" s="2" t="s">
        <v>223</v>
      </c>
      <c r="JG1011" s="2" t="s">
        <v>226</v>
      </c>
      <c r="JH1011" s="2" t="s">
        <v>226</v>
      </c>
      <c r="JI1011" s="2" t="s">
        <v>238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252</v>
      </c>
      <c r="JR1011" s="2" t="s">
        <v>223</v>
      </c>
      <c r="JS1011" s="2" t="s">
        <v>226</v>
      </c>
      <c r="JT1011" s="2" t="s">
        <v>226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223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236</v>
      </c>
      <c r="KP1011" s="2" t="s">
        <v>223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252</v>
      </c>
      <c r="LB1011" s="2" t="s">
        <v>223</v>
      </c>
      <c r="LC1011" s="2" t="s">
        <v>226</v>
      </c>
      <c r="LD1011" s="2" t="s">
        <v>226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252</v>
      </c>
      <c r="LN1011" s="2" t="s">
        <v>223</v>
      </c>
      <c r="LO1011" s="2" t="s">
        <v>226</v>
      </c>
      <c r="LP1011" s="2" t="s">
        <v>226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226</v>
      </c>
      <c r="LZ1011" s="2" t="s">
        <v>226</v>
      </c>
      <c r="MA1011" s="2" t="s">
        <v>226</v>
      </c>
      <c r="MB1011" s="2" t="s">
        <v>226</v>
      </c>
      <c r="MC1011" s="2" t="s">
        <v>226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226</v>
      </c>
      <c r="ML1011" s="2" t="s">
        <v>226</v>
      </c>
      <c r="MM1011" s="2" t="s">
        <v>226</v>
      </c>
      <c r="MN1011" s="2" t="s">
        <v>226</v>
      </c>
      <c r="MO1011" s="2" t="s">
        <v>226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236</v>
      </c>
      <c r="MX1011" s="2" t="s">
        <v>223</v>
      </c>
      <c r="MY1011" s="2" t="s">
        <v>226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/>
      <c r="NF1011" s="8"/>
      <c r="NG1011" s="7"/>
      <c r="NH1011" s="7"/>
      <c r="NI1011" s="2" t="s">
        <v>239</v>
      </c>
      <c r="NJ1011" s="2" t="s">
        <v>261</v>
      </c>
      <c r="NK1011" s="2" t="s">
        <v>1255</v>
      </c>
      <c r="NL1011" s="2" t="s">
        <v>2367</v>
      </c>
      <c r="NM1011" s="2" t="s">
        <v>238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239</v>
      </c>
      <c r="NV1011" s="2" t="s">
        <v>237</v>
      </c>
      <c r="NW1011" s="2" t="s">
        <v>682</v>
      </c>
      <c r="NX1011" s="2" t="s">
        <v>226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252</v>
      </c>
      <c r="OH1011" s="2" t="s">
        <v>223</v>
      </c>
      <c r="OI1011" s="2" t="s">
        <v>226</v>
      </c>
      <c r="OJ1011" s="2" t="s">
        <v>226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252</v>
      </c>
      <c r="OT1011" s="2" t="s">
        <v>223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239</v>
      </c>
      <c r="PF1011" s="2" t="s">
        <v>223</v>
      </c>
      <c r="PG1011" s="2" t="s">
        <v>3085</v>
      </c>
      <c r="PH1011" s="2" t="s">
        <v>226</v>
      </c>
      <c r="PI1011" s="2" t="s">
        <v>238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226</v>
      </c>
      <c r="PR1011" s="2" t="s">
        <v>226</v>
      </c>
      <c r="PS1011" s="2" t="s">
        <v>226</v>
      </c>
      <c r="PT1011" s="2" t="s">
        <v>226</v>
      </c>
      <c r="PU1011" s="2" t="s">
        <v>226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266</v>
      </c>
      <c r="QD1011" s="2" t="s">
        <v>223</v>
      </c>
      <c r="QE1011" s="2" t="s">
        <v>226</v>
      </c>
      <c r="QF1011" s="2" t="s">
        <v>226</v>
      </c>
      <c r="QG1011" s="2" t="s">
        <v>238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236</v>
      </c>
      <c r="QP1011" s="2" t="s">
        <v>237</v>
      </c>
      <c r="QQ1011" s="2" t="s">
        <v>226</v>
      </c>
      <c r="QR1011" s="2" t="s">
        <v>226</v>
      </c>
      <c r="QS1011" s="2" t="s">
        <v>238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266</v>
      </c>
      <c r="RB1011" s="2" t="s">
        <v>223</v>
      </c>
      <c r="RC1011" s="2" t="s">
        <v>226</v>
      </c>
      <c r="RD1011" s="2" t="s">
        <v>226</v>
      </c>
      <c r="RE1011" s="2" t="s">
        <v>238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252</v>
      </c>
      <c r="RN1011" s="2" t="s">
        <v>223</v>
      </c>
      <c r="RO1011" s="2" t="s">
        <v>226</v>
      </c>
      <c r="RP1011" s="2" t="s">
        <v>226</v>
      </c>
      <c r="RQ1011" s="2" t="s">
        <v>238</v>
      </c>
      <c r="RR1011" s="2" t="s">
        <v>226</v>
      </c>
      <c r="RS1011" s="4"/>
      <c r="RT1011" s="8"/>
      <c r="RU1011" s="4"/>
      <c r="RV1011" s="8"/>
      <c r="RW1011" s="7"/>
      <c r="RX1011" s="7"/>
      <c r="RY1011" s="2" t="s">
        <v>252</v>
      </c>
      <c r="RZ1011" s="2" t="s">
        <v>237</v>
      </c>
      <c r="SA1011" s="2" t="s">
        <v>226</v>
      </c>
      <c r="SB1011" s="2" t="s">
        <v>226</v>
      </c>
      <c r="SC1011" s="2" t="s">
        <v>238</v>
      </c>
      <c r="SD1011" s="2" t="s">
        <v>226</v>
      </c>
      <c r="SE1011" s="4">
        <v>76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>
        <v>28</v>
      </c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</row>
    <row r="1012">
      <c r="A1012" s="2" t="s">
        <v>5782</v>
      </c>
      <c r="B1012" s="2" t="s">
        <v>577</v>
      </c>
      <c r="C1012" s="2" t="s">
        <v>5194</v>
      </c>
      <c r="D1012" s="2" t="s">
        <v>3985</v>
      </c>
      <c r="E1012" s="2" t="s">
        <v>4118</v>
      </c>
      <c r="F1012" s="2" t="s">
        <v>5783</v>
      </c>
      <c r="G1012" s="2" t="s">
        <v>5670</v>
      </c>
      <c r="H1012" s="2" t="s">
        <v>2337</v>
      </c>
      <c r="I1012" s="2" t="s">
        <v>5784</v>
      </c>
      <c r="J1012" s="2" t="s">
        <v>221</v>
      </c>
      <c r="K1012" s="2" t="s">
        <v>282</v>
      </c>
      <c r="L1012" s="3">
        <v>48</v>
      </c>
      <c r="M1012" s="3">
        <v>50.4</v>
      </c>
      <c r="N1012" s="3">
        <v>99.99</v>
      </c>
      <c r="O1012" s="2" t="s">
        <v>302</v>
      </c>
      <c r="P1012" s="2" t="s">
        <v>284</v>
      </c>
      <c r="Q1012" s="2" t="s">
        <v>225</v>
      </c>
      <c r="R1012" s="2" t="s">
        <v>226</v>
      </c>
      <c r="S1012" s="2" t="s">
        <v>5785</v>
      </c>
      <c r="T1012" s="2" t="s">
        <v>228</v>
      </c>
      <c r="U1012" s="2" t="s">
        <v>489</v>
      </c>
      <c r="V1012" s="2" t="s">
        <v>230</v>
      </c>
      <c r="W1012" s="2" t="s">
        <v>971</v>
      </c>
      <c r="X1012" s="2" t="s">
        <v>1352</v>
      </c>
      <c r="Y1012" s="2" t="s">
        <v>1235</v>
      </c>
      <c r="Z1012" s="4">
        <v>188</v>
      </c>
      <c r="AA1012" s="4">
        <f>=ROUNDDOWN(85.4545454545455,0)</f>
      </c>
      <c r="AB1012" s="5">
        <v>2.2</v>
      </c>
      <c r="AC1012" s="2" t="s">
        <v>226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>
        <v>16</v>
      </c>
      <c r="AQ1012" s="8">
        <v>769.33</v>
      </c>
      <c r="AR1012" s="4">
        <v>37</v>
      </c>
      <c r="AS1012" s="8">
        <v>1812.04</v>
      </c>
      <c r="AT1012" s="7">
        <v>-0.5676</v>
      </c>
      <c r="AU1012" s="7">
        <v>-0.5754</v>
      </c>
      <c r="AV1012" s="4">
        <v>48</v>
      </c>
      <c r="AW1012" s="8">
        <v>2523.95</v>
      </c>
      <c r="AX1012" s="4">
        <v>85</v>
      </c>
      <c r="AY1012" s="8">
        <v>4624.38</v>
      </c>
      <c r="AZ1012" s="7">
        <v>-0.4353</v>
      </c>
      <c r="BA1012" s="7">
        <v>-0.4542</v>
      </c>
      <c r="BB1012" s="7">
        <v>0.3048</v>
      </c>
      <c r="BC1012" s="4">
        <v>48</v>
      </c>
      <c r="BD1012" s="8">
        <v>2523.95</v>
      </c>
      <c r="BE1012" s="4">
        <v>85</v>
      </c>
      <c r="BF1012" s="8">
        <v>4624.38</v>
      </c>
      <c r="BG1012" s="7">
        <v>-0.4353</v>
      </c>
      <c r="BH1012" s="7">
        <v>-0.4542</v>
      </c>
      <c r="BI1012" s="7">
        <v>1</v>
      </c>
      <c r="BJ1012" s="4">
        <v>16</v>
      </c>
      <c r="BK1012" s="8">
        <v>769.33</v>
      </c>
      <c r="BL1012" s="2" t="s">
        <v>5786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1002</v>
      </c>
      <c r="BV1012" s="2" t="s">
        <v>237</v>
      </c>
      <c r="BW1012" s="2" t="s">
        <v>226</v>
      </c>
      <c r="BX1012" s="2" t="s">
        <v>1046</v>
      </c>
      <c r="BY1012" s="2" t="s">
        <v>291</v>
      </c>
      <c r="BZ1012" s="2" t="s">
        <v>226</v>
      </c>
      <c r="CA1012" s="4">
        <v>3</v>
      </c>
      <c r="CB1012" s="8">
        <v>149.01</v>
      </c>
      <c r="CC1012" s="4">
        <v>2</v>
      </c>
      <c r="CD1012" s="8">
        <v>99.34</v>
      </c>
      <c r="CE1012" s="7">
        <v>0.5</v>
      </c>
      <c r="CF1012" s="7">
        <v>0.5</v>
      </c>
      <c r="CG1012" s="2" t="s">
        <v>239</v>
      </c>
      <c r="CH1012" s="2" t="s">
        <v>223</v>
      </c>
      <c r="CI1012" s="2" t="s">
        <v>976</v>
      </c>
      <c r="CJ1012" s="2" t="s">
        <v>2066</v>
      </c>
      <c r="CK1012" s="2" t="s">
        <v>238</v>
      </c>
      <c r="CL1012" s="2" t="s">
        <v>226</v>
      </c>
      <c r="CM1012" s="4">
        <v>2</v>
      </c>
      <c r="CN1012" s="8">
        <v>104.3</v>
      </c>
      <c r="CO1012" s="4">
        <v>3</v>
      </c>
      <c r="CP1012" s="8">
        <v>156.45</v>
      </c>
      <c r="CQ1012" s="7">
        <v>-0.3333</v>
      </c>
      <c r="CR1012" s="7">
        <v>-0.3333</v>
      </c>
      <c r="CS1012" s="2" t="s">
        <v>239</v>
      </c>
      <c r="CT1012" s="2" t="s">
        <v>223</v>
      </c>
      <c r="CU1012" s="2" t="s">
        <v>3383</v>
      </c>
      <c r="CV1012" s="2" t="s">
        <v>1097</v>
      </c>
      <c r="CW1012" s="2" t="s">
        <v>238</v>
      </c>
      <c r="CX1012" s="2" t="s">
        <v>226</v>
      </c>
      <c r="CY1012" s="4">
        <v>2</v>
      </c>
      <c r="CZ1012" s="8">
        <v>100</v>
      </c>
      <c r="DA1012" s="4">
        <v>11</v>
      </c>
      <c r="DB1012" s="8">
        <v>550</v>
      </c>
      <c r="DC1012" s="7">
        <v>-0.8182</v>
      </c>
      <c r="DD1012" s="7">
        <v>-0.8182</v>
      </c>
      <c r="DE1012" s="2" t="s">
        <v>239</v>
      </c>
      <c r="DF1012" s="2" t="s">
        <v>223</v>
      </c>
      <c r="DG1012" s="2" t="s">
        <v>1812</v>
      </c>
      <c r="DH1012" s="2" t="s">
        <v>1854</v>
      </c>
      <c r="DI1012" s="2" t="s">
        <v>238</v>
      </c>
      <c r="DJ1012" s="2" t="s">
        <v>226</v>
      </c>
      <c r="DK1012" s="4">
        <v>2</v>
      </c>
      <c r="DL1012" s="8">
        <v>55.97</v>
      </c>
      <c r="DM1012" s="4">
        <v>5</v>
      </c>
      <c r="DN1012" s="8">
        <v>220.96</v>
      </c>
      <c r="DO1012" s="7">
        <v>-0.6</v>
      </c>
      <c r="DP1012" s="7">
        <v>-0.7467</v>
      </c>
      <c r="DQ1012" s="2" t="s">
        <v>239</v>
      </c>
      <c r="DR1012" s="2" t="s">
        <v>223</v>
      </c>
      <c r="DS1012" s="2" t="s">
        <v>1521</v>
      </c>
      <c r="DT1012" s="2" t="s">
        <v>1040</v>
      </c>
      <c r="DU1012" s="2" t="s">
        <v>238</v>
      </c>
      <c r="DV1012" s="2" t="s">
        <v>226</v>
      </c>
      <c r="DW1012" s="4">
        <v>4</v>
      </c>
      <c r="DX1012" s="8">
        <v>193.24</v>
      </c>
      <c r="DY1012" s="4">
        <v>9</v>
      </c>
      <c r="DZ1012" s="8">
        <v>434.79</v>
      </c>
      <c r="EA1012" s="7">
        <v>-0.5556</v>
      </c>
      <c r="EB1012" s="7">
        <v>-0.5556</v>
      </c>
      <c r="EC1012" s="2" t="s">
        <v>239</v>
      </c>
      <c r="ED1012" s="2" t="s">
        <v>223</v>
      </c>
      <c r="EE1012" s="2" t="s">
        <v>5787</v>
      </c>
      <c r="EF1012" s="2" t="s">
        <v>1481</v>
      </c>
      <c r="EG1012" s="2" t="s">
        <v>238</v>
      </c>
      <c r="EH1012" s="2" t="s">
        <v>226</v>
      </c>
      <c r="EI1012" s="4">
        <v>1</v>
      </c>
      <c r="EJ1012" s="8">
        <v>49.22</v>
      </c>
      <c r="EK1012" s="4">
        <v>3</v>
      </c>
      <c r="EL1012" s="8">
        <v>147.66</v>
      </c>
      <c r="EM1012" s="7">
        <v>-0.6667</v>
      </c>
      <c r="EN1012" s="7">
        <v>-0.6667</v>
      </c>
      <c r="EO1012" s="2" t="s">
        <v>239</v>
      </c>
      <c r="EP1012" s="2" t="s">
        <v>223</v>
      </c>
      <c r="EQ1012" s="2" t="s">
        <v>4371</v>
      </c>
      <c r="ER1012" s="2" t="s">
        <v>1627</v>
      </c>
      <c r="ES1012" s="2" t="s">
        <v>291</v>
      </c>
      <c r="ET1012" s="2" t="s">
        <v>226</v>
      </c>
      <c r="EU1012" s="4">
        <v>1</v>
      </c>
      <c r="EV1012" s="8">
        <v>67.19</v>
      </c>
      <c r="EW1012" s="4">
        <v>3</v>
      </c>
      <c r="EX1012" s="8">
        <v>151.17</v>
      </c>
      <c r="EY1012" s="7">
        <v>-0.6667</v>
      </c>
      <c r="EZ1012" s="7">
        <v>-0.5555</v>
      </c>
      <c r="FA1012" s="2" t="s">
        <v>239</v>
      </c>
      <c r="FB1012" s="2" t="s">
        <v>223</v>
      </c>
      <c r="FC1012" s="2" t="s">
        <v>1115</v>
      </c>
      <c r="FD1012" s="2" t="s">
        <v>2292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239</v>
      </c>
      <c r="FN1012" s="2" t="s">
        <v>223</v>
      </c>
      <c r="FO1012" s="2" t="s">
        <v>2334</v>
      </c>
      <c r="FP1012" s="2" t="s">
        <v>2057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239</v>
      </c>
      <c r="FZ1012" s="2" t="s">
        <v>223</v>
      </c>
      <c r="GA1012" s="2" t="s">
        <v>661</v>
      </c>
      <c r="GB1012" s="2" t="s">
        <v>226</v>
      </c>
      <c r="GC1012" s="2" t="s">
        <v>238</v>
      </c>
      <c r="GD1012" s="2" t="s">
        <v>226</v>
      </c>
      <c r="GE1012" s="4"/>
      <c r="GF1012" s="8"/>
      <c r="GG1012" s="4"/>
      <c r="GH1012" s="8"/>
      <c r="GI1012" s="7"/>
      <c r="GJ1012" s="7"/>
      <c r="GK1012" s="2" t="s">
        <v>252</v>
      </c>
      <c r="GL1012" s="2" t="s">
        <v>223</v>
      </c>
      <c r="GM1012" s="2" t="s">
        <v>226</v>
      </c>
      <c r="GN1012" s="2" t="s">
        <v>226</v>
      </c>
      <c r="GO1012" s="2" t="s">
        <v>238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239</v>
      </c>
      <c r="GX1012" s="2" t="s">
        <v>223</v>
      </c>
      <c r="GY1012" s="2" t="s">
        <v>3222</v>
      </c>
      <c r="GZ1012" s="2" t="s">
        <v>774</v>
      </c>
      <c r="HA1012" s="2" t="s">
        <v>238</v>
      </c>
      <c r="HB1012" s="2" t="s">
        <v>226</v>
      </c>
      <c r="HC1012" s="4"/>
      <c r="HD1012" s="8"/>
      <c r="HE1012" s="4"/>
      <c r="HF1012" s="8"/>
      <c r="HG1012" s="7"/>
      <c r="HH1012" s="7"/>
      <c r="HI1012" s="2" t="s">
        <v>239</v>
      </c>
      <c r="HJ1012" s="2" t="s">
        <v>223</v>
      </c>
      <c r="HK1012" s="2" t="s">
        <v>1316</v>
      </c>
      <c r="HL1012" s="2" t="s">
        <v>226</v>
      </c>
      <c r="HM1012" s="2" t="s">
        <v>238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239</v>
      </c>
      <c r="HV1012" s="2" t="s">
        <v>223</v>
      </c>
      <c r="HW1012" s="2" t="s">
        <v>2153</v>
      </c>
      <c r="HX1012" s="2" t="s">
        <v>2072</v>
      </c>
      <c r="HY1012" s="2" t="s">
        <v>238</v>
      </c>
      <c r="HZ1012" s="2" t="s">
        <v>226</v>
      </c>
      <c r="IA1012" s="4"/>
      <c r="IB1012" s="8"/>
      <c r="IC1012" s="4"/>
      <c r="ID1012" s="8"/>
      <c r="IE1012" s="7"/>
      <c r="IF1012" s="7"/>
      <c r="IG1012" s="2" t="s">
        <v>252</v>
      </c>
      <c r="IH1012" s="2" t="s">
        <v>223</v>
      </c>
      <c r="II1012" s="2" t="s">
        <v>226</v>
      </c>
      <c r="IJ1012" s="2" t="s">
        <v>226</v>
      </c>
      <c r="IK1012" s="2" t="s">
        <v>238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226</v>
      </c>
      <c r="IT1012" s="2" t="s">
        <v>226</v>
      </c>
      <c r="IU1012" s="2" t="s">
        <v>226</v>
      </c>
      <c r="IV1012" s="2" t="s">
        <v>226</v>
      </c>
      <c r="IW1012" s="2" t="s">
        <v>226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239</v>
      </c>
      <c r="JF1012" s="2" t="s">
        <v>223</v>
      </c>
      <c r="JG1012" s="2" t="s">
        <v>1726</v>
      </c>
      <c r="JH1012" s="2" t="s">
        <v>386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337</v>
      </c>
      <c r="JR1012" s="2" t="s">
        <v>223</v>
      </c>
      <c r="JS1012" s="2" t="s">
        <v>226</v>
      </c>
      <c r="JT1012" s="2" t="s">
        <v>226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223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337</v>
      </c>
      <c r="KP1012" s="2" t="s">
        <v>223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>
        <v>1</v>
      </c>
      <c r="KV1012" s="8">
        <v>50.4</v>
      </c>
      <c r="KW1012" s="4"/>
      <c r="KX1012" s="8"/>
      <c r="KY1012" s="7"/>
      <c r="KZ1012" s="7"/>
      <c r="LA1012" s="2" t="s">
        <v>239</v>
      </c>
      <c r="LB1012" s="2" t="s">
        <v>223</v>
      </c>
      <c r="LC1012" s="2" t="s">
        <v>1132</v>
      </c>
      <c r="LD1012" s="2" t="s">
        <v>1821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252</v>
      </c>
      <c r="LN1012" s="2" t="s">
        <v>223</v>
      </c>
      <c r="LO1012" s="2" t="s">
        <v>226</v>
      </c>
      <c r="LP1012" s="2" t="s">
        <v>226</v>
      </c>
      <c r="LQ1012" s="2" t="s">
        <v>238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226</v>
      </c>
      <c r="LZ1012" s="2" t="s">
        <v>226</v>
      </c>
      <c r="MA1012" s="2" t="s">
        <v>226</v>
      </c>
      <c r="MB1012" s="2" t="s">
        <v>226</v>
      </c>
      <c r="MC1012" s="2" t="s">
        <v>226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226</v>
      </c>
      <c r="ML1012" s="2" t="s">
        <v>226</v>
      </c>
      <c r="MM1012" s="2" t="s">
        <v>226</v>
      </c>
      <c r="MN1012" s="2" t="s">
        <v>226</v>
      </c>
      <c r="MO1012" s="2" t="s">
        <v>226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239</v>
      </c>
      <c r="MX1012" s="2" t="s">
        <v>223</v>
      </c>
      <c r="MY1012" s="2" t="s">
        <v>777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>
        <v>1</v>
      </c>
      <c r="NF1012" s="8">
        <v>51.67</v>
      </c>
      <c r="NG1012" s="7">
        <v>-1</v>
      </c>
      <c r="NH1012" s="7">
        <v>-1</v>
      </c>
      <c r="NI1012" s="2" t="s">
        <v>239</v>
      </c>
      <c r="NJ1012" s="2" t="s">
        <v>261</v>
      </c>
      <c r="NK1012" s="2" t="s">
        <v>3383</v>
      </c>
      <c r="NL1012" s="2" t="s">
        <v>986</v>
      </c>
      <c r="NM1012" s="2" t="s">
        <v>238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239</v>
      </c>
      <c r="NV1012" s="2" t="s">
        <v>237</v>
      </c>
      <c r="NW1012" s="2" t="s">
        <v>5327</v>
      </c>
      <c r="NX1012" s="2" t="s">
        <v>226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239</v>
      </c>
      <c r="OH1012" s="2" t="s">
        <v>237</v>
      </c>
      <c r="OI1012" s="2" t="s">
        <v>813</v>
      </c>
      <c r="OJ1012" s="2" t="s">
        <v>275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252</v>
      </c>
      <c r="OT1012" s="2" t="s">
        <v>223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239</v>
      </c>
      <c r="PF1012" s="2" t="s">
        <v>223</v>
      </c>
      <c r="PG1012" s="2" t="s">
        <v>3085</v>
      </c>
      <c r="PH1012" s="2" t="s">
        <v>226</v>
      </c>
      <c r="PI1012" s="2" t="s">
        <v>238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226</v>
      </c>
      <c r="PR1012" s="2" t="s">
        <v>226</v>
      </c>
      <c r="PS1012" s="2" t="s">
        <v>226</v>
      </c>
      <c r="PT1012" s="2" t="s">
        <v>226</v>
      </c>
      <c r="PU1012" s="2" t="s">
        <v>226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226</v>
      </c>
      <c r="QD1012" s="2" t="s">
        <v>226</v>
      </c>
      <c r="QE1012" s="2" t="s">
        <v>226</v>
      </c>
      <c r="QF1012" s="2" t="s">
        <v>226</v>
      </c>
      <c r="QG1012" s="2" t="s">
        <v>226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239</v>
      </c>
      <c r="QP1012" s="2" t="s">
        <v>237</v>
      </c>
      <c r="QQ1012" s="2" t="s">
        <v>1388</v>
      </c>
      <c r="QR1012" s="2" t="s">
        <v>634</v>
      </c>
      <c r="QS1012" s="2" t="s">
        <v>238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266</v>
      </c>
      <c r="RB1012" s="2" t="s">
        <v>223</v>
      </c>
      <c r="RC1012" s="2" t="s">
        <v>226</v>
      </c>
      <c r="RD1012" s="2" t="s">
        <v>226</v>
      </c>
      <c r="RE1012" s="2" t="s">
        <v>238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226</v>
      </c>
      <c r="RN1012" s="2" t="s">
        <v>226</v>
      </c>
      <c r="RO1012" s="2" t="s">
        <v>226</v>
      </c>
      <c r="RP1012" s="2" t="s">
        <v>226</v>
      </c>
      <c r="RQ1012" s="2" t="s">
        <v>226</v>
      </c>
      <c r="RR1012" s="2" t="s">
        <v>226</v>
      </c>
      <c r="RS1012" s="4"/>
      <c r="RT1012" s="8"/>
      <c r="RU1012" s="4"/>
      <c r="RV1012" s="8"/>
      <c r="RW1012" s="7"/>
      <c r="RX1012" s="7"/>
      <c r="RY1012" s="2" t="s">
        <v>239</v>
      </c>
      <c r="RZ1012" s="2" t="s">
        <v>237</v>
      </c>
      <c r="SA1012" s="2" t="s">
        <v>1942</v>
      </c>
      <c r="SB1012" s="2" t="s">
        <v>849</v>
      </c>
      <c r="SC1012" s="2" t="s">
        <v>238</v>
      </c>
      <c r="SD1012" s="2" t="s">
        <v>226</v>
      </c>
      <c r="SE1012" s="4">
        <v>188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</row>
    <row r="1013">
      <c r="A1013" s="2" t="s">
        <v>5788</v>
      </c>
      <c r="B1013" s="2" t="s">
        <v>577</v>
      </c>
      <c r="C1013" s="2" t="s">
        <v>5194</v>
      </c>
      <c r="D1013" s="2" t="s">
        <v>3985</v>
      </c>
      <c r="E1013" s="2" t="s">
        <v>4118</v>
      </c>
      <c r="F1013" s="2" t="s">
        <v>5783</v>
      </c>
      <c r="G1013" s="2" t="s">
        <v>5670</v>
      </c>
      <c r="H1013" s="2" t="s">
        <v>2337</v>
      </c>
      <c r="I1013" s="2" t="s">
        <v>5784</v>
      </c>
      <c r="J1013" s="2" t="s">
        <v>268</v>
      </c>
      <c r="K1013" s="2" t="s">
        <v>282</v>
      </c>
      <c r="L1013" s="3">
        <v>57.6</v>
      </c>
      <c r="M1013" s="3">
        <v>60.48</v>
      </c>
      <c r="N1013" s="3">
        <v>119.99</v>
      </c>
      <c r="O1013" s="2" t="s">
        <v>302</v>
      </c>
      <c r="P1013" s="2" t="s">
        <v>284</v>
      </c>
      <c r="Q1013" s="2" t="s">
        <v>225</v>
      </c>
      <c r="R1013" s="2" t="s">
        <v>226</v>
      </c>
      <c r="S1013" s="2" t="s">
        <v>5785</v>
      </c>
      <c r="T1013" s="2" t="s">
        <v>228</v>
      </c>
      <c r="U1013" s="2" t="s">
        <v>489</v>
      </c>
      <c r="V1013" s="2" t="s">
        <v>230</v>
      </c>
      <c r="W1013" s="2" t="s">
        <v>971</v>
      </c>
      <c r="X1013" s="2" t="s">
        <v>1352</v>
      </c>
      <c r="Y1013" s="2" t="s">
        <v>1235</v>
      </c>
      <c r="Z1013" s="4">
        <v>149</v>
      </c>
      <c r="AA1013" s="4">
        <f>=ROUNDDOWN(67.7272727272727,0)</f>
      </c>
      <c r="AB1013" s="5">
        <v>2.2</v>
      </c>
      <c r="AC1013" s="2" t="s">
        <v>226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>
        <v>32</v>
      </c>
      <c r="AQ1013" s="8">
        <v>1754.62</v>
      </c>
      <c r="AR1013" s="4">
        <v>48</v>
      </c>
      <c r="AS1013" s="8">
        <v>2812.34</v>
      </c>
      <c r="AT1013" s="7">
        <v>-0.3333</v>
      </c>
      <c r="AU1013" s="7">
        <v>-0.3761</v>
      </c>
      <c r="AV1013" s="4" t="s">
        <v>226</v>
      </c>
      <c r="AW1013" s="8" t="s">
        <v>226</v>
      </c>
      <c r="AX1013" s="4" t="s">
        <v>226</v>
      </c>
      <c r="AY1013" s="8" t="s">
        <v>226</v>
      </c>
      <c r="AZ1013" s="7" t="s">
        <v>226</v>
      </c>
      <c r="BA1013" s="7" t="s">
        <v>226</v>
      </c>
      <c r="BB1013" s="7">
        <v>0.6952</v>
      </c>
      <c r="BC1013" s="4" t="s">
        <v>226</v>
      </c>
      <c r="BD1013" s="8" t="s">
        <v>226</v>
      </c>
      <c r="BE1013" s="4" t="s">
        <v>226</v>
      </c>
      <c r="BF1013" s="8" t="s">
        <v>226</v>
      </c>
      <c r="BG1013" s="7" t="s">
        <v>226</v>
      </c>
      <c r="BH1013" s="7" t="s">
        <v>226</v>
      </c>
      <c r="BI1013" s="7" t="s">
        <v>226</v>
      </c>
      <c r="BJ1013" s="4">
        <v>32</v>
      </c>
      <c r="BK1013" s="8">
        <v>1754.62</v>
      </c>
      <c r="BL1013" s="2" t="s">
        <v>5789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1002</v>
      </c>
      <c r="BV1013" s="2" t="s">
        <v>237</v>
      </c>
      <c r="BW1013" s="2" t="s">
        <v>226</v>
      </c>
      <c r="BX1013" s="2" t="s">
        <v>1018</v>
      </c>
      <c r="BY1013" s="2" t="s">
        <v>291</v>
      </c>
      <c r="BZ1013" s="2" t="s">
        <v>226</v>
      </c>
      <c r="CA1013" s="4">
        <v>2</v>
      </c>
      <c r="CB1013" s="8">
        <v>121.42</v>
      </c>
      <c r="CC1013" s="4">
        <v>4</v>
      </c>
      <c r="CD1013" s="8">
        <v>242.84</v>
      </c>
      <c r="CE1013" s="7">
        <v>-0.5</v>
      </c>
      <c r="CF1013" s="7">
        <v>-0.5</v>
      </c>
      <c r="CG1013" s="2" t="s">
        <v>239</v>
      </c>
      <c r="CH1013" s="2" t="s">
        <v>223</v>
      </c>
      <c r="CI1013" s="2" t="s">
        <v>976</v>
      </c>
      <c r="CJ1013" s="2" t="s">
        <v>1070</v>
      </c>
      <c r="CK1013" s="2" t="s">
        <v>238</v>
      </c>
      <c r="CL1013" s="2" t="s">
        <v>226</v>
      </c>
      <c r="CM1013" s="4"/>
      <c r="CN1013" s="8"/>
      <c r="CO1013" s="4">
        <v>2</v>
      </c>
      <c r="CP1013" s="8">
        <v>127.48</v>
      </c>
      <c r="CQ1013" s="7">
        <v>-1</v>
      </c>
      <c r="CR1013" s="7">
        <v>-1</v>
      </c>
      <c r="CS1013" s="2" t="s">
        <v>239</v>
      </c>
      <c r="CT1013" s="2" t="s">
        <v>223</v>
      </c>
      <c r="CU1013" s="2" t="s">
        <v>3383</v>
      </c>
      <c r="CV1013" s="2" t="s">
        <v>1538</v>
      </c>
      <c r="CW1013" s="2" t="s">
        <v>238</v>
      </c>
      <c r="CX1013" s="2" t="s">
        <v>226</v>
      </c>
      <c r="CY1013" s="4">
        <v>2</v>
      </c>
      <c r="CZ1013" s="8">
        <v>120</v>
      </c>
      <c r="DA1013" s="4">
        <v>14</v>
      </c>
      <c r="DB1013" s="8">
        <v>840</v>
      </c>
      <c r="DC1013" s="7">
        <v>-0.8571</v>
      </c>
      <c r="DD1013" s="7">
        <v>-0.8571</v>
      </c>
      <c r="DE1013" s="2" t="s">
        <v>239</v>
      </c>
      <c r="DF1013" s="2" t="s">
        <v>223</v>
      </c>
      <c r="DG1013" s="2" t="s">
        <v>1812</v>
      </c>
      <c r="DH1013" s="2" t="s">
        <v>1025</v>
      </c>
      <c r="DI1013" s="2" t="s">
        <v>238</v>
      </c>
      <c r="DJ1013" s="2" t="s">
        <v>226</v>
      </c>
      <c r="DK1013" s="4">
        <v>10</v>
      </c>
      <c r="DL1013" s="8">
        <v>442.05</v>
      </c>
      <c r="DM1013" s="4">
        <v>12</v>
      </c>
      <c r="DN1013" s="8">
        <v>630</v>
      </c>
      <c r="DO1013" s="7">
        <v>-0.1667</v>
      </c>
      <c r="DP1013" s="7">
        <v>-0.2983</v>
      </c>
      <c r="DQ1013" s="2" t="s">
        <v>239</v>
      </c>
      <c r="DR1013" s="2" t="s">
        <v>223</v>
      </c>
      <c r="DS1013" s="2" t="s">
        <v>1521</v>
      </c>
      <c r="DT1013" s="2" t="s">
        <v>4040</v>
      </c>
      <c r="DU1013" s="2" t="s">
        <v>238</v>
      </c>
      <c r="DV1013" s="2" t="s">
        <v>226</v>
      </c>
      <c r="DW1013" s="4">
        <v>11</v>
      </c>
      <c r="DX1013" s="8">
        <v>649.44</v>
      </c>
      <c r="DY1013" s="4">
        <v>5</v>
      </c>
      <c r="DZ1013" s="8">
        <v>295.2</v>
      </c>
      <c r="EA1013" s="7">
        <v>1.2</v>
      </c>
      <c r="EB1013" s="7">
        <v>1.2</v>
      </c>
      <c r="EC1013" s="2" t="s">
        <v>239</v>
      </c>
      <c r="ED1013" s="2" t="s">
        <v>223</v>
      </c>
      <c r="EE1013" s="2" t="s">
        <v>5787</v>
      </c>
      <c r="EF1013" s="2" t="s">
        <v>1481</v>
      </c>
      <c r="EG1013" s="2" t="s">
        <v>238</v>
      </c>
      <c r="EH1013" s="2" t="s">
        <v>226</v>
      </c>
      <c r="EI1013" s="4">
        <v>5</v>
      </c>
      <c r="EJ1013" s="8">
        <v>300.75</v>
      </c>
      <c r="EK1013" s="4">
        <v>4</v>
      </c>
      <c r="EL1013" s="8">
        <v>240.6</v>
      </c>
      <c r="EM1013" s="7">
        <v>0.25</v>
      </c>
      <c r="EN1013" s="7">
        <v>0.25</v>
      </c>
      <c r="EO1013" s="2" t="s">
        <v>239</v>
      </c>
      <c r="EP1013" s="2" t="s">
        <v>223</v>
      </c>
      <c r="EQ1013" s="2" t="s">
        <v>4371</v>
      </c>
      <c r="ER1013" s="2" t="s">
        <v>1360</v>
      </c>
      <c r="ES1013" s="2" t="s">
        <v>291</v>
      </c>
      <c r="ET1013" s="2" t="s">
        <v>226</v>
      </c>
      <c r="EU1013" s="4"/>
      <c r="EV1013" s="8"/>
      <c r="EW1013" s="4">
        <v>4</v>
      </c>
      <c r="EX1013" s="8">
        <v>247.93</v>
      </c>
      <c r="EY1013" s="7">
        <v>-1</v>
      </c>
      <c r="EZ1013" s="7">
        <v>-1</v>
      </c>
      <c r="FA1013" s="2" t="s">
        <v>239</v>
      </c>
      <c r="FB1013" s="2" t="s">
        <v>223</v>
      </c>
      <c r="FC1013" s="2" t="s">
        <v>1115</v>
      </c>
      <c r="FD1013" s="2" t="s">
        <v>1028</v>
      </c>
      <c r="FE1013" s="2" t="s">
        <v>238</v>
      </c>
      <c r="FF1013" s="2" t="s">
        <v>226</v>
      </c>
      <c r="FG1013" s="4"/>
      <c r="FH1013" s="8"/>
      <c r="FI1013" s="4"/>
      <c r="FJ1013" s="8"/>
      <c r="FK1013" s="7"/>
      <c r="FL1013" s="7"/>
      <c r="FM1013" s="2" t="s">
        <v>239</v>
      </c>
      <c r="FN1013" s="2" t="s">
        <v>223</v>
      </c>
      <c r="FO1013" s="2" t="s">
        <v>2334</v>
      </c>
      <c r="FP1013" s="2" t="s">
        <v>1538</v>
      </c>
      <c r="FQ1013" s="2" t="s">
        <v>238</v>
      </c>
      <c r="FR1013" s="2" t="s">
        <v>226</v>
      </c>
      <c r="FS1013" s="4"/>
      <c r="FT1013" s="8"/>
      <c r="FU1013" s="4"/>
      <c r="FV1013" s="8"/>
      <c r="FW1013" s="7"/>
      <c r="FX1013" s="7"/>
      <c r="FY1013" s="2" t="s">
        <v>239</v>
      </c>
      <c r="FZ1013" s="2" t="s">
        <v>223</v>
      </c>
      <c r="GA1013" s="2" t="s">
        <v>661</v>
      </c>
      <c r="GB1013" s="2" t="s">
        <v>226</v>
      </c>
      <c r="GC1013" s="2" t="s">
        <v>238</v>
      </c>
      <c r="GD1013" s="2" t="s">
        <v>226</v>
      </c>
      <c r="GE1013" s="4"/>
      <c r="GF1013" s="8"/>
      <c r="GG1013" s="4"/>
      <c r="GH1013" s="8"/>
      <c r="GI1013" s="7"/>
      <c r="GJ1013" s="7"/>
      <c r="GK1013" s="2" t="s">
        <v>252</v>
      </c>
      <c r="GL1013" s="2" t="s">
        <v>223</v>
      </c>
      <c r="GM1013" s="2" t="s">
        <v>226</v>
      </c>
      <c r="GN1013" s="2" t="s">
        <v>226</v>
      </c>
      <c r="GO1013" s="2" t="s">
        <v>238</v>
      </c>
      <c r="GP1013" s="2" t="s">
        <v>226</v>
      </c>
      <c r="GQ1013" s="4"/>
      <c r="GR1013" s="8"/>
      <c r="GS1013" s="4">
        <v>1</v>
      </c>
      <c r="GT1013" s="8">
        <v>61.99</v>
      </c>
      <c r="GU1013" s="7">
        <v>-1</v>
      </c>
      <c r="GV1013" s="7">
        <v>-1</v>
      </c>
      <c r="GW1013" s="2" t="s">
        <v>239</v>
      </c>
      <c r="GX1013" s="2" t="s">
        <v>223</v>
      </c>
      <c r="GY1013" s="2" t="s">
        <v>3222</v>
      </c>
      <c r="GZ1013" s="2" t="s">
        <v>1194</v>
      </c>
      <c r="HA1013" s="2" t="s">
        <v>238</v>
      </c>
      <c r="HB1013" s="2" t="s">
        <v>226</v>
      </c>
      <c r="HC1013" s="4"/>
      <c r="HD1013" s="8"/>
      <c r="HE1013" s="4"/>
      <c r="HF1013" s="8"/>
      <c r="HG1013" s="7"/>
      <c r="HH1013" s="7"/>
      <c r="HI1013" s="2" t="s">
        <v>239</v>
      </c>
      <c r="HJ1013" s="2" t="s">
        <v>223</v>
      </c>
      <c r="HK1013" s="2" t="s">
        <v>1316</v>
      </c>
      <c r="HL1013" s="2" t="s">
        <v>226</v>
      </c>
      <c r="HM1013" s="2" t="s">
        <v>238</v>
      </c>
      <c r="HN1013" s="2" t="s">
        <v>226</v>
      </c>
      <c r="HO1013" s="4"/>
      <c r="HP1013" s="8"/>
      <c r="HQ1013" s="4"/>
      <c r="HR1013" s="8"/>
      <c r="HS1013" s="7"/>
      <c r="HT1013" s="7"/>
      <c r="HU1013" s="2" t="s">
        <v>239</v>
      </c>
      <c r="HV1013" s="2" t="s">
        <v>237</v>
      </c>
      <c r="HW1013" s="2" t="s">
        <v>2153</v>
      </c>
      <c r="HX1013" s="2" t="s">
        <v>2750</v>
      </c>
      <c r="HY1013" s="2" t="s">
        <v>238</v>
      </c>
      <c r="HZ1013" s="2" t="s">
        <v>226</v>
      </c>
      <c r="IA1013" s="4"/>
      <c r="IB1013" s="8"/>
      <c r="IC1013" s="4"/>
      <c r="ID1013" s="8"/>
      <c r="IE1013" s="7"/>
      <c r="IF1013" s="7"/>
      <c r="IG1013" s="2" t="s">
        <v>252</v>
      </c>
      <c r="IH1013" s="2" t="s">
        <v>223</v>
      </c>
      <c r="II1013" s="2" t="s">
        <v>226</v>
      </c>
      <c r="IJ1013" s="2" t="s">
        <v>226</v>
      </c>
      <c r="IK1013" s="2" t="s">
        <v>238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226</v>
      </c>
      <c r="IT1013" s="2" t="s">
        <v>226</v>
      </c>
      <c r="IU1013" s="2" t="s">
        <v>226</v>
      </c>
      <c r="IV1013" s="2" t="s">
        <v>226</v>
      </c>
      <c r="IW1013" s="2" t="s">
        <v>226</v>
      </c>
      <c r="IX1013" s="2" t="s">
        <v>226</v>
      </c>
      <c r="IY1013" s="4">
        <v>1</v>
      </c>
      <c r="IZ1013" s="8">
        <v>60.48</v>
      </c>
      <c r="JA1013" s="4"/>
      <c r="JB1013" s="8"/>
      <c r="JC1013" s="7"/>
      <c r="JD1013" s="7"/>
      <c r="JE1013" s="2" t="s">
        <v>239</v>
      </c>
      <c r="JF1013" s="2" t="s">
        <v>223</v>
      </c>
      <c r="JG1013" s="2" t="s">
        <v>1726</v>
      </c>
      <c r="JH1013" s="2" t="s">
        <v>4180</v>
      </c>
      <c r="JI1013" s="2" t="s">
        <v>238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337</v>
      </c>
      <c r="JR1013" s="2" t="s">
        <v>223</v>
      </c>
      <c r="JS1013" s="2" t="s">
        <v>226</v>
      </c>
      <c r="JT1013" s="2" t="s">
        <v>226</v>
      </c>
      <c r="JU1013" s="2" t="s">
        <v>238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223</v>
      </c>
      <c r="KE1013" s="2" t="s">
        <v>226</v>
      </c>
      <c r="KF1013" s="2" t="s">
        <v>226</v>
      </c>
      <c r="KG1013" s="2" t="s">
        <v>238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337</v>
      </c>
      <c r="KP1013" s="2" t="s">
        <v>223</v>
      </c>
      <c r="KQ1013" s="2" t="s">
        <v>226</v>
      </c>
      <c r="KR1013" s="2" t="s">
        <v>226</v>
      </c>
      <c r="KS1013" s="2" t="s">
        <v>238</v>
      </c>
      <c r="KT1013" s="2" t="s">
        <v>226</v>
      </c>
      <c r="KU1013" s="4">
        <v>1</v>
      </c>
      <c r="KV1013" s="8">
        <v>60.48</v>
      </c>
      <c r="KW1013" s="4"/>
      <c r="KX1013" s="8"/>
      <c r="KY1013" s="7"/>
      <c r="KZ1013" s="7"/>
      <c r="LA1013" s="2" t="s">
        <v>239</v>
      </c>
      <c r="LB1013" s="2" t="s">
        <v>223</v>
      </c>
      <c r="LC1013" s="2" t="s">
        <v>1132</v>
      </c>
      <c r="LD1013" s="2" t="s">
        <v>825</v>
      </c>
      <c r="LE1013" s="2" t="s">
        <v>238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252</v>
      </c>
      <c r="LN1013" s="2" t="s">
        <v>223</v>
      </c>
      <c r="LO1013" s="2" t="s">
        <v>226</v>
      </c>
      <c r="LP1013" s="2" t="s">
        <v>226</v>
      </c>
      <c r="LQ1013" s="2" t="s">
        <v>238</v>
      </c>
      <c r="LR1013" s="2" t="s">
        <v>226</v>
      </c>
      <c r="LS1013" s="4"/>
      <c r="LT1013" s="8"/>
      <c r="LU1013" s="4"/>
      <c r="LV1013" s="8"/>
      <c r="LW1013" s="7"/>
      <c r="LX1013" s="7"/>
      <c r="LY1013" s="2" t="s">
        <v>226</v>
      </c>
      <c r="LZ1013" s="2" t="s">
        <v>226</v>
      </c>
      <c r="MA1013" s="2" t="s">
        <v>226</v>
      </c>
      <c r="MB1013" s="2" t="s">
        <v>226</v>
      </c>
      <c r="MC1013" s="2" t="s">
        <v>226</v>
      </c>
      <c r="MD1013" s="2" t="s">
        <v>226</v>
      </c>
      <c r="ME1013" s="4"/>
      <c r="MF1013" s="8"/>
      <c r="MG1013" s="4"/>
      <c r="MH1013" s="8"/>
      <c r="MI1013" s="7"/>
      <c r="MJ1013" s="7"/>
      <c r="MK1013" s="2" t="s">
        <v>226</v>
      </c>
      <c r="ML1013" s="2" t="s">
        <v>226</v>
      </c>
      <c r="MM1013" s="2" t="s">
        <v>226</v>
      </c>
      <c r="MN1013" s="2" t="s">
        <v>226</v>
      </c>
      <c r="MO1013" s="2" t="s">
        <v>226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239</v>
      </c>
      <c r="MX1013" s="2" t="s">
        <v>223</v>
      </c>
      <c r="MY1013" s="2" t="s">
        <v>777</v>
      </c>
      <c r="MZ1013" s="2" t="s">
        <v>226</v>
      </c>
      <c r="NA1013" s="2" t="s">
        <v>238</v>
      </c>
      <c r="NB1013" s="2" t="s">
        <v>226</v>
      </c>
      <c r="NC1013" s="4"/>
      <c r="ND1013" s="8"/>
      <c r="NE1013" s="4">
        <v>2</v>
      </c>
      <c r="NF1013" s="8">
        <v>126.3</v>
      </c>
      <c r="NG1013" s="7">
        <v>-1</v>
      </c>
      <c r="NH1013" s="7">
        <v>-1</v>
      </c>
      <c r="NI1013" s="2" t="s">
        <v>239</v>
      </c>
      <c r="NJ1013" s="2" t="s">
        <v>261</v>
      </c>
      <c r="NK1013" s="2" t="s">
        <v>3383</v>
      </c>
      <c r="NL1013" s="2" t="s">
        <v>986</v>
      </c>
      <c r="NM1013" s="2" t="s">
        <v>238</v>
      </c>
      <c r="NN1013" s="2" t="s">
        <v>226</v>
      </c>
      <c r="NO1013" s="4"/>
      <c r="NP1013" s="8"/>
      <c r="NQ1013" s="4"/>
      <c r="NR1013" s="8"/>
      <c r="NS1013" s="7"/>
      <c r="NT1013" s="7"/>
      <c r="NU1013" s="2" t="s">
        <v>239</v>
      </c>
      <c r="NV1013" s="2" t="s">
        <v>237</v>
      </c>
      <c r="NW1013" s="2" t="s">
        <v>5327</v>
      </c>
      <c r="NX1013" s="2" t="s">
        <v>687</v>
      </c>
      <c r="NY1013" s="2" t="s">
        <v>238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239</v>
      </c>
      <c r="OH1013" s="2" t="s">
        <v>237</v>
      </c>
      <c r="OI1013" s="2" t="s">
        <v>3580</v>
      </c>
      <c r="OJ1013" s="2" t="s">
        <v>659</v>
      </c>
      <c r="OK1013" s="2" t="s">
        <v>238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252</v>
      </c>
      <c r="OT1013" s="2" t="s">
        <v>223</v>
      </c>
      <c r="OU1013" s="2" t="s">
        <v>226</v>
      </c>
      <c r="OV1013" s="2" t="s">
        <v>226</v>
      </c>
      <c r="OW1013" s="2" t="s">
        <v>238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239</v>
      </c>
      <c r="PF1013" s="2" t="s">
        <v>223</v>
      </c>
      <c r="PG1013" s="2" t="s">
        <v>3085</v>
      </c>
      <c r="PH1013" s="2" t="s">
        <v>226</v>
      </c>
      <c r="PI1013" s="2" t="s">
        <v>238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226</v>
      </c>
      <c r="PR1013" s="2" t="s">
        <v>226</v>
      </c>
      <c r="PS1013" s="2" t="s">
        <v>226</v>
      </c>
      <c r="PT1013" s="2" t="s">
        <v>226</v>
      </c>
      <c r="PU1013" s="2" t="s">
        <v>226</v>
      </c>
      <c r="PV1013" s="2" t="s">
        <v>226</v>
      </c>
      <c r="PW1013" s="4"/>
      <c r="PX1013" s="8"/>
      <c r="PY1013" s="4"/>
      <c r="PZ1013" s="8"/>
      <c r="QA1013" s="7"/>
      <c r="QB1013" s="7"/>
      <c r="QC1013" s="2" t="s">
        <v>226</v>
      </c>
      <c r="QD1013" s="2" t="s">
        <v>226</v>
      </c>
      <c r="QE1013" s="2" t="s">
        <v>226</v>
      </c>
      <c r="QF1013" s="2" t="s">
        <v>226</v>
      </c>
      <c r="QG1013" s="2" t="s">
        <v>226</v>
      </c>
      <c r="QH1013" s="2" t="s">
        <v>226</v>
      </c>
      <c r="QI1013" s="4"/>
      <c r="QJ1013" s="8"/>
      <c r="QK1013" s="4"/>
      <c r="QL1013" s="8"/>
      <c r="QM1013" s="7"/>
      <c r="QN1013" s="7"/>
      <c r="QO1013" s="2" t="s">
        <v>239</v>
      </c>
      <c r="QP1013" s="2" t="s">
        <v>237</v>
      </c>
      <c r="QQ1013" s="2" t="s">
        <v>1388</v>
      </c>
      <c r="QR1013" s="2" t="s">
        <v>634</v>
      </c>
      <c r="QS1013" s="2" t="s">
        <v>238</v>
      </c>
      <c r="QT1013" s="2" t="s">
        <v>226</v>
      </c>
      <c r="QU1013" s="4"/>
      <c r="QV1013" s="8"/>
      <c r="QW1013" s="4"/>
      <c r="QX1013" s="8"/>
      <c r="QY1013" s="7"/>
      <c r="QZ1013" s="7"/>
      <c r="RA1013" s="2" t="s">
        <v>266</v>
      </c>
      <c r="RB1013" s="2" t="s">
        <v>223</v>
      </c>
      <c r="RC1013" s="2" t="s">
        <v>226</v>
      </c>
      <c r="RD1013" s="2" t="s">
        <v>226</v>
      </c>
      <c r="RE1013" s="2" t="s">
        <v>238</v>
      </c>
      <c r="RF1013" s="2" t="s">
        <v>226</v>
      </c>
      <c r="RG1013" s="4"/>
      <c r="RH1013" s="8"/>
      <c r="RI1013" s="4"/>
      <c r="RJ1013" s="8"/>
      <c r="RK1013" s="7"/>
      <c r="RL1013" s="7"/>
      <c r="RM1013" s="2" t="s">
        <v>226</v>
      </c>
      <c r="RN1013" s="2" t="s">
        <v>226</v>
      </c>
      <c r="RO1013" s="2" t="s">
        <v>226</v>
      </c>
      <c r="RP1013" s="2" t="s">
        <v>226</v>
      </c>
      <c r="RQ1013" s="2" t="s">
        <v>226</v>
      </c>
      <c r="RR1013" s="2" t="s">
        <v>226</v>
      </c>
      <c r="RS1013" s="4"/>
      <c r="RT1013" s="8"/>
      <c r="RU1013" s="4"/>
      <c r="RV1013" s="8"/>
      <c r="RW1013" s="7"/>
      <c r="RX1013" s="7"/>
      <c r="RY1013" s="2" t="s">
        <v>239</v>
      </c>
      <c r="RZ1013" s="2" t="s">
        <v>237</v>
      </c>
      <c r="SA1013" s="2" t="s">
        <v>1942</v>
      </c>
      <c r="SB1013" s="2" t="s">
        <v>1059</v>
      </c>
      <c r="SC1013" s="2" t="s">
        <v>238</v>
      </c>
      <c r="SD1013" s="2" t="s">
        <v>226</v>
      </c>
      <c r="SE1013" s="4">
        <v>149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</row>
    <row r="1014">
      <c r="A1014" s="2" t="s">
        <v>5790</v>
      </c>
      <c r="B1014" s="2" t="s">
        <v>577</v>
      </c>
      <c r="C1014" s="2" t="s">
        <v>5194</v>
      </c>
      <c r="D1014" s="2" t="s">
        <v>3985</v>
      </c>
      <c r="E1014" s="2" t="s">
        <v>4118</v>
      </c>
      <c r="F1014" s="2" t="s">
        <v>5791</v>
      </c>
      <c r="G1014" s="2" t="s">
        <v>3373</v>
      </c>
      <c r="H1014" s="2" t="s">
        <v>5792</v>
      </c>
      <c r="I1014" s="2" t="s">
        <v>5793</v>
      </c>
      <c r="J1014" s="2" t="s">
        <v>221</v>
      </c>
      <c r="K1014" s="2" t="s">
        <v>222</v>
      </c>
      <c r="L1014" s="3">
        <v>33.33</v>
      </c>
      <c r="M1014" s="3">
        <v>35</v>
      </c>
      <c r="N1014" s="3">
        <v>69.99</v>
      </c>
      <c r="O1014" s="2" t="s">
        <v>223</v>
      </c>
      <c r="P1014" s="2" t="s">
        <v>2226</v>
      </c>
      <c r="Q1014" s="2" t="s">
        <v>225</v>
      </c>
      <c r="R1014" s="2" t="s">
        <v>226</v>
      </c>
      <c r="S1014" s="2" t="s">
        <v>5794</v>
      </c>
      <c r="T1014" s="2" t="s">
        <v>2721</v>
      </c>
      <c r="U1014" s="2" t="s">
        <v>489</v>
      </c>
      <c r="V1014" s="2" t="s">
        <v>230</v>
      </c>
      <c r="W1014" s="2" t="s">
        <v>231</v>
      </c>
      <c r="X1014" s="2" t="s">
        <v>1352</v>
      </c>
      <c r="Y1014" s="2" t="s">
        <v>260</v>
      </c>
      <c r="Z1014" s="4">
        <v>180</v>
      </c>
      <c r="AA1014" s="4">
        <f>=ROUNDDOWN({0},0)</f>
      </c>
      <c r="AB1014" s="5"/>
      <c r="AC1014" s="2" t="s">
        <v>1163</v>
      </c>
      <c r="AD1014" s="4">
        <v>160</v>
      </c>
      <c r="AE1014" s="4">
        <v>160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>
        <v>5</v>
      </c>
      <c r="AW1014" s="8">
        <v>215.28</v>
      </c>
      <c r="AX1014" s="4" t="s">
        <v>226</v>
      </c>
      <c r="AY1014" s="8" t="s">
        <v>226</v>
      </c>
      <c r="AZ1014" s="7" t="s">
        <v>226</v>
      </c>
      <c r="BA1014" s="7" t="s">
        <v>226</v>
      </c>
      <c r="BB1014" s="7"/>
      <c r="BC1014" s="4">
        <v>8</v>
      </c>
      <c r="BD1014" s="8">
        <v>335.25</v>
      </c>
      <c r="BE1014" s="4" t="s">
        <v>226</v>
      </c>
      <c r="BF1014" s="8" t="s">
        <v>226</v>
      </c>
      <c r="BG1014" s="7" t="s">
        <v>226</v>
      </c>
      <c r="BH1014" s="7" t="s">
        <v>226</v>
      </c>
      <c r="BI1014" s="7">
        <v>0.6421</v>
      </c>
      <c r="BJ1014" s="4"/>
      <c r="BK1014" s="8"/>
      <c r="BL1014" s="2" t="s">
        <v>226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949</v>
      </c>
      <c r="BV1014" s="2" t="s">
        <v>223</v>
      </c>
      <c r="BW1014" s="2" t="s">
        <v>226</v>
      </c>
      <c r="BX1014" s="2" t="s">
        <v>226</v>
      </c>
      <c r="BY1014" s="2" t="s">
        <v>238</v>
      </c>
      <c r="BZ1014" s="2" t="s">
        <v>226</v>
      </c>
      <c r="CA1014" s="4"/>
      <c r="CB1014" s="8"/>
      <c r="CC1014" s="4"/>
      <c r="CD1014" s="8"/>
      <c r="CE1014" s="7"/>
      <c r="CF1014" s="7"/>
      <c r="CG1014" s="2" t="s">
        <v>448</v>
      </c>
      <c r="CH1014" s="2" t="s">
        <v>223</v>
      </c>
      <c r="CI1014" s="2" t="s">
        <v>226</v>
      </c>
      <c r="CJ1014" s="2" t="s">
        <v>226</v>
      </c>
      <c r="CK1014" s="2" t="s">
        <v>238</v>
      </c>
      <c r="CL1014" s="2" t="s">
        <v>226</v>
      </c>
      <c r="CM1014" s="4"/>
      <c r="CN1014" s="8"/>
      <c r="CO1014" s="4"/>
      <c r="CP1014" s="8"/>
      <c r="CQ1014" s="7"/>
      <c r="CR1014" s="7"/>
      <c r="CS1014" s="2" t="s">
        <v>239</v>
      </c>
      <c r="CT1014" s="2" t="s">
        <v>223</v>
      </c>
      <c r="CU1014" s="2" t="s">
        <v>2406</v>
      </c>
      <c r="CV1014" s="2" t="s">
        <v>226</v>
      </c>
      <c r="CW1014" s="2" t="s">
        <v>238</v>
      </c>
      <c r="CX1014" s="2" t="s">
        <v>226</v>
      </c>
      <c r="CY1014" s="4"/>
      <c r="CZ1014" s="8"/>
      <c r="DA1014" s="4"/>
      <c r="DB1014" s="8"/>
      <c r="DC1014" s="7"/>
      <c r="DD1014" s="7"/>
      <c r="DE1014" s="2" t="s">
        <v>236</v>
      </c>
      <c r="DF1014" s="2" t="s">
        <v>223</v>
      </c>
      <c r="DG1014" s="2" t="s">
        <v>226</v>
      </c>
      <c r="DH1014" s="2" t="s">
        <v>226</v>
      </c>
      <c r="DI1014" s="2" t="s">
        <v>238</v>
      </c>
      <c r="DJ1014" s="2" t="s">
        <v>226</v>
      </c>
      <c r="DK1014" s="4"/>
      <c r="DL1014" s="8"/>
      <c r="DM1014" s="4"/>
      <c r="DN1014" s="8"/>
      <c r="DO1014" s="7"/>
      <c r="DP1014" s="7"/>
      <c r="DQ1014" s="2" t="s">
        <v>236</v>
      </c>
      <c r="DR1014" s="2" t="s">
        <v>223</v>
      </c>
      <c r="DS1014" s="2" t="s">
        <v>226</v>
      </c>
      <c r="DT1014" s="2" t="s">
        <v>226</v>
      </c>
      <c r="DU1014" s="2" t="s">
        <v>238</v>
      </c>
      <c r="DV1014" s="2" t="s">
        <v>226</v>
      </c>
      <c r="DW1014" s="4"/>
      <c r="DX1014" s="8"/>
      <c r="DY1014" s="4"/>
      <c r="DZ1014" s="8"/>
      <c r="EA1014" s="7"/>
      <c r="EB1014" s="7"/>
      <c r="EC1014" s="2" t="s">
        <v>236</v>
      </c>
      <c r="ED1014" s="2" t="s">
        <v>223</v>
      </c>
      <c r="EE1014" s="2" t="s">
        <v>226</v>
      </c>
      <c r="EF1014" s="2" t="s">
        <v>226</v>
      </c>
      <c r="EG1014" s="2" t="s">
        <v>238</v>
      </c>
      <c r="EH1014" s="2" t="s">
        <v>226</v>
      </c>
      <c r="EI1014" s="4"/>
      <c r="EJ1014" s="8"/>
      <c r="EK1014" s="4"/>
      <c r="EL1014" s="8"/>
      <c r="EM1014" s="7"/>
      <c r="EN1014" s="7"/>
      <c r="EO1014" s="2" t="s">
        <v>239</v>
      </c>
      <c r="EP1014" s="2" t="s">
        <v>223</v>
      </c>
      <c r="EQ1014" s="2" t="s">
        <v>2229</v>
      </c>
      <c r="ER1014" s="2" t="s">
        <v>226</v>
      </c>
      <c r="ES1014" s="2" t="s">
        <v>238</v>
      </c>
      <c r="ET1014" s="2" t="s">
        <v>226</v>
      </c>
      <c r="EU1014" s="4"/>
      <c r="EV1014" s="8"/>
      <c r="EW1014" s="4"/>
      <c r="EX1014" s="8"/>
      <c r="EY1014" s="7"/>
      <c r="EZ1014" s="7"/>
      <c r="FA1014" s="2" t="s">
        <v>239</v>
      </c>
      <c r="FB1014" s="2" t="s">
        <v>223</v>
      </c>
      <c r="FC1014" s="2" t="s">
        <v>2229</v>
      </c>
      <c r="FD1014" s="2" t="s">
        <v>226</v>
      </c>
      <c r="FE1014" s="2" t="s">
        <v>238</v>
      </c>
      <c r="FF1014" s="2" t="s">
        <v>226</v>
      </c>
      <c r="FG1014" s="4"/>
      <c r="FH1014" s="8"/>
      <c r="FI1014" s="4"/>
      <c r="FJ1014" s="8"/>
      <c r="FK1014" s="7"/>
      <c r="FL1014" s="7"/>
      <c r="FM1014" s="2" t="s">
        <v>239</v>
      </c>
      <c r="FN1014" s="2" t="s">
        <v>223</v>
      </c>
      <c r="FO1014" s="2" t="s">
        <v>2229</v>
      </c>
      <c r="FP1014" s="2" t="s">
        <v>226</v>
      </c>
      <c r="FQ1014" s="2" t="s">
        <v>238</v>
      </c>
      <c r="FR1014" s="2" t="s">
        <v>226</v>
      </c>
      <c r="FS1014" s="4"/>
      <c r="FT1014" s="8"/>
      <c r="FU1014" s="4"/>
      <c r="FV1014" s="8"/>
      <c r="FW1014" s="7"/>
      <c r="FX1014" s="7"/>
      <c r="FY1014" s="2" t="s">
        <v>239</v>
      </c>
      <c r="FZ1014" s="2" t="s">
        <v>223</v>
      </c>
      <c r="GA1014" s="2" t="s">
        <v>2229</v>
      </c>
      <c r="GB1014" s="2" t="s">
        <v>226</v>
      </c>
      <c r="GC1014" s="2" t="s">
        <v>238</v>
      </c>
      <c r="GD1014" s="2" t="s">
        <v>226</v>
      </c>
      <c r="GE1014" s="4"/>
      <c r="GF1014" s="8"/>
      <c r="GG1014" s="4"/>
      <c r="GH1014" s="8"/>
      <c r="GI1014" s="7"/>
      <c r="GJ1014" s="7"/>
      <c r="GK1014" s="2" t="s">
        <v>252</v>
      </c>
      <c r="GL1014" s="2" t="s">
        <v>223</v>
      </c>
      <c r="GM1014" s="2" t="s">
        <v>226</v>
      </c>
      <c r="GN1014" s="2" t="s">
        <v>226</v>
      </c>
      <c r="GO1014" s="2" t="s">
        <v>238</v>
      </c>
      <c r="GP1014" s="2" t="s">
        <v>226</v>
      </c>
      <c r="GQ1014" s="4"/>
      <c r="GR1014" s="8"/>
      <c r="GS1014" s="4"/>
      <c r="GT1014" s="8"/>
      <c r="GU1014" s="7"/>
      <c r="GV1014" s="7"/>
      <c r="GW1014" s="2" t="s">
        <v>239</v>
      </c>
      <c r="GX1014" s="2" t="s">
        <v>223</v>
      </c>
      <c r="GY1014" s="2" t="s">
        <v>2229</v>
      </c>
      <c r="GZ1014" s="2" t="s">
        <v>226</v>
      </c>
      <c r="HA1014" s="2" t="s">
        <v>238</v>
      </c>
      <c r="HB1014" s="2" t="s">
        <v>226</v>
      </c>
      <c r="HC1014" s="4"/>
      <c r="HD1014" s="8"/>
      <c r="HE1014" s="4"/>
      <c r="HF1014" s="8"/>
      <c r="HG1014" s="7"/>
      <c r="HH1014" s="7"/>
      <c r="HI1014" s="2" t="s">
        <v>236</v>
      </c>
      <c r="HJ1014" s="2" t="s">
        <v>223</v>
      </c>
      <c r="HK1014" s="2" t="s">
        <v>226</v>
      </c>
      <c r="HL1014" s="2" t="s">
        <v>226</v>
      </c>
      <c r="HM1014" s="2" t="s">
        <v>238</v>
      </c>
      <c r="HN1014" s="2" t="s">
        <v>226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223</v>
      </c>
      <c r="HW1014" s="2" t="s">
        <v>226</v>
      </c>
      <c r="HX1014" s="2" t="s">
        <v>226</v>
      </c>
      <c r="HY1014" s="2" t="s">
        <v>238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252</v>
      </c>
      <c r="IH1014" s="2" t="s">
        <v>223</v>
      </c>
      <c r="II1014" s="2" t="s">
        <v>226</v>
      </c>
      <c r="IJ1014" s="2" t="s">
        <v>226</v>
      </c>
      <c r="IK1014" s="2" t="s">
        <v>238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252</v>
      </c>
      <c r="IT1014" s="2" t="s">
        <v>223</v>
      </c>
      <c r="IU1014" s="2" t="s">
        <v>226</v>
      </c>
      <c r="IV1014" s="2" t="s">
        <v>226</v>
      </c>
      <c r="IW1014" s="2" t="s">
        <v>238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949</v>
      </c>
      <c r="JF1014" s="2" t="s">
        <v>223</v>
      </c>
      <c r="JG1014" s="2" t="s">
        <v>226</v>
      </c>
      <c r="JH1014" s="2" t="s">
        <v>226</v>
      </c>
      <c r="JI1014" s="2" t="s">
        <v>238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252</v>
      </c>
      <c r="JR1014" s="2" t="s">
        <v>223</v>
      </c>
      <c r="JS1014" s="2" t="s">
        <v>226</v>
      </c>
      <c r="JT1014" s="2" t="s">
        <v>226</v>
      </c>
      <c r="JU1014" s="2" t="s">
        <v>238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223</v>
      </c>
      <c r="KE1014" s="2" t="s">
        <v>226</v>
      </c>
      <c r="KF1014" s="2" t="s">
        <v>226</v>
      </c>
      <c r="KG1014" s="2" t="s">
        <v>238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252</v>
      </c>
      <c r="KP1014" s="2" t="s">
        <v>223</v>
      </c>
      <c r="KQ1014" s="2" t="s">
        <v>226</v>
      </c>
      <c r="KR1014" s="2" t="s">
        <v>226</v>
      </c>
      <c r="KS1014" s="2" t="s">
        <v>238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252</v>
      </c>
      <c r="LB1014" s="2" t="s">
        <v>223</v>
      </c>
      <c r="LC1014" s="2" t="s">
        <v>226</v>
      </c>
      <c r="LD1014" s="2" t="s">
        <v>226</v>
      </c>
      <c r="LE1014" s="2" t="s">
        <v>238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252</v>
      </c>
      <c r="LN1014" s="2" t="s">
        <v>223</v>
      </c>
      <c r="LO1014" s="2" t="s">
        <v>226</v>
      </c>
      <c r="LP1014" s="2" t="s">
        <v>226</v>
      </c>
      <c r="LQ1014" s="2" t="s">
        <v>238</v>
      </c>
      <c r="LR1014" s="2" t="s">
        <v>226</v>
      </c>
      <c r="LS1014" s="4"/>
      <c r="LT1014" s="8"/>
      <c r="LU1014" s="4"/>
      <c r="LV1014" s="8"/>
      <c r="LW1014" s="7"/>
      <c r="LX1014" s="7"/>
      <c r="LY1014" s="2" t="s">
        <v>252</v>
      </c>
      <c r="LZ1014" s="2" t="s">
        <v>223</v>
      </c>
      <c r="MA1014" s="2" t="s">
        <v>226</v>
      </c>
      <c r="MB1014" s="2" t="s">
        <v>226</v>
      </c>
      <c r="MC1014" s="2" t="s">
        <v>238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252</v>
      </c>
      <c r="ML1014" s="2" t="s">
        <v>223</v>
      </c>
      <c r="MM1014" s="2" t="s">
        <v>226</v>
      </c>
      <c r="MN1014" s="2" t="s">
        <v>226</v>
      </c>
      <c r="MO1014" s="2" t="s">
        <v>238</v>
      </c>
      <c r="MP1014" s="2" t="s">
        <v>226</v>
      </c>
      <c r="MQ1014" s="4"/>
      <c r="MR1014" s="8"/>
      <c r="MS1014" s="4"/>
      <c r="MT1014" s="8"/>
      <c r="MU1014" s="7"/>
      <c r="MV1014" s="7"/>
      <c r="MW1014" s="2" t="s">
        <v>236</v>
      </c>
      <c r="MX1014" s="2" t="s">
        <v>223</v>
      </c>
      <c r="MY1014" s="2" t="s">
        <v>226</v>
      </c>
      <c r="MZ1014" s="2" t="s">
        <v>226</v>
      </c>
      <c r="NA1014" s="2" t="s">
        <v>238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226</v>
      </c>
      <c r="NJ1014" s="2" t="s">
        <v>226</v>
      </c>
      <c r="NK1014" s="2" t="s">
        <v>226</v>
      </c>
      <c r="NL1014" s="2" t="s">
        <v>226</v>
      </c>
      <c r="NM1014" s="2" t="s">
        <v>226</v>
      </c>
      <c r="NN1014" s="2" t="s">
        <v>226</v>
      </c>
      <c r="NO1014" s="4"/>
      <c r="NP1014" s="8"/>
      <c r="NQ1014" s="4"/>
      <c r="NR1014" s="8"/>
      <c r="NS1014" s="7"/>
      <c r="NT1014" s="7"/>
      <c r="NU1014" s="2" t="s">
        <v>252</v>
      </c>
      <c r="NV1014" s="2" t="s">
        <v>223</v>
      </c>
      <c r="NW1014" s="2" t="s">
        <v>226</v>
      </c>
      <c r="NX1014" s="2" t="s">
        <v>226</v>
      </c>
      <c r="NY1014" s="2" t="s">
        <v>238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252</v>
      </c>
      <c r="OH1014" s="2" t="s">
        <v>223</v>
      </c>
      <c r="OI1014" s="2" t="s">
        <v>226</v>
      </c>
      <c r="OJ1014" s="2" t="s">
        <v>226</v>
      </c>
      <c r="OK1014" s="2" t="s">
        <v>238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252</v>
      </c>
      <c r="OT1014" s="2" t="s">
        <v>223</v>
      </c>
      <c r="OU1014" s="2" t="s">
        <v>226</v>
      </c>
      <c r="OV1014" s="2" t="s">
        <v>226</v>
      </c>
      <c r="OW1014" s="2" t="s">
        <v>238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252</v>
      </c>
      <c r="PF1014" s="2" t="s">
        <v>223</v>
      </c>
      <c r="PG1014" s="2" t="s">
        <v>226</v>
      </c>
      <c r="PH1014" s="2" t="s">
        <v>226</v>
      </c>
      <c r="PI1014" s="2" t="s">
        <v>238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226</v>
      </c>
      <c r="PR1014" s="2" t="s">
        <v>226</v>
      </c>
      <c r="PS1014" s="2" t="s">
        <v>226</v>
      </c>
      <c r="PT1014" s="2" t="s">
        <v>226</v>
      </c>
      <c r="PU1014" s="2" t="s">
        <v>226</v>
      </c>
      <c r="PV1014" s="2" t="s">
        <v>226</v>
      </c>
      <c r="PW1014" s="4"/>
      <c r="PX1014" s="8"/>
      <c r="PY1014" s="4"/>
      <c r="PZ1014" s="8"/>
      <c r="QA1014" s="7"/>
      <c r="QB1014" s="7"/>
      <c r="QC1014" s="2" t="s">
        <v>226</v>
      </c>
      <c r="QD1014" s="2" t="s">
        <v>226</v>
      </c>
      <c r="QE1014" s="2" t="s">
        <v>226</v>
      </c>
      <c r="QF1014" s="2" t="s">
        <v>226</v>
      </c>
      <c r="QG1014" s="2" t="s">
        <v>226</v>
      </c>
      <c r="QH1014" s="2" t="s">
        <v>226</v>
      </c>
      <c r="QI1014" s="4"/>
      <c r="QJ1014" s="8"/>
      <c r="QK1014" s="4"/>
      <c r="QL1014" s="8"/>
      <c r="QM1014" s="7"/>
      <c r="QN1014" s="7"/>
      <c r="QO1014" s="2" t="s">
        <v>252</v>
      </c>
      <c r="QP1014" s="2" t="s">
        <v>223</v>
      </c>
      <c r="QQ1014" s="2" t="s">
        <v>226</v>
      </c>
      <c r="QR1014" s="2" t="s">
        <v>226</v>
      </c>
      <c r="QS1014" s="2" t="s">
        <v>238</v>
      </c>
      <c r="QT1014" s="2" t="s">
        <v>226</v>
      </c>
      <c r="QU1014" s="4"/>
      <c r="QV1014" s="8"/>
      <c r="QW1014" s="4"/>
      <c r="QX1014" s="8"/>
      <c r="QY1014" s="7"/>
      <c r="QZ1014" s="7"/>
      <c r="RA1014" s="2" t="s">
        <v>266</v>
      </c>
      <c r="RB1014" s="2" t="s">
        <v>223</v>
      </c>
      <c r="RC1014" s="2" t="s">
        <v>226</v>
      </c>
      <c r="RD1014" s="2" t="s">
        <v>226</v>
      </c>
      <c r="RE1014" s="2" t="s">
        <v>238</v>
      </c>
      <c r="RF1014" s="2" t="s">
        <v>226</v>
      </c>
      <c r="RG1014" s="4"/>
      <c r="RH1014" s="8"/>
      <c r="RI1014" s="4"/>
      <c r="RJ1014" s="8"/>
      <c r="RK1014" s="7"/>
      <c r="RL1014" s="7"/>
      <c r="RM1014" s="2" t="s">
        <v>252</v>
      </c>
      <c r="RN1014" s="2" t="s">
        <v>223</v>
      </c>
      <c r="RO1014" s="2" t="s">
        <v>226</v>
      </c>
      <c r="RP1014" s="2" t="s">
        <v>226</v>
      </c>
      <c r="RQ1014" s="2" t="s">
        <v>238</v>
      </c>
      <c r="RR1014" s="2" t="s">
        <v>226</v>
      </c>
      <c r="RS1014" s="4"/>
      <c r="RT1014" s="8"/>
      <c r="RU1014" s="4"/>
      <c r="RV1014" s="8"/>
      <c r="RW1014" s="7"/>
      <c r="RX1014" s="7"/>
      <c r="RY1014" s="2" t="s">
        <v>226</v>
      </c>
      <c r="RZ1014" s="2" t="s">
        <v>226</v>
      </c>
      <c r="SA1014" s="2" t="s">
        <v>226</v>
      </c>
      <c r="SB1014" s="2" t="s">
        <v>226</v>
      </c>
      <c r="SC1014" s="2" t="s">
        <v>226</v>
      </c>
      <c r="SD1014" s="2" t="s">
        <v>226</v>
      </c>
      <c r="SE1014" s="4">
        <v>180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>
        <v>160</v>
      </c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</row>
    <row r="1015">
      <c r="A1015" s="2" t="s">
        <v>5795</v>
      </c>
      <c r="B1015" s="2" t="s">
        <v>577</v>
      </c>
      <c r="C1015" s="2" t="s">
        <v>5194</v>
      </c>
      <c r="D1015" s="2" t="s">
        <v>3985</v>
      </c>
      <c r="E1015" s="2" t="s">
        <v>4118</v>
      </c>
      <c r="F1015" s="2" t="s">
        <v>5791</v>
      </c>
      <c r="G1015" s="2" t="s">
        <v>3373</v>
      </c>
      <c r="H1015" s="2" t="s">
        <v>5792</v>
      </c>
      <c r="I1015" s="2" t="s">
        <v>5793</v>
      </c>
      <c r="J1015" s="2" t="s">
        <v>268</v>
      </c>
      <c r="K1015" s="2" t="s">
        <v>222</v>
      </c>
      <c r="L1015" s="3">
        <v>38.09</v>
      </c>
      <c r="M1015" s="3">
        <v>39.99</v>
      </c>
      <c r="N1015" s="3">
        <v>79.99</v>
      </c>
      <c r="O1015" s="2" t="s">
        <v>223</v>
      </c>
      <c r="P1015" s="2" t="s">
        <v>2226</v>
      </c>
      <c r="Q1015" s="2" t="s">
        <v>225</v>
      </c>
      <c r="R1015" s="2" t="s">
        <v>226</v>
      </c>
      <c r="S1015" s="2" t="s">
        <v>5794</v>
      </c>
      <c r="T1015" s="2" t="s">
        <v>2721</v>
      </c>
      <c r="U1015" s="2" t="s">
        <v>489</v>
      </c>
      <c r="V1015" s="2" t="s">
        <v>230</v>
      </c>
      <c r="W1015" s="2" t="s">
        <v>231</v>
      </c>
      <c r="X1015" s="2" t="s">
        <v>1352</v>
      </c>
      <c r="Y1015" s="2" t="s">
        <v>260</v>
      </c>
      <c r="Z1015" s="4">
        <v>211</v>
      </c>
      <c r="AA1015" s="4">
        <f>=ROUNDDOWN(175.833333333333,0)</f>
      </c>
      <c r="AB1015" s="5">
        <v>1.2</v>
      </c>
      <c r="AC1015" s="2" t="s">
        <v>1163</v>
      </c>
      <c r="AD1015" s="4">
        <v>220</v>
      </c>
      <c r="AE1015" s="4">
        <v>220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>
        <v>5</v>
      </c>
      <c r="AQ1015" s="8">
        <v>215.28</v>
      </c>
      <c r="AR1015" s="4"/>
      <c r="AS1015" s="8"/>
      <c r="AT1015" s="7"/>
      <c r="AU1015" s="7"/>
      <c r="AV1015" s="4" t="s">
        <v>226</v>
      </c>
      <c r="AW1015" s="8" t="s">
        <v>226</v>
      </c>
      <c r="AX1015" s="4" t="s">
        <v>226</v>
      </c>
      <c r="AY1015" s="8" t="s">
        <v>226</v>
      </c>
      <c r="AZ1015" s="7" t="s">
        <v>226</v>
      </c>
      <c r="BA1015" s="7" t="s">
        <v>226</v>
      </c>
      <c r="BB1015" s="7">
        <v>1</v>
      </c>
      <c r="BC1015" s="4" t="s">
        <v>226</v>
      </c>
      <c r="BD1015" s="8" t="s">
        <v>226</v>
      </c>
      <c r="BE1015" s="4" t="s">
        <v>226</v>
      </c>
      <c r="BF1015" s="8" t="s">
        <v>226</v>
      </c>
      <c r="BG1015" s="7" t="s">
        <v>226</v>
      </c>
      <c r="BH1015" s="7" t="s">
        <v>226</v>
      </c>
      <c r="BI1015" s="7" t="s">
        <v>226</v>
      </c>
      <c r="BJ1015" s="4">
        <v>5</v>
      </c>
      <c r="BK1015" s="8">
        <v>215.28</v>
      </c>
      <c r="BL1015" s="2" t="s">
        <v>5796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949</v>
      </c>
      <c r="BV1015" s="2" t="s">
        <v>223</v>
      </c>
      <c r="BW1015" s="2" t="s">
        <v>226</v>
      </c>
      <c r="BX1015" s="2" t="s">
        <v>226</v>
      </c>
      <c r="BY1015" s="2" t="s">
        <v>238</v>
      </c>
      <c r="BZ1015" s="2" t="s">
        <v>226</v>
      </c>
      <c r="CA1015" s="4"/>
      <c r="CB1015" s="8"/>
      <c r="CC1015" s="4"/>
      <c r="CD1015" s="8"/>
      <c r="CE1015" s="7"/>
      <c r="CF1015" s="7"/>
      <c r="CG1015" s="2" t="s">
        <v>448</v>
      </c>
      <c r="CH1015" s="2" t="s">
        <v>223</v>
      </c>
      <c r="CI1015" s="2" t="s">
        <v>226</v>
      </c>
      <c r="CJ1015" s="2" t="s">
        <v>226</v>
      </c>
      <c r="CK1015" s="2" t="s">
        <v>238</v>
      </c>
      <c r="CL1015" s="2" t="s">
        <v>226</v>
      </c>
      <c r="CM1015" s="4"/>
      <c r="CN1015" s="8"/>
      <c r="CO1015" s="4"/>
      <c r="CP1015" s="8"/>
      <c r="CQ1015" s="7"/>
      <c r="CR1015" s="7"/>
      <c r="CS1015" s="2" t="s">
        <v>239</v>
      </c>
      <c r="CT1015" s="2" t="s">
        <v>223</v>
      </c>
      <c r="CU1015" s="2" t="s">
        <v>2406</v>
      </c>
      <c r="CV1015" s="2" t="s">
        <v>226</v>
      </c>
      <c r="CW1015" s="2" t="s">
        <v>238</v>
      </c>
      <c r="CX1015" s="2" t="s">
        <v>226</v>
      </c>
      <c r="CY1015" s="4"/>
      <c r="CZ1015" s="8"/>
      <c r="DA1015" s="4"/>
      <c r="DB1015" s="8"/>
      <c r="DC1015" s="7"/>
      <c r="DD1015" s="7"/>
      <c r="DE1015" s="2" t="s">
        <v>236</v>
      </c>
      <c r="DF1015" s="2" t="s">
        <v>223</v>
      </c>
      <c r="DG1015" s="2" t="s">
        <v>226</v>
      </c>
      <c r="DH1015" s="2" t="s">
        <v>226</v>
      </c>
      <c r="DI1015" s="2" t="s">
        <v>238</v>
      </c>
      <c r="DJ1015" s="2" t="s">
        <v>226</v>
      </c>
      <c r="DK1015" s="4"/>
      <c r="DL1015" s="8"/>
      <c r="DM1015" s="4"/>
      <c r="DN1015" s="8"/>
      <c r="DO1015" s="7"/>
      <c r="DP1015" s="7"/>
      <c r="DQ1015" s="2" t="s">
        <v>236</v>
      </c>
      <c r="DR1015" s="2" t="s">
        <v>223</v>
      </c>
      <c r="DS1015" s="2" t="s">
        <v>226</v>
      </c>
      <c r="DT1015" s="2" t="s">
        <v>226</v>
      </c>
      <c r="DU1015" s="2" t="s">
        <v>238</v>
      </c>
      <c r="DV1015" s="2" t="s">
        <v>226</v>
      </c>
      <c r="DW1015" s="4"/>
      <c r="DX1015" s="8"/>
      <c r="DY1015" s="4"/>
      <c r="DZ1015" s="8"/>
      <c r="EA1015" s="7"/>
      <c r="EB1015" s="7"/>
      <c r="EC1015" s="2" t="s">
        <v>236</v>
      </c>
      <c r="ED1015" s="2" t="s">
        <v>223</v>
      </c>
      <c r="EE1015" s="2" t="s">
        <v>226</v>
      </c>
      <c r="EF1015" s="2" t="s">
        <v>226</v>
      </c>
      <c r="EG1015" s="2" t="s">
        <v>238</v>
      </c>
      <c r="EH1015" s="2" t="s">
        <v>226</v>
      </c>
      <c r="EI1015" s="4"/>
      <c r="EJ1015" s="8"/>
      <c r="EK1015" s="4"/>
      <c r="EL1015" s="8"/>
      <c r="EM1015" s="7"/>
      <c r="EN1015" s="7"/>
      <c r="EO1015" s="2" t="s">
        <v>239</v>
      </c>
      <c r="EP1015" s="2" t="s">
        <v>223</v>
      </c>
      <c r="EQ1015" s="2" t="s">
        <v>2229</v>
      </c>
      <c r="ER1015" s="2" t="s">
        <v>226</v>
      </c>
      <c r="ES1015" s="2" t="s">
        <v>238</v>
      </c>
      <c r="ET1015" s="2" t="s">
        <v>226</v>
      </c>
      <c r="EU1015" s="4">
        <v>4</v>
      </c>
      <c r="EV1015" s="8">
        <v>173.29</v>
      </c>
      <c r="EW1015" s="4"/>
      <c r="EX1015" s="8"/>
      <c r="EY1015" s="7"/>
      <c r="EZ1015" s="7"/>
      <c r="FA1015" s="2" t="s">
        <v>239</v>
      </c>
      <c r="FB1015" s="2" t="s">
        <v>223</v>
      </c>
      <c r="FC1015" s="2" t="s">
        <v>2229</v>
      </c>
      <c r="FD1015" s="2" t="s">
        <v>2229</v>
      </c>
      <c r="FE1015" s="2" t="s">
        <v>238</v>
      </c>
      <c r="FF1015" s="2" t="s">
        <v>226</v>
      </c>
      <c r="FG1015" s="4"/>
      <c r="FH1015" s="8"/>
      <c r="FI1015" s="4"/>
      <c r="FJ1015" s="8"/>
      <c r="FK1015" s="7"/>
      <c r="FL1015" s="7"/>
      <c r="FM1015" s="2" t="s">
        <v>239</v>
      </c>
      <c r="FN1015" s="2" t="s">
        <v>223</v>
      </c>
      <c r="FO1015" s="2" t="s">
        <v>2229</v>
      </c>
      <c r="FP1015" s="2" t="s">
        <v>226</v>
      </c>
      <c r="FQ1015" s="2" t="s">
        <v>238</v>
      </c>
      <c r="FR1015" s="2" t="s">
        <v>226</v>
      </c>
      <c r="FS1015" s="4"/>
      <c r="FT1015" s="8"/>
      <c r="FU1015" s="4"/>
      <c r="FV1015" s="8"/>
      <c r="FW1015" s="7"/>
      <c r="FX1015" s="7"/>
      <c r="FY1015" s="2" t="s">
        <v>239</v>
      </c>
      <c r="FZ1015" s="2" t="s">
        <v>223</v>
      </c>
      <c r="GA1015" s="2" t="s">
        <v>2229</v>
      </c>
      <c r="GB1015" s="2" t="s">
        <v>226</v>
      </c>
      <c r="GC1015" s="2" t="s">
        <v>238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252</v>
      </c>
      <c r="GL1015" s="2" t="s">
        <v>223</v>
      </c>
      <c r="GM1015" s="2" t="s">
        <v>226</v>
      </c>
      <c r="GN1015" s="2" t="s">
        <v>226</v>
      </c>
      <c r="GO1015" s="2" t="s">
        <v>238</v>
      </c>
      <c r="GP1015" s="2" t="s">
        <v>226</v>
      </c>
      <c r="GQ1015" s="4">
        <v>1</v>
      </c>
      <c r="GR1015" s="8">
        <v>41.99</v>
      </c>
      <c r="GS1015" s="4"/>
      <c r="GT1015" s="8"/>
      <c r="GU1015" s="7"/>
      <c r="GV1015" s="7"/>
      <c r="GW1015" s="2" t="s">
        <v>239</v>
      </c>
      <c r="GX1015" s="2" t="s">
        <v>223</v>
      </c>
      <c r="GY1015" s="2" t="s">
        <v>2229</v>
      </c>
      <c r="GZ1015" s="2" t="s">
        <v>2406</v>
      </c>
      <c r="HA1015" s="2" t="s">
        <v>238</v>
      </c>
      <c r="HB1015" s="2" t="s">
        <v>226</v>
      </c>
      <c r="HC1015" s="4"/>
      <c r="HD1015" s="8"/>
      <c r="HE1015" s="4"/>
      <c r="HF1015" s="8"/>
      <c r="HG1015" s="7"/>
      <c r="HH1015" s="7"/>
      <c r="HI1015" s="2" t="s">
        <v>236</v>
      </c>
      <c r="HJ1015" s="2" t="s">
        <v>223</v>
      </c>
      <c r="HK1015" s="2" t="s">
        <v>226</v>
      </c>
      <c r="HL1015" s="2" t="s">
        <v>226</v>
      </c>
      <c r="HM1015" s="2" t="s">
        <v>238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236</v>
      </c>
      <c r="HV1015" s="2" t="s">
        <v>223</v>
      </c>
      <c r="HW1015" s="2" t="s">
        <v>226</v>
      </c>
      <c r="HX1015" s="2" t="s">
        <v>226</v>
      </c>
      <c r="HY1015" s="2" t="s">
        <v>238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252</v>
      </c>
      <c r="IH1015" s="2" t="s">
        <v>223</v>
      </c>
      <c r="II1015" s="2" t="s">
        <v>226</v>
      </c>
      <c r="IJ1015" s="2" t="s">
        <v>226</v>
      </c>
      <c r="IK1015" s="2" t="s">
        <v>238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252</v>
      </c>
      <c r="IT1015" s="2" t="s">
        <v>223</v>
      </c>
      <c r="IU1015" s="2" t="s">
        <v>226</v>
      </c>
      <c r="IV1015" s="2" t="s">
        <v>226</v>
      </c>
      <c r="IW1015" s="2" t="s">
        <v>238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949</v>
      </c>
      <c r="JF1015" s="2" t="s">
        <v>223</v>
      </c>
      <c r="JG1015" s="2" t="s">
        <v>226</v>
      </c>
      <c r="JH1015" s="2" t="s">
        <v>226</v>
      </c>
      <c r="JI1015" s="2" t="s">
        <v>238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252</v>
      </c>
      <c r="JR1015" s="2" t="s">
        <v>223</v>
      </c>
      <c r="JS1015" s="2" t="s">
        <v>226</v>
      </c>
      <c r="JT1015" s="2" t="s">
        <v>226</v>
      </c>
      <c r="JU1015" s="2" t="s">
        <v>238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223</v>
      </c>
      <c r="KE1015" s="2" t="s">
        <v>226</v>
      </c>
      <c r="KF1015" s="2" t="s">
        <v>226</v>
      </c>
      <c r="KG1015" s="2" t="s">
        <v>238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252</v>
      </c>
      <c r="KP1015" s="2" t="s">
        <v>223</v>
      </c>
      <c r="KQ1015" s="2" t="s">
        <v>226</v>
      </c>
      <c r="KR1015" s="2" t="s">
        <v>226</v>
      </c>
      <c r="KS1015" s="2" t="s">
        <v>238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252</v>
      </c>
      <c r="LB1015" s="2" t="s">
        <v>223</v>
      </c>
      <c r="LC1015" s="2" t="s">
        <v>226</v>
      </c>
      <c r="LD1015" s="2" t="s">
        <v>226</v>
      </c>
      <c r="LE1015" s="2" t="s">
        <v>238</v>
      </c>
      <c r="LF1015" s="2" t="s">
        <v>226</v>
      </c>
      <c r="LG1015" s="4"/>
      <c r="LH1015" s="8"/>
      <c r="LI1015" s="4"/>
      <c r="LJ1015" s="8"/>
      <c r="LK1015" s="7"/>
      <c r="LL1015" s="7"/>
      <c r="LM1015" s="2" t="s">
        <v>252</v>
      </c>
      <c r="LN1015" s="2" t="s">
        <v>223</v>
      </c>
      <c r="LO1015" s="2" t="s">
        <v>226</v>
      </c>
      <c r="LP1015" s="2" t="s">
        <v>226</v>
      </c>
      <c r="LQ1015" s="2" t="s">
        <v>238</v>
      </c>
      <c r="LR1015" s="2" t="s">
        <v>226</v>
      </c>
      <c r="LS1015" s="4"/>
      <c r="LT1015" s="8"/>
      <c r="LU1015" s="4"/>
      <c r="LV1015" s="8"/>
      <c r="LW1015" s="7"/>
      <c r="LX1015" s="7"/>
      <c r="LY1015" s="2" t="s">
        <v>252</v>
      </c>
      <c r="LZ1015" s="2" t="s">
        <v>223</v>
      </c>
      <c r="MA1015" s="2" t="s">
        <v>226</v>
      </c>
      <c r="MB1015" s="2" t="s">
        <v>226</v>
      </c>
      <c r="MC1015" s="2" t="s">
        <v>238</v>
      </c>
      <c r="MD1015" s="2" t="s">
        <v>226</v>
      </c>
      <c r="ME1015" s="4"/>
      <c r="MF1015" s="8"/>
      <c r="MG1015" s="4"/>
      <c r="MH1015" s="8"/>
      <c r="MI1015" s="7"/>
      <c r="MJ1015" s="7"/>
      <c r="MK1015" s="2" t="s">
        <v>252</v>
      </c>
      <c r="ML1015" s="2" t="s">
        <v>223</v>
      </c>
      <c r="MM1015" s="2" t="s">
        <v>226</v>
      </c>
      <c r="MN1015" s="2" t="s">
        <v>226</v>
      </c>
      <c r="MO1015" s="2" t="s">
        <v>238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236</v>
      </c>
      <c r="MX1015" s="2" t="s">
        <v>223</v>
      </c>
      <c r="MY1015" s="2" t="s">
        <v>226</v>
      </c>
      <c r="MZ1015" s="2" t="s">
        <v>226</v>
      </c>
      <c r="NA1015" s="2" t="s">
        <v>238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226</v>
      </c>
      <c r="NJ1015" s="2" t="s">
        <v>226</v>
      </c>
      <c r="NK1015" s="2" t="s">
        <v>226</v>
      </c>
      <c r="NL1015" s="2" t="s">
        <v>226</v>
      </c>
      <c r="NM1015" s="2" t="s">
        <v>226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252</v>
      </c>
      <c r="NV1015" s="2" t="s">
        <v>223</v>
      </c>
      <c r="NW1015" s="2" t="s">
        <v>226</v>
      </c>
      <c r="NX1015" s="2" t="s">
        <v>226</v>
      </c>
      <c r="NY1015" s="2" t="s">
        <v>238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252</v>
      </c>
      <c r="OH1015" s="2" t="s">
        <v>223</v>
      </c>
      <c r="OI1015" s="2" t="s">
        <v>226</v>
      </c>
      <c r="OJ1015" s="2" t="s">
        <v>226</v>
      </c>
      <c r="OK1015" s="2" t="s">
        <v>238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252</v>
      </c>
      <c r="OT1015" s="2" t="s">
        <v>223</v>
      </c>
      <c r="OU1015" s="2" t="s">
        <v>226</v>
      </c>
      <c r="OV1015" s="2" t="s">
        <v>226</v>
      </c>
      <c r="OW1015" s="2" t="s">
        <v>238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252</v>
      </c>
      <c r="PF1015" s="2" t="s">
        <v>223</v>
      </c>
      <c r="PG1015" s="2" t="s">
        <v>226</v>
      </c>
      <c r="PH1015" s="2" t="s">
        <v>226</v>
      </c>
      <c r="PI1015" s="2" t="s">
        <v>238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226</v>
      </c>
      <c r="PR1015" s="2" t="s">
        <v>226</v>
      </c>
      <c r="PS1015" s="2" t="s">
        <v>226</v>
      </c>
      <c r="PT1015" s="2" t="s">
        <v>226</v>
      </c>
      <c r="PU1015" s="2" t="s">
        <v>226</v>
      </c>
      <c r="PV1015" s="2" t="s">
        <v>226</v>
      </c>
      <c r="PW1015" s="4"/>
      <c r="PX1015" s="8"/>
      <c r="PY1015" s="4"/>
      <c r="PZ1015" s="8"/>
      <c r="QA1015" s="7"/>
      <c r="QB1015" s="7"/>
      <c r="QC1015" s="2" t="s">
        <v>226</v>
      </c>
      <c r="QD1015" s="2" t="s">
        <v>226</v>
      </c>
      <c r="QE1015" s="2" t="s">
        <v>226</v>
      </c>
      <c r="QF1015" s="2" t="s">
        <v>226</v>
      </c>
      <c r="QG1015" s="2" t="s">
        <v>226</v>
      </c>
      <c r="QH1015" s="2" t="s">
        <v>226</v>
      </c>
      <c r="QI1015" s="4"/>
      <c r="QJ1015" s="8"/>
      <c r="QK1015" s="4"/>
      <c r="QL1015" s="8"/>
      <c r="QM1015" s="7"/>
      <c r="QN1015" s="7"/>
      <c r="QO1015" s="2" t="s">
        <v>252</v>
      </c>
      <c r="QP1015" s="2" t="s">
        <v>223</v>
      </c>
      <c r="QQ1015" s="2" t="s">
        <v>226</v>
      </c>
      <c r="QR1015" s="2" t="s">
        <v>226</v>
      </c>
      <c r="QS1015" s="2" t="s">
        <v>238</v>
      </c>
      <c r="QT1015" s="2" t="s">
        <v>226</v>
      </c>
      <c r="QU1015" s="4"/>
      <c r="QV1015" s="8"/>
      <c r="QW1015" s="4"/>
      <c r="QX1015" s="8"/>
      <c r="QY1015" s="7"/>
      <c r="QZ1015" s="7"/>
      <c r="RA1015" s="2" t="s">
        <v>266</v>
      </c>
      <c r="RB1015" s="2" t="s">
        <v>223</v>
      </c>
      <c r="RC1015" s="2" t="s">
        <v>226</v>
      </c>
      <c r="RD1015" s="2" t="s">
        <v>226</v>
      </c>
      <c r="RE1015" s="2" t="s">
        <v>238</v>
      </c>
      <c r="RF1015" s="2" t="s">
        <v>226</v>
      </c>
      <c r="RG1015" s="4"/>
      <c r="RH1015" s="8"/>
      <c r="RI1015" s="4"/>
      <c r="RJ1015" s="8"/>
      <c r="RK1015" s="7"/>
      <c r="RL1015" s="7"/>
      <c r="RM1015" s="2" t="s">
        <v>252</v>
      </c>
      <c r="RN1015" s="2" t="s">
        <v>223</v>
      </c>
      <c r="RO1015" s="2" t="s">
        <v>226</v>
      </c>
      <c r="RP1015" s="2" t="s">
        <v>226</v>
      </c>
      <c r="RQ1015" s="2" t="s">
        <v>238</v>
      </c>
      <c r="RR1015" s="2" t="s">
        <v>226</v>
      </c>
      <c r="RS1015" s="4"/>
      <c r="RT1015" s="8"/>
      <c r="RU1015" s="4"/>
      <c r="RV1015" s="8"/>
      <c r="RW1015" s="7"/>
      <c r="RX1015" s="7"/>
      <c r="RY1015" s="2" t="s">
        <v>226</v>
      </c>
      <c r="RZ1015" s="2" t="s">
        <v>226</v>
      </c>
      <c r="SA1015" s="2" t="s">
        <v>226</v>
      </c>
      <c r="SB1015" s="2" t="s">
        <v>226</v>
      </c>
      <c r="SC1015" s="2" t="s">
        <v>226</v>
      </c>
      <c r="SD1015" s="2" t="s">
        <v>226</v>
      </c>
      <c r="SE1015" s="4">
        <v>211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>
        <v>220</v>
      </c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</row>
    <row r="1016">
      <c r="A1016" s="2" t="s">
        <v>5797</v>
      </c>
      <c r="B1016" s="2" t="s">
        <v>577</v>
      </c>
      <c r="C1016" s="2" t="s">
        <v>5194</v>
      </c>
      <c r="D1016" s="2" t="s">
        <v>3985</v>
      </c>
      <c r="E1016" s="2" t="s">
        <v>4118</v>
      </c>
      <c r="F1016" s="2" t="s">
        <v>5791</v>
      </c>
      <c r="G1016" s="2" t="s">
        <v>3373</v>
      </c>
      <c r="H1016" s="2" t="s">
        <v>5792</v>
      </c>
      <c r="I1016" s="2" t="s">
        <v>5793</v>
      </c>
      <c r="J1016" s="2" t="s">
        <v>221</v>
      </c>
      <c r="K1016" s="2" t="s">
        <v>438</v>
      </c>
      <c r="L1016" s="3">
        <v>33.33</v>
      </c>
      <c r="M1016" s="3">
        <v>35</v>
      </c>
      <c r="N1016" s="3">
        <v>69.99</v>
      </c>
      <c r="O1016" s="2" t="s">
        <v>223</v>
      </c>
      <c r="P1016" s="2" t="s">
        <v>2226</v>
      </c>
      <c r="Q1016" s="2" t="s">
        <v>225</v>
      </c>
      <c r="R1016" s="2" t="s">
        <v>226</v>
      </c>
      <c r="S1016" s="2" t="s">
        <v>5798</v>
      </c>
      <c r="T1016" s="2" t="s">
        <v>2721</v>
      </c>
      <c r="U1016" s="2" t="s">
        <v>489</v>
      </c>
      <c r="V1016" s="2" t="s">
        <v>230</v>
      </c>
      <c r="W1016" s="2" t="s">
        <v>231</v>
      </c>
      <c r="X1016" s="2" t="s">
        <v>1352</v>
      </c>
      <c r="Y1016" s="2" t="s">
        <v>260</v>
      </c>
      <c r="Z1016" s="4">
        <v>178</v>
      </c>
      <c r="AA1016" s="4">
        <f>=ROUNDDOWN({0},0)</f>
      </c>
      <c r="AB1016" s="5"/>
      <c r="AC1016" s="2" t="s">
        <v>1163</v>
      </c>
      <c r="AD1016" s="4">
        <v>180</v>
      </c>
      <c r="AE1016" s="4">
        <v>180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>
        <v>3</v>
      </c>
      <c r="AW1016" s="8">
        <v>119.97</v>
      </c>
      <c r="AX1016" s="4" t="s">
        <v>226</v>
      </c>
      <c r="AY1016" s="8" t="s">
        <v>226</v>
      </c>
      <c r="AZ1016" s="7" t="s">
        <v>226</v>
      </c>
      <c r="BA1016" s="7" t="s">
        <v>226</v>
      </c>
      <c r="BB1016" s="7"/>
      <c r="BC1016" s="4" t="s">
        <v>226</v>
      </c>
      <c r="BD1016" s="8" t="s">
        <v>226</v>
      </c>
      <c r="BE1016" s="4" t="s">
        <v>226</v>
      </c>
      <c r="BF1016" s="8" t="s">
        <v>226</v>
      </c>
      <c r="BG1016" s="7" t="s">
        <v>226</v>
      </c>
      <c r="BH1016" s="7" t="s">
        <v>226</v>
      </c>
      <c r="BI1016" s="7">
        <v>0.3579</v>
      </c>
      <c r="BJ1016" s="4"/>
      <c r="BK1016" s="8"/>
      <c r="BL1016" s="2" t="s">
        <v>226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949</v>
      </c>
      <c r="BV1016" s="2" t="s">
        <v>223</v>
      </c>
      <c r="BW1016" s="2" t="s">
        <v>226</v>
      </c>
      <c r="BX1016" s="2" t="s">
        <v>226</v>
      </c>
      <c r="BY1016" s="2" t="s">
        <v>238</v>
      </c>
      <c r="BZ1016" s="2" t="s">
        <v>226</v>
      </c>
      <c r="CA1016" s="4"/>
      <c r="CB1016" s="8"/>
      <c r="CC1016" s="4"/>
      <c r="CD1016" s="8"/>
      <c r="CE1016" s="7"/>
      <c r="CF1016" s="7"/>
      <c r="CG1016" s="2" t="s">
        <v>448</v>
      </c>
      <c r="CH1016" s="2" t="s">
        <v>223</v>
      </c>
      <c r="CI1016" s="2" t="s">
        <v>226</v>
      </c>
      <c r="CJ1016" s="2" t="s">
        <v>226</v>
      </c>
      <c r="CK1016" s="2" t="s">
        <v>238</v>
      </c>
      <c r="CL1016" s="2" t="s">
        <v>226</v>
      </c>
      <c r="CM1016" s="4"/>
      <c r="CN1016" s="8"/>
      <c r="CO1016" s="4"/>
      <c r="CP1016" s="8"/>
      <c r="CQ1016" s="7"/>
      <c r="CR1016" s="7"/>
      <c r="CS1016" s="2" t="s">
        <v>239</v>
      </c>
      <c r="CT1016" s="2" t="s">
        <v>223</v>
      </c>
      <c r="CU1016" s="2" t="s">
        <v>2406</v>
      </c>
      <c r="CV1016" s="2" t="s">
        <v>226</v>
      </c>
      <c r="CW1016" s="2" t="s">
        <v>238</v>
      </c>
      <c r="CX1016" s="2" t="s">
        <v>226</v>
      </c>
      <c r="CY1016" s="4"/>
      <c r="CZ1016" s="8"/>
      <c r="DA1016" s="4"/>
      <c r="DB1016" s="8"/>
      <c r="DC1016" s="7"/>
      <c r="DD1016" s="7"/>
      <c r="DE1016" s="2" t="s">
        <v>236</v>
      </c>
      <c r="DF1016" s="2" t="s">
        <v>223</v>
      </c>
      <c r="DG1016" s="2" t="s">
        <v>226</v>
      </c>
      <c r="DH1016" s="2" t="s">
        <v>226</v>
      </c>
      <c r="DI1016" s="2" t="s">
        <v>238</v>
      </c>
      <c r="DJ1016" s="2" t="s">
        <v>226</v>
      </c>
      <c r="DK1016" s="4"/>
      <c r="DL1016" s="8"/>
      <c r="DM1016" s="4"/>
      <c r="DN1016" s="8"/>
      <c r="DO1016" s="7"/>
      <c r="DP1016" s="7"/>
      <c r="DQ1016" s="2" t="s">
        <v>236</v>
      </c>
      <c r="DR1016" s="2" t="s">
        <v>223</v>
      </c>
      <c r="DS1016" s="2" t="s">
        <v>226</v>
      </c>
      <c r="DT1016" s="2" t="s">
        <v>226</v>
      </c>
      <c r="DU1016" s="2" t="s">
        <v>238</v>
      </c>
      <c r="DV1016" s="2" t="s">
        <v>226</v>
      </c>
      <c r="DW1016" s="4"/>
      <c r="DX1016" s="8"/>
      <c r="DY1016" s="4"/>
      <c r="DZ1016" s="8"/>
      <c r="EA1016" s="7"/>
      <c r="EB1016" s="7"/>
      <c r="EC1016" s="2" t="s">
        <v>236</v>
      </c>
      <c r="ED1016" s="2" t="s">
        <v>223</v>
      </c>
      <c r="EE1016" s="2" t="s">
        <v>226</v>
      </c>
      <c r="EF1016" s="2" t="s">
        <v>226</v>
      </c>
      <c r="EG1016" s="2" t="s">
        <v>238</v>
      </c>
      <c r="EH1016" s="2" t="s">
        <v>226</v>
      </c>
      <c r="EI1016" s="4"/>
      <c r="EJ1016" s="8"/>
      <c r="EK1016" s="4"/>
      <c r="EL1016" s="8"/>
      <c r="EM1016" s="7"/>
      <c r="EN1016" s="7"/>
      <c r="EO1016" s="2" t="s">
        <v>239</v>
      </c>
      <c r="EP1016" s="2" t="s">
        <v>223</v>
      </c>
      <c r="EQ1016" s="2" t="s">
        <v>2229</v>
      </c>
      <c r="ER1016" s="2" t="s">
        <v>226</v>
      </c>
      <c r="ES1016" s="2" t="s">
        <v>238</v>
      </c>
      <c r="ET1016" s="2" t="s">
        <v>226</v>
      </c>
      <c r="EU1016" s="4"/>
      <c r="EV1016" s="8"/>
      <c r="EW1016" s="4"/>
      <c r="EX1016" s="8"/>
      <c r="EY1016" s="7"/>
      <c r="EZ1016" s="7"/>
      <c r="FA1016" s="2" t="s">
        <v>239</v>
      </c>
      <c r="FB1016" s="2" t="s">
        <v>223</v>
      </c>
      <c r="FC1016" s="2" t="s">
        <v>2229</v>
      </c>
      <c r="FD1016" s="2" t="s">
        <v>226</v>
      </c>
      <c r="FE1016" s="2" t="s">
        <v>238</v>
      </c>
      <c r="FF1016" s="2" t="s">
        <v>226</v>
      </c>
      <c r="FG1016" s="4"/>
      <c r="FH1016" s="8"/>
      <c r="FI1016" s="4"/>
      <c r="FJ1016" s="8"/>
      <c r="FK1016" s="7"/>
      <c r="FL1016" s="7"/>
      <c r="FM1016" s="2" t="s">
        <v>239</v>
      </c>
      <c r="FN1016" s="2" t="s">
        <v>223</v>
      </c>
      <c r="FO1016" s="2" t="s">
        <v>2229</v>
      </c>
      <c r="FP1016" s="2" t="s">
        <v>226</v>
      </c>
      <c r="FQ1016" s="2" t="s">
        <v>238</v>
      </c>
      <c r="FR1016" s="2" t="s">
        <v>226</v>
      </c>
      <c r="FS1016" s="4"/>
      <c r="FT1016" s="8"/>
      <c r="FU1016" s="4"/>
      <c r="FV1016" s="8"/>
      <c r="FW1016" s="7"/>
      <c r="FX1016" s="7"/>
      <c r="FY1016" s="2" t="s">
        <v>239</v>
      </c>
      <c r="FZ1016" s="2" t="s">
        <v>223</v>
      </c>
      <c r="GA1016" s="2" t="s">
        <v>2229</v>
      </c>
      <c r="GB1016" s="2" t="s">
        <v>226</v>
      </c>
      <c r="GC1016" s="2" t="s">
        <v>238</v>
      </c>
      <c r="GD1016" s="2" t="s">
        <v>226</v>
      </c>
      <c r="GE1016" s="4"/>
      <c r="GF1016" s="8"/>
      <c r="GG1016" s="4"/>
      <c r="GH1016" s="8"/>
      <c r="GI1016" s="7"/>
      <c r="GJ1016" s="7"/>
      <c r="GK1016" s="2" t="s">
        <v>252</v>
      </c>
      <c r="GL1016" s="2" t="s">
        <v>223</v>
      </c>
      <c r="GM1016" s="2" t="s">
        <v>226</v>
      </c>
      <c r="GN1016" s="2" t="s">
        <v>226</v>
      </c>
      <c r="GO1016" s="2" t="s">
        <v>238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239</v>
      </c>
      <c r="GX1016" s="2" t="s">
        <v>223</v>
      </c>
      <c r="GY1016" s="2" t="s">
        <v>2229</v>
      </c>
      <c r="GZ1016" s="2" t="s">
        <v>226</v>
      </c>
      <c r="HA1016" s="2" t="s">
        <v>238</v>
      </c>
      <c r="HB1016" s="2" t="s">
        <v>226</v>
      </c>
      <c r="HC1016" s="4"/>
      <c r="HD1016" s="8"/>
      <c r="HE1016" s="4"/>
      <c r="HF1016" s="8"/>
      <c r="HG1016" s="7"/>
      <c r="HH1016" s="7"/>
      <c r="HI1016" s="2" t="s">
        <v>236</v>
      </c>
      <c r="HJ1016" s="2" t="s">
        <v>223</v>
      </c>
      <c r="HK1016" s="2" t="s">
        <v>226</v>
      </c>
      <c r="HL1016" s="2" t="s">
        <v>226</v>
      </c>
      <c r="HM1016" s="2" t="s">
        <v>238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236</v>
      </c>
      <c r="HV1016" s="2" t="s">
        <v>223</v>
      </c>
      <c r="HW1016" s="2" t="s">
        <v>226</v>
      </c>
      <c r="HX1016" s="2" t="s">
        <v>226</v>
      </c>
      <c r="HY1016" s="2" t="s">
        <v>238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252</v>
      </c>
      <c r="IH1016" s="2" t="s">
        <v>223</v>
      </c>
      <c r="II1016" s="2" t="s">
        <v>226</v>
      </c>
      <c r="IJ1016" s="2" t="s">
        <v>226</v>
      </c>
      <c r="IK1016" s="2" t="s">
        <v>238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252</v>
      </c>
      <c r="IT1016" s="2" t="s">
        <v>223</v>
      </c>
      <c r="IU1016" s="2" t="s">
        <v>226</v>
      </c>
      <c r="IV1016" s="2" t="s">
        <v>226</v>
      </c>
      <c r="IW1016" s="2" t="s">
        <v>238</v>
      </c>
      <c r="IX1016" s="2" t="s">
        <v>226</v>
      </c>
      <c r="IY1016" s="4"/>
      <c r="IZ1016" s="8"/>
      <c r="JA1016" s="4"/>
      <c r="JB1016" s="8"/>
      <c r="JC1016" s="7"/>
      <c r="JD1016" s="7"/>
      <c r="JE1016" s="2" t="s">
        <v>949</v>
      </c>
      <c r="JF1016" s="2" t="s">
        <v>223</v>
      </c>
      <c r="JG1016" s="2" t="s">
        <v>226</v>
      </c>
      <c r="JH1016" s="2" t="s">
        <v>226</v>
      </c>
      <c r="JI1016" s="2" t="s">
        <v>238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252</v>
      </c>
      <c r="JR1016" s="2" t="s">
        <v>223</v>
      </c>
      <c r="JS1016" s="2" t="s">
        <v>226</v>
      </c>
      <c r="JT1016" s="2" t="s">
        <v>226</v>
      </c>
      <c r="JU1016" s="2" t="s">
        <v>238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223</v>
      </c>
      <c r="KE1016" s="2" t="s">
        <v>226</v>
      </c>
      <c r="KF1016" s="2" t="s">
        <v>226</v>
      </c>
      <c r="KG1016" s="2" t="s">
        <v>238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252</v>
      </c>
      <c r="KP1016" s="2" t="s">
        <v>223</v>
      </c>
      <c r="KQ1016" s="2" t="s">
        <v>226</v>
      </c>
      <c r="KR1016" s="2" t="s">
        <v>226</v>
      </c>
      <c r="KS1016" s="2" t="s">
        <v>238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252</v>
      </c>
      <c r="LB1016" s="2" t="s">
        <v>223</v>
      </c>
      <c r="LC1016" s="2" t="s">
        <v>226</v>
      </c>
      <c r="LD1016" s="2" t="s">
        <v>226</v>
      </c>
      <c r="LE1016" s="2" t="s">
        <v>238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252</v>
      </c>
      <c r="LN1016" s="2" t="s">
        <v>223</v>
      </c>
      <c r="LO1016" s="2" t="s">
        <v>226</v>
      </c>
      <c r="LP1016" s="2" t="s">
        <v>226</v>
      </c>
      <c r="LQ1016" s="2" t="s">
        <v>238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252</v>
      </c>
      <c r="LZ1016" s="2" t="s">
        <v>223</v>
      </c>
      <c r="MA1016" s="2" t="s">
        <v>226</v>
      </c>
      <c r="MB1016" s="2" t="s">
        <v>226</v>
      </c>
      <c r="MC1016" s="2" t="s">
        <v>238</v>
      </c>
      <c r="MD1016" s="2" t="s">
        <v>226</v>
      </c>
      <c r="ME1016" s="4"/>
      <c r="MF1016" s="8"/>
      <c r="MG1016" s="4"/>
      <c r="MH1016" s="8"/>
      <c r="MI1016" s="7"/>
      <c r="MJ1016" s="7"/>
      <c r="MK1016" s="2" t="s">
        <v>252</v>
      </c>
      <c r="ML1016" s="2" t="s">
        <v>223</v>
      </c>
      <c r="MM1016" s="2" t="s">
        <v>226</v>
      </c>
      <c r="MN1016" s="2" t="s">
        <v>226</v>
      </c>
      <c r="MO1016" s="2" t="s">
        <v>238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236</v>
      </c>
      <c r="MX1016" s="2" t="s">
        <v>223</v>
      </c>
      <c r="MY1016" s="2" t="s">
        <v>226</v>
      </c>
      <c r="MZ1016" s="2" t="s">
        <v>226</v>
      </c>
      <c r="NA1016" s="2" t="s">
        <v>238</v>
      </c>
      <c r="NB1016" s="2" t="s">
        <v>226</v>
      </c>
      <c r="NC1016" s="4"/>
      <c r="ND1016" s="8"/>
      <c r="NE1016" s="4"/>
      <c r="NF1016" s="8"/>
      <c r="NG1016" s="7"/>
      <c r="NH1016" s="7"/>
      <c r="NI1016" s="2" t="s">
        <v>226</v>
      </c>
      <c r="NJ1016" s="2" t="s">
        <v>226</v>
      </c>
      <c r="NK1016" s="2" t="s">
        <v>226</v>
      </c>
      <c r="NL1016" s="2" t="s">
        <v>226</v>
      </c>
      <c r="NM1016" s="2" t="s">
        <v>226</v>
      </c>
      <c r="NN1016" s="2" t="s">
        <v>226</v>
      </c>
      <c r="NO1016" s="4"/>
      <c r="NP1016" s="8"/>
      <c r="NQ1016" s="4"/>
      <c r="NR1016" s="8"/>
      <c r="NS1016" s="7"/>
      <c r="NT1016" s="7"/>
      <c r="NU1016" s="2" t="s">
        <v>252</v>
      </c>
      <c r="NV1016" s="2" t="s">
        <v>223</v>
      </c>
      <c r="NW1016" s="2" t="s">
        <v>226</v>
      </c>
      <c r="NX1016" s="2" t="s">
        <v>226</v>
      </c>
      <c r="NY1016" s="2" t="s">
        <v>238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252</v>
      </c>
      <c r="OH1016" s="2" t="s">
        <v>223</v>
      </c>
      <c r="OI1016" s="2" t="s">
        <v>226</v>
      </c>
      <c r="OJ1016" s="2" t="s">
        <v>226</v>
      </c>
      <c r="OK1016" s="2" t="s">
        <v>238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252</v>
      </c>
      <c r="OT1016" s="2" t="s">
        <v>223</v>
      </c>
      <c r="OU1016" s="2" t="s">
        <v>226</v>
      </c>
      <c r="OV1016" s="2" t="s">
        <v>226</v>
      </c>
      <c r="OW1016" s="2" t="s">
        <v>238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252</v>
      </c>
      <c r="PF1016" s="2" t="s">
        <v>223</v>
      </c>
      <c r="PG1016" s="2" t="s">
        <v>226</v>
      </c>
      <c r="PH1016" s="2" t="s">
        <v>226</v>
      </c>
      <c r="PI1016" s="2" t="s">
        <v>238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226</v>
      </c>
      <c r="PR1016" s="2" t="s">
        <v>226</v>
      </c>
      <c r="PS1016" s="2" t="s">
        <v>226</v>
      </c>
      <c r="PT1016" s="2" t="s">
        <v>226</v>
      </c>
      <c r="PU1016" s="2" t="s">
        <v>226</v>
      </c>
      <c r="PV1016" s="2" t="s">
        <v>226</v>
      </c>
      <c r="PW1016" s="4"/>
      <c r="PX1016" s="8"/>
      <c r="PY1016" s="4"/>
      <c r="PZ1016" s="8"/>
      <c r="QA1016" s="7"/>
      <c r="QB1016" s="7"/>
      <c r="QC1016" s="2" t="s">
        <v>226</v>
      </c>
      <c r="QD1016" s="2" t="s">
        <v>226</v>
      </c>
      <c r="QE1016" s="2" t="s">
        <v>226</v>
      </c>
      <c r="QF1016" s="2" t="s">
        <v>226</v>
      </c>
      <c r="QG1016" s="2" t="s">
        <v>226</v>
      </c>
      <c r="QH1016" s="2" t="s">
        <v>226</v>
      </c>
      <c r="QI1016" s="4"/>
      <c r="QJ1016" s="8"/>
      <c r="QK1016" s="4"/>
      <c r="QL1016" s="8"/>
      <c r="QM1016" s="7"/>
      <c r="QN1016" s="7"/>
      <c r="QO1016" s="2" t="s">
        <v>252</v>
      </c>
      <c r="QP1016" s="2" t="s">
        <v>223</v>
      </c>
      <c r="QQ1016" s="2" t="s">
        <v>226</v>
      </c>
      <c r="QR1016" s="2" t="s">
        <v>226</v>
      </c>
      <c r="QS1016" s="2" t="s">
        <v>238</v>
      </c>
      <c r="QT1016" s="2" t="s">
        <v>226</v>
      </c>
      <c r="QU1016" s="4"/>
      <c r="QV1016" s="8"/>
      <c r="QW1016" s="4"/>
      <c r="QX1016" s="8"/>
      <c r="QY1016" s="7"/>
      <c r="QZ1016" s="7"/>
      <c r="RA1016" s="2" t="s">
        <v>266</v>
      </c>
      <c r="RB1016" s="2" t="s">
        <v>223</v>
      </c>
      <c r="RC1016" s="2" t="s">
        <v>226</v>
      </c>
      <c r="RD1016" s="2" t="s">
        <v>226</v>
      </c>
      <c r="RE1016" s="2" t="s">
        <v>238</v>
      </c>
      <c r="RF1016" s="2" t="s">
        <v>226</v>
      </c>
      <c r="RG1016" s="4"/>
      <c r="RH1016" s="8"/>
      <c r="RI1016" s="4"/>
      <c r="RJ1016" s="8"/>
      <c r="RK1016" s="7"/>
      <c r="RL1016" s="7"/>
      <c r="RM1016" s="2" t="s">
        <v>252</v>
      </c>
      <c r="RN1016" s="2" t="s">
        <v>223</v>
      </c>
      <c r="RO1016" s="2" t="s">
        <v>226</v>
      </c>
      <c r="RP1016" s="2" t="s">
        <v>226</v>
      </c>
      <c r="RQ1016" s="2" t="s">
        <v>238</v>
      </c>
      <c r="RR1016" s="2" t="s">
        <v>226</v>
      </c>
      <c r="RS1016" s="4"/>
      <c r="RT1016" s="8"/>
      <c r="RU1016" s="4"/>
      <c r="RV1016" s="8"/>
      <c r="RW1016" s="7"/>
      <c r="RX1016" s="7"/>
      <c r="RY1016" s="2" t="s">
        <v>226</v>
      </c>
      <c r="RZ1016" s="2" t="s">
        <v>226</v>
      </c>
      <c r="SA1016" s="2" t="s">
        <v>226</v>
      </c>
      <c r="SB1016" s="2" t="s">
        <v>226</v>
      </c>
      <c r="SC1016" s="2" t="s">
        <v>226</v>
      </c>
      <c r="SD1016" s="2" t="s">
        <v>226</v>
      </c>
      <c r="SE1016" s="4">
        <v>178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>
        <v>180</v>
      </c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</row>
    <row r="1017">
      <c r="A1017" s="2" t="s">
        <v>5799</v>
      </c>
      <c r="B1017" s="2" t="s">
        <v>577</v>
      </c>
      <c r="C1017" s="2" t="s">
        <v>5194</v>
      </c>
      <c r="D1017" s="2" t="s">
        <v>3985</v>
      </c>
      <c r="E1017" s="2" t="s">
        <v>4118</v>
      </c>
      <c r="F1017" s="2" t="s">
        <v>5791</v>
      </c>
      <c r="G1017" s="2" t="s">
        <v>3373</v>
      </c>
      <c r="H1017" s="2" t="s">
        <v>5792</v>
      </c>
      <c r="I1017" s="2" t="s">
        <v>5793</v>
      </c>
      <c r="J1017" s="2" t="s">
        <v>268</v>
      </c>
      <c r="K1017" s="2" t="s">
        <v>438</v>
      </c>
      <c r="L1017" s="3">
        <v>38.09</v>
      </c>
      <c r="M1017" s="3">
        <v>39.99</v>
      </c>
      <c r="N1017" s="3">
        <v>79.99</v>
      </c>
      <c r="O1017" s="2" t="s">
        <v>223</v>
      </c>
      <c r="P1017" s="2" t="s">
        <v>2226</v>
      </c>
      <c r="Q1017" s="2" t="s">
        <v>225</v>
      </c>
      <c r="R1017" s="2" t="s">
        <v>226</v>
      </c>
      <c r="S1017" s="2" t="s">
        <v>5798</v>
      </c>
      <c r="T1017" s="2" t="s">
        <v>2721</v>
      </c>
      <c r="U1017" s="2" t="s">
        <v>489</v>
      </c>
      <c r="V1017" s="2" t="s">
        <v>230</v>
      </c>
      <c r="W1017" s="2" t="s">
        <v>231</v>
      </c>
      <c r="X1017" s="2" t="s">
        <v>1352</v>
      </c>
      <c r="Y1017" s="2" t="s">
        <v>260</v>
      </c>
      <c r="Z1017" s="4">
        <v>213</v>
      </c>
      <c r="AA1017" s="4">
        <f>=ROUNDDOWN(1065,0)</f>
      </c>
      <c r="AB1017" s="5">
        <v>0.2</v>
      </c>
      <c r="AC1017" s="2" t="s">
        <v>1163</v>
      </c>
      <c r="AD1017" s="4">
        <v>220</v>
      </c>
      <c r="AE1017" s="4">
        <v>220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>
        <v>3</v>
      </c>
      <c r="AQ1017" s="8">
        <v>119.97</v>
      </c>
      <c r="AR1017" s="4"/>
      <c r="AS1017" s="8"/>
      <c r="AT1017" s="7"/>
      <c r="AU1017" s="7"/>
      <c r="AV1017" s="4" t="s">
        <v>226</v>
      </c>
      <c r="AW1017" s="8" t="s">
        <v>226</v>
      </c>
      <c r="AX1017" s="4" t="s">
        <v>226</v>
      </c>
      <c r="AY1017" s="8" t="s">
        <v>226</v>
      </c>
      <c r="AZ1017" s="7" t="s">
        <v>226</v>
      </c>
      <c r="BA1017" s="7" t="s">
        <v>226</v>
      </c>
      <c r="BB1017" s="7">
        <v>1</v>
      </c>
      <c r="BC1017" s="4" t="s">
        <v>226</v>
      </c>
      <c r="BD1017" s="8" t="s">
        <v>226</v>
      </c>
      <c r="BE1017" s="4" t="s">
        <v>226</v>
      </c>
      <c r="BF1017" s="8" t="s">
        <v>226</v>
      </c>
      <c r="BG1017" s="7" t="s">
        <v>226</v>
      </c>
      <c r="BH1017" s="7" t="s">
        <v>226</v>
      </c>
      <c r="BI1017" s="7" t="s">
        <v>226</v>
      </c>
      <c r="BJ1017" s="4">
        <v>3</v>
      </c>
      <c r="BK1017" s="8">
        <v>119.97</v>
      </c>
      <c r="BL1017" s="2" t="s">
        <v>23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949</v>
      </c>
      <c r="BV1017" s="2" t="s">
        <v>223</v>
      </c>
      <c r="BW1017" s="2" t="s">
        <v>226</v>
      </c>
      <c r="BX1017" s="2" t="s">
        <v>226</v>
      </c>
      <c r="BY1017" s="2" t="s">
        <v>238</v>
      </c>
      <c r="BZ1017" s="2" t="s">
        <v>226</v>
      </c>
      <c r="CA1017" s="4"/>
      <c r="CB1017" s="8"/>
      <c r="CC1017" s="4"/>
      <c r="CD1017" s="8"/>
      <c r="CE1017" s="7"/>
      <c r="CF1017" s="7"/>
      <c r="CG1017" s="2" t="s">
        <v>448</v>
      </c>
      <c r="CH1017" s="2" t="s">
        <v>223</v>
      </c>
      <c r="CI1017" s="2" t="s">
        <v>226</v>
      </c>
      <c r="CJ1017" s="2" t="s">
        <v>226</v>
      </c>
      <c r="CK1017" s="2" t="s">
        <v>238</v>
      </c>
      <c r="CL1017" s="2" t="s">
        <v>226</v>
      </c>
      <c r="CM1017" s="4"/>
      <c r="CN1017" s="8"/>
      <c r="CO1017" s="4"/>
      <c r="CP1017" s="8"/>
      <c r="CQ1017" s="7"/>
      <c r="CR1017" s="7"/>
      <c r="CS1017" s="2" t="s">
        <v>239</v>
      </c>
      <c r="CT1017" s="2" t="s">
        <v>223</v>
      </c>
      <c r="CU1017" s="2" t="s">
        <v>2406</v>
      </c>
      <c r="CV1017" s="2" t="s">
        <v>226</v>
      </c>
      <c r="CW1017" s="2" t="s">
        <v>238</v>
      </c>
      <c r="CX1017" s="2" t="s">
        <v>226</v>
      </c>
      <c r="CY1017" s="4"/>
      <c r="CZ1017" s="8"/>
      <c r="DA1017" s="4"/>
      <c r="DB1017" s="8"/>
      <c r="DC1017" s="7"/>
      <c r="DD1017" s="7"/>
      <c r="DE1017" s="2" t="s">
        <v>236</v>
      </c>
      <c r="DF1017" s="2" t="s">
        <v>223</v>
      </c>
      <c r="DG1017" s="2" t="s">
        <v>226</v>
      </c>
      <c r="DH1017" s="2" t="s">
        <v>226</v>
      </c>
      <c r="DI1017" s="2" t="s">
        <v>238</v>
      </c>
      <c r="DJ1017" s="2" t="s">
        <v>226</v>
      </c>
      <c r="DK1017" s="4"/>
      <c r="DL1017" s="8"/>
      <c r="DM1017" s="4"/>
      <c r="DN1017" s="8"/>
      <c r="DO1017" s="7"/>
      <c r="DP1017" s="7"/>
      <c r="DQ1017" s="2" t="s">
        <v>236</v>
      </c>
      <c r="DR1017" s="2" t="s">
        <v>223</v>
      </c>
      <c r="DS1017" s="2" t="s">
        <v>226</v>
      </c>
      <c r="DT1017" s="2" t="s">
        <v>226</v>
      </c>
      <c r="DU1017" s="2" t="s">
        <v>238</v>
      </c>
      <c r="DV1017" s="2" t="s">
        <v>226</v>
      </c>
      <c r="DW1017" s="4"/>
      <c r="DX1017" s="8"/>
      <c r="DY1017" s="4"/>
      <c r="DZ1017" s="8"/>
      <c r="EA1017" s="7"/>
      <c r="EB1017" s="7"/>
      <c r="EC1017" s="2" t="s">
        <v>236</v>
      </c>
      <c r="ED1017" s="2" t="s">
        <v>223</v>
      </c>
      <c r="EE1017" s="2" t="s">
        <v>226</v>
      </c>
      <c r="EF1017" s="2" t="s">
        <v>226</v>
      </c>
      <c r="EG1017" s="2" t="s">
        <v>238</v>
      </c>
      <c r="EH1017" s="2" t="s">
        <v>226</v>
      </c>
      <c r="EI1017" s="4"/>
      <c r="EJ1017" s="8"/>
      <c r="EK1017" s="4"/>
      <c r="EL1017" s="8"/>
      <c r="EM1017" s="7"/>
      <c r="EN1017" s="7"/>
      <c r="EO1017" s="2" t="s">
        <v>239</v>
      </c>
      <c r="EP1017" s="2" t="s">
        <v>223</v>
      </c>
      <c r="EQ1017" s="2" t="s">
        <v>2229</v>
      </c>
      <c r="ER1017" s="2" t="s">
        <v>226</v>
      </c>
      <c r="ES1017" s="2" t="s">
        <v>238</v>
      </c>
      <c r="ET1017" s="2" t="s">
        <v>226</v>
      </c>
      <c r="EU1017" s="4">
        <v>3</v>
      </c>
      <c r="EV1017" s="8">
        <v>119.97</v>
      </c>
      <c r="EW1017" s="4"/>
      <c r="EX1017" s="8"/>
      <c r="EY1017" s="7"/>
      <c r="EZ1017" s="7"/>
      <c r="FA1017" s="2" t="s">
        <v>239</v>
      </c>
      <c r="FB1017" s="2" t="s">
        <v>223</v>
      </c>
      <c r="FC1017" s="2" t="s">
        <v>2229</v>
      </c>
      <c r="FD1017" s="2" t="s">
        <v>2229</v>
      </c>
      <c r="FE1017" s="2" t="s">
        <v>238</v>
      </c>
      <c r="FF1017" s="2" t="s">
        <v>226</v>
      </c>
      <c r="FG1017" s="4"/>
      <c r="FH1017" s="8"/>
      <c r="FI1017" s="4"/>
      <c r="FJ1017" s="8"/>
      <c r="FK1017" s="7"/>
      <c r="FL1017" s="7"/>
      <c r="FM1017" s="2" t="s">
        <v>239</v>
      </c>
      <c r="FN1017" s="2" t="s">
        <v>223</v>
      </c>
      <c r="FO1017" s="2" t="s">
        <v>2229</v>
      </c>
      <c r="FP1017" s="2" t="s">
        <v>226</v>
      </c>
      <c r="FQ1017" s="2" t="s">
        <v>238</v>
      </c>
      <c r="FR1017" s="2" t="s">
        <v>226</v>
      </c>
      <c r="FS1017" s="4"/>
      <c r="FT1017" s="8"/>
      <c r="FU1017" s="4"/>
      <c r="FV1017" s="8"/>
      <c r="FW1017" s="7"/>
      <c r="FX1017" s="7"/>
      <c r="FY1017" s="2" t="s">
        <v>239</v>
      </c>
      <c r="FZ1017" s="2" t="s">
        <v>223</v>
      </c>
      <c r="GA1017" s="2" t="s">
        <v>2229</v>
      </c>
      <c r="GB1017" s="2" t="s">
        <v>226</v>
      </c>
      <c r="GC1017" s="2" t="s">
        <v>238</v>
      </c>
      <c r="GD1017" s="2" t="s">
        <v>226</v>
      </c>
      <c r="GE1017" s="4"/>
      <c r="GF1017" s="8"/>
      <c r="GG1017" s="4"/>
      <c r="GH1017" s="8"/>
      <c r="GI1017" s="7"/>
      <c r="GJ1017" s="7"/>
      <c r="GK1017" s="2" t="s">
        <v>252</v>
      </c>
      <c r="GL1017" s="2" t="s">
        <v>223</v>
      </c>
      <c r="GM1017" s="2" t="s">
        <v>226</v>
      </c>
      <c r="GN1017" s="2" t="s">
        <v>226</v>
      </c>
      <c r="GO1017" s="2" t="s">
        <v>238</v>
      </c>
      <c r="GP1017" s="2" t="s">
        <v>226</v>
      </c>
      <c r="GQ1017" s="4"/>
      <c r="GR1017" s="8"/>
      <c r="GS1017" s="4"/>
      <c r="GT1017" s="8"/>
      <c r="GU1017" s="7"/>
      <c r="GV1017" s="7"/>
      <c r="GW1017" s="2" t="s">
        <v>239</v>
      </c>
      <c r="GX1017" s="2" t="s">
        <v>223</v>
      </c>
      <c r="GY1017" s="2" t="s">
        <v>2229</v>
      </c>
      <c r="GZ1017" s="2" t="s">
        <v>226</v>
      </c>
      <c r="HA1017" s="2" t="s">
        <v>238</v>
      </c>
      <c r="HB1017" s="2" t="s">
        <v>226</v>
      </c>
      <c r="HC1017" s="4"/>
      <c r="HD1017" s="8"/>
      <c r="HE1017" s="4"/>
      <c r="HF1017" s="8"/>
      <c r="HG1017" s="7"/>
      <c r="HH1017" s="7"/>
      <c r="HI1017" s="2" t="s">
        <v>236</v>
      </c>
      <c r="HJ1017" s="2" t="s">
        <v>223</v>
      </c>
      <c r="HK1017" s="2" t="s">
        <v>226</v>
      </c>
      <c r="HL1017" s="2" t="s">
        <v>226</v>
      </c>
      <c r="HM1017" s="2" t="s">
        <v>238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236</v>
      </c>
      <c r="HV1017" s="2" t="s">
        <v>223</v>
      </c>
      <c r="HW1017" s="2" t="s">
        <v>226</v>
      </c>
      <c r="HX1017" s="2" t="s">
        <v>226</v>
      </c>
      <c r="HY1017" s="2" t="s">
        <v>238</v>
      </c>
      <c r="HZ1017" s="2" t="s">
        <v>226</v>
      </c>
      <c r="IA1017" s="4"/>
      <c r="IB1017" s="8"/>
      <c r="IC1017" s="4"/>
      <c r="ID1017" s="8"/>
      <c r="IE1017" s="7"/>
      <c r="IF1017" s="7"/>
      <c r="IG1017" s="2" t="s">
        <v>252</v>
      </c>
      <c r="IH1017" s="2" t="s">
        <v>223</v>
      </c>
      <c r="II1017" s="2" t="s">
        <v>226</v>
      </c>
      <c r="IJ1017" s="2" t="s">
        <v>226</v>
      </c>
      <c r="IK1017" s="2" t="s">
        <v>238</v>
      </c>
      <c r="IL1017" s="2" t="s">
        <v>226</v>
      </c>
      <c r="IM1017" s="4"/>
      <c r="IN1017" s="8"/>
      <c r="IO1017" s="4"/>
      <c r="IP1017" s="8"/>
      <c r="IQ1017" s="7"/>
      <c r="IR1017" s="7"/>
      <c r="IS1017" s="2" t="s">
        <v>252</v>
      </c>
      <c r="IT1017" s="2" t="s">
        <v>223</v>
      </c>
      <c r="IU1017" s="2" t="s">
        <v>226</v>
      </c>
      <c r="IV1017" s="2" t="s">
        <v>226</v>
      </c>
      <c r="IW1017" s="2" t="s">
        <v>238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949</v>
      </c>
      <c r="JF1017" s="2" t="s">
        <v>223</v>
      </c>
      <c r="JG1017" s="2" t="s">
        <v>226</v>
      </c>
      <c r="JH1017" s="2" t="s">
        <v>226</v>
      </c>
      <c r="JI1017" s="2" t="s">
        <v>238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252</v>
      </c>
      <c r="JR1017" s="2" t="s">
        <v>223</v>
      </c>
      <c r="JS1017" s="2" t="s">
        <v>226</v>
      </c>
      <c r="JT1017" s="2" t="s">
        <v>226</v>
      </c>
      <c r="JU1017" s="2" t="s">
        <v>238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223</v>
      </c>
      <c r="KE1017" s="2" t="s">
        <v>226</v>
      </c>
      <c r="KF1017" s="2" t="s">
        <v>226</v>
      </c>
      <c r="KG1017" s="2" t="s">
        <v>238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252</v>
      </c>
      <c r="KP1017" s="2" t="s">
        <v>223</v>
      </c>
      <c r="KQ1017" s="2" t="s">
        <v>226</v>
      </c>
      <c r="KR1017" s="2" t="s">
        <v>226</v>
      </c>
      <c r="KS1017" s="2" t="s">
        <v>238</v>
      </c>
      <c r="KT1017" s="2" t="s">
        <v>226</v>
      </c>
      <c r="KU1017" s="4"/>
      <c r="KV1017" s="8"/>
      <c r="KW1017" s="4"/>
      <c r="KX1017" s="8"/>
      <c r="KY1017" s="7"/>
      <c r="KZ1017" s="7"/>
      <c r="LA1017" s="2" t="s">
        <v>252</v>
      </c>
      <c r="LB1017" s="2" t="s">
        <v>223</v>
      </c>
      <c r="LC1017" s="2" t="s">
        <v>226</v>
      </c>
      <c r="LD1017" s="2" t="s">
        <v>226</v>
      </c>
      <c r="LE1017" s="2" t="s">
        <v>238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252</v>
      </c>
      <c r="LN1017" s="2" t="s">
        <v>223</v>
      </c>
      <c r="LO1017" s="2" t="s">
        <v>226</v>
      </c>
      <c r="LP1017" s="2" t="s">
        <v>226</v>
      </c>
      <c r="LQ1017" s="2" t="s">
        <v>238</v>
      </c>
      <c r="LR1017" s="2" t="s">
        <v>226</v>
      </c>
      <c r="LS1017" s="4"/>
      <c r="LT1017" s="8"/>
      <c r="LU1017" s="4"/>
      <c r="LV1017" s="8"/>
      <c r="LW1017" s="7"/>
      <c r="LX1017" s="7"/>
      <c r="LY1017" s="2" t="s">
        <v>252</v>
      </c>
      <c r="LZ1017" s="2" t="s">
        <v>223</v>
      </c>
      <c r="MA1017" s="2" t="s">
        <v>226</v>
      </c>
      <c r="MB1017" s="2" t="s">
        <v>226</v>
      </c>
      <c r="MC1017" s="2" t="s">
        <v>238</v>
      </c>
      <c r="MD1017" s="2" t="s">
        <v>226</v>
      </c>
      <c r="ME1017" s="4"/>
      <c r="MF1017" s="8"/>
      <c r="MG1017" s="4"/>
      <c r="MH1017" s="8"/>
      <c r="MI1017" s="7"/>
      <c r="MJ1017" s="7"/>
      <c r="MK1017" s="2" t="s">
        <v>252</v>
      </c>
      <c r="ML1017" s="2" t="s">
        <v>223</v>
      </c>
      <c r="MM1017" s="2" t="s">
        <v>226</v>
      </c>
      <c r="MN1017" s="2" t="s">
        <v>226</v>
      </c>
      <c r="MO1017" s="2" t="s">
        <v>238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236</v>
      </c>
      <c r="MX1017" s="2" t="s">
        <v>223</v>
      </c>
      <c r="MY1017" s="2" t="s">
        <v>226</v>
      </c>
      <c r="MZ1017" s="2" t="s">
        <v>226</v>
      </c>
      <c r="NA1017" s="2" t="s">
        <v>238</v>
      </c>
      <c r="NB1017" s="2" t="s">
        <v>226</v>
      </c>
      <c r="NC1017" s="4"/>
      <c r="ND1017" s="8"/>
      <c r="NE1017" s="4"/>
      <c r="NF1017" s="8"/>
      <c r="NG1017" s="7"/>
      <c r="NH1017" s="7"/>
      <c r="NI1017" s="2" t="s">
        <v>226</v>
      </c>
      <c r="NJ1017" s="2" t="s">
        <v>226</v>
      </c>
      <c r="NK1017" s="2" t="s">
        <v>226</v>
      </c>
      <c r="NL1017" s="2" t="s">
        <v>226</v>
      </c>
      <c r="NM1017" s="2" t="s">
        <v>226</v>
      </c>
      <c r="NN1017" s="2" t="s">
        <v>226</v>
      </c>
      <c r="NO1017" s="4"/>
      <c r="NP1017" s="8"/>
      <c r="NQ1017" s="4"/>
      <c r="NR1017" s="8"/>
      <c r="NS1017" s="7"/>
      <c r="NT1017" s="7"/>
      <c r="NU1017" s="2" t="s">
        <v>252</v>
      </c>
      <c r="NV1017" s="2" t="s">
        <v>223</v>
      </c>
      <c r="NW1017" s="2" t="s">
        <v>226</v>
      </c>
      <c r="NX1017" s="2" t="s">
        <v>226</v>
      </c>
      <c r="NY1017" s="2" t="s">
        <v>238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252</v>
      </c>
      <c r="OH1017" s="2" t="s">
        <v>223</v>
      </c>
      <c r="OI1017" s="2" t="s">
        <v>226</v>
      </c>
      <c r="OJ1017" s="2" t="s">
        <v>226</v>
      </c>
      <c r="OK1017" s="2" t="s">
        <v>238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252</v>
      </c>
      <c r="OT1017" s="2" t="s">
        <v>223</v>
      </c>
      <c r="OU1017" s="2" t="s">
        <v>226</v>
      </c>
      <c r="OV1017" s="2" t="s">
        <v>226</v>
      </c>
      <c r="OW1017" s="2" t="s">
        <v>238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252</v>
      </c>
      <c r="PF1017" s="2" t="s">
        <v>223</v>
      </c>
      <c r="PG1017" s="2" t="s">
        <v>226</v>
      </c>
      <c r="PH1017" s="2" t="s">
        <v>226</v>
      </c>
      <c r="PI1017" s="2" t="s">
        <v>238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226</v>
      </c>
      <c r="PR1017" s="2" t="s">
        <v>226</v>
      </c>
      <c r="PS1017" s="2" t="s">
        <v>226</v>
      </c>
      <c r="PT1017" s="2" t="s">
        <v>226</v>
      </c>
      <c r="PU1017" s="2" t="s">
        <v>226</v>
      </c>
      <c r="PV1017" s="2" t="s">
        <v>226</v>
      </c>
      <c r="PW1017" s="4"/>
      <c r="PX1017" s="8"/>
      <c r="PY1017" s="4"/>
      <c r="PZ1017" s="8"/>
      <c r="QA1017" s="7"/>
      <c r="QB1017" s="7"/>
      <c r="QC1017" s="2" t="s">
        <v>226</v>
      </c>
      <c r="QD1017" s="2" t="s">
        <v>226</v>
      </c>
      <c r="QE1017" s="2" t="s">
        <v>226</v>
      </c>
      <c r="QF1017" s="2" t="s">
        <v>226</v>
      </c>
      <c r="QG1017" s="2" t="s">
        <v>226</v>
      </c>
      <c r="QH1017" s="2" t="s">
        <v>226</v>
      </c>
      <c r="QI1017" s="4"/>
      <c r="QJ1017" s="8"/>
      <c r="QK1017" s="4"/>
      <c r="QL1017" s="8"/>
      <c r="QM1017" s="7"/>
      <c r="QN1017" s="7"/>
      <c r="QO1017" s="2" t="s">
        <v>252</v>
      </c>
      <c r="QP1017" s="2" t="s">
        <v>223</v>
      </c>
      <c r="QQ1017" s="2" t="s">
        <v>226</v>
      </c>
      <c r="QR1017" s="2" t="s">
        <v>226</v>
      </c>
      <c r="QS1017" s="2" t="s">
        <v>238</v>
      </c>
      <c r="QT1017" s="2" t="s">
        <v>226</v>
      </c>
      <c r="QU1017" s="4"/>
      <c r="QV1017" s="8"/>
      <c r="QW1017" s="4"/>
      <c r="QX1017" s="8"/>
      <c r="QY1017" s="7"/>
      <c r="QZ1017" s="7"/>
      <c r="RA1017" s="2" t="s">
        <v>266</v>
      </c>
      <c r="RB1017" s="2" t="s">
        <v>223</v>
      </c>
      <c r="RC1017" s="2" t="s">
        <v>226</v>
      </c>
      <c r="RD1017" s="2" t="s">
        <v>226</v>
      </c>
      <c r="RE1017" s="2" t="s">
        <v>238</v>
      </c>
      <c r="RF1017" s="2" t="s">
        <v>226</v>
      </c>
      <c r="RG1017" s="4"/>
      <c r="RH1017" s="8"/>
      <c r="RI1017" s="4"/>
      <c r="RJ1017" s="8"/>
      <c r="RK1017" s="7"/>
      <c r="RL1017" s="7"/>
      <c r="RM1017" s="2" t="s">
        <v>252</v>
      </c>
      <c r="RN1017" s="2" t="s">
        <v>223</v>
      </c>
      <c r="RO1017" s="2" t="s">
        <v>226</v>
      </c>
      <c r="RP1017" s="2" t="s">
        <v>226</v>
      </c>
      <c r="RQ1017" s="2" t="s">
        <v>238</v>
      </c>
      <c r="RR1017" s="2" t="s">
        <v>226</v>
      </c>
      <c r="RS1017" s="4"/>
      <c r="RT1017" s="8"/>
      <c r="RU1017" s="4"/>
      <c r="RV1017" s="8"/>
      <c r="RW1017" s="7"/>
      <c r="RX1017" s="7"/>
      <c r="RY1017" s="2" t="s">
        <v>226</v>
      </c>
      <c r="RZ1017" s="2" t="s">
        <v>226</v>
      </c>
      <c r="SA1017" s="2" t="s">
        <v>226</v>
      </c>
      <c r="SB1017" s="2" t="s">
        <v>226</v>
      </c>
      <c r="SC1017" s="2" t="s">
        <v>226</v>
      </c>
      <c r="SD1017" s="2" t="s">
        <v>226</v>
      </c>
      <c r="SE1017" s="4">
        <v>213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>
        <v>220</v>
      </c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</row>
    <row r="1018">
      <c r="A1018" s="2" t="s">
        <v>5800</v>
      </c>
      <c r="B1018" s="2" t="s">
        <v>577</v>
      </c>
      <c r="C1018" s="2" t="s">
        <v>5194</v>
      </c>
      <c r="D1018" s="2" t="s">
        <v>3985</v>
      </c>
      <c r="E1018" s="2" t="s">
        <v>4118</v>
      </c>
      <c r="F1018" s="2" t="s">
        <v>5195</v>
      </c>
      <c r="G1018" s="2" t="s">
        <v>5196</v>
      </c>
      <c r="H1018" s="2" t="s">
        <v>5197</v>
      </c>
      <c r="I1018" s="2" t="s">
        <v>5801</v>
      </c>
      <c r="J1018" s="2" t="s">
        <v>582</v>
      </c>
      <c r="K1018" s="2" t="s">
        <v>1414</v>
      </c>
      <c r="L1018" s="3">
        <v>44.99</v>
      </c>
      <c r="M1018" s="3">
        <v>47.24</v>
      </c>
      <c r="N1018" s="3">
        <v>89.99</v>
      </c>
      <c r="O1018" s="2" t="s">
        <v>283</v>
      </c>
      <c r="P1018" s="2" t="s">
        <v>284</v>
      </c>
      <c r="Q1018" s="2" t="s">
        <v>225</v>
      </c>
      <c r="R1018" s="2" t="s">
        <v>226</v>
      </c>
      <c r="S1018" s="2" t="s">
        <v>5769</v>
      </c>
      <c r="T1018" s="2" t="s">
        <v>228</v>
      </c>
      <c r="U1018" s="2" t="s">
        <v>2756</v>
      </c>
      <c r="V1018" s="2" t="s">
        <v>230</v>
      </c>
      <c r="W1018" s="2" t="s">
        <v>4124</v>
      </c>
      <c r="X1018" s="2" t="s">
        <v>5200</v>
      </c>
      <c r="Y1018" s="2" t="s">
        <v>1107</v>
      </c>
      <c r="Z1018" s="4"/>
      <c r="AA1018" s="4">
        <f>=ROUNDDOWN({0},0)</f>
      </c>
      <c r="AB1018" s="5"/>
      <c r="AC1018" s="2" t="s">
        <v>226</v>
      </c>
      <c r="AD1018" s="4"/>
      <c r="AE1018" s="4"/>
      <c r="AF1018" s="6">
        <v>66</v>
      </c>
      <c r="AG1018" s="6"/>
      <c r="AH1018" s="7">
        <v>0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/>
      <c r="AQ1018" s="8"/>
      <c r="AR1018" s="4">
        <v>2</v>
      </c>
      <c r="AS1018" s="8">
        <v>94.48</v>
      </c>
      <c r="AT1018" s="7">
        <v>-1</v>
      </c>
      <c r="AU1018" s="7">
        <v>-1</v>
      </c>
      <c r="AV1018" s="4" t="s">
        <v>226</v>
      </c>
      <c r="AW1018" s="8" t="s">
        <v>226</v>
      </c>
      <c r="AX1018" s="4">
        <v>43</v>
      </c>
      <c r="AY1018" s="8">
        <v>1349</v>
      </c>
      <c r="AZ1018" s="7" t="s">
        <v>226</v>
      </c>
      <c r="BA1018" s="7" t="s">
        <v>226</v>
      </c>
      <c r="BB1018" s="7"/>
      <c r="BC1018" s="4" t="s">
        <v>226</v>
      </c>
      <c r="BD1018" s="8" t="s">
        <v>226</v>
      </c>
      <c r="BE1018" s="4">
        <v>43</v>
      </c>
      <c r="BF1018" s="8">
        <v>1349</v>
      </c>
      <c r="BG1018" s="7" t="s">
        <v>226</v>
      </c>
      <c r="BH1018" s="7" t="s">
        <v>226</v>
      </c>
      <c r="BI1018" s="7"/>
      <c r="BJ1018" s="4"/>
      <c r="BK1018" s="8"/>
      <c r="BL1018" s="2" t="s">
        <v>23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287</v>
      </c>
      <c r="BV1018" s="2" t="s">
        <v>237</v>
      </c>
      <c r="BW1018" s="2" t="s">
        <v>226</v>
      </c>
      <c r="BX1018" s="2" t="s">
        <v>802</v>
      </c>
      <c r="BY1018" s="2" t="s">
        <v>238</v>
      </c>
      <c r="BZ1018" s="2" t="s">
        <v>226</v>
      </c>
      <c r="CA1018" s="4"/>
      <c r="CB1018" s="8"/>
      <c r="CC1018" s="4"/>
      <c r="CD1018" s="8"/>
      <c r="CE1018" s="7"/>
      <c r="CF1018" s="7"/>
      <c r="CG1018" s="2" t="s">
        <v>239</v>
      </c>
      <c r="CH1018" s="2" t="s">
        <v>237</v>
      </c>
      <c r="CI1018" s="2" t="s">
        <v>1064</v>
      </c>
      <c r="CJ1018" s="2" t="s">
        <v>1129</v>
      </c>
      <c r="CK1018" s="2" t="s">
        <v>238</v>
      </c>
      <c r="CL1018" s="2" t="s">
        <v>226</v>
      </c>
      <c r="CM1018" s="4"/>
      <c r="CN1018" s="8"/>
      <c r="CO1018" s="4"/>
      <c r="CP1018" s="8"/>
      <c r="CQ1018" s="7"/>
      <c r="CR1018" s="7"/>
      <c r="CS1018" s="2" t="s">
        <v>239</v>
      </c>
      <c r="CT1018" s="2" t="s">
        <v>237</v>
      </c>
      <c r="CU1018" s="2" t="s">
        <v>2063</v>
      </c>
      <c r="CV1018" s="2" t="s">
        <v>1215</v>
      </c>
      <c r="CW1018" s="2" t="s">
        <v>238</v>
      </c>
      <c r="CX1018" s="2" t="s">
        <v>226</v>
      </c>
      <c r="CY1018" s="4"/>
      <c r="CZ1018" s="8"/>
      <c r="DA1018" s="4"/>
      <c r="DB1018" s="8"/>
      <c r="DC1018" s="7"/>
      <c r="DD1018" s="7"/>
      <c r="DE1018" s="2" t="s">
        <v>239</v>
      </c>
      <c r="DF1018" s="2" t="s">
        <v>237</v>
      </c>
      <c r="DG1018" s="2" t="s">
        <v>1143</v>
      </c>
      <c r="DH1018" s="2" t="s">
        <v>759</v>
      </c>
      <c r="DI1018" s="2" t="s">
        <v>291</v>
      </c>
      <c r="DJ1018" s="2" t="s">
        <v>226</v>
      </c>
      <c r="DK1018" s="4"/>
      <c r="DL1018" s="8"/>
      <c r="DM1018" s="4"/>
      <c r="DN1018" s="8"/>
      <c r="DO1018" s="7"/>
      <c r="DP1018" s="7"/>
      <c r="DQ1018" s="2" t="s">
        <v>239</v>
      </c>
      <c r="DR1018" s="2" t="s">
        <v>237</v>
      </c>
      <c r="DS1018" s="2" t="s">
        <v>3626</v>
      </c>
      <c r="DT1018" s="2" t="s">
        <v>3411</v>
      </c>
      <c r="DU1018" s="2" t="s">
        <v>291</v>
      </c>
      <c r="DV1018" s="2" t="s">
        <v>226</v>
      </c>
      <c r="DW1018" s="4"/>
      <c r="DX1018" s="8"/>
      <c r="DY1018" s="4"/>
      <c r="DZ1018" s="8"/>
      <c r="EA1018" s="7"/>
      <c r="EB1018" s="7"/>
      <c r="EC1018" s="2" t="s">
        <v>239</v>
      </c>
      <c r="ED1018" s="2" t="s">
        <v>237</v>
      </c>
      <c r="EE1018" s="2" t="s">
        <v>1110</v>
      </c>
      <c r="EF1018" s="2" t="s">
        <v>1158</v>
      </c>
      <c r="EG1018" s="2" t="s">
        <v>238</v>
      </c>
      <c r="EH1018" s="2" t="s">
        <v>226</v>
      </c>
      <c r="EI1018" s="4"/>
      <c r="EJ1018" s="8"/>
      <c r="EK1018" s="4"/>
      <c r="EL1018" s="8"/>
      <c r="EM1018" s="7"/>
      <c r="EN1018" s="7"/>
      <c r="EO1018" s="2" t="s">
        <v>239</v>
      </c>
      <c r="EP1018" s="2" t="s">
        <v>237</v>
      </c>
      <c r="EQ1018" s="2" t="s">
        <v>994</v>
      </c>
      <c r="ER1018" s="2" t="s">
        <v>1025</v>
      </c>
      <c r="ES1018" s="2" t="s">
        <v>238</v>
      </c>
      <c r="ET1018" s="2" t="s">
        <v>226</v>
      </c>
      <c r="EU1018" s="4"/>
      <c r="EV1018" s="8"/>
      <c r="EW1018" s="4">
        <v>2</v>
      </c>
      <c r="EX1018" s="8">
        <v>94.48</v>
      </c>
      <c r="EY1018" s="7">
        <v>-1</v>
      </c>
      <c r="EZ1018" s="7">
        <v>-1</v>
      </c>
      <c r="FA1018" s="2" t="s">
        <v>239</v>
      </c>
      <c r="FB1018" s="2" t="s">
        <v>237</v>
      </c>
      <c r="FC1018" s="2" t="s">
        <v>1071</v>
      </c>
      <c r="FD1018" s="2" t="s">
        <v>1134</v>
      </c>
      <c r="FE1018" s="2" t="s">
        <v>238</v>
      </c>
      <c r="FF1018" s="2" t="s">
        <v>226</v>
      </c>
      <c r="FG1018" s="4"/>
      <c r="FH1018" s="8"/>
      <c r="FI1018" s="4"/>
      <c r="FJ1018" s="8"/>
      <c r="FK1018" s="7"/>
      <c r="FL1018" s="7"/>
      <c r="FM1018" s="2" t="s">
        <v>239</v>
      </c>
      <c r="FN1018" s="2" t="s">
        <v>237</v>
      </c>
      <c r="FO1018" s="2" t="s">
        <v>1071</v>
      </c>
      <c r="FP1018" s="2" t="s">
        <v>1833</v>
      </c>
      <c r="FQ1018" s="2" t="s">
        <v>238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226</v>
      </c>
      <c r="FZ1018" s="2" t="s">
        <v>226</v>
      </c>
      <c r="GA1018" s="2" t="s">
        <v>226</v>
      </c>
      <c r="GB1018" s="2" t="s">
        <v>226</v>
      </c>
      <c r="GC1018" s="2" t="s">
        <v>226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252</v>
      </c>
      <c r="GL1018" s="2" t="s">
        <v>237</v>
      </c>
      <c r="GM1018" s="2" t="s">
        <v>226</v>
      </c>
      <c r="GN1018" s="2" t="s">
        <v>226</v>
      </c>
      <c r="GO1018" s="2" t="s">
        <v>238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239</v>
      </c>
      <c r="GX1018" s="2" t="s">
        <v>237</v>
      </c>
      <c r="GY1018" s="2" t="s">
        <v>1041</v>
      </c>
      <c r="GZ1018" s="2" t="s">
        <v>3737</v>
      </c>
      <c r="HA1018" s="2" t="s">
        <v>238</v>
      </c>
      <c r="HB1018" s="2" t="s">
        <v>226</v>
      </c>
      <c r="HC1018" s="4"/>
      <c r="HD1018" s="8"/>
      <c r="HE1018" s="4"/>
      <c r="HF1018" s="8"/>
      <c r="HG1018" s="7"/>
      <c r="HH1018" s="7"/>
      <c r="HI1018" s="2" t="s">
        <v>252</v>
      </c>
      <c r="HJ1018" s="2" t="s">
        <v>237</v>
      </c>
      <c r="HK1018" s="2" t="s">
        <v>226</v>
      </c>
      <c r="HL1018" s="2" t="s">
        <v>226</v>
      </c>
      <c r="HM1018" s="2" t="s">
        <v>238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239</v>
      </c>
      <c r="HV1018" s="2" t="s">
        <v>237</v>
      </c>
      <c r="HW1018" s="2" t="s">
        <v>3222</v>
      </c>
      <c r="HX1018" s="2" t="s">
        <v>349</v>
      </c>
      <c r="HY1018" s="2" t="s">
        <v>238</v>
      </c>
      <c r="HZ1018" s="2" t="s">
        <v>226</v>
      </c>
      <c r="IA1018" s="4"/>
      <c r="IB1018" s="8"/>
      <c r="IC1018" s="4"/>
      <c r="ID1018" s="8"/>
      <c r="IE1018" s="7"/>
      <c r="IF1018" s="7"/>
      <c r="IG1018" s="2" t="s">
        <v>252</v>
      </c>
      <c r="IH1018" s="2" t="s">
        <v>237</v>
      </c>
      <c r="II1018" s="2" t="s">
        <v>226</v>
      </c>
      <c r="IJ1018" s="2" t="s">
        <v>226</v>
      </c>
      <c r="IK1018" s="2" t="s">
        <v>238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226</v>
      </c>
      <c r="IT1018" s="2" t="s">
        <v>226</v>
      </c>
      <c r="IU1018" s="2" t="s">
        <v>226</v>
      </c>
      <c r="IV1018" s="2" t="s">
        <v>226</v>
      </c>
      <c r="IW1018" s="2" t="s">
        <v>226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252</v>
      </c>
      <c r="JF1018" s="2" t="s">
        <v>237</v>
      </c>
      <c r="JG1018" s="2" t="s">
        <v>226</v>
      </c>
      <c r="JH1018" s="2" t="s">
        <v>226</v>
      </c>
      <c r="JI1018" s="2" t="s">
        <v>238</v>
      </c>
      <c r="JJ1018" s="2" t="s">
        <v>226</v>
      </c>
      <c r="JK1018" s="4"/>
      <c r="JL1018" s="8"/>
      <c r="JM1018" s="4"/>
      <c r="JN1018" s="8"/>
      <c r="JO1018" s="7"/>
      <c r="JP1018" s="7"/>
      <c r="JQ1018" s="2" t="s">
        <v>252</v>
      </c>
      <c r="JR1018" s="2" t="s">
        <v>237</v>
      </c>
      <c r="JS1018" s="2" t="s">
        <v>226</v>
      </c>
      <c r="JT1018" s="2" t="s">
        <v>226</v>
      </c>
      <c r="JU1018" s="2" t="s">
        <v>238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236</v>
      </c>
      <c r="KD1018" s="2" t="s">
        <v>237</v>
      </c>
      <c r="KE1018" s="2" t="s">
        <v>226</v>
      </c>
      <c r="KF1018" s="2" t="s">
        <v>226</v>
      </c>
      <c r="KG1018" s="2" t="s">
        <v>238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337</v>
      </c>
      <c r="KP1018" s="2" t="s">
        <v>237</v>
      </c>
      <c r="KQ1018" s="2" t="s">
        <v>226</v>
      </c>
      <c r="KR1018" s="2" t="s">
        <v>226</v>
      </c>
      <c r="KS1018" s="2" t="s">
        <v>238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239</v>
      </c>
      <c r="LB1018" s="2" t="s">
        <v>237</v>
      </c>
      <c r="LC1018" s="2" t="s">
        <v>1823</v>
      </c>
      <c r="LD1018" s="2" t="s">
        <v>226</v>
      </c>
      <c r="LE1018" s="2" t="s">
        <v>238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252</v>
      </c>
      <c r="LN1018" s="2" t="s">
        <v>237</v>
      </c>
      <c r="LO1018" s="2" t="s">
        <v>226</v>
      </c>
      <c r="LP1018" s="2" t="s">
        <v>226</v>
      </c>
      <c r="LQ1018" s="2" t="s">
        <v>238</v>
      </c>
      <c r="LR1018" s="2" t="s">
        <v>226</v>
      </c>
      <c r="LS1018" s="4"/>
      <c r="LT1018" s="8"/>
      <c r="LU1018" s="4"/>
      <c r="LV1018" s="8"/>
      <c r="LW1018" s="7"/>
      <c r="LX1018" s="7"/>
      <c r="LY1018" s="2" t="s">
        <v>226</v>
      </c>
      <c r="LZ1018" s="2" t="s">
        <v>226</v>
      </c>
      <c r="MA1018" s="2" t="s">
        <v>226</v>
      </c>
      <c r="MB1018" s="2" t="s">
        <v>226</v>
      </c>
      <c r="MC1018" s="2" t="s">
        <v>226</v>
      </c>
      <c r="MD1018" s="2" t="s">
        <v>226</v>
      </c>
      <c r="ME1018" s="4"/>
      <c r="MF1018" s="8"/>
      <c r="MG1018" s="4"/>
      <c r="MH1018" s="8"/>
      <c r="MI1018" s="7"/>
      <c r="MJ1018" s="7"/>
      <c r="MK1018" s="2" t="s">
        <v>226</v>
      </c>
      <c r="ML1018" s="2" t="s">
        <v>226</v>
      </c>
      <c r="MM1018" s="2" t="s">
        <v>226</v>
      </c>
      <c r="MN1018" s="2" t="s">
        <v>226</v>
      </c>
      <c r="MO1018" s="2" t="s">
        <v>226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448</v>
      </c>
      <c r="MX1018" s="2" t="s">
        <v>237</v>
      </c>
      <c r="MY1018" s="2" t="s">
        <v>226</v>
      </c>
      <c r="MZ1018" s="2" t="s">
        <v>226</v>
      </c>
      <c r="NA1018" s="2" t="s">
        <v>238</v>
      </c>
      <c r="NB1018" s="2" t="s">
        <v>226</v>
      </c>
      <c r="NC1018" s="4"/>
      <c r="ND1018" s="8"/>
      <c r="NE1018" s="4"/>
      <c r="NF1018" s="8"/>
      <c r="NG1018" s="7"/>
      <c r="NH1018" s="7"/>
      <c r="NI1018" s="2" t="s">
        <v>239</v>
      </c>
      <c r="NJ1018" s="2" t="s">
        <v>237</v>
      </c>
      <c r="NK1018" s="2" t="s">
        <v>1111</v>
      </c>
      <c r="NL1018" s="2" t="s">
        <v>614</v>
      </c>
      <c r="NM1018" s="2" t="s">
        <v>291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239</v>
      </c>
      <c r="NV1018" s="2" t="s">
        <v>237</v>
      </c>
      <c r="NW1018" s="2" t="s">
        <v>820</v>
      </c>
      <c r="NX1018" s="2" t="s">
        <v>1199</v>
      </c>
      <c r="NY1018" s="2" t="s">
        <v>238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252</v>
      </c>
      <c r="OH1018" s="2" t="s">
        <v>237</v>
      </c>
      <c r="OI1018" s="2" t="s">
        <v>226</v>
      </c>
      <c r="OJ1018" s="2" t="s">
        <v>226</v>
      </c>
      <c r="OK1018" s="2" t="s">
        <v>238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252</v>
      </c>
      <c r="OT1018" s="2" t="s">
        <v>237</v>
      </c>
      <c r="OU1018" s="2" t="s">
        <v>226</v>
      </c>
      <c r="OV1018" s="2" t="s">
        <v>226</v>
      </c>
      <c r="OW1018" s="2" t="s">
        <v>238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226</v>
      </c>
      <c r="PF1018" s="2" t="s">
        <v>226</v>
      </c>
      <c r="PG1018" s="2" t="s">
        <v>226</v>
      </c>
      <c r="PH1018" s="2" t="s">
        <v>226</v>
      </c>
      <c r="PI1018" s="2" t="s">
        <v>226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226</v>
      </c>
      <c r="PR1018" s="2" t="s">
        <v>226</v>
      </c>
      <c r="PS1018" s="2" t="s">
        <v>226</v>
      </c>
      <c r="PT1018" s="2" t="s">
        <v>226</v>
      </c>
      <c r="PU1018" s="2" t="s">
        <v>226</v>
      </c>
      <c r="PV1018" s="2" t="s">
        <v>226</v>
      </c>
      <c r="PW1018" s="4"/>
      <c r="PX1018" s="8"/>
      <c r="PY1018" s="4"/>
      <c r="PZ1018" s="8"/>
      <c r="QA1018" s="7"/>
      <c r="QB1018" s="7"/>
      <c r="QC1018" s="2" t="s">
        <v>226</v>
      </c>
      <c r="QD1018" s="2" t="s">
        <v>226</v>
      </c>
      <c r="QE1018" s="2" t="s">
        <v>226</v>
      </c>
      <c r="QF1018" s="2" t="s">
        <v>226</v>
      </c>
      <c r="QG1018" s="2" t="s">
        <v>226</v>
      </c>
      <c r="QH1018" s="2" t="s">
        <v>226</v>
      </c>
      <c r="QI1018" s="4"/>
      <c r="QJ1018" s="8"/>
      <c r="QK1018" s="4"/>
      <c r="QL1018" s="8"/>
      <c r="QM1018" s="7"/>
      <c r="QN1018" s="7"/>
      <c r="QO1018" s="2" t="s">
        <v>236</v>
      </c>
      <c r="QP1018" s="2" t="s">
        <v>237</v>
      </c>
      <c r="QQ1018" s="2" t="s">
        <v>226</v>
      </c>
      <c r="QR1018" s="2" t="s">
        <v>226</v>
      </c>
      <c r="QS1018" s="2" t="s">
        <v>238</v>
      </c>
      <c r="QT1018" s="2" t="s">
        <v>226</v>
      </c>
      <c r="QU1018" s="4"/>
      <c r="QV1018" s="8"/>
      <c r="QW1018" s="4"/>
      <c r="QX1018" s="8"/>
      <c r="QY1018" s="7"/>
      <c r="QZ1018" s="7"/>
      <c r="RA1018" s="2" t="s">
        <v>266</v>
      </c>
      <c r="RB1018" s="2" t="s">
        <v>237</v>
      </c>
      <c r="RC1018" s="2" t="s">
        <v>226</v>
      </c>
      <c r="RD1018" s="2" t="s">
        <v>226</v>
      </c>
      <c r="RE1018" s="2" t="s">
        <v>238</v>
      </c>
      <c r="RF1018" s="2" t="s">
        <v>226</v>
      </c>
      <c r="RG1018" s="4"/>
      <c r="RH1018" s="8"/>
      <c r="RI1018" s="4"/>
      <c r="RJ1018" s="8"/>
      <c r="RK1018" s="7"/>
      <c r="RL1018" s="7"/>
      <c r="RM1018" s="2" t="s">
        <v>252</v>
      </c>
      <c r="RN1018" s="2" t="s">
        <v>237</v>
      </c>
      <c r="RO1018" s="2" t="s">
        <v>226</v>
      </c>
      <c r="RP1018" s="2" t="s">
        <v>226</v>
      </c>
      <c r="RQ1018" s="2" t="s">
        <v>238</v>
      </c>
      <c r="RR1018" s="2" t="s">
        <v>226</v>
      </c>
      <c r="RS1018" s="4"/>
      <c r="RT1018" s="8"/>
      <c r="RU1018" s="4"/>
      <c r="RV1018" s="8"/>
      <c r="RW1018" s="7"/>
      <c r="RX1018" s="7"/>
      <c r="RY1018" s="2" t="s">
        <v>239</v>
      </c>
      <c r="RZ1018" s="2" t="s">
        <v>237</v>
      </c>
      <c r="SA1018" s="2" t="s">
        <v>1551</v>
      </c>
      <c r="SB1018" s="2" t="s">
        <v>4601</v>
      </c>
      <c r="SC1018" s="2" t="s">
        <v>238</v>
      </c>
      <c r="SD1018" s="2" t="s">
        <v>226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</row>
    <row r="1019">
      <c r="A1019" s="2" t="s">
        <v>5802</v>
      </c>
      <c r="B1019" s="2" t="s">
        <v>577</v>
      </c>
      <c r="C1019" s="2" t="s">
        <v>5194</v>
      </c>
      <c r="D1019" s="2" t="s">
        <v>3985</v>
      </c>
      <c r="E1019" s="2" t="s">
        <v>4118</v>
      </c>
      <c r="F1019" s="2" t="s">
        <v>5195</v>
      </c>
      <c r="G1019" s="2" t="s">
        <v>5196</v>
      </c>
      <c r="H1019" s="2" t="s">
        <v>5197</v>
      </c>
      <c r="I1019" s="2" t="s">
        <v>5801</v>
      </c>
      <c r="J1019" s="2" t="s">
        <v>221</v>
      </c>
      <c r="K1019" s="2" t="s">
        <v>1414</v>
      </c>
      <c r="L1019" s="3">
        <v>54.99</v>
      </c>
      <c r="M1019" s="3">
        <v>57.74</v>
      </c>
      <c r="N1019" s="3">
        <v>109.99</v>
      </c>
      <c r="O1019" s="2" t="s">
        <v>283</v>
      </c>
      <c r="P1019" s="2" t="s">
        <v>284</v>
      </c>
      <c r="Q1019" s="2" t="s">
        <v>225</v>
      </c>
      <c r="R1019" s="2" t="s">
        <v>226</v>
      </c>
      <c r="S1019" s="2" t="s">
        <v>5769</v>
      </c>
      <c r="T1019" s="2" t="s">
        <v>228</v>
      </c>
      <c r="U1019" s="2" t="s">
        <v>489</v>
      </c>
      <c r="V1019" s="2" t="s">
        <v>230</v>
      </c>
      <c r="W1019" s="2" t="s">
        <v>4124</v>
      </c>
      <c r="X1019" s="2" t="s">
        <v>5200</v>
      </c>
      <c r="Y1019" s="2" t="s">
        <v>1107</v>
      </c>
      <c r="Z1019" s="4"/>
      <c r="AA1019" s="4">
        <f>=ROUNDDOWN({0},0)</f>
      </c>
      <c r="AB1019" s="5"/>
      <c r="AC1019" s="2" t="s">
        <v>226</v>
      </c>
      <c r="AD1019" s="4"/>
      <c r="AE1019" s="4"/>
      <c r="AF1019" s="6">
        <v>66</v>
      </c>
      <c r="AG1019" s="6"/>
      <c r="AH1019" s="7">
        <v>0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/>
      <c r="AQ1019" s="8"/>
      <c r="AR1019" s="4">
        <v>1</v>
      </c>
      <c r="AS1019" s="8">
        <v>49.95</v>
      </c>
      <c r="AT1019" s="7">
        <v>-1</v>
      </c>
      <c r="AU1019" s="7">
        <v>-1</v>
      </c>
      <c r="AV1019" s="4" t="s">
        <v>226</v>
      </c>
      <c r="AW1019" s="8" t="s">
        <v>226</v>
      </c>
      <c r="AX1019" s="4" t="s">
        <v>226</v>
      </c>
      <c r="AY1019" s="8" t="s">
        <v>226</v>
      </c>
      <c r="AZ1019" s="7" t="s">
        <v>226</v>
      </c>
      <c r="BA1019" s="7" t="s">
        <v>226</v>
      </c>
      <c r="BB1019" s="7"/>
      <c r="BC1019" s="4" t="s">
        <v>226</v>
      </c>
      <c r="BD1019" s="8" t="s">
        <v>226</v>
      </c>
      <c r="BE1019" s="4" t="s">
        <v>226</v>
      </c>
      <c r="BF1019" s="8" t="s">
        <v>226</v>
      </c>
      <c r="BG1019" s="7" t="s">
        <v>226</v>
      </c>
      <c r="BH1019" s="7" t="s">
        <v>226</v>
      </c>
      <c r="BI1019" s="7"/>
      <c r="BJ1019" s="4"/>
      <c r="BK1019" s="8"/>
      <c r="BL1019" s="2" t="s">
        <v>24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287</v>
      </c>
      <c r="BV1019" s="2" t="s">
        <v>237</v>
      </c>
      <c r="BW1019" s="2" t="s">
        <v>226</v>
      </c>
      <c r="BX1019" s="2" t="s">
        <v>3357</v>
      </c>
      <c r="BY1019" s="2" t="s">
        <v>238</v>
      </c>
      <c r="BZ1019" s="2" t="s">
        <v>226</v>
      </c>
      <c r="CA1019" s="4"/>
      <c r="CB1019" s="8"/>
      <c r="CC1019" s="4"/>
      <c r="CD1019" s="8"/>
      <c r="CE1019" s="7"/>
      <c r="CF1019" s="7"/>
      <c r="CG1019" s="2" t="s">
        <v>239</v>
      </c>
      <c r="CH1019" s="2" t="s">
        <v>237</v>
      </c>
      <c r="CI1019" s="2" t="s">
        <v>1064</v>
      </c>
      <c r="CJ1019" s="2" t="s">
        <v>1129</v>
      </c>
      <c r="CK1019" s="2" t="s">
        <v>238</v>
      </c>
      <c r="CL1019" s="2" t="s">
        <v>226</v>
      </c>
      <c r="CM1019" s="4"/>
      <c r="CN1019" s="8"/>
      <c r="CO1019" s="4"/>
      <c r="CP1019" s="8"/>
      <c r="CQ1019" s="7"/>
      <c r="CR1019" s="7"/>
      <c r="CS1019" s="2" t="s">
        <v>239</v>
      </c>
      <c r="CT1019" s="2" t="s">
        <v>237</v>
      </c>
      <c r="CU1019" s="2" t="s">
        <v>2063</v>
      </c>
      <c r="CV1019" s="2" t="s">
        <v>1217</v>
      </c>
      <c r="CW1019" s="2" t="s">
        <v>238</v>
      </c>
      <c r="CX1019" s="2" t="s">
        <v>226</v>
      </c>
      <c r="CY1019" s="4"/>
      <c r="CZ1019" s="8"/>
      <c r="DA1019" s="4"/>
      <c r="DB1019" s="8"/>
      <c r="DC1019" s="7"/>
      <c r="DD1019" s="7"/>
      <c r="DE1019" s="2" t="s">
        <v>239</v>
      </c>
      <c r="DF1019" s="2" t="s">
        <v>237</v>
      </c>
      <c r="DG1019" s="2" t="s">
        <v>1143</v>
      </c>
      <c r="DH1019" s="2" t="s">
        <v>1692</v>
      </c>
      <c r="DI1019" s="2" t="s">
        <v>291</v>
      </c>
      <c r="DJ1019" s="2" t="s">
        <v>226</v>
      </c>
      <c r="DK1019" s="4"/>
      <c r="DL1019" s="8"/>
      <c r="DM1019" s="4"/>
      <c r="DN1019" s="8"/>
      <c r="DO1019" s="7"/>
      <c r="DP1019" s="7"/>
      <c r="DQ1019" s="2" t="s">
        <v>239</v>
      </c>
      <c r="DR1019" s="2" t="s">
        <v>237</v>
      </c>
      <c r="DS1019" s="2" t="s">
        <v>3626</v>
      </c>
      <c r="DT1019" s="2" t="s">
        <v>3029</v>
      </c>
      <c r="DU1019" s="2" t="s">
        <v>291</v>
      </c>
      <c r="DV1019" s="2" t="s">
        <v>226</v>
      </c>
      <c r="DW1019" s="4"/>
      <c r="DX1019" s="8"/>
      <c r="DY1019" s="4"/>
      <c r="DZ1019" s="8"/>
      <c r="EA1019" s="7"/>
      <c r="EB1019" s="7"/>
      <c r="EC1019" s="2" t="s">
        <v>239</v>
      </c>
      <c r="ED1019" s="2" t="s">
        <v>237</v>
      </c>
      <c r="EE1019" s="2" t="s">
        <v>1110</v>
      </c>
      <c r="EF1019" s="2" t="s">
        <v>5803</v>
      </c>
      <c r="EG1019" s="2" t="s">
        <v>238</v>
      </c>
      <c r="EH1019" s="2" t="s">
        <v>226</v>
      </c>
      <c r="EI1019" s="4"/>
      <c r="EJ1019" s="8"/>
      <c r="EK1019" s="4"/>
      <c r="EL1019" s="8"/>
      <c r="EM1019" s="7"/>
      <c r="EN1019" s="7"/>
      <c r="EO1019" s="2" t="s">
        <v>239</v>
      </c>
      <c r="EP1019" s="2" t="s">
        <v>237</v>
      </c>
      <c r="EQ1019" s="2" t="s">
        <v>994</v>
      </c>
      <c r="ER1019" s="2" t="s">
        <v>1091</v>
      </c>
      <c r="ES1019" s="2" t="s">
        <v>238</v>
      </c>
      <c r="ET1019" s="2" t="s">
        <v>226</v>
      </c>
      <c r="EU1019" s="4"/>
      <c r="EV1019" s="8"/>
      <c r="EW1019" s="4"/>
      <c r="EX1019" s="8"/>
      <c r="EY1019" s="7"/>
      <c r="EZ1019" s="7"/>
      <c r="FA1019" s="2" t="s">
        <v>239</v>
      </c>
      <c r="FB1019" s="2" t="s">
        <v>237</v>
      </c>
      <c r="FC1019" s="2" t="s">
        <v>1071</v>
      </c>
      <c r="FD1019" s="2" t="s">
        <v>3299</v>
      </c>
      <c r="FE1019" s="2" t="s">
        <v>238</v>
      </c>
      <c r="FF1019" s="2" t="s">
        <v>226</v>
      </c>
      <c r="FG1019" s="4"/>
      <c r="FH1019" s="8"/>
      <c r="FI1019" s="4">
        <v>1</v>
      </c>
      <c r="FJ1019" s="8">
        <v>49.95</v>
      </c>
      <c r="FK1019" s="7">
        <v>-1</v>
      </c>
      <c r="FL1019" s="7">
        <v>-1</v>
      </c>
      <c r="FM1019" s="2" t="s">
        <v>239</v>
      </c>
      <c r="FN1019" s="2" t="s">
        <v>237</v>
      </c>
      <c r="FO1019" s="2" t="s">
        <v>1071</v>
      </c>
      <c r="FP1019" s="2" t="s">
        <v>821</v>
      </c>
      <c r="FQ1019" s="2" t="s">
        <v>238</v>
      </c>
      <c r="FR1019" s="2" t="s">
        <v>226</v>
      </c>
      <c r="FS1019" s="4"/>
      <c r="FT1019" s="8"/>
      <c r="FU1019" s="4"/>
      <c r="FV1019" s="8"/>
      <c r="FW1019" s="7"/>
      <c r="FX1019" s="7"/>
      <c r="FY1019" s="2" t="s">
        <v>226</v>
      </c>
      <c r="FZ1019" s="2" t="s">
        <v>226</v>
      </c>
      <c r="GA1019" s="2" t="s">
        <v>226</v>
      </c>
      <c r="GB1019" s="2" t="s">
        <v>226</v>
      </c>
      <c r="GC1019" s="2" t="s">
        <v>226</v>
      </c>
      <c r="GD1019" s="2" t="s">
        <v>226</v>
      </c>
      <c r="GE1019" s="4"/>
      <c r="GF1019" s="8"/>
      <c r="GG1019" s="4"/>
      <c r="GH1019" s="8"/>
      <c r="GI1019" s="7"/>
      <c r="GJ1019" s="7"/>
      <c r="GK1019" s="2" t="s">
        <v>252</v>
      </c>
      <c r="GL1019" s="2" t="s">
        <v>237</v>
      </c>
      <c r="GM1019" s="2" t="s">
        <v>226</v>
      </c>
      <c r="GN1019" s="2" t="s">
        <v>226</v>
      </c>
      <c r="GO1019" s="2" t="s">
        <v>238</v>
      </c>
      <c r="GP1019" s="2" t="s">
        <v>226</v>
      </c>
      <c r="GQ1019" s="4"/>
      <c r="GR1019" s="8"/>
      <c r="GS1019" s="4"/>
      <c r="GT1019" s="8"/>
      <c r="GU1019" s="7"/>
      <c r="GV1019" s="7"/>
      <c r="GW1019" s="2" t="s">
        <v>239</v>
      </c>
      <c r="GX1019" s="2" t="s">
        <v>237</v>
      </c>
      <c r="GY1019" s="2" t="s">
        <v>1041</v>
      </c>
      <c r="GZ1019" s="2" t="s">
        <v>3732</v>
      </c>
      <c r="HA1019" s="2" t="s">
        <v>238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252</v>
      </c>
      <c r="HJ1019" s="2" t="s">
        <v>237</v>
      </c>
      <c r="HK1019" s="2" t="s">
        <v>226</v>
      </c>
      <c r="HL1019" s="2" t="s">
        <v>226</v>
      </c>
      <c r="HM1019" s="2" t="s">
        <v>238</v>
      </c>
      <c r="HN1019" s="2" t="s">
        <v>226</v>
      </c>
      <c r="HO1019" s="4"/>
      <c r="HP1019" s="8"/>
      <c r="HQ1019" s="4"/>
      <c r="HR1019" s="8"/>
      <c r="HS1019" s="7"/>
      <c r="HT1019" s="7"/>
      <c r="HU1019" s="2" t="s">
        <v>239</v>
      </c>
      <c r="HV1019" s="2" t="s">
        <v>237</v>
      </c>
      <c r="HW1019" s="2" t="s">
        <v>628</v>
      </c>
      <c r="HX1019" s="2" t="s">
        <v>3710</v>
      </c>
      <c r="HY1019" s="2" t="s">
        <v>238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252</v>
      </c>
      <c r="IH1019" s="2" t="s">
        <v>237</v>
      </c>
      <c r="II1019" s="2" t="s">
        <v>226</v>
      </c>
      <c r="IJ1019" s="2" t="s">
        <v>226</v>
      </c>
      <c r="IK1019" s="2" t="s">
        <v>238</v>
      </c>
      <c r="IL1019" s="2" t="s">
        <v>226</v>
      </c>
      <c r="IM1019" s="4"/>
      <c r="IN1019" s="8"/>
      <c r="IO1019" s="4"/>
      <c r="IP1019" s="8"/>
      <c r="IQ1019" s="7"/>
      <c r="IR1019" s="7"/>
      <c r="IS1019" s="2" t="s">
        <v>226</v>
      </c>
      <c r="IT1019" s="2" t="s">
        <v>226</v>
      </c>
      <c r="IU1019" s="2" t="s">
        <v>226</v>
      </c>
      <c r="IV1019" s="2" t="s">
        <v>226</v>
      </c>
      <c r="IW1019" s="2" t="s">
        <v>226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252</v>
      </c>
      <c r="JF1019" s="2" t="s">
        <v>237</v>
      </c>
      <c r="JG1019" s="2" t="s">
        <v>226</v>
      </c>
      <c r="JH1019" s="2" t="s">
        <v>226</v>
      </c>
      <c r="JI1019" s="2" t="s">
        <v>238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252</v>
      </c>
      <c r="JR1019" s="2" t="s">
        <v>237</v>
      </c>
      <c r="JS1019" s="2" t="s">
        <v>226</v>
      </c>
      <c r="JT1019" s="2" t="s">
        <v>226</v>
      </c>
      <c r="JU1019" s="2" t="s">
        <v>238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236</v>
      </c>
      <c r="KD1019" s="2" t="s">
        <v>237</v>
      </c>
      <c r="KE1019" s="2" t="s">
        <v>226</v>
      </c>
      <c r="KF1019" s="2" t="s">
        <v>226</v>
      </c>
      <c r="KG1019" s="2" t="s">
        <v>238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337</v>
      </c>
      <c r="KP1019" s="2" t="s">
        <v>237</v>
      </c>
      <c r="KQ1019" s="2" t="s">
        <v>226</v>
      </c>
      <c r="KR1019" s="2" t="s">
        <v>226</v>
      </c>
      <c r="KS1019" s="2" t="s">
        <v>238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239</v>
      </c>
      <c r="LB1019" s="2" t="s">
        <v>237</v>
      </c>
      <c r="LC1019" s="2" t="s">
        <v>1823</v>
      </c>
      <c r="LD1019" s="2" t="s">
        <v>226</v>
      </c>
      <c r="LE1019" s="2" t="s">
        <v>238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252</v>
      </c>
      <c r="LN1019" s="2" t="s">
        <v>237</v>
      </c>
      <c r="LO1019" s="2" t="s">
        <v>226</v>
      </c>
      <c r="LP1019" s="2" t="s">
        <v>226</v>
      </c>
      <c r="LQ1019" s="2" t="s">
        <v>238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226</v>
      </c>
      <c r="LZ1019" s="2" t="s">
        <v>226</v>
      </c>
      <c r="MA1019" s="2" t="s">
        <v>226</v>
      </c>
      <c r="MB1019" s="2" t="s">
        <v>226</v>
      </c>
      <c r="MC1019" s="2" t="s">
        <v>226</v>
      </c>
      <c r="MD1019" s="2" t="s">
        <v>226</v>
      </c>
      <c r="ME1019" s="4"/>
      <c r="MF1019" s="8"/>
      <c r="MG1019" s="4"/>
      <c r="MH1019" s="8"/>
      <c r="MI1019" s="7"/>
      <c r="MJ1019" s="7"/>
      <c r="MK1019" s="2" t="s">
        <v>226</v>
      </c>
      <c r="ML1019" s="2" t="s">
        <v>226</v>
      </c>
      <c r="MM1019" s="2" t="s">
        <v>226</v>
      </c>
      <c r="MN1019" s="2" t="s">
        <v>226</v>
      </c>
      <c r="MO1019" s="2" t="s">
        <v>226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239</v>
      </c>
      <c r="MX1019" s="2" t="s">
        <v>237</v>
      </c>
      <c r="MY1019" s="2" t="s">
        <v>777</v>
      </c>
      <c r="MZ1019" s="2" t="s">
        <v>226</v>
      </c>
      <c r="NA1019" s="2" t="s">
        <v>238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239</v>
      </c>
      <c r="NJ1019" s="2" t="s">
        <v>237</v>
      </c>
      <c r="NK1019" s="2" t="s">
        <v>4239</v>
      </c>
      <c r="NL1019" s="2" t="s">
        <v>588</v>
      </c>
      <c r="NM1019" s="2" t="s">
        <v>291</v>
      </c>
      <c r="NN1019" s="2" t="s">
        <v>226</v>
      </c>
      <c r="NO1019" s="4"/>
      <c r="NP1019" s="8"/>
      <c r="NQ1019" s="4"/>
      <c r="NR1019" s="8"/>
      <c r="NS1019" s="7"/>
      <c r="NT1019" s="7"/>
      <c r="NU1019" s="2" t="s">
        <v>239</v>
      </c>
      <c r="NV1019" s="2" t="s">
        <v>237</v>
      </c>
      <c r="NW1019" s="2" t="s">
        <v>820</v>
      </c>
      <c r="NX1019" s="2" t="s">
        <v>1604</v>
      </c>
      <c r="NY1019" s="2" t="s">
        <v>238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252</v>
      </c>
      <c r="OH1019" s="2" t="s">
        <v>237</v>
      </c>
      <c r="OI1019" s="2" t="s">
        <v>226</v>
      </c>
      <c r="OJ1019" s="2" t="s">
        <v>226</v>
      </c>
      <c r="OK1019" s="2" t="s">
        <v>238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252</v>
      </c>
      <c r="OT1019" s="2" t="s">
        <v>237</v>
      </c>
      <c r="OU1019" s="2" t="s">
        <v>226</v>
      </c>
      <c r="OV1019" s="2" t="s">
        <v>226</v>
      </c>
      <c r="OW1019" s="2" t="s">
        <v>238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226</v>
      </c>
      <c r="PF1019" s="2" t="s">
        <v>226</v>
      </c>
      <c r="PG1019" s="2" t="s">
        <v>226</v>
      </c>
      <c r="PH1019" s="2" t="s">
        <v>226</v>
      </c>
      <c r="PI1019" s="2" t="s">
        <v>226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226</v>
      </c>
      <c r="PR1019" s="2" t="s">
        <v>226</v>
      </c>
      <c r="PS1019" s="2" t="s">
        <v>226</v>
      </c>
      <c r="PT1019" s="2" t="s">
        <v>226</v>
      </c>
      <c r="PU1019" s="2" t="s">
        <v>226</v>
      </c>
      <c r="PV1019" s="2" t="s">
        <v>226</v>
      </c>
      <c r="PW1019" s="4"/>
      <c r="PX1019" s="8"/>
      <c r="PY1019" s="4"/>
      <c r="PZ1019" s="8"/>
      <c r="QA1019" s="7"/>
      <c r="QB1019" s="7"/>
      <c r="QC1019" s="2" t="s">
        <v>226</v>
      </c>
      <c r="QD1019" s="2" t="s">
        <v>226</v>
      </c>
      <c r="QE1019" s="2" t="s">
        <v>226</v>
      </c>
      <c r="QF1019" s="2" t="s">
        <v>226</v>
      </c>
      <c r="QG1019" s="2" t="s">
        <v>226</v>
      </c>
      <c r="QH1019" s="2" t="s">
        <v>226</v>
      </c>
      <c r="QI1019" s="4"/>
      <c r="QJ1019" s="8"/>
      <c r="QK1019" s="4"/>
      <c r="QL1019" s="8"/>
      <c r="QM1019" s="7"/>
      <c r="QN1019" s="7"/>
      <c r="QO1019" s="2" t="s">
        <v>236</v>
      </c>
      <c r="QP1019" s="2" t="s">
        <v>237</v>
      </c>
      <c r="QQ1019" s="2" t="s">
        <v>226</v>
      </c>
      <c r="QR1019" s="2" t="s">
        <v>226</v>
      </c>
      <c r="QS1019" s="2" t="s">
        <v>238</v>
      </c>
      <c r="QT1019" s="2" t="s">
        <v>226</v>
      </c>
      <c r="QU1019" s="4"/>
      <c r="QV1019" s="8"/>
      <c r="QW1019" s="4"/>
      <c r="QX1019" s="8"/>
      <c r="QY1019" s="7"/>
      <c r="QZ1019" s="7"/>
      <c r="RA1019" s="2" t="s">
        <v>266</v>
      </c>
      <c r="RB1019" s="2" t="s">
        <v>237</v>
      </c>
      <c r="RC1019" s="2" t="s">
        <v>226</v>
      </c>
      <c r="RD1019" s="2" t="s">
        <v>226</v>
      </c>
      <c r="RE1019" s="2" t="s">
        <v>238</v>
      </c>
      <c r="RF1019" s="2" t="s">
        <v>226</v>
      </c>
      <c r="RG1019" s="4"/>
      <c r="RH1019" s="8"/>
      <c r="RI1019" s="4"/>
      <c r="RJ1019" s="8"/>
      <c r="RK1019" s="7"/>
      <c r="RL1019" s="7"/>
      <c r="RM1019" s="2" t="s">
        <v>252</v>
      </c>
      <c r="RN1019" s="2" t="s">
        <v>237</v>
      </c>
      <c r="RO1019" s="2" t="s">
        <v>226</v>
      </c>
      <c r="RP1019" s="2" t="s">
        <v>226</v>
      </c>
      <c r="RQ1019" s="2" t="s">
        <v>238</v>
      </c>
      <c r="RR1019" s="2" t="s">
        <v>226</v>
      </c>
      <c r="RS1019" s="4"/>
      <c r="RT1019" s="8"/>
      <c r="RU1019" s="4"/>
      <c r="RV1019" s="8"/>
      <c r="RW1019" s="7"/>
      <c r="RX1019" s="7"/>
      <c r="RY1019" s="2" t="s">
        <v>239</v>
      </c>
      <c r="RZ1019" s="2" t="s">
        <v>237</v>
      </c>
      <c r="SA1019" s="2" t="s">
        <v>1551</v>
      </c>
      <c r="SB1019" s="2" t="s">
        <v>800</v>
      </c>
      <c r="SC1019" s="2" t="s">
        <v>238</v>
      </c>
      <c r="SD1019" s="2" t="s">
        <v>226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</row>
    <row r="1020">
      <c r="A1020" s="2" t="s">
        <v>5804</v>
      </c>
      <c r="B1020" s="2" t="s">
        <v>577</v>
      </c>
      <c r="C1020" s="2" t="s">
        <v>5194</v>
      </c>
      <c r="D1020" s="2" t="s">
        <v>3985</v>
      </c>
      <c r="E1020" s="2" t="s">
        <v>4118</v>
      </c>
      <c r="F1020" s="2" t="s">
        <v>5195</v>
      </c>
      <c r="G1020" s="2" t="s">
        <v>5196</v>
      </c>
      <c r="H1020" s="2" t="s">
        <v>5197</v>
      </c>
      <c r="I1020" s="2" t="s">
        <v>5801</v>
      </c>
      <c r="J1020" s="2" t="s">
        <v>268</v>
      </c>
      <c r="K1020" s="2" t="s">
        <v>1414</v>
      </c>
      <c r="L1020" s="3">
        <v>65</v>
      </c>
      <c r="M1020" s="3">
        <v>68.25</v>
      </c>
      <c r="N1020" s="3">
        <v>129.99</v>
      </c>
      <c r="O1020" s="2" t="s">
        <v>283</v>
      </c>
      <c r="P1020" s="2" t="s">
        <v>284</v>
      </c>
      <c r="Q1020" s="2" t="s">
        <v>225</v>
      </c>
      <c r="R1020" s="2" t="s">
        <v>226</v>
      </c>
      <c r="S1020" s="2" t="s">
        <v>5769</v>
      </c>
      <c r="T1020" s="2" t="s">
        <v>228</v>
      </c>
      <c r="U1020" s="2" t="s">
        <v>489</v>
      </c>
      <c r="V1020" s="2" t="s">
        <v>230</v>
      </c>
      <c r="W1020" s="2" t="s">
        <v>4124</v>
      </c>
      <c r="X1020" s="2" t="s">
        <v>5200</v>
      </c>
      <c r="Y1020" s="2" t="s">
        <v>1107</v>
      </c>
      <c r="Z1020" s="4"/>
      <c r="AA1020" s="4">
        <f>=ROUNDDOWN({0},0)</f>
      </c>
      <c r="AB1020" s="5"/>
      <c r="AC1020" s="2" t="s">
        <v>226</v>
      </c>
      <c r="AD1020" s="4"/>
      <c r="AE1020" s="4"/>
      <c r="AF1020" s="6">
        <v>66</v>
      </c>
      <c r="AG1020" s="6"/>
      <c r="AH1020" s="7">
        <v>0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/>
      <c r="AQ1020" s="8"/>
      <c r="AR1020" s="4">
        <v>40</v>
      </c>
      <c r="AS1020" s="8">
        <v>1204.57</v>
      </c>
      <c r="AT1020" s="7">
        <v>-1</v>
      </c>
      <c r="AU1020" s="7">
        <v>-1</v>
      </c>
      <c r="AV1020" s="4" t="s">
        <v>226</v>
      </c>
      <c r="AW1020" s="8" t="s">
        <v>226</v>
      </c>
      <c r="AX1020" s="4" t="s">
        <v>226</v>
      </c>
      <c r="AY1020" s="8" t="s">
        <v>226</v>
      </c>
      <c r="AZ1020" s="7" t="s">
        <v>226</v>
      </c>
      <c r="BA1020" s="7" t="s">
        <v>226</v>
      </c>
      <c r="BB1020" s="7"/>
      <c r="BC1020" s="4" t="s">
        <v>226</v>
      </c>
      <c r="BD1020" s="8" t="s">
        <v>226</v>
      </c>
      <c r="BE1020" s="4" t="s">
        <v>226</v>
      </c>
      <c r="BF1020" s="8" t="s">
        <v>226</v>
      </c>
      <c r="BG1020" s="7" t="s">
        <v>226</v>
      </c>
      <c r="BH1020" s="7" t="s">
        <v>226</v>
      </c>
      <c r="BI1020" s="7"/>
      <c r="BJ1020" s="4"/>
      <c r="BK1020" s="8"/>
      <c r="BL1020" s="2" t="s">
        <v>5805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287</v>
      </c>
      <c r="BV1020" s="2" t="s">
        <v>237</v>
      </c>
      <c r="BW1020" s="2" t="s">
        <v>226</v>
      </c>
      <c r="BX1020" s="2" t="s">
        <v>597</v>
      </c>
      <c r="BY1020" s="2" t="s">
        <v>238</v>
      </c>
      <c r="BZ1020" s="2" t="s">
        <v>226</v>
      </c>
      <c r="CA1020" s="4"/>
      <c r="CB1020" s="8"/>
      <c r="CC1020" s="4">
        <v>1</v>
      </c>
      <c r="CD1020" s="8">
        <v>72.43</v>
      </c>
      <c r="CE1020" s="7">
        <v>-1</v>
      </c>
      <c r="CF1020" s="7">
        <v>-1</v>
      </c>
      <c r="CG1020" s="2" t="s">
        <v>239</v>
      </c>
      <c r="CH1020" s="2" t="s">
        <v>237</v>
      </c>
      <c r="CI1020" s="2" t="s">
        <v>1064</v>
      </c>
      <c r="CJ1020" s="2" t="s">
        <v>1147</v>
      </c>
      <c r="CK1020" s="2" t="s">
        <v>238</v>
      </c>
      <c r="CL1020" s="2" t="s">
        <v>226</v>
      </c>
      <c r="CM1020" s="4"/>
      <c r="CN1020" s="8"/>
      <c r="CO1020" s="4">
        <v>3</v>
      </c>
      <c r="CP1020" s="8">
        <v>88.44</v>
      </c>
      <c r="CQ1020" s="7">
        <v>-1</v>
      </c>
      <c r="CR1020" s="7">
        <v>-1</v>
      </c>
      <c r="CS1020" s="2" t="s">
        <v>239</v>
      </c>
      <c r="CT1020" s="2" t="s">
        <v>237</v>
      </c>
      <c r="CU1020" s="2" t="s">
        <v>2063</v>
      </c>
      <c r="CV1020" s="2" t="s">
        <v>1217</v>
      </c>
      <c r="CW1020" s="2" t="s">
        <v>238</v>
      </c>
      <c r="CX1020" s="2" t="s">
        <v>226</v>
      </c>
      <c r="CY1020" s="4"/>
      <c r="CZ1020" s="8"/>
      <c r="DA1020" s="4"/>
      <c r="DB1020" s="8"/>
      <c r="DC1020" s="7"/>
      <c r="DD1020" s="7"/>
      <c r="DE1020" s="2" t="s">
        <v>239</v>
      </c>
      <c r="DF1020" s="2" t="s">
        <v>237</v>
      </c>
      <c r="DG1020" s="2" t="s">
        <v>1143</v>
      </c>
      <c r="DH1020" s="2" t="s">
        <v>891</v>
      </c>
      <c r="DI1020" s="2" t="s">
        <v>291</v>
      </c>
      <c r="DJ1020" s="2" t="s">
        <v>226</v>
      </c>
      <c r="DK1020" s="4"/>
      <c r="DL1020" s="8"/>
      <c r="DM1020" s="4">
        <v>7</v>
      </c>
      <c r="DN1020" s="8">
        <v>197.71</v>
      </c>
      <c r="DO1020" s="7">
        <v>-1</v>
      </c>
      <c r="DP1020" s="7">
        <v>-1</v>
      </c>
      <c r="DQ1020" s="2" t="s">
        <v>239</v>
      </c>
      <c r="DR1020" s="2" t="s">
        <v>237</v>
      </c>
      <c r="DS1020" s="2" t="s">
        <v>3626</v>
      </c>
      <c r="DT1020" s="2" t="s">
        <v>1025</v>
      </c>
      <c r="DU1020" s="2" t="s">
        <v>291</v>
      </c>
      <c r="DV1020" s="2" t="s">
        <v>226</v>
      </c>
      <c r="DW1020" s="4"/>
      <c r="DX1020" s="8"/>
      <c r="DY1020" s="4">
        <v>27</v>
      </c>
      <c r="DZ1020" s="8">
        <v>724.68</v>
      </c>
      <c r="EA1020" s="7">
        <v>-1</v>
      </c>
      <c r="EB1020" s="7">
        <v>-1</v>
      </c>
      <c r="EC1020" s="2" t="s">
        <v>239</v>
      </c>
      <c r="ED1020" s="2" t="s">
        <v>237</v>
      </c>
      <c r="EE1020" s="2" t="s">
        <v>1110</v>
      </c>
      <c r="EF1020" s="2" t="s">
        <v>1478</v>
      </c>
      <c r="EG1020" s="2" t="s">
        <v>238</v>
      </c>
      <c r="EH1020" s="2" t="s">
        <v>226</v>
      </c>
      <c r="EI1020" s="4"/>
      <c r="EJ1020" s="8"/>
      <c r="EK1020" s="4">
        <v>1</v>
      </c>
      <c r="EL1020" s="8">
        <v>68.36</v>
      </c>
      <c r="EM1020" s="7">
        <v>-1</v>
      </c>
      <c r="EN1020" s="7">
        <v>-1</v>
      </c>
      <c r="EO1020" s="2" t="s">
        <v>239</v>
      </c>
      <c r="EP1020" s="2" t="s">
        <v>237</v>
      </c>
      <c r="EQ1020" s="2" t="s">
        <v>994</v>
      </c>
      <c r="ER1020" s="2" t="s">
        <v>2362</v>
      </c>
      <c r="ES1020" s="2" t="s">
        <v>238</v>
      </c>
      <c r="ET1020" s="2" t="s">
        <v>226</v>
      </c>
      <c r="EU1020" s="4"/>
      <c r="EV1020" s="8"/>
      <c r="EW1020" s="4"/>
      <c r="EX1020" s="8"/>
      <c r="EY1020" s="7"/>
      <c r="EZ1020" s="7"/>
      <c r="FA1020" s="2" t="s">
        <v>239</v>
      </c>
      <c r="FB1020" s="2" t="s">
        <v>237</v>
      </c>
      <c r="FC1020" s="2" t="s">
        <v>1071</v>
      </c>
      <c r="FD1020" s="2" t="s">
        <v>1059</v>
      </c>
      <c r="FE1020" s="2" t="s">
        <v>238</v>
      </c>
      <c r="FF1020" s="2" t="s">
        <v>226</v>
      </c>
      <c r="FG1020" s="4"/>
      <c r="FH1020" s="8"/>
      <c r="FI1020" s="4">
        <v>1</v>
      </c>
      <c r="FJ1020" s="8">
        <v>52.95</v>
      </c>
      <c r="FK1020" s="7">
        <v>-1</v>
      </c>
      <c r="FL1020" s="7">
        <v>-1</v>
      </c>
      <c r="FM1020" s="2" t="s">
        <v>239</v>
      </c>
      <c r="FN1020" s="2" t="s">
        <v>237</v>
      </c>
      <c r="FO1020" s="2" t="s">
        <v>1071</v>
      </c>
      <c r="FP1020" s="2" t="s">
        <v>1646</v>
      </c>
      <c r="FQ1020" s="2" t="s">
        <v>238</v>
      </c>
      <c r="FR1020" s="2" t="s">
        <v>226</v>
      </c>
      <c r="FS1020" s="4"/>
      <c r="FT1020" s="8"/>
      <c r="FU1020" s="4"/>
      <c r="FV1020" s="8"/>
      <c r="FW1020" s="7"/>
      <c r="FX1020" s="7"/>
      <c r="FY1020" s="2" t="s">
        <v>226</v>
      </c>
      <c r="FZ1020" s="2" t="s">
        <v>226</v>
      </c>
      <c r="GA1020" s="2" t="s">
        <v>226</v>
      </c>
      <c r="GB1020" s="2" t="s">
        <v>226</v>
      </c>
      <c r="GC1020" s="2" t="s">
        <v>226</v>
      </c>
      <c r="GD1020" s="2" t="s">
        <v>226</v>
      </c>
      <c r="GE1020" s="4"/>
      <c r="GF1020" s="8"/>
      <c r="GG1020" s="4"/>
      <c r="GH1020" s="8"/>
      <c r="GI1020" s="7"/>
      <c r="GJ1020" s="7"/>
      <c r="GK1020" s="2" t="s">
        <v>252</v>
      </c>
      <c r="GL1020" s="2" t="s">
        <v>237</v>
      </c>
      <c r="GM1020" s="2" t="s">
        <v>226</v>
      </c>
      <c r="GN1020" s="2" t="s">
        <v>226</v>
      </c>
      <c r="GO1020" s="2" t="s">
        <v>238</v>
      </c>
      <c r="GP1020" s="2" t="s">
        <v>226</v>
      </c>
      <c r="GQ1020" s="4"/>
      <c r="GR1020" s="8"/>
      <c r="GS1020" s="4"/>
      <c r="GT1020" s="8"/>
      <c r="GU1020" s="7"/>
      <c r="GV1020" s="7"/>
      <c r="GW1020" s="2" t="s">
        <v>239</v>
      </c>
      <c r="GX1020" s="2" t="s">
        <v>237</v>
      </c>
      <c r="GY1020" s="2" t="s">
        <v>1041</v>
      </c>
      <c r="GZ1020" s="2" t="s">
        <v>644</v>
      </c>
      <c r="HA1020" s="2" t="s">
        <v>238</v>
      </c>
      <c r="HB1020" s="2" t="s">
        <v>226</v>
      </c>
      <c r="HC1020" s="4"/>
      <c r="HD1020" s="8"/>
      <c r="HE1020" s="4"/>
      <c r="HF1020" s="8"/>
      <c r="HG1020" s="7"/>
      <c r="HH1020" s="7"/>
      <c r="HI1020" s="2" t="s">
        <v>252</v>
      </c>
      <c r="HJ1020" s="2" t="s">
        <v>237</v>
      </c>
      <c r="HK1020" s="2" t="s">
        <v>226</v>
      </c>
      <c r="HL1020" s="2" t="s">
        <v>226</v>
      </c>
      <c r="HM1020" s="2" t="s">
        <v>238</v>
      </c>
      <c r="HN1020" s="2" t="s">
        <v>226</v>
      </c>
      <c r="HO1020" s="4"/>
      <c r="HP1020" s="8"/>
      <c r="HQ1020" s="4"/>
      <c r="HR1020" s="8"/>
      <c r="HS1020" s="7"/>
      <c r="HT1020" s="7"/>
      <c r="HU1020" s="2" t="s">
        <v>239</v>
      </c>
      <c r="HV1020" s="2" t="s">
        <v>237</v>
      </c>
      <c r="HW1020" s="2" t="s">
        <v>628</v>
      </c>
      <c r="HX1020" s="2" t="s">
        <v>1944</v>
      </c>
      <c r="HY1020" s="2" t="s">
        <v>238</v>
      </c>
      <c r="HZ1020" s="2" t="s">
        <v>226</v>
      </c>
      <c r="IA1020" s="4"/>
      <c r="IB1020" s="8"/>
      <c r="IC1020" s="4"/>
      <c r="ID1020" s="8"/>
      <c r="IE1020" s="7"/>
      <c r="IF1020" s="7"/>
      <c r="IG1020" s="2" t="s">
        <v>252</v>
      </c>
      <c r="IH1020" s="2" t="s">
        <v>237</v>
      </c>
      <c r="II1020" s="2" t="s">
        <v>226</v>
      </c>
      <c r="IJ1020" s="2" t="s">
        <v>226</v>
      </c>
      <c r="IK1020" s="2" t="s">
        <v>238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226</v>
      </c>
      <c r="IT1020" s="2" t="s">
        <v>226</v>
      </c>
      <c r="IU1020" s="2" t="s">
        <v>226</v>
      </c>
      <c r="IV1020" s="2" t="s">
        <v>226</v>
      </c>
      <c r="IW1020" s="2" t="s">
        <v>226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252</v>
      </c>
      <c r="JF1020" s="2" t="s">
        <v>237</v>
      </c>
      <c r="JG1020" s="2" t="s">
        <v>226</v>
      </c>
      <c r="JH1020" s="2" t="s">
        <v>226</v>
      </c>
      <c r="JI1020" s="2" t="s">
        <v>238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252</v>
      </c>
      <c r="JR1020" s="2" t="s">
        <v>237</v>
      </c>
      <c r="JS1020" s="2" t="s">
        <v>226</v>
      </c>
      <c r="JT1020" s="2" t="s">
        <v>226</v>
      </c>
      <c r="JU1020" s="2" t="s">
        <v>238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237</v>
      </c>
      <c r="KE1020" s="2" t="s">
        <v>226</v>
      </c>
      <c r="KF1020" s="2" t="s">
        <v>226</v>
      </c>
      <c r="KG1020" s="2" t="s">
        <v>238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337</v>
      </c>
      <c r="KP1020" s="2" t="s">
        <v>237</v>
      </c>
      <c r="KQ1020" s="2" t="s">
        <v>226</v>
      </c>
      <c r="KR1020" s="2" t="s">
        <v>226</v>
      </c>
      <c r="KS1020" s="2" t="s">
        <v>238</v>
      </c>
      <c r="KT1020" s="2" t="s">
        <v>226</v>
      </c>
      <c r="KU1020" s="4"/>
      <c r="KV1020" s="8"/>
      <c r="KW1020" s="4"/>
      <c r="KX1020" s="8"/>
      <c r="KY1020" s="7"/>
      <c r="KZ1020" s="7"/>
      <c r="LA1020" s="2" t="s">
        <v>239</v>
      </c>
      <c r="LB1020" s="2" t="s">
        <v>237</v>
      </c>
      <c r="LC1020" s="2" t="s">
        <v>1823</v>
      </c>
      <c r="LD1020" s="2" t="s">
        <v>226</v>
      </c>
      <c r="LE1020" s="2" t="s">
        <v>238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252</v>
      </c>
      <c r="LN1020" s="2" t="s">
        <v>237</v>
      </c>
      <c r="LO1020" s="2" t="s">
        <v>226</v>
      </c>
      <c r="LP1020" s="2" t="s">
        <v>226</v>
      </c>
      <c r="LQ1020" s="2" t="s">
        <v>238</v>
      </c>
      <c r="LR1020" s="2" t="s">
        <v>226</v>
      </c>
      <c r="LS1020" s="4"/>
      <c r="LT1020" s="8"/>
      <c r="LU1020" s="4"/>
      <c r="LV1020" s="8"/>
      <c r="LW1020" s="7"/>
      <c r="LX1020" s="7"/>
      <c r="LY1020" s="2" t="s">
        <v>226</v>
      </c>
      <c r="LZ1020" s="2" t="s">
        <v>226</v>
      </c>
      <c r="MA1020" s="2" t="s">
        <v>226</v>
      </c>
      <c r="MB1020" s="2" t="s">
        <v>226</v>
      </c>
      <c r="MC1020" s="2" t="s">
        <v>226</v>
      </c>
      <c r="MD1020" s="2" t="s">
        <v>226</v>
      </c>
      <c r="ME1020" s="4"/>
      <c r="MF1020" s="8"/>
      <c r="MG1020" s="4"/>
      <c r="MH1020" s="8"/>
      <c r="MI1020" s="7"/>
      <c r="MJ1020" s="7"/>
      <c r="MK1020" s="2" t="s">
        <v>226</v>
      </c>
      <c r="ML1020" s="2" t="s">
        <v>226</v>
      </c>
      <c r="MM1020" s="2" t="s">
        <v>226</v>
      </c>
      <c r="MN1020" s="2" t="s">
        <v>226</v>
      </c>
      <c r="MO1020" s="2" t="s">
        <v>226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239</v>
      </c>
      <c r="MX1020" s="2" t="s">
        <v>237</v>
      </c>
      <c r="MY1020" s="2" t="s">
        <v>777</v>
      </c>
      <c r="MZ1020" s="2" t="s">
        <v>226</v>
      </c>
      <c r="NA1020" s="2" t="s">
        <v>238</v>
      </c>
      <c r="NB1020" s="2" t="s">
        <v>226</v>
      </c>
      <c r="NC1020" s="4"/>
      <c r="ND1020" s="8"/>
      <c r="NE1020" s="4"/>
      <c r="NF1020" s="8"/>
      <c r="NG1020" s="7"/>
      <c r="NH1020" s="7"/>
      <c r="NI1020" s="2" t="s">
        <v>239</v>
      </c>
      <c r="NJ1020" s="2" t="s">
        <v>261</v>
      </c>
      <c r="NK1020" s="2" t="s">
        <v>4239</v>
      </c>
      <c r="NL1020" s="2" t="s">
        <v>1024</v>
      </c>
      <c r="NM1020" s="2" t="s">
        <v>291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239</v>
      </c>
      <c r="NV1020" s="2" t="s">
        <v>237</v>
      </c>
      <c r="NW1020" s="2" t="s">
        <v>820</v>
      </c>
      <c r="NX1020" s="2" t="s">
        <v>5171</v>
      </c>
      <c r="NY1020" s="2" t="s">
        <v>238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252</v>
      </c>
      <c r="OH1020" s="2" t="s">
        <v>237</v>
      </c>
      <c r="OI1020" s="2" t="s">
        <v>226</v>
      </c>
      <c r="OJ1020" s="2" t="s">
        <v>226</v>
      </c>
      <c r="OK1020" s="2" t="s">
        <v>238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252</v>
      </c>
      <c r="OT1020" s="2" t="s">
        <v>237</v>
      </c>
      <c r="OU1020" s="2" t="s">
        <v>226</v>
      </c>
      <c r="OV1020" s="2" t="s">
        <v>226</v>
      </c>
      <c r="OW1020" s="2" t="s">
        <v>238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226</v>
      </c>
      <c r="PF1020" s="2" t="s">
        <v>226</v>
      </c>
      <c r="PG1020" s="2" t="s">
        <v>226</v>
      </c>
      <c r="PH1020" s="2" t="s">
        <v>226</v>
      </c>
      <c r="PI1020" s="2" t="s">
        <v>226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226</v>
      </c>
      <c r="PR1020" s="2" t="s">
        <v>226</v>
      </c>
      <c r="PS1020" s="2" t="s">
        <v>226</v>
      </c>
      <c r="PT1020" s="2" t="s">
        <v>226</v>
      </c>
      <c r="PU1020" s="2" t="s">
        <v>226</v>
      </c>
      <c r="PV1020" s="2" t="s">
        <v>226</v>
      </c>
      <c r="PW1020" s="4"/>
      <c r="PX1020" s="8"/>
      <c r="PY1020" s="4"/>
      <c r="PZ1020" s="8"/>
      <c r="QA1020" s="7"/>
      <c r="QB1020" s="7"/>
      <c r="QC1020" s="2" t="s">
        <v>226</v>
      </c>
      <c r="QD1020" s="2" t="s">
        <v>226</v>
      </c>
      <c r="QE1020" s="2" t="s">
        <v>226</v>
      </c>
      <c r="QF1020" s="2" t="s">
        <v>226</v>
      </c>
      <c r="QG1020" s="2" t="s">
        <v>226</v>
      </c>
      <c r="QH1020" s="2" t="s">
        <v>226</v>
      </c>
      <c r="QI1020" s="4"/>
      <c r="QJ1020" s="8"/>
      <c r="QK1020" s="4"/>
      <c r="QL1020" s="8"/>
      <c r="QM1020" s="7"/>
      <c r="QN1020" s="7"/>
      <c r="QO1020" s="2" t="s">
        <v>236</v>
      </c>
      <c r="QP1020" s="2" t="s">
        <v>237</v>
      </c>
      <c r="QQ1020" s="2" t="s">
        <v>226</v>
      </c>
      <c r="QR1020" s="2" t="s">
        <v>226</v>
      </c>
      <c r="QS1020" s="2" t="s">
        <v>238</v>
      </c>
      <c r="QT1020" s="2" t="s">
        <v>226</v>
      </c>
      <c r="QU1020" s="4"/>
      <c r="QV1020" s="8"/>
      <c r="QW1020" s="4"/>
      <c r="QX1020" s="8"/>
      <c r="QY1020" s="7"/>
      <c r="QZ1020" s="7"/>
      <c r="RA1020" s="2" t="s">
        <v>266</v>
      </c>
      <c r="RB1020" s="2" t="s">
        <v>237</v>
      </c>
      <c r="RC1020" s="2" t="s">
        <v>226</v>
      </c>
      <c r="RD1020" s="2" t="s">
        <v>226</v>
      </c>
      <c r="RE1020" s="2" t="s">
        <v>238</v>
      </c>
      <c r="RF1020" s="2" t="s">
        <v>226</v>
      </c>
      <c r="RG1020" s="4"/>
      <c r="RH1020" s="8"/>
      <c r="RI1020" s="4"/>
      <c r="RJ1020" s="8"/>
      <c r="RK1020" s="7"/>
      <c r="RL1020" s="7"/>
      <c r="RM1020" s="2" t="s">
        <v>252</v>
      </c>
      <c r="RN1020" s="2" t="s">
        <v>237</v>
      </c>
      <c r="RO1020" s="2" t="s">
        <v>226</v>
      </c>
      <c r="RP1020" s="2" t="s">
        <v>226</v>
      </c>
      <c r="RQ1020" s="2" t="s">
        <v>238</v>
      </c>
      <c r="RR1020" s="2" t="s">
        <v>226</v>
      </c>
      <c r="RS1020" s="4"/>
      <c r="RT1020" s="8"/>
      <c r="RU1020" s="4"/>
      <c r="RV1020" s="8"/>
      <c r="RW1020" s="7"/>
      <c r="RX1020" s="7"/>
      <c r="RY1020" s="2" t="s">
        <v>239</v>
      </c>
      <c r="RZ1020" s="2" t="s">
        <v>237</v>
      </c>
      <c r="SA1020" s="2" t="s">
        <v>1551</v>
      </c>
      <c r="SB1020" s="2" t="s">
        <v>4231</v>
      </c>
      <c r="SC1020" s="2" t="s">
        <v>238</v>
      </c>
      <c r="SD1020" s="2" t="s">
        <v>226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</row>
    <row r="1021">
      <c r="A1021" s="2" t="s">
        <v>5806</v>
      </c>
      <c r="B1021" s="2" t="s">
        <v>577</v>
      </c>
      <c r="C1021" s="2" t="s">
        <v>5194</v>
      </c>
      <c r="D1021" s="2" t="s">
        <v>3985</v>
      </c>
      <c r="E1021" s="2" t="s">
        <v>3986</v>
      </c>
      <c r="F1021" s="2" t="s">
        <v>5316</v>
      </c>
      <c r="G1021" s="2" t="s">
        <v>3039</v>
      </c>
      <c r="H1021" s="2" t="s">
        <v>5317</v>
      </c>
      <c r="I1021" s="2" t="s">
        <v>5807</v>
      </c>
      <c r="J1021" s="2" t="s">
        <v>221</v>
      </c>
      <c r="K1021" s="2" t="s">
        <v>674</v>
      </c>
      <c r="L1021" s="3">
        <v>59.99</v>
      </c>
      <c r="M1021" s="3">
        <v>62.99</v>
      </c>
      <c r="N1021" s="3">
        <v>119.99</v>
      </c>
      <c r="O1021" s="2" t="s">
        <v>223</v>
      </c>
      <c r="P1021" s="2" t="s">
        <v>284</v>
      </c>
      <c r="Q1021" s="2" t="s">
        <v>225</v>
      </c>
      <c r="R1021" s="2" t="s">
        <v>226</v>
      </c>
      <c r="S1021" s="2" t="s">
        <v>5319</v>
      </c>
      <c r="T1021" s="2" t="s">
        <v>228</v>
      </c>
      <c r="U1021" s="2" t="s">
        <v>452</v>
      </c>
      <c r="V1021" s="2" t="s">
        <v>2685</v>
      </c>
      <c r="W1021" s="2" t="s">
        <v>1894</v>
      </c>
      <c r="X1021" s="2" t="s">
        <v>971</v>
      </c>
      <c r="Y1021" s="2" t="s">
        <v>1997</v>
      </c>
      <c r="Z1021" s="4">
        <v>353</v>
      </c>
      <c r="AA1021" s="4">
        <f>=ROUNDDOWN(176.5,0)</f>
      </c>
      <c r="AB1021" s="5">
        <v>2</v>
      </c>
      <c r="AC1021" s="2" t="s">
        <v>226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>
        <v>9</v>
      </c>
      <c r="AQ1021" s="8">
        <v>577.33</v>
      </c>
      <c r="AR1021" s="4">
        <v>17</v>
      </c>
      <c r="AS1021" s="8">
        <v>1134.3</v>
      </c>
      <c r="AT1021" s="7">
        <v>-0.4706</v>
      </c>
      <c r="AU1021" s="7">
        <v>-0.491</v>
      </c>
      <c r="AV1021" s="4">
        <v>31</v>
      </c>
      <c r="AW1021" s="8">
        <v>2163.8</v>
      </c>
      <c r="AX1021" s="4">
        <v>33</v>
      </c>
      <c r="AY1021" s="8">
        <v>2364.88</v>
      </c>
      <c r="AZ1021" s="7">
        <v>-0.0606</v>
      </c>
      <c r="BA1021" s="7">
        <v>-0.085</v>
      </c>
      <c r="BB1021" s="7">
        <v>0.2668</v>
      </c>
      <c r="BC1021" s="4">
        <v>31</v>
      </c>
      <c r="BD1021" s="8">
        <v>2163.8</v>
      </c>
      <c r="BE1021" s="4">
        <v>127</v>
      </c>
      <c r="BF1021" s="8">
        <v>7068.48</v>
      </c>
      <c r="BG1021" s="7">
        <v>-0.7559</v>
      </c>
      <c r="BH1021" s="7">
        <v>-0.6939</v>
      </c>
      <c r="BI1021" s="7">
        <v>1</v>
      </c>
      <c r="BJ1021" s="4">
        <v>9</v>
      </c>
      <c r="BK1021" s="8">
        <v>577.33</v>
      </c>
      <c r="BL1021" s="2" t="s">
        <v>5808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287</v>
      </c>
      <c r="BV1021" s="2" t="s">
        <v>237</v>
      </c>
      <c r="BW1021" s="2" t="s">
        <v>226</v>
      </c>
      <c r="BX1021" s="2" t="s">
        <v>1588</v>
      </c>
      <c r="BY1021" s="2" t="s">
        <v>238</v>
      </c>
      <c r="BZ1021" s="2" t="s">
        <v>226</v>
      </c>
      <c r="CA1021" s="4">
        <v>6</v>
      </c>
      <c r="CB1021" s="8">
        <v>398.4</v>
      </c>
      <c r="CC1021" s="4">
        <v>4</v>
      </c>
      <c r="CD1021" s="8">
        <v>265.6</v>
      </c>
      <c r="CE1021" s="7">
        <v>0.5</v>
      </c>
      <c r="CF1021" s="7">
        <v>0.5</v>
      </c>
      <c r="CG1021" s="2" t="s">
        <v>239</v>
      </c>
      <c r="CH1021" s="2" t="s">
        <v>223</v>
      </c>
      <c r="CI1021" s="2" t="s">
        <v>1064</v>
      </c>
      <c r="CJ1021" s="2" t="s">
        <v>1812</v>
      </c>
      <c r="CK1021" s="2" t="s">
        <v>238</v>
      </c>
      <c r="CL1021" s="2" t="s">
        <v>226</v>
      </c>
      <c r="CM1021" s="4"/>
      <c r="CN1021" s="8"/>
      <c r="CO1021" s="4"/>
      <c r="CP1021" s="8"/>
      <c r="CQ1021" s="7"/>
      <c r="CR1021" s="7"/>
      <c r="CS1021" s="2" t="s">
        <v>239</v>
      </c>
      <c r="CT1021" s="2" t="s">
        <v>223</v>
      </c>
      <c r="CU1021" s="2" t="s">
        <v>1020</v>
      </c>
      <c r="CV1021" s="2" t="s">
        <v>1128</v>
      </c>
      <c r="CW1021" s="2" t="s">
        <v>238</v>
      </c>
      <c r="CX1021" s="2" t="s">
        <v>226</v>
      </c>
      <c r="CY1021" s="4">
        <v>1</v>
      </c>
      <c r="CZ1021" s="8">
        <v>62.39</v>
      </c>
      <c r="DA1021" s="4"/>
      <c r="DB1021" s="8"/>
      <c r="DC1021" s="7"/>
      <c r="DD1021" s="7"/>
      <c r="DE1021" s="2" t="s">
        <v>239</v>
      </c>
      <c r="DF1021" s="2" t="s">
        <v>223</v>
      </c>
      <c r="DG1021" s="2" t="s">
        <v>1812</v>
      </c>
      <c r="DH1021" s="2" t="s">
        <v>993</v>
      </c>
      <c r="DI1021" s="2" t="s">
        <v>238</v>
      </c>
      <c r="DJ1021" s="2" t="s">
        <v>226</v>
      </c>
      <c r="DK1021" s="4"/>
      <c r="DL1021" s="8"/>
      <c r="DM1021" s="4">
        <v>1</v>
      </c>
      <c r="DN1021" s="8">
        <v>50.01</v>
      </c>
      <c r="DO1021" s="7">
        <v>-1</v>
      </c>
      <c r="DP1021" s="7">
        <v>-1</v>
      </c>
      <c r="DQ1021" s="2" t="s">
        <v>239</v>
      </c>
      <c r="DR1021" s="2" t="s">
        <v>223</v>
      </c>
      <c r="DS1021" s="2" t="s">
        <v>2188</v>
      </c>
      <c r="DT1021" s="2" t="s">
        <v>1973</v>
      </c>
      <c r="DU1021" s="2" t="s">
        <v>291</v>
      </c>
      <c r="DV1021" s="2" t="s">
        <v>226</v>
      </c>
      <c r="DW1021" s="4">
        <v>1</v>
      </c>
      <c r="DX1021" s="8">
        <v>66.15</v>
      </c>
      <c r="DY1021" s="4">
        <v>6</v>
      </c>
      <c r="DZ1021" s="8">
        <v>396.9</v>
      </c>
      <c r="EA1021" s="7">
        <v>-0.8333</v>
      </c>
      <c r="EB1021" s="7">
        <v>-0.8333</v>
      </c>
      <c r="EC1021" s="2" t="s">
        <v>239</v>
      </c>
      <c r="ED1021" s="2" t="s">
        <v>223</v>
      </c>
      <c r="EE1021" s="2" t="s">
        <v>3513</v>
      </c>
      <c r="EF1021" s="2" t="s">
        <v>2638</v>
      </c>
      <c r="EG1021" s="2" t="s">
        <v>238</v>
      </c>
      <c r="EH1021" s="2" t="s">
        <v>226</v>
      </c>
      <c r="EI1021" s="4"/>
      <c r="EJ1021" s="8"/>
      <c r="EK1021" s="4">
        <v>1</v>
      </c>
      <c r="EL1021" s="8">
        <v>62.66</v>
      </c>
      <c r="EM1021" s="7">
        <v>-1</v>
      </c>
      <c r="EN1021" s="7">
        <v>-1</v>
      </c>
      <c r="EO1021" s="2" t="s">
        <v>239</v>
      </c>
      <c r="EP1021" s="2" t="s">
        <v>223</v>
      </c>
      <c r="EQ1021" s="2" t="s">
        <v>2292</v>
      </c>
      <c r="ER1021" s="2" t="s">
        <v>1083</v>
      </c>
      <c r="ES1021" s="2" t="s">
        <v>291</v>
      </c>
      <c r="ET1021" s="2" t="s">
        <v>226</v>
      </c>
      <c r="EU1021" s="4">
        <v>1</v>
      </c>
      <c r="EV1021" s="8">
        <v>50.39</v>
      </c>
      <c r="EW1021" s="4">
        <v>3</v>
      </c>
      <c r="EX1021" s="8">
        <v>230.97</v>
      </c>
      <c r="EY1021" s="7">
        <v>-0.6667</v>
      </c>
      <c r="EZ1021" s="7">
        <v>-0.7818</v>
      </c>
      <c r="FA1021" s="2" t="s">
        <v>239</v>
      </c>
      <c r="FB1021" s="2" t="s">
        <v>223</v>
      </c>
      <c r="FC1021" s="2" t="s">
        <v>1115</v>
      </c>
      <c r="FD1021" s="2" t="s">
        <v>1980</v>
      </c>
      <c r="FE1021" s="2" t="s">
        <v>238</v>
      </c>
      <c r="FF1021" s="2" t="s">
        <v>226</v>
      </c>
      <c r="FG1021" s="4"/>
      <c r="FH1021" s="8"/>
      <c r="FI1021" s="4"/>
      <c r="FJ1021" s="8"/>
      <c r="FK1021" s="7"/>
      <c r="FL1021" s="7"/>
      <c r="FM1021" s="2" t="s">
        <v>239</v>
      </c>
      <c r="FN1021" s="2" t="s">
        <v>223</v>
      </c>
      <c r="FO1021" s="2" t="s">
        <v>1541</v>
      </c>
      <c r="FP1021" s="2" t="s">
        <v>1813</v>
      </c>
      <c r="FQ1021" s="2" t="s">
        <v>238</v>
      </c>
      <c r="FR1021" s="2" t="s">
        <v>226</v>
      </c>
      <c r="FS1021" s="4"/>
      <c r="FT1021" s="8"/>
      <c r="FU1021" s="4"/>
      <c r="FV1021" s="8"/>
      <c r="FW1021" s="7"/>
      <c r="FX1021" s="7"/>
      <c r="FY1021" s="2" t="s">
        <v>226</v>
      </c>
      <c r="FZ1021" s="2" t="s">
        <v>226</v>
      </c>
      <c r="GA1021" s="2" t="s">
        <v>226</v>
      </c>
      <c r="GB1021" s="2" t="s">
        <v>226</v>
      </c>
      <c r="GC1021" s="2" t="s">
        <v>226</v>
      </c>
      <c r="GD1021" s="2" t="s">
        <v>226</v>
      </c>
      <c r="GE1021" s="4"/>
      <c r="GF1021" s="8"/>
      <c r="GG1021" s="4"/>
      <c r="GH1021" s="8"/>
      <c r="GI1021" s="7"/>
      <c r="GJ1021" s="7"/>
      <c r="GK1021" s="2" t="s">
        <v>252</v>
      </c>
      <c r="GL1021" s="2" t="s">
        <v>223</v>
      </c>
      <c r="GM1021" s="2" t="s">
        <v>226</v>
      </c>
      <c r="GN1021" s="2" t="s">
        <v>226</v>
      </c>
      <c r="GO1021" s="2" t="s">
        <v>238</v>
      </c>
      <c r="GP1021" s="2" t="s">
        <v>226</v>
      </c>
      <c r="GQ1021" s="4"/>
      <c r="GR1021" s="8"/>
      <c r="GS1021" s="4"/>
      <c r="GT1021" s="8"/>
      <c r="GU1021" s="7"/>
      <c r="GV1021" s="7"/>
      <c r="GW1021" s="2" t="s">
        <v>239</v>
      </c>
      <c r="GX1021" s="2" t="s">
        <v>223</v>
      </c>
      <c r="GY1021" s="2" t="s">
        <v>3222</v>
      </c>
      <c r="GZ1021" s="2" t="s">
        <v>773</v>
      </c>
      <c r="HA1021" s="2" t="s">
        <v>238</v>
      </c>
      <c r="HB1021" s="2" t="s">
        <v>226</v>
      </c>
      <c r="HC1021" s="4"/>
      <c r="HD1021" s="8"/>
      <c r="HE1021" s="4"/>
      <c r="HF1021" s="8"/>
      <c r="HG1021" s="7"/>
      <c r="HH1021" s="7"/>
      <c r="HI1021" s="2" t="s">
        <v>236</v>
      </c>
      <c r="HJ1021" s="2" t="s">
        <v>223</v>
      </c>
      <c r="HK1021" s="2" t="s">
        <v>226</v>
      </c>
      <c r="HL1021" s="2" t="s">
        <v>226</v>
      </c>
      <c r="HM1021" s="2" t="s">
        <v>238</v>
      </c>
      <c r="HN1021" s="2" t="s">
        <v>226</v>
      </c>
      <c r="HO1021" s="4"/>
      <c r="HP1021" s="8"/>
      <c r="HQ1021" s="4">
        <v>1</v>
      </c>
      <c r="HR1021" s="8">
        <v>62.37</v>
      </c>
      <c r="HS1021" s="7">
        <v>-1</v>
      </c>
      <c r="HT1021" s="7">
        <v>-1</v>
      </c>
      <c r="HU1021" s="2" t="s">
        <v>239</v>
      </c>
      <c r="HV1021" s="2" t="s">
        <v>223</v>
      </c>
      <c r="HW1021" s="2" t="s">
        <v>1855</v>
      </c>
      <c r="HX1021" s="2" t="s">
        <v>1923</v>
      </c>
      <c r="HY1021" s="2" t="s">
        <v>238</v>
      </c>
      <c r="HZ1021" s="2" t="s">
        <v>226</v>
      </c>
      <c r="IA1021" s="4"/>
      <c r="IB1021" s="8"/>
      <c r="IC1021" s="4"/>
      <c r="ID1021" s="8"/>
      <c r="IE1021" s="7"/>
      <c r="IF1021" s="7"/>
      <c r="IG1021" s="2" t="s">
        <v>252</v>
      </c>
      <c r="IH1021" s="2" t="s">
        <v>223</v>
      </c>
      <c r="II1021" s="2" t="s">
        <v>226</v>
      </c>
      <c r="IJ1021" s="2" t="s">
        <v>226</v>
      </c>
      <c r="IK1021" s="2" t="s">
        <v>238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226</v>
      </c>
      <c r="IT1021" s="2" t="s">
        <v>226</v>
      </c>
      <c r="IU1021" s="2" t="s">
        <v>226</v>
      </c>
      <c r="IV1021" s="2" t="s">
        <v>226</v>
      </c>
      <c r="IW1021" s="2" t="s">
        <v>226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239</v>
      </c>
      <c r="JF1021" s="2" t="s">
        <v>223</v>
      </c>
      <c r="JG1021" s="2" t="s">
        <v>1726</v>
      </c>
      <c r="JH1021" s="2" t="s">
        <v>2895</v>
      </c>
      <c r="JI1021" s="2" t="s">
        <v>238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252</v>
      </c>
      <c r="JR1021" s="2" t="s">
        <v>223</v>
      </c>
      <c r="JS1021" s="2" t="s">
        <v>226</v>
      </c>
      <c r="JT1021" s="2" t="s">
        <v>226</v>
      </c>
      <c r="JU1021" s="2" t="s">
        <v>238</v>
      </c>
      <c r="JV1021" s="2" t="s">
        <v>226</v>
      </c>
      <c r="JW1021" s="4"/>
      <c r="JX1021" s="8"/>
      <c r="JY1021" s="4"/>
      <c r="JZ1021" s="8"/>
      <c r="KA1021" s="7"/>
      <c r="KB1021" s="7"/>
      <c r="KC1021" s="2" t="s">
        <v>239</v>
      </c>
      <c r="KD1021" s="2" t="s">
        <v>223</v>
      </c>
      <c r="KE1021" s="2" t="s">
        <v>483</v>
      </c>
      <c r="KF1021" s="2" t="s">
        <v>1887</v>
      </c>
      <c r="KG1021" s="2" t="s">
        <v>238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337</v>
      </c>
      <c r="KP1021" s="2" t="s">
        <v>223</v>
      </c>
      <c r="KQ1021" s="2" t="s">
        <v>226</v>
      </c>
      <c r="KR1021" s="2" t="s">
        <v>226</v>
      </c>
      <c r="KS1021" s="2" t="s">
        <v>238</v>
      </c>
      <c r="KT1021" s="2" t="s">
        <v>226</v>
      </c>
      <c r="KU1021" s="4"/>
      <c r="KV1021" s="8"/>
      <c r="KW1021" s="4"/>
      <c r="KX1021" s="8"/>
      <c r="KY1021" s="7"/>
      <c r="KZ1021" s="7"/>
      <c r="LA1021" s="2" t="s">
        <v>252</v>
      </c>
      <c r="LB1021" s="2" t="s">
        <v>223</v>
      </c>
      <c r="LC1021" s="2" t="s">
        <v>226</v>
      </c>
      <c r="LD1021" s="2" t="s">
        <v>226</v>
      </c>
      <c r="LE1021" s="2" t="s">
        <v>238</v>
      </c>
      <c r="LF1021" s="2" t="s">
        <v>226</v>
      </c>
      <c r="LG1021" s="4"/>
      <c r="LH1021" s="8"/>
      <c r="LI1021" s="4"/>
      <c r="LJ1021" s="8"/>
      <c r="LK1021" s="7"/>
      <c r="LL1021" s="7"/>
      <c r="LM1021" s="2" t="s">
        <v>252</v>
      </c>
      <c r="LN1021" s="2" t="s">
        <v>223</v>
      </c>
      <c r="LO1021" s="2" t="s">
        <v>226</v>
      </c>
      <c r="LP1021" s="2" t="s">
        <v>226</v>
      </c>
      <c r="LQ1021" s="2" t="s">
        <v>238</v>
      </c>
      <c r="LR1021" s="2" t="s">
        <v>226</v>
      </c>
      <c r="LS1021" s="4"/>
      <c r="LT1021" s="8"/>
      <c r="LU1021" s="4"/>
      <c r="LV1021" s="8"/>
      <c r="LW1021" s="7"/>
      <c r="LX1021" s="7"/>
      <c r="LY1021" s="2" t="s">
        <v>226</v>
      </c>
      <c r="LZ1021" s="2" t="s">
        <v>226</v>
      </c>
      <c r="MA1021" s="2" t="s">
        <v>226</v>
      </c>
      <c r="MB1021" s="2" t="s">
        <v>226</v>
      </c>
      <c r="MC1021" s="2" t="s">
        <v>226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226</v>
      </c>
      <c r="ML1021" s="2" t="s">
        <v>226</v>
      </c>
      <c r="MM1021" s="2" t="s">
        <v>226</v>
      </c>
      <c r="MN1021" s="2" t="s">
        <v>226</v>
      </c>
      <c r="MO1021" s="2" t="s">
        <v>226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236</v>
      </c>
      <c r="MX1021" s="2" t="s">
        <v>223</v>
      </c>
      <c r="MY1021" s="2" t="s">
        <v>226</v>
      </c>
      <c r="MZ1021" s="2" t="s">
        <v>226</v>
      </c>
      <c r="NA1021" s="2" t="s">
        <v>238</v>
      </c>
      <c r="NB1021" s="2" t="s">
        <v>226</v>
      </c>
      <c r="NC1021" s="4"/>
      <c r="ND1021" s="8"/>
      <c r="NE1021" s="4">
        <v>1</v>
      </c>
      <c r="NF1021" s="8">
        <v>65.79</v>
      </c>
      <c r="NG1021" s="7">
        <v>-1</v>
      </c>
      <c r="NH1021" s="7">
        <v>-1</v>
      </c>
      <c r="NI1021" s="2" t="s">
        <v>239</v>
      </c>
      <c r="NJ1021" s="2" t="s">
        <v>261</v>
      </c>
      <c r="NK1021" s="2" t="s">
        <v>1028</v>
      </c>
      <c r="NL1021" s="2" t="s">
        <v>1150</v>
      </c>
      <c r="NM1021" s="2" t="s">
        <v>238</v>
      </c>
      <c r="NN1021" s="2" t="s">
        <v>226</v>
      </c>
      <c r="NO1021" s="4"/>
      <c r="NP1021" s="8"/>
      <c r="NQ1021" s="4"/>
      <c r="NR1021" s="8"/>
      <c r="NS1021" s="7"/>
      <c r="NT1021" s="7"/>
      <c r="NU1021" s="2" t="s">
        <v>239</v>
      </c>
      <c r="NV1021" s="2" t="s">
        <v>237</v>
      </c>
      <c r="NW1021" s="2" t="s">
        <v>1854</v>
      </c>
      <c r="NX1021" s="2" t="s">
        <v>1672</v>
      </c>
      <c r="NY1021" s="2" t="s">
        <v>238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252</v>
      </c>
      <c r="OH1021" s="2" t="s">
        <v>223</v>
      </c>
      <c r="OI1021" s="2" t="s">
        <v>226</v>
      </c>
      <c r="OJ1021" s="2" t="s">
        <v>226</v>
      </c>
      <c r="OK1021" s="2" t="s">
        <v>238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252</v>
      </c>
      <c r="OT1021" s="2" t="s">
        <v>223</v>
      </c>
      <c r="OU1021" s="2" t="s">
        <v>226</v>
      </c>
      <c r="OV1021" s="2" t="s">
        <v>226</v>
      </c>
      <c r="OW1021" s="2" t="s">
        <v>238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239</v>
      </c>
      <c r="PF1021" s="2" t="s">
        <v>223</v>
      </c>
      <c r="PG1021" s="2" t="s">
        <v>3085</v>
      </c>
      <c r="PH1021" s="2" t="s">
        <v>226</v>
      </c>
      <c r="PI1021" s="2" t="s">
        <v>238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226</v>
      </c>
      <c r="PR1021" s="2" t="s">
        <v>226</v>
      </c>
      <c r="PS1021" s="2" t="s">
        <v>226</v>
      </c>
      <c r="PT1021" s="2" t="s">
        <v>226</v>
      </c>
      <c r="PU1021" s="2" t="s">
        <v>226</v>
      </c>
      <c r="PV1021" s="2" t="s">
        <v>226</v>
      </c>
      <c r="PW1021" s="4"/>
      <c r="PX1021" s="8"/>
      <c r="PY1021" s="4"/>
      <c r="PZ1021" s="8"/>
      <c r="QA1021" s="7"/>
      <c r="QB1021" s="7"/>
      <c r="QC1021" s="2" t="s">
        <v>226</v>
      </c>
      <c r="QD1021" s="2" t="s">
        <v>226</v>
      </c>
      <c r="QE1021" s="2" t="s">
        <v>226</v>
      </c>
      <c r="QF1021" s="2" t="s">
        <v>226</v>
      </c>
      <c r="QG1021" s="2" t="s">
        <v>226</v>
      </c>
      <c r="QH1021" s="2" t="s">
        <v>226</v>
      </c>
      <c r="QI1021" s="4"/>
      <c r="QJ1021" s="8"/>
      <c r="QK1021" s="4"/>
      <c r="QL1021" s="8"/>
      <c r="QM1021" s="7"/>
      <c r="QN1021" s="7"/>
      <c r="QO1021" s="2" t="s">
        <v>239</v>
      </c>
      <c r="QP1021" s="2" t="s">
        <v>237</v>
      </c>
      <c r="QQ1021" s="2" t="s">
        <v>4019</v>
      </c>
      <c r="QR1021" s="2" t="s">
        <v>226</v>
      </c>
      <c r="QS1021" s="2" t="s">
        <v>238</v>
      </c>
      <c r="QT1021" s="2" t="s">
        <v>226</v>
      </c>
      <c r="QU1021" s="4"/>
      <c r="QV1021" s="8"/>
      <c r="QW1021" s="4"/>
      <c r="QX1021" s="8"/>
      <c r="QY1021" s="7"/>
      <c r="QZ1021" s="7"/>
      <c r="RA1021" s="2" t="s">
        <v>266</v>
      </c>
      <c r="RB1021" s="2" t="s">
        <v>223</v>
      </c>
      <c r="RC1021" s="2" t="s">
        <v>226</v>
      </c>
      <c r="RD1021" s="2" t="s">
        <v>226</v>
      </c>
      <c r="RE1021" s="2" t="s">
        <v>238</v>
      </c>
      <c r="RF1021" s="2" t="s">
        <v>226</v>
      </c>
      <c r="RG1021" s="4"/>
      <c r="RH1021" s="8"/>
      <c r="RI1021" s="4"/>
      <c r="RJ1021" s="8"/>
      <c r="RK1021" s="7"/>
      <c r="RL1021" s="7"/>
      <c r="RM1021" s="2" t="s">
        <v>226</v>
      </c>
      <c r="RN1021" s="2" t="s">
        <v>226</v>
      </c>
      <c r="RO1021" s="2" t="s">
        <v>226</v>
      </c>
      <c r="RP1021" s="2" t="s">
        <v>226</v>
      </c>
      <c r="RQ1021" s="2" t="s">
        <v>226</v>
      </c>
      <c r="RR1021" s="2" t="s">
        <v>226</v>
      </c>
      <c r="RS1021" s="4"/>
      <c r="RT1021" s="8"/>
      <c r="RU1021" s="4"/>
      <c r="RV1021" s="8"/>
      <c r="RW1021" s="7"/>
      <c r="RX1021" s="7"/>
      <c r="RY1021" s="2" t="s">
        <v>236</v>
      </c>
      <c r="RZ1021" s="2" t="s">
        <v>237</v>
      </c>
      <c r="SA1021" s="2" t="s">
        <v>226</v>
      </c>
      <c r="SB1021" s="2" t="s">
        <v>226</v>
      </c>
      <c r="SC1021" s="2" t="s">
        <v>238</v>
      </c>
      <c r="SD1021" s="2" t="s">
        <v>226</v>
      </c>
      <c r="SE1021" s="4">
        <v>353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</row>
    <row r="1022">
      <c r="A1022" s="2" t="s">
        <v>5809</v>
      </c>
      <c r="B1022" s="2" t="s">
        <v>577</v>
      </c>
      <c r="C1022" s="2" t="s">
        <v>5194</v>
      </c>
      <c r="D1022" s="2" t="s">
        <v>3985</v>
      </c>
      <c r="E1022" s="2" t="s">
        <v>3986</v>
      </c>
      <c r="F1022" s="2" t="s">
        <v>5316</v>
      </c>
      <c r="G1022" s="2" t="s">
        <v>3039</v>
      </c>
      <c r="H1022" s="2" t="s">
        <v>5317</v>
      </c>
      <c r="I1022" s="2" t="s">
        <v>5807</v>
      </c>
      <c r="J1022" s="2" t="s">
        <v>268</v>
      </c>
      <c r="K1022" s="2" t="s">
        <v>674</v>
      </c>
      <c r="L1022" s="3">
        <v>71.39</v>
      </c>
      <c r="M1022" s="3">
        <v>74.96</v>
      </c>
      <c r="N1022" s="3">
        <v>139.99</v>
      </c>
      <c r="O1022" s="2" t="s">
        <v>223</v>
      </c>
      <c r="P1022" s="2" t="s">
        <v>284</v>
      </c>
      <c r="Q1022" s="2" t="s">
        <v>225</v>
      </c>
      <c r="R1022" s="2" t="s">
        <v>226</v>
      </c>
      <c r="S1022" s="2" t="s">
        <v>5319</v>
      </c>
      <c r="T1022" s="2" t="s">
        <v>228</v>
      </c>
      <c r="U1022" s="2" t="s">
        <v>452</v>
      </c>
      <c r="V1022" s="2" t="s">
        <v>2685</v>
      </c>
      <c r="W1022" s="2" t="s">
        <v>1894</v>
      </c>
      <c r="X1022" s="2" t="s">
        <v>971</v>
      </c>
      <c r="Y1022" s="2" t="s">
        <v>1997</v>
      </c>
      <c r="Z1022" s="4">
        <v>187</v>
      </c>
      <c r="AA1022" s="4">
        <f>=ROUNDDOWN(143.846153846154,0)</f>
      </c>
      <c r="AB1022" s="5">
        <v>1.3</v>
      </c>
      <c r="AC1022" s="2" t="s">
        <v>226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>
        <v>22</v>
      </c>
      <c r="AQ1022" s="8">
        <v>1586.47</v>
      </c>
      <c r="AR1022" s="4">
        <v>16</v>
      </c>
      <c r="AS1022" s="8">
        <v>1230.58</v>
      </c>
      <c r="AT1022" s="7">
        <v>0.375</v>
      </c>
      <c r="AU1022" s="7">
        <v>0.2892</v>
      </c>
      <c r="AV1022" s="4" t="s">
        <v>226</v>
      </c>
      <c r="AW1022" s="8" t="s">
        <v>226</v>
      </c>
      <c r="AX1022" s="4" t="s">
        <v>226</v>
      </c>
      <c r="AY1022" s="8" t="s">
        <v>226</v>
      </c>
      <c r="AZ1022" s="7" t="s">
        <v>226</v>
      </c>
      <c r="BA1022" s="7" t="s">
        <v>226</v>
      </c>
      <c r="BB1022" s="7">
        <v>0.7332</v>
      </c>
      <c r="BC1022" s="4" t="s">
        <v>226</v>
      </c>
      <c r="BD1022" s="8" t="s">
        <v>226</v>
      </c>
      <c r="BE1022" s="4" t="s">
        <v>226</v>
      </c>
      <c r="BF1022" s="8" t="s">
        <v>226</v>
      </c>
      <c r="BG1022" s="7" t="s">
        <v>226</v>
      </c>
      <c r="BH1022" s="7" t="s">
        <v>226</v>
      </c>
      <c r="BI1022" s="7" t="s">
        <v>226</v>
      </c>
      <c r="BJ1022" s="4">
        <v>22</v>
      </c>
      <c r="BK1022" s="8">
        <v>1586.47</v>
      </c>
      <c r="BL1022" s="2" t="s">
        <v>5810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287</v>
      </c>
      <c r="BV1022" s="2" t="s">
        <v>237</v>
      </c>
      <c r="BW1022" s="2" t="s">
        <v>226</v>
      </c>
      <c r="BX1022" s="2" t="s">
        <v>1588</v>
      </c>
      <c r="BY1022" s="2" t="s">
        <v>238</v>
      </c>
      <c r="BZ1022" s="2" t="s">
        <v>226</v>
      </c>
      <c r="CA1022" s="4">
        <v>3</v>
      </c>
      <c r="CB1022" s="8">
        <v>235.41</v>
      </c>
      <c r="CC1022" s="4">
        <v>3</v>
      </c>
      <c r="CD1022" s="8">
        <v>235.41</v>
      </c>
      <c r="CE1022" s="7"/>
      <c r="CF1022" s="7"/>
      <c r="CG1022" s="2" t="s">
        <v>239</v>
      </c>
      <c r="CH1022" s="2" t="s">
        <v>223</v>
      </c>
      <c r="CI1022" s="2" t="s">
        <v>1064</v>
      </c>
      <c r="CJ1022" s="2" t="s">
        <v>2054</v>
      </c>
      <c r="CK1022" s="2" t="s">
        <v>238</v>
      </c>
      <c r="CL1022" s="2" t="s">
        <v>226</v>
      </c>
      <c r="CM1022" s="4">
        <v>4</v>
      </c>
      <c r="CN1022" s="8">
        <v>313.88</v>
      </c>
      <c r="CO1022" s="4">
        <v>3</v>
      </c>
      <c r="CP1022" s="8">
        <v>235.41</v>
      </c>
      <c r="CQ1022" s="7">
        <v>0.3333</v>
      </c>
      <c r="CR1022" s="7">
        <v>0.3333</v>
      </c>
      <c r="CS1022" s="2" t="s">
        <v>239</v>
      </c>
      <c r="CT1022" s="2" t="s">
        <v>223</v>
      </c>
      <c r="CU1022" s="2" t="s">
        <v>1020</v>
      </c>
      <c r="CV1022" s="2" t="s">
        <v>2314</v>
      </c>
      <c r="CW1022" s="2" t="s">
        <v>238</v>
      </c>
      <c r="CX1022" s="2" t="s">
        <v>226</v>
      </c>
      <c r="CY1022" s="4"/>
      <c r="CZ1022" s="8"/>
      <c r="DA1022" s="4">
        <v>1</v>
      </c>
      <c r="DB1022" s="8">
        <v>75.59</v>
      </c>
      <c r="DC1022" s="7">
        <v>-1</v>
      </c>
      <c r="DD1022" s="7">
        <v>-1</v>
      </c>
      <c r="DE1022" s="2" t="s">
        <v>239</v>
      </c>
      <c r="DF1022" s="2" t="s">
        <v>223</v>
      </c>
      <c r="DG1022" s="2" t="s">
        <v>1812</v>
      </c>
      <c r="DH1022" s="2" t="s">
        <v>1854</v>
      </c>
      <c r="DI1022" s="2" t="s">
        <v>238</v>
      </c>
      <c r="DJ1022" s="2" t="s">
        <v>226</v>
      </c>
      <c r="DK1022" s="4"/>
      <c r="DL1022" s="8"/>
      <c r="DM1022" s="4"/>
      <c r="DN1022" s="8"/>
      <c r="DO1022" s="7"/>
      <c r="DP1022" s="7"/>
      <c r="DQ1022" s="2" t="s">
        <v>239</v>
      </c>
      <c r="DR1022" s="2" t="s">
        <v>223</v>
      </c>
      <c r="DS1022" s="2" t="s">
        <v>2188</v>
      </c>
      <c r="DT1022" s="2" t="s">
        <v>1128</v>
      </c>
      <c r="DU1022" s="2" t="s">
        <v>291</v>
      </c>
      <c r="DV1022" s="2" t="s">
        <v>226</v>
      </c>
      <c r="DW1022" s="4">
        <v>2</v>
      </c>
      <c r="DX1022" s="8">
        <v>157.42</v>
      </c>
      <c r="DY1022" s="4">
        <v>2</v>
      </c>
      <c r="DZ1022" s="8">
        <v>157.42</v>
      </c>
      <c r="EA1022" s="7"/>
      <c r="EB1022" s="7"/>
      <c r="EC1022" s="2" t="s">
        <v>239</v>
      </c>
      <c r="ED1022" s="2" t="s">
        <v>223</v>
      </c>
      <c r="EE1022" s="2" t="s">
        <v>3513</v>
      </c>
      <c r="EF1022" s="2" t="s">
        <v>2638</v>
      </c>
      <c r="EG1022" s="2" t="s">
        <v>238</v>
      </c>
      <c r="EH1022" s="2" t="s">
        <v>226</v>
      </c>
      <c r="EI1022" s="4">
        <v>4</v>
      </c>
      <c r="EJ1022" s="8">
        <v>296.2</v>
      </c>
      <c r="EK1022" s="4">
        <v>3</v>
      </c>
      <c r="EL1022" s="8">
        <v>222.15</v>
      </c>
      <c r="EM1022" s="7">
        <v>0.3333</v>
      </c>
      <c r="EN1022" s="7">
        <v>0.3333</v>
      </c>
      <c r="EO1022" s="2" t="s">
        <v>239</v>
      </c>
      <c r="EP1022" s="2" t="s">
        <v>223</v>
      </c>
      <c r="EQ1022" s="2" t="s">
        <v>2292</v>
      </c>
      <c r="ER1022" s="2" t="s">
        <v>4329</v>
      </c>
      <c r="ES1022" s="2" t="s">
        <v>291</v>
      </c>
      <c r="ET1022" s="2" t="s">
        <v>226</v>
      </c>
      <c r="EU1022" s="4">
        <v>6</v>
      </c>
      <c r="EV1022" s="8">
        <v>359.82</v>
      </c>
      <c r="EW1022" s="4">
        <v>1</v>
      </c>
      <c r="EX1022" s="8">
        <v>74.96</v>
      </c>
      <c r="EY1022" s="7">
        <v>5</v>
      </c>
      <c r="EZ1022" s="7">
        <v>3.8002</v>
      </c>
      <c r="FA1022" s="2" t="s">
        <v>239</v>
      </c>
      <c r="FB1022" s="2" t="s">
        <v>223</v>
      </c>
      <c r="FC1022" s="2" t="s">
        <v>1115</v>
      </c>
      <c r="FD1022" s="2" t="s">
        <v>4973</v>
      </c>
      <c r="FE1022" s="2" t="s">
        <v>238</v>
      </c>
      <c r="FF1022" s="2" t="s">
        <v>226</v>
      </c>
      <c r="FG1022" s="4"/>
      <c r="FH1022" s="8"/>
      <c r="FI1022" s="4"/>
      <c r="FJ1022" s="8"/>
      <c r="FK1022" s="7"/>
      <c r="FL1022" s="7"/>
      <c r="FM1022" s="2" t="s">
        <v>239</v>
      </c>
      <c r="FN1022" s="2" t="s">
        <v>223</v>
      </c>
      <c r="FO1022" s="2" t="s">
        <v>1541</v>
      </c>
      <c r="FP1022" s="2" t="s">
        <v>1829</v>
      </c>
      <c r="FQ1022" s="2" t="s">
        <v>238</v>
      </c>
      <c r="FR1022" s="2" t="s">
        <v>226</v>
      </c>
      <c r="FS1022" s="4"/>
      <c r="FT1022" s="8"/>
      <c r="FU1022" s="4"/>
      <c r="FV1022" s="8"/>
      <c r="FW1022" s="7"/>
      <c r="FX1022" s="7"/>
      <c r="FY1022" s="2" t="s">
        <v>226</v>
      </c>
      <c r="FZ1022" s="2" t="s">
        <v>226</v>
      </c>
      <c r="GA1022" s="2" t="s">
        <v>226</v>
      </c>
      <c r="GB1022" s="2" t="s">
        <v>226</v>
      </c>
      <c r="GC1022" s="2" t="s">
        <v>226</v>
      </c>
      <c r="GD1022" s="2" t="s">
        <v>226</v>
      </c>
      <c r="GE1022" s="4"/>
      <c r="GF1022" s="8"/>
      <c r="GG1022" s="4"/>
      <c r="GH1022" s="8"/>
      <c r="GI1022" s="7"/>
      <c r="GJ1022" s="7"/>
      <c r="GK1022" s="2" t="s">
        <v>252</v>
      </c>
      <c r="GL1022" s="2" t="s">
        <v>223</v>
      </c>
      <c r="GM1022" s="2" t="s">
        <v>226</v>
      </c>
      <c r="GN1022" s="2" t="s">
        <v>226</v>
      </c>
      <c r="GO1022" s="2" t="s">
        <v>238</v>
      </c>
      <c r="GP1022" s="2" t="s">
        <v>226</v>
      </c>
      <c r="GQ1022" s="4">
        <v>1</v>
      </c>
      <c r="GR1022" s="8">
        <v>76.32</v>
      </c>
      <c r="GS1022" s="4">
        <v>2</v>
      </c>
      <c r="GT1022" s="8">
        <v>152.64</v>
      </c>
      <c r="GU1022" s="7">
        <v>-0.5</v>
      </c>
      <c r="GV1022" s="7">
        <v>-0.5</v>
      </c>
      <c r="GW1022" s="2" t="s">
        <v>239</v>
      </c>
      <c r="GX1022" s="2" t="s">
        <v>223</v>
      </c>
      <c r="GY1022" s="2" t="s">
        <v>3222</v>
      </c>
      <c r="GZ1022" s="2" t="s">
        <v>825</v>
      </c>
      <c r="HA1022" s="2" t="s">
        <v>238</v>
      </c>
      <c r="HB1022" s="2" t="s">
        <v>226</v>
      </c>
      <c r="HC1022" s="4"/>
      <c r="HD1022" s="8"/>
      <c r="HE1022" s="4"/>
      <c r="HF1022" s="8"/>
      <c r="HG1022" s="7"/>
      <c r="HH1022" s="7"/>
      <c r="HI1022" s="2" t="s">
        <v>236</v>
      </c>
      <c r="HJ1022" s="2" t="s">
        <v>223</v>
      </c>
      <c r="HK1022" s="2" t="s">
        <v>226</v>
      </c>
      <c r="HL1022" s="2" t="s">
        <v>226</v>
      </c>
      <c r="HM1022" s="2" t="s">
        <v>238</v>
      </c>
      <c r="HN1022" s="2" t="s">
        <v>226</v>
      </c>
      <c r="HO1022" s="4">
        <v>2</v>
      </c>
      <c r="HP1022" s="8">
        <v>147.42</v>
      </c>
      <c r="HQ1022" s="4"/>
      <c r="HR1022" s="8"/>
      <c r="HS1022" s="7"/>
      <c r="HT1022" s="7"/>
      <c r="HU1022" s="2" t="s">
        <v>239</v>
      </c>
      <c r="HV1022" s="2" t="s">
        <v>223</v>
      </c>
      <c r="HW1022" s="2" t="s">
        <v>1855</v>
      </c>
      <c r="HX1022" s="2" t="s">
        <v>1034</v>
      </c>
      <c r="HY1022" s="2" t="s">
        <v>238</v>
      </c>
      <c r="HZ1022" s="2" t="s">
        <v>226</v>
      </c>
      <c r="IA1022" s="4"/>
      <c r="IB1022" s="8"/>
      <c r="IC1022" s="4"/>
      <c r="ID1022" s="8"/>
      <c r="IE1022" s="7"/>
      <c r="IF1022" s="7"/>
      <c r="IG1022" s="2" t="s">
        <v>252</v>
      </c>
      <c r="IH1022" s="2" t="s">
        <v>223</v>
      </c>
      <c r="II1022" s="2" t="s">
        <v>226</v>
      </c>
      <c r="IJ1022" s="2" t="s">
        <v>226</v>
      </c>
      <c r="IK1022" s="2" t="s">
        <v>238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226</v>
      </c>
      <c r="IT1022" s="2" t="s">
        <v>226</v>
      </c>
      <c r="IU1022" s="2" t="s">
        <v>226</v>
      </c>
      <c r="IV1022" s="2" t="s">
        <v>226</v>
      </c>
      <c r="IW1022" s="2" t="s">
        <v>226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239</v>
      </c>
      <c r="JF1022" s="2" t="s">
        <v>223</v>
      </c>
      <c r="JG1022" s="2" t="s">
        <v>1726</v>
      </c>
      <c r="JH1022" s="2" t="s">
        <v>226</v>
      </c>
      <c r="JI1022" s="2" t="s">
        <v>238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252</v>
      </c>
      <c r="JR1022" s="2" t="s">
        <v>223</v>
      </c>
      <c r="JS1022" s="2" t="s">
        <v>226</v>
      </c>
      <c r="JT1022" s="2" t="s">
        <v>226</v>
      </c>
      <c r="JU1022" s="2" t="s">
        <v>238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239</v>
      </c>
      <c r="KD1022" s="2" t="s">
        <v>223</v>
      </c>
      <c r="KE1022" s="2" t="s">
        <v>483</v>
      </c>
      <c r="KF1022" s="2" t="s">
        <v>862</v>
      </c>
      <c r="KG1022" s="2" t="s">
        <v>238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337</v>
      </c>
      <c r="KP1022" s="2" t="s">
        <v>223</v>
      </c>
      <c r="KQ1022" s="2" t="s">
        <v>226</v>
      </c>
      <c r="KR1022" s="2" t="s">
        <v>226</v>
      </c>
      <c r="KS1022" s="2" t="s">
        <v>238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252</v>
      </c>
      <c r="LB1022" s="2" t="s">
        <v>223</v>
      </c>
      <c r="LC1022" s="2" t="s">
        <v>226</v>
      </c>
      <c r="LD1022" s="2" t="s">
        <v>226</v>
      </c>
      <c r="LE1022" s="2" t="s">
        <v>238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252</v>
      </c>
      <c r="LN1022" s="2" t="s">
        <v>223</v>
      </c>
      <c r="LO1022" s="2" t="s">
        <v>226</v>
      </c>
      <c r="LP1022" s="2" t="s">
        <v>226</v>
      </c>
      <c r="LQ1022" s="2" t="s">
        <v>238</v>
      </c>
      <c r="LR1022" s="2" t="s">
        <v>226</v>
      </c>
      <c r="LS1022" s="4"/>
      <c r="LT1022" s="8"/>
      <c r="LU1022" s="4"/>
      <c r="LV1022" s="8"/>
      <c r="LW1022" s="7"/>
      <c r="LX1022" s="7"/>
      <c r="LY1022" s="2" t="s">
        <v>226</v>
      </c>
      <c r="LZ1022" s="2" t="s">
        <v>226</v>
      </c>
      <c r="MA1022" s="2" t="s">
        <v>226</v>
      </c>
      <c r="MB1022" s="2" t="s">
        <v>226</v>
      </c>
      <c r="MC1022" s="2" t="s">
        <v>226</v>
      </c>
      <c r="MD1022" s="2" t="s">
        <v>226</v>
      </c>
      <c r="ME1022" s="4"/>
      <c r="MF1022" s="8"/>
      <c r="MG1022" s="4"/>
      <c r="MH1022" s="8"/>
      <c r="MI1022" s="7"/>
      <c r="MJ1022" s="7"/>
      <c r="MK1022" s="2" t="s">
        <v>226</v>
      </c>
      <c r="ML1022" s="2" t="s">
        <v>226</v>
      </c>
      <c r="MM1022" s="2" t="s">
        <v>226</v>
      </c>
      <c r="MN1022" s="2" t="s">
        <v>226</v>
      </c>
      <c r="MO1022" s="2" t="s">
        <v>226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236</v>
      </c>
      <c r="MX1022" s="2" t="s">
        <v>223</v>
      </c>
      <c r="MY1022" s="2" t="s">
        <v>226</v>
      </c>
      <c r="MZ1022" s="2" t="s">
        <v>226</v>
      </c>
      <c r="NA1022" s="2" t="s">
        <v>238</v>
      </c>
      <c r="NB1022" s="2" t="s">
        <v>226</v>
      </c>
      <c r="NC1022" s="4"/>
      <c r="ND1022" s="8"/>
      <c r="NE1022" s="4">
        <v>1</v>
      </c>
      <c r="NF1022" s="8">
        <v>77</v>
      </c>
      <c r="NG1022" s="7">
        <v>-1</v>
      </c>
      <c r="NH1022" s="7">
        <v>-1</v>
      </c>
      <c r="NI1022" s="2" t="s">
        <v>239</v>
      </c>
      <c r="NJ1022" s="2" t="s">
        <v>261</v>
      </c>
      <c r="NK1022" s="2" t="s">
        <v>1028</v>
      </c>
      <c r="NL1022" s="2" t="s">
        <v>1583</v>
      </c>
      <c r="NM1022" s="2" t="s">
        <v>238</v>
      </c>
      <c r="NN1022" s="2" t="s">
        <v>226</v>
      </c>
      <c r="NO1022" s="4"/>
      <c r="NP1022" s="8"/>
      <c r="NQ1022" s="4"/>
      <c r="NR1022" s="8"/>
      <c r="NS1022" s="7"/>
      <c r="NT1022" s="7"/>
      <c r="NU1022" s="2" t="s">
        <v>239</v>
      </c>
      <c r="NV1022" s="2" t="s">
        <v>237</v>
      </c>
      <c r="NW1022" s="2" t="s">
        <v>1854</v>
      </c>
      <c r="NX1022" s="2" t="s">
        <v>1093</v>
      </c>
      <c r="NY1022" s="2" t="s">
        <v>238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252</v>
      </c>
      <c r="OH1022" s="2" t="s">
        <v>223</v>
      </c>
      <c r="OI1022" s="2" t="s">
        <v>226</v>
      </c>
      <c r="OJ1022" s="2" t="s">
        <v>226</v>
      </c>
      <c r="OK1022" s="2" t="s">
        <v>238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252</v>
      </c>
      <c r="OT1022" s="2" t="s">
        <v>223</v>
      </c>
      <c r="OU1022" s="2" t="s">
        <v>226</v>
      </c>
      <c r="OV1022" s="2" t="s">
        <v>226</v>
      </c>
      <c r="OW1022" s="2" t="s">
        <v>238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239</v>
      </c>
      <c r="PF1022" s="2" t="s">
        <v>223</v>
      </c>
      <c r="PG1022" s="2" t="s">
        <v>3085</v>
      </c>
      <c r="PH1022" s="2" t="s">
        <v>226</v>
      </c>
      <c r="PI1022" s="2" t="s">
        <v>238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226</v>
      </c>
      <c r="PR1022" s="2" t="s">
        <v>226</v>
      </c>
      <c r="PS1022" s="2" t="s">
        <v>226</v>
      </c>
      <c r="PT1022" s="2" t="s">
        <v>226</v>
      </c>
      <c r="PU1022" s="2" t="s">
        <v>226</v>
      </c>
      <c r="PV1022" s="2" t="s">
        <v>226</v>
      </c>
      <c r="PW1022" s="4"/>
      <c r="PX1022" s="8"/>
      <c r="PY1022" s="4"/>
      <c r="PZ1022" s="8"/>
      <c r="QA1022" s="7"/>
      <c r="QB1022" s="7"/>
      <c r="QC1022" s="2" t="s">
        <v>226</v>
      </c>
      <c r="QD1022" s="2" t="s">
        <v>226</v>
      </c>
      <c r="QE1022" s="2" t="s">
        <v>226</v>
      </c>
      <c r="QF1022" s="2" t="s">
        <v>226</v>
      </c>
      <c r="QG1022" s="2" t="s">
        <v>226</v>
      </c>
      <c r="QH1022" s="2" t="s">
        <v>226</v>
      </c>
      <c r="QI1022" s="4"/>
      <c r="QJ1022" s="8"/>
      <c r="QK1022" s="4"/>
      <c r="QL1022" s="8"/>
      <c r="QM1022" s="7"/>
      <c r="QN1022" s="7"/>
      <c r="QO1022" s="2" t="s">
        <v>239</v>
      </c>
      <c r="QP1022" s="2" t="s">
        <v>237</v>
      </c>
      <c r="QQ1022" s="2" t="s">
        <v>4019</v>
      </c>
      <c r="QR1022" s="2" t="s">
        <v>1108</v>
      </c>
      <c r="QS1022" s="2" t="s">
        <v>238</v>
      </c>
      <c r="QT1022" s="2" t="s">
        <v>226</v>
      </c>
      <c r="QU1022" s="4"/>
      <c r="QV1022" s="8"/>
      <c r="QW1022" s="4"/>
      <c r="QX1022" s="8"/>
      <c r="QY1022" s="7"/>
      <c r="QZ1022" s="7"/>
      <c r="RA1022" s="2" t="s">
        <v>266</v>
      </c>
      <c r="RB1022" s="2" t="s">
        <v>223</v>
      </c>
      <c r="RC1022" s="2" t="s">
        <v>226</v>
      </c>
      <c r="RD1022" s="2" t="s">
        <v>226</v>
      </c>
      <c r="RE1022" s="2" t="s">
        <v>238</v>
      </c>
      <c r="RF1022" s="2" t="s">
        <v>226</v>
      </c>
      <c r="RG1022" s="4"/>
      <c r="RH1022" s="8"/>
      <c r="RI1022" s="4"/>
      <c r="RJ1022" s="8"/>
      <c r="RK1022" s="7"/>
      <c r="RL1022" s="7"/>
      <c r="RM1022" s="2" t="s">
        <v>226</v>
      </c>
      <c r="RN1022" s="2" t="s">
        <v>226</v>
      </c>
      <c r="RO1022" s="2" t="s">
        <v>226</v>
      </c>
      <c r="RP1022" s="2" t="s">
        <v>226</v>
      </c>
      <c r="RQ1022" s="2" t="s">
        <v>226</v>
      </c>
      <c r="RR1022" s="2" t="s">
        <v>226</v>
      </c>
      <c r="RS1022" s="4"/>
      <c r="RT1022" s="8"/>
      <c r="RU1022" s="4"/>
      <c r="RV1022" s="8"/>
      <c r="RW1022" s="7"/>
      <c r="RX1022" s="7"/>
      <c r="RY1022" s="2" t="s">
        <v>236</v>
      </c>
      <c r="RZ1022" s="2" t="s">
        <v>237</v>
      </c>
      <c r="SA1022" s="2" t="s">
        <v>226</v>
      </c>
      <c r="SB1022" s="2" t="s">
        <v>226</v>
      </c>
      <c r="SC1022" s="2" t="s">
        <v>238</v>
      </c>
      <c r="SD1022" s="2" t="s">
        <v>226</v>
      </c>
      <c r="SE1022" s="4">
        <v>187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</row>
    <row r="1023">
      <c r="A1023" s="2" t="s">
        <v>5811</v>
      </c>
      <c r="B1023" s="2" t="s">
        <v>577</v>
      </c>
      <c r="C1023" s="2" t="s">
        <v>5194</v>
      </c>
      <c r="D1023" s="2" t="s">
        <v>3985</v>
      </c>
      <c r="E1023" s="2" t="s">
        <v>3986</v>
      </c>
      <c r="F1023" s="2" t="s">
        <v>5316</v>
      </c>
      <c r="G1023" s="2" t="s">
        <v>3039</v>
      </c>
      <c r="H1023" s="2" t="s">
        <v>5317</v>
      </c>
      <c r="I1023" s="2" t="s">
        <v>5807</v>
      </c>
      <c r="J1023" s="2" t="s">
        <v>221</v>
      </c>
      <c r="K1023" s="2" t="s">
        <v>583</v>
      </c>
      <c r="L1023" s="3">
        <v>59.99</v>
      </c>
      <c r="M1023" s="3">
        <v>62.99</v>
      </c>
      <c r="N1023" s="3">
        <v>119.99</v>
      </c>
      <c r="O1023" s="2" t="s">
        <v>302</v>
      </c>
      <c r="P1023" s="2" t="s">
        <v>284</v>
      </c>
      <c r="Q1023" s="2" t="s">
        <v>225</v>
      </c>
      <c r="R1023" s="2" t="s">
        <v>226</v>
      </c>
      <c r="S1023" s="2" t="s">
        <v>5325</v>
      </c>
      <c r="T1023" s="2" t="s">
        <v>228</v>
      </c>
      <c r="U1023" s="2" t="s">
        <v>452</v>
      </c>
      <c r="V1023" s="2" t="s">
        <v>2685</v>
      </c>
      <c r="W1023" s="2" t="s">
        <v>1894</v>
      </c>
      <c r="X1023" s="2" t="s">
        <v>971</v>
      </c>
      <c r="Y1023" s="2" t="s">
        <v>1997</v>
      </c>
      <c r="Z1023" s="4"/>
      <c r="AA1023" s="4">
        <f>=ROUNDDOWN({0},0)</f>
      </c>
      <c r="AB1023" s="5"/>
      <c r="AC1023" s="2" t="s">
        <v>226</v>
      </c>
      <c r="AD1023" s="4"/>
      <c r="AE1023" s="4"/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/>
      <c r="AQ1023" s="8"/>
      <c r="AR1023" s="4">
        <v>52</v>
      </c>
      <c r="AS1023" s="8">
        <v>2591.8</v>
      </c>
      <c r="AT1023" s="7">
        <v>-1</v>
      </c>
      <c r="AU1023" s="7">
        <v>-1</v>
      </c>
      <c r="AV1023" s="4" t="s">
        <v>226</v>
      </c>
      <c r="AW1023" s="8" t="s">
        <v>226</v>
      </c>
      <c r="AX1023" s="4">
        <v>94</v>
      </c>
      <c r="AY1023" s="8">
        <v>4703.6</v>
      </c>
      <c r="AZ1023" s="7" t="s">
        <v>226</v>
      </c>
      <c r="BA1023" s="7" t="s">
        <v>226</v>
      </c>
      <c r="BB1023" s="7"/>
      <c r="BC1023" s="4" t="s">
        <v>226</v>
      </c>
      <c r="BD1023" s="8" t="s">
        <v>226</v>
      </c>
      <c r="BE1023" s="4" t="s">
        <v>226</v>
      </c>
      <c r="BF1023" s="8" t="s">
        <v>226</v>
      </c>
      <c r="BG1023" s="7" t="s">
        <v>226</v>
      </c>
      <c r="BH1023" s="7" t="s">
        <v>226</v>
      </c>
      <c r="BI1023" s="7" t="s">
        <v>226</v>
      </c>
      <c r="BJ1023" s="4"/>
      <c r="BK1023" s="8"/>
      <c r="BL1023" s="2" t="s">
        <v>5776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287</v>
      </c>
      <c r="BV1023" s="2" t="s">
        <v>237</v>
      </c>
      <c r="BW1023" s="2" t="s">
        <v>226</v>
      </c>
      <c r="BX1023" s="2" t="s">
        <v>1158</v>
      </c>
      <c r="BY1023" s="2" t="s">
        <v>291</v>
      </c>
      <c r="BZ1023" s="2" t="s">
        <v>226</v>
      </c>
      <c r="CA1023" s="4"/>
      <c r="CB1023" s="8"/>
      <c r="CC1023" s="4">
        <v>10</v>
      </c>
      <c r="CD1023" s="8">
        <v>664</v>
      </c>
      <c r="CE1023" s="7">
        <v>-1</v>
      </c>
      <c r="CF1023" s="7">
        <v>-1</v>
      </c>
      <c r="CG1023" s="2" t="s">
        <v>239</v>
      </c>
      <c r="CH1023" s="2" t="s">
        <v>237</v>
      </c>
      <c r="CI1023" s="2" t="s">
        <v>1064</v>
      </c>
      <c r="CJ1023" s="2" t="s">
        <v>1812</v>
      </c>
      <c r="CK1023" s="2" t="s">
        <v>291</v>
      </c>
      <c r="CL1023" s="2" t="s">
        <v>226</v>
      </c>
      <c r="CM1023" s="4"/>
      <c r="CN1023" s="8"/>
      <c r="CO1023" s="4">
        <v>1</v>
      </c>
      <c r="CP1023" s="8">
        <v>66.4</v>
      </c>
      <c r="CQ1023" s="7">
        <v>-1</v>
      </c>
      <c r="CR1023" s="7">
        <v>-1</v>
      </c>
      <c r="CS1023" s="2" t="s">
        <v>239</v>
      </c>
      <c r="CT1023" s="2" t="s">
        <v>237</v>
      </c>
      <c r="CU1023" s="2" t="s">
        <v>1020</v>
      </c>
      <c r="CV1023" s="2" t="s">
        <v>1107</v>
      </c>
      <c r="CW1023" s="2" t="s">
        <v>238</v>
      </c>
      <c r="CX1023" s="2" t="s">
        <v>226</v>
      </c>
      <c r="CY1023" s="4"/>
      <c r="CZ1023" s="8"/>
      <c r="DA1023" s="4">
        <v>27</v>
      </c>
      <c r="DB1023" s="8">
        <v>1010.61</v>
      </c>
      <c r="DC1023" s="7">
        <v>-1</v>
      </c>
      <c r="DD1023" s="7">
        <v>-1</v>
      </c>
      <c r="DE1023" s="2" t="s">
        <v>239</v>
      </c>
      <c r="DF1023" s="2" t="s">
        <v>237</v>
      </c>
      <c r="DG1023" s="2" t="s">
        <v>1812</v>
      </c>
      <c r="DH1023" s="2" t="s">
        <v>1135</v>
      </c>
      <c r="DI1023" s="2" t="s">
        <v>238</v>
      </c>
      <c r="DJ1023" s="2" t="s">
        <v>226</v>
      </c>
      <c r="DK1023" s="4"/>
      <c r="DL1023" s="8"/>
      <c r="DM1023" s="4">
        <v>2</v>
      </c>
      <c r="DN1023" s="8">
        <v>75.02</v>
      </c>
      <c r="DO1023" s="7">
        <v>-1</v>
      </c>
      <c r="DP1023" s="7">
        <v>-1</v>
      </c>
      <c r="DQ1023" s="2" t="s">
        <v>239</v>
      </c>
      <c r="DR1023" s="2" t="s">
        <v>237</v>
      </c>
      <c r="DS1023" s="2" t="s">
        <v>2188</v>
      </c>
      <c r="DT1023" s="2" t="s">
        <v>3316</v>
      </c>
      <c r="DU1023" s="2" t="s">
        <v>291</v>
      </c>
      <c r="DV1023" s="2" t="s">
        <v>226</v>
      </c>
      <c r="DW1023" s="4"/>
      <c r="DX1023" s="8"/>
      <c r="DY1023" s="4">
        <v>6</v>
      </c>
      <c r="DZ1023" s="8">
        <v>396.9</v>
      </c>
      <c r="EA1023" s="7">
        <v>-1</v>
      </c>
      <c r="EB1023" s="7">
        <v>-1</v>
      </c>
      <c r="EC1023" s="2" t="s">
        <v>239</v>
      </c>
      <c r="ED1023" s="2" t="s">
        <v>237</v>
      </c>
      <c r="EE1023" s="2" t="s">
        <v>3513</v>
      </c>
      <c r="EF1023" s="2" t="s">
        <v>1268</v>
      </c>
      <c r="EG1023" s="2" t="s">
        <v>238</v>
      </c>
      <c r="EH1023" s="2" t="s">
        <v>226</v>
      </c>
      <c r="EI1023" s="4"/>
      <c r="EJ1023" s="8"/>
      <c r="EK1023" s="4">
        <v>2</v>
      </c>
      <c r="EL1023" s="8">
        <v>125.32</v>
      </c>
      <c r="EM1023" s="7">
        <v>-1</v>
      </c>
      <c r="EN1023" s="7">
        <v>-1</v>
      </c>
      <c r="EO1023" s="2" t="s">
        <v>239</v>
      </c>
      <c r="EP1023" s="2" t="s">
        <v>237</v>
      </c>
      <c r="EQ1023" s="2" t="s">
        <v>1452</v>
      </c>
      <c r="ER1023" s="2" t="s">
        <v>1116</v>
      </c>
      <c r="ES1023" s="2" t="s">
        <v>291</v>
      </c>
      <c r="ET1023" s="2" t="s">
        <v>226</v>
      </c>
      <c r="EU1023" s="4"/>
      <c r="EV1023" s="8"/>
      <c r="EW1023" s="4">
        <v>3</v>
      </c>
      <c r="EX1023" s="8">
        <v>188.97</v>
      </c>
      <c r="EY1023" s="7">
        <v>-1</v>
      </c>
      <c r="EZ1023" s="7">
        <v>-1</v>
      </c>
      <c r="FA1023" s="2" t="s">
        <v>239</v>
      </c>
      <c r="FB1023" s="2" t="s">
        <v>237</v>
      </c>
      <c r="FC1023" s="2" t="s">
        <v>1115</v>
      </c>
      <c r="FD1023" s="2" t="s">
        <v>1243</v>
      </c>
      <c r="FE1023" s="2" t="s">
        <v>238</v>
      </c>
      <c r="FF1023" s="2" t="s">
        <v>226</v>
      </c>
      <c r="FG1023" s="4"/>
      <c r="FH1023" s="8"/>
      <c r="FI1023" s="4"/>
      <c r="FJ1023" s="8"/>
      <c r="FK1023" s="7"/>
      <c r="FL1023" s="7"/>
      <c r="FM1023" s="2" t="s">
        <v>239</v>
      </c>
      <c r="FN1023" s="2" t="s">
        <v>237</v>
      </c>
      <c r="FO1023" s="2" t="s">
        <v>1541</v>
      </c>
      <c r="FP1023" s="2" t="s">
        <v>3638</v>
      </c>
      <c r="FQ1023" s="2" t="s">
        <v>238</v>
      </c>
      <c r="FR1023" s="2" t="s">
        <v>226</v>
      </c>
      <c r="FS1023" s="4"/>
      <c r="FT1023" s="8"/>
      <c r="FU1023" s="4"/>
      <c r="FV1023" s="8"/>
      <c r="FW1023" s="7"/>
      <c r="FX1023" s="7"/>
      <c r="FY1023" s="2" t="s">
        <v>226</v>
      </c>
      <c r="FZ1023" s="2" t="s">
        <v>226</v>
      </c>
      <c r="GA1023" s="2" t="s">
        <v>226</v>
      </c>
      <c r="GB1023" s="2" t="s">
        <v>226</v>
      </c>
      <c r="GC1023" s="2" t="s">
        <v>226</v>
      </c>
      <c r="GD1023" s="2" t="s">
        <v>226</v>
      </c>
      <c r="GE1023" s="4"/>
      <c r="GF1023" s="8"/>
      <c r="GG1023" s="4"/>
      <c r="GH1023" s="8"/>
      <c r="GI1023" s="7"/>
      <c r="GJ1023" s="7"/>
      <c r="GK1023" s="2" t="s">
        <v>252</v>
      </c>
      <c r="GL1023" s="2" t="s">
        <v>237</v>
      </c>
      <c r="GM1023" s="2" t="s">
        <v>226</v>
      </c>
      <c r="GN1023" s="2" t="s">
        <v>226</v>
      </c>
      <c r="GO1023" s="2" t="s">
        <v>238</v>
      </c>
      <c r="GP1023" s="2" t="s">
        <v>226</v>
      </c>
      <c r="GQ1023" s="4"/>
      <c r="GR1023" s="8"/>
      <c r="GS1023" s="4">
        <v>1</v>
      </c>
      <c r="GT1023" s="8">
        <v>64.58</v>
      </c>
      <c r="GU1023" s="7">
        <v>-1</v>
      </c>
      <c r="GV1023" s="7">
        <v>-1</v>
      </c>
      <c r="GW1023" s="2" t="s">
        <v>239</v>
      </c>
      <c r="GX1023" s="2" t="s">
        <v>237</v>
      </c>
      <c r="GY1023" s="2" t="s">
        <v>3222</v>
      </c>
      <c r="GZ1023" s="2" t="s">
        <v>1001</v>
      </c>
      <c r="HA1023" s="2" t="s">
        <v>238</v>
      </c>
      <c r="HB1023" s="2" t="s">
        <v>226</v>
      </c>
      <c r="HC1023" s="4"/>
      <c r="HD1023" s="8"/>
      <c r="HE1023" s="4"/>
      <c r="HF1023" s="8"/>
      <c r="HG1023" s="7"/>
      <c r="HH1023" s="7"/>
      <c r="HI1023" s="2" t="s">
        <v>239</v>
      </c>
      <c r="HJ1023" s="2" t="s">
        <v>237</v>
      </c>
      <c r="HK1023" s="2" t="s">
        <v>1962</v>
      </c>
      <c r="HL1023" s="2" t="s">
        <v>3648</v>
      </c>
      <c r="HM1023" s="2" t="s">
        <v>238</v>
      </c>
      <c r="HN1023" s="2" t="s">
        <v>226</v>
      </c>
      <c r="HO1023" s="4"/>
      <c r="HP1023" s="8"/>
      <c r="HQ1023" s="4"/>
      <c r="HR1023" s="8"/>
      <c r="HS1023" s="7"/>
      <c r="HT1023" s="7"/>
      <c r="HU1023" s="2" t="s">
        <v>239</v>
      </c>
      <c r="HV1023" s="2" t="s">
        <v>237</v>
      </c>
      <c r="HW1023" s="2" t="s">
        <v>1852</v>
      </c>
      <c r="HX1023" s="2" t="s">
        <v>1539</v>
      </c>
      <c r="HY1023" s="2" t="s">
        <v>238</v>
      </c>
      <c r="HZ1023" s="2" t="s">
        <v>226</v>
      </c>
      <c r="IA1023" s="4"/>
      <c r="IB1023" s="8"/>
      <c r="IC1023" s="4"/>
      <c r="ID1023" s="8"/>
      <c r="IE1023" s="7"/>
      <c r="IF1023" s="7"/>
      <c r="IG1023" s="2" t="s">
        <v>252</v>
      </c>
      <c r="IH1023" s="2" t="s">
        <v>237</v>
      </c>
      <c r="II1023" s="2" t="s">
        <v>226</v>
      </c>
      <c r="IJ1023" s="2" t="s">
        <v>226</v>
      </c>
      <c r="IK1023" s="2" t="s">
        <v>238</v>
      </c>
      <c r="IL1023" s="2" t="s">
        <v>226</v>
      </c>
      <c r="IM1023" s="4"/>
      <c r="IN1023" s="8"/>
      <c r="IO1023" s="4"/>
      <c r="IP1023" s="8"/>
      <c r="IQ1023" s="7"/>
      <c r="IR1023" s="7"/>
      <c r="IS1023" s="2" t="s">
        <v>226</v>
      </c>
      <c r="IT1023" s="2" t="s">
        <v>226</v>
      </c>
      <c r="IU1023" s="2" t="s">
        <v>226</v>
      </c>
      <c r="IV1023" s="2" t="s">
        <v>226</v>
      </c>
      <c r="IW1023" s="2" t="s">
        <v>226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239</v>
      </c>
      <c r="JF1023" s="2" t="s">
        <v>237</v>
      </c>
      <c r="JG1023" s="2" t="s">
        <v>1726</v>
      </c>
      <c r="JH1023" s="2" t="s">
        <v>226</v>
      </c>
      <c r="JI1023" s="2" t="s">
        <v>238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337</v>
      </c>
      <c r="JR1023" s="2" t="s">
        <v>237</v>
      </c>
      <c r="JS1023" s="2" t="s">
        <v>226</v>
      </c>
      <c r="JT1023" s="2" t="s">
        <v>226</v>
      </c>
      <c r="JU1023" s="2" t="s">
        <v>238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236</v>
      </c>
      <c r="KD1023" s="2" t="s">
        <v>237</v>
      </c>
      <c r="KE1023" s="2" t="s">
        <v>226</v>
      </c>
      <c r="KF1023" s="2" t="s">
        <v>226</v>
      </c>
      <c r="KG1023" s="2" t="s">
        <v>238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337</v>
      </c>
      <c r="KP1023" s="2" t="s">
        <v>237</v>
      </c>
      <c r="KQ1023" s="2" t="s">
        <v>226</v>
      </c>
      <c r="KR1023" s="2" t="s">
        <v>226</v>
      </c>
      <c r="KS1023" s="2" t="s">
        <v>238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252</v>
      </c>
      <c r="LB1023" s="2" t="s">
        <v>237</v>
      </c>
      <c r="LC1023" s="2" t="s">
        <v>1852</v>
      </c>
      <c r="LD1023" s="2" t="s">
        <v>226</v>
      </c>
      <c r="LE1023" s="2" t="s">
        <v>238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239</v>
      </c>
      <c r="LN1023" s="2" t="s">
        <v>237</v>
      </c>
      <c r="LO1023" s="2" t="s">
        <v>3575</v>
      </c>
      <c r="LP1023" s="2" t="s">
        <v>226</v>
      </c>
      <c r="LQ1023" s="2" t="s">
        <v>238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226</v>
      </c>
      <c r="LZ1023" s="2" t="s">
        <v>226</v>
      </c>
      <c r="MA1023" s="2" t="s">
        <v>226</v>
      </c>
      <c r="MB1023" s="2" t="s">
        <v>226</v>
      </c>
      <c r="MC1023" s="2" t="s">
        <v>226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226</v>
      </c>
      <c r="ML1023" s="2" t="s">
        <v>226</v>
      </c>
      <c r="MM1023" s="2" t="s">
        <v>226</v>
      </c>
      <c r="MN1023" s="2" t="s">
        <v>226</v>
      </c>
      <c r="MO1023" s="2" t="s">
        <v>226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236</v>
      </c>
      <c r="MX1023" s="2" t="s">
        <v>237</v>
      </c>
      <c r="MY1023" s="2" t="s">
        <v>226</v>
      </c>
      <c r="MZ1023" s="2" t="s">
        <v>226</v>
      </c>
      <c r="NA1023" s="2" t="s">
        <v>238</v>
      </c>
      <c r="NB1023" s="2" t="s">
        <v>226</v>
      </c>
      <c r="NC1023" s="4"/>
      <c r="ND1023" s="8"/>
      <c r="NE1023" s="4"/>
      <c r="NF1023" s="8"/>
      <c r="NG1023" s="7"/>
      <c r="NH1023" s="7"/>
      <c r="NI1023" s="2" t="s">
        <v>239</v>
      </c>
      <c r="NJ1023" s="2" t="s">
        <v>237</v>
      </c>
      <c r="NK1023" s="2" t="s">
        <v>1028</v>
      </c>
      <c r="NL1023" s="2" t="s">
        <v>2688</v>
      </c>
      <c r="NM1023" s="2" t="s">
        <v>238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239</v>
      </c>
      <c r="NV1023" s="2" t="s">
        <v>237</v>
      </c>
      <c r="NW1023" s="2" t="s">
        <v>1124</v>
      </c>
      <c r="NX1023" s="2" t="s">
        <v>611</v>
      </c>
      <c r="NY1023" s="2" t="s">
        <v>238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252</v>
      </c>
      <c r="OH1023" s="2" t="s">
        <v>237</v>
      </c>
      <c r="OI1023" s="2" t="s">
        <v>226</v>
      </c>
      <c r="OJ1023" s="2" t="s">
        <v>226</v>
      </c>
      <c r="OK1023" s="2" t="s">
        <v>238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252</v>
      </c>
      <c r="OT1023" s="2" t="s">
        <v>237</v>
      </c>
      <c r="OU1023" s="2" t="s">
        <v>226</v>
      </c>
      <c r="OV1023" s="2" t="s">
        <v>226</v>
      </c>
      <c r="OW1023" s="2" t="s">
        <v>238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226</v>
      </c>
      <c r="PF1023" s="2" t="s">
        <v>226</v>
      </c>
      <c r="PG1023" s="2" t="s">
        <v>226</v>
      </c>
      <c r="PH1023" s="2" t="s">
        <v>226</v>
      </c>
      <c r="PI1023" s="2" t="s">
        <v>226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226</v>
      </c>
      <c r="PR1023" s="2" t="s">
        <v>226</v>
      </c>
      <c r="PS1023" s="2" t="s">
        <v>226</v>
      </c>
      <c r="PT1023" s="2" t="s">
        <v>226</v>
      </c>
      <c r="PU1023" s="2" t="s">
        <v>226</v>
      </c>
      <c r="PV1023" s="2" t="s">
        <v>226</v>
      </c>
      <c r="PW1023" s="4"/>
      <c r="PX1023" s="8"/>
      <c r="PY1023" s="4"/>
      <c r="PZ1023" s="8"/>
      <c r="QA1023" s="7"/>
      <c r="QB1023" s="7"/>
      <c r="QC1023" s="2" t="s">
        <v>226</v>
      </c>
      <c r="QD1023" s="2" t="s">
        <v>226</v>
      </c>
      <c r="QE1023" s="2" t="s">
        <v>226</v>
      </c>
      <c r="QF1023" s="2" t="s">
        <v>226</v>
      </c>
      <c r="QG1023" s="2" t="s">
        <v>226</v>
      </c>
      <c r="QH1023" s="2" t="s">
        <v>226</v>
      </c>
      <c r="QI1023" s="4"/>
      <c r="QJ1023" s="8"/>
      <c r="QK1023" s="4"/>
      <c r="QL1023" s="8"/>
      <c r="QM1023" s="7"/>
      <c r="QN1023" s="7"/>
      <c r="QO1023" s="2" t="s">
        <v>239</v>
      </c>
      <c r="QP1023" s="2" t="s">
        <v>237</v>
      </c>
      <c r="QQ1023" s="2" t="s">
        <v>4019</v>
      </c>
      <c r="QR1023" s="2" t="s">
        <v>1128</v>
      </c>
      <c r="QS1023" s="2" t="s">
        <v>238</v>
      </c>
      <c r="QT1023" s="2" t="s">
        <v>226</v>
      </c>
      <c r="QU1023" s="4"/>
      <c r="QV1023" s="8"/>
      <c r="QW1023" s="4"/>
      <c r="QX1023" s="8"/>
      <c r="QY1023" s="7"/>
      <c r="QZ1023" s="7"/>
      <c r="RA1023" s="2" t="s">
        <v>266</v>
      </c>
      <c r="RB1023" s="2" t="s">
        <v>237</v>
      </c>
      <c r="RC1023" s="2" t="s">
        <v>226</v>
      </c>
      <c r="RD1023" s="2" t="s">
        <v>226</v>
      </c>
      <c r="RE1023" s="2" t="s">
        <v>238</v>
      </c>
      <c r="RF1023" s="2" t="s">
        <v>226</v>
      </c>
      <c r="RG1023" s="4"/>
      <c r="RH1023" s="8"/>
      <c r="RI1023" s="4"/>
      <c r="RJ1023" s="8"/>
      <c r="RK1023" s="7"/>
      <c r="RL1023" s="7"/>
      <c r="RM1023" s="2" t="s">
        <v>226</v>
      </c>
      <c r="RN1023" s="2" t="s">
        <v>226</v>
      </c>
      <c r="RO1023" s="2" t="s">
        <v>226</v>
      </c>
      <c r="RP1023" s="2" t="s">
        <v>226</v>
      </c>
      <c r="RQ1023" s="2" t="s">
        <v>226</v>
      </c>
      <c r="RR1023" s="2" t="s">
        <v>226</v>
      </c>
      <c r="RS1023" s="4"/>
      <c r="RT1023" s="8"/>
      <c r="RU1023" s="4"/>
      <c r="RV1023" s="8"/>
      <c r="RW1023" s="7"/>
      <c r="RX1023" s="7"/>
      <c r="RY1023" s="2" t="s">
        <v>236</v>
      </c>
      <c r="RZ1023" s="2" t="s">
        <v>237</v>
      </c>
      <c r="SA1023" s="2" t="s">
        <v>226</v>
      </c>
      <c r="SB1023" s="2" t="s">
        <v>226</v>
      </c>
      <c r="SC1023" s="2" t="s">
        <v>238</v>
      </c>
      <c r="SD1023" s="2" t="s">
        <v>226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</row>
    <row r="1024">
      <c r="A1024" s="2" t="s">
        <v>5812</v>
      </c>
      <c r="B1024" s="2" t="s">
        <v>577</v>
      </c>
      <c r="C1024" s="2" t="s">
        <v>5194</v>
      </c>
      <c r="D1024" s="2" t="s">
        <v>3985</v>
      </c>
      <c r="E1024" s="2" t="s">
        <v>3986</v>
      </c>
      <c r="F1024" s="2" t="s">
        <v>5316</v>
      </c>
      <c r="G1024" s="2" t="s">
        <v>3039</v>
      </c>
      <c r="H1024" s="2" t="s">
        <v>5317</v>
      </c>
      <c r="I1024" s="2" t="s">
        <v>5807</v>
      </c>
      <c r="J1024" s="2" t="s">
        <v>268</v>
      </c>
      <c r="K1024" s="2" t="s">
        <v>583</v>
      </c>
      <c r="L1024" s="3">
        <v>71.39</v>
      </c>
      <c r="M1024" s="3">
        <v>74.96</v>
      </c>
      <c r="N1024" s="3">
        <v>139.99</v>
      </c>
      <c r="O1024" s="2" t="s">
        <v>302</v>
      </c>
      <c r="P1024" s="2" t="s">
        <v>284</v>
      </c>
      <c r="Q1024" s="2" t="s">
        <v>225</v>
      </c>
      <c r="R1024" s="2" t="s">
        <v>226</v>
      </c>
      <c r="S1024" s="2" t="s">
        <v>5325</v>
      </c>
      <c r="T1024" s="2" t="s">
        <v>228</v>
      </c>
      <c r="U1024" s="2" t="s">
        <v>452</v>
      </c>
      <c r="V1024" s="2" t="s">
        <v>2685</v>
      </c>
      <c r="W1024" s="2" t="s">
        <v>1894</v>
      </c>
      <c r="X1024" s="2" t="s">
        <v>971</v>
      </c>
      <c r="Y1024" s="2" t="s">
        <v>1997</v>
      </c>
      <c r="Z1024" s="4"/>
      <c r="AA1024" s="4">
        <f>=ROUNDDOWN({0},0)</f>
      </c>
      <c r="AB1024" s="5"/>
      <c r="AC1024" s="2" t="s">
        <v>226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/>
      <c r="AQ1024" s="8"/>
      <c r="AR1024" s="4">
        <v>42</v>
      </c>
      <c r="AS1024" s="8">
        <v>2111.8</v>
      </c>
      <c r="AT1024" s="7">
        <v>-1</v>
      </c>
      <c r="AU1024" s="7">
        <v>-1</v>
      </c>
      <c r="AV1024" s="4" t="s">
        <v>226</v>
      </c>
      <c r="AW1024" s="8" t="s">
        <v>226</v>
      </c>
      <c r="AX1024" s="4" t="s">
        <v>226</v>
      </c>
      <c r="AY1024" s="8" t="s">
        <v>226</v>
      </c>
      <c r="AZ1024" s="7" t="s">
        <v>226</v>
      </c>
      <c r="BA1024" s="7" t="s">
        <v>226</v>
      </c>
      <c r="BB1024" s="7"/>
      <c r="BC1024" s="4" t="s">
        <v>226</v>
      </c>
      <c r="BD1024" s="8" t="s">
        <v>226</v>
      </c>
      <c r="BE1024" s="4" t="s">
        <v>226</v>
      </c>
      <c r="BF1024" s="8" t="s">
        <v>226</v>
      </c>
      <c r="BG1024" s="7" t="s">
        <v>226</v>
      </c>
      <c r="BH1024" s="7" t="s">
        <v>226</v>
      </c>
      <c r="BI1024" s="7" t="s">
        <v>226</v>
      </c>
      <c r="BJ1024" s="4"/>
      <c r="BK1024" s="8"/>
      <c r="BL1024" s="2" t="s">
        <v>5813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287</v>
      </c>
      <c r="BV1024" s="2" t="s">
        <v>237</v>
      </c>
      <c r="BW1024" s="2" t="s">
        <v>226</v>
      </c>
      <c r="BX1024" s="2" t="s">
        <v>802</v>
      </c>
      <c r="BY1024" s="2" t="s">
        <v>291</v>
      </c>
      <c r="BZ1024" s="2" t="s">
        <v>226</v>
      </c>
      <c r="CA1024" s="4"/>
      <c r="CB1024" s="8"/>
      <c r="CC1024" s="4">
        <v>1</v>
      </c>
      <c r="CD1024" s="8">
        <v>78.47</v>
      </c>
      <c r="CE1024" s="7">
        <v>-1</v>
      </c>
      <c r="CF1024" s="7">
        <v>-1</v>
      </c>
      <c r="CG1024" s="2" t="s">
        <v>239</v>
      </c>
      <c r="CH1024" s="2" t="s">
        <v>237</v>
      </c>
      <c r="CI1024" s="2" t="s">
        <v>1064</v>
      </c>
      <c r="CJ1024" s="2" t="s">
        <v>1028</v>
      </c>
      <c r="CK1024" s="2" t="s">
        <v>291</v>
      </c>
      <c r="CL1024" s="2" t="s">
        <v>226</v>
      </c>
      <c r="CM1024" s="4"/>
      <c r="CN1024" s="8"/>
      <c r="CO1024" s="4">
        <v>2</v>
      </c>
      <c r="CP1024" s="8">
        <v>156.94</v>
      </c>
      <c r="CQ1024" s="7">
        <v>-1</v>
      </c>
      <c r="CR1024" s="7">
        <v>-1</v>
      </c>
      <c r="CS1024" s="2" t="s">
        <v>239</v>
      </c>
      <c r="CT1024" s="2" t="s">
        <v>237</v>
      </c>
      <c r="CU1024" s="2" t="s">
        <v>1020</v>
      </c>
      <c r="CV1024" s="2" t="s">
        <v>3411</v>
      </c>
      <c r="CW1024" s="2" t="s">
        <v>238</v>
      </c>
      <c r="CX1024" s="2" t="s">
        <v>226</v>
      </c>
      <c r="CY1024" s="4"/>
      <c r="CZ1024" s="8"/>
      <c r="DA1024" s="4">
        <v>35</v>
      </c>
      <c r="DB1024" s="8">
        <v>1587.25</v>
      </c>
      <c r="DC1024" s="7">
        <v>-1</v>
      </c>
      <c r="DD1024" s="7">
        <v>-1</v>
      </c>
      <c r="DE1024" s="2" t="s">
        <v>239</v>
      </c>
      <c r="DF1024" s="2" t="s">
        <v>237</v>
      </c>
      <c r="DG1024" s="2" t="s">
        <v>1812</v>
      </c>
      <c r="DH1024" s="2" t="s">
        <v>1025</v>
      </c>
      <c r="DI1024" s="2" t="s">
        <v>238</v>
      </c>
      <c r="DJ1024" s="2" t="s">
        <v>226</v>
      </c>
      <c r="DK1024" s="4"/>
      <c r="DL1024" s="8"/>
      <c r="DM1024" s="4">
        <v>1</v>
      </c>
      <c r="DN1024" s="8">
        <v>55.4</v>
      </c>
      <c r="DO1024" s="7">
        <v>-1</v>
      </c>
      <c r="DP1024" s="7">
        <v>-1</v>
      </c>
      <c r="DQ1024" s="2" t="s">
        <v>239</v>
      </c>
      <c r="DR1024" s="2" t="s">
        <v>237</v>
      </c>
      <c r="DS1024" s="2" t="s">
        <v>2188</v>
      </c>
      <c r="DT1024" s="2" t="s">
        <v>2313</v>
      </c>
      <c r="DU1024" s="2" t="s">
        <v>291</v>
      </c>
      <c r="DV1024" s="2" t="s">
        <v>226</v>
      </c>
      <c r="DW1024" s="4"/>
      <c r="DX1024" s="8"/>
      <c r="DY1024" s="4">
        <v>2</v>
      </c>
      <c r="DZ1024" s="8">
        <v>157.42</v>
      </c>
      <c r="EA1024" s="7">
        <v>-1</v>
      </c>
      <c r="EB1024" s="7">
        <v>-1</v>
      </c>
      <c r="EC1024" s="2" t="s">
        <v>239</v>
      </c>
      <c r="ED1024" s="2" t="s">
        <v>237</v>
      </c>
      <c r="EE1024" s="2" t="s">
        <v>3513</v>
      </c>
      <c r="EF1024" s="2" t="s">
        <v>2172</v>
      </c>
      <c r="EG1024" s="2" t="s">
        <v>238</v>
      </c>
      <c r="EH1024" s="2" t="s">
        <v>226</v>
      </c>
      <c r="EI1024" s="4"/>
      <c r="EJ1024" s="8"/>
      <c r="EK1024" s="4"/>
      <c r="EL1024" s="8"/>
      <c r="EM1024" s="7"/>
      <c r="EN1024" s="7"/>
      <c r="EO1024" s="2" t="s">
        <v>239</v>
      </c>
      <c r="EP1024" s="2" t="s">
        <v>237</v>
      </c>
      <c r="EQ1024" s="2" t="s">
        <v>1452</v>
      </c>
      <c r="ER1024" s="2" t="s">
        <v>1091</v>
      </c>
      <c r="ES1024" s="2" t="s">
        <v>291</v>
      </c>
      <c r="ET1024" s="2" t="s">
        <v>226</v>
      </c>
      <c r="EU1024" s="4"/>
      <c r="EV1024" s="8"/>
      <c r="EW1024" s="4"/>
      <c r="EX1024" s="8"/>
      <c r="EY1024" s="7"/>
      <c r="EZ1024" s="7"/>
      <c r="FA1024" s="2" t="s">
        <v>239</v>
      </c>
      <c r="FB1024" s="2" t="s">
        <v>237</v>
      </c>
      <c r="FC1024" s="2" t="s">
        <v>1115</v>
      </c>
      <c r="FD1024" s="2" t="s">
        <v>3405</v>
      </c>
      <c r="FE1024" s="2" t="s">
        <v>238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239</v>
      </c>
      <c r="FN1024" s="2" t="s">
        <v>237</v>
      </c>
      <c r="FO1024" s="2" t="s">
        <v>1541</v>
      </c>
      <c r="FP1024" s="2" t="s">
        <v>2055</v>
      </c>
      <c r="FQ1024" s="2" t="s">
        <v>238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226</v>
      </c>
      <c r="FZ1024" s="2" t="s">
        <v>226</v>
      </c>
      <c r="GA1024" s="2" t="s">
        <v>226</v>
      </c>
      <c r="GB1024" s="2" t="s">
        <v>226</v>
      </c>
      <c r="GC1024" s="2" t="s">
        <v>226</v>
      </c>
      <c r="GD1024" s="2" t="s">
        <v>226</v>
      </c>
      <c r="GE1024" s="4"/>
      <c r="GF1024" s="8"/>
      <c r="GG1024" s="4"/>
      <c r="GH1024" s="8"/>
      <c r="GI1024" s="7"/>
      <c r="GJ1024" s="7"/>
      <c r="GK1024" s="2" t="s">
        <v>252</v>
      </c>
      <c r="GL1024" s="2" t="s">
        <v>237</v>
      </c>
      <c r="GM1024" s="2" t="s">
        <v>226</v>
      </c>
      <c r="GN1024" s="2" t="s">
        <v>226</v>
      </c>
      <c r="GO1024" s="2" t="s">
        <v>238</v>
      </c>
      <c r="GP1024" s="2" t="s">
        <v>226</v>
      </c>
      <c r="GQ1024" s="4"/>
      <c r="GR1024" s="8"/>
      <c r="GS1024" s="4">
        <v>1</v>
      </c>
      <c r="GT1024" s="8">
        <v>76.32</v>
      </c>
      <c r="GU1024" s="7">
        <v>-1</v>
      </c>
      <c r="GV1024" s="7">
        <v>-1</v>
      </c>
      <c r="GW1024" s="2" t="s">
        <v>239</v>
      </c>
      <c r="GX1024" s="2" t="s">
        <v>237</v>
      </c>
      <c r="GY1024" s="2" t="s">
        <v>3222</v>
      </c>
      <c r="GZ1024" s="2" t="s">
        <v>1942</v>
      </c>
      <c r="HA1024" s="2" t="s">
        <v>238</v>
      </c>
      <c r="HB1024" s="2" t="s">
        <v>226</v>
      </c>
      <c r="HC1024" s="4"/>
      <c r="HD1024" s="8"/>
      <c r="HE1024" s="4"/>
      <c r="HF1024" s="8"/>
      <c r="HG1024" s="7"/>
      <c r="HH1024" s="7"/>
      <c r="HI1024" s="2" t="s">
        <v>239</v>
      </c>
      <c r="HJ1024" s="2" t="s">
        <v>237</v>
      </c>
      <c r="HK1024" s="2" t="s">
        <v>1962</v>
      </c>
      <c r="HL1024" s="2" t="s">
        <v>1136</v>
      </c>
      <c r="HM1024" s="2" t="s">
        <v>238</v>
      </c>
      <c r="HN1024" s="2" t="s">
        <v>226</v>
      </c>
      <c r="HO1024" s="4"/>
      <c r="HP1024" s="8"/>
      <c r="HQ1024" s="4"/>
      <c r="HR1024" s="8"/>
      <c r="HS1024" s="7"/>
      <c r="HT1024" s="7"/>
      <c r="HU1024" s="2" t="s">
        <v>239</v>
      </c>
      <c r="HV1024" s="2" t="s">
        <v>237</v>
      </c>
      <c r="HW1024" s="2" t="s">
        <v>1855</v>
      </c>
      <c r="HX1024" s="2" t="s">
        <v>4757</v>
      </c>
      <c r="HY1024" s="2" t="s">
        <v>238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252</v>
      </c>
      <c r="IH1024" s="2" t="s">
        <v>237</v>
      </c>
      <c r="II1024" s="2" t="s">
        <v>226</v>
      </c>
      <c r="IJ1024" s="2" t="s">
        <v>226</v>
      </c>
      <c r="IK1024" s="2" t="s">
        <v>238</v>
      </c>
      <c r="IL1024" s="2" t="s">
        <v>226</v>
      </c>
      <c r="IM1024" s="4"/>
      <c r="IN1024" s="8"/>
      <c r="IO1024" s="4"/>
      <c r="IP1024" s="8"/>
      <c r="IQ1024" s="7"/>
      <c r="IR1024" s="7"/>
      <c r="IS1024" s="2" t="s">
        <v>226</v>
      </c>
      <c r="IT1024" s="2" t="s">
        <v>226</v>
      </c>
      <c r="IU1024" s="2" t="s">
        <v>226</v>
      </c>
      <c r="IV1024" s="2" t="s">
        <v>226</v>
      </c>
      <c r="IW1024" s="2" t="s">
        <v>226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252</v>
      </c>
      <c r="JF1024" s="2" t="s">
        <v>237</v>
      </c>
      <c r="JG1024" s="2" t="s">
        <v>226</v>
      </c>
      <c r="JH1024" s="2" t="s">
        <v>226</v>
      </c>
      <c r="JI1024" s="2" t="s">
        <v>238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337</v>
      </c>
      <c r="JR1024" s="2" t="s">
        <v>237</v>
      </c>
      <c r="JS1024" s="2" t="s">
        <v>226</v>
      </c>
      <c r="JT1024" s="2" t="s">
        <v>226</v>
      </c>
      <c r="JU1024" s="2" t="s">
        <v>238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237</v>
      </c>
      <c r="KE1024" s="2" t="s">
        <v>226</v>
      </c>
      <c r="KF1024" s="2" t="s">
        <v>226</v>
      </c>
      <c r="KG1024" s="2" t="s">
        <v>238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337</v>
      </c>
      <c r="KP1024" s="2" t="s">
        <v>237</v>
      </c>
      <c r="KQ1024" s="2" t="s">
        <v>226</v>
      </c>
      <c r="KR1024" s="2" t="s">
        <v>226</v>
      </c>
      <c r="KS1024" s="2" t="s">
        <v>238</v>
      </c>
      <c r="KT1024" s="2" t="s">
        <v>226</v>
      </c>
      <c r="KU1024" s="4"/>
      <c r="KV1024" s="8"/>
      <c r="KW1024" s="4"/>
      <c r="KX1024" s="8"/>
      <c r="KY1024" s="7"/>
      <c r="KZ1024" s="7"/>
      <c r="LA1024" s="2" t="s">
        <v>252</v>
      </c>
      <c r="LB1024" s="2" t="s">
        <v>237</v>
      </c>
      <c r="LC1024" s="2" t="s">
        <v>1823</v>
      </c>
      <c r="LD1024" s="2" t="s">
        <v>226</v>
      </c>
      <c r="LE1024" s="2" t="s">
        <v>238</v>
      </c>
      <c r="LF1024" s="2" t="s">
        <v>226</v>
      </c>
      <c r="LG1024" s="4"/>
      <c r="LH1024" s="8"/>
      <c r="LI1024" s="4"/>
      <c r="LJ1024" s="8"/>
      <c r="LK1024" s="7"/>
      <c r="LL1024" s="7"/>
      <c r="LM1024" s="2" t="s">
        <v>239</v>
      </c>
      <c r="LN1024" s="2" t="s">
        <v>237</v>
      </c>
      <c r="LO1024" s="2" t="s">
        <v>3575</v>
      </c>
      <c r="LP1024" s="2" t="s">
        <v>226</v>
      </c>
      <c r="LQ1024" s="2" t="s">
        <v>238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226</v>
      </c>
      <c r="LZ1024" s="2" t="s">
        <v>226</v>
      </c>
      <c r="MA1024" s="2" t="s">
        <v>226</v>
      </c>
      <c r="MB1024" s="2" t="s">
        <v>226</v>
      </c>
      <c r="MC1024" s="2" t="s">
        <v>226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226</v>
      </c>
      <c r="ML1024" s="2" t="s">
        <v>226</v>
      </c>
      <c r="MM1024" s="2" t="s">
        <v>226</v>
      </c>
      <c r="MN1024" s="2" t="s">
        <v>226</v>
      </c>
      <c r="MO1024" s="2" t="s">
        <v>226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236</v>
      </c>
      <c r="MX1024" s="2" t="s">
        <v>237</v>
      </c>
      <c r="MY1024" s="2" t="s">
        <v>226</v>
      </c>
      <c r="MZ1024" s="2" t="s">
        <v>226</v>
      </c>
      <c r="NA1024" s="2" t="s">
        <v>238</v>
      </c>
      <c r="NB1024" s="2" t="s">
        <v>226</v>
      </c>
      <c r="NC1024" s="4"/>
      <c r="ND1024" s="8"/>
      <c r="NE1024" s="4"/>
      <c r="NF1024" s="8"/>
      <c r="NG1024" s="7"/>
      <c r="NH1024" s="7"/>
      <c r="NI1024" s="2" t="s">
        <v>239</v>
      </c>
      <c r="NJ1024" s="2" t="s">
        <v>237</v>
      </c>
      <c r="NK1024" s="2" t="s">
        <v>1028</v>
      </c>
      <c r="NL1024" s="2" t="s">
        <v>597</v>
      </c>
      <c r="NM1024" s="2" t="s">
        <v>238</v>
      </c>
      <c r="NN1024" s="2" t="s">
        <v>226</v>
      </c>
      <c r="NO1024" s="4"/>
      <c r="NP1024" s="8"/>
      <c r="NQ1024" s="4"/>
      <c r="NR1024" s="8"/>
      <c r="NS1024" s="7"/>
      <c r="NT1024" s="7"/>
      <c r="NU1024" s="2" t="s">
        <v>239</v>
      </c>
      <c r="NV1024" s="2" t="s">
        <v>237</v>
      </c>
      <c r="NW1024" s="2" t="s">
        <v>1124</v>
      </c>
      <c r="NX1024" s="2" t="s">
        <v>226</v>
      </c>
      <c r="NY1024" s="2" t="s">
        <v>238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252</v>
      </c>
      <c r="OH1024" s="2" t="s">
        <v>237</v>
      </c>
      <c r="OI1024" s="2" t="s">
        <v>226</v>
      </c>
      <c r="OJ1024" s="2" t="s">
        <v>226</v>
      </c>
      <c r="OK1024" s="2" t="s">
        <v>238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252</v>
      </c>
      <c r="OT1024" s="2" t="s">
        <v>237</v>
      </c>
      <c r="OU1024" s="2" t="s">
        <v>226</v>
      </c>
      <c r="OV1024" s="2" t="s">
        <v>226</v>
      </c>
      <c r="OW1024" s="2" t="s">
        <v>238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226</v>
      </c>
      <c r="PF1024" s="2" t="s">
        <v>226</v>
      </c>
      <c r="PG1024" s="2" t="s">
        <v>226</v>
      </c>
      <c r="PH1024" s="2" t="s">
        <v>226</v>
      </c>
      <c r="PI1024" s="2" t="s">
        <v>226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226</v>
      </c>
      <c r="PR1024" s="2" t="s">
        <v>226</v>
      </c>
      <c r="PS1024" s="2" t="s">
        <v>226</v>
      </c>
      <c r="PT1024" s="2" t="s">
        <v>226</v>
      </c>
      <c r="PU1024" s="2" t="s">
        <v>226</v>
      </c>
      <c r="PV1024" s="2" t="s">
        <v>226</v>
      </c>
      <c r="PW1024" s="4"/>
      <c r="PX1024" s="8"/>
      <c r="PY1024" s="4"/>
      <c r="PZ1024" s="8"/>
      <c r="QA1024" s="7"/>
      <c r="QB1024" s="7"/>
      <c r="QC1024" s="2" t="s">
        <v>226</v>
      </c>
      <c r="QD1024" s="2" t="s">
        <v>226</v>
      </c>
      <c r="QE1024" s="2" t="s">
        <v>226</v>
      </c>
      <c r="QF1024" s="2" t="s">
        <v>226</v>
      </c>
      <c r="QG1024" s="2" t="s">
        <v>226</v>
      </c>
      <c r="QH1024" s="2" t="s">
        <v>226</v>
      </c>
      <c r="QI1024" s="4"/>
      <c r="QJ1024" s="8"/>
      <c r="QK1024" s="4"/>
      <c r="QL1024" s="8"/>
      <c r="QM1024" s="7"/>
      <c r="QN1024" s="7"/>
      <c r="QO1024" s="2" t="s">
        <v>239</v>
      </c>
      <c r="QP1024" s="2" t="s">
        <v>237</v>
      </c>
      <c r="QQ1024" s="2" t="s">
        <v>4019</v>
      </c>
      <c r="QR1024" s="2" t="s">
        <v>226</v>
      </c>
      <c r="QS1024" s="2" t="s">
        <v>238</v>
      </c>
      <c r="QT1024" s="2" t="s">
        <v>226</v>
      </c>
      <c r="QU1024" s="4"/>
      <c r="QV1024" s="8"/>
      <c r="QW1024" s="4"/>
      <c r="QX1024" s="8"/>
      <c r="QY1024" s="7"/>
      <c r="QZ1024" s="7"/>
      <c r="RA1024" s="2" t="s">
        <v>266</v>
      </c>
      <c r="RB1024" s="2" t="s">
        <v>237</v>
      </c>
      <c r="RC1024" s="2" t="s">
        <v>226</v>
      </c>
      <c r="RD1024" s="2" t="s">
        <v>226</v>
      </c>
      <c r="RE1024" s="2" t="s">
        <v>238</v>
      </c>
      <c r="RF1024" s="2" t="s">
        <v>226</v>
      </c>
      <c r="RG1024" s="4"/>
      <c r="RH1024" s="8"/>
      <c r="RI1024" s="4"/>
      <c r="RJ1024" s="8"/>
      <c r="RK1024" s="7"/>
      <c r="RL1024" s="7"/>
      <c r="RM1024" s="2" t="s">
        <v>226</v>
      </c>
      <c r="RN1024" s="2" t="s">
        <v>226</v>
      </c>
      <c r="RO1024" s="2" t="s">
        <v>226</v>
      </c>
      <c r="RP1024" s="2" t="s">
        <v>226</v>
      </c>
      <c r="RQ1024" s="2" t="s">
        <v>226</v>
      </c>
      <c r="RR1024" s="2" t="s">
        <v>226</v>
      </c>
      <c r="RS1024" s="4"/>
      <c r="RT1024" s="8"/>
      <c r="RU1024" s="4"/>
      <c r="RV1024" s="8"/>
      <c r="RW1024" s="7"/>
      <c r="RX1024" s="7"/>
      <c r="RY1024" s="2" t="s">
        <v>236</v>
      </c>
      <c r="RZ1024" s="2" t="s">
        <v>237</v>
      </c>
      <c r="SA1024" s="2" t="s">
        <v>226</v>
      </c>
      <c r="SB1024" s="2" t="s">
        <v>226</v>
      </c>
      <c r="SC1024" s="2" t="s">
        <v>238</v>
      </c>
      <c r="SD1024" s="2" t="s">
        <v>226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</row>
    <row r="1025">
      <c r="A1025" s="2" t="s">
        <v>5814</v>
      </c>
      <c r="B1025" s="2" t="s">
        <v>577</v>
      </c>
      <c r="C1025" s="2" t="s">
        <v>5194</v>
      </c>
      <c r="D1025" s="2" t="s">
        <v>3985</v>
      </c>
      <c r="E1025" s="2" t="s">
        <v>3986</v>
      </c>
      <c r="F1025" s="2" t="s">
        <v>5401</v>
      </c>
      <c r="G1025" s="2" t="s">
        <v>5402</v>
      </c>
      <c r="H1025" s="2" t="s">
        <v>5403</v>
      </c>
      <c r="I1025" s="2" t="s">
        <v>5815</v>
      </c>
      <c r="J1025" s="2" t="s">
        <v>221</v>
      </c>
      <c r="K1025" s="2" t="s">
        <v>405</v>
      </c>
      <c r="L1025" s="3">
        <v>58.8</v>
      </c>
      <c r="M1025" s="3">
        <v>61.74</v>
      </c>
      <c r="N1025" s="3">
        <v>119.99</v>
      </c>
      <c r="O1025" s="2" t="s">
        <v>302</v>
      </c>
      <c r="P1025" s="2" t="s">
        <v>284</v>
      </c>
      <c r="Q1025" s="2" t="s">
        <v>225</v>
      </c>
      <c r="R1025" s="2" t="s">
        <v>226</v>
      </c>
      <c r="S1025" s="2" t="s">
        <v>226</v>
      </c>
      <c r="T1025" s="2" t="s">
        <v>228</v>
      </c>
      <c r="U1025" s="2" t="s">
        <v>452</v>
      </c>
      <c r="V1025" s="2" t="s">
        <v>1893</v>
      </c>
      <c r="W1025" s="2" t="s">
        <v>1894</v>
      </c>
      <c r="X1025" s="2" t="s">
        <v>1578</v>
      </c>
      <c r="Y1025" s="2" t="s">
        <v>564</v>
      </c>
      <c r="Z1025" s="4"/>
      <c r="AA1025" s="4">
        <f>=ROUNDDOWN({0},0)</f>
      </c>
      <c r="AB1025" s="5"/>
      <c r="AC1025" s="2" t="s">
        <v>226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/>
      <c r="AQ1025" s="8"/>
      <c r="AR1025" s="4">
        <v>41</v>
      </c>
      <c r="AS1025" s="8">
        <v>2452.33</v>
      </c>
      <c r="AT1025" s="7">
        <v>-1</v>
      </c>
      <c r="AU1025" s="7">
        <v>-1</v>
      </c>
      <c r="AV1025" s="4" t="s">
        <v>226</v>
      </c>
      <c r="AW1025" s="8" t="s">
        <v>226</v>
      </c>
      <c r="AX1025" s="4">
        <v>92</v>
      </c>
      <c r="AY1025" s="8">
        <v>6099.52</v>
      </c>
      <c r="AZ1025" s="7" t="s">
        <v>226</v>
      </c>
      <c r="BA1025" s="7" t="s">
        <v>226</v>
      </c>
      <c r="BB1025" s="7"/>
      <c r="BC1025" s="4" t="s">
        <v>226</v>
      </c>
      <c r="BD1025" s="8" t="s">
        <v>226</v>
      </c>
      <c r="BE1025" s="4">
        <v>92</v>
      </c>
      <c r="BF1025" s="8">
        <v>6099.52</v>
      </c>
      <c r="BG1025" s="7" t="s">
        <v>226</v>
      </c>
      <c r="BH1025" s="7" t="s">
        <v>226</v>
      </c>
      <c r="BI1025" s="7"/>
      <c r="BJ1025" s="4"/>
      <c r="BK1025" s="8"/>
      <c r="BL1025" s="2" t="s">
        <v>4247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287</v>
      </c>
      <c r="BV1025" s="2" t="s">
        <v>237</v>
      </c>
      <c r="BW1025" s="2" t="s">
        <v>226</v>
      </c>
      <c r="BX1025" s="2" t="s">
        <v>2056</v>
      </c>
      <c r="BY1025" s="2" t="s">
        <v>291</v>
      </c>
      <c r="BZ1025" s="2" t="s">
        <v>226</v>
      </c>
      <c r="CA1025" s="4"/>
      <c r="CB1025" s="8"/>
      <c r="CC1025" s="4">
        <v>1</v>
      </c>
      <c r="CD1025" s="8">
        <v>60.71</v>
      </c>
      <c r="CE1025" s="7">
        <v>-1</v>
      </c>
      <c r="CF1025" s="7">
        <v>-1</v>
      </c>
      <c r="CG1025" s="2" t="s">
        <v>239</v>
      </c>
      <c r="CH1025" s="2" t="s">
        <v>237</v>
      </c>
      <c r="CI1025" s="2" t="s">
        <v>976</v>
      </c>
      <c r="CJ1025" s="2" t="s">
        <v>1811</v>
      </c>
      <c r="CK1025" s="2" t="s">
        <v>291</v>
      </c>
      <c r="CL1025" s="2" t="s">
        <v>226</v>
      </c>
      <c r="CM1025" s="4"/>
      <c r="CN1025" s="8"/>
      <c r="CO1025" s="4">
        <v>2</v>
      </c>
      <c r="CP1025" s="8">
        <v>127.48</v>
      </c>
      <c r="CQ1025" s="7">
        <v>-1</v>
      </c>
      <c r="CR1025" s="7">
        <v>-1</v>
      </c>
      <c r="CS1025" s="2" t="s">
        <v>239</v>
      </c>
      <c r="CT1025" s="2" t="s">
        <v>237</v>
      </c>
      <c r="CU1025" s="2" t="s">
        <v>1818</v>
      </c>
      <c r="CV1025" s="2" t="s">
        <v>1997</v>
      </c>
      <c r="CW1025" s="2" t="s">
        <v>238</v>
      </c>
      <c r="CX1025" s="2" t="s">
        <v>226</v>
      </c>
      <c r="CY1025" s="4"/>
      <c r="CZ1025" s="8"/>
      <c r="DA1025" s="4">
        <v>3</v>
      </c>
      <c r="DB1025" s="8">
        <v>180</v>
      </c>
      <c r="DC1025" s="7">
        <v>-1</v>
      </c>
      <c r="DD1025" s="7">
        <v>-1</v>
      </c>
      <c r="DE1025" s="2" t="s">
        <v>239</v>
      </c>
      <c r="DF1025" s="2" t="s">
        <v>237</v>
      </c>
      <c r="DG1025" s="2" t="s">
        <v>1812</v>
      </c>
      <c r="DH1025" s="2" t="s">
        <v>1823</v>
      </c>
      <c r="DI1025" s="2" t="s">
        <v>291</v>
      </c>
      <c r="DJ1025" s="2" t="s">
        <v>226</v>
      </c>
      <c r="DK1025" s="4"/>
      <c r="DL1025" s="8"/>
      <c r="DM1025" s="4">
        <v>1</v>
      </c>
      <c r="DN1025" s="8">
        <v>48</v>
      </c>
      <c r="DO1025" s="7">
        <v>-1</v>
      </c>
      <c r="DP1025" s="7">
        <v>-1</v>
      </c>
      <c r="DQ1025" s="2" t="s">
        <v>239</v>
      </c>
      <c r="DR1025" s="2" t="s">
        <v>237</v>
      </c>
      <c r="DS1025" s="2" t="s">
        <v>2322</v>
      </c>
      <c r="DT1025" s="2" t="s">
        <v>2749</v>
      </c>
      <c r="DU1025" s="2" t="s">
        <v>291</v>
      </c>
      <c r="DV1025" s="2" t="s">
        <v>226</v>
      </c>
      <c r="DW1025" s="4"/>
      <c r="DX1025" s="8"/>
      <c r="DY1025" s="4">
        <v>19</v>
      </c>
      <c r="DZ1025" s="8">
        <v>1121.76</v>
      </c>
      <c r="EA1025" s="7">
        <v>-1</v>
      </c>
      <c r="EB1025" s="7">
        <v>-1</v>
      </c>
      <c r="EC1025" s="2" t="s">
        <v>239</v>
      </c>
      <c r="ED1025" s="2" t="s">
        <v>237</v>
      </c>
      <c r="EE1025" s="2" t="s">
        <v>1228</v>
      </c>
      <c r="EF1025" s="2" t="s">
        <v>2312</v>
      </c>
      <c r="EG1025" s="2" t="s">
        <v>238</v>
      </c>
      <c r="EH1025" s="2" t="s">
        <v>226</v>
      </c>
      <c r="EI1025" s="4"/>
      <c r="EJ1025" s="8"/>
      <c r="EK1025" s="4">
        <v>5</v>
      </c>
      <c r="EL1025" s="8">
        <v>300.75</v>
      </c>
      <c r="EM1025" s="7">
        <v>-1</v>
      </c>
      <c r="EN1025" s="7">
        <v>-1</v>
      </c>
      <c r="EO1025" s="2" t="s">
        <v>239</v>
      </c>
      <c r="EP1025" s="2" t="s">
        <v>237</v>
      </c>
      <c r="EQ1025" s="2" t="s">
        <v>1815</v>
      </c>
      <c r="ER1025" s="2" t="s">
        <v>1028</v>
      </c>
      <c r="ES1025" s="2" t="s">
        <v>291</v>
      </c>
      <c r="ET1025" s="2" t="s">
        <v>226</v>
      </c>
      <c r="EU1025" s="4"/>
      <c r="EV1025" s="8"/>
      <c r="EW1025" s="4">
        <v>5</v>
      </c>
      <c r="EX1025" s="8">
        <v>308.65</v>
      </c>
      <c r="EY1025" s="7">
        <v>-1</v>
      </c>
      <c r="EZ1025" s="7">
        <v>-1</v>
      </c>
      <c r="FA1025" s="2" t="s">
        <v>239</v>
      </c>
      <c r="FB1025" s="2" t="s">
        <v>237</v>
      </c>
      <c r="FC1025" s="2" t="s">
        <v>1115</v>
      </c>
      <c r="FD1025" s="2" t="s">
        <v>2292</v>
      </c>
      <c r="FE1025" s="2" t="s">
        <v>238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239</v>
      </c>
      <c r="FN1025" s="2" t="s">
        <v>237</v>
      </c>
      <c r="FO1025" s="2" t="s">
        <v>5213</v>
      </c>
      <c r="FP1025" s="2" t="s">
        <v>3274</v>
      </c>
      <c r="FQ1025" s="2" t="s">
        <v>238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226</v>
      </c>
      <c r="FZ1025" s="2" t="s">
        <v>226</v>
      </c>
      <c r="GA1025" s="2" t="s">
        <v>226</v>
      </c>
      <c r="GB1025" s="2" t="s">
        <v>226</v>
      </c>
      <c r="GC1025" s="2" t="s">
        <v>226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252</v>
      </c>
      <c r="GL1025" s="2" t="s">
        <v>237</v>
      </c>
      <c r="GM1025" s="2" t="s">
        <v>226</v>
      </c>
      <c r="GN1025" s="2" t="s">
        <v>226</v>
      </c>
      <c r="GO1025" s="2" t="s">
        <v>238</v>
      </c>
      <c r="GP1025" s="2" t="s">
        <v>226</v>
      </c>
      <c r="GQ1025" s="4"/>
      <c r="GR1025" s="8"/>
      <c r="GS1025" s="4">
        <v>1</v>
      </c>
      <c r="GT1025" s="8">
        <v>61.99</v>
      </c>
      <c r="GU1025" s="7">
        <v>-1</v>
      </c>
      <c r="GV1025" s="7">
        <v>-1</v>
      </c>
      <c r="GW1025" s="2" t="s">
        <v>239</v>
      </c>
      <c r="GX1025" s="2" t="s">
        <v>237</v>
      </c>
      <c r="GY1025" s="2" t="s">
        <v>3222</v>
      </c>
      <c r="GZ1025" s="2" t="s">
        <v>3031</v>
      </c>
      <c r="HA1025" s="2" t="s">
        <v>238</v>
      </c>
      <c r="HB1025" s="2" t="s">
        <v>226</v>
      </c>
      <c r="HC1025" s="4"/>
      <c r="HD1025" s="8"/>
      <c r="HE1025" s="4">
        <v>2</v>
      </c>
      <c r="HF1025" s="8">
        <v>116.69</v>
      </c>
      <c r="HG1025" s="7">
        <v>-1</v>
      </c>
      <c r="HH1025" s="7">
        <v>-1</v>
      </c>
      <c r="HI1025" s="2" t="s">
        <v>239</v>
      </c>
      <c r="HJ1025" s="2" t="s">
        <v>237</v>
      </c>
      <c r="HK1025" s="2" t="s">
        <v>1962</v>
      </c>
      <c r="HL1025" s="2" t="s">
        <v>3648</v>
      </c>
      <c r="HM1025" s="2" t="s">
        <v>238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239</v>
      </c>
      <c r="HV1025" s="2" t="s">
        <v>237</v>
      </c>
      <c r="HW1025" s="2" t="s">
        <v>981</v>
      </c>
      <c r="HX1025" s="2" t="s">
        <v>3036</v>
      </c>
      <c r="HY1025" s="2" t="s">
        <v>238</v>
      </c>
      <c r="HZ1025" s="2" t="s">
        <v>226</v>
      </c>
      <c r="IA1025" s="4"/>
      <c r="IB1025" s="8"/>
      <c r="IC1025" s="4"/>
      <c r="ID1025" s="8"/>
      <c r="IE1025" s="7"/>
      <c r="IF1025" s="7"/>
      <c r="IG1025" s="2" t="s">
        <v>252</v>
      </c>
      <c r="IH1025" s="2" t="s">
        <v>237</v>
      </c>
      <c r="II1025" s="2" t="s">
        <v>226</v>
      </c>
      <c r="IJ1025" s="2" t="s">
        <v>226</v>
      </c>
      <c r="IK1025" s="2" t="s">
        <v>238</v>
      </c>
      <c r="IL1025" s="2" t="s">
        <v>226</v>
      </c>
      <c r="IM1025" s="4"/>
      <c r="IN1025" s="8"/>
      <c r="IO1025" s="4"/>
      <c r="IP1025" s="8"/>
      <c r="IQ1025" s="7"/>
      <c r="IR1025" s="7"/>
      <c r="IS1025" s="2" t="s">
        <v>226</v>
      </c>
      <c r="IT1025" s="2" t="s">
        <v>226</v>
      </c>
      <c r="IU1025" s="2" t="s">
        <v>226</v>
      </c>
      <c r="IV1025" s="2" t="s">
        <v>226</v>
      </c>
      <c r="IW1025" s="2" t="s">
        <v>226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239</v>
      </c>
      <c r="JF1025" s="2" t="s">
        <v>237</v>
      </c>
      <c r="JG1025" s="2" t="s">
        <v>1726</v>
      </c>
      <c r="JH1025" s="2" t="s">
        <v>226</v>
      </c>
      <c r="JI1025" s="2" t="s">
        <v>238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337</v>
      </c>
      <c r="JR1025" s="2" t="s">
        <v>237</v>
      </c>
      <c r="JS1025" s="2" t="s">
        <v>226</v>
      </c>
      <c r="JT1025" s="2" t="s">
        <v>226</v>
      </c>
      <c r="JU1025" s="2" t="s">
        <v>238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236</v>
      </c>
      <c r="KD1025" s="2" t="s">
        <v>237</v>
      </c>
      <c r="KE1025" s="2" t="s">
        <v>226</v>
      </c>
      <c r="KF1025" s="2" t="s">
        <v>226</v>
      </c>
      <c r="KG1025" s="2" t="s">
        <v>238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337</v>
      </c>
      <c r="KP1025" s="2" t="s">
        <v>237</v>
      </c>
      <c r="KQ1025" s="2" t="s">
        <v>226</v>
      </c>
      <c r="KR1025" s="2" t="s">
        <v>226</v>
      </c>
      <c r="KS1025" s="2" t="s">
        <v>238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239</v>
      </c>
      <c r="LB1025" s="2" t="s">
        <v>237</v>
      </c>
      <c r="LC1025" s="2" t="s">
        <v>1132</v>
      </c>
      <c r="LD1025" s="2" t="s">
        <v>3019</v>
      </c>
      <c r="LE1025" s="2" t="s">
        <v>238</v>
      </c>
      <c r="LF1025" s="2" t="s">
        <v>226</v>
      </c>
      <c r="LG1025" s="4"/>
      <c r="LH1025" s="8"/>
      <c r="LI1025" s="4"/>
      <c r="LJ1025" s="8"/>
      <c r="LK1025" s="7"/>
      <c r="LL1025" s="7"/>
      <c r="LM1025" s="2" t="s">
        <v>239</v>
      </c>
      <c r="LN1025" s="2" t="s">
        <v>237</v>
      </c>
      <c r="LO1025" s="2" t="s">
        <v>3575</v>
      </c>
      <c r="LP1025" s="2" t="s">
        <v>226</v>
      </c>
      <c r="LQ1025" s="2" t="s">
        <v>238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226</v>
      </c>
      <c r="LZ1025" s="2" t="s">
        <v>226</v>
      </c>
      <c r="MA1025" s="2" t="s">
        <v>226</v>
      </c>
      <c r="MB1025" s="2" t="s">
        <v>226</v>
      </c>
      <c r="MC1025" s="2" t="s">
        <v>226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226</v>
      </c>
      <c r="ML1025" s="2" t="s">
        <v>226</v>
      </c>
      <c r="MM1025" s="2" t="s">
        <v>226</v>
      </c>
      <c r="MN1025" s="2" t="s">
        <v>226</v>
      </c>
      <c r="MO1025" s="2" t="s">
        <v>226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236</v>
      </c>
      <c r="MX1025" s="2" t="s">
        <v>237</v>
      </c>
      <c r="MY1025" s="2" t="s">
        <v>226</v>
      </c>
      <c r="MZ1025" s="2" t="s">
        <v>226</v>
      </c>
      <c r="NA1025" s="2" t="s">
        <v>238</v>
      </c>
      <c r="NB1025" s="2" t="s">
        <v>226</v>
      </c>
      <c r="NC1025" s="4"/>
      <c r="ND1025" s="8"/>
      <c r="NE1025" s="4">
        <v>2</v>
      </c>
      <c r="NF1025" s="8">
        <v>126.3</v>
      </c>
      <c r="NG1025" s="7">
        <v>-1</v>
      </c>
      <c r="NH1025" s="7">
        <v>-1</v>
      </c>
      <c r="NI1025" s="2" t="s">
        <v>239</v>
      </c>
      <c r="NJ1025" s="2" t="s">
        <v>261</v>
      </c>
      <c r="NK1025" s="2" t="s">
        <v>1395</v>
      </c>
      <c r="NL1025" s="2" t="s">
        <v>4613</v>
      </c>
      <c r="NM1025" s="2" t="s">
        <v>238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239</v>
      </c>
      <c r="NV1025" s="2" t="s">
        <v>237</v>
      </c>
      <c r="NW1025" s="2" t="s">
        <v>2072</v>
      </c>
      <c r="NX1025" s="2" t="s">
        <v>1865</v>
      </c>
      <c r="NY1025" s="2" t="s">
        <v>238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239</v>
      </c>
      <c r="OH1025" s="2" t="s">
        <v>237</v>
      </c>
      <c r="OI1025" s="2" t="s">
        <v>2275</v>
      </c>
      <c r="OJ1025" s="2" t="s">
        <v>327</v>
      </c>
      <c r="OK1025" s="2" t="s">
        <v>238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252</v>
      </c>
      <c r="OT1025" s="2" t="s">
        <v>237</v>
      </c>
      <c r="OU1025" s="2" t="s">
        <v>226</v>
      </c>
      <c r="OV1025" s="2" t="s">
        <v>226</v>
      </c>
      <c r="OW1025" s="2" t="s">
        <v>238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252</v>
      </c>
      <c r="PF1025" s="2" t="s">
        <v>237</v>
      </c>
      <c r="PG1025" s="2" t="s">
        <v>226</v>
      </c>
      <c r="PH1025" s="2" t="s">
        <v>226</v>
      </c>
      <c r="PI1025" s="2" t="s">
        <v>238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226</v>
      </c>
      <c r="PR1025" s="2" t="s">
        <v>226</v>
      </c>
      <c r="PS1025" s="2" t="s">
        <v>226</v>
      </c>
      <c r="PT1025" s="2" t="s">
        <v>226</v>
      </c>
      <c r="PU1025" s="2" t="s">
        <v>226</v>
      </c>
      <c r="PV1025" s="2" t="s">
        <v>226</v>
      </c>
      <c r="PW1025" s="4"/>
      <c r="PX1025" s="8"/>
      <c r="PY1025" s="4"/>
      <c r="PZ1025" s="8"/>
      <c r="QA1025" s="7"/>
      <c r="QB1025" s="7"/>
      <c r="QC1025" s="2" t="s">
        <v>226</v>
      </c>
      <c r="QD1025" s="2" t="s">
        <v>226</v>
      </c>
      <c r="QE1025" s="2" t="s">
        <v>226</v>
      </c>
      <c r="QF1025" s="2" t="s">
        <v>226</v>
      </c>
      <c r="QG1025" s="2" t="s">
        <v>226</v>
      </c>
      <c r="QH1025" s="2" t="s">
        <v>226</v>
      </c>
      <c r="QI1025" s="4"/>
      <c r="QJ1025" s="8"/>
      <c r="QK1025" s="4"/>
      <c r="QL1025" s="8"/>
      <c r="QM1025" s="7"/>
      <c r="QN1025" s="7"/>
      <c r="QO1025" s="2" t="s">
        <v>239</v>
      </c>
      <c r="QP1025" s="2" t="s">
        <v>237</v>
      </c>
      <c r="QQ1025" s="2" t="s">
        <v>1997</v>
      </c>
      <c r="QR1025" s="2" t="s">
        <v>226</v>
      </c>
      <c r="QS1025" s="2" t="s">
        <v>238</v>
      </c>
      <c r="QT1025" s="2" t="s">
        <v>226</v>
      </c>
      <c r="QU1025" s="4"/>
      <c r="QV1025" s="8"/>
      <c r="QW1025" s="4"/>
      <c r="QX1025" s="8"/>
      <c r="QY1025" s="7"/>
      <c r="QZ1025" s="7"/>
      <c r="RA1025" s="2" t="s">
        <v>266</v>
      </c>
      <c r="RB1025" s="2" t="s">
        <v>237</v>
      </c>
      <c r="RC1025" s="2" t="s">
        <v>226</v>
      </c>
      <c r="RD1025" s="2" t="s">
        <v>226</v>
      </c>
      <c r="RE1025" s="2" t="s">
        <v>238</v>
      </c>
      <c r="RF1025" s="2" t="s">
        <v>226</v>
      </c>
      <c r="RG1025" s="4"/>
      <c r="RH1025" s="8"/>
      <c r="RI1025" s="4"/>
      <c r="RJ1025" s="8"/>
      <c r="RK1025" s="7"/>
      <c r="RL1025" s="7"/>
      <c r="RM1025" s="2" t="s">
        <v>226</v>
      </c>
      <c r="RN1025" s="2" t="s">
        <v>226</v>
      </c>
      <c r="RO1025" s="2" t="s">
        <v>226</v>
      </c>
      <c r="RP1025" s="2" t="s">
        <v>226</v>
      </c>
      <c r="RQ1025" s="2" t="s">
        <v>226</v>
      </c>
      <c r="RR1025" s="2" t="s">
        <v>226</v>
      </c>
      <c r="RS1025" s="4"/>
      <c r="RT1025" s="8"/>
      <c r="RU1025" s="4"/>
      <c r="RV1025" s="8"/>
      <c r="RW1025" s="7"/>
      <c r="RX1025" s="7"/>
      <c r="RY1025" s="2" t="s">
        <v>236</v>
      </c>
      <c r="RZ1025" s="2" t="s">
        <v>237</v>
      </c>
      <c r="SA1025" s="2" t="s">
        <v>226</v>
      </c>
      <c r="SB1025" s="2" t="s">
        <v>226</v>
      </c>
      <c r="SC1025" s="2" t="s">
        <v>238</v>
      </c>
      <c r="SD1025" s="2" t="s">
        <v>226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</row>
    <row r="1026">
      <c r="A1026" s="2" t="s">
        <v>5816</v>
      </c>
      <c r="B1026" s="2" t="s">
        <v>577</v>
      </c>
      <c r="C1026" s="2" t="s">
        <v>5194</v>
      </c>
      <c r="D1026" s="2" t="s">
        <v>3985</v>
      </c>
      <c r="E1026" s="2" t="s">
        <v>3986</v>
      </c>
      <c r="F1026" s="2" t="s">
        <v>5401</v>
      </c>
      <c r="G1026" s="2" t="s">
        <v>5402</v>
      </c>
      <c r="H1026" s="2" t="s">
        <v>5403</v>
      </c>
      <c r="I1026" s="2" t="s">
        <v>5815</v>
      </c>
      <c r="J1026" s="2" t="s">
        <v>268</v>
      </c>
      <c r="K1026" s="2" t="s">
        <v>405</v>
      </c>
      <c r="L1026" s="3">
        <v>68.6</v>
      </c>
      <c r="M1026" s="3">
        <v>72.03</v>
      </c>
      <c r="N1026" s="3">
        <v>139.99</v>
      </c>
      <c r="O1026" s="2" t="s">
        <v>283</v>
      </c>
      <c r="P1026" s="2" t="s">
        <v>284</v>
      </c>
      <c r="Q1026" s="2" t="s">
        <v>225</v>
      </c>
      <c r="R1026" s="2" t="s">
        <v>226</v>
      </c>
      <c r="S1026" s="2" t="s">
        <v>226</v>
      </c>
      <c r="T1026" s="2" t="s">
        <v>228</v>
      </c>
      <c r="U1026" s="2" t="s">
        <v>452</v>
      </c>
      <c r="V1026" s="2" t="s">
        <v>1893</v>
      </c>
      <c r="W1026" s="2" t="s">
        <v>1894</v>
      </c>
      <c r="X1026" s="2" t="s">
        <v>1578</v>
      </c>
      <c r="Y1026" s="2" t="s">
        <v>564</v>
      </c>
      <c r="Z1026" s="4"/>
      <c r="AA1026" s="4">
        <f>=ROUNDDOWN({0},0)</f>
      </c>
      <c r="AB1026" s="5"/>
      <c r="AC1026" s="2" t="s">
        <v>226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/>
      <c r="AQ1026" s="8"/>
      <c r="AR1026" s="4">
        <v>51</v>
      </c>
      <c r="AS1026" s="8">
        <v>3647.19</v>
      </c>
      <c r="AT1026" s="7">
        <v>-1</v>
      </c>
      <c r="AU1026" s="7">
        <v>-1</v>
      </c>
      <c r="AV1026" s="4" t="s">
        <v>226</v>
      </c>
      <c r="AW1026" s="8" t="s">
        <v>226</v>
      </c>
      <c r="AX1026" s="4" t="s">
        <v>226</v>
      </c>
      <c r="AY1026" s="8" t="s">
        <v>226</v>
      </c>
      <c r="AZ1026" s="7" t="s">
        <v>226</v>
      </c>
      <c r="BA1026" s="7" t="s">
        <v>226</v>
      </c>
      <c r="BB1026" s="7"/>
      <c r="BC1026" s="4" t="s">
        <v>226</v>
      </c>
      <c r="BD1026" s="8" t="s">
        <v>226</v>
      </c>
      <c r="BE1026" s="4" t="s">
        <v>226</v>
      </c>
      <c r="BF1026" s="8" t="s">
        <v>226</v>
      </c>
      <c r="BG1026" s="7" t="s">
        <v>226</v>
      </c>
      <c r="BH1026" s="7" t="s">
        <v>226</v>
      </c>
      <c r="BI1026" s="7"/>
      <c r="BJ1026" s="4"/>
      <c r="BK1026" s="8"/>
      <c r="BL1026" s="2" t="s">
        <v>5817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287</v>
      </c>
      <c r="BV1026" s="2" t="s">
        <v>237</v>
      </c>
      <c r="BW1026" s="2" t="s">
        <v>226</v>
      </c>
      <c r="BX1026" s="2" t="s">
        <v>1073</v>
      </c>
      <c r="BY1026" s="2" t="s">
        <v>291</v>
      </c>
      <c r="BZ1026" s="2" t="s">
        <v>226</v>
      </c>
      <c r="CA1026" s="4"/>
      <c r="CB1026" s="8"/>
      <c r="CC1026" s="4">
        <v>8</v>
      </c>
      <c r="CD1026" s="8">
        <v>573.92</v>
      </c>
      <c r="CE1026" s="7">
        <v>-1</v>
      </c>
      <c r="CF1026" s="7">
        <v>-1</v>
      </c>
      <c r="CG1026" s="2" t="s">
        <v>239</v>
      </c>
      <c r="CH1026" s="2" t="s">
        <v>237</v>
      </c>
      <c r="CI1026" s="2" t="s">
        <v>976</v>
      </c>
      <c r="CJ1026" s="2" t="s">
        <v>977</v>
      </c>
      <c r="CK1026" s="2" t="s">
        <v>291</v>
      </c>
      <c r="CL1026" s="2" t="s">
        <v>226</v>
      </c>
      <c r="CM1026" s="4"/>
      <c r="CN1026" s="8"/>
      <c r="CO1026" s="4">
        <v>3</v>
      </c>
      <c r="CP1026" s="8">
        <v>226.02</v>
      </c>
      <c r="CQ1026" s="7">
        <v>-1</v>
      </c>
      <c r="CR1026" s="7">
        <v>-1</v>
      </c>
      <c r="CS1026" s="2" t="s">
        <v>239</v>
      </c>
      <c r="CT1026" s="2" t="s">
        <v>237</v>
      </c>
      <c r="CU1026" s="2" t="s">
        <v>1818</v>
      </c>
      <c r="CV1026" s="2" t="s">
        <v>975</v>
      </c>
      <c r="CW1026" s="2" t="s">
        <v>238</v>
      </c>
      <c r="CX1026" s="2" t="s">
        <v>226</v>
      </c>
      <c r="CY1026" s="4"/>
      <c r="CZ1026" s="8"/>
      <c r="DA1026" s="4">
        <v>6</v>
      </c>
      <c r="DB1026" s="8">
        <v>420</v>
      </c>
      <c r="DC1026" s="7">
        <v>-1</v>
      </c>
      <c r="DD1026" s="7">
        <v>-1</v>
      </c>
      <c r="DE1026" s="2" t="s">
        <v>239</v>
      </c>
      <c r="DF1026" s="2" t="s">
        <v>237</v>
      </c>
      <c r="DG1026" s="2" t="s">
        <v>1812</v>
      </c>
      <c r="DH1026" s="2" t="s">
        <v>1025</v>
      </c>
      <c r="DI1026" s="2" t="s">
        <v>291</v>
      </c>
      <c r="DJ1026" s="2" t="s">
        <v>226</v>
      </c>
      <c r="DK1026" s="4"/>
      <c r="DL1026" s="8"/>
      <c r="DM1026" s="4"/>
      <c r="DN1026" s="8"/>
      <c r="DO1026" s="7"/>
      <c r="DP1026" s="7"/>
      <c r="DQ1026" s="2" t="s">
        <v>239</v>
      </c>
      <c r="DR1026" s="2" t="s">
        <v>237</v>
      </c>
      <c r="DS1026" s="2" t="s">
        <v>2322</v>
      </c>
      <c r="DT1026" s="2" t="s">
        <v>3809</v>
      </c>
      <c r="DU1026" s="2" t="s">
        <v>291</v>
      </c>
      <c r="DV1026" s="2" t="s">
        <v>226</v>
      </c>
      <c r="DW1026" s="4"/>
      <c r="DX1026" s="8"/>
      <c r="DY1026" s="4">
        <v>12</v>
      </c>
      <c r="DZ1026" s="8">
        <v>837.36</v>
      </c>
      <c r="EA1026" s="7">
        <v>-1</v>
      </c>
      <c r="EB1026" s="7">
        <v>-1</v>
      </c>
      <c r="EC1026" s="2" t="s">
        <v>239</v>
      </c>
      <c r="ED1026" s="2" t="s">
        <v>237</v>
      </c>
      <c r="EE1026" s="2" t="s">
        <v>1228</v>
      </c>
      <c r="EF1026" s="2" t="s">
        <v>4327</v>
      </c>
      <c r="EG1026" s="2" t="s">
        <v>238</v>
      </c>
      <c r="EH1026" s="2" t="s">
        <v>226</v>
      </c>
      <c r="EI1026" s="4"/>
      <c r="EJ1026" s="8"/>
      <c r="EK1026" s="4">
        <v>12</v>
      </c>
      <c r="EL1026" s="8">
        <v>853.08</v>
      </c>
      <c r="EM1026" s="7">
        <v>-1</v>
      </c>
      <c r="EN1026" s="7">
        <v>-1</v>
      </c>
      <c r="EO1026" s="2" t="s">
        <v>239</v>
      </c>
      <c r="EP1026" s="2" t="s">
        <v>237</v>
      </c>
      <c r="EQ1026" s="2" t="s">
        <v>1815</v>
      </c>
      <c r="ER1026" s="2" t="s">
        <v>1833</v>
      </c>
      <c r="ES1026" s="2" t="s">
        <v>291</v>
      </c>
      <c r="ET1026" s="2" t="s">
        <v>226</v>
      </c>
      <c r="EU1026" s="4"/>
      <c r="EV1026" s="8"/>
      <c r="EW1026" s="4">
        <v>1</v>
      </c>
      <c r="EX1026" s="8">
        <v>72.02</v>
      </c>
      <c r="EY1026" s="7">
        <v>-1</v>
      </c>
      <c r="EZ1026" s="7">
        <v>-1</v>
      </c>
      <c r="FA1026" s="2" t="s">
        <v>239</v>
      </c>
      <c r="FB1026" s="2" t="s">
        <v>237</v>
      </c>
      <c r="FC1026" s="2" t="s">
        <v>1115</v>
      </c>
      <c r="FD1026" s="2" t="s">
        <v>2325</v>
      </c>
      <c r="FE1026" s="2" t="s">
        <v>238</v>
      </c>
      <c r="FF1026" s="2" t="s">
        <v>226</v>
      </c>
      <c r="FG1026" s="4"/>
      <c r="FH1026" s="8"/>
      <c r="FI1026" s="4"/>
      <c r="FJ1026" s="8"/>
      <c r="FK1026" s="7"/>
      <c r="FL1026" s="7"/>
      <c r="FM1026" s="2" t="s">
        <v>239</v>
      </c>
      <c r="FN1026" s="2" t="s">
        <v>237</v>
      </c>
      <c r="FO1026" s="2" t="s">
        <v>5213</v>
      </c>
      <c r="FP1026" s="2" t="s">
        <v>1818</v>
      </c>
      <c r="FQ1026" s="2" t="s">
        <v>238</v>
      </c>
      <c r="FR1026" s="2" t="s">
        <v>226</v>
      </c>
      <c r="FS1026" s="4"/>
      <c r="FT1026" s="8"/>
      <c r="FU1026" s="4"/>
      <c r="FV1026" s="8"/>
      <c r="FW1026" s="7"/>
      <c r="FX1026" s="7"/>
      <c r="FY1026" s="2" t="s">
        <v>226</v>
      </c>
      <c r="FZ1026" s="2" t="s">
        <v>226</v>
      </c>
      <c r="GA1026" s="2" t="s">
        <v>226</v>
      </c>
      <c r="GB1026" s="2" t="s">
        <v>226</v>
      </c>
      <c r="GC1026" s="2" t="s">
        <v>226</v>
      </c>
      <c r="GD1026" s="2" t="s">
        <v>226</v>
      </c>
      <c r="GE1026" s="4"/>
      <c r="GF1026" s="8"/>
      <c r="GG1026" s="4"/>
      <c r="GH1026" s="8"/>
      <c r="GI1026" s="7"/>
      <c r="GJ1026" s="7"/>
      <c r="GK1026" s="2" t="s">
        <v>252</v>
      </c>
      <c r="GL1026" s="2" t="s">
        <v>237</v>
      </c>
      <c r="GM1026" s="2" t="s">
        <v>226</v>
      </c>
      <c r="GN1026" s="2" t="s">
        <v>226</v>
      </c>
      <c r="GO1026" s="2" t="s">
        <v>238</v>
      </c>
      <c r="GP1026" s="2" t="s">
        <v>226</v>
      </c>
      <c r="GQ1026" s="4"/>
      <c r="GR1026" s="8"/>
      <c r="GS1026" s="4">
        <v>2</v>
      </c>
      <c r="GT1026" s="8">
        <v>146.54</v>
      </c>
      <c r="GU1026" s="7">
        <v>-1</v>
      </c>
      <c r="GV1026" s="7">
        <v>-1</v>
      </c>
      <c r="GW1026" s="2" t="s">
        <v>239</v>
      </c>
      <c r="GX1026" s="2" t="s">
        <v>237</v>
      </c>
      <c r="GY1026" s="2" t="s">
        <v>3222</v>
      </c>
      <c r="GZ1026" s="2" t="s">
        <v>1264</v>
      </c>
      <c r="HA1026" s="2" t="s">
        <v>238</v>
      </c>
      <c r="HB1026" s="2" t="s">
        <v>226</v>
      </c>
      <c r="HC1026" s="4"/>
      <c r="HD1026" s="8"/>
      <c r="HE1026" s="4">
        <v>1</v>
      </c>
      <c r="HF1026" s="8">
        <v>75.63</v>
      </c>
      <c r="HG1026" s="7">
        <v>-1</v>
      </c>
      <c r="HH1026" s="7">
        <v>-1</v>
      </c>
      <c r="HI1026" s="2" t="s">
        <v>239</v>
      </c>
      <c r="HJ1026" s="2" t="s">
        <v>237</v>
      </c>
      <c r="HK1026" s="2" t="s">
        <v>1962</v>
      </c>
      <c r="HL1026" s="2" t="s">
        <v>1408</v>
      </c>
      <c r="HM1026" s="2" t="s">
        <v>238</v>
      </c>
      <c r="HN1026" s="2" t="s">
        <v>226</v>
      </c>
      <c r="HO1026" s="4"/>
      <c r="HP1026" s="8"/>
      <c r="HQ1026" s="4"/>
      <c r="HR1026" s="8"/>
      <c r="HS1026" s="7"/>
      <c r="HT1026" s="7"/>
      <c r="HU1026" s="2" t="s">
        <v>239</v>
      </c>
      <c r="HV1026" s="2" t="s">
        <v>237</v>
      </c>
      <c r="HW1026" s="2" t="s">
        <v>981</v>
      </c>
      <c r="HX1026" s="2" t="s">
        <v>3436</v>
      </c>
      <c r="HY1026" s="2" t="s">
        <v>238</v>
      </c>
      <c r="HZ1026" s="2" t="s">
        <v>226</v>
      </c>
      <c r="IA1026" s="4"/>
      <c r="IB1026" s="8"/>
      <c r="IC1026" s="4"/>
      <c r="ID1026" s="8"/>
      <c r="IE1026" s="7"/>
      <c r="IF1026" s="7"/>
      <c r="IG1026" s="2" t="s">
        <v>252</v>
      </c>
      <c r="IH1026" s="2" t="s">
        <v>237</v>
      </c>
      <c r="II1026" s="2" t="s">
        <v>226</v>
      </c>
      <c r="IJ1026" s="2" t="s">
        <v>226</v>
      </c>
      <c r="IK1026" s="2" t="s">
        <v>238</v>
      </c>
      <c r="IL1026" s="2" t="s">
        <v>226</v>
      </c>
      <c r="IM1026" s="4"/>
      <c r="IN1026" s="8"/>
      <c r="IO1026" s="4"/>
      <c r="IP1026" s="8"/>
      <c r="IQ1026" s="7"/>
      <c r="IR1026" s="7"/>
      <c r="IS1026" s="2" t="s">
        <v>226</v>
      </c>
      <c r="IT1026" s="2" t="s">
        <v>226</v>
      </c>
      <c r="IU1026" s="2" t="s">
        <v>226</v>
      </c>
      <c r="IV1026" s="2" t="s">
        <v>226</v>
      </c>
      <c r="IW1026" s="2" t="s">
        <v>226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239</v>
      </c>
      <c r="JF1026" s="2" t="s">
        <v>237</v>
      </c>
      <c r="JG1026" s="2" t="s">
        <v>1726</v>
      </c>
      <c r="JH1026" s="2" t="s">
        <v>226</v>
      </c>
      <c r="JI1026" s="2" t="s">
        <v>238</v>
      </c>
      <c r="JJ1026" s="2" t="s">
        <v>226</v>
      </c>
      <c r="JK1026" s="4"/>
      <c r="JL1026" s="8"/>
      <c r="JM1026" s="4"/>
      <c r="JN1026" s="8"/>
      <c r="JO1026" s="7"/>
      <c r="JP1026" s="7"/>
      <c r="JQ1026" s="2" t="s">
        <v>337</v>
      </c>
      <c r="JR1026" s="2" t="s">
        <v>237</v>
      </c>
      <c r="JS1026" s="2" t="s">
        <v>226</v>
      </c>
      <c r="JT1026" s="2" t="s">
        <v>226</v>
      </c>
      <c r="JU1026" s="2" t="s">
        <v>238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236</v>
      </c>
      <c r="KD1026" s="2" t="s">
        <v>237</v>
      </c>
      <c r="KE1026" s="2" t="s">
        <v>226</v>
      </c>
      <c r="KF1026" s="2" t="s">
        <v>226</v>
      </c>
      <c r="KG1026" s="2" t="s">
        <v>238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337</v>
      </c>
      <c r="KP1026" s="2" t="s">
        <v>237</v>
      </c>
      <c r="KQ1026" s="2" t="s">
        <v>226</v>
      </c>
      <c r="KR1026" s="2" t="s">
        <v>226</v>
      </c>
      <c r="KS1026" s="2" t="s">
        <v>238</v>
      </c>
      <c r="KT1026" s="2" t="s">
        <v>226</v>
      </c>
      <c r="KU1026" s="4"/>
      <c r="KV1026" s="8"/>
      <c r="KW1026" s="4">
        <v>1</v>
      </c>
      <c r="KX1026" s="8">
        <v>72.03</v>
      </c>
      <c r="KY1026" s="7">
        <v>-1</v>
      </c>
      <c r="KZ1026" s="7">
        <v>-1</v>
      </c>
      <c r="LA1026" s="2" t="s">
        <v>239</v>
      </c>
      <c r="LB1026" s="2" t="s">
        <v>237</v>
      </c>
      <c r="LC1026" s="2" t="s">
        <v>1132</v>
      </c>
      <c r="LD1026" s="2" t="s">
        <v>1420</v>
      </c>
      <c r="LE1026" s="2" t="s">
        <v>238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239</v>
      </c>
      <c r="LN1026" s="2" t="s">
        <v>237</v>
      </c>
      <c r="LO1026" s="2" t="s">
        <v>3575</v>
      </c>
      <c r="LP1026" s="2" t="s">
        <v>226</v>
      </c>
      <c r="LQ1026" s="2" t="s">
        <v>238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226</v>
      </c>
      <c r="LZ1026" s="2" t="s">
        <v>226</v>
      </c>
      <c r="MA1026" s="2" t="s">
        <v>226</v>
      </c>
      <c r="MB1026" s="2" t="s">
        <v>226</v>
      </c>
      <c r="MC1026" s="2" t="s">
        <v>226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226</v>
      </c>
      <c r="ML1026" s="2" t="s">
        <v>226</v>
      </c>
      <c r="MM1026" s="2" t="s">
        <v>226</v>
      </c>
      <c r="MN1026" s="2" t="s">
        <v>226</v>
      </c>
      <c r="MO1026" s="2" t="s">
        <v>226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236</v>
      </c>
      <c r="MX1026" s="2" t="s">
        <v>237</v>
      </c>
      <c r="MY1026" s="2" t="s">
        <v>226</v>
      </c>
      <c r="MZ1026" s="2" t="s">
        <v>226</v>
      </c>
      <c r="NA1026" s="2" t="s">
        <v>238</v>
      </c>
      <c r="NB1026" s="2" t="s">
        <v>226</v>
      </c>
      <c r="NC1026" s="4"/>
      <c r="ND1026" s="8"/>
      <c r="NE1026" s="4">
        <v>4</v>
      </c>
      <c r="NF1026" s="8">
        <v>298.56</v>
      </c>
      <c r="NG1026" s="7">
        <v>-1</v>
      </c>
      <c r="NH1026" s="7">
        <v>-1</v>
      </c>
      <c r="NI1026" s="2" t="s">
        <v>239</v>
      </c>
      <c r="NJ1026" s="2" t="s">
        <v>237</v>
      </c>
      <c r="NK1026" s="2" t="s">
        <v>1395</v>
      </c>
      <c r="NL1026" s="2" t="s">
        <v>2750</v>
      </c>
      <c r="NM1026" s="2" t="s">
        <v>238</v>
      </c>
      <c r="NN1026" s="2" t="s">
        <v>226</v>
      </c>
      <c r="NO1026" s="4"/>
      <c r="NP1026" s="8"/>
      <c r="NQ1026" s="4">
        <v>1</v>
      </c>
      <c r="NR1026" s="8">
        <v>72.03</v>
      </c>
      <c r="NS1026" s="7">
        <v>-1</v>
      </c>
      <c r="NT1026" s="7">
        <v>-1</v>
      </c>
      <c r="NU1026" s="2" t="s">
        <v>239</v>
      </c>
      <c r="NV1026" s="2" t="s">
        <v>237</v>
      </c>
      <c r="NW1026" s="2" t="s">
        <v>2072</v>
      </c>
      <c r="NX1026" s="2" t="s">
        <v>1865</v>
      </c>
      <c r="NY1026" s="2" t="s">
        <v>238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239</v>
      </c>
      <c r="OH1026" s="2" t="s">
        <v>237</v>
      </c>
      <c r="OI1026" s="2" t="s">
        <v>2275</v>
      </c>
      <c r="OJ1026" s="2" t="s">
        <v>3045</v>
      </c>
      <c r="OK1026" s="2" t="s">
        <v>238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252</v>
      </c>
      <c r="OT1026" s="2" t="s">
        <v>237</v>
      </c>
      <c r="OU1026" s="2" t="s">
        <v>226</v>
      </c>
      <c r="OV1026" s="2" t="s">
        <v>226</v>
      </c>
      <c r="OW1026" s="2" t="s">
        <v>238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252</v>
      </c>
      <c r="PF1026" s="2" t="s">
        <v>237</v>
      </c>
      <c r="PG1026" s="2" t="s">
        <v>226</v>
      </c>
      <c r="PH1026" s="2" t="s">
        <v>226</v>
      </c>
      <c r="PI1026" s="2" t="s">
        <v>238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226</v>
      </c>
      <c r="PR1026" s="2" t="s">
        <v>226</v>
      </c>
      <c r="PS1026" s="2" t="s">
        <v>226</v>
      </c>
      <c r="PT1026" s="2" t="s">
        <v>226</v>
      </c>
      <c r="PU1026" s="2" t="s">
        <v>226</v>
      </c>
      <c r="PV1026" s="2" t="s">
        <v>226</v>
      </c>
      <c r="PW1026" s="4"/>
      <c r="PX1026" s="8"/>
      <c r="PY1026" s="4"/>
      <c r="PZ1026" s="8"/>
      <c r="QA1026" s="7"/>
      <c r="QB1026" s="7"/>
      <c r="QC1026" s="2" t="s">
        <v>226</v>
      </c>
      <c r="QD1026" s="2" t="s">
        <v>226</v>
      </c>
      <c r="QE1026" s="2" t="s">
        <v>226</v>
      </c>
      <c r="QF1026" s="2" t="s">
        <v>226</v>
      </c>
      <c r="QG1026" s="2" t="s">
        <v>226</v>
      </c>
      <c r="QH1026" s="2" t="s">
        <v>226</v>
      </c>
      <c r="QI1026" s="4"/>
      <c r="QJ1026" s="8"/>
      <c r="QK1026" s="4"/>
      <c r="QL1026" s="8"/>
      <c r="QM1026" s="7"/>
      <c r="QN1026" s="7"/>
      <c r="QO1026" s="2" t="s">
        <v>239</v>
      </c>
      <c r="QP1026" s="2" t="s">
        <v>237</v>
      </c>
      <c r="QQ1026" s="2" t="s">
        <v>1997</v>
      </c>
      <c r="QR1026" s="2" t="s">
        <v>4633</v>
      </c>
      <c r="QS1026" s="2" t="s">
        <v>238</v>
      </c>
      <c r="QT1026" s="2" t="s">
        <v>226</v>
      </c>
      <c r="QU1026" s="4"/>
      <c r="QV1026" s="8"/>
      <c r="QW1026" s="4"/>
      <c r="QX1026" s="8"/>
      <c r="QY1026" s="7"/>
      <c r="QZ1026" s="7"/>
      <c r="RA1026" s="2" t="s">
        <v>266</v>
      </c>
      <c r="RB1026" s="2" t="s">
        <v>237</v>
      </c>
      <c r="RC1026" s="2" t="s">
        <v>226</v>
      </c>
      <c r="RD1026" s="2" t="s">
        <v>226</v>
      </c>
      <c r="RE1026" s="2" t="s">
        <v>238</v>
      </c>
      <c r="RF1026" s="2" t="s">
        <v>226</v>
      </c>
      <c r="RG1026" s="4"/>
      <c r="RH1026" s="8"/>
      <c r="RI1026" s="4"/>
      <c r="RJ1026" s="8"/>
      <c r="RK1026" s="7"/>
      <c r="RL1026" s="7"/>
      <c r="RM1026" s="2" t="s">
        <v>226</v>
      </c>
      <c r="RN1026" s="2" t="s">
        <v>226</v>
      </c>
      <c r="RO1026" s="2" t="s">
        <v>226</v>
      </c>
      <c r="RP1026" s="2" t="s">
        <v>226</v>
      </c>
      <c r="RQ1026" s="2" t="s">
        <v>226</v>
      </c>
      <c r="RR1026" s="2" t="s">
        <v>226</v>
      </c>
      <c r="RS1026" s="4"/>
      <c r="RT1026" s="8"/>
      <c r="RU1026" s="4"/>
      <c r="RV1026" s="8"/>
      <c r="RW1026" s="7"/>
      <c r="RX1026" s="7"/>
      <c r="RY1026" s="2" t="s">
        <v>236</v>
      </c>
      <c r="RZ1026" s="2" t="s">
        <v>237</v>
      </c>
      <c r="SA1026" s="2" t="s">
        <v>226</v>
      </c>
      <c r="SB1026" s="2" t="s">
        <v>226</v>
      </c>
      <c r="SC1026" s="2" t="s">
        <v>238</v>
      </c>
      <c r="SD1026" s="2" t="s">
        <v>226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</row>
    <row r="1027">
      <c r="A1027" s="2" t="s">
        <v>5818</v>
      </c>
      <c r="B1027" s="2" t="s">
        <v>577</v>
      </c>
      <c r="C1027" s="2" t="s">
        <v>5819</v>
      </c>
      <c r="D1027" s="2" t="s">
        <v>215</v>
      </c>
      <c r="E1027" s="2" t="s">
        <v>216</v>
      </c>
      <c r="F1027" s="2" t="s">
        <v>5820</v>
      </c>
      <c r="G1027" s="2" t="s">
        <v>5821</v>
      </c>
      <c r="H1027" s="2" t="s">
        <v>5822</v>
      </c>
      <c r="I1027" s="2" t="s">
        <v>5823</v>
      </c>
      <c r="J1027" s="2" t="s">
        <v>437</v>
      </c>
      <c r="K1027" s="2" t="s">
        <v>1414</v>
      </c>
      <c r="L1027" s="3">
        <v>30.55</v>
      </c>
      <c r="M1027" s="3">
        <v>32.08</v>
      </c>
      <c r="N1027" s="3">
        <v>64.99</v>
      </c>
      <c r="O1027" s="2" t="s">
        <v>223</v>
      </c>
      <c r="P1027" s="2" t="s">
        <v>675</v>
      </c>
      <c r="Q1027" s="2" t="s">
        <v>225</v>
      </c>
      <c r="R1027" s="2" t="s">
        <v>226</v>
      </c>
      <c r="S1027" s="2" t="s">
        <v>5824</v>
      </c>
      <c r="T1027" s="2" t="s">
        <v>969</v>
      </c>
      <c r="U1027" s="2" t="s">
        <v>489</v>
      </c>
      <c r="V1027" s="2" t="s">
        <v>563</v>
      </c>
      <c r="W1027" s="2" t="s">
        <v>231</v>
      </c>
      <c r="X1027" s="2" t="s">
        <v>226</v>
      </c>
      <c r="Y1027" s="2" t="s">
        <v>4031</v>
      </c>
      <c r="Z1027" s="4">
        <v>439</v>
      </c>
      <c r="AA1027" s="4">
        <f>=ROUNDDOWN(20.9047619047619,0)</f>
      </c>
      <c r="AB1027" s="5">
        <v>21</v>
      </c>
      <c r="AC1027" s="2" t="s">
        <v>2757</v>
      </c>
      <c r="AD1027" s="4">
        <v>330</v>
      </c>
      <c r="AE1027" s="4">
        <v>330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>
        <v>183</v>
      </c>
      <c r="AQ1027" s="8">
        <v>6185.37</v>
      </c>
      <c r="AR1027" s="4">
        <v>279</v>
      </c>
      <c r="AS1027" s="8">
        <v>9242.46</v>
      </c>
      <c r="AT1027" s="7">
        <v>-0.3441</v>
      </c>
      <c r="AU1027" s="7">
        <v>-0.3308</v>
      </c>
      <c r="AV1027" s="4">
        <v>619</v>
      </c>
      <c r="AW1027" s="8">
        <v>23634.2</v>
      </c>
      <c r="AX1027" s="4">
        <v>582</v>
      </c>
      <c r="AY1027" s="8">
        <v>21206.04</v>
      </c>
      <c r="AZ1027" s="7">
        <v>0.0636</v>
      </c>
      <c r="BA1027" s="7">
        <v>0.1145</v>
      </c>
      <c r="BB1027" s="7">
        <v>0.2617</v>
      </c>
      <c r="BC1027" s="4">
        <v>619</v>
      </c>
      <c r="BD1027" s="8">
        <v>23634.2</v>
      </c>
      <c r="BE1027" s="4">
        <v>582</v>
      </c>
      <c r="BF1027" s="8">
        <v>21206.04</v>
      </c>
      <c r="BG1027" s="7">
        <v>0.0636</v>
      </c>
      <c r="BH1027" s="7">
        <v>0.1145</v>
      </c>
      <c r="BI1027" s="7">
        <v>1</v>
      </c>
      <c r="BJ1027" s="4">
        <v>183</v>
      </c>
      <c r="BK1027" s="8">
        <v>6185.37</v>
      </c>
      <c r="BL1027" s="2" t="s">
        <v>5825</v>
      </c>
      <c r="BM1027" s="7">
        <v>1</v>
      </c>
      <c r="BN1027" s="7">
        <v>1</v>
      </c>
      <c r="BO1027" s="4">
        <v>62</v>
      </c>
      <c r="BP1027" s="8">
        <v>2107.38</v>
      </c>
      <c r="BQ1027" s="4">
        <v>106</v>
      </c>
      <c r="BR1027" s="8">
        <v>3602.94</v>
      </c>
      <c r="BS1027" s="7">
        <v>-0.4151</v>
      </c>
      <c r="BT1027" s="7">
        <v>-0.4151</v>
      </c>
      <c r="BU1027" s="2" t="s">
        <v>239</v>
      </c>
      <c r="BV1027" s="2" t="s">
        <v>223</v>
      </c>
      <c r="BW1027" s="2" t="s">
        <v>226</v>
      </c>
      <c r="BX1027" s="2" t="s">
        <v>1869</v>
      </c>
      <c r="BY1027" s="2" t="s">
        <v>238</v>
      </c>
      <c r="BZ1027" s="2" t="s">
        <v>226</v>
      </c>
      <c r="CA1027" s="4">
        <v>20</v>
      </c>
      <c r="CB1027" s="8">
        <v>629.8</v>
      </c>
      <c r="CC1027" s="4">
        <v>43</v>
      </c>
      <c r="CD1027" s="8">
        <v>1354.07</v>
      </c>
      <c r="CE1027" s="7">
        <v>-0.5349</v>
      </c>
      <c r="CF1027" s="7">
        <v>-0.5349</v>
      </c>
      <c r="CG1027" s="2" t="s">
        <v>239</v>
      </c>
      <c r="CH1027" s="2" t="s">
        <v>223</v>
      </c>
      <c r="CI1027" s="2" t="s">
        <v>1954</v>
      </c>
      <c r="CJ1027" s="2" t="s">
        <v>1631</v>
      </c>
      <c r="CK1027" s="2" t="s">
        <v>238</v>
      </c>
      <c r="CL1027" s="2" t="s">
        <v>226</v>
      </c>
      <c r="CM1027" s="4">
        <v>21</v>
      </c>
      <c r="CN1027" s="8">
        <v>716.94</v>
      </c>
      <c r="CO1027" s="4">
        <v>18</v>
      </c>
      <c r="CP1027" s="8">
        <v>614.52</v>
      </c>
      <c r="CQ1027" s="7">
        <v>0.1667</v>
      </c>
      <c r="CR1027" s="7">
        <v>0.1667</v>
      </c>
      <c r="CS1027" s="2" t="s">
        <v>239</v>
      </c>
      <c r="CT1027" s="2" t="s">
        <v>223</v>
      </c>
      <c r="CU1027" s="2" t="s">
        <v>3758</v>
      </c>
      <c r="CV1027" s="2" t="s">
        <v>5826</v>
      </c>
      <c r="CW1027" s="2" t="s">
        <v>238</v>
      </c>
      <c r="CX1027" s="2" t="s">
        <v>226</v>
      </c>
      <c r="CY1027" s="4">
        <v>25</v>
      </c>
      <c r="CZ1027" s="8">
        <v>861</v>
      </c>
      <c r="DA1027" s="4">
        <v>12</v>
      </c>
      <c r="DB1027" s="8">
        <v>413.28</v>
      </c>
      <c r="DC1027" s="7">
        <v>1.0833</v>
      </c>
      <c r="DD1027" s="7">
        <v>1.0833</v>
      </c>
      <c r="DE1027" s="2" t="s">
        <v>239</v>
      </c>
      <c r="DF1027" s="2" t="s">
        <v>223</v>
      </c>
      <c r="DG1027" s="2" t="s">
        <v>4754</v>
      </c>
      <c r="DH1027" s="2" t="s">
        <v>1950</v>
      </c>
      <c r="DI1027" s="2" t="s">
        <v>238</v>
      </c>
      <c r="DJ1027" s="2" t="s">
        <v>226</v>
      </c>
      <c r="DK1027" s="4">
        <v>8</v>
      </c>
      <c r="DL1027" s="8">
        <v>246.84</v>
      </c>
      <c r="DM1027" s="4">
        <v>9</v>
      </c>
      <c r="DN1027" s="8">
        <v>258.73</v>
      </c>
      <c r="DO1027" s="7">
        <v>-0.1111</v>
      </c>
      <c r="DP1027" s="7">
        <v>-0.046</v>
      </c>
      <c r="DQ1027" s="2" t="s">
        <v>239</v>
      </c>
      <c r="DR1027" s="2" t="s">
        <v>223</v>
      </c>
      <c r="DS1027" s="2" t="s">
        <v>3758</v>
      </c>
      <c r="DT1027" s="2" t="s">
        <v>608</v>
      </c>
      <c r="DU1027" s="2" t="s">
        <v>238</v>
      </c>
      <c r="DV1027" s="2" t="s">
        <v>226</v>
      </c>
      <c r="DW1027" s="4">
        <v>21</v>
      </c>
      <c r="DX1027" s="8">
        <v>707.28</v>
      </c>
      <c r="DY1027" s="4">
        <v>37</v>
      </c>
      <c r="DZ1027" s="8">
        <v>1246.16</v>
      </c>
      <c r="EA1027" s="7">
        <v>-0.4324</v>
      </c>
      <c r="EB1027" s="7">
        <v>-0.4324</v>
      </c>
      <c r="EC1027" s="2" t="s">
        <v>239</v>
      </c>
      <c r="ED1027" s="2" t="s">
        <v>223</v>
      </c>
      <c r="EE1027" s="2" t="s">
        <v>705</v>
      </c>
      <c r="EF1027" s="2" t="s">
        <v>294</v>
      </c>
      <c r="EG1027" s="2" t="s">
        <v>238</v>
      </c>
      <c r="EH1027" s="2" t="s">
        <v>226</v>
      </c>
      <c r="EI1027" s="4">
        <v>15</v>
      </c>
      <c r="EJ1027" s="8">
        <v>492.3</v>
      </c>
      <c r="EK1027" s="4">
        <v>27</v>
      </c>
      <c r="EL1027" s="8">
        <v>886.14</v>
      </c>
      <c r="EM1027" s="7">
        <v>-0.4444</v>
      </c>
      <c r="EN1027" s="7">
        <v>-0.4444</v>
      </c>
      <c r="EO1027" s="2" t="s">
        <v>239</v>
      </c>
      <c r="EP1027" s="2" t="s">
        <v>223</v>
      </c>
      <c r="EQ1027" s="2" t="s">
        <v>5141</v>
      </c>
      <c r="ER1027" s="2" t="s">
        <v>1785</v>
      </c>
      <c r="ES1027" s="2" t="s">
        <v>238</v>
      </c>
      <c r="ET1027" s="2" t="s">
        <v>226</v>
      </c>
      <c r="EU1027" s="4"/>
      <c r="EV1027" s="8"/>
      <c r="EW1027" s="4">
        <v>9</v>
      </c>
      <c r="EX1027" s="8">
        <v>279.96</v>
      </c>
      <c r="EY1027" s="7">
        <v>-1</v>
      </c>
      <c r="EZ1027" s="7">
        <v>-1</v>
      </c>
      <c r="FA1027" s="2" t="s">
        <v>239</v>
      </c>
      <c r="FB1027" s="2" t="s">
        <v>223</v>
      </c>
      <c r="FC1027" s="2" t="s">
        <v>1255</v>
      </c>
      <c r="FD1027" s="2" t="s">
        <v>3447</v>
      </c>
      <c r="FE1027" s="2" t="s">
        <v>238</v>
      </c>
      <c r="FF1027" s="2" t="s">
        <v>226</v>
      </c>
      <c r="FG1027" s="4">
        <v>3</v>
      </c>
      <c r="FH1027" s="8">
        <v>165.72</v>
      </c>
      <c r="FI1027" s="4"/>
      <c r="FJ1027" s="8"/>
      <c r="FK1027" s="7"/>
      <c r="FL1027" s="7"/>
      <c r="FM1027" s="2" t="s">
        <v>239</v>
      </c>
      <c r="FN1027" s="2" t="s">
        <v>223</v>
      </c>
      <c r="FO1027" s="2" t="s">
        <v>3758</v>
      </c>
      <c r="FP1027" s="2" t="s">
        <v>1267</v>
      </c>
      <c r="FQ1027" s="2" t="s">
        <v>238</v>
      </c>
      <c r="FR1027" s="2" t="s">
        <v>226</v>
      </c>
      <c r="FS1027" s="4"/>
      <c r="FT1027" s="8"/>
      <c r="FU1027" s="4"/>
      <c r="FV1027" s="8"/>
      <c r="FW1027" s="7"/>
      <c r="FX1027" s="7"/>
      <c r="FY1027" s="2" t="s">
        <v>239</v>
      </c>
      <c r="FZ1027" s="2" t="s">
        <v>223</v>
      </c>
      <c r="GA1027" s="2" t="s">
        <v>661</v>
      </c>
      <c r="GB1027" s="2" t="s">
        <v>756</v>
      </c>
      <c r="GC1027" s="2" t="s">
        <v>238</v>
      </c>
      <c r="GD1027" s="2" t="s">
        <v>226</v>
      </c>
      <c r="GE1027" s="4"/>
      <c r="GF1027" s="8"/>
      <c r="GG1027" s="4">
        <v>2</v>
      </c>
      <c r="GH1027" s="8">
        <v>67.36</v>
      </c>
      <c r="GI1027" s="7">
        <v>-1</v>
      </c>
      <c r="GJ1027" s="7">
        <v>-1</v>
      </c>
      <c r="GK1027" s="2" t="s">
        <v>1002</v>
      </c>
      <c r="GL1027" s="2" t="s">
        <v>237</v>
      </c>
      <c r="GM1027" s="2" t="s">
        <v>1777</v>
      </c>
      <c r="GN1027" s="2" t="s">
        <v>688</v>
      </c>
      <c r="GO1027" s="2" t="s">
        <v>238</v>
      </c>
      <c r="GP1027" s="2" t="s">
        <v>226</v>
      </c>
      <c r="GQ1027" s="4">
        <v>7</v>
      </c>
      <c r="GR1027" s="8">
        <v>226.03</v>
      </c>
      <c r="GS1027" s="4">
        <v>10</v>
      </c>
      <c r="GT1027" s="8">
        <v>322.9</v>
      </c>
      <c r="GU1027" s="7">
        <v>-0.3</v>
      </c>
      <c r="GV1027" s="7">
        <v>-0.3</v>
      </c>
      <c r="GW1027" s="2" t="s">
        <v>239</v>
      </c>
      <c r="GX1027" s="2" t="s">
        <v>223</v>
      </c>
      <c r="GY1027" s="2" t="s">
        <v>1942</v>
      </c>
      <c r="GZ1027" s="2" t="s">
        <v>812</v>
      </c>
      <c r="HA1027" s="2" t="s">
        <v>238</v>
      </c>
      <c r="HB1027" s="2" t="s">
        <v>226</v>
      </c>
      <c r="HC1027" s="4"/>
      <c r="HD1027" s="8"/>
      <c r="HE1027" s="4">
        <v>2</v>
      </c>
      <c r="HF1027" s="8">
        <v>67.36</v>
      </c>
      <c r="HG1027" s="7">
        <v>-1</v>
      </c>
      <c r="HH1027" s="7">
        <v>-1</v>
      </c>
      <c r="HI1027" s="2" t="s">
        <v>239</v>
      </c>
      <c r="HJ1027" s="2" t="s">
        <v>223</v>
      </c>
      <c r="HK1027" s="2" t="s">
        <v>2602</v>
      </c>
      <c r="HL1027" s="2" t="s">
        <v>865</v>
      </c>
      <c r="HM1027" s="2" t="s">
        <v>238</v>
      </c>
      <c r="HN1027" s="2" t="s">
        <v>226</v>
      </c>
      <c r="HO1027" s="4"/>
      <c r="HP1027" s="8"/>
      <c r="HQ1027" s="4"/>
      <c r="HR1027" s="8"/>
      <c r="HS1027" s="7"/>
      <c r="HT1027" s="7"/>
      <c r="HU1027" s="2" t="s">
        <v>239</v>
      </c>
      <c r="HV1027" s="2" t="s">
        <v>237</v>
      </c>
      <c r="HW1027" s="2" t="s">
        <v>666</v>
      </c>
      <c r="HX1027" s="2" t="s">
        <v>272</v>
      </c>
      <c r="HY1027" s="2" t="s">
        <v>238</v>
      </c>
      <c r="HZ1027" s="2" t="s">
        <v>291</v>
      </c>
      <c r="IA1027" s="4"/>
      <c r="IB1027" s="8"/>
      <c r="IC1027" s="4"/>
      <c r="ID1027" s="8"/>
      <c r="IE1027" s="7"/>
      <c r="IF1027" s="7"/>
      <c r="IG1027" s="2" t="s">
        <v>252</v>
      </c>
      <c r="IH1027" s="2" t="s">
        <v>223</v>
      </c>
      <c r="II1027" s="2" t="s">
        <v>226</v>
      </c>
      <c r="IJ1027" s="2" t="s">
        <v>226</v>
      </c>
      <c r="IK1027" s="2" t="s">
        <v>238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226</v>
      </c>
      <c r="IT1027" s="2" t="s">
        <v>226</v>
      </c>
      <c r="IU1027" s="2" t="s">
        <v>226</v>
      </c>
      <c r="IV1027" s="2" t="s">
        <v>226</v>
      </c>
      <c r="IW1027" s="2" t="s">
        <v>226</v>
      </c>
      <c r="IX1027" s="2" t="s">
        <v>226</v>
      </c>
      <c r="IY1027" s="4"/>
      <c r="IZ1027" s="8"/>
      <c r="JA1027" s="4">
        <v>1</v>
      </c>
      <c r="JB1027" s="8">
        <v>32.07</v>
      </c>
      <c r="JC1027" s="7">
        <v>-1</v>
      </c>
      <c r="JD1027" s="7">
        <v>-1</v>
      </c>
      <c r="JE1027" s="2" t="s">
        <v>239</v>
      </c>
      <c r="JF1027" s="2" t="s">
        <v>223</v>
      </c>
      <c r="JG1027" s="2" t="s">
        <v>4754</v>
      </c>
      <c r="JH1027" s="2" t="s">
        <v>861</v>
      </c>
      <c r="JI1027" s="2" t="s">
        <v>238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252</v>
      </c>
      <c r="JR1027" s="2" t="s">
        <v>223</v>
      </c>
      <c r="JS1027" s="2" t="s">
        <v>226</v>
      </c>
      <c r="JT1027" s="2" t="s">
        <v>226</v>
      </c>
      <c r="JU1027" s="2" t="s">
        <v>238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236</v>
      </c>
      <c r="KD1027" s="2" t="s">
        <v>223</v>
      </c>
      <c r="KE1027" s="2" t="s">
        <v>226</v>
      </c>
      <c r="KF1027" s="2" t="s">
        <v>226</v>
      </c>
      <c r="KG1027" s="2" t="s">
        <v>238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236</v>
      </c>
      <c r="KP1027" s="2" t="s">
        <v>223</v>
      </c>
      <c r="KQ1027" s="2" t="s">
        <v>226</v>
      </c>
      <c r="KR1027" s="2" t="s">
        <v>226</v>
      </c>
      <c r="KS1027" s="2" t="s">
        <v>238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252</v>
      </c>
      <c r="LB1027" s="2" t="s">
        <v>223</v>
      </c>
      <c r="LC1027" s="2" t="s">
        <v>226</v>
      </c>
      <c r="LD1027" s="2" t="s">
        <v>226</v>
      </c>
      <c r="LE1027" s="2" t="s">
        <v>238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239</v>
      </c>
      <c r="LN1027" s="2" t="s">
        <v>223</v>
      </c>
      <c r="LO1027" s="2" t="s">
        <v>321</v>
      </c>
      <c r="LP1027" s="2" t="s">
        <v>642</v>
      </c>
      <c r="LQ1027" s="2" t="s">
        <v>238</v>
      </c>
      <c r="LR1027" s="2" t="s">
        <v>226</v>
      </c>
      <c r="LS1027" s="4">
        <v>1</v>
      </c>
      <c r="LT1027" s="8">
        <v>32.08</v>
      </c>
      <c r="LU1027" s="4"/>
      <c r="LV1027" s="8"/>
      <c r="LW1027" s="7"/>
      <c r="LX1027" s="7"/>
      <c r="LY1027" s="2" t="s">
        <v>239</v>
      </c>
      <c r="LZ1027" s="2" t="s">
        <v>223</v>
      </c>
      <c r="MA1027" s="2" t="s">
        <v>668</v>
      </c>
      <c r="MB1027" s="2" t="s">
        <v>3361</v>
      </c>
      <c r="MC1027" s="2" t="s">
        <v>238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239</v>
      </c>
      <c r="ML1027" s="2" t="s">
        <v>223</v>
      </c>
      <c r="MM1027" s="2" t="s">
        <v>920</v>
      </c>
      <c r="MN1027" s="2" t="s">
        <v>226</v>
      </c>
      <c r="MO1027" s="2" t="s">
        <v>238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239</v>
      </c>
      <c r="MX1027" s="2" t="s">
        <v>223</v>
      </c>
      <c r="MY1027" s="2" t="s">
        <v>617</v>
      </c>
      <c r="MZ1027" s="2" t="s">
        <v>226</v>
      </c>
      <c r="NA1027" s="2" t="s">
        <v>238</v>
      </c>
      <c r="NB1027" s="2" t="s">
        <v>226</v>
      </c>
      <c r="NC1027" s="4"/>
      <c r="ND1027" s="8"/>
      <c r="NE1027" s="4">
        <v>1</v>
      </c>
      <c r="NF1027" s="8">
        <v>32.81</v>
      </c>
      <c r="NG1027" s="7">
        <v>-1</v>
      </c>
      <c r="NH1027" s="7">
        <v>-1</v>
      </c>
      <c r="NI1027" s="2" t="s">
        <v>239</v>
      </c>
      <c r="NJ1027" s="2" t="s">
        <v>261</v>
      </c>
      <c r="NK1027" s="2" t="s">
        <v>2282</v>
      </c>
      <c r="NL1027" s="2" t="s">
        <v>3939</v>
      </c>
      <c r="NM1027" s="2" t="s">
        <v>238</v>
      </c>
      <c r="NN1027" s="2" t="s">
        <v>226</v>
      </c>
      <c r="NO1027" s="4"/>
      <c r="NP1027" s="8"/>
      <c r="NQ1027" s="4">
        <v>2</v>
      </c>
      <c r="NR1027" s="8">
        <v>64.16</v>
      </c>
      <c r="NS1027" s="7">
        <v>-1</v>
      </c>
      <c r="NT1027" s="7">
        <v>-1</v>
      </c>
      <c r="NU1027" s="2" t="s">
        <v>239</v>
      </c>
      <c r="NV1027" s="2" t="s">
        <v>237</v>
      </c>
      <c r="NW1027" s="2" t="s">
        <v>1779</v>
      </c>
      <c r="NX1027" s="2" t="s">
        <v>861</v>
      </c>
      <c r="NY1027" s="2" t="s">
        <v>238</v>
      </c>
      <c r="NZ1027" s="2" t="s">
        <v>226</v>
      </c>
      <c r="OA1027" s="4"/>
      <c r="OB1027" s="8"/>
      <c r="OC1027" s="4"/>
      <c r="OD1027" s="8"/>
      <c r="OE1027" s="7"/>
      <c r="OF1027" s="7"/>
      <c r="OG1027" s="2" t="s">
        <v>239</v>
      </c>
      <c r="OH1027" s="2" t="s">
        <v>237</v>
      </c>
      <c r="OI1027" s="2" t="s">
        <v>671</v>
      </c>
      <c r="OJ1027" s="2" t="s">
        <v>226</v>
      </c>
      <c r="OK1027" s="2" t="s">
        <v>238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252</v>
      </c>
      <c r="OT1027" s="2" t="s">
        <v>223</v>
      </c>
      <c r="OU1027" s="2" t="s">
        <v>226</v>
      </c>
      <c r="OV1027" s="2" t="s">
        <v>226</v>
      </c>
      <c r="OW1027" s="2" t="s">
        <v>238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236</v>
      </c>
      <c r="PF1027" s="2" t="s">
        <v>223</v>
      </c>
      <c r="PG1027" s="2" t="s">
        <v>226</v>
      </c>
      <c r="PH1027" s="2" t="s">
        <v>226</v>
      </c>
      <c r="PI1027" s="2" t="s">
        <v>238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226</v>
      </c>
      <c r="PR1027" s="2" t="s">
        <v>226</v>
      </c>
      <c r="PS1027" s="2" t="s">
        <v>226</v>
      </c>
      <c r="PT1027" s="2" t="s">
        <v>226</v>
      </c>
      <c r="PU1027" s="2" t="s">
        <v>226</v>
      </c>
      <c r="PV1027" s="2" t="s">
        <v>226</v>
      </c>
      <c r="PW1027" s="4"/>
      <c r="PX1027" s="8"/>
      <c r="PY1027" s="4"/>
      <c r="PZ1027" s="8"/>
      <c r="QA1027" s="7"/>
      <c r="QB1027" s="7"/>
      <c r="QC1027" s="2" t="s">
        <v>266</v>
      </c>
      <c r="QD1027" s="2" t="s">
        <v>223</v>
      </c>
      <c r="QE1027" s="2" t="s">
        <v>226</v>
      </c>
      <c r="QF1027" s="2" t="s">
        <v>226</v>
      </c>
      <c r="QG1027" s="2" t="s">
        <v>238</v>
      </c>
      <c r="QH1027" s="2" t="s">
        <v>226</v>
      </c>
      <c r="QI1027" s="4"/>
      <c r="QJ1027" s="8"/>
      <c r="QK1027" s="4"/>
      <c r="QL1027" s="8"/>
      <c r="QM1027" s="7"/>
      <c r="QN1027" s="7"/>
      <c r="QO1027" s="2" t="s">
        <v>236</v>
      </c>
      <c r="QP1027" s="2" t="s">
        <v>237</v>
      </c>
      <c r="QQ1027" s="2" t="s">
        <v>226</v>
      </c>
      <c r="QR1027" s="2" t="s">
        <v>226</v>
      </c>
      <c r="QS1027" s="2" t="s">
        <v>238</v>
      </c>
      <c r="QT1027" s="2" t="s">
        <v>226</v>
      </c>
      <c r="QU1027" s="4"/>
      <c r="QV1027" s="8"/>
      <c r="QW1027" s="4"/>
      <c r="QX1027" s="8"/>
      <c r="QY1027" s="7"/>
      <c r="QZ1027" s="7"/>
      <c r="RA1027" s="2" t="s">
        <v>266</v>
      </c>
      <c r="RB1027" s="2" t="s">
        <v>223</v>
      </c>
      <c r="RC1027" s="2" t="s">
        <v>226</v>
      </c>
      <c r="RD1027" s="2" t="s">
        <v>226</v>
      </c>
      <c r="RE1027" s="2" t="s">
        <v>238</v>
      </c>
      <c r="RF1027" s="2" t="s">
        <v>226</v>
      </c>
      <c r="RG1027" s="4"/>
      <c r="RH1027" s="8"/>
      <c r="RI1027" s="4"/>
      <c r="RJ1027" s="8"/>
      <c r="RK1027" s="7"/>
      <c r="RL1027" s="7"/>
      <c r="RM1027" s="2" t="s">
        <v>226</v>
      </c>
      <c r="RN1027" s="2" t="s">
        <v>226</v>
      </c>
      <c r="RO1027" s="2" t="s">
        <v>226</v>
      </c>
      <c r="RP1027" s="2" t="s">
        <v>226</v>
      </c>
      <c r="RQ1027" s="2" t="s">
        <v>226</v>
      </c>
      <c r="RR1027" s="2" t="s">
        <v>226</v>
      </c>
      <c r="RS1027" s="4"/>
      <c r="RT1027" s="8"/>
      <c r="RU1027" s="4"/>
      <c r="RV1027" s="8"/>
      <c r="RW1027" s="7"/>
      <c r="RX1027" s="7"/>
      <c r="RY1027" s="2" t="s">
        <v>236</v>
      </c>
      <c r="RZ1027" s="2" t="s">
        <v>237</v>
      </c>
      <c r="SA1027" s="2" t="s">
        <v>226</v>
      </c>
      <c r="SB1027" s="2" t="s">
        <v>226</v>
      </c>
      <c r="SC1027" s="2" t="s">
        <v>238</v>
      </c>
      <c r="SD1027" s="2" t="s">
        <v>226</v>
      </c>
      <c r="SE1027" s="4">
        <v>438</v>
      </c>
      <c r="SF1027" s="4"/>
      <c r="SG1027" s="4"/>
      <c r="SH1027" s="4"/>
      <c r="SI1027" s="4"/>
      <c r="SJ1027" s="4"/>
      <c r="SK1027" s="4"/>
      <c r="SL1027" s="4">
        <v>1</v>
      </c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>
        <v>330</v>
      </c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</row>
    <row r="1028">
      <c r="A1028" s="2" t="s">
        <v>5827</v>
      </c>
      <c r="B1028" s="2" t="s">
        <v>577</v>
      </c>
      <c r="C1028" s="2" t="s">
        <v>5819</v>
      </c>
      <c r="D1028" s="2" t="s">
        <v>215</v>
      </c>
      <c r="E1028" s="2" t="s">
        <v>216</v>
      </c>
      <c r="F1028" s="2" t="s">
        <v>5820</v>
      </c>
      <c r="G1028" s="2" t="s">
        <v>5821</v>
      </c>
      <c r="H1028" s="2" t="s">
        <v>5822</v>
      </c>
      <c r="I1028" s="2" t="s">
        <v>5823</v>
      </c>
      <c r="J1028" s="2" t="s">
        <v>451</v>
      </c>
      <c r="K1028" s="2" t="s">
        <v>1414</v>
      </c>
      <c r="L1028" s="3">
        <v>35.25</v>
      </c>
      <c r="M1028" s="3">
        <v>37.01</v>
      </c>
      <c r="N1028" s="3">
        <v>74.99</v>
      </c>
      <c r="O1028" s="2" t="s">
        <v>223</v>
      </c>
      <c r="P1028" s="2" t="s">
        <v>675</v>
      </c>
      <c r="Q1028" s="2" t="s">
        <v>225</v>
      </c>
      <c r="R1028" s="2" t="s">
        <v>226</v>
      </c>
      <c r="S1028" s="2" t="s">
        <v>5824</v>
      </c>
      <c r="T1028" s="2" t="s">
        <v>969</v>
      </c>
      <c r="U1028" s="2" t="s">
        <v>371</v>
      </c>
      <c r="V1028" s="2" t="s">
        <v>563</v>
      </c>
      <c r="W1028" s="2" t="s">
        <v>231</v>
      </c>
      <c r="X1028" s="2" t="s">
        <v>226</v>
      </c>
      <c r="Y1028" s="2" t="s">
        <v>4031</v>
      </c>
      <c r="Z1028" s="4">
        <v>250</v>
      </c>
      <c r="AA1028" s="4">
        <f>=ROUNDDOWN(9.61538461538461,0)</f>
      </c>
      <c r="AB1028" s="5">
        <v>26</v>
      </c>
      <c r="AC1028" s="2" t="s">
        <v>2757</v>
      </c>
      <c r="AD1028" s="4">
        <v>280</v>
      </c>
      <c r="AE1028" s="4">
        <v>630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>
        <v>436</v>
      </c>
      <c r="AQ1028" s="8">
        <v>17448.83</v>
      </c>
      <c r="AR1028" s="4">
        <v>303</v>
      </c>
      <c r="AS1028" s="8">
        <v>11963.58</v>
      </c>
      <c r="AT1028" s="7">
        <v>0.4389</v>
      </c>
      <c r="AU1028" s="7">
        <v>0.4585</v>
      </c>
      <c r="AV1028" s="4" t="s">
        <v>226</v>
      </c>
      <c r="AW1028" s="8" t="s">
        <v>226</v>
      </c>
      <c r="AX1028" s="4" t="s">
        <v>226</v>
      </c>
      <c r="AY1028" s="8" t="s">
        <v>226</v>
      </c>
      <c r="AZ1028" s="7" t="s">
        <v>226</v>
      </c>
      <c r="BA1028" s="7" t="s">
        <v>226</v>
      </c>
      <c r="BB1028" s="7">
        <v>0.7383</v>
      </c>
      <c r="BC1028" s="4" t="s">
        <v>226</v>
      </c>
      <c r="BD1028" s="8" t="s">
        <v>226</v>
      </c>
      <c r="BE1028" s="4" t="s">
        <v>226</v>
      </c>
      <c r="BF1028" s="8" t="s">
        <v>226</v>
      </c>
      <c r="BG1028" s="7" t="s">
        <v>226</v>
      </c>
      <c r="BH1028" s="7" t="s">
        <v>226</v>
      </c>
      <c r="BI1028" s="7" t="s">
        <v>226</v>
      </c>
      <c r="BJ1028" s="4">
        <v>436</v>
      </c>
      <c r="BK1028" s="8">
        <v>17448.83</v>
      </c>
      <c r="BL1028" s="2" t="s">
        <v>5828</v>
      </c>
      <c r="BM1028" s="7">
        <v>1</v>
      </c>
      <c r="BN1028" s="7">
        <v>1</v>
      </c>
      <c r="BO1028" s="4">
        <v>296</v>
      </c>
      <c r="BP1028" s="8">
        <v>12059.04</v>
      </c>
      <c r="BQ1028" s="4">
        <v>153</v>
      </c>
      <c r="BR1028" s="8">
        <v>6233.22</v>
      </c>
      <c r="BS1028" s="7">
        <v>0.9346</v>
      </c>
      <c r="BT1028" s="7">
        <v>0.9346</v>
      </c>
      <c r="BU1028" s="2" t="s">
        <v>239</v>
      </c>
      <c r="BV1028" s="2" t="s">
        <v>223</v>
      </c>
      <c r="BW1028" s="2" t="s">
        <v>226</v>
      </c>
      <c r="BX1028" s="2" t="s">
        <v>1139</v>
      </c>
      <c r="BY1028" s="2" t="s">
        <v>238</v>
      </c>
      <c r="BZ1028" s="2" t="s">
        <v>226</v>
      </c>
      <c r="CA1028" s="4">
        <v>54</v>
      </c>
      <c r="CB1028" s="8">
        <v>2017.98</v>
      </c>
      <c r="CC1028" s="4">
        <v>34</v>
      </c>
      <c r="CD1028" s="8">
        <v>1270.58</v>
      </c>
      <c r="CE1028" s="7">
        <v>0.5882</v>
      </c>
      <c r="CF1028" s="7">
        <v>0.5882</v>
      </c>
      <c r="CG1028" s="2" t="s">
        <v>239</v>
      </c>
      <c r="CH1028" s="2" t="s">
        <v>223</v>
      </c>
      <c r="CI1028" s="2" t="s">
        <v>1954</v>
      </c>
      <c r="CJ1028" s="2" t="s">
        <v>1631</v>
      </c>
      <c r="CK1028" s="2" t="s">
        <v>238</v>
      </c>
      <c r="CL1028" s="2" t="s">
        <v>226</v>
      </c>
      <c r="CM1028" s="4">
        <v>23</v>
      </c>
      <c r="CN1028" s="8">
        <v>928.28</v>
      </c>
      <c r="CO1028" s="4">
        <v>11</v>
      </c>
      <c r="CP1028" s="8">
        <v>443.96</v>
      </c>
      <c r="CQ1028" s="7">
        <v>1.0909</v>
      </c>
      <c r="CR1028" s="7">
        <v>1.0909</v>
      </c>
      <c r="CS1028" s="2" t="s">
        <v>239</v>
      </c>
      <c r="CT1028" s="2" t="s">
        <v>223</v>
      </c>
      <c r="CU1028" s="2" t="s">
        <v>3758</v>
      </c>
      <c r="CV1028" s="2" t="s">
        <v>3754</v>
      </c>
      <c r="CW1028" s="2" t="s">
        <v>238</v>
      </c>
      <c r="CX1028" s="2" t="s">
        <v>226</v>
      </c>
      <c r="CY1028" s="4">
        <v>13</v>
      </c>
      <c r="CZ1028" s="8">
        <v>497.12</v>
      </c>
      <c r="DA1028" s="4">
        <v>11</v>
      </c>
      <c r="DB1028" s="8">
        <v>420.64</v>
      </c>
      <c r="DC1028" s="7">
        <v>0.1818</v>
      </c>
      <c r="DD1028" s="7">
        <v>0.1818</v>
      </c>
      <c r="DE1028" s="2" t="s">
        <v>239</v>
      </c>
      <c r="DF1028" s="2" t="s">
        <v>223</v>
      </c>
      <c r="DG1028" s="2" t="s">
        <v>4754</v>
      </c>
      <c r="DH1028" s="2" t="s">
        <v>677</v>
      </c>
      <c r="DI1028" s="2" t="s">
        <v>238</v>
      </c>
      <c r="DJ1028" s="2" t="s">
        <v>226</v>
      </c>
      <c r="DK1028" s="4">
        <v>7</v>
      </c>
      <c r="DL1028" s="8">
        <v>256.5</v>
      </c>
      <c r="DM1028" s="4">
        <v>10</v>
      </c>
      <c r="DN1028" s="8">
        <v>349.6</v>
      </c>
      <c r="DO1028" s="7">
        <v>-0.3</v>
      </c>
      <c r="DP1028" s="7">
        <v>-0.2663</v>
      </c>
      <c r="DQ1028" s="2" t="s">
        <v>239</v>
      </c>
      <c r="DR1028" s="2" t="s">
        <v>223</v>
      </c>
      <c r="DS1028" s="2" t="s">
        <v>3758</v>
      </c>
      <c r="DT1028" s="2" t="s">
        <v>1170</v>
      </c>
      <c r="DU1028" s="2" t="s">
        <v>238</v>
      </c>
      <c r="DV1028" s="2" t="s">
        <v>226</v>
      </c>
      <c r="DW1028" s="4">
        <v>20</v>
      </c>
      <c r="DX1028" s="8">
        <v>777.2</v>
      </c>
      <c r="DY1028" s="4">
        <v>35</v>
      </c>
      <c r="DZ1028" s="8">
        <v>1360.1</v>
      </c>
      <c r="EA1028" s="7">
        <v>-0.4286</v>
      </c>
      <c r="EB1028" s="7">
        <v>-0.4286</v>
      </c>
      <c r="EC1028" s="2" t="s">
        <v>239</v>
      </c>
      <c r="ED1028" s="2" t="s">
        <v>223</v>
      </c>
      <c r="EE1028" s="2" t="s">
        <v>705</v>
      </c>
      <c r="EF1028" s="2" t="s">
        <v>326</v>
      </c>
      <c r="EG1028" s="2" t="s">
        <v>238</v>
      </c>
      <c r="EH1028" s="2" t="s">
        <v>226</v>
      </c>
      <c r="EI1028" s="4">
        <v>14</v>
      </c>
      <c r="EJ1028" s="8">
        <v>543.06</v>
      </c>
      <c r="EK1028" s="4">
        <v>15</v>
      </c>
      <c r="EL1028" s="8">
        <v>581.85</v>
      </c>
      <c r="EM1028" s="7">
        <v>-0.0667</v>
      </c>
      <c r="EN1028" s="7">
        <v>-0.0667</v>
      </c>
      <c r="EO1028" s="2" t="s">
        <v>239</v>
      </c>
      <c r="EP1028" s="2" t="s">
        <v>223</v>
      </c>
      <c r="EQ1028" s="2" t="s">
        <v>5141</v>
      </c>
      <c r="ER1028" s="2" t="s">
        <v>752</v>
      </c>
      <c r="ES1028" s="2" t="s">
        <v>238</v>
      </c>
      <c r="ET1028" s="2" t="s">
        <v>226</v>
      </c>
      <c r="EU1028" s="4"/>
      <c r="EV1028" s="8"/>
      <c r="EW1028" s="4">
        <v>9</v>
      </c>
      <c r="EX1028" s="8">
        <v>321.29</v>
      </c>
      <c r="EY1028" s="7">
        <v>-1</v>
      </c>
      <c r="EZ1028" s="7">
        <v>-1</v>
      </c>
      <c r="FA1028" s="2" t="s">
        <v>239</v>
      </c>
      <c r="FB1028" s="2" t="s">
        <v>223</v>
      </c>
      <c r="FC1028" s="2" t="s">
        <v>1255</v>
      </c>
      <c r="FD1028" s="2" t="s">
        <v>1943</v>
      </c>
      <c r="FE1028" s="2" t="s">
        <v>238</v>
      </c>
      <c r="FF1028" s="2" t="s">
        <v>226</v>
      </c>
      <c r="FG1028" s="4">
        <v>1</v>
      </c>
      <c r="FH1028" s="8">
        <v>60.99</v>
      </c>
      <c r="FI1028" s="4">
        <v>1</v>
      </c>
      <c r="FJ1028" s="8">
        <v>69.99</v>
      </c>
      <c r="FK1028" s="7"/>
      <c r="FL1028" s="7">
        <v>-0.1286</v>
      </c>
      <c r="FM1028" s="2" t="s">
        <v>239</v>
      </c>
      <c r="FN1028" s="2" t="s">
        <v>223</v>
      </c>
      <c r="FO1028" s="2" t="s">
        <v>3758</v>
      </c>
      <c r="FP1028" s="2" t="s">
        <v>1391</v>
      </c>
      <c r="FQ1028" s="2" t="s">
        <v>238</v>
      </c>
      <c r="FR1028" s="2" t="s">
        <v>226</v>
      </c>
      <c r="FS1028" s="4">
        <v>1</v>
      </c>
      <c r="FT1028" s="8">
        <v>41.99</v>
      </c>
      <c r="FU1028" s="4"/>
      <c r="FV1028" s="8"/>
      <c r="FW1028" s="7"/>
      <c r="FX1028" s="7"/>
      <c r="FY1028" s="2" t="s">
        <v>239</v>
      </c>
      <c r="FZ1028" s="2" t="s">
        <v>223</v>
      </c>
      <c r="GA1028" s="2" t="s">
        <v>661</v>
      </c>
      <c r="GB1028" s="2" t="s">
        <v>616</v>
      </c>
      <c r="GC1028" s="2" t="s">
        <v>238</v>
      </c>
      <c r="GD1028" s="2" t="s">
        <v>226</v>
      </c>
      <c r="GE1028" s="4"/>
      <c r="GF1028" s="8"/>
      <c r="GG1028" s="4"/>
      <c r="GH1028" s="8"/>
      <c r="GI1028" s="7"/>
      <c r="GJ1028" s="7"/>
      <c r="GK1028" s="2" t="s">
        <v>1002</v>
      </c>
      <c r="GL1028" s="2" t="s">
        <v>237</v>
      </c>
      <c r="GM1028" s="2" t="s">
        <v>1777</v>
      </c>
      <c r="GN1028" s="2" t="s">
        <v>3336</v>
      </c>
      <c r="GO1028" s="2" t="s">
        <v>238</v>
      </c>
      <c r="GP1028" s="2" t="s">
        <v>226</v>
      </c>
      <c r="GQ1028" s="4">
        <v>5</v>
      </c>
      <c r="GR1028" s="8">
        <v>190.8</v>
      </c>
      <c r="GS1028" s="4">
        <v>13</v>
      </c>
      <c r="GT1028" s="8">
        <v>496.08</v>
      </c>
      <c r="GU1028" s="7">
        <v>-0.6154</v>
      </c>
      <c r="GV1028" s="7">
        <v>-0.6154</v>
      </c>
      <c r="GW1028" s="2" t="s">
        <v>239</v>
      </c>
      <c r="GX1028" s="2" t="s">
        <v>223</v>
      </c>
      <c r="GY1028" s="2" t="s">
        <v>1942</v>
      </c>
      <c r="GZ1028" s="2" t="s">
        <v>1830</v>
      </c>
      <c r="HA1028" s="2" t="s">
        <v>238</v>
      </c>
      <c r="HB1028" s="2" t="s">
        <v>226</v>
      </c>
      <c r="HC1028" s="4">
        <v>1</v>
      </c>
      <c r="HD1028" s="8">
        <v>38.86</v>
      </c>
      <c r="HE1028" s="4">
        <v>4</v>
      </c>
      <c r="HF1028" s="8">
        <v>155.44</v>
      </c>
      <c r="HG1028" s="7">
        <v>-0.75</v>
      </c>
      <c r="HH1028" s="7">
        <v>-0.75</v>
      </c>
      <c r="HI1028" s="2" t="s">
        <v>239</v>
      </c>
      <c r="HJ1028" s="2" t="s">
        <v>223</v>
      </c>
      <c r="HK1028" s="2" t="s">
        <v>2602</v>
      </c>
      <c r="HL1028" s="2" t="s">
        <v>409</v>
      </c>
      <c r="HM1028" s="2" t="s">
        <v>238</v>
      </c>
      <c r="HN1028" s="2" t="s">
        <v>226</v>
      </c>
      <c r="HO1028" s="4"/>
      <c r="HP1028" s="8"/>
      <c r="HQ1028" s="4"/>
      <c r="HR1028" s="8"/>
      <c r="HS1028" s="7"/>
      <c r="HT1028" s="7"/>
      <c r="HU1028" s="2" t="s">
        <v>239</v>
      </c>
      <c r="HV1028" s="2" t="s">
        <v>237</v>
      </c>
      <c r="HW1028" s="2" t="s">
        <v>666</v>
      </c>
      <c r="HX1028" s="2" t="s">
        <v>349</v>
      </c>
      <c r="HY1028" s="2" t="s">
        <v>238</v>
      </c>
      <c r="HZ1028" s="2" t="s">
        <v>291</v>
      </c>
      <c r="IA1028" s="4"/>
      <c r="IB1028" s="8"/>
      <c r="IC1028" s="4"/>
      <c r="ID1028" s="8"/>
      <c r="IE1028" s="7"/>
      <c r="IF1028" s="7"/>
      <c r="IG1028" s="2" t="s">
        <v>252</v>
      </c>
      <c r="IH1028" s="2" t="s">
        <v>223</v>
      </c>
      <c r="II1028" s="2" t="s">
        <v>226</v>
      </c>
      <c r="IJ1028" s="2" t="s">
        <v>226</v>
      </c>
      <c r="IK1028" s="2" t="s">
        <v>238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226</v>
      </c>
      <c r="IT1028" s="2" t="s">
        <v>226</v>
      </c>
      <c r="IU1028" s="2" t="s">
        <v>226</v>
      </c>
      <c r="IV1028" s="2" t="s">
        <v>226</v>
      </c>
      <c r="IW1028" s="2" t="s">
        <v>226</v>
      </c>
      <c r="IX1028" s="2" t="s">
        <v>226</v>
      </c>
      <c r="IY1028" s="4">
        <v>1</v>
      </c>
      <c r="IZ1028" s="8">
        <v>37.01</v>
      </c>
      <c r="JA1028" s="4">
        <v>5</v>
      </c>
      <c r="JB1028" s="8">
        <v>185.05</v>
      </c>
      <c r="JC1028" s="7">
        <v>-0.8</v>
      </c>
      <c r="JD1028" s="7">
        <v>-0.8</v>
      </c>
      <c r="JE1028" s="2" t="s">
        <v>239</v>
      </c>
      <c r="JF1028" s="2" t="s">
        <v>223</v>
      </c>
      <c r="JG1028" s="2" t="s">
        <v>1779</v>
      </c>
      <c r="JH1028" s="2" t="s">
        <v>812</v>
      </c>
      <c r="JI1028" s="2" t="s">
        <v>238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252</v>
      </c>
      <c r="JR1028" s="2" t="s">
        <v>223</v>
      </c>
      <c r="JS1028" s="2" t="s">
        <v>226</v>
      </c>
      <c r="JT1028" s="2" t="s">
        <v>226</v>
      </c>
      <c r="JU1028" s="2" t="s">
        <v>238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236</v>
      </c>
      <c r="KD1028" s="2" t="s">
        <v>223</v>
      </c>
      <c r="KE1028" s="2" t="s">
        <v>226</v>
      </c>
      <c r="KF1028" s="2" t="s">
        <v>226</v>
      </c>
      <c r="KG1028" s="2" t="s">
        <v>238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236</v>
      </c>
      <c r="KP1028" s="2" t="s">
        <v>223</v>
      </c>
      <c r="KQ1028" s="2" t="s">
        <v>226</v>
      </c>
      <c r="KR1028" s="2" t="s">
        <v>226</v>
      </c>
      <c r="KS1028" s="2" t="s">
        <v>238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252</v>
      </c>
      <c r="LB1028" s="2" t="s">
        <v>223</v>
      </c>
      <c r="LC1028" s="2" t="s">
        <v>226</v>
      </c>
      <c r="LD1028" s="2" t="s">
        <v>226</v>
      </c>
      <c r="LE1028" s="2" t="s">
        <v>238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239</v>
      </c>
      <c r="LN1028" s="2" t="s">
        <v>223</v>
      </c>
      <c r="LO1028" s="2" t="s">
        <v>321</v>
      </c>
      <c r="LP1028" s="2" t="s">
        <v>1755</v>
      </c>
      <c r="LQ1028" s="2" t="s">
        <v>238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239</v>
      </c>
      <c r="LZ1028" s="2" t="s">
        <v>223</v>
      </c>
      <c r="MA1028" s="2" t="s">
        <v>668</v>
      </c>
      <c r="MB1028" s="2" t="s">
        <v>226</v>
      </c>
      <c r="MC1028" s="2" t="s">
        <v>238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239</v>
      </c>
      <c r="ML1028" s="2" t="s">
        <v>223</v>
      </c>
      <c r="MM1028" s="2" t="s">
        <v>920</v>
      </c>
      <c r="MN1028" s="2" t="s">
        <v>226</v>
      </c>
      <c r="MO1028" s="2" t="s">
        <v>238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239</v>
      </c>
      <c r="MX1028" s="2" t="s">
        <v>223</v>
      </c>
      <c r="MY1028" s="2" t="s">
        <v>643</v>
      </c>
      <c r="MZ1028" s="2" t="s">
        <v>226</v>
      </c>
      <c r="NA1028" s="2" t="s">
        <v>238</v>
      </c>
      <c r="NB1028" s="2" t="s">
        <v>226</v>
      </c>
      <c r="NC1028" s="4"/>
      <c r="ND1028" s="8"/>
      <c r="NE1028" s="4">
        <v>1</v>
      </c>
      <c r="NF1028" s="8">
        <v>38.77</v>
      </c>
      <c r="NG1028" s="7">
        <v>-1</v>
      </c>
      <c r="NH1028" s="7">
        <v>-1</v>
      </c>
      <c r="NI1028" s="2" t="s">
        <v>239</v>
      </c>
      <c r="NJ1028" s="2" t="s">
        <v>261</v>
      </c>
      <c r="NK1028" s="2" t="s">
        <v>2282</v>
      </c>
      <c r="NL1028" s="2" t="s">
        <v>3939</v>
      </c>
      <c r="NM1028" s="2" t="s">
        <v>238</v>
      </c>
      <c r="NN1028" s="2" t="s">
        <v>226</v>
      </c>
      <c r="NO1028" s="4"/>
      <c r="NP1028" s="8"/>
      <c r="NQ1028" s="4">
        <v>1</v>
      </c>
      <c r="NR1028" s="8">
        <v>37.01</v>
      </c>
      <c r="NS1028" s="7">
        <v>-1</v>
      </c>
      <c r="NT1028" s="7">
        <v>-1</v>
      </c>
      <c r="NU1028" s="2" t="s">
        <v>239</v>
      </c>
      <c r="NV1028" s="2" t="s">
        <v>237</v>
      </c>
      <c r="NW1028" s="2" t="s">
        <v>1779</v>
      </c>
      <c r="NX1028" s="2" t="s">
        <v>3582</v>
      </c>
      <c r="NY1028" s="2" t="s">
        <v>238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239</v>
      </c>
      <c r="OH1028" s="2" t="s">
        <v>237</v>
      </c>
      <c r="OI1028" s="2" t="s">
        <v>671</v>
      </c>
      <c r="OJ1028" s="2" t="s">
        <v>226</v>
      </c>
      <c r="OK1028" s="2" t="s">
        <v>238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252</v>
      </c>
      <c r="OT1028" s="2" t="s">
        <v>223</v>
      </c>
      <c r="OU1028" s="2" t="s">
        <v>226</v>
      </c>
      <c r="OV1028" s="2" t="s">
        <v>226</v>
      </c>
      <c r="OW1028" s="2" t="s">
        <v>238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236</v>
      </c>
      <c r="PF1028" s="2" t="s">
        <v>223</v>
      </c>
      <c r="PG1028" s="2" t="s">
        <v>226</v>
      </c>
      <c r="PH1028" s="2" t="s">
        <v>226</v>
      </c>
      <c r="PI1028" s="2" t="s">
        <v>238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226</v>
      </c>
      <c r="PR1028" s="2" t="s">
        <v>226</v>
      </c>
      <c r="PS1028" s="2" t="s">
        <v>226</v>
      </c>
      <c r="PT1028" s="2" t="s">
        <v>226</v>
      </c>
      <c r="PU1028" s="2" t="s">
        <v>226</v>
      </c>
      <c r="PV1028" s="2" t="s">
        <v>226</v>
      </c>
      <c r="PW1028" s="4"/>
      <c r="PX1028" s="8"/>
      <c r="PY1028" s="4"/>
      <c r="PZ1028" s="8"/>
      <c r="QA1028" s="7"/>
      <c r="QB1028" s="7"/>
      <c r="QC1028" s="2" t="s">
        <v>266</v>
      </c>
      <c r="QD1028" s="2" t="s">
        <v>223</v>
      </c>
      <c r="QE1028" s="2" t="s">
        <v>226</v>
      </c>
      <c r="QF1028" s="2" t="s">
        <v>226</v>
      </c>
      <c r="QG1028" s="2" t="s">
        <v>238</v>
      </c>
      <c r="QH1028" s="2" t="s">
        <v>226</v>
      </c>
      <c r="QI1028" s="4"/>
      <c r="QJ1028" s="8"/>
      <c r="QK1028" s="4"/>
      <c r="QL1028" s="8"/>
      <c r="QM1028" s="7"/>
      <c r="QN1028" s="7"/>
      <c r="QO1028" s="2" t="s">
        <v>236</v>
      </c>
      <c r="QP1028" s="2" t="s">
        <v>237</v>
      </c>
      <c r="QQ1028" s="2" t="s">
        <v>226</v>
      </c>
      <c r="QR1028" s="2" t="s">
        <v>226</v>
      </c>
      <c r="QS1028" s="2" t="s">
        <v>238</v>
      </c>
      <c r="QT1028" s="2" t="s">
        <v>226</v>
      </c>
      <c r="QU1028" s="4"/>
      <c r="QV1028" s="8"/>
      <c r="QW1028" s="4"/>
      <c r="QX1028" s="8"/>
      <c r="QY1028" s="7"/>
      <c r="QZ1028" s="7"/>
      <c r="RA1028" s="2" t="s">
        <v>266</v>
      </c>
      <c r="RB1028" s="2" t="s">
        <v>223</v>
      </c>
      <c r="RC1028" s="2" t="s">
        <v>226</v>
      </c>
      <c r="RD1028" s="2" t="s">
        <v>226</v>
      </c>
      <c r="RE1028" s="2" t="s">
        <v>238</v>
      </c>
      <c r="RF1028" s="2" t="s">
        <v>226</v>
      </c>
      <c r="RG1028" s="4"/>
      <c r="RH1028" s="8"/>
      <c r="RI1028" s="4"/>
      <c r="RJ1028" s="8"/>
      <c r="RK1028" s="7"/>
      <c r="RL1028" s="7"/>
      <c r="RM1028" s="2" t="s">
        <v>226</v>
      </c>
      <c r="RN1028" s="2" t="s">
        <v>226</v>
      </c>
      <c r="RO1028" s="2" t="s">
        <v>226</v>
      </c>
      <c r="RP1028" s="2" t="s">
        <v>226</v>
      </c>
      <c r="RQ1028" s="2" t="s">
        <v>226</v>
      </c>
      <c r="RR1028" s="2" t="s">
        <v>226</v>
      </c>
      <c r="RS1028" s="4"/>
      <c r="RT1028" s="8"/>
      <c r="RU1028" s="4"/>
      <c r="RV1028" s="8"/>
      <c r="RW1028" s="7"/>
      <c r="RX1028" s="7"/>
      <c r="RY1028" s="2" t="s">
        <v>236</v>
      </c>
      <c r="RZ1028" s="2" t="s">
        <v>237</v>
      </c>
      <c r="SA1028" s="2" t="s">
        <v>226</v>
      </c>
      <c r="SB1028" s="2" t="s">
        <v>226</v>
      </c>
      <c r="SC1028" s="2" t="s">
        <v>238</v>
      </c>
      <c r="SD1028" s="2" t="s">
        <v>226</v>
      </c>
      <c r="SE1028" s="4">
        <v>250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>
        <v>280</v>
      </c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>
        <v>350</v>
      </c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</row>
    <row r="1029">
      <c r="A1029" s="2" t="s">
        <v>5829</v>
      </c>
      <c r="B1029" s="2" t="s">
        <v>577</v>
      </c>
      <c r="C1029" s="2" t="s">
        <v>5819</v>
      </c>
      <c r="D1029" s="2" t="s">
        <v>215</v>
      </c>
      <c r="E1029" s="2" t="s">
        <v>216</v>
      </c>
      <c r="F1029" s="2" t="s">
        <v>5830</v>
      </c>
      <c r="G1029" s="2" t="s">
        <v>3850</v>
      </c>
      <c r="H1029" s="2" t="s">
        <v>5831</v>
      </c>
      <c r="I1029" s="2" t="s">
        <v>5832</v>
      </c>
      <c r="J1029" s="2" t="s">
        <v>437</v>
      </c>
      <c r="K1029" s="2" t="s">
        <v>583</v>
      </c>
      <c r="L1029" s="3">
        <v>30.95</v>
      </c>
      <c r="M1029" s="3">
        <v>32.5</v>
      </c>
      <c r="N1029" s="3">
        <v>64.99</v>
      </c>
      <c r="O1029" s="2" t="s">
        <v>223</v>
      </c>
      <c r="P1029" s="2" t="s">
        <v>224</v>
      </c>
      <c r="Q1029" s="2" t="s">
        <v>225</v>
      </c>
      <c r="R1029" s="2" t="s">
        <v>226</v>
      </c>
      <c r="S1029" s="2" t="s">
        <v>5833</v>
      </c>
      <c r="T1029" s="2" t="s">
        <v>969</v>
      </c>
      <c r="U1029" s="2" t="s">
        <v>489</v>
      </c>
      <c r="V1029" s="2" t="s">
        <v>230</v>
      </c>
      <c r="W1029" s="2" t="s">
        <v>231</v>
      </c>
      <c r="X1029" s="2" t="s">
        <v>226</v>
      </c>
      <c r="Y1029" s="2" t="s">
        <v>2862</v>
      </c>
      <c r="Z1029" s="4">
        <v>164</v>
      </c>
      <c r="AA1029" s="4">
        <f>=ROUNDDOWN(7.1304347826087,0)</f>
      </c>
      <c r="AB1029" s="5">
        <v>23</v>
      </c>
      <c r="AC1029" s="2" t="s">
        <v>973</v>
      </c>
      <c r="AD1029" s="4">
        <v>150</v>
      </c>
      <c r="AE1029" s="4">
        <v>650</v>
      </c>
      <c r="AF1029" s="6">
        <v>65</v>
      </c>
      <c r="AG1029" s="6"/>
      <c r="AH1029" s="7">
        <v>0.9167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>
        <v>241</v>
      </c>
      <c r="AQ1029" s="8">
        <v>8845.47</v>
      </c>
      <c r="AR1029" s="4"/>
      <c r="AS1029" s="8"/>
      <c r="AT1029" s="7"/>
      <c r="AU1029" s="7"/>
      <c r="AV1029" s="4">
        <v>396</v>
      </c>
      <c r="AW1029" s="8">
        <v>16411.06</v>
      </c>
      <c r="AX1029" s="4" t="s">
        <v>226</v>
      </c>
      <c r="AY1029" s="8" t="s">
        <v>226</v>
      </c>
      <c r="AZ1029" s="7" t="s">
        <v>226</v>
      </c>
      <c r="BA1029" s="7" t="s">
        <v>226</v>
      </c>
      <c r="BB1029" s="7">
        <v>0.539</v>
      </c>
      <c r="BC1029" s="4">
        <v>547</v>
      </c>
      <c r="BD1029" s="8">
        <v>22589.99</v>
      </c>
      <c r="BE1029" s="4">
        <v>360</v>
      </c>
      <c r="BF1029" s="8">
        <v>14409.92</v>
      </c>
      <c r="BG1029" s="7">
        <v>0.5194</v>
      </c>
      <c r="BH1029" s="7">
        <v>0.5677</v>
      </c>
      <c r="BI1029" s="7">
        <v>0.7265</v>
      </c>
      <c r="BJ1029" s="4">
        <v>241</v>
      </c>
      <c r="BK1029" s="8">
        <v>8845.47</v>
      </c>
      <c r="BL1029" s="2" t="s">
        <v>5834</v>
      </c>
      <c r="BM1029" s="7">
        <v>1</v>
      </c>
      <c r="BN1029" s="7">
        <v>1</v>
      </c>
      <c r="BO1029" s="4">
        <v>126</v>
      </c>
      <c r="BP1029" s="8">
        <v>4766.58</v>
      </c>
      <c r="BQ1029" s="4"/>
      <c r="BR1029" s="8"/>
      <c r="BS1029" s="7"/>
      <c r="BT1029" s="7"/>
      <c r="BU1029" s="2" t="s">
        <v>239</v>
      </c>
      <c r="BV1029" s="2" t="s">
        <v>223</v>
      </c>
      <c r="BW1029" s="2" t="s">
        <v>226</v>
      </c>
      <c r="BX1029" s="2" t="s">
        <v>1749</v>
      </c>
      <c r="BY1029" s="2" t="s">
        <v>238</v>
      </c>
      <c r="BZ1029" s="2" t="s">
        <v>226</v>
      </c>
      <c r="CA1029" s="4">
        <v>12</v>
      </c>
      <c r="CB1029" s="8">
        <v>408.01</v>
      </c>
      <c r="CC1029" s="4"/>
      <c r="CD1029" s="8"/>
      <c r="CE1029" s="7"/>
      <c r="CF1029" s="7"/>
      <c r="CG1029" s="2" t="s">
        <v>239</v>
      </c>
      <c r="CH1029" s="2" t="s">
        <v>223</v>
      </c>
      <c r="CI1029" s="2" t="s">
        <v>3060</v>
      </c>
      <c r="CJ1029" s="2" t="s">
        <v>3557</v>
      </c>
      <c r="CK1029" s="2" t="s">
        <v>238</v>
      </c>
      <c r="CL1029" s="2" t="s">
        <v>226</v>
      </c>
      <c r="CM1029" s="4">
        <v>63</v>
      </c>
      <c r="CN1029" s="8">
        <v>2281.86</v>
      </c>
      <c r="CO1029" s="4"/>
      <c r="CP1029" s="8"/>
      <c r="CQ1029" s="7"/>
      <c r="CR1029" s="7"/>
      <c r="CS1029" s="2" t="s">
        <v>239</v>
      </c>
      <c r="CT1029" s="2" t="s">
        <v>223</v>
      </c>
      <c r="CU1029" s="2" t="s">
        <v>2862</v>
      </c>
      <c r="CV1029" s="2" t="s">
        <v>2760</v>
      </c>
      <c r="CW1029" s="2" t="s">
        <v>238</v>
      </c>
      <c r="CX1029" s="2" t="s">
        <v>226</v>
      </c>
      <c r="CY1029" s="4"/>
      <c r="CZ1029" s="8"/>
      <c r="DA1029" s="4"/>
      <c r="DB1029" s="8"/>
      <c r="DC1029" s="7"/>
      <c r="DD1029" s="7"/>
      <c r="DE1029" s="2" t="s">
        <v>239</v>
      </c>
      <c r="DF1029" s="2" t="s">
        <v>223</v>
      </c>
      <c r="DG1029" s="2" t="s">
        <v>878</v>
      </c>
      <c r="DH1029" s="2" t="s">
        <v>226</v>
      </c>
      <c r="DI1029" s="2" t="s">
        <v>238</v>
      </c>
      <c r="DJ1029" s="2" t="s">
        <v>226</v>
      </c>
      <c r="DK1029" s="4">
        <v>13</v>
      </c>
      <c r="DL1029" s="8">
        <v>416.02</v>
      </c>
      <c r="DM1029" s="4"/>
      <c r="DN1029" s="8"/>
      <c r="DO1029" s="7"/>
      <c r="DP1029" s="7"/>
      <c r="DQ1029" s="2" t="s">
        <v>239</v>
      </c>
      <c r="DR1029" s="2" t="s">
        <v>223</v>
      </c>
      <c r="DS1029" s="2" t="s">
        <v>4593</v>
      </c>
      <c r="DT1029" s="2" t="s">
        <v>3557</v>
      </c>
      <c r="DU1029" s="2" t="s">
        <v>238</v>
      </c>
      <c r="DV1029" s="2" t="s">
        <v>226</v>
      </c>
      <c r="DW1029" s="4">
        <v>2</v>
      </c>
      <c r="DX1029" s="8">
        <v>67.1</v>
      </c>
      <c r="DY1029" s="4"/>
      <c r="DZ1029" s="8"/>
      <c r="EA1029" s="7"/>
      <c r="EB1029" s="7"/>
      <c r="EC1029" s="2" t="s">
        <v>239</v>
      </c>
      <c r="ED1029" s="2" t="s">
        <v>223</v>
      </c>
      <c r="EE1029" s="2" t="s">
        <v>806</v>
      </c>
      <c r="EF1029" s="2" t="s">
        <v>1328</v>
      </c>
      <c r="EG1029" s="2" t="s">
        <v>238</v>
      </c>
      <c r="EH1029" s="2" t="s">
        <v>226</v>
      </c>
      <c r="EI1029" s="4">
        <v>10</v>
      </c>
      <c r="EJ1029" s="8">
        <v>341.8</v>
      </c>
      <c r="EK1029" s="4"/>
      <c r="EL1029" s="8"/>
      <c r="EM1029" s="7"/>
      <c r="EN1029" s="7"/>
      <c r="EO1029" s="2" t="s">
        <v>239</v>
      </c>
      <c r="EP1029" s="2" t="s">
        <v>223</v>
      </c>
      <c r="EQ1029" s="2" t="s">
        <v>2862</v>
      </c>
      <c r="ER1029" s="2" t="s">
        <v>2863</v>
      </c>
      <c r="ES1029" s="2" t="s">
        <v>238</v>
      </c>
      <c r="ET1029" s="2" t="s">
        <v>226</v>
      </c>
      <c r="EU1029" s="4">
        <v>3</v>
      </c>
      <c r="EV1029" s="8">
        <v>126.64</v>
      </c>
      <c r="EW1029" s="4"/>
      <c r="EX1029" s="8"/>
      <c r="EY1029" s="7"/>
      <c r="EZ1029" s="7"/>
      <c r="FA1029" s="2" t="s">
        <v>239</v>
      </c>
      <c r="FB1029" s="2" t="s">
        <v>223</v>
      </c>
      <c r="FC1029" s="2" t="s">
        <v>2520</v>
      </c>
      <c r="FD1029" s="2" t="s">
        <v>990</v>
      </c>
      <c r="FE1029" s="2" t="s">
        <v>238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239</v>
      </c>
      <c r="FN1029" s="2" t="s">
        <v>223</v>
      </c>
      <c r="FO1029" s="2" t="s">
        <v>2862</v>
      </c>
      <c r="FP1029" s="2" t="s">
        <v>226</v>
      </c>
      <c r="FQ1029" s="2" t="s">
        <v>238</v>
      </c>
      <c r="FR1029" s="2" t="s">
        <v>226</v>
      </c>
      <c r="FS1029" s="4">
        <v>10</v>
      </c>
      <c r="FT1029" s="8">
        <v>364.92</v>
      </c>
      <c r="FU1029" s="4"/>
      <c r="FV1029" s="8"/>
      <c r="FW1029" s="7"/>
      <c r="FX1029" s="7"/>
      <c r="FY1029" s="2" t="s">
        <v>239</v>
      </c>
      <c r="FZ1029" s="2" t="s">
        <v>223</v>
      </c>
      <c r="GA1029" s="2" t="s">
        <v>2893</v>
      </c>
      <c r="GB1029" s="2" t="s">
        <v>792</v>
      </c>
      <c r="GC1029" s="2" t="s">
        <v>238</v>
      </c>
      <c r="GD1029" s="2" t="s">
        <v>226</v>
      </c>
      <c r="GE1029" s="4"/>
      <c r="GF1029" s="8"/>
      <c r="GG1029" s="4"/>
      <c r="GH1029" s="8"/>
      <c r="GI1029" s="7"/>
      <c r="GJ1029" s="7"/>
      <c r="GK1029" s="2" t="s">
        <v>252</v>
      </c>
      <c r="GL1029" s="2" t="s">
        <v>223</v>
      </c>
      <c r="GM1029" s="2" t="s">
        <v>226</v>
      </c>
      <c r="GN1029" s="2" t="s">
        <v>226</v>
      </c>
      <c r="GO1029" s="2" t="s">
        <v>238</v>
      </c>
      <c r="GP1029" s="2" t="s">
        <v>226</v>
      </c>
      <c r="GQ1029" s="4">
        <v>2</v>
      </c>
      <c r="GR1029" s="8">
        <v>72.54</v>
      </c>
      <c r="GS1029" s="4"/>
      <c r="GT1029" s="8"/>
      <c r="GU1029" s="7"/>
      <c r="GV1029" s="7"/>
      <c r="GW1029" s="2" t="s">
        <v>239</v>
      </c>
      <c r="GX1029" s="2" t="s">
        <v>223</v>
      </c>
      <c r="GY1029" s="2" t="s">
        <v>921</v>
      </c>
      <c r="GZ1029" s="2" t="s">
        <v>2812</v>
      </c>
      <c r="HA1029" s="2" t="s">
        <v>238</v>
      </c>
      <c r="HB1029" s="2" t="s">
        <v>226</v>
      </c>
      <c r="HC1029" s="4"/>
      <c r="HD1029" s="8"/>
      <c r="HE1029" s="4"/>
      <c r="HF1029" s="8"/>
      <c r="HG1029" s="7"/>
      <c r="HH1029" s="7"/>
      <c r="HI1029" s="2" t="s">
        <v>239</v>
      </c>
      <c r="HJ1029" s="2" t="s">
        <v>223</v>
      </c>
      <c r="HK1029" s="2" t="s">
        <v>1316</v>
      </c>
      <c r="HL1029" s="2" t="s">
        <v>226</v>
      </c>
      <c r="HM1029" s="2" t="s">
        <v>238</v>
      </c>
      <c r="HN1029" s="2" t="s">
        <v>226</v>
      </c>
      <c r="HO1029" s="4"/>
      <c r="HP1029" s="8"/>
      <c r="HQ1029" s="4"/>
      <c r="HR1029" s="8"/>
      <c r="HS1029" s="7"/>
      <c r="HT1029" s="7"/>
      <c r="HU1029" s="2" t="s">
        <v>236</v>
      </c>
      <c r="HV1029" s="2" t="s">
        <v>223</v>
      </c>
      <c r="HW1029" s="2" t="s">
        <v>226</v>
      </c>
      <c r="HX1029" s="2" t="s">
        <v>226</v>
      </c>
      <c r="HY1029" s="2" t="s">
        <v>238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252</v>
      </c>
      <c r="IH1029" s="2" t="s">
        <v>223</v>
      </c>
      <c r="II1029" s="2" t="s">
        <v>226</v>
      </c>
      <c r="IJ1029" s="2" t="s">
        <v>226</v>
      </c>
      <c r="IK1029" s="2" t="s">
        <v>238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448</v>
      </c>
      <c r="IT1029" s="2" t="s">
        <v>223</v>
      </c>
      <c r="IU1029" s="2" t="s">
        <v>226</v>
      </c>
      <c r="IV1029" s="2" t="s">
        <v>226</v>
      </c>
      <c r="IW1029" s="2" t="s">
        <v>238</v>
      </c>
      <c r="IX1029" s="2" t="s">
        <v>226</v>
      </c>
      <c r="IY1029" s="4"/>
      <c r="IZ1029" s="8"/>
      <c r="JA1029" s="4"/>
      <c r="JB1029" s="8"/>
      <c r="JC1029" s="7"/>
      <c r="JD1029" s="7"/>
      <c r="JE1029" s="2" t="s">
        <v>448</v>
      </c>
      <c r="JF1029" s="2" t="s">
        <v>223</v>
      </c>
      <c r="JG1029" s="2" t="s">
        <v>226</v>
      </c>
      <c r="JH1029" s="2" t="s">
        <v>226</v>
      </c>
      <c r="JI1029" s="2" t="s">
        <v>238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252</v>
      </c>
      <c r="JR1029" s="2" t="s">
        <v>223</v>
      </c>
      <c r="JS1029" s="2" t="s">
        <v>226</v>
      </c>
      <c r="JT1029" s="2" t="s">
        <v>226</v>
      </c>
      <c r="JU1029" s="2" t="s">
        <v>238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236</v>
      </c>
      <c r="KD1029" s="2" t="s">
        <v>223</v>
      </c>
      <c r="KE1029" s="2" t="s">
        <v>226</v>
      </c>
      <c r="KF1029" s="2" t="s">
        <v>226</v>
      </c>
      <c r="KG1029" s="2" t="s">
        <v>238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252</v>
      </c>
      <c r="KP1029" s="2" t="s">
        <v>223</v>
      </c>
      <c r="KQ1029" s="2" t="s">
        <v>226</v>
      </c>
      <c r="KR1029" s="2" t="s">
        <v>226</v>
      </c>
      <c r="KS1029" s="2" t="s">
        <v>238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252</v>
      </c>
      <c r="LB1029" s="2" t="s">
        <v>223</v>
      </c>
      <c r="LC1029" s="2" t="s">
        <v>226</v>
      </c>
      <c r="LD1029" s="2" t="s">
        <v>226</v>
      </c>
      <c r="LE1029" s="2" t="s">
        <v>238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252</v>
      </c>
      <c r="LN1029" s="2" t="s">
        <v>223</v>
      </c>
      <c r="LO1029" s="2" t="s">
        <v>226</v>
      </c>
      <c r="LP1029" s="2" t="s">
        <v>226</v>
      </c>
      <c r="LQ1029" s="2" t="s">
        <v>238</v>
      </c>
      <c r="LR1029" s="2" t="s">
        <v>226</v>
      </c>
      <c r="LS1029" s="4"/>
      <c r="LT1029" s="8"/>
      <c r="LU1029" s="4"/>
      <c r="LV1029" s="8"/>
      <c r="LW1029" s="7"/>
      <c r="LX1029" s="7"/>
      <c r="LY1029" s="2" t="s">
        <v>226</v>
      </c>
      <c r="LZ1029" s="2" t="s">
        <v>226</v>
      </c>
      <c r="MA1029" s="2" t="s">
        <v>226</v>
      </c>
      <c r="MB1029" s="2" t="s">
        <v>226</v>
      </c>
      <c r="MC1029" s="2" t="s">
        <v>226</v>
      </c>
      <c r="MD1029" s="2" t="s">
        <v>226</v>
      </c>
      <c r="ME1029" s="4"/>
      <c r="MF1029" s="8"/>
      <c r="MG1029" s="4"/>
      <c r="MH1029" s="8"/>
      <c r="MI1029" s="7"/>
      <c r="MJ1029" s="7"/>
      <c r="MK1029" s="2" t="s">
        <v>226</v>
      </c>
      <c r="ML1029" s="2" t="s">
        <v>226</v>
      </c>
      <c r="MM1029" s="2" t="s">
        <v>226</v>
      </c>
      <c r="MN1029" s="2" t="s">
        <v>226</v>
      </c>
      <c r="MO1029" s="2" t="s">
        <v>226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236</v>
      </c>
      <c r="MX1029" s="2" t="s">
        <v>223</v>
      </c>
      <c r="MY1029" s="2" t="s">
        <v>226</v>
      </c>
      <c r="MZ1029" s="2" t="s">
        <v>226</v>
      </c>
      <c r="NA1029" s="2" t="s">
        <v>238</v>
      </c>
      <c r="NB1029" s="2" t="s">
        <v>226</v>
      </c>
      <c r="NC1029" s="4"/>
      <c r="ND1029" s="8"/>
      <c r="NE1029" s="4"/>
      <c r="NF1029" s="8"/>
      <c r="NG1029" s="7"/>
      <c r="NH1029" s="7"/>
      <c r="NI1029" s="2" t="s">
        <v>236</v>
      </c>
      <c r="NJ1029" s="2" t="s">
        <v>223</v>
      </c>
      <c r="NK1029" s="2" t="s">
        <v>226</v>
      </c>
      <c r="NL1029" s="2" t="s">
        <v>226</v>
      </c>
      <c r="NM1029" s="2" t="s">
        <v>238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239</v>
      </c>
      <c r="NV1029" s="2" t="s">
        <v>237</v>
      </c>
      <c r="NW1029" s="2" t="s">
        <v>714</v>
      </c>
      <c r="NX1029" s="2" t="s">
        <v>226</v>
      </c>
      <c r="NY1029" s="2" t="s">
        <v>238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252</v>
      </c>
      <c r="OH1029" s="2" t="s">
        <v>223</v>
      </c>
      <c r="OI1029" s="2" t="s">
        <v>226</v>
      </c>
      <c r="OJ1029" s="2" t="s">
        <v>226</v>
      </c>
      <c r="OK1029" s="2" t="s">
        <v>238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252</v>
      </c>
      <c r="OT1029" s="2" t="s">
        <v>223</v>
      </c>
      <c r="OU1029" s="2" t="s">
        <v>226</v>
      </c>
      <c r="OV1029" s="2" t="s">
        <v>226</v>
      </c>
      <c r="OW1029" s="2" t="s">
        <v>238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236</v>
      </c>
      <c r="PF1029" s="2" t="s">
        <v>223</v>
      </c>
      <c r="PG1029" s="2" t="s">
        <v>226</v>
      </c>
      <c r="PH1029" s="2" t="s">
        <v>226</v>
      </c>
      <c r="PI1029" s="2" t="s">
        <v>238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226</v>
      </c>
      <c r="PR1029" s="2" t="s">
        <v>226</v>
      </c>
      <c r="PS1029" s="2" t="s">
        <v>226</v>
      </c>
      <c r="PT1029" s="2" t="s">
        <v>226</v>
      </c>
      <c r="PU1029" s="2" t="s">
        <v>226</v>
      </c>
      <c r="PV1029" s="2" t="s">
        <v>226</v>
      </c>
      <c r="PW1029" s="4"/>
      <c r="PX1029" s="8"/>
      <c r="PY1029" s="4"/>
      <c r="PZ1029" s="8"/>
      <c r="QA1029" s="7"/>
      <c r="QB1029" s="7"/>
      <c r="QC1029" s="2" t="s">
        <v>226</v>
      </c>
      <c r="QD1029" s="2" t="s">
        <v>226</v>
      </c>
      <c r="QE1029" s="2" t="s">
        <v>226</v>
      </c>
      <c r="QF1029" s="2" t="s">
        <v>226</v>
      </c>
      <c r="QG1029" s="2" t="s">
        <v>226</v>
      </c>
      <c r="QH1029" s="2" t="s">
        <v>226</v>
      </c>
      <c r="QI1029" s="4"/>
      <c r="QJ1029" s="8"/>
      <c r="QK1029" s="4"/>
      <c r="QL1029" s="8"/>
      <c r="QM1029" s="7"/>
      <c r="QN1029" s="7"/>
      <c r="QO1029" s="2" t="s">
        <v>226</v>
      </c>
      <c r="QP1029" s="2" t="s">
        <v>226</v>
      </c>
      <c r="QQ1029" s="2" t="s">
        <v>226</v>
      </c>
      <c r="QR1029" s="2" t="s">
        <v>226</v>
      </c>
      <c r="QS1029" s="2" t="s">
        <v>226</v>
      </c>
      <c r="QT1029" s="2" t="s">
        <v>226</v>
      </c>
      <c r="QU1029" s="4"/>
      <c r="QV1029" s="8"/>
      <c r="QW1029" s="4"/>
      <c r="QX1029" s="8"/>
      <c r="QY1029" s="7"/>
      <c r="QZ1029" s="7"/>
      <c r="RA1029" s="2" t="s">
        <v>266</v>
      </c>
      <c r="RB1029" s="2" t="s">
        <v>223</v>
      </c>
      <c r="RC1029" s="2" t="s">
        <v>226</v>
      </c>
      <c r="RD1029" s="2" t="s">
        <v>226</v>
      </c>
      <c r="RE1029" s="2" t="s">
        <v>238</v>
      </c>
      <c r="RF1029" s="2" t="s">
        <v>226</v>
      </c>
      <c r="RG1029" s="4"/>
      <c r="RH1029" s="8"/>
      <c r="RI1029" s="4"/>
      <c r="RJ1029" s="8"/>
      <c r="RK1029" s="7"/>
      <c r="RL1029" s="7"/>
      <c r="RM1029" s="2" t="s">
        <v>252</v>
      </c>
      <c r="RN1029" s="2" t="s">
        <v>223</v>
      </c>
      <c r="RO1029" s="2" t="s">
        <v>226</v>
      </c>
      <c r="RP1029" s="2" t="s">
        <v>226</v>
      </c>
      <c r="RQ1029" s="2" t="s">
        <v>238</v>
      </c>
      <c r="RR1029" s="2" t="s">
        <v>226</v>
      </c>
      <c r="RS1029" s="4"/>
      <c r="RT1029" s="8"/>
      <c r="RU1029" s="4"/>
      <c r="RV1029" s="8"/>
      <c r="RW1029" s="7"/>
      <c r="RX1029" s="7"/>
      <c r="RY1029" s="2" t="s">
        <v>226</v>
      </c>
      <c r="RZ1029" s="2" t="s">
        <v>226</v>
      </c>
      <c r="SA1029" s="2" t="s">
        <v>226</v>
      </c>
      <c r="SB1029" s="2" t="s">
        <v>226</v>
      </c>
      <c r="SC1029" s="2" t="s">
        <v>226</v>
      </c>
      <c r="SD1029" s="2" t="s">
        <v>226</v>
      </c>
      <c r="SE1029" s="4">
        <v>164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>
        <v>150</v>
      </c>
      <c r="TY1029" s="4"/>
      <c r="TZ1029" s="4"/>
      <c r="UA1029" s="4"/>
      <c r="UB1029" s="4"/>
      <c r="UC1029" s="4"/>
      <c r="UD1029" s="4"/>
      <c r="UE1029" s="4"/>
      <c r="UF1029" s="4"/>
      <c r="UG1029" s="4"/>
      <c r="UH1029" s="4">
        <v>500</v>
      </c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</row>
    <row r="1030">
      <c r="A1030" s="2" t="s">
        <v>5835</v>
      </c>
      <c r="B1030" s="2" t="s">
        <v>577</v>
      </c>
      <c r="C1030" s="2" t="s">
        <v>5819</v>
      </c>
      <c r="D1030" s="2" t="s">
        <v>215</v>
      </c>
      <c r="E1030" s="2" t="s">
        <v>216</v>
      </c>
      <c r="F1030" s="2" t="s">
        <v>5830</v>
      </c>
      <c r="G1030" s="2" t="s">
        <v>3850</v>
      </c>
      <c r="H1030" s="2" t="s">
        <v>5831</v>
      </c>
      <c r="I1030" s="2" t="s">
        <v>5832</v>
      </c>
      <c r="J1030" s="2" t="s">
        <v>221</v>
      </c>
      <c r="K1030" s="2" t="s">
        <v>583</v>
      </c>
      <c r="L1030" s="3">
        <v>38.09</v>
      </c>
      <c r="M1030" s="3">
        <v>39.99</v>
      </c>
      <c r="N1030" s="3">
        <v>79.99</v>
      </c>
      <c r="O1030" s="2" t="s">
        <v>223</v>
      </c>
      <c r="P1030" s="2" t="s">
        <v>224</v>
      </c>
      <c r="Q1030" s="2" t="s">
        <v>225</v>
      </c>
      <c r="R1030" s="2" t="s">
        <v>226</v>
      </c>
      <c r="S1030" s="2" t="s">
        <v>5833</v>
      </c>
      <c r="T1030" s="2" t="s">
        <v>969</v>
      </c>
      <c r="U1030" s="2" t="s">
        <v>371</v>
      </c>
      <c r="V1030" s="2" t="s">
        <v>230</v>
      </c>
      <c r="W1030" s="2" t="s">
        <v>231</v>
      </c>
      <c r="X1030" s="2" t="s">
        <v>226</v>
      </c>
      <c r="Y1030" s="2" t="s">
        <v>2862</v>
      </c>
      <c r="Z1030" s="4">
        <v>274</v>
      </c>
      <c r="AA1030" s="4">
        <f>=ROUNDDOWN(18.2666666666667,0)</f>
      </c>
      <c r="AB1030" s="5">
        <v>15</v>
      </c>
      <c r="AC1030" s="2" t="s">
        <v>973</v>
      </c>
      <c r="AD1030" s="4">
        <v>150</v>
      </c>
      <c r="AE1030" s="4">
        <v>250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226</v>
      </c>
      <c r="AM1030" s="4"/>
      <c r="AN1030" s="4"/>
      <c r="AO1030" s="7">
        <v>0</v>
      </c>
      <c r="AP1030" s="4">
        <v>155</v>
      </c>
      <c r="AQ1030" s="8">
        <v>7565.59</v>
      </c>
      <c r="AR1030" s="4"/>
      <c r="AS1030" s="8"/>
      <c r="AT1030" s="7"/>
      <c r="AU1030" s="7"/>
      <c r="AV1030" s="4" t="s">
        <v>226</v>
      </c>
      <c r="AW1030" s="8" t="s">
        <v>226</v>
      </c>
      <c r="AX1030" s="4" t="s">
        <v>226</v>
      </c>
      <c r="AY1030" s="8" t="s">
        <v>226</v>
      </c>
      <c r="AZ1030" s="7" t="s">
        <v>226</v>
      </c>
      <c r="BA1030" s="7" t="s">
        <v>226</v>
      </c>
      <c r="BB1030" s="7">
        <v>0.461</v>
      </c>
      <c r="BC1030" s="4" t="s">
        <v>226</v>
      </c>
      <c r="BD1030" s="8" t="s">
        <v>226</v>
      </c>
      <c r="BE1030" s="4" t="s">
        <v>226</v>
      </c>
      <c r="BF1030" s="8" t="s">
        <v>226</v>
      </c>
      <c r="BG1030" s="7" t="s">
        <v>226</v>
      </c>
      <c r="BH1030" s="7" t="s">
        <v>226</v>
      </c>
      <c r="BI1030" s="7" t="s">
        <v>226</v>
      </c>
      <c r="BJ1030" s="4">
        <v>155</v>
      </c>
      <c r="BK1030" s="8">
        <v>7565.59</v>
      </c>
      <c r="BL1030" s="2" t="s">
        <v>1309</v>
      </c>
      <c r="BM1030" s="7">
        <v>1</v>
      </c>
      <c r="BN1030" s="7">
        <v>1</v>
      </c>
      <c r="BO1030" s="4">
        <v>69</v>
      </c>
      <c r="BP1030" s="8">
        <v>3498.99</v>
      </c>
      <c r="BQ1030" s="4"/>
      <c r="BR1030" s="8"/>
      <c r="BS1030" s="7"/>
      <c r="BT1030" s="7"/>
      <c r="BU1030" s="2" t="s">
        <v>239</v>
      </c>
      <c r="BV1030" s="2" t="s">
        <v>223</v>
      </c>
      <c r="BW1030" s="2" t="s">
        <v>226</v>
      </c>
      <c r="BX1030" s="2" t="s">
        <v>1749</v>
      </c>
      <c r="BY1030" s="2" t="s">
        <v>238</v>
      </c>
      <c r="BZ1030" s="2" t="s">
        <v>226</v>
      </c>
      <c r="CA1030" s="4">
        <v>5</v>
      </c>
      <c r="CB1030" s="8">
        <v>233.8</v>
      </c>
      <c r="CC1030" s="4"/>
      <c r="CD1030" s="8"/>
      <c r="CE1030" s="7"/>
      <c r="CF1030" s="7"/>
      <c r="CG1030" s="2" t="s">
        <v>239</v>
      </c>
      <c r="CH1030" s="2" t="s">
        <v>223</v>
      </c>
      <c r="CI1030" s="2" t="s">
        <v>3060</v>
      </c>
      <c r="CJ1030" s="2" t="s">
        <v>3114</v>
      </c>
      <c r="CK1030" s="2" t="s">
        <v>238</v>
      </c>
      <c r="CL1030" s="2" t="s">
        <v>226</v>
      </c>
      <c r="CM1030" s="4">
        <v>51</v>
      </c>
      <c r="CN1030" s="8">
        <v>2462.79</v>
      </c>
      <c r="CO1030" s="4"/>
      <c r="CP1030" s="8"/>
      <c r="CQ1030" s="7"/>
      <c r="CR1030" s="7"/>
      <c r="CS1030" s="2" t="s">
        <v>239</v>
      </c>
      <c r="CT1030" s="2" t="s">
        <v>223</v>
      </c>
      <c r="CU1030" s="2" t="s">
        <v>2862</v>
      </c>
      <c r="CV1030" s="2" t="s">
        <v>2760</v>
      </c>
      <c r="CW1030" s="2" t="s">
        <v>238</v>
      </c>
      <c r="CX1030" s="2" t="s">
        <v>226</v>
      </c>
      <c r="CY1030" s="4"/>
      <c r="CZ1030" s="8"/>
      <c r="DA1030" s="4"/>
      <c r="DB1030" s="8"/>
      <c r="DC1030" s="7"/>
      <c r="DD1030" s="7"/>
      <c r="DE1030" s="2" t="s">
        <v>239</v>
      </c>
      <c r="DF1030" s="2" t="s">
        <v>223</v>
      </c>
      <c r="DG1030" s="2" t="s">
        <v>878</v>
      </c>
      <c r="DH1030" s="2" t="s">
        <v>226</v>
      </c>
      <c r="DI1030" s="2" t="s">
        <v>238</v>
      </c>
      <c r="DJ1030" s="2" t="s">
        <v>226</v>
      </c>
      <c r="DK1030" s="4">
        <v>13</v>
      </c>
      <c r="DL1030" s="8">
        <v>555.41</v>
      </c>
      <c r="DM1030" s="4"/>
      <c r="DN1030" s="8"/>
      <c r="DO1030" s="7"/>
      <c r="DP1030" s="7"/>
      <c r="DQ1030" s="2" t="s">
        <v>239</v>
      </c>
      <c r="DR1030" s="2" t="s">
        <v>223</v>
      </c>
      <c r="DS1030" s="2" t="s">
        <v>4593</v>
      </c>
      <c r="DT1030" s="2" t="s">
        <v>4592</v>
      </c>
      <c r="DU1030" s="2" t="s">
        <v>238</v>
      </c>
      <c r="DV1030" s="2" t="s">
        <v>226</v>
      </c>
      <c r="DW1030" s="4">
        <v>5</v>
      </c>
      <c r="DX1030" s="8">
        <v>223.65</v>
      </c>
      <c r="DY1030" s="4"/>
      <c r="DZ1030" s="8"/>
      <c r="EA1030" s="7"/>
      <c r="EB1030" s="7"/>
      <c r="EC1030" s="2" t="s">
        <v>239</v>
      </c>
      <c r="ED1030" s="2" t="s">
        <v>223</v>
      </c>
      <c r="EE1030" s="2" t="s">
        <v>806</v>
      </c>
      <c r="EF1030" s="2" t="s">
        <v>708</v>
      </c>
      <c r="EG1030" s="2" t="s">
        <v>238</v>
      </c>
      <c r="EH1030" s="2" t="s">
        <v>226</v>
      </c>
      <c r="EI1030" s="4">
        <v>9</v>
      </c>
      <c r="EJ1030" s="8">
        <v>410.13</v>
      </c>
      <c r="EK1030" s="4"/>
      <c r="EL1030" s="8"/>
      <c r="EM1030" s="7"/>
      <c r="EN1030" s="7"/>
      <c r="EO1030" s="2" t="s">
        <v>239</v>
      </c>
      <c r="EP1030" s="2" t="s">
        <v>223</v>
      </c>
      <c r="EQ1030" s="2" t="s">
        <v>2862</v>
      </c>
      <c r="ER1030" s="2" t="s">
        <v>2885</v>
      </c>
      <c r="ES1030" s="2" t="s">
        <v>238</v>
      </c>
      <c r="ET1030" s="2" t="s">
        <v>226</v>
      </c>
      <c r="EU1030" s="4"/>
      <c r="EV1030" s="8"/>
      <c r="EW1030" s="4"/>
      <c r="EX1030" s="8"/>
      <c r="EY1030" s="7"/>
      <c r="EZ1030" s="7"/>
      <c r="FA1030" s="2" t="s">
        <v>239</v>
      </c>
      <c r="FB1030" s="2" t="s">
        <v>223</v>
      </c>
      <c r="FC1030" s="2" t="s">
        <v>2520</v>
      </c>
      <c r="FD1030" s="2" t="s">
        <v>921</v>
      </c>
      <c r="FE1030" s="2" t="s">
        <v>238</v>
      </c>
      <c r="FF1030" s="2" t="s">
        <v>226</v>
      </c>
      <c r="FG1030" s="4"/>
      <c r="FH1030" s="8"/>
      <c r="FI1030" s="4"/>
      <c r="FJ1030" s="8"/>
      <c r="FK1030" s="7"/>
      <c r="FL1030" s="7"/>
      <c r="FM1030" s="2" t="s">
        <v>239</v>
      </c>
      <c r="FN1030" s="2" t="s">
        <v>223</v>
      </c>
      <c r="FO1030" s="2" t="s">
        <v>2862</v>
      </c>
      <c r="FP1030" s="2" t="s">
        <v>1320</v>
      </c>
      <c r="FQ1030" s="2" t="s">
        <v>238</v>
      </c>
      <c r="FR1030" s="2" t="s">
        <v>226</v>
      </c>
      <c r="FS1030" s="4">
        <v>3</v>
      </c>
      <c r="FT1030" s="8">
        <v>180.82</v>
      </c>
      <c r="FU1030" s="4"/>
      <c r="FV1030" s="8"/>
      <c r="FW1030" s="7"/>
      <c r="FX1030" s="7"/>
      <c r="FY1030" s="2" t="s">
        <v>239</v>
      </c>
      <c r="FZ1030" s="2" t="s">
        <v>223</v>
      </c>
      <c r="GA1030" s="2" t="s">
        <v>2893</v>
      </c>
      <c r="GB1030" s="2" t="s">
        <v>3226</v>
      </c>
      <c r="GC1030" s="2" t="s">
        <v>238</v>
      </c>
      <c r="GD1030" s="2" t="s">
        <v>226</v>
      </c>
      <c r="GE1030" s="4"/>
      <c r="GF1030" s="8"/>
      <c r="GG1030" s="4"/>
      <c r="GH1030" s="8"/>
      <c r="GI1030" s="7"/>
      <c r="GJ1030" s="7"/>
      <c r="GK1030" s="2" t="s">
        <v>252</v>
      </c>
      <c r="GL1030" s="2" t="s">
        <v>223</v>
      </c>
      <c r="GM1030" s="2" t="s">
        <v>226</v>
      </c>
      <c r="GN1030" s="2" t="s">
        <v>226</v>
      </c>
      <c r="GO1030" s="2" t="s">
        <v>238</v>
      </c>
      <c r="GP1030" s="2" t="s">
        <v>226</v>
      </c>
      <c r="GQ1030" s="4"/>
      <c r="GR1030" s="8"/>
      <c r="GS1030" s="4"/>
      <c r="GT1030" s="8"/>
      <c r="GU1030" s="7"/>
      <c r="GV1030" s="7"/>
      <c r="GW1030" s="2" t="s">
        <v>239</v>
      </c>
      <c r="GX1030" s="2" t="s">
        <v>223</v>
      </c>
      <c r="GY1030" s="2" t="s">
        <v>921</v>
      </c>
      <c r="GZ1030" s="2" t="s">
        <v>226</v>
      </c>
      <c r="HA1030" s="2" t="s">
        <v>238</v>
      </c>
      <c r="HB1030" s="2" t="s">
        <v>226</v>
      </c>
      <c r="HC1030" s="4"/>
      <c r="HD1030" s="8"/>
      <c r="HE1030" s="4"/>
      <c r="HF1030" s="8"/>
      <c r="HG1030" s="7"/>
      <c r="HH1030" s="7"/>
      <c r="HI1030" s="2" t="s">
        <v>239</v>
      </c>
      <c r="HJ1030" s="2" t="s">
        <v>223</v>
      </c>
      <c r="HK1030" s="2" t="s">
        <v>1316</v>
      </c>
      <c r="HL1030" s="2" t="s">
        <v>226</v>
      </c>
      <c r="HM1030" s="2" t="s">
        <v>238</v>
      </c>
      <c r="HN1030" s="2" t="s">
        <v>226</v>
      </c>
      <c r="HO1030" s="4"/>
      <c r="HP1030" s="8"/>
      <c r="HQ1030" s="4"/>
      <c r="HR1030" s="8"/>
      <c r="HS1030" s="7"/>
      <c r="HT1030" s="7"/>
      <c r="HU1030" s="2" t="s">
        <v>236</v>
      </c>
      <c r="HV1030" s="2" t="s">
        <v>223</v>
      </c>
      <c r="HW1030" s="2" t="s">
        <v>226</v>
      </c>
      <c r="HX1030" s="2" t="s">
        <v>226</v>
      </c>
      <c r="HY1030" s="2" t="s">
        <v>238</v>
      </c>
      <c r="HZ1030" s="2" t="s">
        <v>226</v>
      </c>
      <c r="IA1030" s="4"/>
      <c r="IB1030" s="8"/>
      <c r="IC1030" s="4"/>
      <c r="ID1030" s="8"/>
      <c r="IE1030" s="7"/>
      <c r="IF1030" s="7"/>
      <c r="IG1030" s="2" t="s">
        <v>252</v>
      </c>
      <c r="IH1030" s="2" t="s">
        <v>223</v>
      </c>
      <c r="II1030" s="2" t="s">
        <v>226</v>
      </c>
      <c r="IJ1030" s="2" t="s">
        <v>226</v>
      </c>
      <c r="IK1030" s="2" t="s">
        <v>238</v>
      </c>
      <c r="IL1030" s="2" t="s">
        <v>226</v>
      </c>
      <c r="IM1030" s="4"/>
      <c r="IN1030" s="8"/>
      <c r="IO1030" s="4"/>
      <c r="IP1030" s="8"/>
      <c r="IQ1030" s="7"/>
      <c r="IR1030" s="7"/>
      <c r="IS1030" s="2" t="s">
        <v>448</v>
      </c>
      <c r="IT1030" s="2" t="s">
        <v>223</v>
      </c>
      <c r="IU1030" s="2" t="s">
        <v>226</v>
      </c>
      <c r="IV1030" s="2" t="s">
        <v>226</v>
      </c>
      <c r="IW1030" s="2" t="s">
        <v>238</v>
      </c>
      <c r="IX1030" s="2" t="s">
        <v>226</v>
      </c>
      <c r="IY1030" s="4"/>
      <c r="IZ1030" s="8"/>
      <c r="JA1030" s="4"/>
      <c r="JB1030" s="8"/>
      <c r="JC1030" s="7"/>
      <c r="JD1030" s="7"/>
      <c r="JE1030" s="2" t="s">
        <v>448</v>
      </c>
      <c r="JF1030" s="2" t="s">
        <v>223</v>
      </c>
      <c r="JG1030" s="2" t="s">
        <v>226</v>
      </c>
      <c r="JH1030" s="2" t="s">
        <v>226</v>
      </c>
      <c r="JI1030" s="2" t="s">
        <v>238</v>
      </c>
      <c r="JJ1030" s="2" t="s">
        <v>226</v>
      </c>
      <c r="JK1030" s="4"/>
      <c r="JL1030" s="8"/>
      <c r="JM1030" s="4"/>
      <c r="JN1030" s="8"/>
      <c r="JO1030" s="7"/>
      <c r="JP1030" s="7"/>
      <c r="JQ1030" s="2" t="s">
        <v>252</v>
      </c>
      <c r="JR1030" s="2" t="s">
        <v>223</v>
      </c>
      <c r="JS1030" s="2" t="s">
        <v>226</v>
      </c>
      <c r="JT1030" s="2" t="s">
        <v>226</v>
      </c>
      <c r="JU1030" s="2" t="s">
        <v>238</v>
      </c>
      <c r="JV1030" s="2" t="s">
        <v>226</v>
      </c>
      <c r="JW1030" s="4"/>
      <c r="JX1030" s="8"/>
      <c r="JY1030" s="4"/>
      <c r="JZ1030" s="8"/>
      <c r="KA1030" s="7"/>
      <c r="KB1030" s="7"/>
      <c r="KC1030" s="2" t="s">
        <v>236</v>
      </c>
      <c r="KD1030" s="2" t="s">
        <v>223</v>
      </c>
      <c r="KE1030" s="2" t="s">
        <v>226</v>
      </c>
      <c r="KF1030" s="2" t="s">
        <v>226</v>
      </c>
      <c r="KG1030" s="2" t="s">
        <v>238</v>
      </c>
      <c r="KH1030" s="2" t="s">
        <v>226</v>
      </c>
      <c r="KI1030" s="4"/>
      <c r="KJ1030" s="8"/>
      <c r="KK1030" s="4"/>
      <c r="KL1030" s="8"/>
      <c r="KM1030" s="7"/>
      <c r="KN1030" s="7"/>
      <c r="KO1030" s="2" t="s">
        <v>252</v>
      </c>
      <c r="KP1030" s="2" t="s">
        <v>223</v>
      </c>
      <c r="KQ1030" s="2" t="s">
        <v>226</v>
      </c>
      <c r="KR1030" s="2" t="s">
        <v>226</v>
      </c>
      <c r="KS1030" s="2" t="s">
        <v>238</v>
      </c>
      <c r="KT1030" s="2" t="s">
        <v>226</v>
      </c>
      <c r="KU1030" s="4"/>
      <c r="KV1030" s="8"/>
      <c r="KW1030" s="4"/>
      <c r="KX1030" s="8"/>
      <c r="KY1030" s="7"/>
      <c r="KZ1030" s="7"/>
      <c r="LA1030" s="2" t="s">
        <v>252</v>
      </c>
      <c r="LB1030" s="2" t="s">
        <v>223</v>
      </c>
      <c r="LC1030" s="2" t="s">
        <v>226</v>
      </c>
      <c r="LD1030" s="2" t="s">
        <v>226</v>
      </c>
      <c r="LE1030" s="2" t="s">
        <v>238</v>
      </c>
      <c r="LF1030" s="2" t="s">
        <v>226</v>
      </c>
      <c r="LG1030" s="4"/>
      <c r="LH1030" s="8"/>
      <c r="LI1030" s="4"/>
      <c r="LJ1030" s="8"/>
      <c r="LK1030" s="7"/>
      <c r="LL1030" s="7"/>
      <c r="LM1030" s="2" t="s">
        <v>252</v>
      </c>
      <c r="LN1030" s="2" t="s">
        <v>223</v>
      </c>
      <c r="LO1030" s="2" t="s">
        <v>226</v>
      </c>
      <c r="LP1030" s="2" t="s">
        <v>226</v>
      </c>
      <c r="LQ1030" s="2" t="s">
        <v>238</v>
      </c>
      <c r="LR1030" s="2" t="s">
        <v>226</v>
      </c>
      <c r="LS1030" s="4"/>
      <c r="LT1030" s="8"/>
      <c r="LU1030" s="4"/>
      <c r="LV1030" s="8"/>
      <c r="LW1030" s="7"/>
      <c r="LX1030" s="7"/>
      <c r="LY1030" s="2" t="s">
        <v>226</v>
      </c>
      <c r="LZ1030" s="2" t="s">
        <v>226</v>
      </c>
      <c r="MA1030" s="2" t="s">
        <v>226</v>
      </c>
      <c r="MB1030" s="2" t="s">
        <v>226</v>
      </c>
      <c r="MC1030" s="2" t="s">
        <v>226</v>
      </c>
      <c r="MD1030" s="2" t="s">
        <v>226</v>
      </c>
      <c r="ME1030" s="4"/>
      <c r="MF1030" s="8"/>
      <c r="MG1030" s="4"/>
      <c r="MH1030" s="8"/>
      <c r="MI1030" s="7"/>
      <c r="MJ1030" s="7"/>
      <c r="MK1030" s="2" t="s">
        <v>226</v>
      </c>
      <c r="ML1030" s="2" t="s">
        <v>226</v>
      </c>
      <c r="MM1030" s="2" t="s">
        <v>226</v>
      </c>
      <c r="MN1030" s="2" t="s">
        <v>226</v>
      </c>
      <c r="MO1030" s="2" t="s">
        <v>226</v>
      </c>
      <c r="MP1030" s="2" t="s">
        <v>226</v>
      </c>
      <c r="MQ1030" s="4"/>
      <c r="MR1030" s="8"/>
      <c r="MS1030" s="4"/>
      <c r="MT1030" s="8"/>
      <c r="MU1030" s="7"/>
      <c r="MV1030" s="7"/>
      <c r="MW1030" s="2" t="s">
        <v>236</v>
      </c>
      <c r="MX1030" s="2" t="s">
        <v>223</v>
      </c>
      <c r="MY1030" s="2" t="s">
        <v>226</v>
      </c>
      <c r="MZ1030" s="2" t="s">
        <v>226</v>
      </c>
      <c r="NA1030" s="2" t="s">
        <v>238</v>
      </c>
      <c r="NB1030" s="2" t="s">
        <v>226</v>
      </c>
      <c r="NC1030" s="4"/>
      <c r="ND1030" s="8"/>
      <c r="NE1030" s="4"/>
      <c r="NF1030" s="8"/>
      <c r="NG1030" s="7"/>
      <c r="NH1030" s="7"/>
      <c r="NI1030" s="2" t="s">
        <v>236</v>
      </c>
      <c r="NJ1030" s="2" t="s">
        <v>223</v>
      </c>
      <c r="NK1030" s="2" t="s">
        <v>226</v>
      </c>
      <c r="NL1030" s="2" t="s">
        <v>226</v>
      </c>
      <c r="NM1030" s="2" t="s">
        <v>238</v>
      </c>
      <c r="NN1030" s="2" t="s">
        <v>226</v>
      </c>
      <c r="NO1030" s="4"/>
      <c r="NP1030" s="8"/>
      <c r="NQ1030" s="4"/>
      <c r="NR1030" s="8"/>
      <c r="NS1030" s="7"/>
      <c r="NT1030" s="7"/>
      <c r="NU1030" s="2" t="s">
        <v>239</v>
      </c>
      <c r="NV1030" s="2" t="s">
        <v>237</v>
      </c>
      <c r="NW1030" s="2" t="s">
        <v>714</v>
      </c>
      <c r="NX1030" s="2" t="s">
        <v>226</v>
      </c>
      <c r="NY1030" s="2" t="s">
        <v>238</v>
      </c>
      <c r="NZ1030" s="2" t="s">
        <v>226</v>
      </c>
      <c r="OA1030" s="4"/>
      <c r="OB1030" s="8"/>
      <c r="OC1030" s="4"/>
      <c r="OD1030" s="8"/>
      <c r="OE1030" s="7"/>
      <c r="OF1030" s="7"/>
      <c r="OG1030" s="2" t="s">
        <v>252</v>
      </c>
      <c r="OH1030" s="2" t="s">
        <v>223</v>
      </c>
      <c r="OI1030" s="2" t="s">
        <v>226</v>
      </c>
      <c r="OJ1030" s="2" t="s">
        <v>226</v>
      </c>
      <c r="OK1030" s="2" t="s">
        <v>238</v>
      </c>
      <c r="OL1030" s="2" t="s">
        <v>226</v>
      </c>
      <c r="OM1030" s="4"/>
      <c r="ON1030" s="8"/>
      <c r="OO1030" s="4"/>
      <c r="OP1030" s="8"/>
      <c r="OQ1030" s="7"/>
      <c r="OR1030" s="7"/>
      <c r="OS1030" s="2" t="s">
        <v>252</v>
      </c>
      <c r="OT1030" s="2" t="s">
        <v>223</v>
      </c>
      <c r="OU1030" s="2" t="s">
        <v>226</v>
      </c>
      <c r="OV1030" s="2" t="s">
        <v>226</v>
      </c>
      <c r="OW1030" s="2" t="s">
        <v>238</v>
      </c>
      <c r="OX1030" s="2" t="s">
        <v>226</v>
      </c>
      <c r="OY1030" s="4"/>
      <c r="OZ1030" s="8"/>
      <c r="PA1030" s="4"/>
      <c r="PB1030" s="8"/>
      <c r="PC1030" s="7"/>
      <c r="PD1030" s="7"/>
      <c r="PE1030" s="2" t="s">
        <v>236</v>
      </c>
      <c r="PF1030" s="2" t="s">
        <v>223</v>
      </c>
      <c r="PG1030" s="2" t="s">
        <v>226</v>
      </c>
      <c r="PH1030" s="2" t="s">
        <v>226</v>
      </c>
      <c r="PI1030" s="2" t="s">
        <v>238</v>
      </c>
      <c r="PJ1030" s="2" t="s">
        <v>226</v>
      </c>
      <c r="PK1030" s="4"/>
      <c r="PL1030" s="8"/>
      <c r="PM1030" s="4"/>
      <c r="PN1030" s="8"/>
      <c r="PO1030" s="7"/>
      <c r="PP1030" s="7"/>
      <c r="PQ1030" s="2" t="s">
        <v>226</v>
      </c>
      <c r="PR1030" s="2" t="s">
        <v>226</v>
      </c>
      <c r="PS1030" s="2" t="s">
        <v>226</v>
      </c>
      <c r="PT1030" s="2" t="s">
        <v>226</v>
      </c>
      <c r="PU1030" s="2" t="s">
        <v>226</v>
      </c>
      <c r="PV1030" s="2" t="s">
        <v>226</v>
      </c>
      <c r="PW1030" s="4"/>
      <c r="PX1030" s="8"/>
      <c r="PY1030" s="4"/>
      <c r="PZ1030" s="8"/>
      <c r="QA1030" s="7"/>
      <c r="QB1030" s="7"/>
      <c r="QC1030" s="2" t="s">
        <v>226</v>
      </c>
      <c r="QD1030" s="2" t="s">
        <v>226</v>
      </c>
      <c r="QE1030" s="2" t="s">
        <v>226</v>
      </c>
      <c r="QF1030" s="2" t="s">
        <v>226</v>
      </c>
      <c r="QG1030" s="2" t="s">
        <v>226</v>
      </c>
      <c r="QH1030" s="2" t="s">
        <v>226</v>
      </c>
      <c r="QI1030" s="4"/>
      <c r="QJ1030" s="8"/>
      <c r="QK1030" s="4"/>
      <c r="QL1030" s="8"/>
      <c r="QM1030" s="7"/>
      <c r="QN1030" s="7"/>
      <c r="QO1030" s="2" t="s">
        <v>226</v>
      </c>
      <c r="QP1030" s="2" t="s">
        <v>226</v>
      </c>
      <c r="QQ1030" s="2" t="s">
        <v>226</v>
      </c>
      <c r="QR1030" s="2" t="s">
        <v>226</v>
      </c>
      <c r="QS1030" s="2" t="s">
        <v>226</v>
      </c>
      <c r="QT1030" s="2" t="s">
        <v>226</v>
      </c>
      <c r="QU1030" s="4"/>
      <c r="QV1030" s="8"/>
      <c r="QW1030" s="4"/>
      <c r="QX1030" s="8"/>
      <c r="QY1030" s="7"/>
      <c r="QZ1030" s="7"/>
      <c r="RA1030" s="2" t="s">
        <v>266</v>
      </c>
      <c r="RB1030" s="2" t="s">
        <v>223</v>
      </c>
      <c r="RC1030" s="2" t="s">
        <v>226</v>
      </c>
      <c r="RD1030" s="2" t="s">
        <v>226</v>
      </c>
      <c r="RE1030" s="2" t="s">
        <v>238</v>
      </c>
      <c r="RF1030" s="2" t="s">
        <v>226</v>
      </c>
      <c r="RG1030" s="4"/>
      <c r="RH1030" s="8"/>
      <c r="RI1030" s="4"/>
      <c r="RJ1030" s="8"/>
      <c r="RK1030" s="7"/>
      <c r="RL1030" s="7"/>
      <c r="RM1030" s="2" t="s">
        <v>252</v>
      </c>
      <c r="RN1030" s="2" t="s">
        <v>223</v>
      </c>
      <c r="RO1030" s="2" t="s">
        <v>226</v>
      </c>
      <c r="RP1030" s="2" t="s">
        <v>226</v>
      </c>
      <c r="RQ1030" s="2" t="s">
        <v>238</v>
      </c>
      <c r="RR1030" s="2" t="s">
        <v>226</v>
      </c>
      <c r="RS1030" s="4"/>
      <c r="RT1030" s="8"/>
      <c r="RU1030" s="4"/>
      <c r="RV1030" s="8"/>
      <c r="RW1030" s="7"/>
      <c r="RX1030" s="7"/>
      <c r="RY1030" s="2" t="s">
        <v>226</v>
      </c>
      <c r="RZ1030" s="2" t="s">
        <v>226</v>
      </c>
      <c r="SA1030" s="2" t="s">
        <v>226</v>
      </c>
      <c r="SB1030" s="2" t="s">
        <v>226</v>
      </c>
      <c r="SC1030" s="2" t="s">
        <v>226</v>
      </c>
      <c r="SD1030" s="2" t="s">
        <v>226</v>
      </c>
      <c r="SE1030" s="4">
        <v>274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>
        <v>150</v>
      </c>
      <c r="TY1030" s="4"/>
      <c r="TZ1030" s="4"/>
      <c r="UA1030" s="4"/>
      <c r="UB1030" s="4"/>
      <c r="UC1030" s="4"/>
      <c r="UD1030" s="4"/>
      <c r="UE1030" s="4"/>
      <c r="UF1030" s="4"/>
      <c r="UG1030" s="4"/>
      <c r="UH1030" s="4">
        <v>100</v>
      </c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</row>
    <row r="1031">
      <c r="A1031" s="2" t="s">
        <v>5836</v>
      </c>
      <c r="B1031" s="2" t="s">
        <v>577</v>
      </c>
      <c r="C1031" s="2" t="s">
        <v>5819</v>
      </c>
      <c r="D1031" s="2" t="s">
        <v>215</v>
      </c>
      <c r="E1031" s="2" t="s">
        <v>216</v>
      </c>
      <c r="F1031" s="2" t="s">
        <v>5830</v>
      </c>
      <c r="G1031" s="2" t="s">
        <v>3850</v>
      </c>
      <c r="H1031" s="2" t="s">
        <v>5831</v>
      </c>
      <c r="I1031" s="2" t="s">
        <v>5832</v>
      </c>
      <c r="J1031" s="2" t="s">
        <v>437</v>
      </c>
      <c r="K1031" s="2" t="s">
        <v>468</v>
      </c>
      <c r="L1031" s="3">
        <v>30.95</v>
      </c>
      <c r="M1031" s="3">
        <v>32.5</v>
      </c>
      <c r="N1031" s="3">
        <v>64.99</v>
      </c>
      <c r="O1031" s="2" t="s">
        <v>223</v>
      </c>
      <c r="P1031" s="2" t="s">
        <v>224</v>
      </c>
      <c r="Q1031" s="2" t="s">
        <v>225</v>
      </c>
      <c r="R1031" s="2" t="s">
        <v>226</v>
      </c>
      <c r="S1031" s="2" t="s">
        <v>5837</v>
      </c>
      <c r="T1031" s="2" t="s">
        <v>969</v>
      </c>
      <c r="U1031" s="2" t="s">
        <v>489</v>
      </c>
      <c r="V1031" s="2" t="s">
        <v>230</v>
      </c>
      <c r="W1031" s="2" t="s">
        <v>231</v>
      </c>
      <c r="X1031" s="2" t="s">
        <v>226</v>
      </c>
      <c r="Y1031" s="2" t="s">
        <v>4263</v>
      </c>
      <c r="Z1031" s="4">
        <v>221</v>
      </c>
      <c r="AA1031" s="4">
        <f>=ROUNDDOWN(14.7333333333333,0)</f>
      </c>
      <c r="AB1031" s="5">
        <v>15</v>
      </c>
      <c r="AC1031" s="2" t="s">
        <v>973</v>
      </c>
      <c r="AD1031" s="4">
        <v>200</v>
      </c>
      <c r="AE1031" s="4">
        <v>430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226</v>
      </c>
      <c r="AM1031" s="4"/>
      <c r="AN1031" s="4"/>
      <c r="AO1031" s="7">
        <v>0</v>
      </c>
      <c r="AP1031" s="4">
        <v>83</v>
      </c>
      <c r="AQ1031" s="8">
        <v>3026.6</v>
      </c>
      <c r="AR1031" s="4">
        <v>232</v>
      </c>
      <c r="AS1031" s="8">
        <v>8365.46</v>
      </c>
      <c r="AT1031" s="7">
        <v>-0.6422</v>
      </c>
      <c r="AU1031" s="7">
        <v>-0.6382</v>
      </c>
      <c r="AV1031" s="4">
        <v>151</v>
      </c>
      <c r="AW1031" s="8">
        <v>6178.93</v>
      </c>
      <c r="AX1031" s="4">
        <v>360</v>
      </c>
      <c r="AY1031" s="8">
        <v>14409.92</v>
      </c>
      <c r="AZ1031" s="7">
        <v>-0.5806</v>
      </c>
      <c r="BA1031" s="7">
        <v>-0.5712</v>
      </c>
      <c r="BB1031" s="7">
        <v>0.4898</v>
      </c>
      <c r="BC1031" s="4" t="s">
        <v>226</v>
      </c>
      <c r="BD1031" s="8" t="s">
        <v>226</v>
      </c>
      <c r="BE1031" s="4" t="s">
        <v>226</v>
      </c>
      <c r="BF1031" s="8" t="s">
        <v>226</v>
      </c>
      <c r="BG1031" s="7" t="s">
        <v>226</v>
      </c>
      <c r="BH1031" s="7" t="s">
        <v>226</v>
      </c>
      <c r="BI1031" s="7">
        <v>0.2735</v>
      </c>
      <c r="BJ1031" s="4">
        <v>83</v>
      </c>
      <c r="BK1031" s="8">
        <v>3026.6</v>
      </c>
      <c r="BL1031" s="2" t="s">
        <v>5838</v>
      </c>
      <c r="BM1031" s="7">
        <v>1</v>
      </c>
      <c r="BN1031" s="7">
        <v>1</v>
      </c>
      <c r="BO1031" s="4">
        <v>12</v>
      </c>
      <c r="BP1031" s="8">
        <v>451.32</v>
      </c>
      <c r="BQ1031" s="4">
        <v>116</v>
      </c>
      <c r="BR1031" s="8">
        <v>4362.76</v>
      </c>
      <c r="BS1031" s="7">
        <v>-0.8966</v>
      </c>
      <c r="BT1031" s="7">
        <v>-0.8966</v>
      </c>
      <c r="BU1031" s="2" t="s">
        <v>239</v>
      </c>
      <c r="BV1031" s="2" t="s">
        <v>223</v>
      </c>
      <c r="BW1031" s="2" t="s">
        <v>226</v>
      </c>
      <c r="BX1031" s="2" t="s">
        <v>1158</v>
      </c>
      <c r="BY1031" s="2" t="s">
        <v>238</v>
      </c>
      <c r="BZ1031" s="2" t="s">
        <v>226</v>
      </c>
      <c r="CA1031" s="4">
        <v>12</v>
      </c>
      <c r="CB1031" s="8">
        <v>403.59</v>
      </c>
      <c r="CC1031" s="4">
        <v>36</v>
      </c>
      <c r="CD1031" s="8">
        <v>1267.2</v>
      </c>
      <c r="CE1031" s="7">
        <v>-0.6667</v>
      </c>
      <c r="CF1031" s="7">
        <v>-0.6815</v>
      </c>
      <c r="CG1031" s="2" t="s">
        <v>239</v>
      </c>
      <c r="CH1031" s="2" t="s">
        <v>223</v>
      </c>
      <c r="CI1031" s="2" t="s">
        <v>4440</v>
      </c>
      <c r="CJ1031" s="2" t="s">
        <v>4031</v>
      </c>
      <c r="CK1031" s="2" t="s">
        <v>238</v>
      </c>
      <c r="CL1031" s="2" t="s">
        <v>226</v>
      </c>
      <c r="CM1031" s="4">
        <v>26</v>
      </c>
      <c r="CN1031" s="8">
        <v>941.72</v>
      </c>
      <c r="CO1031" s="4">
        <v>14</v>
      </c>
      <c r="CP1031" s="8">
        <v>507.08</v>
      </c>
      <c r="CQ1031" s="7">
        <v>0.8571</v>
      </c>
      <c r="CR1031" s="7">
        <v>0.8571</v>
      </c>
      <c r="CS1031" s="2" t="s">
        <v>239</v>
      </c>
      <c r="CT1031" s="2" t="s">
        <v>223</v>
      </c>
      <c r="CU1031" s="2" t="s">
        <v>1152</v>
      </c>
      <c r="CV1031" s="2" t="s">
        <v>1034</v>
      </c>
      <c r="CW1031" s="2" t="s">
        <v>238</v>
      </c>
      <c r="CX1031" s="2" t="s">
        <v>226</v>
      </c>
      <c r="CY1031" s="4">
        <v>10</v>
      </c>
      <c r="CZ1031" s="8">
        <v>350</v>
      </c>
      <c r="DA1031" s="4">
        <v>11</v>
      </c>
      <c r="DB1031" s="8">
        <v>385</v>
      </c>
      <c r="DC1031" s="7">
        <v>-0.0909</v>
      </c>
      <c r="DD1031" s="7">
        <v>-0.0909</v>
      </c>
      <c r="DE1031" s="2" t="s">
        <v>239</v>
      </c>
      <c r="DF1031" s="2" t="s">
        <v>223</v>
      </c>
      <c r="DG1031" s="2" t="s">
        <v>596</v>
      </c>
      <c r="DH1031" s="2" t="s">
        <v>1588</v>
      </c>
      <c r="DI1031" s="2" t="s">
        <v>238</v>
      </c>
      <c r="DJ1031" s="2" t="s">
        <v>226</v>
      </c>
      <c r="DK1031" s="4">
        <v>1</v>
      </c>
      <c r="DL1031" s="8">
        <v>34.1</v>
      </c>
      <c r="DM1031" s="4">
        <v>26</v>
      </c>
      <c r="DN1031" s="8">
        <v>828.65</v>
      </c>
      <c r="DO1031" s="7">
        <v>-0.9615</v>
      </c>
      <c r="DP1031" s="7">
        <v>-0.9588</v>
      </c>
      <c r="DQ1031" s="2" t="s">
        <v>239</v>
      </c>
      <c r="DR1031" s="2" t="s">
        <v>223</v>
      </c>
      <c r="DS1031" s="2" t="s">
        <v>1074</v>
      </c>
      <c r="DT1031" s="2" t="s">
        <v>1923</v>
      </c>
      <c r="DU1031" s="2" t="s">
        <v>238</v>
      </c>
      <c r="DV1031" s="2" t="s">
        <v>226</v>
      </c>
      <c r="DW1031" s="4">
        <v>2</v>
      </c>
      <c r="DX1031" s="8">
        <v>67.1</v>
      </c>
      <c r="DY1031" s="4">
        <v>8</v>
      </c>
      <c r="DZ1031" s="8">
        <v>268.4</v>
      </c>
      <c r="EA1031" s="7">
        <v>-0.75</v>
      </c>
      <c r="EB1031" s="7">
        <v>-0.75</v>
      </c>
      <c r="EC1031" s="2" t="s">
        <v>239</v>
      </c>
      <c r="ED1031" s="2" t="s">
        <v>223</v>
      </c>
      <c r="EE1031" s="2" t="s">
        <v>1821</v>
      </c>
      <c r="EF1031" s="2" t="s">
        <v>4144</v>
      </c>
      <c r="EG1031" s="2" t="s">
        <v>238</v>
      </c>
      <c r="EH1031" s="2" t="s">
        <v>226</v>
      </c>
      <c r="EI1031" s="4">
        <v>7</v>
      </c>
      <c r="EJ1031" s="8">
        <v>239.26</v>
      </c>
      <c r="EK1031" s="4">
        <v>8</v>
      </c>
      <c r="EL1031" s="8">
        <v>273.44</v>
      </c>
      <c r="EM1031" s="7">
        <v>-0.125</v>
      </c>
      <c r="EN1031" s="7">
        <v>-0.125</v>
      </c>
      <c r="EO1031" s="2" t="s">
        <v>239</v>
      </c>
      <c r="EP1031" s="2" t="s">
        <v>223</v>
      </c>
      <c r="EQ1031" s="2" t="s">
        <v>1485</v>
      </c>
      <c r="ER1031" s="2" t="s">
        <v>594</v>
      </c>
      <c r="ES1031" s="2" t="s">
        <v>238</v>
      </c>
      <c r="ET1031" s="2" t="s">
        <v>226</v>
      </c>
      <c r="EU1031" s="4">
        <v>5</v>
      </c>
      <c r="EV1031" s="8">
        <v>198.48</v>
      </c>
      <c r="EW1031" s="4">
        <v>6</v>
      </c>
      <c r="EX1031" s="8">
        <v>223.24</v>
      </c>
      <c r="EY1031" s="7">
        <v>-0.1667</v>
      </c>
      <c r="EZ1031" s="7">
        <v>-0.1109</v>
      </c>
      <c r="FA1031" s="2" t="s">
        <v>239</v>
      </c>
      <c r="FB1031" s="2" t="s">
        <v>223</v>
      </c>
      <c r="FC1031" s="2" t="s">
        <v>603</v>
      </c>
      <c r="FD1031" s="2" t="s">
        <v>4231</v>
      </c>
      <c r="FE1031" s="2" t="s">
        <v>238</v>
      </c>
      <c r="FF1031" s="2" t="s">
        <v>226</v>
      </c>
      <c r="FG1031" s="4"/>
      <c r="FH1031" s="8"/>
      <c r="FI1031" s="4"/>
      <c r="FJ1031" s="8"/>
      <c r="FK1031" s="7"/>
      <c r="FL1031" s="7"/>
      <c r="FM1031" s="2" t="s">
        <v>239</v>
      </c>
      <c r="FN1031" s="2" t="s">
        <v>223</v>
      </c>
      <c r="FO1031" s="2" t="s">
        <v>1152</v>
      </c>
      <c r="FP1031" s="2" t="s">
        <v>1714</v>
      </c>
      <c r="FQ1031" s="2" t="s">
        <v>238</v>
      </c>
      <c r="FR1031" s="2" t="s">
        <v>226</v>
      </c>
      <c r="FS1031" s="4">
        <v>5</v>
      </c>
      <c r="FT1031" s="8">
        <v>233.95</v>
      </c>
      <c r="FU1031" s="4"/>
      <c r="FV1031" s="8"/>
      <c r="FW1031" s="7"/>
      <c r="FX1031" s="7"/>
      <c r="FY1031" s="2" t="s">
        <v>239</v>
      </c>
      <c r="FZ1031" s="2" t="s">
        <v>223</v>
      </c>
      <c r="GA1031" s="2" t="s">
        <v>661</v>
      </c>
      <c r="GB1031" s="2" t="s">
        <v>1323</v>
      </c>
      <c r="GC1031" s="2" t="s">
        <v>238</v>
      </c>
      <c r="GD1031" s="2" t="s">
        <v>226</v>
      </c>
      <c r="GE1031" s="4"/>
      <c r="GF1031" s="8"/>
      <c r="GG1031" s="4">
        <v>1</v>
      </c>
      <c r="GH1031" s="8">
        <v>36.27</v>
      </c>
      <c r="GI1031" s="7">
        <v>-1</v>
      </c>
      <c r="GJ1031" s="7">
        <v>-1</v>
      </c>
      <c r="GK1031" s="2" t="s">
        <v>1002</v>
      </c>
      <c r="GL1031" s="2" t="s">
        <v>237</v>
      </c>
      <c r="GM1031" s="2" t="s">
        <v>1777</v>
      </c>
      <c r="GN1031" s="2" t="s">
        <v>4107</v>
      </c>
      <c r="GO1031" s="2" t="s">
        <v>238</v>
      </c>
      <c r="GP1031" s="2" t="s">
        <v>226</v>
      </c>
      <c r="GQ1031" s="4">
        <v>2</v>
      </c>
      <c r="GR1031" s="8">
        <v>72.54</v>
      </c>
      <c r="GS1031" s="4">
        <v>2</v>
      </c>
      <c r="GT1031" s="8">
        <v>72.54</v>
      </c>
      <c r="GU1031" s="7"/>
      <c r="GV1031" s="7"/>
      <c r="GW1031" s="2" t="s">
        <v>239</v>
      </c>
      <c r="GX1031" s="2" t="s">
        <v>223</v>
      </c>
      <c r="GY1031" s="2" t="s">
        <v>1249</v>
      </c>
      <c r="GZ1031" s="2" t="s">
        <v>855</v>
      </c>
      <c r="HA1031" s="2" t="s">
        <v>238</v>
      </c>
      <c r="HB1031" s="2" t="s">
        <v>226</v>
      </c>
      <c r="HC1031" s="4"/>
      <c r="HD1031" s="8"/>
      <c r="HE1031" s="4"/>
      <c r="HF1031" s="8"/>
      <c r="HG1031" s="7"/>
      <c r="HH1031" s="7"/>
      <c r="HI1031" s="2" t="s">
        <v>239</v>
      </c>
      <c r="HJ1031" s="2" t="s">
        <v>223</v>
      </c>
      <c r="HK1031" s="2" t="s">
        <v>3591</v>
      </c>
      <c r="HL1031" s="2" t="s">
        <v>2166</v>
      </c>
      <c r="HM1031" s="2" t="s">
        <v>238</v>
      </c>
      <c r="HN1031" s="2" t="s">
        <v>226</v>
      </c>
      <c r="HO1031" s="4"/>
      <c r="HP1031" s="8"/>
      <c r="HQ1031" s="4"/>
      <c r="HR1031" s="8"/>
      <c r="HS1031" s="7"/>
      <c r="HT1031" s="7"/>
      <c r="HU1031" s="2" t="s">
        <v>239</v>
      </c>
      <c r="HV1031" s="2" t="s">
        <v>237</v>
      </c>
      <c r="HW1031" s="2" t="s">
        <v>607</v>
      </c>
      <c r="HX1031" s="2" t="s">
        <v>753</v>
      </c>
      <c r="HY1031" s="2" t="s">
        <v>238</v>
      </c>
      <c r="HZ1031" s="2" t="s">
        <v>226</v>
      </c>
      <c r="IA1031" s="4"/>
      <c r="IB1031" s="8"/>
      <c r="IC1031" s="4"/>
      <c r="ID1031" s="8"/>
      <c r="IE1031" s="7"/>
      <c r="IF1031" s="7"/>
      <c r="IG1031" s="2" t="s">
        <v>252</v>
      </c>
      <c r="IH1031" s="2" t="s">
        <v>223</v>
      </c>
      <c r="II1031" s="2" t="s">
        <v>226</v>
      </c>
      <c r="IJ1031" s="2" t="s">
        <v>226</v>
      </c>
      <c r="IK1031" s="2" t="s">
        <v>238</v>
      </c>
      <c r="IL1031" s="2" t="s">
        <v>226</v>
      </c>
      <c r="IM1031" s="4"/>
      <c r="IN1031" s="8"/>
      <c r="IO1031" s="4"/>
      <c r="IP1031" s="8"/>
      <c r="IQ1031" s="7"/>
      <c r="IR1031" s="7"/>
      <c r="IS1031" s="2" t="s">
        <v>226</v>
      </c>
      <c r="IT1031" s="2" t="s">
        <v>226</v>
      </c>
      <c r="IU1031" s="2" t="s">
        <v>226</v>
      </c>
      <c r="IV1031" s="2" t="s">
        <v>226</v>
      </c>
      <c r="IW1031" s="2" t="s">
        <v>226</v>
      </c>
      <c r="IX1031" s="2" t="s">
        <v>226</v>
      </c>
      <c r="IY1031" s="4">
        <v>1</v>
      </c>
      <c r="IZ1031" s="8">
        <v>34.54</v>
      </c>
      <c r="JA1031" s="4"/>
      <c r="JB1031" s="8"/>
      <c r="JC1031" s="7"/>
      <c r="JD1031" s="7"/>
      <c r="JE1031" s="2" t="s">
        <v>239</v>
      </c>
      <c r="JF1031" s="2" t="s">
        <v>223</v>
      </c>
      <c r="JG1031" s="2" t="s">
        <v>1294</v>
      </c>
      <c r="JH1031" s="2" t="s">
        <v>3361</v>
      </c>
      <c r="JI1031" s="2" t="s">
        <v>238</v>
      </c>
      <c r="JJ1031" s="2" t="s">
        <v>226</v>
      </c>
      <c r="JK1031" s="4"/>
      <c r="JL1031" s="8"/>
      <c r="JM1031" s="4"/>
      <c r="JN1031" s="8"/>
      <c r="JO1031" s="7"/>
      <c r="JP1031" s="7"/>
      <c r="JQ1031" s="2" t="s">
        <v>252</v>
      </c>
      <c r="JR1031" s="2" t="s">
        <v>223</v>
      </c>
      <c r="JS1031" s="2" t="s">
        <v>226</v>
      </c>
      <c r="JT1031" s="2" t="s">
        <v>226</v>
      </c>
      <c r="JU1031" s="2" t="s">
        <v>238</v>
      </c>
      <c r="JV1031" s="2" t="s">
        <v>226</v>
      </c>
      <c r="JW1031" s="4"/>
      <c r="JX1031" s="8"/>
      <c r="JY1031" s="4"/>
      <c r="JZ1031" s="8"/>
      <c r="KA1031" s="7"/>
      <c r="KB1031" s="7"/>
      <c r="KC1031" s="2" t="s">
        <v>236</v>
      </c>
      <c r="KD1031" s="2" t="s">
        <v>223</v>
      </c>
      <c r="KE1031" s="2" t="s">
        <v>226</v>
      </c>
      <c r="KF1031" s="2" t="s">
        <v>226</v>
      </c>
      <c r="KG1031" s="2" t="s">
        <v>238</v>
      </c>
      <c r="KH1031" s="2" t="s">
        <v>226</v>
      </c>
      <c r="KI1031" s="4"/>
      <c r="KJ1031" s="8"/>
      <c r="KK1031" s="4"/>
      <c r="KL1031" s="8"/>
      <c r="KM1031" s="7"/>
      <c r="KN1031" s="7"/>
      <c r="KO1031" s="2" t="s">
        <v>236</v>
      </c>
      <c r="KP1031" s="2" t="s">
        <v>223</v>
      </c>
      <c r="KQ1031" s="2" t="s">
        <v>226</v>
      </c>
      <c r="KR1031" s="2" t="s">
        <v>226</v>
      </c>
      <c r="KS1031" s="2" t="s">
        <v>238</v>
      </c>
      <c r="KT1031" s="2" t="s">
        <v>226</v>
      </c>
      <c r="KU1031" s="4"/>
      <c r="KV1031" s="8"/>
      <c r="KW1031" s="4"/>
      <c r="KX1031" s="8"/>
      <c r="KY1031" s="7"/>
      <c r="KZ1031" s="7"/>
      <c r="LA1031" s="2" t="s">
        <v>239</v>
      </c>
      <c r="LB1031" s="2" t="s">
        <v>223</v>
      </c>
      <c r="LC1031" s="2" t="s">
        <v>628</v>
      </c>
      <c r="LD1031" s="2" t="s">
        <v>644</v>
      </c>
      <c r="LE1031" s="2" t="s">
        <v>238</v>
      </c>
      <c r="LF1031" s="2" t="s">
        <v>226</v>
      </c>
      <c r="LG1031" s="4"/>
      <c r="LH1031" s="8"/>
      <c r="LI1031" s="4"/>
      <c r="LJ1031" s="8"/>
      <c r="LK1031" s="7"/>
      <c r="LL1031" s="7"/>
      <c r="LM1031" s="2" t="s">
        <v>239</v>
      </c>
      <c r="LN1031" s="2" t="s">
        <v>223</v>
      </c>
      <c r="LO1031" s="2" t="s">
        <v>321</v>
      </c>
      <c r="LP1031" s="2" t="s">
        <v>5839</v>
      </c>
      <c r="LQ1031" s="2" t="s">
        <v>238</v>
      </c>
      <c r="LR1031" s="2" t="s">
        <v>226</v>
      </c>
      <c r="LS1031" s="4"/>
      <c r="LT1031" s="8"/>
      <c r="LU1031" s="4"/>
      <c r="LV1031" s="8"/>
      <c r="LW1031" s="7"/>
      <c r="LX1031" s="7"/>
      <c r="LY1031" s="2" t="s">
        <v>239</v>
      </c>
      <c r="LZ1031" s="2" t="s">
        <v>223</v>
      </c>
      <c r="MA1031" s="2" t="s">
        <v>668</v>
      </c>
      <c r="MB1031" s="2" t="s">
        <v>806</v>
      </c>
      <c r="MC1031" s="2" t="s">
        <v>238</v>
      </c>
      <c r="MD1031" s="2" t="s">
        <v>226</v>
      </c>
      <c r="ME1031" s="4"/>
      <c r="MF1031" s="8"/>
      <c r="MG1031" s="4"/>
      <c r="MH1031" s="8"/>
      <c r="MI1031" s="7"/>
      <c r="MJ1031" s="7"/>
      <c r="MK1031" s="2" t="s">
        <v>226</v>
      </c>
      <c r="ML1031" s="2" t="s">
        <v>226</v>
      </c>
      <c r="MM1031" s="2" t="s">
        <v>226</v>
      </c>
      <c r="MN1031" s="2" t="s">
        <v>226</v>
      </c>
      <c r="MO1031" s="2" t="s">
        <v>226</v>
      </c>
      <c r="MP1031" s="2" t="s">
        <v>226</v>
      </c>
      <c r="MQ1031" s="4"/>
      <c r="MR1031" s="8"/>
      <c r="MS1031" s="4"/>
      <c r="MT1031" s="8"/>
      <c r="MU1031" s="7"/>
      <c r="MV1031" s="7"/>
      <c r="MW1031" s="2" t="s">
        <v>239</v>
      </c>
      <c r="MX1031" s="2" t="s">
        <v>223</v>
      </c>
      <c r="MY1031" s="2" t="s">
        <v>1005</v>
      </c>
      <c r="MZ1031" s="2" t="s">
        <v>226</v>
      </c>
      <c r="NA1031" s="2" t="s">
        <v>238</v>
      </c>
      <c r="NB1031" s="2" t="s">
        <v>226</v>
      </c>
      <c r="NC1031" s="4"/>
      <c r="ND1031" s="8"/>
      <c r="NE1031" s="4">
        <v>2</v>
      </c>
      <c r="NF1031" s="8">
        <v>71.78</v>
      </c>
      <c r="NG1031" s="7">
        <v>-1</v>
      </c>
      <c r="NH1031" s="7">
        <v>-1</v>
      </c>
      <c r="NI1031" s="2" t="s">
        <v>239</v>
      </c>
      <c r="NJ1031" s="2" t="s">
        <v>261</v>
      </c>
      <c r="NK1031" s="2" t="s">
        <v>1152</v>
      </c>
      <c r="NL1031" s="2" t="s">
        <v>1714</v>
      </c>
      <c r="NM1031" s="2" t="s">
        <v>238</v>
      </c>
      <c r="NN1031" s="2" t="s">
        <v>226</v>
      </c>
      <c r="NO1031" s="4"/>
      <c r="NP1031" s="8"/>
      <c r="NQ1031" s="4">
        <v>2</v>
      </c>
      <c r="NR1031" s="8">
        <v>69.1</v>
      </c>
      <c r="NS1031" s="7">
        <v>-1</v>
      </c>
      <c r="NT1031" s="7">
        <v>-1</v>
      </c>
      <c r="NU1031" s="2" t="s">
        <v>239</v>
      </c>
      <c r="NV1031" s="2" t="s">
        <v>237</v>
      </c>
      <c r="NW1031" s="2" t="s">
        <v>3362</v>
      </c>
      <c r="NX1031" s="2" t="s">
        <v>1780</v>
      </c>
      <c r="NY1031" s="2" t="s">
        <v>238</v>
      </c>
      <c r="NZ1031" s="2" t="s">
        <v>226</v>
      </c>
      <c r="OA1031" s="4"/>
      <c r="OB1031" s="8"/>
      <c r="OC1031" s="4"/>
      <c r="OD1031" s="8"/>
      <c r="OE1031" s="7"/>
      <c r="OF1031" s="7"/>
      <c r="OG1031" s="2" t="s">
        <v>337</v>
      </c>
      <c r="OH1031" s="2" t="s">
        <v>223</v>
      </c>
      <c r="OI1031" s="2" t="s">
        <v>226</v>
      </c>
      <c r="OJ1031" s="2" t="s">
        <v>226</v>
      </c>
      <c r="OK1031" s="2" t="s">
        <v>238</v>
      </c>
      <c r="OL1031" s="2" t="s">
        <v>226</v>
      </c>
      <c r="OM1031" s="4"/>
      <c r="ON1031" s="8"/>
      <c r="OO1031" s="4"/>
      <c r="OP1031" s="8"/>
      <c r="OQ1031" s="7"/>
      <c r="OR1031" s="7"/>
      <c r="OS1031" s="2" t="s">
        <v>252</v>
      </c>
      <c r="OT1031" s="2" t="s">
        <v>223</v>
      </c>
      <c r="OU1031" s="2" t="s">
        <v>226</v>
      </c>
      <c r="OV1031" s="2" t="s">
        <v>226</v>
      </c>
      <c r="OW1031" s="2" t="s">
        <v>238</v>
      </c>
      <c r="OX1031" s="2" t="s">
        <v>226</v>
      </c>
      <c r="OY1031" s="4"/>
      <c r="OZ1031" s="8"/>
      <c r="PA1031" s="4"/>
      <c r="PB1031" s="8"/>
      <c r="PC1031" s="7"/>
      <c r="PD1031" s="7"/>
      <c r="PE1031" s="2" t="s">
        <v>236</v>
      </c>
      <c r="PF1031" s="2" t="s">
        <v>223</v>
      </c>
      <c r="PG1031" s="2" t="s">
        <v>226</v>
      </c>
      <c r="PH1031" s="2" t="s">
        <v>226</v>
      </c>
      <c r="PI1031" s="2" t="s">
        <v>238</v>
      </c>
      <c r="PJ1031" s="2" t="s">
        <v>226</v>
      </c>
      <c r="PK1031" s="4"/>
      <c r="PL1031" s="8"/>
      <c r="PM1031" s="4"/>
      <c r="PN1031" s="8"/>
      <c r="PO1031" s="7"/>
      <c r="PP1031" s="7"/>
      <c r="PQ1031" s="2" t="s">
        <v>226</v>
      </c>
      <c r="PR1031" s="2" t="s">
        <v>226</v>
      </c>
      <c r="PS1031" s="2" t="s">
        <v>226</v>
      </c>
      <c r="PT1031" s="2" t="s">
        <v>226</v>
      </c>
      <c r="PU1031" s="2" t="s">
        <v>226</v>
      </c>
      <c r="PV1031" s="2" t="s">
        <v>226</v>
      </c>
      <c r="PW1031" s="4"/>
      <c r="PX1031" s="8"/>
      <c r="PY1031" s="4"/>
      <c r="PZ1031" s="8"/>
      <c r="QA1031" s="7"/>
      <c r="QB1031" s="7"/>
      <c r="QC1031" s="2" t="s">
        <v>226</v>
      </c>
      <c r="QD1031" s="2" t="s">
        <v>226</v>
      </c>
      <c r="QE1031" s="2" t="s">
        <v>226</v>
      </c>
      <c r="QF1031" s="2" t="s">
        <v>226</v>
      </c>
      <c r="QG1031" s="2" t="s">
        <v>226</v>
      </c>
      <c r="QH1031" s="2" t="s">
        <v>226</v>
      </c>
      <c r="QI1031" s="4"/>
      <c r="QJ1031" s="8"/>
      <c r="QK1031" s="4"/>
      <c r="QL1031" s="8"/>
      <c r="QM1031" s="7"/>
      <c r="QN1031" s="7"/>
      <c r="QO1031" s="2" t="s">
        <v>236</v>
      </c>
      <c r="QP1031" s="2" t="s">
        <v>237</v>
      </c>
      <c r="QQ1031" s="2" t="s">
        <v>226</v>
      </c>
      <c r="QR1031" s="2" t="s">
        <v>226</v>
      </c>
      <c r="QS1031" s="2" t="s">
        <v>238</v>
      </c>
      <c r="QT1031" s="2" t="s">
        <v>226</v>
      </c>
      <c r="QU1031" s="4"/>
      <c r="QV1031" s="8"/>
      <c r="QW1031" s="4"/>
      <c r="QX1031" s="8"/>
      <c r="QY1031" s="7"/>
      <c r="QZ1031" s="7"/>
      <c r="RA1031" s="2" t="s">
        <v>266</v>
      </c>
      <c r="RB1031" s="2" t="s">
        <v>223</v>
      </c>
      <c r="RC1031" s="2" t="s">
        <v>226</v>
      </c>
      <c r="RD1031" s="2" t="s">
        <v>226</v>
      </c>
      <c r="RE1031" s="2" t="s">
        <v>238</v>
      </c>
      <c r="RF1031" s="2" t="s">
        <v>226</v>
      </c>
      <c r="RG1031" s="4"/>
      <c r="RH1031" s="8"/>
      <c r="RI1031" s="4"/>
      <c r="RJ1031" s="8"/>
      <c r="RK1031" s="7"/>
      <c r="RL1031" s="7"/>
      <c r="RM1031" s="2" t="s">
        <v>226</v>
      </c>
      <c r="RN1031" s="2" t="s">
        <v>226</v>
      </c>
      <c r="RO1031" s="2" t="s">
        <v>226</v>
      </c>
      <c r="RP1031" s="2" t="s">
        <v>226</v>
      </c>
      <c r="RQ1031" s="2" t="s">
        <v>226</v>
      </c>
      <c r="RR1031" s="2" t="s">
        <v>226</v>
      </c>
      <c r="RS1031" s="4"/>
      <c r="RT1031" s="8"/>
      <c r="RU1031" s="4"/>
      <c r="RV1031" s="8"/>
      <c r="RW1031" s="7"/>
      <c r="RX1031" s="7"/>
      <c r="RY1031" s="2" t="s">
        <v>236</v>
      </c>
      <c r="RZ1031" s="2" t="s">
        <v>237</v>
      </c>
      <c r="SA1031" s="2" t="s">
        <v>226</v>
      </c>
      <c r="SB1031" s="2" t="s">
        <v>226</v>
      </c>
      <c r="SC1031" s="2" t="s">
        <v>238</v>
      </c>
      <c r="SD1031" s="2" t="s">
        <v>226</v>
      </c>
      <c r="SE1031" s="4">
        <v>221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>
        <v>200</v>
      </c>
      <c r="TY1031" s="4"/>
      <c r="TZ1031" s="4"/>
      <c r="UA1031" s="4"/>
      <c r="UB1031" s="4"/>
      <c r="UC1031" s="4"/>
      <c r="UD1031" s="4"/>
      <c r="UE1031" s="4"/>
      <c r="UF1031" s="4"/>
      <c r="UG1031" s="4"/>
      <c r="UH1031" s="4">
        <v>230</v>
      </c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</row>
    <row r="1032">
      <c r="A1032" s="2" t="s">
        <v>5840</v>
      </c>
      <c r="B1032" s="2" t="s">
        <v>577</v>
      </c>
      <c r="C1032" s="2" t="s">
        <v>5819</v>
      </c>
      <c r="D1032" s="2" t="s">
        <v>215</v>
      </c>
      <c r="E1032" s="2" t="s">
        <v>216</v>
      </c>
      <c r="F1032" s="2" t="s">
        <v>5830</v>
      </c>
      <c r="G1032" s="2" t="s">
        <v>3850</v>
      </c>
      <c r="H1032" s="2" t="s">
        <v>5831</v>
      </c>
      <c r="I1032" s="2" t="s">
        <v>5832</v>
      </c>
      <c r="J1032" s="2" t="s">
        <v>221</v>
      </c>
      <c r="K1032" s="2" t="s">
        <v>468</v>
      </c>
      <c r="L1032" s="3">
        <v>38.09</v>
      </c>
      <c r="M1032" s="3">
        <v>39.99</v>
      </c>
      <c r="N1032" s="3">
        <v>79.99</v>
      </c>
      <c r="O1032" s="2" t="s">
        <v>223</v>
      </c>
      <c r="P1032" s="2" t="s">
        <v>224</v>
      </c>
      <c r="Q1032" s="2" t="s">
        <v>225</v>
      </c>
      <c r="R1032" s="2" t="s">
        <v>226</v>
      </c>
      <c r="S1032" s="2" t="s">
        <v>5837</v>
      </c>
      <c r="T1032" s="2" t="s">
        <v>969</v>
      </c>
      <c r="U1032" s="2" t="s">
        <v>371</v>
      </c>
      <c r="V1032" s="2" t="s">
        <v>230</v>
      </c>
      <c r="W1032" s="2" t="s">
        <v>231</v>
      </c>
      <c r="X1032" s="2" t="s">
        <v>226</v>
      </c>
      <c r="Y1032" s="2" t="s">
        <v>4263</v>
      </c>
      <c r="Z1032" s="4">
        <v>252</v>
      </c>
      <c r="AA1032" s="4">
        <f>=ROUNDDOWN(19.3846153846154,0)</f>
      </c>
      <c r="AB1032" s="5">
        <v>13</v>
      </c>
      <c r="AC1032" s="2" t="s">
        <v>3988</v>
      </c>
      <c r="AD1032" s="4">
        <v>170</v>
      </c>
      <c r="AE1032" s="4">
        <v>170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226</v>
      </c>
      <c r="AM1032" s="4"/>
      <c r="AN1032" s="4"/>
      <c r="AO1032" s="7">
        <v>0</v>
      </c>
      <c r="AP1032" s="4">
        <v>68</v>
      </c>
      <c r="AQ1032" s="8">
        <v>3152.33</v>
      </c>
      <c r="AR1032" s="4">
        <v>128</v>
      </c>
      <c r="AS1032" s="8">
        <v>6044.46</v>
      </c>
      <c r="AT1032" s="7">
        <v>-0.4688</v>
      </c>
      <c r="AU1032" s="7">
        <v>-0.4785</v>
      </c>
      <c r="AV1032" s="4" t="s">
        <v>226</v>
      </c>
      <c r="AW1032" s="8" t="s">
        <v>226</v>
      </c>
      <c r="AX1032" s="4" t="s">
        <v>226</v>
      </c>
      <c r="AY1032" s="8" t="s">
        <v>226</v>
      </c>
      <c r="AZ1032" s="7" t="s">
        <v>226</v>
      </c>
      <c r="BA1032" s="7" t="s">
        <v>226</v>
      </c>
      <c r="BB1032" s="7">
        <v>0.5102</v>
      </c>
      <c r="BC1032" s="4" t="s">
        <v>226</v>
      </c>
      <c r="BD1032" s="8" t="s">
        <v>226</v>
      </c>
      <c r="BE1032" s="4" t="s">
        <v>226</v>
      </c>
      <c r="BF1032" s="8" t="s">
        <v>226</v>
      </c>
      <c r="BG1032" s="7" t="s">
        <v>226</v>
      </c>
      <c r="BH1032" s="7" t="s">
        <v>226</v>
      </c>
      <c r="BI1032" s="7" t="s">
        <v>226</v>
      </c>
      <c r="BJ1032" s="4">
        <v>68</v>
      </c>
      <c r="BK1032" s="8">
        <v>3152.33</v>
      </c>
      <c r="BL1032" s="2" t="s">
        <v>5841</v>
      </c>
      <c r="BM1032" s="7">
        <v>1</v>
      </c>
      <c r="BN1032" s="7">
        <v>1</v>
      </c>
      <c r="BO1032" s="4">
        <v>17</v>
      </c>
      <c r="BP1032" s="8">
        <v>852.38</v>
      </c>
      <c r="BQ1032" s="4">
        <v>40</v>
      </c>
      <c r="BR1032" s="8">
        <v>2005.6</v>
      </c>
      <c r="BS1032" s="7">
        <v>-0.575</v>
      </c>
      <c r="BT1032" s="7">
        <v>-0.575</v>
      </c>
      <c r="BU1032" s="2" t="s">
        <v>239</v>
      </c>
      <c r="BV1032" s="2" t="s">
        <v>223</v>
      </c>
      <c r="BW1032" s="2" t="s">
        <v>226</v>
      </c>
      <c r="BX1032" s="2" t="s">
        <v>995</v>
      </c>
      <c r="BY1032" s="2" t="s">
        <v>238</v>
      </c>
      <c r="BZ1032" s="2" t="s">
        <v>226</v>
      </c>
      <c r="CA1032" s="4">
        <v>5</v>
      </c>
      <c r="CB1032" s="8">
        <v>207.34</v>
      </c>
      <c r="CC1032" s="4">
        <v>21</v>
      </c>
      <c r="CD1032" s="8">
        <v>977.34</v>
      </c>
      <c r="CE1032" s="7">
        <v>-0.7619</v>
      </c>
      <c r="CF1032" s="7">
        <v>-0.7879</v>
      </c>
      <c r="CG1032" s="2" t="s">
        <v>239</v>
      </c>
      <c r="CH1032" s="2" t="s">
        <v>223</v>
      </c>
      <c r="CI1032" s="2" t="s">
        <v>4440</v>
      </c>
      <c r="CJ1032" s="2" t="s">
        <v>3664</v>
      </c>
      <c r="CK1032" s="2" t="s">
        <v>238</v>
      </c>
      <c r="CL1032" s="2" t="s">
        <v>226</v>
      </c>
      <c r="CM1032" s="4">
        <v>13</v>
      </c>
      <c r="CN1032" s="8">
        <v>627.77</v>
      </c>
      <c r="CO1032" s="4">
        <v>9</v>
      </c>
      <c r="CP1032" s="8">
        <v>434.61</v>
      </c>
      <c r="CQ1032" s="7">
        <v>0.4444</v>
      </c>
      <c r="CR1032" s="7">
        <v>0.4444</v>
      </c>
      <c r="CS1032" s="2" t="s">
        <v>239</v>
      </c>
      <c r="CT1032" s="2" t="s">
        <v>223</v>
      </c>
      <c r="CU1032" s="2" t="s">
        <v>1152</v>
      </c>
      <c r="CV1032" s="2" t="s">
        <v>1024</v>
      </c>
      <c r="CW1032" s="2" t="s">
        <v>238</v>
      </c>
      <c r="CX1032" s="2" t="s">
        <v>226</v>
      </c>
      <c r="CY1032" s="4">
        <v>7</v>
      </c>
      <c r="CZ1032" s="8">
        <v>327.53</v>
      </c>
      <c r="DA1032" s="4">
        <v>8</v>
      </c>
      <c r="DB1032" s="8">
        <v>374.32</v>
      </c>
      <c r="DC1032" s="7">
        <v>-0.125</v>
      </c>
      <c r="DD1032" s="7">
        <v>-0.125</v>
      </c>
      <c r="DE1032" s="2" t="s">
        <v>239</v>
      </c>
      <c r="DF1032" s="2" t="s">
        <v>223</v>
      </c>
      <c r="DG1032" s="2" t="s">
        <v>596</v>
      </c>
      <c r="DH1032" s="2" t="s">
        <v>597</v>
      </c>
      <c r="DI1032" s="2" t="s">
        <v>238</v>
      </c>
      <c r="DJ1032" s="2" t="s">
        <v>226</v>
      </c>
      <c r="DK1032" s="4">
        <v>4</v>
      </c>
      <c r="DL1032" s="8">
        <v>156.75</v>
      </c>
      <c r="DM1032" s="4">
        <v>15</v>
      </c>
      <c r="DN1032" s="8">
        <v>640.98</v>
      </c>
      <c r="DO1032" s="7">
        <v>-0.7333</v>
      </c>
      <c r="DP1032" s="7">
        <v>-0.7555</v>
      </c>
      <c r="DQ1032" s="2" t="s">
        <v>239</v>
      </c>
      <c r="DR1032" s="2" t="s">
        <v>223</v>
      </c>
      <c r="DS1032" s="2" t="s">
        <v>1074</v>
      </c>
      <c r="DT1032" s="2" t="s">
        <v>1820</v>
      </c>
      <c r="DU1032" s="2" t="s">
        <v>238</v>
      </c>
      <c r="DV1032" s="2" t="s">
        <v>226</v>
      </c>
      <c r="DW1032" s="4">
        <v>2</v>
      </c>
      <c r="DX1032" s="8">
        <v>89.46</v>
      </c>
      <c r="DY1032" s="4">
        <v>7</v>
      </c>
      <c r="DZ1032" s="8">
        <v>313.11</v>
      </c>
      <c r="EA1032" s="7">
        <v>-0.7143</v>
      </c>
      <c r="EB1032" s="7">
        <v>-0.7143</v>
      </c>
      <c r="EC1032" s="2" t="s">
        <v>239</v>
      </c>
      <c r="ED1032" s="2" t="s">
        <v>223</v>
      </c>
      <c r="EE1032" s="2" t="s">
        <v>1821</v>
      </c>
      <c r="EF1032" s="2" t="s">
        <v>2123</v>
      </c>
      <c r="EG1032" s="2" t="s">
        <v>238</v>
      </c>
      <c r="EH1032" s="2" t="s">
        <v>226</v>
      </c>
      <c r="EI1032" s="4">
        <v>11</v>
      </c>
      <c r="EJ1032" s="8">
        <v>501.27</v>
      </c>
      <c r="EK1032" s="4">
        <v>13</v>
      </c>
      <c r="EL1032" s="8">
        <v>592.41</v>
      </c>
      <c r="EM1032" s="7">
        <v>-0.1538</v>
      </c>
      <c r="EN1032" s="7">
        <v>-0.1538</v>
      </c>
      <c r="EO1032" s="2" t="s">
        <v>239</v>
      </c>
      <c r="EP1032" s="2" t="s">
        <v>223</v>
      </c>
      <c r="EQ1032" s="2" t="s">
        <v>1485</v>
      </c>
      <c r="ER1032" s="2" t="s">
        <v>1647</v>
      </c>
      <c r="ES1032" s="2" t="s">
        <v>238</v>
      </c>
      <c r="ET1032" s="2" t="s">
        <v>226</v>
      </c>
      <c r="EU1032" s="4">
        <v>3</v>
      </c>
      <c r="EV1032" s="8">
        <v>138.9</v>
      </c>
      <c r="EW1032" s="4">
        <v>11</v>
      </c>
      <c r="EX1032" s="8">
        <v>511.61</v>
      </c>
      <c r="EY1032" s="7">
        <v>-0.7273</v>
      </c>
      <c r="EZ1032" s="7">
        <v>-0.7285</v>
      </c>
      <c r="FA1032" s="2" t="s">
        <v>239</v>
      </c>
      <c r="FB1032" s="2" t="s">
        <v>223</v>
      </c>
      <c r="FC1032" s="2" t="s">
        <v>603</v>
      </c>
      <c r="FD1032" s="2" t="s">
        <v>1158</v>
      </c>
      <c r="FE1032" s="2" t="s">
        <v>238</v>
      </c>
      <c r="FF1032" s="2" t="s">
        <v>226</v>
      </c>
      <c r="FG1032" s="4"/>
      <c r="FH1032" s="8"/>
      <c r="FI1032" s="4"/>
      <c r="FJ1032" s="8"/>
      <c r="FK1032" s="7"/>
      <c r="FL1032" s="7"/>
      <c r="FM1032" s="2" t="s">
        <v>239</v>
      </c>
      <c r="FN1032" s="2" t="s">
        <v>223</v>
      </c>
      <c r="FO1032" s="2" t="s">
        <v>1152</v>
      </c>
      <c r="FP1032" s="2" t="s">
        <v>3732</v>
      </c>
      <c r="FQ1032" s="2" t="s">
        <v>238</v>
      </c>
      <c r="FR1032" s="2" t="s">
        <v>226</v>
      </c>
      <c r="FS1032" s="4">
        <v>3</v>
      </c>
      <c r="FT1032" s="8">
        <v>107.38</v>
      </c>
      <c r="FU1032" s="4"/>
      <c r="FV1032" s="8"/>
      <c r="FW1032" s="7"/>
      <c r="FX1032" s="7"/>
      <c r="FY1032" s="2" t="s">
        <v>239</v>
      </c>
      <c r="FZ1032" s="2" t="s">
        <v>223</v>
      </c>
      <c r="GA1032" s="2" t="s">
        <v>661</v>
      </c>
      <c r="GB1032" s="2" t="s">
        <v>1940</v>
      </c>
      <c r="GC1032" s="2" t="s">
        <v>238</v>
      </c>
      <c r="GD1032" s="2" t="s">
        <v>226</v>
      </c>
      <c r="GE1032" s="4"/>
      <c r="GF1032" s="8"/>
      <c r="GG1032" s="4"/>
      <c r="GH1032" s="8"/>
      <c r="GI1032" s="7"/>
      <c r="GJ1032" s="7"/>
      <c r="GK1032" s="2" t="s">
        <v>1002</v>
      </c>
      <c r="GL1032" s="2" t="s">
        <v>237</v>
      </c>
      <c r="GM1032" s="2" t="s">
        <v>1777</v>
      </c>
      <c r="GN1032" s="2" t="s">
        <v>532</v>
      </c>
      <c r="GO1032" s="2" t="s">
        <v>238</v>
      </c>
      <c r="GP1032" s="2" t="s">
        <v>226</v>
      </c>
      <c r="GQ1032" s="4">
        <v>1</v>
      </c>
      <c r="GR1032" s="8">
        <v>48.62</v>
      </c>
      <c r="GS1032" s="4">
        <v>4</v>
      </c>
      <c r="GT1032" s="8">
        <v>194.48</v>
      </c>
      <c r="GU1032" s="7">
        <v>-0.75</v>
      </c>
      <c r="GV1032" s="7">
        <v>-0.75</v>
      </c>
      <c r="GW1032" s="2" t="s">
        <v>239</v>
      </c>
      <c r="GX1032" s="2" t="s">
        <v>223</v>
      </c>
      <c r="GY1032" s="2" t="s">
        <v>1942</v>
      </c>
      <c r="GZ1032" s="2" t="s">
        <v>855</v>
      </c>
      <c r="HA1032" s="2" t="s">
        <v>238</v>
      </c>
      <c r="HB1032" s="2" t="s">
        <v>226</v>
      </c>
      <c r="HC1032" s="4">
        <v>1</v>
      </c>
      <c r="HD1032" s="8">
        <v>48.62</v>
      </c>
      <c r="HE1032" s="4"/>
      <c r="HF1032" s="8"/>
      <c r="HG1032" s="7"/>
      <c r="HH1032" s="7"/>
      <c r="HI1032" s="2" t="s">
        <v>239</v>
      </c>
      <c r="HJ1032" s="2" t="s">
        <v>223</v>
      </c>
      <c r="HK1032" s="2" t="s">
        <v>3591</v>
      </c>
      <c r="HL1032" s="2" t="s">
        <v>2695</v>
      </c>
      <c r="HM1032" s="2" t="s">
        <v>238</v>
      </c>
      <c r="HN1032" s="2" t="s">
        <v>226</v>
      </c>
      <c r="HO1032" s="4"/>
      <c r="HP1032" s="8"/>
      <c r="HQ1032" s="4"/>
      <c r="HR1032" s="8"/>
      <c r="HS1032" s="7"/>
      <c r="HT1032" s="7"/>
      <c r="HU1032" s="2" t="s">
        <v>239</v>
      </c>
      <c r="HV1032" s="2" t="s">
        <v>237</v>
      </c>
      <c r="HW1032" s="2" t="s">
        <v>607</v>
      </c>
      <c r="HX1032" s="2" t="s">
        <v>1831</v>
      </c>
      <c r="HY1032" s="2" t="s">
        <v>238</v>
      </c>
      <c r="HZ1032" s="2" t="s">
        <v>226</v>
      </c>
      <c r="IA1032" s="4"/>
      <c r="IB1032" s="8"/>
      <c r="IC1032" s="4"/>
      <c r="ID1032" s="8"/>
      <c r="IE1032" s="7"/>
      <c r="IF1032" s="7"/>
      <c r="IG1032" s="2" t="s">
        <v>252</v>
      </c>
      <c r="IH1032" s="2" t="s">
        <v>223</v>
      </c>
      <c r="II1032" s="2" t="s">
        <v>226</v>
      </c>
      <c r="IJ1032" s="2" t="s">
        <v>226</v>
      </c>
      <c r="IK1032" s="2" t="s">
        <v>238</v>
      </c>
      <c r="IL1032" s="2" t="s">
        <v>226</v>
      </c>
      <c r="IM1032" s="4"/>
      <c r="IN1032" s="8"/>
      <c r="IO1032" s="4"/>
      <c r="IP1032" s="8"/>
      <c r="IQ1032" s="7"/>
      <c r="IR1032" s="7"/>
      <c r="IS1032" s="2" t="s">
        <v>226</v>
      </c>
      <c r="IT1032" s="2" t="s">
        <v>226</v>
      </c>
      <c r="IU1032" s="2" t="s">
        <v>226</v>
      </c>
      <c r="IV1032" s="2" t="s">
        <v>226</v>
      </c>
      <c r="IW1032" s="2" t="s">
        <v>226</v>
      </c>
      <c r="IX1032" s="2" t="s">
        <v>226</v>
      </c>
      <c r="IY1032" s="4"/>
      <c r="IZ1032" s="8"/>
      <c r="JA1032" s="4"/>
      <c r="JB1032" s="8"/>
      <c r="JC1032" s="7"/>
      <c r="JD1032" s="7"/>
      <c r="JE1032" s="2" t="s">
        <v>448</v>
      </c>
      <c r="JF1032" s="2" t="s">
        <v>223</v>
      </c>
      <c r="JG1032" s="2" t="s">
        <v>226</v>
      </c>
      <c r="JH1032" s="2" t="s">
        <v>226</v>
      </c>
      <c r="JI1032" s="2" t="s">
        <v>238</v>
      </c>
      <c r="JJ1032" s="2" t="s">
        <v>226</v>
      </c>
      <c r="JK1032" s="4"/>
      <c r="JL1032" s="8"/>
      <c r="JM1032" s="4"/>
      <c r="JN1032" s="8"/>
      <c r="JO1032" s="7"/>
      <c r="JP1032" s="7"/>
      <c r="JQ1032" s="2" t="s">
        <v>252</v>
      </c>
      <c r="JR1032" s="2" t="s">
        <v>223</v>
      </c>
      <c r="JS1032" s="2" t="s">
        <v>226</v>
      </c>
      <c r="JT1032" s="2" t="s">
        <v>226</v>
      </c>
      <c r="JU1032" s="2" t="s">
        <v>238</v>
      </c>
      <c r="JV1032" s="2" t="s">
        <v>226</v>
      </c>
      <c r="JW1032" s="4"/>
      <c r="JX1032" s="8"/>
      <c r="JY1032" s="4"/>
      <c r="JZ1032" s="8"/>
      <c r="KA1032" s="7"/>
      <c r="KB1032" s="7"/>
      <c r="KC1032" s="2" t="s">
        <v>236</v>
      </c>
      <c r="KD1032" s="2" t="s">
        <v>223</v>
      </c>
      <c r="KE1032" s="2" t="s">
        <v>226</v>
      </c>
      <c r="KF1032" s="2" t="s">
        <v>226</v>
      </c>
      <c r="KG1032" s="2" t="s">
        <v>238</v>
      </c>
      <c r="KH1032" s="2" t="s">
        <v>226</v>
      </c>
      <c r="KI1032" s="4"/>
      <c r="KJ1032" s="8"/>
      <c r="KK1032" s="4"/>
      <c r="KL1032" s="8"/>
      <c r="KM1032" s="7"/>
      <c r="KN1032" s="7"/>
      <c r="KO1032" s="2" t="s">
        <v>236</v>
      </c>
      <c r="KP1032" s="2" t="s">
        <v>223</v>
      </c>
      <c r="KQ1032" s="2" t="s">
        <v>226</v>
      </c>
      <c r="KR1032" s="2" t="s">
        <v>226</v>
      </c>
      <c r="KS1032" s="2" t="s">
        <v>238</v>
      </c>
      <c r="KT1032" s="2" t="s">
        <v>226</v>
      </c>
      <c r="KU1032" s="4"/>
      <c r="KV1032" s="8"/>
      <c r="KW1032" s="4"/>
      <c r="KX1032" s="8"/>
      <c r="KY1032" s="7"/>
      <c r="KZ1032" s="7"/>
      <c r="LA1032" s="2" t="s">
        <v>239</v>
      </c>
      <c r="LB1032" s="2" t="s">
        <v>223</v>
      </c>
      <c r="LC1032" s="2" t="s">
        <v>628</v>
      </c>
      <c r="LD1032" s="2" t="s">
        <v>849</v>
      </c>
      <c r="LE1032" s="2" t="s">
        <v>238</v>
      </c>
      <c r="LF1032" s="2" t="s">
        <v>226</v>
      </c>
      <c r="LG1032" s="4"/>
      <c r="LH1032" s="8"/>
      <c r="LI1032" s="4"/>
      <c r="LJ1032" s="8"/>
      <c r="LK1032" s="7"/>
      <c r="LL1032" s="7"/>
      <c r="LM1032" s="2" t="s">
        <v>239</v>
      </c>
      <c r="LN1032" s="2" t="s">
        <v>223</v>
      </c>
      <c r="LO1032" s="2" t="s">
        <v>321</v>
      </c>
      <c r="LP1032" s="2" t="s">
        <v>278</v>
      </c>
      <c r="LQ1032" s="2" t="s">
        <v>238</v>
      </c>
      <c r="LR1032" s="2" t="s">
        <v>226</v>
      </c>
      <c r="LS1032" s="4">
        <v>1</v>
      </c>
      <c r="LT1032" s="8">
        <v>46.31</v>
      </c>
      <c r="LU1032" s="4"/>
      <c r="LV1032" s="8"/>
      <c r="LW1032" s="7"/>
      <c r="LX1032" s="7"/>
      <c r="LY1032" s="2" t="s">
        <v>239</v>
      </c>
      <c r="LZ1032" s="2" t="s">
        <v>223</v>
      </c>
      <c r="MA1032" s="2" t="s">
        <v>668</v>
      </c>
      <c r="MB1032" s="2" t="s">
        <v>2780</v>
      </c>
      <c r="MC1032" s="2" t="s">
        <v>238</v>
      </c>
      <c r="MD1032" s="2" t="s">
        <v>226</v>
      </c>
      <c r="ME1032" s="4"/>
      <c r="MF1032" s="8"/>
      <c r="MG1032" s="4"/>
      <c r="MH1032" s="8"/>
      <c r="MI1032" s="7"/>
      <c r="MJ1032" s="7"/>
      <c r="MK1032" s="2" t="s">
        <v>226</v>
      </c>
      <c r="ML1032" s="2" t="s">
        <v>226</v>
      </c>
      <c r="MM1032" s="2" t="s">
        <v>226</v>
      </c>
      <c r="MN1032" s="2" t="s">
        <v>226</v>
      </c>
      <c r="MO1032" s="2" t="s">
        <v>226</v>
      </c>
      <c r="MP1032" s="2" t="s">
        <v>226</v>
      </c>
      <c r="MQ1032" s="4"/>
      <c r="MR1032" s="8"/>
      <c r="MS1032" s="4"/>
      <c r="MT1032" s="8"/>
      <c r="MU1032" s="7"/>
      <c r="MV1032" s="7"/>
      <c r="MW1032" s="2" t="s">
        <v>239</v>
      </c>
      <c r="MX1032" s="2" t="s">
        <v>223</v>
      </c>
      <c r="MY1032" s="2" t="s">
        <v>1005</v>
      </c>
      <c r="MZ1032" s="2" t="s">
        <v>226</v>
      </c>
      <c r="NA1032" s="2" t="s">
        <v>238</v>
      </c>
      <c r="NB1032" s="2" t="s">
        <v>226</v>
      </c>
      <c r="NC1032" s="4"/>
      <c r="ND1032" s="8"/>
      <c r="NE1032" s="4"/>
      <c r="NF1032" s="8"/>
      <c r="NG1032" s="7"/>
      <c r="NH1032" s="7"/>
      <c r="NI1032" s="2" t="s">
        <v>239</v>
      </c>
      <c r="NJ1032" s="2" t="s">
        <v>261</v>
      </c>
      <c r="NK1032" s="2" t="s">
        <v>1152</v>
      </c>
      <c r="NL1032" s="2" t="s">
        <v>1733</v>
      </c>
      <c r="NM1032" s="2" t="s">
        <v>238</v>
      </c>
      <c r="NN1032" s="2" t="s">
        <v>226</v>
      </c>
      <c r="NO1032" s="4"/>
      <c r="NP1032" s="8"/>
      <c r="NQ1032" s="4"/>
      <c r="NR1032" s="8"/>
      <c r="NS1032" s="7"/>
      <c r="NT1032" s="7"/>
      <c r="NU1032" s="2" t="s">
        <v>239</v>
      </c>
      <c r="NV1032" s="2" t="s">
        <v>237</v>
      </c>
      <c r="NW1032" s="2" t="s">
        <v>3362</v>
      </c>
      <c r="NX1032" s="2" t="s">
        <v>1881</v>
      </c>
      <c r="NY1032" s="2" t="s">
        <v>238</v>
      </c>
      <c r="NZ1032" s="2" t="s">
        <v>226</v>
      </c>
      <c r="OA1032" s="4"/>
      <c r="OB1032" s="8"/>
      <c r="OC1032" s="4"/>
      <c r="OD1032" s="8"/>
      <c r="OE1032" s="7"/>
      <c r="OF1032" s="7"/>
      <c r="OG1032" s="2" t="s">
        <v>337</v>
      </c>
      <c r="OH1032" s="2" t="s">
        <v>223</v>
      </c>
      <c r="OI1032" s="2" t="s">
        <v>226</v>
      </c>
      <c r="OJ1032" s="2" t="s">
        <v>226</v>
      </c>
      <c r="OK1032" s="2" t="s">
        <v>238</v>
      </c>
      <c r="OL1032" s="2" t="s">
        <v>226</v>
      </c>
      <c r="OM1032" s="4"/>
      <c r="ON1032" s="8"/>
      <c r="OO1032" s="4"/>
      <c r="OP1032" s="8"/>
      <c r="OQ1032" s="7"/>
      <c r="OR1032" s="7"/>
      <c r="OS1032" s="2" t="s">
        <v>252</v>
      </c>
      <c r="OT1032" s="2" t="s">
        <v>223</v>
      </c>
      <c r="OU1032" s="2" t="s">
        <v>226</v>
      </c>
      <c r="OV1032" s="2" t="s">
        <v>226</v>
      </c>
      <c r="OW1032" s="2" t="s">
        <v>238</v>
      </c>
      <c r="OX1032" s="2" t="s">
        <v>226</v>
      </c>
      <c r="OY1032" s="4"/>
      <c r="OZ1032" s="8"/>
      <c r="PA1032" s="4"/>
      <c r="PB1032" s="8"/>
      <c r="PC1032" s="7"/>
      <c r="PD1032" s="7"/>
      <c r="PE1032" s="2" t="s">
        <v>236</v>
      </c>
      <c r="PF1032" s="2" t="s">
        <v>223</v>
      </c>
      <c r="PG1032" s="2" t="s">
        <v>226</v>
      </c>
      <c r="PH1032" s="2" t="s">
        <v>226</v>
      </c>
      <c r="PI1032" s="2" t="s">
        <v>238</v>
      </c>
      <c r="PJ1032" s="2" t="s">
        <v>226</v>
      </c>
      <c r="PK1032" s="4"/>
      <c r="PL1032" s="8"/>
      <c r="PM1032" s="4"/>
      <c r="PN1032" s="8"/>
      <c r="PO1032" s="7"/>
      <c r="PP1032" s="7"/>
      <c r="PQ1032" s="2" t="s">
        <v>226</v>
      </c>
      <c r="PR1032" s="2" t="s">
        <v>226</v>
      </c>
      <c r="PS1032" s="2" t="s">
        <v>226</v>
      </c>
      <c r="PT1032" s="2" t="s">
        <v>226</v>
      </c>
      <c r="PU1032" s="2" t="s">
        <v>226</v>
      </c>
      <c r="PV1032" s="2" t="s">
        <v>226</v>
      </c>
      <c r="PW1032" s="4"/>
      <c r="PX1032" s="8"/>
      <c r="PY1032" s="4"/>
      <c r="PZ1032" s="8"/>
      <c r="QA1032" s="7"/>
      <c r="QB1032" s="7"/>
      <c r="QC1032" s="2" t="s">
        <v>226</v>
      </c>
      <c r="QD1032" s="2" t="s">
        <v>226</v>
      </c>
      <c r="QE1032" s="2" t="s">
        <v>226</v>
      </c>
      <c r="QF1032" s="2" t="s">
        <v>226</v>
      </c>
      <c r="QG1032" s="2" t="s">
        <v>226</v>
      </c>
      <c r="QH1032" s="2" t="s">
        <v>226</v>
      </c>
      <c r="QI1032" s="4"/>
      <c r="QJ1032" s="8"/>
      <c r="QK1032" s="4"/>
      <c r="QL1032" s="8"/>
      <c r="QM1032" s="7"/>
      <c r="QN1032" s="7"/>
      <c r="QO1032" s="2" t="s">
        <v>236</v>
      </c>
      <c r="QP1032" s="2" t="s">
        <v>237</v>
      </c>
      <c r="QQ1032" s="2" t="s">
        <v>226</v>
      </c>
      <c r="QR1032" s="2" t="s">
        <v>226</v>
      </c>
      <c r="QS1032" s="2" t="s">
        <v>238</v>
      </c>
      <c r="QT1032" s="2" t="s">
        <v>226</v>
      </c>
      <c r="QU1032" s="4"/>
      <c r="QV1032" s="8"/>
      <c r="QW1032" s="4"/>
      <c r="QX1032" s="8"/>
      <c r="QY1032" s="7"/>
      <c r="QZ1032" s="7"/>
      <c r="RA1032" s="2" t="s">
        <v>266</v>
      </c>
      <c r="RB1032" s="2" t="s">
        <v>223</v>
      </c>
      <c r="RC1032" s="2" t="s">
        <v>226</v>
      </c>
      <c r="RD1032" s="2" t="s">
        <v>226</v>
      </c>
      <c r="RE1032" s="2" t="s">
        <v>238</v>
      </c>
      <c r="RF1032" s="2" t="s">
        <v>226</v>
      </c>
      <c r="RG1032" s="4"/>
      <c r="RH1032" s="8"/>
      <c r="RI1032" s="4"/>
      <c r="RJ1032" s="8"/>
      <c r="RK1032" s="7"/>
      <c r="RL1032" s="7"/>
      <c r="RM1032" s="2" t="s">
        <v>226</v>
      </c>
      <c r="RN1032" s="2" t="s">
        <v>226</v>
      </c>
      <c r="RO1032" s="2" t="s">
        <v>226</v>
      </c>
      <c r="RP1032" s="2" t="s">
        <v>226</v>
      </c>
      <c r="RQ1032" s="2" t="s">
        <v>226</v>
      </c>
      <c r="RR1032" s="2" t="s">
        <v>226</v>
      </c>
      <c r="RS1032" s="4"/>
      <c r="RT1032" s="8"/>
      <c r="RU1032" s="4"/>
      <c r="RV1032" s="8"/>
      <c r="RW1032" s="7"/>
      <c r="RX1032" s="7"/>
      <c r="RY1032" s="2" t="s">
        <v>236</v>
      </c>
      <c r="RZ1032" s="2" t="s">
        <v>237</v>
      </c>
      <c r="SA1032" s="2" t="s">
        <v>226</v>
      </c>
      <c r="SB1032" s="2" t="s">
        <v>226</v>
      </c>
      <c r="SC1032" s="2" t="s">
        <v>238</v>
      </c>
      <c r="SD1032" s="2" t="s">
        <v>226</v>
      </c>
      <c r="SE1032" s="4">
        <v>252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>
        <v>170</v>
      </c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</row>
    <row r="1033">
      <c r="A1033" s="2" t="s">
        <v>5842</v>
      </c>
      <c r="B1033" s="2" t="s">
        <v>577</v>
      </c>
      <c r="C1033" s="2" t="s">
        <v>5819</v>
      </c>
      <c r="D1033" s="2" t="s">
        <v>215</v>
      </c>
      <c r="E1033" s="2" t="s">
        <v>216</v>
      </c>
      <c r="F1033" s="2" t="s">
        <v>5830</v>
      </c>
      <c r="G1033" s="2" t="s">
        <v>3850</v>
      </c>
      <c r="H1033" s="2" t="s">
        <v>5831</v>
      </c>
      <c r="I1033" s="2" t="s">
        <v>5832</v>
      </c>
      <c r="J1033" s="2" t="s">
        <v>437</v>
      </c>
      <c r="K1033" s="2" t="s">
        <v>1318</v>
      </c>
      <c r="L1033" s="3">
        <v>30.95</v>
      </c>
      <c r="M1033" s="3">
        <v>32.5</v>
      </c>
      <c r="N1033" s="3">
        <v>64.99</v>
      </c>
      <c r="O1033" s="2" t="s">
        <v>223</v>
      </c>
      <c r="P1033" s="2" t="s">
        <v>224</v>
      </c>
      <c r="Q1033" s="2" t="s">
        <v>225</v>
      </c>
      <c r="R1033" s="2" t="s">
        <v>226</v>
      </c>
      <c r="S1033" s="2" t="s">
        <v>5843</v>
      </c>
      <c r="T1033" s="2" t="s">
        <v>969</v>
      </c>
      <c r="U1033" s="2" t="s">
        <v>489</v>
      </c>
      <c r="V1033" s="2" t="s">
        <v>230</v>
      </c>
      <c r="W1033" s="2" t="s">
        <v>231</v>
      </c>
      <c r="X1033" s="2" t="s">
        <v>226</v>
      </c>
      <c r="Y1033" s="2" t="s">
        <v>226</v>
      </c>
      <c r="Z1033" s="4"/>
      <c r="AA1033" s="4">
        <f>=ROUNDDOWN({0},0)</f>
      </c>
      <c r="AB1033" s="5">
        <v>11</v>
      </c>
      <c r="AC1033" s="2" t="s">
        <v>2052</v>
      </c>
      <c r="AD1033" s="4">
        <v>180</v>
      </c>
      <c r="AE1033" s="4">
        <v>180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226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226</v>
      </c>
      <c r="AW1033" s="8" t="s">
        <v>226</v>
      </c>
      <c r="AX1033" s="4" t="s">
        <v>226</v>
      </c>
      <c r="AY1033" s="8" t="s">
        <v>226</v>
      </c>
      <c r="AZ1033" s="7" t="s">
        <v>226</v>
      </c>
      <c r="BA1033" s="7" t="s">
        <v>226</v>
      </c>
      <c r="BB1033" s="7"/>
      <c r="BC1033" s="4" t="s">
        <v>226</v>
      </c>
      <c r="BD1033" s="8" t="s">
        <v>226</v>
      </c>
      <c r="BE1033" s="4" t="s">
        <v>226</v>
      </c>
      <c r="BF1033" s="8" t="s">
        <v>226</v>
      </c>
      <c r="BG1033" s="7" t="s">
        <v>226</v>
      </c>
      <c r="BH1033" s="7" t="s">
        <v>226</v>
      </c>
      <c r="BI1033" s="7" t="s">
        <v>226</v>
      </c>
      <c r="BJ1033" s="4"/>
      <c r="BK1033" s="8"/>
      <c r="BL1033" s="2" t="s">
        <v>226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252</v>
      </c>
      <c r="BV1033" s="2" t="s">
        <v>223</v>
      </c>
      <c r="BW1033" s="2" t="s">
        <v>226</v>
      </c>
      <c r="BX1033" s="2" t="s">
        <v>226</v>
      </c>
      <c r="BY1033" s="2" t="s">
        <v>238</v>
      </c>
      <c r="BZ1033" s="2" t="s">
        <v>226</v>
      </c>
      <c r="CA1033" s="4"/>
      <c r="CB1033" s="8"/>
      <c r="CC1033" s="4"/>
      <c r="CD1033" s="8"/>
      <c r="CE1033" s="7"/>
      <c r="CF1033" s="7"/>
      <c r="CG1033" s="2" t="s">
        <v>448</v>
      </c>
      <c r="CH1033" s="2" t="s">
        <v>223</v>
      </c>
      <c r="CI1033" s="2" t="s">
        <v>226</v>
      </c>
      <c r="CJ1033" s="2" t="s">
        <v>226</v>
      </c>
      <c r="CK1033" s="2" t="s">
        <v>238</v>
      </c>
      <c r="CL1033" s="2" t="s">
        <v>226</v>
      </c>
      <c r="CM1033" s="4"/>
      <c r="CN1033" s="8"/>
      <c r="CO1033" s="4"/>
      <c r="CP1033" s="8"/>
      <c r="CQ1033" s="7"/>
      <c r="CR1033" s="7"/>
      <c r="CS1033" s="2" t="s">
        <v>252</v>
      </c>
      <c r="CT1033" s="2" t="s">
        <v>223</v>
      </c>
      <c r="CU1033" s="2" t="s">
        <v>226</v>
      </c>
      <c r="CV1033" s="2" t="s">
        <v>226</v>
      </c>
      <c r="CW1033" s="2" t="s">
        <v>238</v>
      </c>
      <c r="CX1033" s="2" t="s">
        <v>226</v>
      </c>
      <c r="CY1033" s="4"/>
      <c r="CZ1033" s="8"/>
      <c r="DA1033" s="4"/>
      <c r="DB1033" s="8"/>
      <c r="DC1033" s="7"/>
      <c r="DD1033" s="7"/>
      <c r="DE1033" s="2" t="s">
        <v>252</v>
      </c>
      <c r="DF1033" s="2" t="s">
        <v>223</v>
      </c>
      <c r="DG1033" s="2" t="s">
        <v>226</v>
      </c>
      <c r="DH1033" s="2" t="s">
        <v>226</v>
      </c>
      <c r="DI1033" s="2" t="s">
        <v>238</v>
      </c>
      <c r="DJ1033" s="2" t="s">
        <v>226</v>
      </c>
      <c r="DK1033" s="4"/>
      <c r="DL1033" s="8"/>
      <c r="DM1033" s="4"/>
      <c r="DN1033" s="8"/>
      <c r="DO1033" s="7"/>
      <c r="DP1033" s="7"/>
      <c r="DQ1033" s="2" t="s">
        <v>252</v>
      </c>
      <c r="DR1033" s="2" t="s">
        <v>223</v>
      </c>
      <c r="DS1033" s="2" t="s">
        <v>226</v>
      </c>
      <c r="DT1033" s="2" t="s">
        <v>226</v>
      </c>
      <c r="DU1033" s="2" t="s">
        <v>238</v>
      </c>
      <c r="DV1033" s="2" t="s">
        <v>226</v>
      </c>
      <c r="DW1033" s="4"/>
      <c r="DX1033" s="8"/>
      <c r="DY1033" s="4"/>
      <c r="DZ1033" s="8"/>
      <c r="EA1033" s="7"/>
      <c r="EB1033" s="7"/>
      <c r="EC1033" s="2" t="s">
        <v>252</v>
      </c>
      <c r="ED1033" s="2" t="s">
        <v>223</v>
      </c>
      <c r="EE1033" s="2" t="s">
        <v>226</v>
      </c>
      <c r="EF1033" s="2" t="s">
        <v>226</v>
      </c>
      <c r="EG1033" s="2" t="s">
        <v>238</v>
      </c>
      <c r="EH1033" s="2" t="s">
        <v>226</v>
      </c>
      <c r="EI1033" s="4"/>
      <c r="EJ1033" s="8"/>
      <c r="EK1033" s="4"/>
      <c r="EL1033" s="8"/>
      <c r="EM1033" s="7"/>
      <c r="EN1033" s="7"/>
      <c r="EO1033" s="2" t="s">
        <v>252</v>
      </c>
      <c r="EP1033" s="2" t="s">
        <v>223</v>
      </c>
      <c r="EQ1033" s="2" t="s">
        <v>226</v>
      </c>
      <c r="ER1033" s="2" t="s">
        <v>226</v>
      </c>
      <c r="ES1033" s="2" t="s">
        <v>238</v>
      </c>
      <c r="ET1033" s="2" t="s">
        <v>226</v>
      </c>
      <c r="EU1033" s="4"/>
      <c r="EV1033" s="8"/>
      <c r="EW1033" s="4"/>
      <c r="EX1033" s="8"/>
      <c r="EY1033" s="7"/>
      <c r="EZ1033" s="7"/>
      <c r="FA1033" s="2" t="s">
        <v>239</v>
      </c>
      <c r="FB1033" s="2" t="s">
        <v>223</v>
      </c>
      <c r="FC1033" s="2" t="s">
        <v>226</v>
      </c>
      <c r="FD1033" s="2" t="s">
        <v>226</v>
      </c>
      <c r="FE1033" s="2" t="s">
        <v>238</v>
      </c>
      <c r="FF1033" s="2" t="s">
        <v>226</v>
      </c>
      <c r="FG1033" s="4"/>
      <c r="FH1033" s="8"/>
      <c r="FI1033" s="4"/>
      <c r="FJ1033" s="8"/>
      <c r="FK1033" s="7"/>
      <c r="FL1033" s="7"/>
      <c r="FM1033" s="2" t="s">
        <v>239</v>
      </c>
      <c r="FN1033" s="2" t="s">
        <v>223</v>
      </c>
      <c r="FO1033" s="2" t="s">
        <v>226</v>
      </c>
      <c r="FP1033" s="2" t="s">
        <v>226</v>
      </c>
      <c r="FQ1033" s="2" t="s">
        <v>238</v>
      </c>
      <c r="FR1033" s="2" t="s">
        <v>226</v>
      </c>
      <c r="FS1033" s="4"/>
      <c r="FT1033" s="8"/>
      <c r="FU1033" s="4"/>
      <c r="FV1033" s="8"/>
      <c r="FW1033" s="7"/>
      <c r="FX1033" s="7"/>
      <c r="FY1033" s="2" t="s">
        <v>239</v>
      </c>
      <c r="FZ1033" s="2" t="s">
        <v>223</v>
      </c>
      <c r="GA1033" s="2" t="s">
        <v>226</v>
      </c>
      <c r="GB1033" s="2" t="s">
        <v>226</v>
      </c>
      <c r="GC1033" s="2" t="s">
        <v>238</v>
      </c>
      <c r="GD1033" s="2" t="s">
        <v>226</v>
      </c>
      <c r="GE1033" s="4"/>
      <c r="GF1033" s="8"/>
      <c r="GG1033" s="4"/>
      <c r="GH1033" s="8"/>
      <c r="GI1033" s="7"/>
      <c r="GJ1033" s="7"/>
      <c r="GK1033" s="2" t="s">
        <v>252</v>
      </c>
      <c r="GL1033" s="2" t="s">
        <v>223</v>
      </c>
      <c r="GM1033" s="2" t="s">
        <v>226</v>
      </c>
      <c r="GN1033" s="2" t="s">
        <v>226</v>
      </c>
      <c r="GO1033" s="2" t="s">
        <v>238</v>
      </c>
      <c r="GP1033" s="2" t="s">
        <v>226</v>
      </c>
      <c r="GQ1033" s="4"/>
      <c r="GR1033" s="8"/>
      <c r="GS1033" s="4"/>
      <c r="GT1033" s="8"/>
      <c r="GU1033" s="7"/>
      <c r="GV1033" s="7"/>
      <c r="GW1033" s="2" t="s">
        <v>252</v>
      </c>
      <c r="GX1033" s="2" t="s">
        <v>223</v>
      </c>
      <c r="GY1033" s="2" t="s">
        <v>226</v>
      </c>
      <c r="GZ1033" s="2" t="s">
        <v>226</v>
      </c>
      <c r="HA1033" s="2" t="s">
        <v>238</v>
      </c>
      <c r="HB1033" s="2" t="s">
        <v>226</v>
      </c>
      <c r="HC1033" s="4"/>
      <c r="HD1033" s="8"/>
      <c r="HE1033" s="4"/>
      <c r="HF1033" s="8"/>
      <c r="HG1033" s="7"/>
      <c r="HH1033" s="7"/>
      <c r="HI1033" s="2" t="s">
        <v>252</v>
      </c>
      <c r="HJ1033" s="2" t="s">
        <v>223</v>
      </c>
      <c r="HK1033" s="2" t="s">
        <v>226</v>
      </c>
      <c r="HL1033" s="2" t="s">
        <v>226</v>
      </c>
      <c r="HM1033" s="2" t="s">
        <v>238</v>
      </c>
      <c r="HN1033" s="2" t="s">
        <v>226</v>
      </c>
      <c r="HO1033" s="4"/>
      <c r="HP1033" s="8"/>
      <c r="HQ1033" s="4"/>
      <c r="HR1033" s="8"/>
      <c r="HS1033" s="7"/>
      <c r="HT1033" s="7"/>
      <c r="HU1033" s="2" t="s">
        <v>252</v>
      </c>
      <c r="HV1033" s="2" t="s">
        <v>223</v>
      </c>
      <c r="HW1033" s="2" t="s">
        <v>226</v>
      </c>
      <c r="HX1033" s="2" t="s">
        <v>226</v>
      </c>
      <c r="HY1033" s="2" t="s">
        <v>238</v>
      </c>
      <c r="HZ1033" s="2" t="s">
        <v>226</v>
      </c>
      <c r="IA1033" s="4"/>
      <c r="IB1033" s="8"/>
      <c r="IC1033" s="4"/>
      <c r="ID1033" s="8"/>
      <c r="IE1033" s="7"/>
      <c r="IF1033" s="7"/>
      <c r="IG1033" s="2" t="s">
        <v>252</v>
      </c>
      <c r="IH1033" s="2" t="s">
        <v>223</v>
      </c>
      <c r="II1033" s="2" t="s">
        <v>226</v>
      </c>
      <c r="IJ1033" s="2" t="s">
        <v>226</v>
      </c>
      <c r="IK1033" s="2" t="s">
        <v>238</v>
      </c>
      <c r="IL1033" s="2" t="s">
        <v>226</v>
      </c>
      <c r="IM1033" s="4"/>
      <c r="IN1033" s="8"/>
      <c r="IO1033" s="4"/>
      <c r="IP1033" s="8"/>
      <c r="IQ1033" s="7"/>
      <c r="IR1033" s="7"/>
      <c r="IS1033" s="2" t="s">
        <v>252</v>
      </c>
      <c r="IT1033" s="2" t="s">
        <v>223</v>
      </c>
      <c r="IU1033" s="2" t="s">
        <v>226</v>
      </c>
      <c r="IV1033" s="2" t="s">
        <v>226</v>
      </c>
      <c r="IW1033" s="2" t="s">
        <v>238</v>
      </c>
      <c r="IX1033" s="2" t="s">
        <v>226</v>
      </c>
      <c r="IY1033" s="4"/>
      <c r="IZ1033" s="8"/>
      <c r="JA1033" s="4"/>
      <c r="JB1033" s="8"/>
      <c r="JC1033" s="7"/>
      <c r="JD1033" s="7"/>
      <c r="JE1033" s="2" t="s">
        <v>949</v>
      </c>
      <c r="JF1033" s="2" t="s">
        <v>223</v>
      </c>
      <c r="JG1033" s="2" t="s">
        <v>226</v>
      </c>
      <c r="JH1033" s="2" t="s">
        <v>226</v>
      </c>
      <c r="JI1033" s="2" t="s">
        <v>238</v>
      </c>
      <c r="JJ1033" s="2" t="s">
        <v>226</v>
      </c>
      <c r="JK1033" s="4"/>
      <c r="JL1033" s="8"/>
      <c r="JM1033" s="4"/>
      <c r="JN1033" s="8"/>
      <c r="JO1033" s="7"/>
      <c r="JP1033" s="7"/>
      <c r="JQ1033" s="2" t="s">
        <v>252</v>
      </c>
      <c r="JR1033" s="2" t="s">
        <v>223</v>
      </c>
      <c r="JS1033" s="2" t="s">
        <v>226</v>
      </c>
      <c r="JT1033" s="2" t="s">
        <v>226</v>
      </c>
      <c r="JU1033" s="2" t="s">
        <v>238</v>
      </c>
      <c r="JV1033" s="2" t="s">
        <v>226</v>
      </c>
      <c r="JW1033" s="4"/>
      <c r="JX1033" s="8"/>
      <c r="JY1033" s="4"/>
      <c r="JZ1033" s="8"/>
      <c r="KA1033" s="7"/>
      <c r="KB1033" s="7"/>
      <c r="KC1033" s="2" t="s">
        <v>252</v>
      </c>
      <c r="KD1033" s="2" t="s">
        <v>223</v>
      </c>
      <c r="KE1033" s="2" t="s">
        <v>226</v>
      </c>
      <c r="KF1033" s="2" t="s">
        <v>226</v>
      </c>
      <c r="KG1033" s="2" t="s">
        <v>238</v>
      </c>
      <c r="KH1033" s="2" t="s">
        <v>226</v>
      </c>
      <c r="KI1033" s="4"/>
      <c r="KJ1033" s="8"/>
      <c r="KK1033" s="4"/>
      <c r="KL1033" s="8"/>
      <c r="KM1033" s="7"/>
      <c r="KN1033" s="7"/>
      <c r="KO1033" s="2" t="s">
        <v>252</v>
      </c>
      <c r="KP1033" s="2" t="s">
        <v>223</v>
      </c>
      <c r="KQ1033" s="2" t="s">
        <v>226</v>
      </c>
      <c r="KR1033" s="2" t="s">
        <v>226</v>
      </c>
      <c r="KS1033" s="2" t="s">
        <v>238</v>
      </c>
      <c r="KT1033" s="2" t="s">
        <v>226</v>
      </c>
      <c r="KU1033" s="4"/>
      <c r="KV1033" s="8"/>
      <c r="KW1033" s="4"/>
      <c r="KX1033" s="8"/>
      <c r="KY1033" s="7"/>
      <c r="KZ1033" s="7"/>
      <c r="LA1033" s="2" t="s">
        <v>252</v>
      </c>
      <c r="LB1033" s="2" t="s">
        <v>223</v>
      </c>
      <c r="LC1033" s="2" t="s">
        <v>226</v>
      </c>
      <c r="LD1033" s="2" t="s">
        <v>226</v>
      </c>
      <c r="LE1033" s="2" t="s">
        <v>238</v>
      </c>
      <c r="LF1033" s="2" t="s">
        <v>226</v>
      </c>
      <c r="LG1033" s="4"/>
      <c r="LH1033" s="8"/>
      <c r="LI1033" s="4"/>
      <c r="LJ1033" s="8"/>
      <c r="LK1033" s="7"/>
      <c r="LL1033" s="7"/>
      <c r="LM1033" s="2" t="s">
        <v>252</v>
      </c>
      <c r="LN1033" s="2" t="s">
        <v>223</v>
      </c>
      <c r="LO1033" s="2" t="s">
        <v>226</v>
      </c>
      <c r="LP1033" s="2" t="s">
        <v>226</v>
      </c>
      <c r="LQ1033" s="2" t="s">
        <v>238</v>
      </c>
      <c r="LR1033" s="2" t="s">
        <v>226</v>
      </c>
      <c r="LS1033" s="4"/>
      <c r="LT1033" s="8"/>
      <c r="LU1033" s="4"/>
      <c r="LV1033" s="8"/>
      <c r="LW1033" s="7"/>
      <c r="LX1033" s="7"/>
      <c r="LY1033" s="2" t="s">
        <v>252</v>
      </c>
      <c r="LZ1033" s="2" t="s">
        <v>223</v>
      </c>
      <c r="MA1033" s="2" t="s">
        <v>226</v>
      </c>
      <c r="MB1033" s="2" t="s">
        <v>226</v>
      </c>
      <c r="MC1033" s="2" t="s">
        <v>238</v>
      </c>
      <c r="MD1033" s="2" t="s">
        <v>226</v>
      </c>
      <c r="ME1033" s="4"/>
      <c r="MF1033" s="8"/>
      <c r="MG1033" s="4"/>
      <c r="MH1033" s="8"/>
      <c r="MI1033" s="7"/>
      <c r="MJ1033" s="7"/>
      <c r="MK1033" s="2" t="s">
        <v>252</v>
      </c>
      <c r="ML1033" s="2" t="s">
        <v>223</v>
      </c>
      <c r="MM1033" s="2" t="s">
        <v>226</v>
      </c>
      <c r="MN1033" s="2" t="s">
        <v>226</v>
      </c>
      <c r="MO1033" s="2" t="s">
        <v>238</v>
      </c>
      <c r="MP1033" s="2" t="s">
        <v>226</v>
      </c>
      <c r="MQ1033" s="4"/>
      <c r="MR1033" s="8"/>
      <c r="MS1033" s="4"/>
      <c r="MT1033" s="8"/>
      <c r="MU1033" s="7"/>
      <c r="MV1033" s="7"/>
      <c r="MW1033" s="2" t="s">
        <v>252</v>
      </c>
      <c r="MX1033" s="2" t="s">
        <v>223</v>
      </c>
      <c r="MY1033" s="2" t="s">
        <v>226</v>
      </c>
      <c r="MZ1033" s="2" t="s">
        <v>226</v>
      </c>
      <c r="NA1033" s="2" t="s">
        <v>238</v>
      </c>
      <c r="NB1033" s="2" t="s">
        <v>226</v>
      </c>
      <c r="NC1033" s="4"/>
      <c r="ND1033" s="8"/>
      <c r="NE1033" s="4"/>
      <c r="NF1033" s="8"/>
      <c r="NG1033" s="7"/>
      <c r="NH1033" s="7"/>
      <c r="NI1033" s="2" t="s">
        <v>226</v>
      </c>
      <c r="NJ1033" s="2" t="s">
        <v>226</v>
      </c>
      <c r="NK1033" s="2" t="s">
        <v>226</v>
      </c>
      <c r="NL1033" s="2" t="s">
        <v>226</v>
      </c>
      <c r="NM1033" s="2" t="s">
        <v>226</v>
      </c>
      <c r="NN1033" s="2" t="s">
        <v>226</v>
      </c>
      <c r="NO1033" s="4"/>
      <c r="NP1033" s="8"/>
      <c r="NQ1033" s="4"/>
      <c r="NR1033" s="8"/>
      <c r="NS1033" s="7"/>
      <c r="NT1033" s="7"/>
      <c r="NU1033" s="2" t="s">
        <v>226</v>
      </c>
      <c r="NV1033" s="2" t="s">
        <v>226</v>
      </c>
      <c r="NW1033" s="2" t="s">
        <v>226</v>
      </c>
      <c r="NX1033" s="2" t="s">
        <v>226</v>
      </c>
      <c r="NY1033" s="2" t="s">
        <v>226</v>
      </c>
      <c r="NZ1033" s="2" t="s">
        <v>226</v>
      </c>
      <c r="OA1033" s="4"/>
      <c r="OB1033" s="8"/>
      <c r="OC1033" s="4"/>
      <c r="OD1033" s="8"/>
      <c r="OE1033" s="7"/>
      <c r="OF1033" s="7"/>
      <c r="OG1033" s="2" t="s">
        <v>226</v>
      </c>
      <c r="OH1033" s="2" t="s">
        <v>226</v>
      </c>
      <c r="OI1033" s="2" t="s">
        <v>226</v>
      </c>
      <c r="OJ1033" s="2" t="s">
        <v>226</v>
      </c>
      <c r="OK1033" s="2" t="s">
        <v>226</v>
      </c>
      <c r="OL1033" s="2" t="s">
        <v>226</v>
      </c>
      <c r="OM1033" s="4"/>
      <c r="ON1033" s="8"/>
      <c r="OO1033" s="4"/>
      <c r="OP1033" s="8"/>
      <c r="OQ1033" s="7"/>
      <c r="OR1033" s="7"/>
      <c r="OS1033" s="2" t="s">
        <v>252</v>
      </c>
      <c r="OT1033" s="2" t="s">
        <v>223</v>
      </c>
      <c r="OU1033" s="2" t="s">
        <v>226</v>
      </c>
      <c r="OV1033" s="2" t="s">
        <v>226</v>
      </c>
      <c r="OW1033" s="2" t="s">
        <v>238</v>
      </c>
      <c r="OX1033" s="2" t="s">
        <v>226</v>
      </c>
      <c r="OY1033" s="4"/>
      <c r="OZ1033" s="8"/>
      <c r="PA1033" s="4"/>
      <c r="PB1033" s="8"/>
      <c r="PC1033" s="7"/>
      <c r="PD1033" s="7"/>
      <c r="PE1033" s="2" t="s">
        <v>252</v>
      </c>
      <c r="PF1033" s="2" t="s">
        <v>223</v>
      </c>
      <c r="PG1033" s="2" t="s">
        <v>226</v>
      </c>
      <c r="PH1033" s="2" t="s">
        <v>226</v>
      </c>
      <c r="PI1033" s="2" t="s">
        <v>238</v>
      </c>
      <c r="PJ1033" s="2" t="s">
        <v>226</v>
      </c>
      <c r="PK1033" s="4"/>
      <c r="PL1033" s="8"/>
      <c r="PM1033" s="4"/>
      <c r="PN1033" s="8"/>
      <c r="PO1033" s="7"/>
      <c r="PP1033" s="7"/>
      <c r="PQ1033" s="2" t="s">
        <v>226</v>
      </c>
      <c r="PR1033" s="2" t="s">
        <v>226</v>
      </c>
      <c r="PS1033" s="2" t="s">
        <v>226</v>
      </c>
      <c r="PT1033" s="2" t="s">
        <v>226</v>
      </c>
      <c r="PU1033" s="2" t="s">
        <v>226</v>
      </c>
      <c r="PV1033" s="2" t="s">
        <v>226</v>
      </c>
      <c r="PW1033" s="4"/>
      <c r="PX1033" s="8"/>
      <c r="PY1033" s="4"/>
      <c r="PZ1033" s="8"/>
      <c r="QA1033" s="7"/>
      <c r="QB1033" s="7"/>
      <c r="QC1033" s="2" t="s">
        <v>226</v>
      </c>
      <c r="QD1033" s="2" t="s">
        <v>226</v>
      </c>
      <c r="QE1033" s="2" t="s">
        <v>226</v>
      </c>
      <c r="QF1033" s="2" t="s">
        <v>226</v>
      </c>
      <c r="QG1033" s="2" t="s">
        <v>226</v>
      </c>
      <c r="QH1033" s="2" t="s">
        <v>226</v>
      </c>
      <c r="QI1033" s="4"/>
      <c r="QJ1033" s="8"/>
      <c r="QK1033" s="4"/>
      <c r="QL1033" s="8"/>
      <c r="QM1033" s="7"/>
      <c r="QN1033" s="7"/>
      <c r="QO1033" s="2" t="s">
        <v>252</v>
      </c>
      <c r="QP1033" s="2" t="s">
        <v>223</v>
      </c>
      <c r="QQ1033" s="2" t="s">
        <v>226</v>
      </c>
      <c r="QR1033" s="2" t="s">
        <v>226</v>
      </c>
      <c r="QS1033" s="2" t="s">
        <v>238</v>
      </c>
      <c r="QT1033" s="2" t="s">
        <v>226</v>
      </c>
      <c r="QU1033" s="4"/>
      <c r="QV1033" s="8"/>
      <c r="QW1033" s="4"/>
      <c r="QX1033" s="8"/>
      <c r="QY1033" s="7"/>
      <c r="QZ1033" s="7"/>
      <c r="RA1033" s="2" t="s">
        <v>266</v>
      </c>
      <c r="RB1033" s="2" t="s">
        <v>223</v>
      </c>
      <c r="RC1033" s="2" t="s">
        <v>226</v>
      </c>
      <c r="RD1033" s="2" t="s">
        <v>226</v>
      </c>
      <c r="RE1033" s="2" t="s">
        <v>238</v>
      </c>
      <c r="RF1033" s="2" t="s">
        <v>226</v>
      </c>
      <c r="RG1033" s="4"/>
      <c r="RH1033" s="8"/>
      <c r="RI1033" s="4"/>
      <c r="RJ1033" s="8"/>
      <c r="RK1033" s="7"/>
      <c r="RL1033" s="7"/>
      <c r="RM1033" s="2" t="s">
        <v>252</v>
      </c>
      <c r="RN1033" s="2" t="s">
        <v>223</v>
      </c>
      <c r="RO1033" s="2" t="s">
        <v>226</v>
      </c>
      <c r="RP1033" s="2" t="s">
        <v>226</v>
      </c>
      <c r="RQ1033" s="2" t="s">
        <v>238</v>
      </c>
      <c r="RR1033" s="2" t="s">
        <v>226</v>
      </c>
      <c r="RS1033" s="4"/>
      <c r="RT1033" s="8"/>
      <c r="RU1033" s="4"/>
      <c r="RV1033" s="8"/>
      <c r="RW1033" s="7"/>
      <c r="RX1033" s="7"/>
      <c r="RY1033" s="2" t="s">
        <v>226</v>
      </c>
      <c r="RZ1033" s="2" t="s">
        <v>226</v>
      </c>
      <c r="SA1033" s="2" t="s">
        <v>226</v>
      </c>
      <c r="SB1033" s="2" t="s">
        <v>226</v>
      </c>
      <c r="SC1033" s="2" t="s">
        <v>226</v>
      </c>
      <c r="SD1033" s="2" t="s">
        <v>226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>
        <v>180</v>
      </c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</row>
    <row r="1034">
      <c r="A1034" s="2" t="s">
        <v>5844</v>
      </c>
      <c r="B1034" s="2" t="s">
        <v>577</v>
      </c>
      <c r="C1034" s="2" t="s">
        <v>5819</v>
      </c>
      <c r="D1034" s="2" t="s">
        <v>215</v>
      </c>
      <c r="E1034" s="2" t="s">
        <v>216</v>
      </c>
      <c r="F1034" s="2" t="s">
        <v>5830</v>
      </c>
      <c r="G1034" s="2" t="s">
        <v>3850</v>
      </c>
      <c r="H1034" s="2" t="s">
        <v>5831</v>
      </c>
      <c r="I1034" s="2" t="s">
        <v>5832</v>
      </c>
      <c r="J1034" s="2" t="s">
        <v>221</v>
      </c>
      <c r="K1034" s="2" t="s">
        <v>1318</v>
      </c>
      <c r="L1034" s="3">
        <v>38.09</v>
      </c>
      <c r="M1034" s="3">
        <v>39.99</v>
      </c>
      <c r="N1034" s="3">
        <v>79.99</v>
      </c>
      <c r="O1034" s="2" t="s">
        <v>223</v>
      </c>
      <c r="P1034" s="2" t="s">
        <v>224</v>
      </c>
      <c r="Q1034" s="2" t="s">
        <v>225</v>
      </c>
      <c r="R1034" s="2" t="s">
        <v>226</v>
      </c>
      <c r="S1034" s="2" t="s">
        <v>5843</v>
      </c>
      <c r="T1034" s="2" t="s">
        <v>969</v>
      </c>
      <c r="U1034" s="2" t="s">
        <v>371</v>
      </c>
      <c r="V1034" s="2" t="s">
        <v>230</v>
      </c>
      <c r="W1034" s="2" t="s">
        <v>231</v>
      </c>
      <c r="X1034" s="2" t="s">
        <v>226</v>
      </c>
      <c r="Y1034" s="2" t="s">
        <v>226</v>
      </c>
      <c r="Z1034" s="4"/>
      <c r="AA1034" s="4">
        <f>=ROUNDDOWN({0},0)</f>
      </c>
      <c r="AB1034" s="5">
        <v>9</v>
      </c>
      <c r="AC1034" s="2" t="s">
        <v>2052</v>
      </c>
      <c r="AD1034" s="4">
        <v>140</v>
      </c>
      <c r="AE1034" s="4">
        <v>140</v>
      </c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226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226</v>
      </c>
      <c r="AW1034" s="8" t="s">
        <v>226</v>
      </c>
      <c r="AX1034" s="4" t="s">
        <v>226</v>
      </c>
      <c r="AY1034" s="8" t="s">
        <v>226</v>
      </c>
      <c r="AZ1034" s="7" t="s">
        <v>226</v>
      </c>
      <c r="BA1034" s="7" t="s">
        <v>226</v>
      </c>
      <c r="BB1034" s="7"/>
      <c r="BC1034" s="4" t="s">
        <v>226</v>
      </c>
      <c r="BD1034" s="8" t="s">
        <v>226</v>
      </c>
      <c r="BE1034" s="4" t="s">
        <v>226</v>
      </c>
      <c r="BF1034" s="8" t="s">
        <v>226</v>
      </c>
      <c r="BG1034" s="7" t="s">
        <v>226</v>
      </c>
      <c r="BH1034" s="7" t="s">
        <v>226</v>
      </c>
      <c r="BI1034" s="7" t="s">
        <v>226</v>
      </c>
      <c r="BJ1034" s="4"/>
      <c r="BK1034" s="8"/>
      <c r="BL1034" s="2" t="s">
        <v>226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252</v>
      </c>
      <c r="BV1034" s="2" t="s">
        <v>223</v>
      </c>
      <c r="BW1034" s="2" t="s">
        <v>226</v>
      </c>
      <c r="BX1034" s="2" t="s">
        <v>226</v>
      </c>
      <c r="BY1034" s="2" t="s">
        <v>238</v>
      </c>
      <c r="BZ1034" s="2" t="s">
        <v>226</v>
      </c>
      <c r="CA1034" s="4"/>
      <c r="CB1034" s="8"/>
      <c r="CC1034" s="4"/>
      <c r="CD1034" s="8"/>
      <c r="CE1034" s="7"/>
      <c r="CF1034" s="7"/>
      <c r="CG1034" s="2" t="s">
        <v>448</v>
      </c>
      <c r="CH1034" s="2" t="s">
        <v>223</v>
      </c>
      <c r="CI1034" s="2" t="s">
        <v>226</v>
      </c>
      <c r="CJ1034" s="2" t="s">
        <v>226</v>
      </c>
      <c r="CK1034" s="2" t="s">
        <v>238</v>
      </c>
      <c r="CL1034" s="2" t="s">
        <v>226</v>
      </c>
      <c r="CM1034" s="4"/>
      <c r="CN1034" s="8"/>
      <c r="CO1034" s="4"/>
      <c r="CP1034" s="8"/>
      <c r="CQ1034" s="7"/>
      <c r="CR1034" s="7"/>
      <c r="CS1034" s="2" t="s">
        <v>252</v>
      </c>
      <c r="CT1034" s="2" t="s">
        <v>223</v>
      </c>
      <c r="CU1034" s="2" t="s">
        <v>226</v>
      </c>
      <c r="CV1034" s="2" t="s">
        <v>226</v>
      </c>
      <c r="CW1034" s="2" t="s">
        <v>238</v>
      </c>
      <c r="CX1034" s="2" t="s">
        <v>226</v>
      </c>
      <c r="CY1034" s="4"/>
      <c r="CZ1034" s="8"/>
      <c r="DA1034" s="4"/>
      <c r="DB1034" s="8"/>
      <c r="DC1034" s="7"/>
      <c r="DD1034" s="7"/>
      <c r="DE1034" s="2" t="s">
        <v>252</v>
      </c>
      <c r="DF1034" s="2" t="s">
        <v>223</v>
      </c>
      <c r="DG1034" s="2" t="s">
        <v>226</v>
      </c>
      <c r="DH1034" s="2" t="s">
        <v>226</v>
      </c>
      <c r="DI1034" s="2" t="s">
        <v>238</v>
      </c>
      <c r="DJ1034" s="2" t="s">
        <v>226</v>
      </c>
      <c r="DK1034" s="4"/>
      <c r="DL1034" s="8"/>
      <c r="DM1034" s="4"/>
      <c r="DN1034" s="8"/>
      <c r="DO1034" s="7"/>
      <c r="DP1034" s="7"/>
      <c r="DQ1034" s="2" t="s">
        <v>252</v>
      </c>
      <c r="DR1034" s="2" t="s">
        <v>223</v>
      </c>
      <c r="DS1034" s="2" t="s">
        <v>226</v>
      </c>
      <c r="DT1034" s="2" t="s">
        <v>226</v>
      </c>
      <c r="DU1034" s="2" t="s">
        <v>238</v>
      </c>
      <c r="DV1034" s="2" t="s">
        <v>226</v>
      </c>
      <c r="DW1034" s="4"/>
      <c r="DX1034" s="8"/>
      <c r="DY1034" s="4"/>
      <c r="DZ1034" s="8"/>
      <c r="EA1034" s="7"/>
      <c r="EB1034" s="7"/>
      <c r="EC1034" s="2" t="s">
        <v>252</v>
      </c>
      <c r="ED1034" s="2" t="s">
        <v>223</v>
      </c>
      <c r="EE1034" s="2" t="s">
        <v>226</v>
      </c>
      <c r="EF1034" s="2" t="s">
        <v>226</v>
      </c>
      <c r="EG1034" s="2" t="s">
        <v>238</v>
      </c>
      <c r="EH1034" s="2" t="s">
        <v>226</v>
      </c>
      <c r="EI1034" s="4"/>
      <c r="EJ1034" s="8"/>
      <c r="EK1034" s="4"/>
      <c r="EL1034" s="8"/>
      <c r="EM1034" s="7"/>
      <c r="EN1034" s="7"/>
      <c r="EO1034" s="2" t="s">
        <v>252</v>
      </c>
      <c r="EP1034" s="2" t="s">
        <v>223</v>
      </c>
      <c r="EQ1034" s="2" t="s">
        <v>226</v>
      </c>
      <c r="ER1034" s="2" t="s">
        <v>226</v>
      </c>
      <c r="ES1034" s="2" t="s">
        <v>238</v>
      </c>
      <c r="ET1034" s="2" t="s">
        <v>226</v>
      </c>
      <c r="EU1034" s="4"/>
      <c r="EV1034" s="8"/>
      <c r="EW1034" s="4"/>
      <c r="EX1034" s="8"/>
      <c r="EY1034" s="7"/>
      <c r="EZ1034" s="7"/>
      <c r="FA1034" s="2" t="s">
        <v>239</v>
      </c>
      <c r="FB1034" s="2" t="s">
        <v>223</v>
      </c>
      <c r="FC1034" s="2" t="s">
        <v>226</v>
      </c>
      <c r="FD1034" s="2" t="s">
        <v>226</v>
      </c>
      <c r="FE1034" s="2" t="s">
        <v>238</v>
      </c>
      <c r="FF1034" s="2" t="s">
        <v>226</v>
      </c>
      <c r="FG1034" s="4"/>
      <c r="FH1034" s="8"/>
      <c r="FI1034" s="4"/>
      <c r="FJ1034" s="8"/>
      <c r="FK1034" s="7"/>
      <c r="FL1034" s="7"/>
      <c r="FM1034" s="2" t="s">
        <v>239</v>
      </c>
      <c r="FN1034" s="2" t="s">
        <v>223</v>
      </c>
      <c r="FO1034" s="2" t="s">
        <v>226</v>
      </c>
      <c r="FP1034" s="2" t="s">
        <v>226</v>
      </c>
      <c r="FQ1034" s="2" t="s">
        <v>238</v>
      </c>
      <c r="FR1034" s="2" t="s">
        <v>226</v>
      </c>
      <c r="FS1034" s="4"/>
      <c r="FT1034" s="8"/>
      <c r="FU1034" s="4"/>
      <c r="FV1034" s="8"/>
      <c r="FW1034" s="7"/>
      <c r="FX1034" s="7"/>
      <c r="FY1034" s="2" t="s">
        <v>239</v>
      </c>
      <c r="FZ1034" s="2" t="s">
        <v>223</v>
      </c>
      <c r="GA1034" s="2" t="s">
        <v>226</v>
      </c>
      <c r="GB1034" s="2" t="s">
        <v>226</v>
      </c>
      <c r="GC1034" s="2" t="s">
        <v>238</v>
      </c>
      <c r="GD1034" s="2" t="s">
        <v>226</v>
      </c>
      <c r="GE1034" s="4"/>
      <c r="GF1034" s="8"/>
      <c r="GG1034" s="4"/>
      <c r="GH1034" s="8"/>
      <c r="GI1034" s="7"/>
      <c r="GJ1034" s="7"/>
      <c r="GK1034" s="2" t="s">
        <v>252</v>
      </c>
      <c r="GL1034" s="2" t="s">
        <v>223</v>
      </c>
      <c r="GM1034" s="2" t="s">
        <v>226</v>
      </c>
      <c r="GN1034" s="2" t="s">
        <v>226</v>
      </c>
      <c r="GO1034" s="2" t="s">
        <v>238</v>
      </c>
      <c r="GP1034" s="2" t="s">
        <v>226</v>
      </c>
      <c r="GQ1034" s="4"/>
      <c r="GR1034" s="8"/>
      <c r="GS1034" s="4"/>
      <c r="GT1034" s="8"/>
      <c r="GU1034" s="7"/>
      <c r="GV1034" s="7"/>
      <c r="GW1034" s="2" t="s">
        <v>252</v>
      </c>
      <c r="GX1034" s="2" t="s">
        <v>223</v>
      </c>
      <c r="GY1034" s="2" t="s">
        <v>226</v>
      </c>
      <c r="GZ1034" s="2" t="s">
        <v>226</v>
      </c>
      <c r="HA1034" s="2" t="s">
        <v>238</v>
      </c>
      <c r="HB1034" s="2" t="s">
        <v>226</v>
      </c>
      <c r="HC1034" s="4"/>
      <c r="HD1034" s="8"/>
      <c r="HE1034" s="4"/>
      <c r="HF1034" s="8"/>
      <c r="HG1034" s="7"/>
      <c r="HH1034" s="7"/>
      <c r="HI1034" s="2" t="s">
        <v>252</v>
      </c>
      <c r="HJ1034" s="2" t="s">
        <v>223</v>
      </c>
      <c r="HK1034" s="2" t="s">
        <v>226</v>
      </c>
      <c r="HL1034" s="2" t="s">
        <v>226</v>
      </c>
      <c r="HM1034" s="2" t="s">
        <v>238</v>
      </c>
      <c r="HN1034" s="2" t="s">
        <v>226</v>
      </c>
      <c r="HO1034" s="4"/>
      <c r="HP1034" s="8"/>
      <c r="HQ1034" s="4"/>
      <c r="HR1034" s="8"/>
      <c r="HS1034" s="7"/>
      <c r="HT1034" s="7"/>
      <c r="HU1034" s="2" t="s">
        <v>252</v>
      </c>
      <c r="HV1034" s="2" t="s">
        <v>223</v>
      </c>
      <c r="HW1034" s="2" t="s">
        <v>226</v>
      </c>
      <c r="HX1034" s="2" t="s">
        <v>226</v>
      </c>
      <c r="HY1034" s="2" t="s">
        <v>238</v>
      </c>
      <c r="HZ1034" s="2" t="s">
        <v>226</v>
      </c>
      <c r="IA1034" s="4"/>
      <c r="IB1034" s="8"/>
      <c r="IC1034" s="4"/>
      <c r="ID1034" s="8"/>
      <c r="IE1034" s="7"/>
      <c r="IF1034" s="7"/>
      <c r="IG1034" s="2" t="s">
        <v>252</v>
      </c>
      <c r="IH1034" s="2" t="s">
        <v>223</v>
      </c>
      <c r="II1034" s="2" t="s">
        <v>226</v>
      </c>
      <c r="IJ1034" s="2" t="s">
        <v>226</v>
      </c>
      <c r="IK1034" s="2" t="s">
        <v>238</v>
      </c>
      <c r="IL1034" s="2" t="s">
        <v>226</v>
      </c>
      <c r="IM1034" s="4"/>
      <c r="IN1034" s="8"/>
      <c r="IO1034" s="4"/>
      <c r="IP1034" s="8"/>
      <c r="IQ1034" s="7"/>
      <c r="IR1034" s="7"/>
      <c r="IS1034" s="2" t="s">
        <v>252</v>
      </c>
      <c r="IT1034" s="2" t="s">
        <v>223</v>
      </c>
      <c r="IU1034" s="2" t="s">
        <v>226</v>
      </c>
      <c r="IV1034" s="2" t="s">
        <v>226</v>
      </c>
      <c r="IW1034" s="2" t="s">
        <v>238</v>
      </c>
      <c r="IX1034" s="2" t="s">
        <v>226</v>
      </c>
      <c r="IY1034" s="4"/>
      <c r="IZ1034" s="8"/>
      <c r="JA1034" s="4"/>
      <c r="JB1034" s="8"/>
      <c r="JC1034" s="7"/>
      <c r="JD1034" s="7"/>
      <c r="JE1034" s="2" t="s">
        <v>949</v>
      </c>
      <c r="JF1034" s="2" t="s">
        <v>223</v>
      </c>
      <c r="JG1034" s="2" t="s">
        <v>226</v>
      </c>
      <c r="JH1034" s="2" t="s">
        <v>226</v>
      </c>
      <c r="JI1034" s="2" t="s">
        <v>238</v>
      </c>
      <c r="JJ1034" s="2" t="s">
        <v>226</v>
      </c>
      <c r="JK1034" s="4"/>
      <c r="JL1034" s="8"/>
      <c r="JM1034" s="4"/>
      <c r="JN1034" s="8"/>
      <c r="JO1034" s="7"/>
      <c r="JP1034" s="7"/>
      <c r="JQ1034" s="2" t="s">
        <v>252</v>
      </c>
      <c r="JR1034" s="2" t="s">
        <v>223</v>
      </c>
      <c r="JS1034" s="2" t="s">
        <v>226</v>
      </c>
      <c r="JT1034" s="2" t="s">
        <v>226</v>
      </c>
      <c r="JU1034" s="2" t="s">
        <v>238</v>
      </c>
      <c r="JV1034" s="2" t="s">
        <v>226</v>
      </c>
      <c r="JW1034" s="4"/>
      <c r="JX1034" s="8"/>
      <c r="JY1034" s="4"/>
      <c r="JZ1034" s="8"/>
      <c r="KA1034" s="7"/>
      <c r="KB1034" s="7"/>
      <c r="KC1034" s="2" t="s">
        <v>252</v>
      </c>
      <c r="KD1034" s="2" t="s">
        <v>223</v>
      </c>
      <c r="KE1034" s="2" t="s">
        <v>226</v>
      </c>
      <c r="KF1034" s="2" t="s">
        <v>226</v>
      </c>
      <c r="KG1034" s="2" t="s">
        <v>238</v>
      </c>
      <c r="KH1034" s="2" t="s">
        <v>226</v>
      </c>
      <c r="KI1034" s="4"/>
      <c r="KJ1034" s="8"/>
      <c r="KK1034" s="4"/>
      <c r="KL1034" s="8"/>
      <c r="KM1034" s="7"/>
      <c r="KN1034" s="7"/>
      <c r="KO1034" s="2" t="s">
        <v>252</v>
      </c>
      <c r="KP1034" s="2" t="s">
        <v>223</v>
      </c>
      <c r="KQ1034" s="2" t="s">
        <v>226</v>
      </c>
      <c r="KR1034" s="2" t="s">
        <v>226</v>
      </c>
      <c r="KS1034" s="2" t="s">
        <v>238</v>
      </c>
      <c r="KT1034" s="2" t="s">
        <v>226</v>
      </c>
      <c r="KU1034" s="4"/>
      <c r="KV1034" s="8"/>
      <c r="KW1034" s="4"/>
      <c r="KX1034" s="8"/>
      <c r="KY1034" s="7"/>
      <c r="KZ1034" s="7"/>
      <c r="LA1034" s="2" t="s">
        <v>252</v>
      </c>
      <c r="LB1034" s="2" t="s">
        <v>223</v>
      </c>
      <c r="LC1034" s="2" t="s">
        <v>226</v>
      </c>
      <c r="LD1034" s="2" t="s">
        <v>226</v>
      </c>
      <c r="LE1034" s="2" t="s">
        <v>238</v>
      </c>
      <c r="LF1034" s="2" t="s">
        <v>226</v>
      </c>
      <c r="LG1034" s="4"/>
      <c r="LH1034" s="8"/>
      <c r="LI1034" s="4"/>
      <c r="LJ1034" s="8"/>
      <c r="LK1034" s="7"/>
      <c r="LL1034" s="7"/>
      <c r="LM1034" s="2" t="s">
        <v>252</v>
      </c>
      <c r="LN1034" s="2" t="s">
        <v>223</v>
      </c>
      <c r="LO1034" s="2" t="s">
        <v>226</v>
      </c>
      <c r="LP1034" s="2" t="s">
        <v>226</v>
      </c>
      <c r="LQ1034" s="2" t="s">
        <v>238</v>
      </c>
      <c r="LR1034" s="2" t="s">
        <v>226</v>
      </c>
      <c r="LS1034" s="4"/>
      <c r="LT1034" s="8"/>
      <c r="LU1034" s="4"/>
      <c r="LV1034" s="8"/>
      <c r="LW1034" s="7"/>
      <c r="LX1034" s="7"/>
      <c r="LY1034" s="2" t="s">
        <v>252</v>
      </c>
      <c r="LZ1034" s="2" t="s">
        <v>223</v>
      </c>
      <c r="MA1034" s="2" t="s">
        <v>226</v>
      </c>
      <c r="MB1034" s="2" t="s">
        <v>226</v>
      </c>
      <c r="MC1034" s="2" t="s">
        <v>238</v>
      </c>
      <c r="MD1034" s="2" t="s">
        <v>226</v>
      </c>
      <c r="ME1034" s="4"/>
      <c r="MF1034" s="8"/>
      <c r="MG1034" s="4"/>
      <c r="MH1034" s="8"/>
      <c r="MI1034" s="7"/>
      <c r="MJ1034" s="7"/>
      <c r="MK1034" s="2" t="s">
        <v>252</v>
      </c>
      <c r="ML1034" s="2" t="s">
        <v>223</v>
      </c>
      <c r="MM1034" s="2" t="s">
        <v>226</v>
      </c>
      <c r="MN1034" s="2" t="s">
        <v>226</v>
      </c>
      <c r="MO1034" s="2" t="s">
        <v>238</v>
      </c>
      <c r="MP1034" s="2" t="s">
        <v>226</v>
      </c>
      <c r="MQ1034" s="4"/>
      <c r="MR1034" s="8"/>
      <c r="MS1034" s="4"/>
      <c r="MT1034" s="8"/>
      <c r="MU1034" s="7"/>
      <c r="MV1034" s="7"/>
      <c r="MW1034" s="2" t="s">
        <v>252</v>
      </c>
      <c r="MX1034" s="2" t="s">
        <v>223</v>
      </c>
      <c r="MY1034" s="2" t="s">
        <v>226</v>
      </c>
      <c r="MZ1034" s="2" t="s">
        <v>226</v>
      </c>
      <c r="NA1034" s="2" t="s">
        <v>238</v>
      </c>
      <c r="NB1034" s="2" t="s">
        <v>226</v>
      </c>
      <c r="NC1034" s="4"/>
      <c r="ND1034" s="8"/>
      <c r="NE1034" s="4"/>
      <c r="NF1034" s="8"/>
      <c r="NG1034" s="7"/>
      <c r="NH1034" s="7"/>
      <c r="NI1034" s="2" t="s">
        <v>226</v>
      </c>
      <c r="NJ1034" s="2" t="s">
        <v>226</v>
      </c>
      <c r="NK1034" s="2" t="s">
        <v>226</v>
      </c>
      <c r="NL1034" s="2" t="s">
        <v>226</v>
      </c>
      <c r="NM1034" s="2" t="s">
        <v>226</v>
      </c>
      <c r="NN1034" s="2" t="s">
        <v>226</v>
      </c>
      <c r="NO1034" s="4"/>
      <c r="NP1034" s="8"/>
      <c r="NQ1034" s="4"/>
      <c r="NR1034" s="8"/>
      <c r="NS1034" s="7"/>
      <c r="NT1034" s="7"/>
      <c r="NU1034" s="2" t="s">
        <v>226</v>
      </c>
      <c r="NV1034" s="2" t="s">
        <v>226</v>
      </c>
      <c r="NW1034" s="2" t="s">
        <v>226</v>
      </c>
      <c r="NX1034" s="2" t="s">
        <v>226</v>
      </c>
      <c r="NY1034" s="2" t="s">
        <v>226</v>
      </c>
      <c r="NZ1034" s="2" t="s">
        <v>226</v>
      </c>
      <c r="OA1034" s="4"/>
      <c r="OB1034" s="8"/>
      <c r="OC1034" s="4"/>
      <c r="OD1034" s="8"/>
      <c r="OE1034" s="7"/>
      <c r="OF1034" s="7"/>
      <c r="OG1034" s="2" t="s">
        <v>226</v>
      </c>
      <c r="OH1034" s="2" t="s">
        <v>226</v>
      </c>
      <c r="OI1034" s="2" t="s">
        <v>226</v>
      </c>
      <c r="OJ1034" s="2" t="s">
        <v>226</v>
      </c>
      <c r="OK1034" s="2" t="s">
        <v>226</v>
      </c>
      <c r="OL1034" s="2" t="s">
        <v>226</v>
      </c>
      <c r="OM1034" s="4"/>
      <c r="ON1034" s="8"/>
      <c r="OO1034" s="4"/>
      <c r="OP1034" s="8"/>
      <c r="OQ1034" s="7"/>
      <c r="OR1034" s="7"/>
      <c r="OS1034" s="2" t="s">
        <v>252</v>
      </c>
      <c r="OT1034" s="2" t="s">
        <v>223</v>
      </c>
      <c r="OU1034" s="2" t="s">
        <v>226</v>
      </c>
      <c r="OV1034" s="2" t="s">
        <v>226</v>
      </c>
      <c r="OW1034" s="2" t="s">
        <v>238</v>
      </c>
      <c r="OX1034" s="2" t="s">
        <v>226</v>
      </c>
      <c r="OY1034" s="4"/>
      <c r="OZ1034" s="8"/>
      <c r="PA1034" s="4"/>
      <c r="PB1034" s="8"/>
      <c r="PC1034" s="7"/>
      <c r="PD1034" s="7"/>
      <c r="PE1034" s="2" t="s">
        <v>252</v>
      </c>
      <c r="PF1034" s="2" t="s">
        <v>223</v>
      </c>
      <c r="PG1034" s="2" t="s">
        <v>226</v>
      </c>
      <c r="PH1034" s="2" t="s">
        <v>226</v>
      </c>
      <c r="PI1034" s="2" t="s">
        <v>238</v>
      </c>
      <c r="PJ1034" s="2" t="s">
        <v>226</v>
      </c>
      <c r="PK1034" s="4"/>
      <c r="PL1034" s="8"/>
      <c r="PM1034" s="4"/>
      <c r="PN1034" s="8"/>
      <c r="PO1034" s="7"/>
      <c r="PP1034" s="7"/>
      <c r="PQ1034" s="2" t="s">
        <v>252</v>
      </c>
      <c r="PR1034" s="2" t="s">
        <v>223</v>
      </c>
      <c r="PS1034" s="2" t="s">
        <v>226</v>
      </c>
      <c r="PT1034" s="2" t="s">
        <v>226</v>
      </c>
      <c r="PU1034" s="2" t="s">
        <v>238</v>
      </c>
      <c r="PV1034" s="2" t="s">
        <v>226</v>
      </c>
      <c r="PW1034" s="4"/>
      <c r="PX1034" s="8"/>
      <c r="PY1034" s="4"/>
      <c r="PZ1034" s="8"/>
      <c r="QA1034" s="7"/>
      <c r="QB1034" s="7"/>
      <c r="QC1034" s="2" t="s">
        <v>226</v>
      </c>
      <c r="QD1034" s="2" t="s">
        <v>226</v>
      </c>
      <c r="QE1034" s="2" t="s">
        <v>226</v>
      </c>
      <c r="QF1034" s="2" t="s">
        <v>226</v>
      </c>
      <c r="QG1034" s="2" t="s">
        <v>226</v>
      </c>
      <c r="QH1034" s="2" t="s">
        <v>226</v>
      </c>
      <c r="QI1034" s="4"/>
      <c r="QJ1034" s="8"/>
      <c r="QK1034" s="4"/>
      <c r="QL1034" s="8"/>
      <c r="QM1034" s="7"/>
      <c r="QN1034" s="7"/>
      <c r="QO1034" s="2" t="s">
        <v>226</v>
      </c>
      <c r="QP1034" s="2" t="s">
        <v>226</v>
      </c>
      <c r="QQ1034" s="2" t="s">
        <v>226</v>
      </c>
      <c r="QR1034" s="2" t="s">
        <v>226</v>
      </c>
      <c r="QS1034" s="2" t="s">
        <v>226</v>
      </c>
      <c r="QT1034" s="2" t="s">
        <v>226</v>
      </c>
      <c r="QU1034" s="4"/>
      <c r="QV1034" s="8"/>
      <c r="QW1034" s="4"/>
      <c r="QX1034" s="8"/>
      <c r="QY1034" s="7"/>
      <c r="QZ1034" s="7"/>
      <c r="RA1034" s="2" t="s">
        <v>266</v>
      </c>
      <c r="RB1034" s="2" t="s">
        <v>223</v>
      </c>
      <c r="RC1034" s="2" t="s">
        <v>226</v>
      </c>
      <c r="RD1034" s="2" t="s">
        <v>226</v>
      </c>
      <c r="RE1034" s="2" t="s">
        <v>238</v>
      </c>
      <c r="RF1034" s="2" t="s">
        <v>226</v>
      </c>
      <c r="RG1034" s="4"/>
      <c r="RH1034" s="8"/>
      <c r="RI1034" s="4"/>
      <c r="RJ1034" s="8"/>
      <c r="RK1034" s="7"/>
      <c r="RL1034" s="7"/>
      <c r="RM1034" s="2" t="s">
        <v>252</v>
      </c>
      <c r="RN1034" s="2" t="s">
        <v>223</v>
      </c>
      <c r="RO1034" s="2" t="s">
        <v>226</v>
      </c>
      <c r="RP1034" s="2" t="s">
        <v>226</v>
      </c>
      <c r="RQ1034" s="2" t="s">
        <v>238</v>
      </c>
      <c r="RR1034" s="2" t="s">
        <v>226</v>
      </c>
      <c r="RS1034" s="4"/>
      <c r="RT1034" s="8"/>
      <c r="RU1034" s="4"/>
      <c r="RV1034" s="8"/>
      <c r="RW1034" s="7"/>
      <c r="RX1034" s="7"/>
      <c r="RY1034" s="2" t="s">
        <v>226</v>
      </c>
      <c r="RZ1034" s="2" t="s">
        <v>226</v>
      </c>
      <c r="SA1034" s="2" t="s">
        <v>226</v>
      </c>
      <c r="SB1034" s="2" t="s">
        <v>226</v>
      </c>
      <c r="SC1034" s="2" t="s">
        <v>226</v>
      </c>
      <c r="SD1034" s="2" t="s">
        <v>226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>
        <v>140</v>
      </c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</row>
    <row r="1035">
      <c r="A1035" s="2" t="s">
        <v>5845</v>
      </c>
      <c r="B1035" s="2" t="s">
        <v>577</v>
      </c>
      <c r="C1035" s="2" t="s">
        <v>5819</v>
      </c>
      <c r="D1035" s="2" t="s">
        <v>215</v>
      </c>
      <c r="E1035" s="2" t="s">
        <v>216</v>
      </c>
      <c r="F1035" s="2" t="s">
        <v>5846</v>
      </c>
      <c r="G1035" s="2" t="s">
        <v>5847</v>
      </c>
      <c r="H1035" s="2" t="s">
        <v>5381</v>
      </c>
      <c r="I1035" s="2" t="s">
        <v>5848</v>
      </c>
      <c r="J1035" s="2" t="s">
        <v>437</v>
      </c>
      <c r="K1035" s="2" t="s">
        <v>405</v>
      </c>
      <c r="L1035" s="3">
        <v>27</v>
      </c>
      <c r="M1035" s="3">
        <v>28.35</v>
      </c>
      <c r="N1035" s="3">
        <v>59.99</v>
      </c>
      <c r="O1035" s="2" t="s">
        <v>223</v>
      </c>
      <c r="P1035" s="2" t="s">
        <v>736</v>
      </c>
      <c r="Q1035" s="2" t="s">
        <v>225</v>
      </c>
      <c r="R1035" s="2" t="s">
        <v>226</v>
      </c>
      <c r="S1035" s="2" t="s">
        <v>5849</v>
      </c>
      <c r="T1035" s="2" t="s">
        <v>969</v>
      </c>
      <c r="U1035" s="2" t="s">
        <v>489</v>
      </c>
      <c r="V1035" s="2" t="s">
        <v>2079</v>
      </c>
      <c r="W1035" s="2" t="s">
        <v>231</v>
      </c>
      <c r="X1035" s="2" t="s">
        <v>226</v>
      </c>
      <c r="Y1035" s="2" t="s">
        <v>1010</v>
      </c>
      <c r="Z1035" s="4">
        <v>460</v>
      </c>
      <c r="AA1035" s="4">
        <f>=ROUNDDOWN(16.4285714285714,0)</f>
      </c>
      <c r="AB1035" s="5">
        <v>28</v>
      </c>
      <c r="AC1035" s="2" t="s">
        <v>1460</v>
      </c>
      <c r="AD1035" s="4">
        <v>320</v>
      </c>
      <c r="AE1035" s="4">
        <v>510</v>
      </c>
      <c r="AF1035" s="6">
        <v>65</v>
      </c>
      <c r="AG1035" s="6"/>
      <c r="AH1035" s="7">
        <v>0.9643</v>
      </c>
      <c r="AI1035" s="4"/>
      <c r="AJ1035" s="4">
        <f>=ROUNDDOWN({0},0)</f>
      </c>
      <c r="AK1035" s="5"/>
      <c r="AL1035" s="2" t="s">
        <v>226</v>
      </c>
      <c r="AM1035" s="4"/>
      <c r="AN1035" s="4"/>
      <c r="AO1035" s="7">
        <v>0</v>
      </c>
      <c r="AP1035" s="4">
        <v>299</v>
      </c>
      <c r="AQ1035" s="8">
        <v>9183.87</v>
      </c>
      <c r="AR1035" s="4">
        <v>229</v>
      </c>
      <c r="AS1035" s="8">
        <v>6729.44</v>
      </c>
      <c r="AT1035" s="7">
        <v>0.3057</v>
      </c>
      <c r="AU1035" s="7">
        <v>0.3647</v>
      </c>
      <c r="AV1035" s="4">
        <v>525</v>
      </c>
      <c r="AW1035" s="8">
        <v>17316.93</v>
      </c>
      <c r="AX1035" s="4">
        <v>414</v>
      </c>
      <c r="AY1035" s="8">
        <v>13178.02</v>
      </c>
      <c r="AZ1035" s="7">
        <v>0.2681</v>
      </c>
      <c r="BA1035" s="7">
        <v>0.3141</v>
      </c>
      <c r="BB1035" s="7">
        <v>0.5303</v>
      </c>
      <c r="BC1035" s="4">
        <v>525</v>
      </c>
      <c r="BD1035" s="8">
        <v>17316.93</v>
      </c>
      <c r="BE1035" s="4">
        <v>414</v>
      </c>
      <c r="BF1035" s="8">
        <v>13178.02</v>
      </c>
      <c r="BG1035" s="7">
        <v>0.2681</v>
      </c>
      <c r="BH1035" s="7">
        <v>0.3141</v>
      </c>
      <c r="BI1035" s="7">
        <v>1</v>
      </c>
      <c r="BJ1035" s="4">
        <v>299</v>
      </c>
      <c r="BK1035" s="8">
        <v>9183.87</v>
      </c>
      <c r="BL1035" s="2" t="s">
        <v>5850</v>
      </c>
      <c r="BM1035" s="7">
        <v>1</v>
      </c>
      <c r="BN1035" s="7">
        <v>1</v>
      </c>
      <c r="BO1035" s="4">
        <v>100</v>
      </c>
      <c r="BP1035" s="8">
        <v>2875</v>
      </c>
      <c r="BQ1035" s="4"/>
      <c r="BR1035" s="8"/>
      <c r="BS1035" s="7"/>
      <c r="BT1035" s="7"/>
      <c r="BU1035" s="2" t="s">
        <v>239</v>
      </c>
      <c r="BV1035" s="2" t="s">
        <v>223</v>
      </c>
      <c r="BW1035" s="2" t="s">
        <v>226</v>
      </c>
      <c r="BX1035" s="2" t="s">
        <v>3498</v>
      </c>
      <c r="BY1035" s="2" t="s">
        <v>238</v>
      </c>
      <c r="BZ1035" s="2" t="s">
        <v>226</v>
      </c>
      <c r="CA1035" s="4">
        <v>20</v>
      </c>
      <c r="CB1035" s="8">
        <v>620.8</v>
      </c>
      <c r="CC1035" s="4">
        <v>30</v>
      </c>
      <c r="CD1035" s="8">
        <v>931.2</v>
      </c>
      <c r="CE1035" s="7">
        <v>-0.3333</v>
      </c>
      <c r="CF1035" s="7">
        <v>-0.3333</v>
      </c>
      <c r="CG1035" s="2" t="s">
        <v>239</v>
      </c>
      <c r="CH1035" s="2" t="s">
        <v>223</v>
      </c>
      <c r="CI1035" s="2" t="s">
        <v>1836</v>
      </c>
      <c r="CJ1035" s="2" t="s">
        <v>3506</v>
      </c>
      <c r="CK1035" s="2" t="s">
        <v>238</v>
      </c>
      <c r="CL1035" s="2" t="s">
        <v>226</v>
      </c>
      <c r="CM1035" s="4">
        <v>56</v>
      </c>
      <c r="CN1035" s="8">
        <v>1690.08</v>
      </c>
      <c r="CO1035" s="4">
        <v>19</v>
      </c>
      <c r="CP1035" s="8">
        <v>573.42</v>
      </c>
      <c r="CQ1035" s="7">
        <v>1.9474</v>
      </c>
      <c r="CR1035" s="7">
        <v>1.9474</v>
      </c>
      <c r="CS1035" s="2" t="s">
        <v>239</v>
      </c>
      <c r="CT1035" s="2" t="s">
        <v>223</v>
      </c>
      <c r="CU1035" s="2" t="s">
        <v>1852</v>
      </c>
      <c r="CV1035" s="2" t="s">
        <v>1828</v>
      </c>
      <c r="CW1035" s="2" t="s">
        <v>238</v>
      </c>
      <c r="CX1035" s="2" t="s">
        <v>226</v>
      </c>
      <c r="CY1035" s="4">
        <v>12</v>
      </c>
      <c r="CZ1035" s="8">
        <v>352.8</v>
      </c>
      <c r="DA1035" s="4">
        <v>15</v>
      </c>
      <c r="DB1035" s="8">
        <v>441</v>
      </c>
      <c r="DC1035" s="7">
        <v>-0.2</v>
      </c>
      <c r="DD1035" s="7">
        <v>-0.2</v>
      </c>
      <c r="DE1035" s="2" t="s">
        <v>239</v>
      </c>
      <c r="DF1035" s="2" t="s">
        <v>223</v>
      </c>
      <c r="DG1035" s="2" t="s">
        <v>1741</v>
      </c>
      <c r="DH1035" s="2" t="s">
        <v>3303</v>
      </c>
      <c r="DI1035" s="2" t="s">
        <v>238</v>
      </c>
      <c r="DJ1035" s="2" t="s">
        <v>226</v>
      </c>
      <c r="DK1035" s="4">
        <v>18</v>
      </c>
      <c r="DL1035" s="8">
        <v>492.18</v>
      </c>
      <c r="DM1035" s="4">
        <v>17</v>
      </c>
      <c r="DN1035" s="8">
        <v>470.19</v>
      </c>
      <c r="DO1035" s="7">
        <v>0.0588</v>
      </c>
      <c r="DP1035" s="7">
        <v>0.0468</v>
      </c>
      <c r="DQ1035" s="2" t="s">
        <v>239</v>
      </c>
      <c r="DR1035" s="2" t="s">
        <v>223</v>
      </c>
      <c r="DS1035" s="2" t="s">
        <v>1074</v>
      </c>
      <c r="DT1035" s="2" t="s">
        <v>4741</v>
      </c>
      <c r="DU1035" s="2" t="s">
        <v>238</v>
      </c>
      <c r="DV1035" s="2" t="s">
        <v>226</v>
      </c>
      <c r="DW1035" s="4">
        <v>20</v>
      </c>
      <c r="DX1035" s="8">
        <v>595.4</v>
      </c>
      <c r="DY1035" s="4">
        <v>13</v>
      </c>
      <c r="DZ1035" s="8">
        <v>387.01</v>
      </c>
      <c r="EA1035" s="7">
        <v>0.5385</v>
      </c>
      <c r="EB1035" s="7">
        <v>0.5385</v>
      </c>
      <c r="EC1035" s="2" t="s">
        <v>239</v>
      </c>
      <c r="ED1035" s="2" t="s">
        <v>223</v>
      </c>
      <c r="EE1035" s="2" t="s">
        <v>1821</v>
      </c>
      <c r="EF1035" s="2" t="s">
        <v>1047</v>
      </c>
      <c r="EG1035" s="2" t="s">
        <v>238</v>
      </c>
      <c r="EH1035" s="2" t="s">
        <v>226</v>
      </c>
      <c r="EI1035" s="4">
        <v>28</v>
      </c>
      <c r="EJ1035" s="8">
        <v>797.44</v>
      </c>
      <c r="EK1035" s="4">
        <v>44</v>
      </c>
      <c r="EL1035" s="8">
        <v>1253.12</v>
      </c>
      <c r="EM1035" s="7">
        <v>-0.3636</v>
      </c>
      <c r="EN1035" s="7">
        <v>-0.3636</v>
      </c>
      <c r="EO1035" s="2" t="s">
        <v>239</v>
      </c>
      <c r="EP1035" s="2" t="s">
        <v>223</v>
      </c>
      <c r="EQ1035" s="2" t="s">
        <v>1485</v>
      </c>
      <c r="ER1035" s="2" t="s">
        <v>1647</v>
      </c>
      <c r="ES1035" s="2" t="s">
        <v>238</v>
      </c>
      <c r="ET1035" s="2" t="s">
        <v>226</v>
      </c>
      <c r="EU1035" s="4">
        <v>3</v>
      </c>
      <c r="EV1035" s="8">
        <v>89.56</v>
      </c>
      <c r="EW1035" s="4">
        <v>38</v>
      </c>
      <c r="EX1035" s="8">
        <v>1071.5</v>
      </c>
      <c r="EY1035" s="7">
        <v>-0.9211</v>
      </c>
      <c r="EZ1035" s="7">
        <v>-0.9164</v>
      </c>
      <c r="FA1035" s="2" t="s">
        <v>239</v>
      </c>
      <c r="FB1035" s="2" t="s">
        <v>223</v>
      </c>
      <c r="FC1035" s="2" t="s">
        <v>2101</v>
      </c>
      <c r="FD1035" s="2" t="s">
        <v>2001</v>
      </c>
      <c r="FE1035" s="2" t="s">
        <v>238</v>
      </c>
      <c r="FF1035" s="2" t="s">
        <v>226</v>
      </c>
      <c r="FG1035" s="4">
        <v>19</v>
      </c>
      <c r="FH1035" s="8">
        <v>999.31</v>
      </c>
      <c r="FI1035" s="4">
        <v>1</v>
      </c>
      <c r="FJ1035" s="8">
        <v>54.99</v>
      </c>
      <c r="FK1035" s="7">
        <v>18</v>
      </c>
      <c r="FL1035" s="7">
        <v>17.1726</v>
      </c>
      <c r="FM1035" s="2" t="s">
        <v>239</v>
      </c>
      <c r="FN1035" s="2" t="s">
        <v>223</v>
      </c>
      <c r="FO1035" s="2" t="s">
        <v>1852</v>
      </c>
      <c r="FP1035" s="2" t="s">
        <v>992</v>
      </c>
      <c r="FQ1035" s="2" t="s">
        <v>238</v>
      </c>
      <c r="FR1035" s="2" t="s">
        <v>226</v>
      </c>
      <c r="FS1035" s="4"/>
      <c r="FT1035" s="8"/>
      <c r="FU1035" s="4"/>
      <c r="FV1035" s="8"/>
      <c r="FW1035" s="7"/>
      <c r="FX1035" s="7"/>
      <c r="FY1035" s="2" t="s">
        <v>239</v>
      </c>
      <c r="FZ1035" s="2" t="s">
        <v>223</v>
      </c>
      <c r="GA1035" s="2" t="s">
        <v>661</v>
      </c>
      <c r="GB1035" s="2" t="s">
        <v>226</v>
      </c>
      <c r="GC1035" s="2" t="s">
        <v>238</v>
      </c>
      <c r="GD1035" s="2" t="s">
        <v>226</v>
      </c>
      <c r="GE1035" s="4">
        <v>11</v>
      </c>
      <c r="GF1035" s="8">
        <v>327.47</v>
      </c>
      <c r="GG1035" s="4">
        <v>24</v>
      </c>
      <c r="GH1035" s="8">
        <v>714.48</v>
      </c>
      <c r="GI1035" s="7">
        <v>-0.5417</v>
      </c>
      <c r="GJ1035" s="7">
        <v>-0.5417</v>
      </c>
      <c r="GK1035" s="2" t="s">
        <v>239</v>
      </c>
      <c r="GL1035" s="2" t="s">
        <v>223</v>
      </c>
      <c r="GM1035" s="2" t="s">
        <v>606</v>
      </c>
      <c r="GN1035" s="2" t="s">
        <v>613</v>
      </c>
      <c r="GO1035" s="2" t="s">
        <v>238</v>
      </c>
      <c r="GP1035" s="2" t="s">
        <v>226</v>
      </c>
      <c r="GQ1035" s="4">
        <v>6</v>
      </c>
      <c r="GR1035" s="8">
        <v>178.62</v>
      </c>
      <c r="GS1035" s="4">
        <v>20</v>
      </c>
      <c r="GT1035" s="8">
        <v>595.4</v>
      </c>
      <c r="GU1035" s="7">
        <v>-0.7</v>
      </c>
      <c r="GV1035" s="7">
        <v>-0.7</v>
      </c>
      <c r="GW1035" s="2" t="s">
        <v>239</v>
      </c>
      <c r="GX1035" s="2" t="s">
        <v>223</v>
      </c>
      <c r="GY1035" s="2" t="s">
        <v>1942</v>
      </c>
      <c r="GZ1035" s="2" t="s">
        <v>891</v>
      </c>
      <c r="HA1035" s="2" t="s">
        <v>238</v>
      </c>
      <c r="HB1035" s="2" t="s">
        <v>226</v>
      </c>
      <c r="HC1035" s="4">
        <v>6</v>
      </c>
      <c r="HD1035" s="8">
        <v>165.21</v>
      </c>
      <c r="HE1035" s="4">
        <v>4</v>
      </c>
      <c r="HF1035" s="8">
        <v>119.08</v>
      </c>
      <c r="HG1035" s="7">
        <v>0.5</v>
      </c>
      <c r="HH1035" s="7">
        <v>0.3874</v>
      </c>
      <c r="HI1035" s="2" t="s">
        <v>239</v>
      </c>
      <c r="HJ1035" s="2" t="s">
        <v>223</v>
      </c>
      <c r="HK1035" s="2" t="s">
        <v>416</v>
      </c>
      <c r="HL1035" s="2" t="s">
        <v>342</v>
      </c>
      <c r="HM1035" s="2" t="s">
        <v>238</v>
      </c>
      <c r="HN1035" s="2" t="s">
        <v>226</v>
      </c>
      <c r="HO1035" s="4"/>
      <c r="HP1035" s="8"/>
      <c r="HQ1035" s="4"/>
      <c r="HR1035" s="8"/>
      <c r="HS1035" s="7"/>
      <c r="HT1035" s="7"/>
      <c r="HU1035" s="2" t="s">
        <v>239</v>
      </c>
      <c r="HV1035" s="2" t="s">
        <v>237</v>
      </c>
      <c r="HW1035" s="2" t="s">
        <v>607</v>
      </c>
      <c r="HX1035" s="2" t="s">
        <v>3719</v>
      </c>
      <c r="HY1035" s="2" t="s">
        <v>238</v>
      </c>
      <c r="HZ1035" s="2" t="s">
        <v>291</v>
      </c>
      <c r="IA1035" s="4"/>
      <c r="IB1035" s="8"/>
      <c r="IC1035" s="4"/>
      <c r="ID1035" s="8"/>
      <c r="IE1035" s="7"/>
      <c r="IF1035" s="7"/>
      <c r="IG1035" s="2" t="s">
        <v>252</v>
      </c>
      <c r="IH1035" s="2" t="s">
        <v>223</v>
      </c>
      <c r="II1035" s="2" t="s">
        <v>226</v>
      </c>
      <c r="IJ1035" s="2" t="s">
        <v>226</v>
      </c>
      <c r="IK1035" s="2" t="s">
        <v>238</v>
      </c>
      <c r="IL1035" s="2" t="s">
        <v>226</v>
      </c>
      <c r="IM1035" s="4"/>
      <c r="IN1035" s="8"/>
      <c r="IO1035" s="4"/>
      <c r="IP1035" s="8"/>
      <c r="IQ1035" s="7"/>
      <c r="IR1035" s="7"/>
      <c r="IS1035" s="2" t="s">
        <v>226</v>
      </c>
      <c r="IT1035" s="2" t="s">
        <v>226</v>
      </c>
      <c r="IU1035" s="2" t="s">
        <v>226</v>
      </c>
      <c r="IV1035" s="2" t="s">
        <v>226</v>
      </c>
      <c r="IW1035" s="2" t="s">
        <v>226</v>
      </c>
      <c r="IX1035" s="2" t="s">
        <v>226</v>
      </c>
      <c r="IY1035" s="4"/>
      <c r="IZ1035" s="8"/>
      <c r="JA1035" s="4"/>
      <c r="JB1035" s="8"/>
      <c r="JC1035" s="7"/>
      <c r="JD1035" s="7"/>
      <c r="JE1035" s="2" t="s">
        <v>239</v>
      </c>
      <c r="JF1035" s="2" t="s">
        <v>223</v>
      </c>
      <c r="JG1035" s="2" t="s">
        <v>1294</v>
      </c>
      <c r="JH1035" s="2" t="s">
        <v>734</v>
      </c>
      <c r="JI1035" s="2" t="s">
        <v>238</v>
      </c>
      <c r="JJ1035" s="2" t="s">
        <v>226</v>
      </c>
      <c r="JK1035" s="4"/>
      <c r="JL1035" s="8"/>
      <c r="JM1035" s="4"/>
      <c r="JN1035" s="8"/>
      <c r="JO1035" s="7"/>
      <c r="JP1035" s="7"/>
      <c r="JQ1035" s="2" t="s">
        <v>252</v>
      </c>
      <c r="JR1035" s="2" t="s">
        <v>223</v>
      </c>
      <c r="JS1035" s="2" t="s">
        <v>226</v>
      </c>
      <c r="JT1035" s="2" t="s">
        <v>226</v>
      </c>
      <c r="JU1035" s="2" t="s">
        <v>238</v>
      </c>
      <c r="JV1035" s="2" t="s">
        <v>226</v>
      </c>
      <c r="JW1035" s="4"/>
      <c r="JX1035" s="8"/>
      <c r="JY1035" s="4"/>
      <c r="JZ1035" s="8"/>
      <c r="KA1035" s="7"/>
      <c r="KB1035" s="7"/>
      <c r="KC1035" s="2" t="s">
        <v>236</v>
      </c>
      <c r="KD1035" s="2" t="s">
        <v>223</v>
      </c>
      <c r="KE1035" s="2" t="s">
        <v>226</v>
      </c>
      <c r="KF1035" s="2" t="s">
        <v>226</v>
      </c>
      <c r="KG1035" s="2" t="s">
        <v>238</v>
      </c>
      <c r="KH1035" s="2" t="s">
        <v>226</v>
      </c>
      <c r="KI1035" s="4"/>
      <c r="KJ1035" s="8"/>
      <c r="KK1035" s="4"/>
      <c r="KL1035" s="8"/>
      <c r="KM1035" s="7"/>
      <c r="KN1035" s="7"/>
      <c r="KO1035" s="2" t="s">
        <v>236</v>
      </c>
      <c r="KP1035" s="2" t="s">
        <v>223</v>
      </c>
      <c r="KQ1035" s="2" t="s">
        <v>226</v>
      </c>
      <c r="KR1035" s="2" t="s">
        <v>226</v>
      </c>
      <c r="KS1035" s="2" t="s">
        <v>238</v>
      </c>
      <c r="KT1035" s="2" t="s">
        <v>226</v>
      </c>
      <c r="KU1035" s="4"/>
      <c r="KV1035" s="8"/>
      <c r="KW1035" s="4">
        <v>1</v>
      </c>
      <c r="KX1035" s="8">
        <v>28.35</v>
      </c>
      <c r="KY1035" s="7">
        <v>-1</v>
      </c>
      <c r="KZ1035" s="7">
        <v>-1</v>
      </c>
      <c r="LA1035" s="2" t="s">
        <v>239</v>
      </c>
      <c r="LB1035" s="2" t="s">
        <v>223</v>
      </c>
      <c r="LC1035" s="2" t="s">
        <v>1741</v>
      </c>
      <c r="LD1035" s="2" t="s">
        <v>800</v>
      </c>
      <c r="LE1035" s="2" t="s">
        <v>238</v>
      </c>
      <c r="LF1035" s="2" t="s">
        <v>226</v>
      </c>
      <c r="LG1035" s="4"/>
      <c r="LH1035" s="8"/>
      <c r="LI1035" s="4"/>
      <c r="LJ1035" s="8"/>
      <c r="LK1035" s="7"/>
      <c r="LL1035" s="7"/>
      <c r="LM1035" s="2" t="s">
        <v>239</v>
      </c>
      <c r="LN1035" s="2" t="s">
        <v>223</v>
      </c>
      <c r="LO1035" s="2" t="s">
        <v>321</v>
      </c>
      <c r="LP1035" s="2" t="s">
        <v>513</v>
      </c>
      <c r="LQ1035" s="2" t="s">
        <v>238</v>
      </c>
      <c r="LR1035" s="2" t="s">
        <v>226</v>
      </c>
      <c r="LS1035" s="4"/>
      <c r="LT1035" s="8"/>
      <c r="LU1035" s="4"/>
      <c r="LV1035" s="8"/>
      <c r="LW1035" s="7"/>
      <c r="LX1035" s="7"/>
      <c r="LY1035" s="2" t="s">
        <v>239</v>
      </c>
      <c r="LZ1035" s="2" t="s">
        <v>223</v>
      </c>
      <c r="MA1035" s="2" t="s">
        <v>2888</v>
      </c>
      <c r="MB1035" s="2" t="s">
        <v>835</v>
      </c>
      <c r="MC1035" s="2" t="s">
        <v>238</v>
      </c>
      <c r="MD1035" s="2" t="s">
        <v>226</v>
      </c>
      <c r="ME1035" s="4"/>
      <c r="MF1035" s="8"/>
      <c r="MG1035" s="4"/>
      <c r="MH1035" s="8"/>
      <c r="MI1035" s="7"/>
      <c r="MJ1035" s="7"/>
      <c r="MK1035" s="2" t="s">
        <v>226</v>
      </c>
      <c r="ML1035" s="2" t="s">
        <v>226</v>
      </c>
      <c r="MM1035" s="2" t="s">
        <v>226</v>
      </c>
      <c r="MN1035" s="2" t="s">
        <v>226</v>
      </c>
      <c r="MO1035" s="2" t="s">
        <v>226</v>
      </c>
      <c r="MP1035" s="2" t="s">
        <v>226</v>
      </c>
      <c r="MQ1035" s="4"/>
      <c r="MR1035" s="8"/>
      <c r="MS1035" s="4"/>
      <c r="MT1035" s="8"/>
      <c r="MU1035" s="7"/>
      <c r="MV1035" s="7"/>
      <c r="MW1035" s="2" t="s">
        <v>236</v>
      </c>
      <c r="MX1035" s="2" t="s">
        <v>223</v>
      </c>
      <c r="MY1035" s="2" t="s">
        <v>226</v>
      </c>
      <c r="MZ1035" s="2" t="s">
        <v>226</v>
      </c>
      <c r="NA1035" s="2" t="s">
        <v>238</v>
      </c>
      <c r="NB1035" s="2" t="s">
        <v>226</v>
      </c>
      <c r="NC1035" s="4"/>
      <c r="ND1035" s="8"/>
      <c r="NE1035" s="4">
        <v>3</v>
      </c>
      <c r="NF1035" s="8">
        <v>89.7</v>
      </c>
      <c r="NG1035" s="7">
        <v>-1</v>
      </c>
      <c r="NH1035" s="7">
        <v>-1</v>
      </c>
      <c r="NI1035" s="2" t="s">
        <v>239</v>
      </c>
      <c r="NJ1035" s="2" t="s">
        <v>261</v>
      </c>
      <c r="NK1035" s="2" t="s">
        <v>1852</v>
      </c>
      <c r="NL1035" s="2" t="s">
        <v>1923</v>
      </c>
      <c r="NM1035" s="2" t="s">
        <v>238</v>
      </c>
      <c r="NN1035" s="2" t="s">
        <v>226</v>
      </c>
      <c r="NO1035" s="4"/>
      <c r="NP1035" s="8"/>
      <c r="NQ1035" s="4"/>
      <c r="NR1035" s="8"/>
      <c r="NS1035" s="7"/>
      <c r="NT1035" s="7"/>
      <c r="NU1035" s="2" t="s">
        <v>239</v>
      </c>
      <c r="NV1035" s="2" t="s">
        <v>237</v>
      </c>
      <c r="NW1035" s="2" t="s">
        <v>1260</v>
      </c>
      <c r="NX1035" s="2" t="s">
        <v>2367</v>
      </c>
      <c r="NY1035" s="2" t="s">
        <v>238</v>
      </c>
      <c r="NZ1035" s="2" t="s">
        <v>226</v>
      </c>
      <c r="OA1035" s="4"/>
      <c r="OB1035" s="8"/>
      <c r="OC1035" s="4"/>
      <c r="OD1035" s="8"/>
      <c r="OE1035" s="7"/>
      <c r="OF1035" s="7"/>
      <c r="OG1035" s="2" t="s">
        <v>337</v>
      </c>
      <c r="OH1035" s="2" t="s">
        <v>223</v>
      </c>
      <c r="OI1035" s="2" t="s">
        <v>226</v>
      </c>
      <c r="OJ1035" s="2" t="s">
        <v>226</v>
      </c>
      <c r="OK1035" s="2" t="s">
        <v>238</v>
      </c>
      <c r="OL1035" s="2" t="s">
        <v>226</v>
      </c>
      <c r="OM1035" s="4"/>
      <c r="ON1035" s="8"/>
      <c r="OO1035" s="4"/>
      <c r="OP1035" s="8"/>
      <c r="OQ1035" s="7"/>
      <c r="OR1035" s="7"/>
      <c r="OS1035" s="2" t="s">
        <v>252</v>
      </c>
      <c r="OT1035" s="2" t="s">
        <v>223</v>
      </c>
      <c r="OU1035" s="2" t="s">
        <v>226</v>
      </c>
      <c r="OV1035" s="2" t="s">
        <v>226</v>
      </c>
      <c r="OW1035" s="2" t="s">
        <v>238</v>
      </c>
      <c r="OX1035" s="2" t="s">
        <v>226</v>
      </c>
      <c r="OY1035" s="4"/>
      <c r="OZ1035" s="8"/>
      <c r="PA1035" s="4"/>
      <c r="PB1035" s="8"/>
      <c r="PC1035" s="7"/>
      <c r="PD1035" s="7"/>
      <c r="PE1035" s="2" t="s">
        <v>236</v>
      </c>
      <c r="PF1035" s="2" t="s">
        <v>223</v>
      </c>
      <c r="PG1035" s="2" t="s">
        <v>226</v>
      </c>
      <c r="PH1035" s="2" t="s">
        <v>226</v>
      </c>
      <c r="PI1035" s="2" t="s">
        <v>238</v>
      </c>
      <c r="PJ1035" s="2" t="s">
        <v>226</v>
      </c>
      <c r="PK1035" s="4"/>
      <c r="PL1035" s="8"/>
      <c r="PM1035" s="4"/>
      <c r="PN1035" s="8"/>
      <c r="PO1035" s="7"/>
      <c r="PP1035" s="7"/>
      <c r="PQ1035" s="2" t="s">
        <v>226</v>
      </c>
      <c r="PR1035" s="2" t="s">
        <v>226</v>
      </c>
      <c r="PS1035" s="2" t="s">
        <v>226</v>
      </c>
      <c r="PT1035" s="2" t="s">
        <v>226</v>
      </c>
      <c r="PU1035" s="2" t="s">
        <v>226</v>
      </c>
      <c r="PV1035" s="2" t="s">
        <v>226</v>
      </c>
      <c r="PW1035" s="4"/>
      <c r="PX1035" s="8"/>
      <c r="PY1035" s="4"/>
      <c r="PZ1035" s="8"/>
      <c r="QA1035" s="7"/>
      <c r="QB1035" s="7"/>
      <c r="QC1035" s="2" t="s">
        <v>226</v>
      </c>
      <c r="QD1035" s="2" t="s">
        <v>226</v>
      </c>
      <c r="QE1035" s="2" t="s">
        <v>226</v>
      </c>
      <c r="QF1035" s="2" t="s">
        <v>226</v>
      </c>
      <c r="QG1035" s="2" t="s">
        <v>226</v>
      </c>
      <c r="QH1035" s="2" t="s">
        <v>226</v>
      </c>
      <c r="QI1035" s="4"/>
      <c r="QJ1035" s="8"/>
      <c r="QK1035" s="4"/>
      <c r="QL1035" s="8"/>
      <c r="QM1035" s="7"/>
      <c r="QN1035" s="7"/>
      <c r="QO1035" s="2" t="s">
        <v>236</v>
      </c>
      <c r="QP1035" s="2" t="s">
        <v>237</v>
      </c>
      <c r="QQ1035" s="2" t="s">
        <v>226</v>
      </c>
      <c r="QR1035" s="2" t="s">
        <v>226</v>
      </c>
      <c r="QS1035" s="2" t="s">
        <v>238</v>
      </c>
      <c r="QT1035" s="2" t="s">
        <v>226</v>
      </c>
      <c r="QU1035" s="4"/>
      <c r="QV1035" s="8"/>
      <c r="QW1035" s="4"/>
      <c r="QX1035" s="8"/>
      <c r="QY1035" s="7"/>
      <c r="QZ1035" s="7"/>
      <c r="RA1035" s="2" t="s">
        <v>266</v>
      </c>
      <c r="RB1035" s="2" t="s">
        <v>223</v>
      </c>
      <c r="RC1035" s="2" t="s">
        <v>226</v>
      </c>
      <c r="RD1035" s="2" t="s">
        <v>226</v>
      </c>
      <c r="RE1035" s="2" t="s">
        <v>238</v>
      </c>
      <c r="RF1035" s="2" t="s">
        <v>226</v>
      </c>
      <c r="RG1035" s="4"/>
      <c r="RH1035" s="8"/>
      <c r="RI1035" s="4"/>
      <c r="RJ1035" s="8"/>
      <c r="RK1035" s="7"/>
      <c r="RL1035" s="7"/>
      <c r="RM1035" s="2" t="s">
        <v>226</v>
      </c>
      <c r="RN1035" s="2" t="s">
        <v>226</v>
      </c>
      <c r="RO1035" s="2" t="s">
        <v>226</v>
      </c>
      <c r="RP1035" s="2" t="s">
        <v>226</v>
      </c>
      <c r="RQ1035" s="2" t="s">
        <v>226</v>
      </c>
      <c r="RR1035" s="2" t="s">
        <v>226</v>
      </c>
      <c r="RS1035" s="4"/>
      <c r="RT1035" s="8"/>
      <c r="RU1035" s="4"/>
      <c r="RV1035" s="8"/>
      <c r="RW1035" s="7"/>
      <c r="RX1035" s="7"/>
      <c r="RY1035" s="2" t="s">
        <v>239</v>
      </c>
      <c r="RZ1035" s="2" t="s">
        <v>237</v>
      </c>
      <c r="SA1035" s="2" t="s">
        <v>4262</v>
      </c>
      <c r="SB1035" s="2" t="s">
        <v>800</v>
      </c>
      <c r="SC1035" s="2" t="s">
        <v>238</v>
      </c>
      <c r="SD1035" s="2" t="s">
        <v>226</v>
      </c>
      <c r="SE1035" s="4">
        <v>460</v>
      </c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>
        <v>320</v>
      </c>
      <c r="UM1035" s="4"/>
      <c r="UN1035" s="4"/>
      <c r="UO1035" s="4"/>
      <c r="UP1035" s="4">
        <v>190</v>
      </c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</row>
    <row r="1036">
      <c r="A1036" s="2" t="s">
        <v>5851</v>
      </c>
      <c r="B1036" s="2" t="s">
        <v>577</v>
      </c>
      <c r="C1036" s="2" t="s">
        <v>5819</v>
      </c>
      <c r="D1036" s="2" t="s">
        <v>215</v>
      </c>
      <c r="E1036" s="2" t="s">
        <v>216</v>
      </c>
      <c r="F1036" s="2" t="s">
        <v>5846</v>
      </c>
      <c r="G1036" s="2" t="s">
        <v>5847</v>
      </c>
      <c r="H1036" s="2" t="s">
        <v>5381</v>
      </c>
      <c r="I1036" s="2" t="s">
        <v>5848</v>
      </c>
      <c r="J1036" s="2" t="s">
        <v>221</v>
      </c>
      <c r="K1036" s="2" t="s">
        <v>405</v>
      </c>
      <c r="L1036" s="3">
        <v>32.9</v>
      </c>
      <c r="M1036" s="3">
        <v>34.54</v>
      </c>
      <c r="N1036" s="3">
        <v>69.99</v>
      </c>
      <c r="O1036" s="2" t="s">
        <v>223</v>
      </c>
      <c r="P1036" s="2" t="s">
        <v>736</v>
      </c>
      <c r="Q1036" s="2" t="s">
        <v>225</v>
      </c>
      <c r="R1036" s="2" t="s">
        <v>226</v>
      </c>
      <c r="S1036" s="2" t="s">
        <v>5849</v>
      </c>
      <c r="T1036" s="2" t="s">
        <v>969</v>
      </c>
      <c r="U1036" s="2" t="s">
        <v>371</v>
      </c>
      <c r="V1036" s="2" t="s">
        <v>2079</v>
      </c>
      <c r="W1036" s="2" t="s">
        <v>231</v>
      </c>
      <c r="X1036" s="2" t="s">
        <v>226</v>
      </c>
      <c r="Y1036" s="2" t="s">
        <v>1010</v>
      </c>
      <c r="Z1036" s="4">
        <v>328</v>
      </c>
      <c r="AA1036" s="4">
        <f>=ROUNDDOWN(14.2608695652174,0)</f>
      </c>
      <c r="AB1036" s="5">
        <v>23</v>
      </c>
      <c r="AC1036" s="2" t="s">
        <v>1460</v>
      </c>
      <c r="AD1036" s="4">
        <v>370</v>
      </c>
      <c r="AE1036" s="4">
        <v>560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226</v>
      </c>
      <c r="AM1036" s="4"/>
      <c r="AN1036" s="4"/>
      <c r="AO1036" s="7">
        <v>0</v>
      </c>
      <c r="AP1036" s="4">
        <v>226</v>
      </c>
      <c r="AQ1036" s="8">
        <v>8133.06</v>
      </c>
      <c r="AR1036" s="4">
        <v>185</v>
      </c>
      <c r="AS1036" s="8">
        <v>6448.58</v>
      </c>
      <c r="AT1036" s="7">
        <v>0.2216</v>
      </c>
      <c r="AU1036" s="7">
        <v>0.2612</v>
      </c>
      <c r="AV1036" s="4" t="s">
        <v>226</v>
      </c>
      <c r="AW1036" s="8" t="s">
        <v>226</v>
      </c>
      <c r="AX1036" s="4" t="s">
        <v>226</v>
      </c>
      <c r="AY1036" s="8" t="s">
        <v>226</v>
      </c>
      <c r="AZ1036" s="7" t="s">
        <v>226</v>
      </c>
      <c r="BA1036" s="7" t="s">
        <v>226</v>
      </c>
      <c r="BB1036" s="7">
        <v>0.4697</v>
      </c>
      <c r="BC1036" s="4" t="s">
        <v>226</v>
      </c>
      <c r="BD1036" s="8" t="s">
        <v>226</v>
      </c>
      <c r="BE1036" s="4" t="s">
        <v>226</v>
      </c>
      <c r="BF1036" s="8" t="s">
        <v>226</v>
      </c>
      <c r="BG1036" s="7" t="s">
        <v>226</v>
      </c>
      <c r="BH1036" s="7" t="s">
        <v>226</v>
      </c>
      <c r="BI1036" s="7" t="s">
        <v>226</v>
      </c>
      <c r="BJ1036" s="4">
        <v>226</v>
      </c>
      <c r="BK1036" s="8">
        <v>8133.06</v>
      </c>
      <c r="BL1036" s="2" t="s">
        <v>5852</v>
      </c>
      <c r="BM1036" s="7">
        <v>1</v>
      </c>
      <c r="BN1036" s="7">
        <v>1</v>
      </c>
      <c r="BO1036" s="4">
        <v>66</v>
      </c>
      <c r="BP1036" s="8">
        <v>2277</v>
      </c>
      <c r="BQ1036" s="4"/>
      <c r="BR1036" s="8"/>
      <c r="BS1036" s="7"/>
      <c r="BT1036" s="7"/>
      <c r="BU1036" s="2" t="s">
        <v>239</v>
      </c>
      <c r="BV1036" s="2" t="s">
        <v>223</v>
      </c>
      <c r="BW1036" s="2" t="s">
        <v>226</v>
      </c>
      <c r="BX1036" s="2" t="s">
        <v>805</v>
      </c>
      <c r="BY1036" s="2" t="s">
        <v>238</v>
      </c>
      <c r="BZ1036" s="2" t="s">
        <v>226</v>
      </c>
      <c r="CA1036" s="4">
        <v>13</v>
      </c>
      <c r="CB1036" s="8">
        <v>484.25</v>
      </c>
      <c r="CC1036" s="4">
        <v>22</v>
      </c>
      <c r="CD1036" s="8">
        <v>819.5</v>
      </c>
      <c r="CE1036" s="7">
        <v>-0.4091</v>
      </c>
      <c r="CF1036" s="7">
        <v>-0.4091</v>
      </c>
      <c r="CG1036" s="2" t="s">
        <v>239</v>
      </c>
      <c r="CH1036" s="2" t="s">
        <v>223</v>
      </c>
      <c r="CI1036" s="2" t="s">
        <v>1836</v>
      </c>
      <c r="CJ1036" s="2" t="s">
        <v>3271</v>
      </c>
      <c r="CK1036" s="2" t="s">
        <v>238</v>
      </c>
      <c r="CL1036" s="2" t="s">
        <v>226</v>
      </c>
      <c r="CM1036" s="4">
        <v>67</v>
      </c>
      <c r="CN1036" s="8">
        <v>2426.74</v>
      </c>
      <c r="CO1036" s="4">
        <v>11</v>
      </c>
      <c r="CP1036" s="8">
        <v>398.42</v>
      </c>
      <c r="CQ1036" s="7">
        <v>5.0909</v>
      </c>
      <c r="CR1036" s="7">
        <v>5.0909</v>
      </c>
      <c r="CS1036" s="2" t="s">
        <v>239</v>
      </c>
      <c r="CT1036" s="2" t="s">
        <v>223</v>
      </c>
      <c r="CU1036" s="2" t="s">
        <v>1852</v>
      </c>
      <c r="CV1036" s="2" t="s">
        <v>1124</v>
      </c>
      <c r="CW1036" s="2" t="s">
        <v>238</v>
      </c>
      <c r="CX1036" s="2" t="s">
        <v>226</v>
      </c>
      <c r="CY1036" s="4">
        <v>18</v>
      </c>
      <c r="CZ1036" s="8">
        <v>630</v>
      </c>
      <c r="DA1036" s="4">
        <v>16</v>
      </c>
      <c r="DB1036" s="8">
        <v>560</v>
      </c>
      <c r="DC1036" s="7">
        <v>0.125</v>
      </c>
      <c r="DD1036" s="7">
        <v>0.125</v>
      </c>
      <c r="DE1036" s="2" t="s">
        <v>239</v>
      </c>
      <c r="DF1036" s="2" t="s">
        <v>223</v>
      </c>
      <c r="DG1036" s="2" t="s">
        <v>596</v>
      </c>
      <c r="DH1036" s="2" t="s">
        <v>3303</v>
      </c>
      <c r="DI1036" s="2" t="s">
        <v>238</v>
      </c>
      <c r="DJ1036" s="2" t="s">
        <v>226</v>
      </c>
      <c r="DK1036" s="4">
        <v>19</v>
      </c>
      <c r="DL1036" s="8">
        <v>621.44</v>
      </c>
      <c r="DM1036" s="4">
        <v>19</v>
      </c>
      <c r="DN1036" s="8">
        <v>625.75</v>
      </c>
      <c r="DO1036" s="7"/>
      <c r="DP1036" s="7">
        <v>-0.0069</v>
      </c>
      <c r="DQ1036" s="2" t="s">
        <v>239</v>
      </c>
      <c r="DR1036" s="2" t="s">
        <v>223</v>
      </c>
      <c r="DS1036" s="2" t="s">
        <v>1074</v>
      </c>
      <c r="DT1036" s="2" t="s">
        <v>1047</v>
      </c>
      <c r="DU1036" s="2" t="s">
        <v>238</v>
      </c>
      <c r="DV1036" s="2" t="s">
        <v>226</v>
      </c>
      <c r="DW1036" s="4">
        <v>7</v>
      </c>
      <c r="DX1036" s="8">
        <v>253.89</v>
      </c>
      <c r="DY1036" s="4">
        <v>11</v>
      </c>
      <c r="DZ1036" s="8">
        <v>398.97</v>
      </c>
      <c r="EA1036" s="7">
        <v>-0.3636</v>
      </c>
      <c r="EB1036" s="7">
        <v>-0.3636</v>
      </c>
      <c r="EC1036" s="2" t="s">
        <v>239</v>
      </c>
      <c r="ED1036" s="2" t="s">
        <v>223</v>
      </c>
      <c r="EE1036" s="2" t="s">
        <v>1821</v>
      </c>
      <c r="EF1036" s="2" t="s">
        <v>1047</v>
      </c>
      <c r="EG1036" s="2" t="s">
        <v>238</v>
      </c>
      <c r="EH1036" s="2" t="s">
        <v>226</v>
      </c>
      <c r="EI1036" s="4">
        <v>17</v>
      </c>
      <c r="EJ1036" s="8">
        <v>581.06</v>
      </c>
      <c r="EK1036" s="4">
        <v>37</v>
      </c>
      <c r="EL1036" s="8">
        <v>1264.66</v>
      </c>
      <c r="EM1036" s="7">
        <v>-0.5405</v>
      </c>
      <c r="EN1036" s="7">
        <v>-0.5405</v>
      </c>
      <c r="EO1036" s="2" t="s">
        <v>239</v>
      </c>
      <c r="EP1036" s="2" t="s">
        <v>223</v>
      </c>
      <c r="EQ1036" s="2" t="s">
        <v>1485</v>
      </c>
      <c r="ER1036" s="2" t="s">
        <v>1093</v>
      </c>
      <c r="ES1036" s="2" t="s">
        <v>238</v>
      </c>
      <c r="ET1036" s="2" t="s">
        <v>226</v>
      </c>
      <c r="EU1036" s="4">
        <v>1</v>
      </c>
      <c r="EV1036" s="8">
        <v>34.54</v>
      </c>
      <c r="EW1036" s="4">
        <v>39</v>
      </c>
      <c r="EX1036" s="8">
        <v>1298.7</v>
      </c>
      <c r="EY1036" s="7">
        <v>-0.9744</v>
      </c>
      <c r="EZ1036" s="7">
        <v>-0.9734</v>
      </c>
      <c r="FA1036" s="2" t="s">
        <v>239</v>
      </c>
      <c r="FB1036" s="2" t="s">
        <v>223</v>
      </c>
      <c r="FC1036" s="2" t="s">
        <v>2101</v>
      </c>
      <c r="FD1036" s="2" t="s">
        <v>1885</v>
      </c>
      <c r="FE1036" s="2" t="s">
        <v>238</v>
      </c>
      <c r="FF1036" s="2" t="s">
        <v>226</v>
      </c>
      <c r="FG1036" s="4">
        <v>6</v>
      </c>
      <c r="FH1036" s="8">
        <v>363.9</v>
      </c>
      <c r="FI1036" s="4"/>
      <c r="FJ1036" s="8"/>
      <c r="FK1036" s="7"/>
      <c r="FL1036" s="7"/>
      <c r="FM1036" s="2" t="s">
        <v>239</v>
      </c>
      <c r="FN1036" s="2" t="s">
        <v>223</v>
      </c>
      <c r="FO1036" s="2" t="s">
        <v>1852</v>
      </c>
      <c r="FP1036" s="2" t="s">
        <v>2343</v>
      </c>
      <c r="FQ1036" s="2" t="s">
        <v>238</v>
      </c>
      <c r="FR1036" s="2" t="s">
        <v>226</v>
      </c>
      <c r="FS1036" s="4">
        <v>1</v>
      </c>
      <c r="FT1036" s="8">
        <v>62.99</v>
      </c>
      <c r="FU1036" s="4"/>
      <c r="FV1036" s="8"/>
      <c r="FW1036" s="7"/>
      <c r="FX1036" s="7"/>
      <c r="FY1036" s="2" t="s">
        <v>239</v>
      </c>
      <c r="FZ1036" s="2" t="s">
        <v>223</v>
      </c>
      <c r="GA1036" s="2" t="s">
        <v>661</v>
      </c>
      <c r="GB1036" s="2" t="s">
        <v>2231</v>
      </c>
      <c r="GC1036" s="2" t="s">
        <v>238</v>
      </c>
      <c r="GD1036" s="2" t="s">
        <v>226</v>
      </c>
      <c r="GE1036" s="4"/>
      <c r="GF1036" s="8"/>
      <c r="GG1036" s="4">
        <v>2</v>
      </c>
      <c r="GH1036" s="8">
        <v>72.54</v>
      </c>
      <c r="GI1036" s="7">
        <v>-1</v>
      </c>
      <c r="GJ1036" s="7">
        <v>-1</v>
      </c>
      <c r="GK1036" s="2" t="s">
        <v>1002</v>
      </c>
      <c r="GL1036" s="2" t="s">
        <v>237</v>
      </c>
      <c r="GM1036" s="2" t="s">
        <v>606</v>
      </c>
      <c r="GN1036" s="2" t="s">
        <v>349</v>
      </c>
      <c r="GO1036" s="2" t="s">
        <v>238</v>
      </c>
      <c r="GP1036" s="2" t="s">
        <v>226</v>
      </c>
      <c r="GQ1036" s="4">
        <v>4</v>
      </c>
      <c r="GR1036" s="8">
        <v>145.08</v>
      </c>
      <c r="GS1036" s="4">
        <v>15</v>
      </c>
      <c r="GT1036" s="8">
        <v>544.05</v>
      </c>
      <c r="GU1036" s="7">
        <v>-0.7333</v>
      </c>
      <c r="GV1036" s="7">
        <v>-0.7333</v>
      </c>
      <c r="GW1036" s="2" t="s">
        <v>239</v>
      </c>
      <c r="GX1036" s="2" t="s">
        <v>223</v>
      </c>
      <c r="GY1036" s="2" t="s">
        <v>1942</v>
      </c>
      <c r="GZ1036" s="2" t="s">
        <v>891</v>
      </c>
      <c r="HA1036" s="2" t="s">
        <v>238</v>
      </c>
      <c r="HB1036" s="2" t="s">
        <v>226</v>
      </c>
      <c r="HC1036" s="4">
        <v>6</v>
      </c>
      <c r="HD1036" s="8">
        <v>217.62</v>
      </c>
      <c r="HE1036" s="4">
        <v>2</v>
      </c>
      <c r="HF1036" s="8">
        <v>72.54</v>
      </c>
      <c r="HG1036" s="7">
        <v>2</v>
      </c>
      <c r="HH1036" s="7">
        <v>2</v>
      </c>
      <c r="HI1036" s="2" t="s">
        <v>239</v>
      </c>
      <c r="HJ1036" s="2" t="s">
        <v>223</v>
      </c>
      <c r="HK1036" s="2" t="s">
        <v>416</v>
      </c>
      <c r="HL1036" s="2" t="s">
        <v>2315</v>
      </c>
      <c r="HM1036" s="2" t="s">
        <v>238</v>
      </c>
      <c r="HN1036" s="2" t="s">
        <v>226</v>
      </c>
      <c r="HO1036" s="4"/>
      <c r="HP1036" s="8"/>
      <c r="HQ1036" s="4"/>
      <c r="HR1036" s="8"/>
      <c r="HS1036" s="7"/>
      <c r="HT1036" s="7"/>
      <c r="HU1036" s="2" t="s">
        <v>239</v>
      </c>
      <c r="HV1036" s="2" t="s">
        <v>237</v>
      </c>
      <c r="HW1036" s="2" t="s">
        <v>607</v>
      </c>
      <c r="HX1036" s="2" t="s">
        <v>1254</v>
      </c>
      <c r="HY1036" s="2" t="s">
        <v>238</v>
      </c>
      <c r="HZ1036" s="2" t="s">
        <v>291</v>
      </c>
      <c r="IA1036" s="4"/>
      <c r="IB1036" s="8"/>
      <c r="IC1036" s="4"/>
      <c r="ID1036" s="8"/>
      <c r="IE1036" s="7"/>
      <c r="IF1036" s="7"/>
      <c r="IG1036" s="2" t="s">
        <v>252</v>
      </c>
      <c r="IH1036" s="2" t="s">
        <v>223</v>
      </c>
      <c r="II1036" s="2" t="s">
        <v>226</v>
      </c>
      <c r="IJ1036" s="2" t="s">
        <v>226</v>
      </c>
      <c r="IK1036" s="2" t="s">
        <v>238</v>
      </c>
      <c r="IL1036" s="2" t="s">
        <v>226</v>
      </c>
      <c r="IM1036" s="4"/>
      <c r="IN1036" s="8"/>
      <c r="IO1036" s="4"/>
      <c r="IP1036" s="8"/>
      <c r="IQ1036" s="7"/>
      <c r="IR1036" s="7"/>
      <c r="IS1036" s="2" t="s">
        <v>226</v>
      </c>
      <c r="IT1036" s="2" t="s">
        <v>226</v>
      </c>
      <c r="IU1036" s="2" t="s">
        <v>226</v>
      </c>
      <c r="IV1036" s="2" t="s">
        <v>226</v>
      </c>
      <c r="IW1036" s="2" t="s">
        <v>226</v>
      </c>
      <c r="IX1036" s="2" t="s">
        <v>226</v>
      </c>
      <c r="IY1036" s="4"/>
      <c r="IZ1036" s="8"/>
      <c r="JA1036" s="4"/>
      <c r="JB1036" s="8"/>
      <c r="JC1036" s="7"/>
      <c r="JD1036" s="7"/>
      <c r="JE1036" s="2" t="s">
        <v>252</v>
      </c>
      <c r="JF1036" s="2" t="s">
        <v>223</v>
      </c>
      <c r="JG1036" s="2" t="s">
        <v>226</v>
      </c>
      <c r="JH1036" s="2" t="s">
        <v>226</v>
      </c>
      <c r="JI1036" s="2" t="s">
        <v>238</v>
      </c>
      <c r="JJ1036" s="2" t="s">
        <v>226</v>
      </c>
      <c r="JK1036" s="4"/>
      <c r="JL1036" s="8"/>
      <c r="JM1036" s="4"/>
      <c r="JN1036" s="8"/>
      <c r="JO1036" s="7"/>
      <c r="JP1036" s="7"/>
      <c r="JQ1036" s="2" t="s">
        <v>252</v>
      </c>
      <c r="JR1036" s="2" t="s">
        <v>223</v>
      </c>
      <c r="JS1036" s="2" t="s">
        <v>226</v>
      </c>
      <c r="JT1036" s="2" t="s">
        <v>226</v>
      </c>
      <c r="JU1036" s="2" t="s">
        <v>238</v>
      </c>
      <c r="JV1036" s="2" t="s">
        <v>226</v>
      </c>
      <c r="JW1036" s="4"/>
      <c r="JX1036" s="8"/>
      <c r="JY1036" s="4"/>
      <c r="JZ1036" s="8"/>
      <c r="KA1036" s="7"/>
      <c r="KB1036" s="7"/>
      <c r="KC1036" s="2" t="s">
        <v>236</v>
      </c>
      <c r="KD1036" s="2" t="s">
        <v>223</v>
      </c>
      <c r="KE1036" s="2" t="s">
        <v>226</v>
      </c>
      <c r="KF1036" s="2" t="s">
        <v>226</v>
      </c>
      <c r="KG1036" s="2" t="s">
        <v>238</v>
      </c>
      <c r="KH1036" s="2" t="s">
        <v>226</v>
      </c>
      <c r="KI1036" s="4"/>
      <c r="KJ1036" s="8"/>
      <c r="KK1036" s="4"/>
      <c r="KL1036" s="8"/>
      <c r="KM1036" s="7"/>
      <c r="KN1036" s="7"/>
      <c r="KO1036" s="2" t="s">
        <v>236</v>
      </c>
      <c r="KP1036" s="2" t="s">
        <v>223</v>
      </c>
      <c r="KQ1036" s="2" t="s">
        <v>226</v>
      </c>
      <c r="KR1036" s="2" t="s">
        <v>226</v>
      </c>
      <c r="KS1036" s="2" t="s">
        <v>238</v>
      </c>
      <c r="KT1036" s="2" t="s">
        <v>226</v>
      </c>
      <c r="KU1036" s="4"/>
      <c r="KV1036" s="8"/>
      <c r="KW1036" s="4">
        <v>1</v>
      </c>
      <c r="KX1036" s="8">
        <v>34.55</v>
      </c>
      <c r="KY1036" s="7">
        <v>-1</v>
      </c>
      <c r="KZ1036" s="7">
        <v>-1</v>
      </c>
      <c r="LA1036" s="2" t="s">
        <v>239</v>
      </c>
      <c r="LB1036" s="2" t="s">
        <v>223</v>
      </c>
      <c r="LC1036" s="2" t="s">
        <v>614</v>
      </c>
      <c r="LD1036" s="2" t="s">
        <v>1831</v>
      </c>
      <c r="LE1036" s="2" t="s">
        <v>238</v>
      </c>
      <c r="LF1036" s="2" t="s">
        <v>226</v>
      </c>
      <c r="LG1036" s="4"/>
      <c r="LH1036" s="8"/>
      <c r="LI1036" s="4"/>
      <c r="LJ1036" s="8"/>
      <c r="LK1036" s="7"/>
      <c r="LL1036" s="7"/>
      <c r="LM1036" s="2" t="s">
        <v>239</v>
      </c>
      <c r="LN1036" s="2" t="s">
        <v>223</v>
      </c>
      <c r="LO1036" s="2" t="s">
        <v>321</v>
      </c>
      <c r="LP1036" s="2" t="s">
        <v>253</v>
      </c>
      <c r="LQ1036" s="2" t="s">
        <v>238</v>
      </c>
      <c r="LR1036" s="2" t="s">
        <v>226</v>
      </c>
      <c r="LS1036" s="4">
        <v>1</v>
      </c>
      <c r="LT1036" s="8">
        <v>34.55</v>
      </c>
      <c r="LU1036" s="4"/>
      <c r="LV1036" s="8"/>
      <c r="LW1036" s="7"/>
      <c r="LX1036" s="7"/>
      <c r="LY1036" s="2" t="s">
        <v>239</v>
      </c>
      <c r="LZ1036" s="2" t="s">
        <v>223</v>
      </c>
      <c r="MA1036" s="2" t="s">
        <v>2888</v>
      </c>
      <c r="MB1036" s="2" t="s">
        <v>635</v>
      </c>
      <c r="MC1036" s="2" t="s">
        <v>238</v>
      </c>
      <c r="MD1036" s="2" t="s">
        <v>226</v>
      </c>
      <c r="ME1036" s="4"/>
      <c r="MF1036" s="8"/>
      <c r="MG1036" s="4"/>
      <c r="MH1036" s="8"/>
      <c r="MI1036" s="7"/>
      <c r="MJ1036" s="7"/>
      <c r="MK1036" s="2" t="s">
        <v>226</v>
      </c>
      <c r="ML1036" s="2" t="s">
        <v>226</v>
      </c>
      <c r="MM1036" s="2" t="s">
        <v>226</v>
      </c>
      <c r="MN1036" s="2" t="s">
        <v>226</v>
      </c>
      <c r="MO1036" s="2" t="s">
        <v>226</v>
      </c>
      <c r="MP1036" s="2" t="s">
        <v>226</v>
      </c>
      <c r="MQ1036" s="4"/>
      <c r="MR1036" s="8"/>
      <c r="MS1036" s="4"/>
      <c r="MT1036" s="8"/>
      <c r="MU1036" s="7"/>
      <c r="MV1036" s="7"/>
      <c r="MW1036" s="2" t="s">
        <v>236</v>
      </c>
      <c r="MX1036" s="2" t="s">
        <v>223</v>
      </c>
      <c r="MY1036" s="2" t="s">
        <v>226</v>
      </c>
      <c r="MZ1036" s="2" t="s">
        <v>226</v>
      </c>
      <c r="NA1036" s="2" t="s">
        <v>238</v>
      </c>
      <c r="NB1036" s="2" t="s">
        <v>226</v>
      </c>
      <c r="NC1036" s="4"/>
      <c r="ND1036" s="8"/>
      <c r="NE1036" s="4">
        <v>10</v>
      </c>
      <c r="NF1036" s="8">
        <v>358.9</v>
      </c>
      <c r="NG1036" s="7">
        <v>-1</v>
      </c>
      <c r="NH1036" s="7">
        <v>-1</v>
      </c>
      <c r="NI1036" s="2" t="s">
        <v>239</v>
      </c>
      <c r="NJ1036" s="2" t="s">
        <v>261</v>
      </c>
      <c r="NK1036" s="2" t="s">
        <v>1852</v>
      </c>
      <c r="NL1036" s="2" t="s">
        <v>588</v>
      </c>
      <c r="NM1036" s="2" t="s">
        <v>238</v>
      </c>
      <c r="NN1036" s="2" t="s">
        <v>226</v>
      </c>
      <c r="NO1036" s="4"/>
      <c r="NP1036" s="8"/>
      <c r="NQ1036" s="4"/>
      <c r="NR1036" s="8"/>
      <c r="NS1036" s="7"/>
      <c r="NT1036" s="7"/>
      <c r="NU1036" s="2" t="s">
        <v>239</v>
      </c>
      <c r="NV1036" s="2" t="s">
        <v>237</v>
      </c>
      <c r="NW1036" s="2" t="s">
        <v>1260</v>
      </c>
      <c r="NX1036" s="2" t="s">
        <v>1780</v>
      </c>
      <c r="NY1036" s="2" t="s">
        <v>238</v>
      </c>
      <c r="NZ1036" s="2" t="s">
        <v>226</v>
      </c>
      <c r="OA1036" s="4"/>
      <c r="OB1036" s="8"/>
      <c r="OC1036" s="4"/>
      <c r="OD1036" s="8"/>
      <c r="OE1036" s="7"/>
      <c r="OF1036" s="7"/>
      <c r="OG1036" s="2" t="s">
        <v>239</v>
      </c>
      <c r="OH1036" s="2" t="s">
        <v>237</v>
      </c>
      <c r="OI1036" s="2" t="s">
        <v>671</v>
      </c>
      <c r="OJ1036" s="2" t="s">
        <v>226</v>
      </c>
      <c r="OK1036" s="2" t="s">
        <v>238</v>
      </c>
      <c r="OL1036" s="2" t="s">
        <v>226</v>
      </c>
      <c r="OM1036" s="4"/>
      <c r="ON1036" s="8"/>
      <c r="OO1036" s="4"/>
      <c r="OP1036" s="8"/>
      <c r="OQ1036" s="7"/>
      <c r="OR1036" s="7"/>
      <c r="OS1036" s="2" t="s">
        <v>252</v>
      </c>
      <c r="OT1036" s="2" t="s">
        <v>223</v>
      </c>
      <c r="OU1036" s="2" t="s">
        <v>226</v>
      </c>
      <c r="OV1036" s="2" t="s">
        <v>226</v>
      </c>
      <c r="OW1036" s="2" t="s">
        <v>238</v>
      </c>
      <c r="OX1036" s="2" t="s">
        <v>226</v>
      </c>
      <c r="OY1036" s="4"/>
      <c r="OZ1036" s="8"/>
      <c r="PA1036" s="4"/>
      <c r="PB1036" s="8"/>
      <c r="PC1036" s="7"/>
      <c r="PD1036" s="7"/>
      <c r="PE1036" s="2" t="s">
        <v>236</v>
      </c>
      <c r="PF1036" s="2" t="s">
        <v>223</v>
      </c>
      <c r="PG1036" s="2" t="s">
        <v>226</v>
      </c>
      <c r="PH1036" s="2" t="s">
        <v>226</v>
      </c>
      <c r="PI1036" s="2" t="s">
        <v>238</v>
      </c>
      <c r="PJ1036" s="2" t="s">
        <v>226</v>
      </c>
      <c r="PK1036" s="4"/>
      <c r="PL1036" s="8"/>
      <c r="PM1036" s="4"/>
      <c r="PN1036" s="8"/>
      <c r="PO1036" s="7"/>
      <c r="PP1036" s="7"/>
      <c r="PQ1036" s="2" t="s">
        <v>226</v>
      </c>
      <c r="PR1036" s="2" t="s">
        <v>226</v>
      </c>
      <c r="PS1036" s="2" t="s">
        <v>226</v>
      </c>
      <c r="PT1036" s="2" t="s">
        <v>226</v>
      </c>
      <c r="PU1036" s="2" t="s">
        <v>226</v>
      </c>
      <c r="PV1036" s="2" t="s">
        <v>226</v>
      </c>
      <c r="PW1036" s="4"/>
      <c r="PX1036" s="8"/>
      <c r="PY1036" s="4"/>
      <c r="PZ1036" s="8"/>
      <c r="QA1036" s="7"/>
      <c r="QB1036" s="7"/>
      <c r="QC1036" s="2" t="s">
        <v>226</v>
      </c>
      <c r="QD1036" s="2" t="s">
        <v>226</v>
      </c>
      <c r="QE1036" s="2" t="s">
        <v>226</v>
      </c>
      <c r="QF1036" s="2" t="s">
        <v>226</v>
      </c>
      <c r="QG1036" s="2" t="s">
        <v>226</v>
      </c>
      <c r="QH1036" s="2" t="s">
        <v>226</v>
      </c>
      <c r="QI1036" s="4"/>
      <c r="QJ1036" s="8"/>
      <c r="QK1036" s="4"/>
      <c r="QL1036" s="8"/>
      <c r="QM1036" s="7"/>
      <c r="QN1036" s="7"/>
      <c r="QO1036" s="2" t="s">
        <v>236</v>
      </c>
      <c r="QP1036" s="2" t="s">
        <v>237</v>
      </c>
      <c r="QQ1036" s="2" t="s">
        <v>226</v>
      </c>
      <c r="QR1036" s="2" t="s">
        <v>226</v>
      </c>
      <c r="QS1036" s="2" t="s">
        <v>238</v>
      </c>
      <c r="QT1036" s="2" t="s">
        <v>226</v>
      </c>
      <c r="QU1036" s="4"/>
      <c r="QV1036" s="8"/>
      <c r="QW1036" s="4"/>
      <c r="QX1036" s="8"/>
      <c r="QY1036" s="7"/>
      <c r="QZ1036" s="7"/>
      <c r="RA1036" s="2" t="s">
        <v>266</v>
      </c>
      <c r="RB1036" s="2" t="s">
        <v>223</v>
      </c>
      <c r="RC1036" s="2" t="s">
        <v>226</v>
      </c>
      <c r="RD1036" s="2" t="s">
        <v>226</v>
      </c>
      <c r="RE1036" s="2" t="s">
        <v>238</v>
      </c>
      <c r="RF1036" s="2" t="s">
        <v>226</v>
      </c>
      <c r="RG1036" s="4"/>
      <c r="RH1036" s="8"/>
      <c r="RI1036" s="4"/>
      <c r="RJ1036" s="8"/>
      <c r="RK1036" s="7"/>
      <c r="RL1036" s="7"/>
      <c r="RM1036" s="2" t="s">
        <v>226</v>
      </c>
      <c r="RN1036" s="2" t="s">
        <v>226</v>
      </c>
      <c r="RO1036" s="2" t="s">
        <v>226</v>
      </c>
      <c r="RP1036" s="2" t="s">
        <v>226</v>
      </c>
      <c r="RQ1036" s="2" t="s">
        <v>226</v>
      </c>
      <c r="RR1036" s="2" t="s">
        <v>226</v>
      </c>
      <c r="RS1036" s="4"/>
      <c r="RT1036" s="8"/>
      <c r="RU1036" s="4"/>
      <c r="RV1036" s="8"/>
      <c r="RW1036" s="7"/>
      <c r="RX1036" s="7"/>
      <c r="RY1036" s="2" t="s">
        <v>239</v>
      </c>
      <c r="RZ1036" s="2" t="s">
        <v>237</v>
      </c>
      <c r="SA1036" s="2" t="s">
        <v>621</v>
      </c>
      <c r="SB1036" s="2" t="s">
        <v>3311</v>
      </c>
      <c r="SC1036" s="2" t="s">
        <v>238</v>
      </c>
      <c r="SD1036" s="2" t="s">
        <v>226</v>
      </c>
      <c r="SE1036" s="4">
        <v>328</v>
      </c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>
        <v>370</v>
      </c>
      <c r="UM1036" s="4"/>
      <c r="UN1036" s="4"/>
      <c r="UO1036" s="4"/>
      <c r="UP1036" s="4">
        <v>160</v>
      </c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>
        <v>30</v>
      </c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</row>
    <row r="1037">
      <c r="A1037" s="2" t="s">
        <v>5853</v>
      </c>
      <c r="B1037" s="2" t="s">
        <v>577</v>
      </c>
      <c r="C1037" s="2" t="s">
        <v>5819</v>
      </c>
      <c r="D1037" s="2" t="s">
        <v>215</v>
      </c>
      <c r="E1037" s="2" t="s">
        <v>216</v>
      </c>
      <c r="F1037" s="2" t="s">
        <v>5854</v>
      </c>
      <c r="G1037" s="2" t="s">
        <v>3832</v>
      </c>
      <c r="H1037" s="2" t="s">
        <v>579</v>
      </c>
      <c r="I1037" s="2" t="s">
        <v>5855</v>
      </c>
      <c r="J1037" s="2" t="s">
        <v>437</v>
      </c>
      <c r="K1037" s="2" t="s">
        <v>1050</v>
      </c>
      <c r="L1037" s="3">
        <v>34.18</v>
      </c>
      <c r="M1037" s="3">
        <v>35.89</v>
      </c>
      <c r="N1037" s="3">
        <v>59.99</v>
      </c>
      <c r="O1037" s="2" t="s">
        <v>223</v>
      </c>
      <c r="P1037" s="2" t="s">
        <v>796</v>
      </c>
      <c r="Q1037" s="2" t="s">
        <v>225</v>
      </c>
      <c r="R1037" s="2" t="s">
        <v>226</v>
      </c>
      <c r="S1037" s="2" t="s">
        <v>5856</v>
      </c>
      <c r="T1037" s="2" t="s">
        <v>969</v>
      </c>
      <c r="U1037" s="2" t="s">
        <v>489</v>
      </c>
      <c r="V1037" s="2" t="s">
        <v>2079</v>
      </c>
      <c r="W1037" s="2" t="s">
        <v>971</v>
      </c>
      <c r="X1037" s="2" t="s">
        <v>231</v>
      </c>
      <c r="Y1037" s="2" t="s">
        <v>5857</v>
      </c>
      <c r="Z1037" s="4">
        <v>312</v>
      </c>
      <c r="AA1037" s="4">
        <f>=ROUNDDOWN(16.4210526315789,0)</f>
      </c>
      <c r="AB1037" s="5">
        <v>19</v>
      </c>
      <c r="AC1037" s="2" t="s">
        <v>1460</v>
      </c>
      <c r="AD1037" s="4">
        <v>220</v>
      </c>
      <c r="AE1037" s="4">
        <v>220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226</v>
      </c>
      <c r="AM1037" s="4"/>
      <c r="AN1037" s="4"/>
      <c r="AO1037" s="7">
        <v>0</v>
      </c>
      <c r="AP1037" s="4">
        <v>197</v>
      </c>
      <c r="AQ1037" s="8">
        <v>7474.41</v>
      </c>
      <c r="AR1037" s="4">
        <v>183</v>
      </c>
      <c r="AS1037" s="8">
        <v>7518.05</v>
      </c>
      <c r="AT1037" s="7">
        <v>0.0765</v>
      </c>
      <c r="AU1037" s="7">
        <v>-0.0058</v>
      </c>
      <c r="AV1037" s="4">
        <v>354</v>
      </c>
      <c r="AW1037" s="8">
        <v>14647.3</v>
      </c>
      <c r="AX1037" s="4">
        <v>333</v>
      </c>
      <c r="AY1037" s="8">
        <v>14594.44</v>
      </c>
      <c r="AZ1037" s="7">
        <v>0.0631</v>
      </c>
      <c r="BA1037" s="7">
        <v>0.0036</v>
      </c>
      <c r="BB1037" s="7">
        <v>0.5103</v>
      </c>
      <c r="BC1037" s="4">
        <v>358</v>
      </c>
      <c r="BD1037" s="8">
        <v>14796.26</v>
      </c>
      <c r="BE1037" s="4">
        <v>333</v>
      </c>
      <c r="BF1037" s="8">
        <v>14594.44</v>
      </c>
      <c r="BG1037" s="7">
        <v>0.0751</v>
      </c>
      <c r="BH1037" s="7">
        <v>0.0138</v>
      </c>
      <c r="BI1037" s="7">
        <v>0.9899</v>
      </c>
      <c r="BJ1037" s="4">
        <v>197</v>
      </c>
      <c r="BK1037" s="8">
        <v>7474.41</v>
      </c>
      <c r="BL1037" s="2" t="s">
        <v>5858</v>
      </c>
      <c r="BM1037" s="7">
        <v>1</v>
      </c>
      <c r="BN1037" s="7">
        <v>1</v>
      </c>
      <c r="BO1037" s="4">
        <v>18</v>
      </c>
      <c r="BP1037" s="8">
        <v>707.58</v>
      </c>
      <c r="BQ1037" s="4"/>
      <c r="BR1037" s="8"/>
      <c r="BS1037" s="7"/>
      <c r="BT1037" s="7"/>
      <c r="BU1037" s="2" t="s">
        <v>239</v>
      </c>
      <c r="BV1037" s="2" t="s">
        <v>223</v>
      </c>
      <c r="BW1037" s="2" t="s">
        <v>226</v>
      </c>
      <c r="BX1037" s="2" t="s">
        <v>1178</v>
      </c>
      <c r="BY1037" s="2" t="s">
        <v>238</v>
      </c>
      <c r="BZ1037" s="2" t="s">
        <v>226</v>
      </c>
      <c r="CA1037" s="4">
        <v>31</v>
      </c>
      <c r="CB1037" s="8">
        <v>922.87</v>
      </c>
      <c r="CC1037" s="4">
        <v>77</v>
      </c>
      <c r="CD1037" s="8">
        <v>3056.13</v>
      </c>
      <c r="CE1037" s="7">
        <v>-0.5974</v>
      </c>
      <c r="CF1037" s="7">
        <v>-0.698</v>
      </c>
      <c r="CG1037" s="2" t="s">
        <v>239</v>
      </c>
      <c r="CH1037" s="2" t="s">
        <v>223</v>
      </c>
      <c r="CI1037" s="2" t="s">
        <v>5857</v>
      </c>
      <c r="CJ1037" s="2" t="s">
        <v>349</v>
      </c>
      <c r="CK1037" s="2" t="s">
        <v>238</v>
      </c>
      <c r="CL1037" s="2" t="s">
        <v>226</v>
      </c>
      <c r="CM1037" s="4">
        <v>30</v>
      </c>
      <c r="CN1037" s="8">
        <v>1292.1</v>
      </c>
      <c r="CO1037" s="4">
        <v>29</v>
      </c>
      <c r="CP1037" s="8">
        <v>1249.03</v>
      </c>
      <c r="CQ1037" s="7">
        <v>0.0345</v>
      </c>
      <c r="CR1037" s="7">
        <v>0.0345</v>
      </c>
      <c r="CS1037" s="2" t="s">
        <v>239</v>
      </c>
      <c r="CT1037" s="2" t="s">
        <v>223</v>
      </c>
      <c r="CU1037" s="2" t="s">
        <v>5857</v>
      </c>
      <c r="CV1037" s="2" t="s">
        <v>359</v>
      </c>
      <c r="CW1037" s="2" t="s">
        <v>238</v>
      </c>
      <c r="CX1037" s="2" t="s">
        <v>226</v>
      </c>
      <c r="CY1037" s="4">
        <v>10</v>
      </c>
      <c r="CZ1037" s="8">
        <v>438.7</v>
      </c>
      <c r="DA1037" s="4">
        <v>16</v>
      </c>
      <c r="DB1037" s="8">
        <v>701.92</v>
      </c>
      <c r="DC1037" s="7">
        <v>-0.375</v>
      </c>
      <c r="DD1037" s="7">
        <v>-0.375</v>
      </c>
      <c r="DE1037" s="2" t="s">
        <v>239</v>
      </c>
      <c r="DF1037" s="2" t="s">
        <v>223</v>
      </c>
      <c r="DG1037" s="2" t="s">
        <v>491</v>
      </c>
      <c r="DH1037" s="2" t="s">
        <v>466</v>
      </c>
      <c r="DI1037" s="2" t="s">
        <v>238</v>
      </c>
      <c r="DJ1037" s="2" t="s">
        <v>226</v>
      </c>
      <c r="DK1037" s="4">
        <v>23</v>
      </c>
      <c r="DL1037" s="8">
        <v>671.07</v>
      </c>
      <c r="DM1037" s="4">
        <v>15</v>
      </c>
      <c r="DN1037" s="8">
        <v>602.93</v>
      </c>
      <c r="DO1037" s="7">
        <v>0.5333</v>
      </c>
      <c r="DP1037" s="7">
        <v>0.113</v>
      </c>
      <c r="DQ1037" s="2" t="s">
        <v>239</v>
      </c>
      <c r="DR1037" s="2" t="s">
        <v>223</v>
      </c>
      <c r="DS1037" s="2" t="s">
        <v>1300</v>
      </c>
      <c r="DT1037" s="2" t="s">
        <v>726</v>
      </c>
      <c r="DU1037" s="2" t="s">
        <v>238</v>
      </c>
      <c r="DV1037" s="2" t="s">
        <v>226</v>
      </c>
      <c r="DW1037" s="4">
        <v>3</v>
      </c>
      <c r="DX1037" s="8">
        <v>125.61</v>
      </c>
      <c r="DY1037" s="4">
        <v>12</v>
      </c>
      <c r="DZ1037" s="8">
        <v>502.44</v>
      </c>
      <c r="EA1037" s="7">
        <v>-0.75</v>
      </c>
      <c r="EB1037" s="7">
        <v>-0.75</v>
      </c>
      <c r="EC1037" s="2" t="s">
        <v>239</v>
      </c>
      <c r="ED1037" s="2" t="s">
        <v>223</v>
      </c>
      <c r="EE1037" s="2" t="s">
        <v>494</v>
      </c>
      <c r="EF1037" s="2" t="s">
        <v>2090</v>
      </c>
      <c r="EG1037" s="2" t="s">
        <v>238</v>
      </c>
      <c r="EH1037" s="2" t="s">
        <v>226</v>
      </c>
      <c r="EI1037" s="4">
        <v>10</v>
      </c>
      <c r="EJ1037" s="8">
        <v>417.7</v>
      </c>
      <c r="EK1037" s="4">
        <v>17</v>
      </c>
      <c r="EL1037" s="8">
        <v>710.09</v>
      </c>
      <c r="EM1037" s="7">
        <v>-0.4118</v>
      </c>
      <c r="EN1037" s="7">
        <v>-0.4118</v>
      </c>
      <c r="EO1037" s="2" t="s">
        <v>239</v>
      </c>
      <c r="EP1037" s="2" t="s">
        <v>223</v>
      </c>
      <c r="EQ1037" s="2" t="s">
        <v>5857</v>
      </c>
      <c r="ER1037" s="2" t="s">
        <v>322</v>
      </c>
      <c r="ES1037" s="2" t="s">
        <v>238</v>
      </c>
      <c r="ET1037" s="2" t="s">
        <v>226</v>
      </c>
      <c r="EU1037" s="4">
        <v>55</v>
      </c>
      <c r="EV1037" s="8">
        <v>1923.7</v>
      </c>
      <c r="EW1037" s="4">
        <v>2</v>
      </c>
      <c r="EX1037" s="8">
        <v>79.76</v>
      </c>
      <c r="EY1037" s="7">
        <v>26.5</v>
      </c>
      <c r="EZ1037" s="7">
        <v>23.1186</v>
      </c>
      <c r="FA1037" s="2" t="s">
        <v>239</v>
      </c>
      <c r="FB1037" s="2" t="s">
        <v>223</v>
      </c>
      <c r="FC1037" s="2" t="s">
        <v>274</v>
      </c>
      <c r="FD1037" s="2" t="s">
        <v>521</v>
      </c>
      <c r="FE1037" s="2" t="s">
        <v>238</v>
      </c>
      <c r="FF1037" s="2" t="s">
        <v>226</v>
      </c>
      <c r="FG1037" s="4">
        <v>12</v>
      </c>
      <c r="FH1037" s="8">
        <v>792.68</v>
      </c>
      <c r="FI1037" s="4"/>
      <c r="FJ1037" s="8"/>
      <c r="FK1037" s="7"/>
      <c r="FL1037" s="7"/>
      <c r="FM1037" s="2" t="s">
        <v>239</v>
      </c>
      <c r="FN1037" s="2" t="s">
        <v>223</v>
      </c>
      <c r="FO1037" s="2" t="s">
        <v>5857</v>
      </c>
      <c r="FP1037" s="2" t="s">
        <v>341</v>
      </c>
      <c r="FQ1037" s="2" t="s">
        <v>238</v>
      </c>
      <c r="FR1037" s="2" t="s">
        <v>226</v>
      </c>
      <c r="FS1037" s="4"/>
      <c r="FT1037" s="8"/>
      <c r="FU1037" s="4"/>
      <c r="FV1037" s="8"/>
      <c r="FW1037" s="7"/>
      <c r="FX1037" s="7"/>
      <c r="FY1037" s="2" t="s">
        <v>239</v>
      </c>
      <c r="FZ1037" s="2" t="s">
        <v>223</v>
      </c>
      <c r="GA1037" s="2" t="s">
        <v>661</v>
      </c>
      <c r="GB1037" s="2" t="s">
        <v>226</v>
      </c>
      <c r="GC1037" s="2" t="s">
        <v>238</v>
      </c>
      <c r="GD1037" s="2" t="s">
        <v>226</v>
      </c>
      <c r="GE1037" s="4">
        <v>2</v>
      </c>
      <c r="GF1037" s="8">
        <v>79.76</v>
      </c>
      <c r="GG1037" s="4">
        <v>3</v>
      </c>
      <c r="GH1037" s="8">
        <v>119.64</v>
      </c>
      <c r="GI1037" s="7">
        <v>-0.3333</v>
      </c>
      <c r="GJ1037" s="7">
        <v>-0.3333</v>
      </c>
      <c r="GK1037" s="2" t="s">
        <v>239</v>
      </c>
      <c r="GL1037" s="2" t="s">
        <v>223</v>
      </c>
      <c r="GM1037" s="2" t="s">
        <v>1302</v>
      </c>
      <c r="GN1037" s="2" t="s">
        <v>638</v>
      </c>
      <c r="GO1037" s="2" t="s">
        <v>238</v>
      </c>
      <c r="GP1037" s="2" t="s">
        <v>226</v>
      </c>
      <c r="GQ1037" s="4"/>
      <c r="GR1037" s="8"/>
      <c r="GS1037" s="4">
        <v>2</v>
      </c>
      <c r="GT1037" s="8">
        <v>83.74</v>
      </c>
      <c r="GU1037" s="7">
        <v>-1</v>
      </c>
      <c r="GV1037" s="7">
        <v>-1</v>
      </c>
      <c r="GW1037" s="2" t="s">
        <v>239</v>
      </c>
      <c r="GX1037" s="2" t="s">
        <v>223</v>
      </c>
      <c r="GY1037" s="2" t="s">
        <v>3723</v>
      </c>
      <c r="GZ1037" s="2" t="s">
        <v>727</v>
      </c>
      <c r="HA1037" s="2" t="s">
        <v>238</v>
      </c>
      <c r="HB1037" s="2" t="s">
        <v>226</v>
      </c>
      <c r="HC1037" s="4">
        <v>3</v>
      </c>
      <c r="HD1037" s="8">
        <v>102.64</v>
      </c>
      <c r="HE1037" s="4">
        <v>3</v>
      </c>
      <c r="HF1037" s="8">
        <v>125.61</v>
      </c>
      <c r="HG1037" s="7"/>
      <c r="HH1037" s="7">
        <v>-0.1829</v>
      </c>
      <c r="HI1037" s="2" t="s">
        <v>239</v>
      </c>
      <c r="HJ1037" s="2" t="s">
        <v>223</v>
      </c>
      <c r="HK1037" s="2" t="s">
        <v>2602</v>
      </c>
      <c r="HL1037" s="2" t="s">
        <v>505</v>
      </c>
      <c r="HM1037" s="2" t="s">
        <v>238</v>
      </c>
      <c r="HN1037" s="2" t="s">
        <v>226</v>
      </c>
      <c r="HO1037" s="4"/>
      <c r="HP1037" s="8"/>
      <c r="HQ1037" s="4"/>
      <c r="HR1037" s="8"/>
      <c r="HS1037" s="7"/>
      <c r="HT1037" s="7"/>
      <c r="HU1037" s="2" t="s">
        <v>236</v>
      </c>
      <c r="HV1037" s="2" t="s">
        <v>223</v>
      </c>
      <c r="HW1037" s="2" t="s">
        <v>226</v>
      </c>
      <c r="HX1037" s="2" t="s">
        <v>226</v>
      </c>
      <c r="HY1037" s="2" t="s">
        <v>238</v>
      </c>
      <c r="HZ1037" s="2" t="s">
        <v>291</v>
      </c>
      <c r="IA1037" s="4"/>
      <c r="IB1037" s="8"/>
      <c r="IC1037" s="4"/>
      <c r="ID1037" s="8"/>
      <c r="IE1037" s="7"/>
      <c r="IF1037" s="7"/>
      <c r="IG1037" s="2" t="s">
        <v>252</v>
      </c>
      <c r="IH1037" s="2" t="s">
        <v>223</v>
      </c>
      <c r="II1037" s="2" t="s">
        <v>226</v>
      </c>
      <c r="IJ1037" s="2" t="s">
        <v>226</v>
      </c>
      <c r="IK1037" s="2" t="s">
        <v>238</v>
      </c>
      <c r="IL1037" s="2" t="s">
        <v>226</v>
      </c>
      <c r="IM1037" s="4"/>
      <c r="IN1037" s="8"/>
      <c r="IO1037" s="4"/>
      <c r="IP1037" s="8"/>
      <c r="IQ1037" s="7"/>
      <c r="IR1037" s="7"/>
      <c r="IS1037" s="2" t="s">
        <v>448</v>
      </c>
      <c r="IT1037" s="2" t="s">
        <v>223</v>
      </c>
      <c r="IU1037" s="2" t="s">
        <v>226</v>
      </c>
      <c r="IV1037" s="2" t="s">
        <v>226</v>
      </c>
      <c r="IW1037" s="2" t="s">
        <v>238</v>
      </c>
      <c r="IX1037" s="2" t="s">
        <v>226</v>
      </c>
      <c r="IY1037" s="4"/>
      <c r="IZ1037" s="8"/>
      <c r="JA1037" s="4"/>
      <c r="JB1037" s="8"/>
      <c r="JC1037" s="7"/>
      <c r="JD1037" s="7"/>
      <c r="JE1037" s="2" t="s">
        <v>239</v>
      </c>
      <c r="JF1037" s="2" t="s">
        <v>223</v>
      </c>
      <c r="JG1037" s="2" t="s">
        <v>1294</v>
      </c>
      <c r="JH1037" s="2" t="s">
        <v>226</v>
      </c>
      <c r="JI1037" s="2" t="s">
        <v>238</v>
      </c>
      <c r="JJ1037" s="2" t="s">
        <v>226</v>
      </c>
      <c r="JK1037" s="4"/>
      <c r="JL1037" s="8"/>
      <c r="JM1037" s="4"/>
      <c r="JN1037" s="8"/>
      <c r="JO1037" s="7"/>
      <c r="JP1037" s="7"/>
      <c r="JQ1037" s="2" t="s">
        <v>252</v>
      </c>
      <c r="JR1037" s="2" t="s">
        <v>223</v>
      </c>
      <c r="JS1037" s="2" t="s">
        <v>226</v>
      </c>
      <c r="JT1037" s="2" t="s">
        <v>226</v>
      </c>
      <c r="JU1037" s="2" t="s">
        <v>238</v>
      </c>
      <c r="JV1037" s="2" t="s">
        <v>226</v>
      </c>
      <c r="JW1037" s="4"/>
      <c r="JX1037" s="8"/>
      <c r="JY1037" s="4"/>
      <c r="JZ1037" s="8"/>
      <c r="KA1037" s="7"/>
      <c r="KB1037" s="7"/>
      <c r="KC1037" s="2" t="s">
        <v>236</v>
      </c>
      <c r="KD1037" s="2" t="s">
        <v>223</v>
      </c>
      <c r="KE1037" s="2" t="s">
        <v>226</v>
      </c>
      <c r="KF1037" s="2" t="s">
        <v>226</v>
      </c>
      <c r="KG1037" s="2" t="s">
        <v>238</v>
      </c>
      <c r="KH1037" s="2" t="s">
        <v>226</v>
      </c>
      <c r="KI1037" s="4"/>
      <c r="KJ1037" s="8"/>
      <c r="KK1037" s="4"/>
      <c r="KL1037" s="8"/>
      <c r="KM1037" s="7"/>
      <c r="KN1037" s="7"/>
      <c r="KO1037" s="2" t="s">
        <v>252</v>
      </c>
      <c r="KP1037" s="2" t="s">
        <v>223</v>
      </c>
      <c r="KQ1037" s="2" t="s">
        <v>226</v>
      </c>
      <c r="KR1037" s="2" t="s">
        <v>226</v>
      </c>
      <c r="KS1037" s="2" t="s">
        <v>238</v>
      </c>
      <c r="KT1037" s="2" t="s">
        <v>226</v>
      </c>
      <c r="KU1037" s="4"/>
      <c r="KV1037" s="8"/>
      <c r="KW1037" s="4"/>
      <c r="KX1037" s="8"/>
      <c r="KY1037" s="7"/>
      <c r="KZ1037" s="7"/>
      <c r="LA1037" s="2" t="s">
        <v>252</v>
      </c>
      <c r="LB1037" s="2" t="s">
        <v>223</v>
      </c>
      <c r="LC1037" s="2" t="s">
        <v>226</v>
      </c>
      <c r="LD1037" s="2" t="s">
        <v>226</v>
      </c>
      <c r="LE1037" s="2" t="s">
        <v>238</v>
      </c>
      <c r="LF1037" s="2" t="s">
        <v>226</v>
      </c>
      <c r="LG1037" s="4"/>
      <c r="LH1037" s="8"/>
      <c r="LI1037" s="4"/>
      <c r="LJ1037" s="8"/>
      <c r="LK1037" s="7"/>
      <c r="LL1037" s="7"/>
      <c r="LM1037" s="2" t="s">
        <v>448</v>
      </c>
      <c r="LN1037" s="2" t="s">
        <v>223</v>
      </c>
      <c r="LO1037" s="2" t="s">
        <v>226</v>
      </c>
      <c r="LP1037" s="2" t="s">
        <v>226</v>
      </c>
      <c r="LQ1037" s="2" t="s">
        <v>238</v>
      </c>
      <c r="LR1037" s="2" t="s">
        <v>226</v>
      </c>
      <c r="LS1037" s="4"/>
      <c r="LT1037" s="8"/>
      <c r="LU1037" s="4"/>
      <c r="LV1037" s="8"/>
      <c r="LW1037" s="7"/>
      <c r="LX1037" s="7"/>
      <c r="LY1037" s="2" t="s">
        <v>239</v>
      </c>
      <c r="LZ1037" s="2" t="s">
        <v>223</v>
      </c>
      <c r="MA1037" s="2" t="s">
        <v>1305</v>
      </c>
      <c r="MB1037" s="2" t="s">
        <v>226</v>
      </c>
      <c r="MC1037" s="2" t="s">
        <v>238</v>
      </c>
      <c r="MD1037" s="2" t="s">
        <v>226</v>
      </c>
      <c r="ME1037" s="4"/>
      <c r="MF1037" s="8"/>
      <c r="MG1037" s="4"/>
      <c r="MH1037" s="8"/>
      <c r="MI1037" s="7"/>
      <c r="MJ1037" s="7"/>
      <c r="MK1037" s="2" t="s">
        <v>226</v>
      </c>
      <c r="ML1037" s="2" t="s">
        <v>226</v>
      </c>
      <c r="MM1037" s="2" t="s">
        <v>226</v>
      </c>
      <c r="MN1037" s="2" t="s">
        <v>226</v>
      </c>
      <c r="MO1037" s="2" t="s">
        <v>226</v>
      </c>
      <c r="MP1037" s="2" t="s">
        <v>226</v>
      </c>
      <c r="MQ1037" s="4"/>
      <c r="MR1037" s="8"/>
      <c r="MS1037" s="4"/>
      <c r="MT1037" s="8"/>
      <c r="MU1037" s="7"/>
      <c r="MV1037" s="7"/>
      <c r="MW1037" s="2" t="s">
        <v>239</v>
      </c>
      <c r="MX1037" s="2" t="s">
        <v>223</v>
      </c>
      <c r="MY1037" s="2" t="s">
        <v>355</v>
      </c>
      <c r="MZ1037" s="2" t="s">
        <v>226</v>
      </c>
      <c r="NA1037" s="2" t="s">
        <v>238</v>
      </c>
      <c r="NB1037" s="2" t="s">
        <v>226</v>
      </c>
      <c r="NC1037" s="4"/>
      <c r="ND1037" s="8"/>
      <c r="NE1037" s="4">
        <v>5</v>
      </c>
      <c r="NF1037" s="8">
        <v>207</v>
      </c>
      <c r="NG1037" s="7">
        <v>-1</v>
      </c>
      <c r="NH1037" s="7">
        <v>-1</v>
      </c>
      <c r="NI1037" s="2" t="s">
        <v>239</v>
      </c>
      <c r="NJ1037" s="2" t="s">
        <v>261</v>
      </c>
      <c r="NK1037" s="2" t="s">
        <v>262</v>
      </c>
      <c r="NL1037" s="2" t="s">
        <v>358</v>
      </c>
      <c r="NM1037" s="2" t="s">
        <v>238</v>
      </c>
      <c r="NN1037" s="2" t="s">
        <v>226</v>
      </c>
      <c r="NO1037" s="4"/>
      <c r="NP1037" s="8"/>
      <c r="NQ1037" s="4">
        <v>2</v>
      </c>
      <c r="NR1037" s="8">
        <v>79.76</v>
      </c>
      <c r="NS1037" s="7">
        <v>-1</v>
      </c>
      <c r="NT1037" s="7">
        <v>-1</v>
      </c>
      <c r="NU1037" s="2" t="s">
        <v>239</v>
      </c>
      <c r="NV1037" s="2" t="s">
        <v>237</v>
      </c>
      <c r="NW1037" s="2" t="s">
        <v>3659</v>
      </c>
      <c r="NX1037" s="2" t="s">
        <v>4420</v>
      </c>
      <c r="NY1037" s="2" t="s">
        <v>238</v>
      </c>
      <c r="NZ1037" s="2" t="s">
        <v>226</v>
      </c>
      <c r="OA1037" s="4"/>
      <c r="OB1037" s="8"/>
      <c r="OC1037" s="4"/>
      <c r="OD1037" s="8"/>
      <c r="OE1037" s="7"/>
      <c r="OF1037" s="7"/>
      <c r="OG1037" s="2" t="s">
        <v>448</v>
      </c>
      <c r="OH1037" s="2" t="s">
        <v>223</v>
      </c>
      <c r="OI1037" s="2" t="s">
        <v>226</v>
      </c>
      <c r="OJ1037" s="2" t="s">
        <v>226</v>
      </c>
      <c r="OK1037" s="2" t="s">
        <v>238</v>
      </c>
      <c r="OL1037" s="2" t="s">
        <v>226</v>
      </c>
      <c r="OM1037" s="4"/>
      <c r="ON1037" s="8"/>
      <c r="OO1037" s="4"/>
      <c r="OP1037" s="8"/>
      <c r="OQ1037" s="7"/>
      <c r="OR1037" s="7"/>
      <c r="OS1037" s="2" t="s">
        <v>252</v>
      </c>
      <c r="OT1037" s="2" t="s">
        <v>223</v>
      </c>
      <c r="OU1037" s="2" t="s">
        <v>226</v>
      </c>
      <c r="OV1037" s="2" t="s">
        <v>226</v>
      </c>
      <c r="OW1037" s="2" t="s">
        <v>238</v>
      </c>
      <c r="OX1037" s="2" t="s">
        <v>226</v>
      </c>
      <c r="OY1037" s="4"/>
      <c r="OZ1037" s="8"/>
      <c r="PA1037" s="4"/>
      <c r="PB1037" s="8"/>
      <c r="PC1037" s="7"/>
      <c r="PD1037" s="7"/>
      <c r="PE1037" s="2" t="s">
        <v>236</v>
      </c>
      <c r="PF1037" s="2" t="s">
        <v>223</v>
      </c>
      <c r="PG1037" s="2" t="s">
        <v>226</v>
      </c>
      <c r="PH1037" s="2" t="s">
        <v>226</v>
      </c>
      <c r="PI1037" s="2" t="s">
        <v>238</v>
      </c>
      <c r="PJ1037" s="2" t="s">
        <v>226</v>
      </c>
      <c r="PK1037" s="4"/>
      <c r="PL1037" s="8"/>
      <c r="PM1037" s="4"/>
      <c r="PN1037" s="8"/>
      <c r="PO1037" s="7"/>
      <c r="PP1037" s="7"/>
      <c r="PQ1037" s="2" t="s">
        <v>226</v>
      </c>
      <c r="PR1037" s="2" t="s">
        <v>226</v>
      </c>
      <c r="PS1037" s="2" t="s">
        <v>226</v>
      </c>
      <c r="PT1037" s="2" t="s">
        <v>226</v>
      </c>
      <c r="PU1037" s="2" t="s">
        <v>226</v>
      </c>
      <c r="PV1037" s="2" t="s">
        <v>226</v>
      </c>
      <c r="PW1037" s="4"/>
      <c r="PX1037" s="8"/>
      <c r="PY1037" s="4"/>
      <c r="PZ1037" s="8"/>
      <c r="QA1037" s="7"/>
      <c r="QB1037" s="7"/>
      <c r="QC1037" s="2" t="s">
        <v>266</v>
      </c>
      <c r="QD1037" s="2" t="s">
        <v>223</v>
      </c>
      <c r="QE1037" s="2" t="s">
        <v>226</v>
      </c>
      <c r="QF1037" s="2" t="s">
        <v>226</v>
      </c>
      <c r="QG1037" s="2" t="s">
        <v>238</v>
      </c>
      <c r="QH1037" s="2" t="s">
        <v>226</v>
      </c>
      <c r="QI1037" s="4"/>
      <c r="QJ1037" s="8"/>
      <c r="QK1037" s="4"/>
      <c r="QL1037" s="8"/>
      <c r="QM1037" s="7"/>
      <c r="QN1037" s="7"/>
      <c r="QO1037" s="2" t="s">
        <v>236</v>
      </c>
      <c r="QP1037" s="2" t="s">
        <v>237</v>
      </c>
      <c r="QQ1037" s="2" t="s">
        <v>226</v>
      </c>
      <c r="QR1037" s="2" t="s">
        <v>226</v>
      </c>
      <c r="QS1037" s="2" t="s">
        <v>238</v>
      </c>
      <c r="QT1037" s="2" t="s">
        <v>226</v>
      </c>
      <c r="QU1037" s="4"/>
      <c r="QV1037" s="8"/>
      <c r="QW1037" s="4"/>
      <c r="QX1037" s="8"/>
      <c r="QY1037" s="7"/>
      <c r="QZ1037" s="7"/>
      <c r="RA1037" s="2" t="s">
        <v>266</v>
      </c>
      <c r="RB1037" s="2" t="s">
        <v>223</v>
      </c>
      <c r="RC1037" s="2" t="s">
        <v>226</v>
      </c>
      <c r="RD1037" s="2" t="s">
        <v>226</v>
      </c>
      <c r="RE1037" s="2" t="s">
        <v>238</v>
      </c>
      <c r="RF1037" s="2" t="s">
        <v>226</v>
      </c>
      <c r="RG1037" s="4"/>
      <c r="RH1037" s="8"/>
      <c r="RI1037" s="4"/>
      <c r="RJ1037" s="8"/>
      <c r="RK1037" s="7"/>
      <c r="RL1037" s="7"/>
      <c r="RM1037" s="2" t="s">
        <v>226</v>
      </c>
      <c r="RN1037" s="2" t="s">
        <v>226</v>
      </c>
      <c r="RO1037" s="2" t="s">
        <v>226</v>
      </c>
      <c r="RP1037" s="2" t="s">
        <v>226</v>
      </c>
      <c r="RQ1037" s="2" t="s">
        <v>226</v>
      </c>
      <c r="RR1037" s="2" t="s">
        <v>226</v>
      </c>
      <c r="RS1037" s="4"/>
      <c r="RT1037" s="8"/>
      <c r="RU1037" s="4"/>
      <c r="RV1037" s="8"/>
      <c r="RW1037" s="7"/>
      <c r="RX1037" s="7"/>
      <c r="RY1037" s="2" t="s">
        <v>236</v>
      </c>
      <c r="RZ1037" s="2" t="s">
        <v>237</v>
      </c>
      <c r="SA1037" s="2" t="s">
        <v>226</v>
      </c>
      <c r="SB1037" s="2" t="s">
        <v>226</v>
      </c>
      <c r="SC1037" s="2" t="s">
        <v>238</v>
      </c>
      <c r="SD1037" s="2" t="s">
        <v>226</v>
      </c>
      <c r="SE1037" s="4">
        <v>312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>
        <v>220</v>
      </c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</row>
    <row r="1038">
      <c r="A1038" s="2" t="s">
        <v>5859</v>
      </c>
      <c r="B1038" s="2" t="s">
        <v>577</v>
      </c>
      <c r="C1038" s="2" t="s">
        <v>5819</v>
      </c>
      <c r="D1038" s="2" t="s">
        <v>215</v>
      </c>
      <c r="E1038" s="2" t="s">
        <v>216</v>
      </c>
      <c r="F1038" s="2" t="s">
        <v>5854</v>
      </c>
      <c r="G1038" s="2" t="s">
        <v>3832</v>
      </c>
      <c r="H1038" s="2" t="s">
        <v>579</v>
      </c>
      <c r="I1038" s="2" t="s">
        <v>5855</v>
      </c>
      <c r="J1038" s="2" t="s">
        <v>221</v>
      </c>
      <c r="K1038" s="2" t="s">
        <v>1050</v>
      </c>
      <c r="L1038" s="3">
        <v>39.06</v>
      </c>
      <c r="M1038" s="3">
        <v>41.01</v>
      </c>
      <c r="N1038" s="3">
        <v>69.99</v>
      </c>
      <c r="O1038" s="2" t="s">
        <v>223</v>
      </c>
      <c r="P1038" s="2" t="s">
        <v>796</v>
      </c>
      <c r="Q1038" s="2" t="s">
        <v>225</v>
      </c>
      <c r="R1038" s="2" t="s">
        <v>226</v>
      </c>
      <c r="S1038" s="2" t="s">
        <v>5856</v>
      </c>
      <c r="T1038" s="2" t="s">
        <v>969</v>
      </c>
      <c r="U1038" s="2" t="s">
        <v>371</v>
      </c>
      <c r="V1038" s="2" t="s">
        <v>2079</v>
      </c>
      <c r="W1038" s="2" t="s">
        <v>971</v>
      </c>
      <c r="X1038" s="2" t="s">
        <v>231</v>
      </c>
      <c r="Y1038" s="2" t="s">
        <v>5857</v>
      </c>
      <c r="Z1038" s="4">
        <v>308</v>
      </c>
      <c r="AA1038" s="4">
        <f>=ROUNDDOWN(22,0)</f>
      </c>
      <c r="AB1038" s="5">
        <v>14</v>
      </c>
      <c r="AC1038" s="2" t="s">
        <v>1460</v>
      </c>
      <c r="AD1038" s="4">
        <v>170</v>
      </c>
      <c r="AE1038" s="4">
        <v>170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226</v>
      </c>
      <c r="AM1038" s="4"/>
      <c r="AN1038" s="4"/>
      <c r="AO1038" s="7">
        <v>0</v>
      </c>
      <c r="AP1038" s="4">
        <v>157</v>
      </c>
      <c r="AQ1038" s="8">
        <v>7172.89</v>
      </c>
      <c r="AR1038" s="4">
        <v>150</v>
      </c>
      <c r="AS1038" s="8">
        <v>7076.39</v>
      </c>
      <c r="AT1038" s="7">
        <v>0.0467</v>
      </c>
      <c r="AU1038" s="7">
        <v>0.0136</v>
      </c>
      <c r="AV1038" s="4" t="s">
        <v>226</v>
      </c>
      <c r="AW1038" s="8" t="s">
        <v>226</v>
      </c>
      <c r="AX1038" s="4" t="s">
        <v>226</v>
      </c>
      <c r="AY1038" s="8" t="s">
        <v>226</v>
      </c>
      <c r="AZ1038" s="7" t="s">
        <v>226</v>
      </c>
      <c r="BA1038" s="7" t="s">
        <v>226</v>
      </c>
      <c r="BB1038" s="7">
        <v>0.4897</v>
      </c>
      <c r="BC1038" s="4" t="s">
        <v>226</v>
      </c>
      <c r="BD1038" s="8" t="s">
        <v>226</v>
      </c>
      <c r="BE1038" s="4" t="s">
        <v>226</v>
      </c>
      <c r="BF1038" s="8" t="s">
        <v>226</v>
      </c>
      <c r="BG1038" s="7" t="s">
        <v>226</v>
      </c>
      <c r="BH1038" s="7" t="s">
        <v>226</v>
      </c>
      <c r="BI1038" s="7" t="s">
        <v>226</v>
      </c>
      <c r="BJ1038" s="4">
        <v>157</v>
      </c>
      <c r="BK1038" s="8">
        <v>7172.89</v>
      </c>
      <c r="BL1038" s="2" t="s">
        <v>5860</v>
      </c>
      <c r="BM1038" s="7">
        <v>1</v>
      </c>
      <c r="BN1038" s="7">
        <v>1</v>
      </c>
      <c r="BO1038" s="4">
        <v>22</v>
      </c>
      <c r="BP1038" s="8">
        <v>988.24</v>
      </c>
      <c r="BQ1038" s="4"/>
      <c r="BR1038" s="8"/>
      <c r="BS1038" s="7"/>
      <c r="BT1038" s="7"/>
      <c r="BU1038" s="2" t="s">
        <v>239</v>
      </c>
      <c r="BV1038" s="2" t="s">
        <v>223</v>
      </c>
      <c r="BW1038" s="2" t="s">
        <v>226</v>
      </c>
      <c r="BX1038" s="2" t="s">
        <v>2406</v>
      </c>
      <c r="BY1038" s="2" t="s">
        <v>238</v>
      </c>
      <c r="BZ1038" s="2" t="s">
        <v>226</v>
      </c>
      <c r="CA1038" s="4">
        <v>25</v>
      </c>
      <c r="CB1038" s="8">
        <v>893.5</v>
      </c>
      <c r="CC1038" s="4">
        <v>56</v>
      </c>
      <c r="CD1038" s="8">
        <v>2540.16</v>
      </c>
      <c r="CE1038" s="7">
        <v>-0.5536</v>
      </c>
      <c r="CF1038" s="7">
        <v>-0.6483</v>
      </c>
      <c r="CG1038" s="2" t="s">
        <v>239</v>
      </c>
      <c r="CH1038" s="2" t="s">
        <v>223</v>
      </c>
      <c r="CI1038" s="2" t="s">
        <v>262</v>
      </c>
      <c r="CJ1038" s="2" t="s">
        <v>340</v>
      </c>
      <c r="CK1038" s="2" t="s">
        <v>238</v>
      </c>
      <c r="CL1038" s="2" t="s">
        <v>226</v>
      </c>
      <c r="CM1038" s="4">
        <v>38</v>
      </c>
      <c r="CN1038" s="8">
        <v>1870.36</v>
      </c>
      <c r="CO1038" s="4">
        <v>24</v>
      </c>
      <c r="CP1038" s="8">
        <v>1181.28</v>
      </c>
      <c r="CQ1038" s="7">
        <v>0.5833</v>
      </c>
      <c r="CR1038" s="7">
        <v>0.5833</v>
      </c>
      <c r="CS1038" s="2" t="s">
        <v>239</v>
      </c>
      <c r="CT1038" s="2" t="s">
        <v>223</v>
      </c>
      <c r="CU1038" s="2" t="s">
        <v>262</v>
      </c>
      <c r="CV1038" s="2" t="s">
        <v>358</v>
      </c>
      <c r="CW1038" s="2" t="s">
        <v>238</v>
      </c>
      <c r="CX1038" s="2" t="s">
        <v>226</v>
      </c>
      <c r="CY1038" s="4">
        <v>10</v>
      </c>
      <c r="CZ1038" s="8">
        <v>501.3</v>
      </c>
      <c r="DA1038" s="4">
        <v>19</v>
      </c>
      <c r="DB1038" s="8">
        <v>952.47</v>
      </c>
      <c r="DC1038" s="7">
        <v>-0.4737</v>
      </c>
      <c r="DD1038" s="7">
        <v>-0.4737</v>
      </c>
      <c r="DE1038" s="2" t="s">
        <v>239</v>
      </c>
      <c r="DF1038" s="2" t="s">
        <v>223</v>
      </c>
      <c r="DG1038" s="2" t="s">
        <v>491</v>
      </c>
      <c r="DH1038" s="2" t="s">
        <v>381</v>
      </c>
      <c r="DI1038" s="2" t="s">
        <v>238</v>
      </c>
      <c r="DJ1038" s="2" t="s">
        <v>226</v>
      </c>
      <c r="DK1038" s="4">
        <v>8</v>
      </c>
      <c r="DL1038" s="8">
        <v>263.31</v>
      </c>
      <c r="DM1038" s="4">
        <v>10</v>
      </c>
      <c r="DN1038" s="8">
        <v>463.19</v>
      </c>
      <c r="DO1038" s="7">
        <v>-0.2</v>
      </c>
      <c r="DP1038" s="7">
        <v>-0.4315</v>
      </c>
      <c r="DQ1038" s="2" t="s">
        <v>239</v>
      </c>
      <c r="DR1038" s="2" t="s">
        <v>223</v>
      </c>
      <c r="DS1038" s="2" t="s">
        <v>1300</v>
      </c>
      <c r="DT1038" s="2" t="s">
        <v>354</v>
      </c>
      <c r="DU1038" s="2" t="s">
        <v>238</v>
      </c>
      <c r="DV1038" s="2" t="s">
        <v>226</v>
      </c>
      <c r="DW1038" s="4">
        <v>6</v>
      </c>
      <c r="DX1038" s="8">
        <v>287.1</v>
      </c>
      <c r="DY1038" s="4">
        <v>9</v>
      </c>
      <c r="DZ1038" s="8">
        <v>430.65</v>
      </c>
      <c r="EA1038" s="7">
        <v>-0.3333</v>
      </c>
      <c r="EB1038" s="7">
        <v>-0.3333</v>
      </c>
      <c r="EC1038" s="2" t="s">
        <v>239</v>
      </c>
      <c r="ED1038" s="2" t="s">
        <v>223</v>
      </c>
      <c r="EE1038" s="2" t="s">
        <v>1758</v>
      </c>
      <c r="EF1038" s="2" t="s">
        <v>5011</v>
      </c>
      <c r="EG1038" s="2" t="s">
        <v>238</v>
      </c>
      <c r="EH1038" s="2" t="s">
        <v>226</v>
      </c>
      <c r="EI1038" s="4">
        <v>9</v>
      </c>
      <c r="EJ1038" s="8">
        <v>429.66</v>
      </c>
      <c r="EK1038" s="4">
        <v>13</v>
      </c>
      <c r="EL1038" s="8">
        <v>620.62</v>
      </c>
      <c r="EM1038" s="7">
        <v>-0.3077</v>
      </c>
      <c r="EN1038" s="7">
        <v>-0.3077</v>
      </c>
      <c r="EO1038" s="2" t="s">
        <v>239</v>
      </c>
      <c r="EP1038" s="2" t="s">
        <v>223</v>
      </c>
      <c r="EQ1038" s="2" t="s">
        <v>262</v>
      </c>
      <c r="ER1038" s="2" t="s">
        <v>340</v>
      </c>
      <c r="ES1038" s="2" t="s">
        <v>238</v>
      </c>
      <c r="ET1038" s="2" t="s">
        <v>226</v>
      </c>
      <c r="EU1038" s="4">
        <v>21</v>
      </c>
      <c r="EV1038" s="8">
        <v>844.81</v>
      </c>
      <c r="EW1038" s="4"/>
      <c r="EX1038" s="8"/>
      <c r="EY1038" s="7"/>
      <c r="EZ1038" s="7"/>
      <c r="FA1038" s="2" t="s">
        <v>239</v>
      </c>
      <c r="FB1038" s="2" t="s">
        <v>223</v>
      </c>
      <c r="FC1038" s="2" t="s">
        <v>274</v>
      </c>
      <c r="FD1038" s="2" t="s">
        <v>1777</v>
      </c>
      <c r="FE1038" s="2" t="s">
        <v>238</v>
      </c>
      <c r="FF1038" s="2" t="s">
        <v>226</v>
      </c>
      <c r="FG1038" s="4">
        <v>11</v>
      </c>
      <c r="FH1038" s="8">
        <v>782.89</v>
      </c>
      <c r="FI1038" s="4"/>
      <c r="FJ1038" s="8"/>
      <c r="FK1038" s="7"/>
      <c r="FL1038" s="7"/>
      <c r="FM1038" s="2" t="s">
        <v>239</v>
      </c>
      <c r="FN1038" s="2" t="s">
        <v>223</v>
      </c>
      <c r="FO1038" s="2" t="s">
        <v>262</v>
      </c>
      <c r="FP1038" s="2" t="s">
        <v>687</v>
      </c>
      <c r="FQ1038" s="2" t="s">
        <v>238</v>
      </c>
      <c r="FR1038" s="2" t="s">
        <v>226</v>
      </c>
      <c r="FS1038" s="4"/>
      <c r="FT1038" s="8"/>
      <c r="FU1038" s="4"/>
      <c r="FV1038" s="8"/>
      <c r="FW1038" s="7"/>
      <c r="FX1038" s="7"/>
      <c r="FY1038" s="2" t="s">
        <v>239</v>
      </c>
      <c r="FZ1038" s="2" t="s">
        <v>223</v>
      </c>
      <c r="GA1038" s="2" t="s">
        <v>661</v>
      </c>
      <c r="GB1038" s="2" t="s">
        <v>226</v>
      </c>
      <c r="GC1038" s="2" t="s">
        <v>238</v>
      </c>
      <c r="GD1038" s="2" t="s">
        <v>226</v>
      </c>
      <c r="GE1038" s="4">
        <v>1</v>
      </c>
      <c r="GF1038" s="8">
        <v>45.57</v>
      </c>
      <c r="GG1038" s="4">
        <v>1</v>
      </c>
      <c r="GH1038" s="8">
        <v>45.57</v>
      </c>
      <c r="GI1038" s="7"/>
      <c r="GJ1038" s="7"/>
      <c r="GK1038" s="2" t="s">
        <v>239</v>
      </c>
      <c r="GL1038" s="2" t="s">
        <v>223</v>
      </c>
      <c r="GM1038" s="2" t="s">
        <v>1302</v>
      </c>
      <c r="GN1038" s="2" t="s">
        <v>1646</v>
      </c>
      <c r="GO1038" s="2" t="s">
        <v>238</v>
      </c>
      <c r="GP1038" s="2" t="s">
        <v>226</v>
      </c>
      <c r="GQ1038" s="4"/>
      <c r="GR1038" s="8"/>
      <c r="GS1038" s="4">
        <v>4</v>
      </c>
      <c r="GT1038" s="8">
        <v>191.4</v>
      </c>
      <c r="GU1038" s="7">
        <v>-1</v>
      </c>
      <c r="GV1038" s="7">
        <v>-1</v>
      </c>
      <c r="GW1038" s="2" t="s">
        <v>239</v>
      </c>
      <c r="GX1038" s="2" t="s">
        <v>223</v>
      </c>
      <c r="GY1038" s="2" t="s">
        <v>3723</v>
      </c>
      <c r="GZ1038" s="2" t="s">
        <v>5145</v>
      </c>
      <c r="HA1038" s="2" t="s">
        <v>238</v>
      </c>
      <c r="HB1038" s="2" t="s">
        <v>226</v>
      </c>
      <c r="HC1038" s="4">
        <v>6</v>
      </c>
      <c r="HD1038" s="8">
        <v>266.15</v>
      </c>
      <c r="HE1038" s="4">
        <v>1</v>
      </c>
      <c r="HF1038" s="8">
        <v>47.85</v>
      </c>
      <c r="HG1038" s="7">
        <v>5</v>
      </c>
      <c r="HH1038" s="7">
        <v>4.5622</v>
      </c>
      <c r="HI1038" s="2" t="s">
        <v>239</v>
      </c>
      <c r="HJ1038" s="2" t="s">
        <v>223</v>
      </c>
      <c r="HK1038" s="2" t="s">
        <v>2602</v>
      </c>
      <c r="HL1038" s="2" t="s">
        <v>396</v>
      </c>
      <c r="HM1038" s="2" t="s">
        <v>238</v>
      </c>
      <c r="HN1038" s="2" t="s">
        <v>226</v>
      </c>
      <c r="HO1038" s="4"/>
      <c r="HP1038" s="8"/>
      <c r="HQ1038" s="4"/>
      <c r="HR1038" s="8"/>
      <c r="HS1038" s="7"/>
      <c r="HT1038" s="7"/>
      <c r="HU1038" s="2" t="s">
        <v>236</v>
      </c>
      <c r="HV1038" s="2" t="s">
        <v>223</v>
      </c>
      <c r="HW1038" s="2" t="s">
        <v>226</v>
      </c>
      <c r="HX1038" s="2" t="s">
        <v>226</v>
      </c>
      <c r="HY1038" s="2" t="s">
        <v>238</v>
      </c>
      <c r="HZ1038" s="2" t="s">
        <v>291</v>
      </c>
      <c r="IA1038" s="4"/>
      <c r="IB1038" s="8"/>
      <c r="IC1038" s="4"/>
      <c r="ID1038" s="8"/>
      <c r="IE1038" s="7"/>
      <c r="IF1038" s="7"/>
      <c r="IG1038" s="2" t="s">
        <v>252</v>
      </c>
      <c r="IH1038" s="2" t="s">
        <v>223</v>
      </c>
      <c r="II1038" s="2" t="s">
        <v>226</v>
      </c>
      <c r="IJ1038" s="2" t="s">
        <v>226</v>
      </c>
      <c r="IK1038" s="2" t="s">
        <v>238</v>
      </c>
      <c r="IL1038" s="2" t="s">
        <v>226</v>
      </c>
      <c r="IM1038" s="4"/>
      <c r="IN1038" s="8"/>
      <c r="IO1038" s="4"/>
      <c r="IP1038" s="8"/>
      <c r="IQ1038" s="7"/>
      <c r="IR1038" s="7"/>
      <c r="IS1038" s="2" t="s">
        <v>448</v>
      </c>
      <c r="IT1038" s="2" t="s">
        <v>223</v>
      </c>
      <c r="IU1038" s="2" t="s">
        <v>226</v>
      </c>
      <c r="IV1038" s="2" t="s">
        <v>226</v>
      </c>
      <c r="IW1038" s="2" t="s">
        <v>238</v>
      </c>
      <c r="IX1038" s="2" t="s">
        <v>226</v>
      </c>
      <c r="IY1038" s="4"/>
      <c r="IZ1038" s="8"/>
      <c r="JA1038" s="4"/>
      <c r="JB1038" s="8"/>
      <c r="JC1038" s="7"/>
      <c r="JD1038" s="7"/>
      <c r="JE1038" s="2" t="s">
        <v>252</v>
      </c>
      <c r="JF1038" s="2" t="s">
        <v>223</v>
      </c>
      <c r="JG1038" s="2" t="s">
        <v>226</v>
      </c>
      <c r="JH1038" s="2" t="s">
        <v>226</v>
      </c>
      <c r="JI1038" s="2" t="s">
        <v>238</v>
      </c>
      <c r="JJ1038" s="2" t="s">
        <v>226</v>
      </c>
      <c r="JK1038" s="4"/>
      <c r="JL1038" s="8"/>
      <c r="JM1038" s="4"/>
      <c r="JN1038" s="8"/>
      <c r="JO1038" s="7"/>
      <c r="JP1038" s="7"/>
      <c r="JQ1038" s="2" t="s">
        <v>252</v>
      </c>
      <c r="JR1038" s="2" t="s">
        <v>223</v>
      </c>
      <c r="JS1038" s="2" t="s">
        <v>226</v>
      </c>
      <c r="JT1038" s="2" t="s">
        <v>226</v>
      </c>
      <c r="JU1038" s="2" t="s">
        <v>238</v>
      </c>
      <c r="JV1038" s="2" t="s">
        <v>226</v>
      </c>
      <c r="JW1038" s="4"/>
      <c r="JX1038" s="8"/>
      <c r="JY1038" s="4"/>
      <c r="JZ1038" s="8"/>
      <c r="KA1038" s="7"/>
      <c r="KB1038" s="7"/>
      <c r="KC1038" s="2" t="s">
        <v>236</v>
      </c>
      <c r="KD1038" s="2" t="s">
        <v>223</v>
      </c>
      <c r="KE1038" s="2" t="s">
        <v>226</v>
      </c>
      <c r="KF1038" s="2" t="s">
        <v>226</v>
      </c>
      <c r="KG1038" s="2" t="s">
        <v>238</v>
      </c>
      <c r="KH1038" s="2" t="s">
        <v>226</v>
      </c>
      <c r="KI1038" s="4"/>
      <c r="KJ1038" s="8"/>
      <c r="KK1038" s="4"/>
      <c r="KL1038" s="8"/>
      <c r="KM1038" s="7"/>
      <c r="KN1038" s="7"/>
      <c r="KO1038" s="2" t="s">
        <v>252</v>
      </c>
      <c r="KP1038" s="2" t="s">
        <v>223</v>
      </c>
      <c r="KQ1038" s="2" t="s">
        <v>226</v>
      </c>
      <c r="KR1038" s="2" t="s">
        <v>226</v>
      </c>
      <c r="KS1038" s="2" t="s">
        <v>238</v>
      </c>
      <c r="KT1038" s="2" t="s">
        <v>226</v>
      </c>
      <c r="KU1038" s="4"/>
      <c r="KV1038" s="8"/>
      <c r="KW1038" s="4"/>
      <c r="KX1038" s="8"/>
      <c r="KY1038" s="7"/>
      <c r="KZ1038" s="7"/>
      <c r="LA1038" s="2" t="s">
        <v>252</v>
      </c>
      <c r="LB1038" s="2" t="s">
        <v>223</v>
      </c>
      <c r="LC1038" s="2" t="s">
        <v>226</v>
      </c>
      <c r="LD1038" s="2" t="s">
        <v>226</v>
      </c>
      <c r="LE1038" s="2" t="s">
        <v>238</v>
      </c>
      <c r="LF1038" s="2" t="s">
        <v>226</v>
      </c>
      <c r="LG1038" s="4"/>
      <c r="LH1038" s="8"/>
      <c r="LI1038" s="4"/>
      <c r="LJ1038" s="8"/>
      <c r="LK1038" s="7"/>
      <c r="LL1038" s="7"/>
      <c r="LM1038" s="2" t="s">
        <v>448</v>
      </c>
      <c r="LN1038" s="2" t="s">
        <v>223</v>
      </c>
      <c r="LO1038" s="2" t="s">
        <v>226</v>
      </c>
      <c r="LP1038" s="2" t="s">
        <v>226</v>
      </c>
      <c r="LQ1038" s="2" t="s">
        <v>238</v>
      </c>
      <c r="LR1038" s="2" t="s">
        <v>226</v>
      </c>
      <c r="LS1038" s="4"/>
      <c r="LT1038" s="8"/>
      <c r="LU1038" s="4"/>
      <c r="LV1038" s="8"/>
      <c r="LW1038" s="7"/>
      <c r="LX1038" s="7"/>
      <c r="LY1038" s="2" t="s">
        <v>239</v>
      </c>
      <c r="LZ1038" s="2" t="s">
        <v>223</v>
      </c>
      <c r="MA1038" s="2" t="s">
        <v>668</v>
      </c>
      <c r="MB1038" s="2" t="s">
        <v>226</v>
      </c>
      <c r="MC1038" s="2" t="s">
        <v>238</v>
      </c>
      <c r="MD1038" s="2" t="s">
        <v>226</v>
      </c>
      <c r="ME1038" s="4"/>
      <c r="MF1038" s="8"/>
      <c r="MG1038" s="4"/>
      <c r="MH1038" s="8"/>
      <c r="MI1038" s="7"/>
      <c r="MJ1038" s="7"/>
      <c r="MK1038" s="2" t="s">
        <v>226</v>
      </c>
      <c r="ML1038" s="2" t="s">
        <v>226</v>
      </c>
      <c r="MM1038" s="2" t="s">
        <v>226</v>
      </c>
      <c r="MN1038" s="2" t="s">
        <v>226</v>
      </c>
      <c r="MO1038" s="2" t="s">
        <v>226</v>
      </c>
      <c r="MP1038" s="2" t="s">
        <v>226</v>
      </c>
      <c r="MQ1038" s="4"/>
      <c r="MR1038" s="8"/>
      <c r="MS1038" s="4"/>
      <c r="MT1038" s="8"/>
      <c r="MU1038" s="7"/>
      <c r="MV1038" s="7"/>
      <c r="MW1038" s="2" t="s">
        <v>239</v>
      </c>
      <c r="MX1038" s="2" t="s">
        <v>223</v>
      </c>
      <c r="MY1038" s="2" t="s">
        <v>355</v>
      </c>
      <c r="MZ1038" s="2" t="s">
        <v>226</v>
      </c>
      <c r="NA1038" s="2" t="s">
        <v>238</v>
      </c>
      <c r="NB1038" s="2" t="s">
        <v>226</v>
      </c>
      <c r="NC1038" s="4"/>
      <c r="ND1038" s="8"/>
      <c r="NE1038" s="4">
        <v>13</v>
      </c>
      <c r="NF1038" s="8">
        <v>603.2</v>
      </c>
      <c r="NG1038" s="7">
        <v>-1</v>
      </c>
      <c r="NH1038" s="7">
        <v>-1</v>
      </c>
      <c r="NI1038" s="2" t="s">
        <v>239</v>
      </c>
      <c r="NJ1038" s="2" t="s">
        <v>261</v>
      </c>
      <c r="NK1038" s="2" t="s">
        <v>262</v>
      </c>
      <c r="NL1038" s="2" t="s">
        <v>1963</v>
      </c>
      <c r="NM1038" s="2" t="s">
        <v>238</v>
      </c>
      <c r="NN1038" s="2" t="s">
        <v>226</v>
      </c>
      <c r="NO1038" s="4"/>
      <c r="NP1038" s="8"/>
      <c r="NQ1038" s="4"/>
      <c r="NR1038" s="8"/>
      <c r="NS1038" s="7"/>
      <c r="NT1038" s="7"/>
      <c r="NU1038" s="2" t="s">
        <v>239</v>
      </c>
      <c r="NV1038" s="2" t="s">
        <v>237</v>
      </c>
      <c r="NW1038" s="2" t="s">
        <v>3659</v>
      </c>
      <c r="NX1038" s="2" t="s">
        <v>1720</v>
      </c>
      <c r="NY1038" s="2" t="s">
        <v>238</v>
      </c>
      <c r="NZ1038" s="2" t="s">
        <v>226</v>
      </c>
      <c r="OA1038" s="4"/>
      <c r="OB1038" s="8"/>
      <c r="OC1038" s="4"/>
      <c r="OD1038" s="8"/>
      <c r="OE1038" s="7"/>
      <c r="OF1038" s="7"/>
      <c r="OG1038" s="2" t="s">
        <v>448</v>
      </c>
      <c r="OH1038" s="2" t="s">
        <v>223</v>
      </c>
      <c r="OI1038" s="2" t="s">
        <v>226</v>
      </c>
      <c r="OJ1038" s="2" t="s">
        <v>226</v>
      </c>
      <c r="OK1038" s="2" t="s">
        <v>238</v>
      </c>
      <c r="OL1038" s="2" t="s">
        <v>226</v>
      </c>
      <c r="OM1038" s="4"/>
      <c r="ON1038" s="8"/>
      <c r="OO1038" s="4"/>
      <c r="OP1038" s="8"/>
      <c r="OQ1038" s="7"/>
      <c r="OR1038" s="7"/>
      <c r="OS1038" s="2" t="s">
        <v>252</v>
      </c>
      <c r="OT1038" s="2" t="s">
        <v>223</v>
      </c>
      <c r="OU1038" s="2" t="s">
        <v>226</v>
      </c>
      <c r="OV1038" s="2" t="s">
        <v>226</v>
      </c>
      <c r="OW1038" s="2" t="s">
        <v>238</v>
      </c>
      <c r="OX1038" s="2" t="s">
        <v>226</v>
      </c>
      <c r="OY1038" s="4"/>
      <c r="OZ1038" s="8"/>
      <c r="PA1038" s="4"/>
      <c r="PB1038" s="8"/>
      <c r="PC1038" s="7"/>
      <c r="PD1038" s="7"/>
      <c r="PE1038" s="2" t="s">
        <v>236</v>
      </c>
      <c r="PF1038" s="2" t="s">
        <v>223</v>
      </c>
      <c r="PG1038" s="2" t="s">
        <v>226</v>
      </c>
      <c r="PH1038" s="2" t="s">
        <v>226</v>
      </c>
      <c r="PI1038" s="2" t="s">
        <v>238</v>
      </c>
      <c r="PJ1038" s="2" t="s">
        <v>226</v>
      </c>
      <c r="PK1038" s="4"/>
      <c r="PL1038" s="8"/>
      <c r="PM1038" s="4"/>
      <c r="PN1038" s="8"/>
      <c r="PO1038" s="7"/>
      <c r="PP1038" s="7"/>
      <c r="PQ1038" s="2" t="s">
        <v>226</v>
      </c>
      <c r="PR1038" s="2" t="s">
        <v>226</v>
      </c>
      <c r="PS1038" s="2" t="s">
        <v>226</v>
      </c>
      <c r="PT1038" s="2" t="s">
        <v>226</v>
      </c>
      <c r="PU1038" s="2" t="s">
        <v>226</v>
      </c>
      <c r="PV1038" s="2" t="s">
        <v>226</v>
      </c>
      <c r="PW1038" s="4"/>
      <c r="PX1038" s="8"/>
      <c r="PY1038" s="4"/>
      <c r="PZ1038" s="8"/>
      <c r="QA1038" s="7"/>
      <c r="QB1038" s="7"/>
      <c r="QC1038" s="2" t="s">
        <v>266</v>
      </c>
      <c r="QD1038" s="2" t="s">
        <v>223</v>
      </c>
      <c r="QE1038" s="2" t="s">
        <v>226</v>
      </c>
      <c r="QF1038" s="2" t="s">
        <v>226</v>
      </c>
      <c r="QG1038" s="2" t="s">
        <v>238</v>
      </c>
      <c r="QH1038" s="2" t="s">
        <v>226</v>
      </c>
      <c r="QI1038" s="4"/>
      <c r="QJ1038" s="8"/>
      <c r="QK1038" s="4"/>
      <c r="QL1038" s="8"/>
      <c r="QM1038" s="7"/>
      <c r="QN1038" s="7"/>
      <c r="QO1038" s="2" t="s">
        <v>236</v>
      </c>
      <c r="QP1038" s="2" t="s">
        <v>237</v>
      </c>
      <c r="QQ1038" s="2" t="s">
        <v>226</v>
      </c>
      <c r="QR1038" s="2" t="s">
        <v>226</v>
      </c>
      <c r="QS1038" s="2" t="s">
        <v>238</v>
      </c>
      <c r="QT1038" s="2" t="s">
        <v>226</v>
      </c>
      <c r="QU1038" s="4"/>
      <c r="QV1038" s="8"/>
      <c r="QW1038" s="4"/>
      <c r="QX1038" s="8"/>
      <c r="QY1038" s="7"/>
      <c r="QZ1038" s="7"/>
      <c r="RA1038" s="2" t="s">
        <v>266</v>
      </c>
      <c r="RB1038" s="2" t="s">
        <v>223</v>
      </c>
      <c r="RC1038" s="2" t="s">
        <v>226</v>
      </c>
      <c r="RD1038" s="2" t="s">
        <v>226</v>
      </c>
      <c r="RE1038" s="2" t="s">
        <v>238</v>
      </c>
      <c r="RF1038" s="2" t="s">
        <v>226</v>
      </c>
      <c r="RG1038" s="4"/>
      <c r="RH1038" s="8"/>
      <c r="RI1038" s="4"/>
      <c r="RJ1038" s="8"/>
      <c r="RK1038" s="7"/>
      <c r="RL1038" s="7"/>
      <c r="RM1038" s="2" t="s">
        <v>226</v>
      </c>
      <c r="RN1038" s="2" t="s">
        <v>226</v>
      </c>
      <c r="RO1038" s="2" t="s">
        <v>226</v>
      </c>
      <c r="RP1038" s="2" t="s">
        <v>226</v>
      </c>
      <c r="RQ1038" s="2" t="s">
        <v>226</v>
      </c>
      <c r="RR1038" s="2" t="s">
        <v>226</v>
      </c>
      <c r="RS1038" s="4"/>
      <c r="RT1038" s="8"/>
      <c r="RU1038" s="4"/>
      <c r="RV1038" s="8"/>
      <c r="RW1038" s="7"/>
      <c r="RX1038" s="7"/>
      <c r="RY1038" s="2" t="s">
        <v>236</v>
      </c>
      <c r="RZ1038" s="2" t="s">
        <v>237</v>
      </c>
      <c r="SA1038" s="2" t="s">
        <v>226</v>
      </c>
      <c r="SB1038" s="2" t="s">
        <v>226</v>
      </c>
      <c r="SC1038" s="2" t="s">
        <v>238</v>
      </c>
      <c r="SD1038" s="2" t="s">
        <v>226</v>
      </c>
      <c r="SE1038" s="4">
        <v>308</v>
      </c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>
        <v>170</v>
      </c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</row>
    <row r="1039">
      <c r="A1039" s="2" t="s">
        <v>5861</v>
      </c>
      <c r="B1039" s="2" t="s">
        <v>577</v>
      </c>
      <c r="C1039" s="2" t="s">
        <v>5819</v>
      </c>
      <c r="D1039" s="2" t="s">
        <v>215</v>
      </c>
      <c r="E1039" s="2" t="s">
        <v>216</v>
      </c>
      <c r="F1039" s="2" t="s">
        <v>5854</v>
      </c>
      <c r="G1039" s="2" t="s">
        <v>3832</v>
      </c>
      <c r="H1039" s="2" t="s">
        <v>579</v>
      </c>
      <c r="I1039" s="2" t="s">
        <v>5855</v>
      </c>
      <c r="J1039" s="2" t="s">
        <v>437</v>
      </c>
      <c r="K1039" s="2" t="s">
        <v>5862</v>
      </c>
      <c r="L1039" s="3">
        <v>34.18</v>
      </c>
      <c r="M1039" s="3">
        <v>35.89</v>
      </c>
      <c r="N1039" s="3">
        <v>59.99</v>
      </c>
      <c r="O1039" s="2" t="s">
        <v>223</v>
      </c>
      <c r="P1039" s="2" t="s">
        <v>2226</v>
      </c>
      <c r="Q1039" s="2" t="s">
        <v>225</v>
      </c>
      <c r="R1039" s="2" t="s">
        <v>226</v>
      </c>
      <c r="S1039" s="2" t="s">
        <v>5863</v>
      </c>
      <c r="T1039" s="2" t="s">
        <v>969</v>
      </c>
      <c r="U1039" s="2" t="s">
        <v>489</v>
      </c>
      <c r="V1039" s="2" t="s">
        <v>2079</v>
      </c>
      <c r="W1039" s="2" t="s">
        <v>971</v>
      </c>
      <c r="X1039" s="2" t="s">
        <v>231</v>
      </c>
      <c r="Y1039" s="2" t="s">
        <v>1334</v>
      </c>
      <c r="Z1039" s="4">
        <v>398</v>
      </c>
      <c r="AA1039" s="4">
        <f>=ROUNDDOWN(24.875,0)</f>
      </c>
      <c r="AB1039" s="5">
        <v>16</v>
      </c>
      <c r="AC1039" s="2" t="s">
        <v>226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226</v>
      </c>
      <c r="AM1039" s="4"/>
      <c r="AN1039" s="4"/>
      <c r="AO1039" s="7">
        <v>0</v>
      </c>
      <c r="AP1039" s="4">
        <v>2</v>
      </c>
      <c r="AQ1039" s="8">
        <v>70.16</v>
      </c>
      <c r="AR1039" s="4"/>
      <c r="AS1039" s="8"/>
      <c r="AT1039" s="7"/>
      <c r="AU1039" s="7"/>
      <c r="AV1039" s="4">
        <v>4</v>
      </c>
      <c r="AW1039" s="8">
        <v>148.96</v>
      </c>
      <c r="AX1039" s="4" t="s">
        <v>226</v>
      </c>
      <c r="AY1039" s="8" t="s">
        <v>226</v>
      </c>
      <c r="AZ1039" s="7" t="s">
        <v>226</v>
      </c>
      <c r="BA1039" s="7" t="s">
        <v>226</v>
      </c>
      <c r="BB1039" s="7">
        <v>0.471</v>
      </c>
      <c r="BC1039" s="4" t="s">
        <v>226</v>
      </c>
      <c r="BD1039" s="8" t="s">
        <v>226</v>
      </c>
      <c r="BE1039" s="4" t="s">
        <v>226</v>
      </c>
      <c r="BF1039" s="8" t="s">
        <v>226</v>
      </c>
      <c r="BG1039" s="7" t="s">
        <v>226</v>
      </c>
      <c r="BH1039" s="7" t="s">
        <v>226</v>
      </c>
      <c r="BI1039" s="7">
        <v>0.0101</v>
      </c>
      <c r="BJ1039" s="4">
        <v>2</v>
      </c>
      <c r="BK1039" s="8">
        <v>70.16</v>
      </c>
      <c r="BL1039" s="2" t="s">
        <v>5003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236</v>
      </c>
      <c r="BV1039" s="2" t="s">
        <v>223</v>
      </c>
      <c r="BW1039" s="2" t="s">
        <v>226</v>
      </c>
      <c r="BX1039" s="2" t="s">
        <v>226</v>
      </c>
      <c r="BY1039" s="2" t="s">
        <v>238</v>
      </c>
      <c r="BZ1039" s="2" t="s">
        <v>226</v>
      </c>
      <c r="CA1039" s="4"/>
      <c r="CB1039" s="8"/>
      <c r="CC1039" s="4"/>
      <c r="CD1039" s="8"/>
      <c r="CE1039" s="7"/>
      <c r="CF1039" s="7"/>
      <c r="CG1039" s="2" t="s">
        <v>239</v>
      </c>
      <c r="CH1039" s="2" t="s">
        <v>223</v>
      </c>
      <c r="CI1039" s="2" t="s">
        <v>1314</v>
      </c>
      <c r="CJ1039" s="2" t="s">
        <v>226</v>
      </c>
      <c r="CK1039" s="2" t="s">
        <v>238</v>
      </c>
      <c r="CL1039" s="2" t="s">
        <v>226</v>
      </c>
      <c r="CM1039" s="4">
        <v>1</v>
      </c>
      <c r="CN1039" s="8">
        <v>38.76</v>
      </c>
      <c r="CO1039" s="4"/>
      <c r="CP1039" s="8"/>
      <c r="CQ1039" s="7"/>
      <c r="CR1039" s="7"/>
      <c r="CS1039" s="2" t="s">
        <v>239</v>
      </c>
      <c r="CT1039" s="2" t="s">
        <v>223</v>
      </c>
      <c r="CU1039" s="2" t="s">
        <v>1149</v>
      </c>
      <c r="CV1039" s="2" t="s">
        <v>853</v>
      </c>
      <c r="CW1039" s="2" t="s">
        <v>238</v>
      </c>
      <c r="CX1039" s="2" t="s">
        <v>226</v>
      </c>
      <c r="CY1039" s="4"/>
      <c r="CZ1039" s="8"/>
      <c r="DA1039" s="4"/>
      <c r="DB1039" s="8"/>
      <c r="DC1039" s="7"/>
      <c r="DD1039" s="7"/>
      <c r="DE1039" s="2" t="s">
        <v>236</v>
      </c>
      <c r="DF1039" s="2" t="s">
        <v>223</v>
      </c>
      <c r="DG1039" s="2" t="s">
        <v>226</v>
      </c>
      <c r="DH1039" s="2" t="s">
        <v>226</v>
      </c>
      <c r="DI1039" s="2" t="s">
        <v>238</v>
      </c>
      <c r="DJ1039" s="2" t="s">
        <v>226</v>
      </c>
      <c r="DK1039" s="4">
        <v>1</v>
      </c>
      <c r="DL1039" s="8">
        <v>31.4</v>
      </c>
      <c r="DM1039" s="4"/>
      <c r="DN1039" s="8"/>
      <c r="DO1039" s="7"/>
      <c r="DP1039" s="7"/>
      <c r="DQ1039" s="2" t="s">
        <v>239</v>
      </c>
      <c r="DR1039" s="2" t="s">
        <v>223</v>
      </c>
      <c r="DS1039" s="2" t="s">
        <v>1241</v>
      </c>
      <c r="DT1039" s="2" t="s">
        <v>1311</v>
      </c>
      <c r="DU1039" s="2" t="s">
        <v>238</v>
      </c>
      <c r="DV1039" s="2" t="s">
        <v>226</v>
      </c>
      <c r="DW1039" s="4"/>
      <c r="DX1039" s="8"/>
      <c r="DY1039" s="4"/>
      <c r="DZ1039" s="8"/>
      <c r="EA1039" s="7"/>
      <c r="EB1039" s="7"/>
      <c r="EC1039" s="2" t="s">
        <v>236</v>
      </c>
      <c r="ED1039" s="2" t="s">
        <v>223</v>
      </c>
      <c r="EE1039" s="2" t="s">
        <v>226</v>
      </c>
      <c r="EF1039" s="2" t="s">
        <v>226</v>
      </c>
      <c r="EG1039" s="2" t="s">
        <v>238</v>
      </c>
      <c r="EH1039" s="2" t="s">
        <v>226</v>
      </c>
      <c r="EI1039" s="4"/>
      <c r="EJ1039" s="8"/>
      <c r="EK1039" s="4"/>
      <c r="EL1039" s="8"/>
      <c r="EM1039" s="7"/>
      <c r="EN1039" s="7"/>
      <c r="EO1039" s="2" t="s">
        <v>239</v>
      </c>
      <c r="EP1039" s="2" t="s">
        <v>223</v>
      </c>
      <c r="EQ1039" s="2" t="s">
        <v>2722</v>
      </c>
      <c r="ER1039" s="2" t="s">
        <v>226</v>
      </c>
      <c r="ES1039" s="2" t="s">
        <v>238</v>
      </c>
      <c r="ET1039" s="2" t="s">
        <v>226</v>
      </c>
      <c r="EU1039" s="4"/>
      <c r="EV1039" s="8"/>
      <c r="EW1039" s="4"/>
      <c r="EX1039" s="8"/>
      <c r="EY1039" s="7"/>
      <c r="EZ1039" s="7"/>
      <c r="FA1039" s="2" t="s">
        <v>239</v>
      </c>
      <c r="FB1039" s="2" t="s">
        <v>223</v>
      </c>
      <c r="FC1039" s="2" t="s">
        <v>3122</v>
      </c>
      <c r="FD1039" s="2" t="s">
        <v>226</v>
      </c>
      <c r="FE1039" s="2" t="s">
        <v>238</v>
      </c>
      <c r="FF1039" s="2" t="s">
        <v>226</v>
      </c>
      <c r="FG1039" s="4"/>
      <c r="FH1039" s="8"/>
      <c r="FI1039" s="4"/>
      <c r="FJ1039" s="8"/>
      <c r="FK1039" s="7"/>
      <c r="FL1039" s="7"/>
      <c r="FM1039" s="2" t="s">
        <v>239</v>
      </c>
      <c r="FN1039" s="2" t="s">
        <v>223</v>
      </c>
      <c r="FO1039" s="2" t="s">
        <v>1149</v>
      </c>
      <c r="FP1039" s="2" t="s">
        <v>226</v>
      </c>
      <c r="FQ1039" s="2" t="s">
        <v>238</v>
      </c>
      <c r="FR1039" s="2" t="s">
        <v>226</v>
      </c>
      <c r="FS1039" s="4"/>
      <c r="FT1039" s="8"/>
      <c r="FU1039" s="4"/>
      <c r="FV1039" s="8"/>
      <c r="FW1039" s="7"/>
      <c r="FX1039" s="7"/>
      <c r="FY1039" s="2" t="s">
        <v>239</v>
      </c>
      <c r="FZ1039" s="2" t="s">
        <v>223</v>
      </c>
      <c r="GA1039" s="2" t="s">
        <v>1149</v>
      </c>
      <c r="GB1039" s="2" t="s">
        <v>226</v>
      </c>
      <c r="GC1039" s="2" t="s">
        <v>238</v>
      </c>
      <c r="GD1039" s="2" t="s">
        <v>226</v>
      </c>
      <c r="GE1039" s="4"/>
      <c r="GF1039" s="8"/>
      <c r="GG1039" s="4"/>
      <c r="GH1039" s="8"/>
      <c r="GI1039" s="7"/>
      <c r="GJ1039" s="7"/>
      <c r="GK1039" s="2" t="s">
        <v>252</v>
      </c>
      <c r="GL1039" s="2" t="s">
        <v>223</v>
      </c>
      <c r="GM1039" s="2" t="s">
        <v>226</v>
      </c>
      <c r="GN1039" s="2" t="s">
        <v>226</v>
      </c>
      <c r="GO1039" s="2" t="s">
        <v>238</v>
      </c>
      <c r="GP1039" s="2" t="s">
        <v>226</v>
      </c>
      <c r="GQ1039" s="4"/>
      <c r="GR1039" s="8"/>
      <c r="GS1039" s="4"/>
      <c r="GT1039" s="8"/>
      <c r="GU1039" s="7"/>
      <c r="GV1039" s="7"/>
      <c r="GW1039" s="2" t="s">
        <v>239</v>
      </c>
      <c r="GX1039" s="2" t="s">
        <v>223</v>
      </c>
      <c r="GY1039" s="2" t="s">
        <v>1314</v>
      </c>
      <c r="GZ1039" s="2" t="s">
        <v>226</v>
      </c>
      <c r="HA1039" s="2" t="s">
        <v>238</v>
      </c>
      <c r="HB1039" s="2" t="s">
        <v>226</v>
      </c>
      <c r="HC1039" s="4"/>
      <c r="HD1039" s="8"/>
      <c r="HE1039" s="4"/>
      <c r="HF1039" s="8"/>
      <c r="HG1039" s="7"/>
      <c r="HH1039" s="7"/>
      <c r="HI1039" s="2" t="s">
        <v>236</v>
      </c>
      <c r="HJ1039" s="2" t="s">
        <v>223</v>
      </c>
      <c r="HK1039" s="2" t="s">
        <v>226</v>
      </c>
      <c r="HL1039" s="2" t="s">
        <v>226</v>
      </c>
      <c r="HM1039" s="2" t="s">
        <v>238</v>
      </c>
      <c r="HN1039" s="2" t="s">
        <v>226</v>
      </c>
      <c r="HO1039" s="4"/>
      <c r="HP1039" s="8"/>
      <c r="HQ1039" s="4"/>
      <c r="HR1039" s="8"/>
      <c r="HS1039" s="7"/>
      <c r="HT1039" s="7"/>
      <c r="HU1039" s="2" t="s">
        <v>236</v>
      </c>
      <c r="HV1039" s="2" t="s">
        <v>223</v>
      </c>
      <c r="HW1039" s="2" t="s">
        <v>226</v>
      </c>
      <c r="HX1039" s="2" t="s">
        <v>226</v>
      </c>
      <c r="HY1039" s="2" t="s">
        <v>238</v>
      </c>
      <c r="HZ1039" s="2" t="s">
        <v>226</v>
      </c>
      <c r="IA1039" s="4"/>
      <c r="IB1039" s="8"/>
      <c r="IC1039" s="4"/>
      <c r="ID1039" s="8"/>
      <c r="IE1039" s="7"/>
      <c r="IF1039" s="7"/>
      <c r="IG1039" s="2" t="s">
        <v>252</v>
      </c>
      <c r="IH1039" s="2" t="s">
        <v>223</v>
      </c>
      <c r="II1039" s="2" t="s">
        <v>226</v>
      </c>
      <c r="IJ1039" s="2" t="s">
        <v>226</v>
      </c>
      <c r="IK1039" s="2" t="s">
        <v>238</v>
      </c>
      <c r="IL1039" s="2" t="s">
        <v>226</v>
      </c>
      <c r="IM1039" s="4"/>
      <c r="IN1039" s="8"/>
      <c r="IO1039" s="4"/>
      <c r="IP1039" s="8"/>
      <c r="IQ1039" s="7"/>
      <c r="IR1039" s="7"/>
      <c r="IS1039" s="2" t="s">
        <v>448</v>
      </c>
      <c r="IT1039" s="2" t="s">
        <v>223</v>
      </c>
      <c r="IU1039" s="2" t="s">
        <v>226</v>
      </c>
      <c r="IV1039" s="2" t="s">
        <v>226</v>
      </c>
      <c r="IW1039" s="2" t="s">
        <v>238</v>
      </c>
      <c r="IX1039" s="2" t="s">
        <v>226</v>
      </c>
      <c r="IY1039" s="4"/>
      <c r="IZ1039" s="8"/>
      <c r="JA1039" s="4"/>
      <c r="JB1039" s="8"/>
      <c r="JC1039" s="7"/>
      <c r="JD1039" s="7"/>
      <c r="JE1039" s="2" t="s">
        <v>949</v>
      </c>
      <c r="JF1039" s="2" t="s">
        <v>223</v>
      </c>
      <c r="JG1039" s="2" t="s">
        <v>226</v>
      </c>
      <c r="JH1039" s="2" t="s">
        <v>226</v>
      </c>
      <c r="JI1039" s="2" t="s">
        <v>238</v>
      </c>
      <c r="JJ1039" s="2" t="s">
        <v>226</v>
      </c>
      <c r="JK1039" s="4"/>
      <c r="JL1039" s="8"/>
      <c r="JM1039" s="4"/>
      <c r="JN1039" s="8"/>
      <c r="JO1039" s="7"/>
      <c r="JP1039" s="7"/>
      <c r="JQ1039" s="2" t="s">
        <v>252</v>
      </c>
      <c r="JR1039" s="2" t="s">
        <v>223</v>
      </c>
      <c r="JS1039" s="2" t="s">
        <v>226</v>
      </c>
      <c r="JT1039" s="2" t="s">
        <v>226</v>
      </c>
      <c r="JU1039" s="2" t="s">
        <v>238</v>
      </c>
      <c r="JV1039" s="2" t="s">
        <v>226</v>
      </c>
      <c r="JW1039" s="4"/>
      <c r="JX1039" s="8"/>
      <c r="JY1039" s="4"/>
      <c r="JZ1039" s="8"/>
      <c r="KA1039" s="7"/>
      <c r="KB1039" s="7"/>
      <c r="KC1039" s="2" t="s">
        <v>236</v>
      </c>
      <c r="KD1039" s="2" t="s">
        <v>223</v>
      </c>
      <c r="KE1039" s="2" t="s">
        <v>226</v>
      </c>
      <c r="KF1039" s="2" t="s">
        <v>226</v>
      </c>
      <c r="KG1039" s="2" t="s">
        <v>238</v>
      </c>
      <c r="KH1039" s="2" t="s">
        <v>226</v>
      </c>
      <c r="KI1039" s="4"/>
      <c r="KJ1039" s="8"/>
      <c r="KK1039" s="4"/>
      <c r="KL1039" s="8"/>
      <c r="KM1039" s="7"/>
      <c r="KN1039" s="7"/>
      <c r="KO1039" s="2" t="s">
        <v>252</v>
      </c>
      <c r="KP1039" s="2" t="s">
        <v>223</v>
      </c>
      <c r="KQ1039" s="2" t="s">
        <v>226</v>
      </c>
      <c r="KR1039" s="2" t="s">
        <v>226</v>
      </c>
      <c r="KS1039" s="2" t="s">
        <v>238</v>
      </c>
      <c r="KT1039" s="2" t="s">
        <v>226</v>
      </c>
      <c r="KU1039" s="4"/>
      <c r="KV1039" s="8"/>
      <c r="KW1039" s="4"/>
      <c r="KX1039" s="8"/>
      <c r="KY1039" s="7"/>
      <c r="KZ1039" s="7"/>
      <c r="LA1039" s="2" t="s">
        <v>252</v>
      </c>
      <c r="LB1039" s="2" t="s">
        <v>223</v>
      </c>
      <c r="LC1039" s="2" t="s">
        <v>226</v>
      </c>
      <c r="LD1039" s="2" t="s">
        <v>226</v>
      </c>
      <c r="LE1039" s="2" t="s">
        <v>238</v>
      </c>
      <c r="LF1039" s="2" t="s">
        <v>226</v>
      </c>
      <c r="LG1039" s="4"/>
      <c r="LH1039" s="8"/>
      <c r="LI1039" s="4"/>
      <c r="LJ1039" s="8"/>
      <c r="LK1039" s="7"/>
      <c r="LL1039" s="7"/>
      <c r="LM1039" s="2" t="s">
        <v>252</v>
      </c>
      <c r="LN1039" s="2" t="s">
        <v>223</v>
      </c>
      <c r="LO1039" s="2" t="s">
        <v>226</v>
      </c>
      <c r="LP1039" s="2" t="s">
        <v>226</v>
      </c>
      <c r="LQ1039" s="2" t="s">
        <v>238</v>
      </c>
      <c r="LR1039" s="2" t="s">
        <v>226</v>
      </c>
      <c r="LS1039" s="4"/>
      <c r="LT1039" s="8"/>
      <c r="LU1039" s="4"/>
      <c r="LV1039" s="8"/>
      <c r="LW1039" s="7"/>
      <c r="LX1039" s="7"/>
      <c r="LY1039" s="2" t="s">
        <v>252</v>
      </c>
      <c r="LZ1039" s="2" t="s">
        <v>223</v>
      </c>
      <c r="MA1039" s="2" t="s">
        <v>226</v>
      </c>
      <c r="MB1039" s="2" t="s">
        <v>226</v>
      </c>
      <c r="MC1039" s="2" t="s">
        <v>238</v>
      </c>
      <c r="MD1039" s="2" t="s">
        <v>226</v>
      </c>
      <c r="ME1039" s="4"/>
      <c r="MF1039" s="8"/>
      <c r="MG1039" s="4"/>
      <c r="MH1039" s="8"/>
      <c r="MI1039" s="7"/>
      <c r="MJ1039" s="7"/>
      <c r="MK1039" s="2" t="s">
        <v>252</v>
      </c>
      <c r="ML1039" s="2" t="s">
        <v>223</v>
      </c>
      <c r="MM1039" s="2" t="s">
        <v>226</v>
      </c>
      <c r="MN1039" s="2" t="s">
        <v>226</v>
      </c>
      <c r="MO1039" s="2" t="s">
        <v>238</v>
      </c>
      <c r="MP1039" s="2" t="s">
        <v>226</v>
      </c>
      <c r="MQ1039" s="4"/>
      <c r="MR1039" s="8"/>
      <c r="MS1039" s="4"/>
      <c r="MT1039" s="8"/>
      <c r="MU1039" s="7"/>
      <c r="MV1039" s="7"/>
      <c r="MW1039" s="2" t="s">
        <v>236</v>
      </c>
      <c r="MX1039" s="2" t="s">
        <v>223</v>
      </c>
      <c r="MY1039" s="2" t="s">
        <v>226</v>
      </c>
      <c r="MZ1039" s="2" t="s">
        <v>226</v>
      </c>
      <c r="NA1039" s="2" t="s">
        <v>238</v>
      </c>
      <c r="NB1039" s="2" t="s">
        <v>226</v>
      </c>
      <c r="NC1039" s="4"/>
      <c r="ND1039" s="8"/>
      <c r="NE1039" s="4"/>
      <c r="NF1039" s="8"/>
      <c r="NG1039" s="7"/>
      <c r="NH1039" s="7"/>
      <c r="NI1039" s="2" t="s">
        <v>226</v>
      </c>
      <c r="NJ1039" s="2" t="s">
        <v>226</v>
      </c>
      <c r="NK1039" s="2" t="s">
        <v>226</v>
      </c>
      <c r="NL1039" s="2" t="s">
        <v>226</v>
      </c>
      <c r="NM1039" s="2" t="s">
        <v>226</v>
      </c>
      <c r="NN1039" s="2" t="s">
        <v>226</v>
      </c>
      <c r="NO1039" s="4"/>
      <c r="NP1039" s="8"/>
      <c r="NQ1039" s="4"/>
      <c r="NR1039" s="8"/>
      <c r="NS1039" s="7"/>
      <c r="NT1039" s="7"/>
      <c r="NU1039" s="2" t="s">
        <v>949</v>
      </c>
      <c r="NV1039" s="2" t="s">
        <v>223</v>
      </c>
      <c r="NW1039" s="2" t="s">
        <v>226</v>
      </c>
      <c r="NX1039" s="2" t="s">
        <v>226</v>
      </c>
      <c r="NY1039" s="2" t="s">
        <v>238</v>
      </c>
      <c r="NZ1039" s="2" t="s">
        <v>226</v>
      </c>
      <c r="OA1039" s="4"/>
      <c r="OB1039" s="8"/>
      <c r="OC1039" s="4"/>
      <c r="OD1039" s="8"/>
      <c r="OE1039" s="7"/>
      <c r="OF1039" s="7"/>
      <c r="OG1039" s="2" t="s">
        <v>252</v>
      </c>
      <c r="OH1039" s="2" t="s">
        <v>223</v>
      </c>
      <c r="OI1039" s="2" t="s">
        <v>226</v>
      </c>
      <c r="OJ1039" s="2" t="s">
        <v>226</v>
      </c>
      <c r="OK1039" s="2" t="s">
        <v>238</v>
      </c>
      <c r="OL1039" s="2" t="s">
        <v>226</v>
      </c>
      <c r="OM1039" s="4"/>
      <c r="ON1039" s="8"/>
      <c r="OO1039" s="4"/>
      <c r="OP1039" s="8"/>
      <c r="OQ1039" s="7"/>
      <c r="OR1039" s="7"/>
      <c r="OS1039" s="2" t="s">
        <v>252</v>
      </c>
      <c r="OT1039" s="2" t="s">
        <v>223</v>
      </c>
      <c r="OU1039" s="2" t="s">
        <v>226</v>
      </c>
      <c r="OV1039" s="2" t="s">
        <v>226</v>
      </c>
      <c r="OW1039" s="2" t="s">
        <v>238</v>
      </c>
      <c r="OX1039" s="2" t="s">
        <v>226</v>
      </c>
      <c r="OY1039" s="4"/>
      <c r="OZ1039" s="8"/>
      <c r="PA1039" s="4"/>
      <c r="PB1039" s="8"/>
      <c r="PC1039" s="7"/>
      <c r="PD1039" s="7"/>
      <c r="PE1039" s="2" t="s">
        <v>252</v>
      </c>
      <c r="PF1039" s="2" t="s">
        <v>223</v>
      </c>
      <c r="PG1039" s="2" t="s">
        <v>226</v>
      </c>
      <c r="PH1039" s="2" t="s">
        <v>226</v>
      </c>
      <c r="PI1039" s="2" t="s">
        <v>238</v>
      </c>
      <c r="PJ1039" s="2" t="s">
        <v>226</v>
      </c>
      <c r="PK1039" s="4"/>
      <c r="PL1039" s="8"/>
      <c r="PM1039" s="4"/>
      <c r="PN1039" s="8"/>
      <c r="PO1039" s="7"/>
      <c r="PP1039" s="7"/>
      <c r="PQ1039" s="2" t="s">
        <v>226</v>
      </c>
      <c r="PR1039" s="2" t="s">
        <v>226</v>
      </c>
      <c r="PS1039" s="2" t="s">
        <v>226</v>
      </c>
      <c r="PT1039" s="2" t="s">
        <v>226</v>
      </c>
      <c r="PU1039" s="2" t="s">
        <v>226</v>
      </c>
      <c r="PV1039" s="2" t="s">
        <v>226</v>
      </c>
      <c r="PW1039" s="4"/>
      <c r="PX1039" s="8"/>
      <c r="PY1039" s="4"/>
      <c r="PZ1039" s="8"/>
      <c r="QA1039" s="7"/>
      <c r="QB1039" s="7"/>
      <c r="QC1039" s="2" t="s">
        <v>226</v>
      </c>
      <c r="QD1039" s="2" t="s">
        <v>226</v>
      </c>
      <c r="QE1039" s="2" t="s">
        <v>226</v>
      </c>
      <c r="QF1039" s="2" t="s">
        <v>226</v>
      </c>
      <c r="QG1039" s="2" t="s">
        <v>226</v>
      </c>
      <c r="QH1039" s="2" t="s">
        <v>226</v>
      </c>
      <c r="QI1039" s="4"/>
      <c r="QJ1039" s="8"/>
      <c r="QK1039" s="4"/>
      <c r="QL1039" s="8"/>
      <c r="QM1039" s="7"/>
      <c r="QN1039" s="7"/>
      <c r="QO1039" s="2" t="s">
        <v>252</v>
      </c>
      <c r="QP1039" s="2" t="s">
        <v>223</v>
      </c>
      <c r="QQ1039" s="2" t="s">
        <v>226</v>
      </c>
      <c r="QR1039" s="2" t="s">
        <v>226</v>
      </c>
      <c r="QS1039" s="2" t="s">
        <v>238</v>
      </c>
      <c r="QT1039" s="2" t="s">
        <v>226</v>
      </c>
      <c r="QU1039" s="4"/>
      <c r="QV1039" s="8"/>
      <c r="QW1039" s="4"/>
      <c r="QX1039" s="8"/>
      <c r="QY1039" s="7"/>
      <c r="QZ1039" s="7"/>
      <c r="RA1039" s="2" t="s">
        <v>266</v>
      </c>
      <c r="RB1039" s="2" t="s">
        <v>223</v>
      </c>
      <c r="RC1039" s="2" t="s">
        <v>226</v>
      </c>
      <c r="RD1039" s="2" t="s">
        <v>226</v>
      </c>
      <c r="RE1039" s="2" t="s">
        <v>238</v>
      </c>
      <c r="RF1039" s="2" t="s">
        <v>226</v>
      </c>
      <c r="RG1039" s="4"/>
      <c r="RH1039" s="8"/>
      <c r="RI1039" s="4"/>
      <c r="RJ1039" s="8"/>
      <c r="RK1039" s="7"/>
      <c r="RL1039" s="7"/>
      <c r="RM1039" s="2" t="s">
        <v>252</v>
      </c>
      <c r="RN1039" s="2" t="s">
        <v>223</v>
      </c>
      <c r="RO1039" s="2" t="s">
        <v>226</v>
      </c>
      <c r="RP1039" s="2" t="s">
        <v>226</v>
      </c>
      <c r="RQ1039" s="2" t="s">
        <v>238</v>
      </c>
      <c r="RR1039" s="2" t="s">
        <v>226</v>
      </c>
      <c r="RS1039" s="4"/>
      <c r="RT1039" s="8"/>
      <c r="RU1039" s="4"/>
      <c r="RV1039" s="8"/>
      <c r="RW1039" s="7"/>
      <c r="RX1039" s="7"/>
      <c r="RY1039" s="2" t="s">
        <v>226</v>
      </c>
      <c r="RZ1039" s="2" t="s">
        <v>226</v>
      </c>
      <c r="SA1039" s="2" t="s">
        <v>226</v>
      </c>
      <c r="SB1039" s="2" t="s">
        <v>226</v>
      </c>
      <c r="SC1039" s="2" t="s">
        <v>226</v>
      </c>
      <c r="SD1039" s="2" t="s">
        <v>226</v>
      </c>
      <c r="SE1039" s="4">
        <v>398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</row>
    <row r="1040">
      <c r="A1040" s="2" t="s">
        <v>5864</v>
      </c>
      <c r="B1040" s="2" t="s">
        <v>577</v>
      </c>
      <c r="C1040" s="2" t="s">
        <v>5819</v>
      </c>
      <c r="D1040" s="2" t="s">
        <v>215</v>
      </c>
      <c r="E1040" s="2" t="s">
        <v>216</v>
      </c>
      <c r="F1040" s="2" t="s">
        <v>5854</v>
      </c>
      <c r="G1040" s="2" t="s">
        <v>3832</v>
      </c>
      <c r="H1040" s="2" t="s">
        <v>579</v>
      </c>
      <c r="I1040" s="2" t="s">
        <v>5855</v>
      </c>
      <c r="J1040" s="2" t="s">
        <v>221</v>
      </c>
      <c r="K1040" s="2" t="s">
        <v>5862</v>
      </c>
      <c r="L1040" s="3">
        <v>39.06</v>
      </c>
      <c r="M1040" s="3">
        <v>41.01</v>
      </c>
      <c r="N1040" s="3">
        <v>69.99</v>
      </c>
      <c r="O1040" s="2" t="s">
        <v>223</v>
      </c>
      <c r="P1040" s="2" t="s">
        <v>2226</v>
      </c>
      <c r="Q1040" s="2" t="s">
        <v>225</v>
      </c>
      <c r="R1040" s="2" t="s">
        <v>226</v>
      </c>
      <c r="S1040" s="2" t="s">
        <v>5863</v>
      </c>
      <c r="T1040" s="2" t="s">
        <v>969</v>
      </c>
      <c r="U1040" s="2" t="s">
        <v>371</v>
      </c>
      <c r="V1040" s="2" t="s">
        <v>2079</v>
      </c>
      <c r="W1040" s="2" t="s">
        <v>971</v>
      </c>
      <c r="X1040" s="2" t="s">
        <v>231</v>
      </c>
      <c r="Y1040" s="2" t="s">
        <v>1334</v>
      </c>
      <c r="Z1040" s="4">
        <v>297</v>
      </c>
      <c r="AA1040" s="4">
        <f>=ROUNDDOWN(27,0)</f>
      </c>
      <c r="AB1040" s="5">
        <v>11</v>
      </c>
      <c r="AC1040" s="2" t="s">
        <v>226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226</v>
      </c>
      <c r="AM1040" s="4"/>
      <c r="AN1040" s="4"/>
      <c r="AO1040" s="7">
        <v>0</v>
      </c>
      <c r="AP1040" s="4">
        <v>2</v>
      </c>
      <c r="AQ1040" s="8">
        <v>78.8</v>
      </c>
      <c r="AR1040" s="4"/>
      <c r="AS1040" s="8"/>
      <c r="AT1040" s="7"/>
      <c r="AU1040" s="7"/>
      <c r="AV1040" s="4" t="s">
        <v>226</v>
      </c>
      <c r="AW1040" s="8" t="s">
        <v>226</v>
      </c>
      <c r="AX1040" s="4" t="s">
        <v>226</v>
      </c>
      <c r="AY1040" s="8" t="s">
        <v>226</v>
      </c>
      <c r="AZ1040" s="7" t="s">
        <v>226</v>
      </c>
      <c r="BA1040" s="7" t="s">
        <v>226</v>
      </c>
      <c r="BB1040" s="7">
        <v>0.529</v>
      </c>
      <c r="BC1040" s="4" t="s">
        <v>226</v>
      </c>
      <c r="BD1040" s="8" t="s">
        <v>226</v>
      </c>
      <c r="BE1040" s="4" t="s">
        <v>226</v>
      </c>
      <c r="BF1040" s="8" t="s">
        <v>226</v>
      </c>
      <c r="BG1040" s="7" t="s">
        <v>226</v>
      </c>
      <c r="BH1040" s="7" t="s">
        <v>226</v>
      </c>
      <c r="BI1040" s="7" t="s">
        <v>226</v>
      </c>
      <c r="BJ1040" s="4">
        <v>2</v>
      </c>
      <c r="BK1040" s="8">
        <v>78.8</v>
      </c>
      <c r="BL1040" s="2" t="s">
        <v>5865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236</v>
      </c>
      <c r="BV1040" s="2" t="s">
        <v>223</v>
      </c>
      <c r="BW1040" s="2" t="s">
        <v>226</v>
      </c>
      <c r="BX1040" s="2" t="s">
        <v>226</v>
      </c>
      <c r="BY1040" s="2" t="s">
        <v>238</v>
      </c>
      <c r="BZ1040" s="2" t="s">
        <v>226</v>
      </c>
      <c r="CA1040" s="4">
        <v>1</v>
      </c>
      <c r="CB1040" s="8">
        <v>35.74</v>
      </c>
      <c r="CC1040" s="4"/>
      <c r="CD1040" s="8"/>
      <c r="CE1040" s="7"/>
      <c r="CF1040" s="7"/>
      <c r="CG1040" s="2" t="s">
        <v>239</v>
      </c>
      <c r="CH1040" s="2" t="s">
        <v>223</v>
      </c>
      <c r="CI1040" s="2" t="s">
        <v>1314</v>
      </c>
      <c r="CJ1040" s="2" t="s">
        <v>1797</v>
      </c>
      <c r="CK1040" s="2" t="s">
        <v>238</v>
      </c>
      <c r="CL1040" s="2" t="s">
        <v>226</v>
      </c>
      <c r="CM1040" s="4"/>
      <c r="CN1040" s="8"/>
      <c r="CO1040" s="4"/>
      <c r="CP1040" s="8"/>
      <c r="CQ1040" s="7"/>
      <c r="CR1040" s="7"/>
      <c r="CS1040" s="2" t="s">
        <v>239</v>
      </c>
      <c r="CT1040" s="2" t="s">
        <v>223</v>
      </c>
      <c r="CU1040" s="2" t="s">
        <v>1149</v>
      </c>
      <c r="CV1040" s="2" t="s">
        <v>226</v>
      </c>
      <c r="CW1040" s="2" t="s">
        <v>238</v>
      </c>
      <c r="CX1040" s="2" t="s">
        <v>226</v>
      </c>
      <c r="CY1040" s="4"/>
      <c r="CZ1040" s="8"/>
      <c r="DA1040" s="4"/>
      <c r="DB1040" s="8"/>
      <c r="DC1040" s="7"/>
      <c r="DD1040" s="7"/>
      <c r="DE1040" s="2" t="s">
        <v>236</v>
      </c>
      <c r="DF1040" s="2" t="s">
        <v>223</v>
      </c>
      <c r="DG1040" s="2" t="s">
        <v>226</v>
      </c>
      <c r="DH1040" s="2" t="s">
        <v>226</v>
      </c>
      <c r="DI1040" s="2" t="s">
        <v>238</v>
      </c>
      <c r="DJ1040" s="2" t="s">
        <v>226</v>
      </c>
      <c r="DK1040" s="4"/>
      <c r="DL1040" s="8"/>
      <c r="DM1040" s="4"/>
      <c r="DN1040" s="8"/>
      <c r="DO1040" s="7"/>
      <c r="DP1040" s="7"/>
      <c r="DQ1040" s="2" t="s">
        <v>239</v>
      </c>
      <c r="DR1040" s="2" t="s">
        <v>223</v>
      </c>
      <c r="DS1040" s="2" t="s">
        <v>1241</v>
      </c>
      <c r="DT1040" s="2" t="s">
        <v>226</v>
      </c>
      <c r="DU1040" s="2" t="s">
        <v>238</v>
      </c>
      <c r="DV1040" s="2" t="s">
        <v>226</v>
      </c>
      <c r="DW1040" s="4"/>
      <c r="DX1040" s="8"/>
      <c r="DY1040" s="4"/>
      <c r="DZ1040" s="8"/>
      <c r="EA1040" s="7"/>
      <c r="EB1040" s="7"/>
      <c r="EC1040" s="2" t="s">
        <v>236</v>
      </c>
      <c r="ED1040" s="2" t="s">
        <v>223</v>
      </c>
      <c r="EE1040" s="2" t="s">
        <v>226</v>
      </c>
      <c r="EF1040" s="2" t="s">
        <v>226</v>
      </c>
      <c r="EG1040" s="2" t="s">
        <v>238</v>
      </c>
      <c r="EH1040" s="2" t="s">
        <v>226</v>
      </c>
      <c r="EI1040" s="4"/>
      <c r="EJ1040" s="8"/>
      <c r="EK1040" s="4"/>
      <c r="EL1040" s="8"/>
      <c r="EM1040" s="7"/>
      <c r="EN1040" s="7"/>
      <c r="EO1040" s="2" t="s">
        <v>239</v>
      </c>
      <c r="EP1040" s="2" t="s">
        <v>223</v>
      </c>
      <c r="EQ1040" s="2" t="s">
        <v>2722</v>
      </c>
      <c r="ER1040" s="2" t="s">
        <v>226</v>
      </c>
      <c r="ES1040" s="2" t="s">
        <v>238</v>
      </c>
      <c r="ET1040" s="2" t="s">
        <v>226</v>
      </c>
      <c r="EU1040" s="4"/>
      <c r="EV1040" s="8"/>
      <c r="EW1040" s="4"/>
      <c r="EX1040" s="8"/>
      <c r="EY1040" s="7"/>
      <c r="EZ1040" s="7"/>
      <c r="FA1040" s="2" t="s">
        <v>239</v>
      </c>
      <c r="FB1040" s="2" t="s">
        <v>223</v>
      </c>
      <c r="FC1040" s="2" t="s">
        <v>3122</v>
      </c>
      <c r="FD1040" s="2" t="s">
        <v>226</v>
      </c>
      <c r="FE1040" s="2" t="s">
        <v>238</v>
      </c>
      <c r="FF1040" s="2" t="s">
        <v>226</v>
      </c>
      <c r="FG1040" s="4"/>
      <c r="FH1040" s="8"/>
      <c r="FI1040" s="4"/>
      <c r="FJ1040" s="8"/>
      <c r="FK1040" s="7"/>
      <c r="FL1040" s="7"/>
      <c r="FM1040" s="2" t="s">
        <v>239</v>
      </c>
      <c r="FN1040" s="2" t="s">
        <v>223</v>
      </c>
      <c r="FO1040" s="2" t="s">
        <v>1149</v>
      </c>
      <c r="FP1040" s="2" t="s">
        <v>226</v>
      </c>
      <c r="FQ1040" s="2" t="s">
        <v>238</v>
      </c>
      <c r="FR1040" s="2" t="s">
        <v>226</v>
      </c>
      <c r="FS1040" s="4"/>
      <c r="FT1040" s="8"/>
      <c r="FU1040" s="4"/>
      <c r="FV1040" s="8"/>
      <c r="FW1040" s="7"/>
      <c r="FX1040" s="7"/>
      <c r="FY1040" s="2" t="s">
        <v>239</v>
      </c>
      <c r="FZ1040" s="2" t="s">
        <v>223</v>
      </c>
      <c r="GA1040" s="2" t="s">
        <v>1149</v>
      </c>
      <c r="GB1040" s="2" t="s">
        <v>226</v>
      </c>
      <c r="GC1040" s="2" t="s">
        <v>238</v>
      </c>
      <c r="GD1040" s="2" t="s">
        <v>226</v>
      </c>
      <c r="GE1040" s="4"/>
      <c r="GF1040" s="8"/>
      <c r="GG1040" s="4"/>
      <c r="GH1040" s="8"/>
      <c r="GI1040" s="7"/>
      <c r="GJ1040" s="7"/>
      <c r="GK1040" s="2" t="s">
        <v>252</v>
      </c>
      <c r="GL1040" s="2" t="s">
        <v>223</v>
      </c>
      <c r="GM1040" s="2" t="s">
        <v>226</v>
      </c>
      <c r="GN1040" s="2" t="s">
        <v>226</v>
      </c>
      <c r="GO1040" s="2" t="s">
        <v>238</v>
      </c>
      <c r="GP1040" s="2" t="s">
        <v>226</v>
      </c>
      <c r="GQ1040" s="4">
        <v>1</v>
      </c>
      <c r="GR1040" s="8">
        <v>43.06</v>
      </c>
      <c r="GS1040" s="4"/>
      <c r="GT1040" s="8"/>
      <c r="GU1040" s="7"/>
      <c r="GV1040" s="7"/>
      <c r="GW1040" s="2" t="s">
        <v>239</v>
      </c>
      <c r="GX1040" s="2" t="s">
        <v>223</v>
      </c>
      <c r="GY1040" s="2" t="s">
        <v>1314</v>
      </c>
      <c r="GZ1040" s="2" t="s">
        <v>2229</v>
      </c>
      <c r="HA1040" s="2" t="s">
        <v>238</v>
      </c>
      <c r="HB1040" s="2" t="s">
        <v>226</v>
      </c>
      <c r="HC1040" s="4"/>
      <c r="HD1040" s="8"/>
      <c r="HE1040" s="4"/>
      <c r="HF1040" s="8"/>
      <c r="HG1040" s="7"/>
      <c r="HH1040" s="7"/>
      <c r="HI1040" s="2" t="s">
        <v>236</v>
      </c>
      <c r="HJ1040" s="2" t="s">
        <v>223</v>
      </c>
      <c r="HK1040" s="2" t="s">
        <v>226</v>
      </c>
      <c r="HL1040" s="2" t="s">
        <v>226</v>
      </c>
      <c r="HM1040" s="2" t="s">
        <v>238</v>
      </c>
      <c r="HN1040" s="2" t="s">
        <v>226</v>
      </c>
      <c r="HO1040" s="4"/>
      <c r="HP1040" s="8"/>
      <c r="HQ1040" s="4"/>
      <c r="HR1040" s="8"/>
      <c r="HS1040" s="7"/>
      <c r="HT1040" s="7"/>
      <c r="HU1040" s="2" t="s">
        <v>236</v>
      </c>
      <c r="HV1040" s="2" t="s">
        <v>223</v>
      </c>
      <c r="HW1040" s="2" t="s">
        <v>226</v>
      </c>
      <c r="HX1040" s="2" t="s">
        <v>226</v>
      </c>
      <c r="HY1040" s="2" t="s">
        <v>238</v>
      </c>
      <c r="HZ1040" s="2" t="s">
        <v>226</v>
      </c>
      <c r="IA1040" s="4"/>
      <c r="IB1040" s="8"/>
      <c r="IC1040" s="4"/>
      <c r="ID1040" s="8"/>
      <c r="IE1040" s="7"/>
      <c r="IF1040" s="7"/>
      <c r="IG1040" s="2" t="s">
        <v>252</v>
      </c>
      <c r="IH1040" s="2" t="s">
        <v>223</v>
      </c>
      <c r="II1040" s="2" t="s">
        <v>226</v>
      </c>
      <c r="IJ1040" s="2" t="s">
        <v>226</v>
      </c>
      <c r="IK1040" s="2" t="s">
        <v>238</v>
      </c>
      <c r="IL1040" s="2" t="s">
        <v>226</v>
      </c>
      <c r="IM1040" s="4"/>
      <c r="IN1040" s="8"/>
      <c r="IO1040" s="4"/>
      <c r="IP1040" s="8"/>
      <c r="IQ1040" s="7"/>
      <c r="IR1040" s="7"/>
      <c r="IS1040" s="2" t="s">
        <v>448</v>
      </c>
      <c r="IT1040" s="2" t="s">
        <v>223</v>
      </c>
      <c r="IU1040" s="2" t="s">
        <v>226</v>
      </c>
      <c r="IV1040" s="2" t="s">
        <v>226</v>
      </c>
      <c r="IW1040" s="2" t="s">
        <v>238</v>
      </c>
      <c r="IX1040" s="2" t="s">
        <v>226</v>
      </c>
      <c r="IY1040" s="4"/>
      <c r="IZ1040" s="8"/>
      <c r="JA1040" s="4"/>
      <c r="JB1040" s="8"/>
      <c r="JC1040" s="7"/>
      <c r="JD1040" s="7"/>
      <c r="JE1040" s="2" t="s">
        <v>949</v>
      </c>
      <c r="JF1040" s="2" t="s">
        <v>223</v>
      </c>
      <c r="JG1040" s="2" t="s">
        <v>226</v>
      </c>
      <c r="JH1040" s="2" t="s">
        <v>226</v>
      </c>
      <c r="JI1040" s="2" t="s">
        <v>238</v>
      </c>
      <c r="JJ1040" s="2" t="s">
        <v>226</v>
      </c>
      <c r="JK1040" s="4"/>
      <c r="JL1040" s="8"/>
      <c r="JM1040" s="4"/>
      <c r="JN1040" s="8"/>
      <c r="JO1040" s="7"/>
      <c r="JP1040" s="7"/>
      <c r="JQ1040" s="2" t="s">
        <v>252</v>
      </c>
      <c r="JR1040" s="2" t="s">
        <v>223</v>
      </c>
      <c r="JS1040" s="2" t="s">
        <v>226</v>
      </c>
      <c r="JT1040" s="2" t="s">
        <v>226</v>
      </c>
      <c r="JU1040" s="2" t="s">
        <v>238</v>
      </c>
      <c r="JV1040" s="2" t="s">
        <v>226</v>
      </c>
      <c r="JW1040" s="4"/>
      <c r="JX1040" s="8"/>
      <c r="JY1040" s="4"/>
      <c r="JZ1040" s="8"/>
      <c r="KA1040" s="7"/>
      <c r="KB1040" s="7"/>
      <c r="KC1040" s="2" t="s">
        <v>236</v>
      </c>
      <c r="KD1040" s="2" t="s">
        <v>223</v>
      </c>
      <c r="KE1040" s="2" t="s">
        <v>226</v>
      </c>
      <c r="KF1040" s="2" t="s">
        <v>226</v>
      </c>
      <c r="KG1040" s="2" t="s">
        <v>238</v>
      </c>
      <c r="KH1040" s="2" t="s">
        <v>226</v>
      </c>
      <c r="KI1040" s="4"/>
      <c r="KJ1040" s="8"/>
      <c r="KK1040" s="4"/>
      <c r="KL1040" s="8"/>
      <c r="KM1040" s="7"/>
      <c r="KN1040" s="7"/>
      <c r="KO1040" s="2" t="s">
        <v>252</v>
      </c>
      <c r="KP1040" s="2" t="s">
        <v>223</v>
      </c>
      <c r="KQ1040" s="2" t="s">
        <v>226</v>
      </c>
      <c r="KR1040" s="2" t="s">
        <v>226</v>
      </c>
      <c r="KS1040" s="2" t="s">
        <v>238</v>
      </c>
      <c r="KT1040" s="2" t="s">
        <v>226</v>
      </c>
      <c r="KU1040" s="4"/>
      <c r="KV1040" s="8"/>
      <c r="KW1040" s="4"/>
      <c r="KX1040" s="8"/>
      <c r="KY1040" s="7"/>
      <c r="KZ1040" s="7"/>
      <c r="LA1040" s="2" t="s">
        <v>252</v>
      </c>
      <c r="LB1040" s="2" t="s">
        <v>223</v>
      </c>
      <c r="LC1040" s="2" t="s">
        <v>226</v>
      </c>
      <c r="LD1040" s="2" t="s">
        <v>226</v>
      </c>
      <c r="LE1040" s="2" t="s">
        <v>238</v>
      </c>
      <c r="LF1040" s="2" t="s">
        <v>226</v>
      </c>
      <c r="LG1040" s="4"/>
      <c r="LH1040" s="8"/>
      <c r="LI1040" s="4"/>
      <c r="LJ1040" s="8"/>
      <c r="LK1040" s="7"/>
      <c r="LL1040" s="7"/>
      <c r="LM1040" s="2" t="s">
        <v>252</v>
      </c>
      <c r="LN1040" s="2" t="s">
        <v>223</v>
      </c>
      <c r="LO1040" s="2" t="s">
        <v>226</v>
      </c>
      <c r="LP1040" s="2" t="s">
        <v>226</v>
      </c>
      <c r="LQ1040" s="2" t="s">
        <v>238</v>
      </c>
      <c r="LR1040" s="2" t="s">
        <v>226</v>
      </c>
      <c r="LS1040" s="4"/>
      <c r="LT1040" s="8"/>
      <c r="LU1040" s="4"/>
      <c r="LV1040" s="8"/>
      <c r="LW1040" s="7"/>
      <c r="LX1040" s="7"/>
      <c r="LY1040" s="2" t="s">
        <v>252</v>
      </c>
      <c r="LZ1040" s="2" t="s">
        <v>223</v>
      </c>
      <c r="MA1040" s="2" t="s">
        <v>226</v>
      </c>
      <c r="MB1040" s="2" t="s">
        <v>226</v>
      </c>
      <c r="MC1040" s="2" t="s">
        <v>238</v>
      </c>
      <c r="MD1040" s="2" t="s">
        <v>226</v>
      </c>
      <c r="ME1040" s="4"/>
      <c r="MF1040" s="8"/>
      <c r="MG1040" s="4"/>
      <c r="MH1040" s="8"/>
      <c r="MI1040" s="7"/>
      <c r="MJ1040" s="7"/>
      <c r="MK1040" s="2" t="s">
        <v>252</v>
      </c>
      <c r="ML1040" s="2" t="s">
        <v>223</v>
      </c>
      <c r="MM1040" s="2" t="s">
        <v>226</v>
      </c>
      <c r="MN1040" s="2" t="s">
        <v>226</v>
      </c>
      <c r="MO1040" s="2" t="s">
        <v>238</v>
      </c>
      <c r="MP1040" s="2" t="s">
        <v>226</v>
      </c>
      <c r="MQ1040" s="4"/>
      <c r="MR1040" s="8"/>
      <c r="MS1040" s="4"/>
      <c r="MT1040" s="8"/>
      <c r="MU1040" s="7"/>
      <c r="MV1040" s="7"/>
      <c r="MW1040" s="2" t="s">
        <v>236</v>
      </c>
      <c r="MX1040" s="2" t="s">
        <v>223</v>
      </c>
      <c r="MY1040" s="2" t="s">
        <v>226</v>
      </c>
      <c r="MZ1040" s="2" t="s">
        <v>226</v>
      </c>
      <c r="NA1040" s="2" t="s">
        <v>238</v>
      </c>
      <c r="NB1040" s="2" t="s">
        <v>226</v>
      </c>
      <c r="NC1040" s="4"/>
      <c r="ND1040" s="8"/>
      <c r="NE1040" s="4"/>
      <c r="NF1040" s="8"/>
      <c r="NG1040" s="7"/>
      <c r="NH1040" s="7"/>
      <c r="NI1040" s="2" t="s">
        <v>226</v>
      </c>
      <c r="NJ1040" s="2" t="s">
        <v>226</v>
      </c>
      <c r="NK1040" s="2" t="s">
        <v>226</v>
      </c>
      <c r="NL1040" s="2" t="s">
        <v>226</v>
      </c>
      <c r="NM1040" s="2" t="s">
        <v>226</v>
      </c>
      <c r="NN1040" s="2" t="s">
        <v>226</v>
      </c>
      <c r="NO1040" s="4"/>
      <c r="NP1040" s="8"/>
      <c r="NQ1040" s="4"/>
      <c r="NR1040" s="8"/>
      <c r="NS1040" s="7"/>
      <c r="NT1040" s="7"/>
      <c r="NU1040" s="2" t="s">
        <v>949</v>
      </c>
      <c r="NV1040" s="2" t="s">
        <v>223</v>
      </c>
      <c r="NW1040" s="2" t="s">
        <v>226</v>
      </c>
      <c r="NX1040" s="2" t="s">
        <v>226</v>
      </c>
      <c r="NY1040" s="2" t="s">
        <v>238</v>
      </c>
      <c r="NZ1040" s="2" t="s">
        <v>226</v>
      </c>
      <c r="OA1040" s="4"/>
      <c r="OB1040" s="8"/>
      <c r="OC1040" s="4"/>
      <c r="OD1040" s="8"/>
      <c r="OE1040" s="7"/>
      <c r="OF1040" s="7"/>
      <c r="OG1040" s="2" t="s">
        <v>252</v>
      </c>
      <c r="OH1040" s="2" t="s">
        <v>223</v>
      </c>
      <c r="OI1040" s="2" t="s">
        <v>226</v>
      </c>
      <c r="OJ1040" s="2" t="s">
        <v>226</v>
      </c>
      <c r="OK1040" s="2" t="s">
        <v>238</v>
      </c>
      <c r="OL1040" s="2" t="s">
        <v>226</v>
      </c>
      <c r="OM1040" s="4"/>
      <c r="ON1040" s="8"/>
      <c r="OO1040" s="4"/>
      <c r="OP1040" s="8"/>
      <c r="OQ1040" s="7"/>
      <c r="OR1040" s="7"/>
      <c r="OS1040" s="2" t="s">
        <v>252</v>
      </c>
      <c r="OT1040" s="2" t="s">
        <v>223</v>
      </c>
      <c r="OU1040" s="2" t="s">
        <v>226</v>
      </c>
      <c r="OV1040" s="2" t="s">
        <v>226</v>
      </c>
      <c r="OW1040" s="2" t="s">
        <v>238</v>
      </c>
      <c r="OX1040" s="2" t="s">
        <v>226</v>
      </c>
      <c r="OY1040" s="4"/>
      <c r="OZ1040" s="8"/>
      <c r="PA1040" s="4"/>
      <c r="PB1040" s="8"/>
      <c r="PC1040" s="7"/>
      <c r="PD1040" s="7"/>
      <c r="PE1040" s="2" t="s">
        <v>252</v>
      </c>
      <c r="PF1040" s="2" t="s">
        <v>223</v>
      </c>
      <c r="PG1040" s="2" t="s">
        <v>226</v>
      </c>
      <c r="PH1040" s="2" t="s">
        <v>226</v>
      </c>
      <c r="PI1040" s="2" t="s">
        <v>238</v>
      </c>
      <c r="PJ1040" s="2" t="s">
        <v>226</v>
      </c>
      <c r="PK1040" s="4"/>
      <c r="PL1040" s="8"/>
      <c r="PM1040" s="4"/>
      <c r="PN1040" s="8"/>
      <c r="PO1040" s="7"/>
      <c r="PP1040" s="7"/>
      <c r="PQ1040" s="2" t="s">
        <v>226</v>
      </c>
      <c r="PR1040" s="2" t="s">
        <v>226</v>
      </c>
      <c r="PS1040" s="2" t="s">
        <v>226</v>
      </c>
      <c r="PT1040" s="2" t="s">
        <v>226</v>
      </c>
      <c r="PU1040" s="2" t="s">
        <v>226</v>
      </c>
      <c r="PV1040" s="2" t="s">
        <v>226</v>
      </c>
      <c r="PW1040" s="4"/>
      <c r="PX1040" s="8"/>
      <c r="PY1040" s="4"/>
      <c r="PZ1040" s="8"/>
      <c r="QA1040" s="7"/>
      <c r="QB1040" s="7"/>
      <c r="QC1040" s="2" t="s">
        <v>226</v>
      </c>
      <c r="QD1040" s="2" t="s">
        <v>226</v>
      </c>
      <c r="QE1040" s="2" t="s">
        <v>226</v>
      </c>
      <c r="QF1040" s="2" t="s">
        <v>226</v>
      </c>
      <c r="QG1040" s="2" t="s">
        <v>226</v>
      </c>
      <c r="QH1040" s="2" t="s">
        <v>226</v>
      </c>
      <c r="QI1040" s="4"/>
      <c r="QJ1040" s="8"/>
      <c r="QK1040" s="4"/>
      <c r="QL1040" s="8"/>
      <c r="QM1040" s="7"/>
      <c r="QN1040" s="7"/>
      <c r="QO1040" s="2" t="s">
        <v>252</v>
      </c>
      <c r="QP1040" s="2" t="s">
        <v>223</v>
      </c>
      <c r="QQ1040" s="2" t="s">
        <v>226</v>
      </c>
      <c r="QR1040" s="2" t="s">
        <v>226</v>
      </c>
      <c r="QS1040" s="2" t="s">
        <v>238</v>
      </c>
      <c r="QT1040" s="2" t="s">
        <v>226</v>
      </c>
      <c r="QU1040" s="4"/>
      <c r="QV1040" s="8"/>
      <c r="QW1040" s="4"/>
      <c r="QX1040" s="8"/>
      <c r="QY1040" s="7"/>
      <c r="QZ1040" s="7"/>
      <c r="RA1040" s="2" t="s">
        <v>266</v>
      </c>
      <c r="RB1040" s="2" t="s">
        <v>223</v>
      </c>
      <c r="RC1040" s="2" t="s">
        <v>226</v>
      </c>
      <c r="RD1040" s="2" t="s">
        <v>226</v>
      </c>
      <c r="RE1040" s="2" t="s">
        <v>238</v>
      </c>
      <c r="RF1040" s="2" t="s">
        <v>226</v>
      </c>
      <c r="RG1040" s="4"/>
      <c r="RH1040" s="8"/>
      <c r="RI1040" s="4"/>
      <c r="RJ1040" s="8"/>
      <c r="RK1040" s="7"/>
      <c r="RL1040" s="7"/>
      <c r="RM1040" s="2" t="s">
        <v>252</v>
      </c>
      <c r="RN1040" s="2" t="s">
        <v>223</v>
      </c>
      <c r="RO1040" s="2" t="s">
        <v>226</v>
      </c>
      <c r="RP1040" s="2" t="s">
        <v>226</v>
      </c>
      <c r="RQ1040" s="2" t="s">
        <v>238</v>
      </c>
      <c r="RR1040" s="2" t="s">
        <v>226</v>
      </c>
      <c r="RS1040" s="4"/>
      <c r="RT1040" s="8"/>
      <c r="RU1040" s="4"/>
      <c r="RV1040" s="8"/>
      <c r="RW1040" s="7"/>
      <c r="RX1040" s="7"/>
      <c r="RY1040" s="2" t="s">
        <v>226</v>
      </c>
      <c r="RZ1040" s="2" t="s">
        <v>226</v>
      </c>
      <c r="SA1040" s="2" t="s">
        <v>226</v>
      </c>
      <c r="SB1040" s="2" t="s">
        <v>226</v>
      </c>
      <c r="SC1040" s="2" t="s">
        <v>226</v>
      </c>
      <c r="SD1040" s="2" t="s">
        <v>226</v>
      </c>
      <c r="SE1040" s="4">
        <v>297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</row>
    <row r="1041">
      <c r="A1041" s="2" t="s">
        <v>5866</v>
      </c>
      <c r="B1041" s="2" t="s">
        <v>577</v>
      </c>
      <c r="C1041" s="2" t="s">
        <v>5819</v>
      </c>
      <c r="D1041" s="2" t="s">
        <v>215</v>
      </c>
      <c r="E1041" s="2" t="s">
        <v>216</v>
      </c>
      <c r="F1041" s="2" t="s">
        <v>2410</v>
      </c>
      <c r="G1041" s="2" t="s">
        <v>5867</v>
      </c>
      <c r="H1041" s="2" t="s">
        <v>5868</v>
      </c>
      <c r="I1041" s="2" t="s">
        <v>5869</v>
      </c>
      <c r="J1041" s="2" t="s">
        <v>437</v>
      </c>
      <c r="K1041" s="2" t="s">
        <v>2130</v>
      </c>
      <c r="L1041" s="3">
        <v>25.2</v>
      </c>
      <c r="M1041" s="3">
        <v>26.46</v>
      </c>
      <c r="N1041" s="3">
        <v>59.99</v>
      </c>
      <c r="O1041" s="2" t="s">
        <v>223</v>
      </c>
      <c r="P1041" s="2" t="s">
        <v>224</v>
      </c>
      <c r="Q1041" s="2" t="s">
        <v>225</v>
      </c>
      <c r="R1041" s="2" t="s">
        <v>226</v>
      </c>
      <c r="S1041" s="2" t="s">
        <v>5870</v>
      </c>
      <c r="T1041" s="2" t="s">
        <v>969</v>
      </c>
      <c r="U1041" s="2" t="s">
        <v>489</v>
      </c>
      <c r="V1041" s="2" t="s">
        <v>2079</v>
      </c>
      <c r="W1041" s="2" t="s">
        <v>231</v>
      </c>
      <c r="X1041" s="2" t="s">
        <v>226</v>
      </c>
      <c r="Y1041" s="2" t="s">
        <v>4508</v>
      </c>
      <c r="Z1041" s="4">
        <v>122</v>
      </c>
      <c r="AA1041" s="4">
        <f>=ROUNDDOWN(10.1666666666667,0)</f>
      </c>
      <c r="AB1041" s="5">
        <v>12</v>
      </c>
      <c r="AC1041" s="2" t="s">
        <v>1163</v>
      </c>
      <c r="AD1041" s="4">
        <v>200</v>
      </c>
      <c r="AE1041" s="4">
        <v>230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226</v>
      </c>
      <c r="AM1041" s="4"/>
      <c r="AN1041" s="4"/>
      <c r="AO1041" s="7">
        <v>0</v>
      </c>
      <c r="AP1041" s="4">
        <v>108</v>
      </c>
      <c r="AQ1041" s="8">
        <v>3088.87</v>
      </c>
      <c r="AR1041" s="4">
        <v>193</v>
      </c>
      <c r="AS1041" s="8">
        <v>5018.3</v>
      </c>
      <c r="AT1041" s="7">
        <v>-0.4404</v>
      </c>
      <c r="AU1041" s="7">
        <v>-0.3845</v>
      </c>
      <c r="AV1041" s="4">
        <v>245</v>
      </c>
      <c r="AW1041" s="8">
        <v>8255.31</v>
      </c>
      <c r="AX1041" s="4">
        <v>351</v>
      </c>
      <c r="AY1041" s="8">
        <v>10199.48</v>
      </c>
      <c r="AZ1041" s="7">
        <v>-0.302</v>
      </c>
      <c r="BA1041" s="7">
        <v>-0.1906</v>
      </c>
      <c r="BB1041" s="7">
        <v>0.3742</v>
      </c>
      <c r="BC1041" s="4">
        <v>245</v>
      </c>
      <c r="BD1041" s="8">
        <v>8255.31</v>
      </c>
      <c r="BE1041" s="4">
        <v>351</v>
      </c>
      <c r="BF1041" s="8">
        <v>10199.48</v>
      </c>
      <c r="BG1041" s="7">
        <v>-0.302</v>
      </c>
      <c r="BH1041" s="7">
        <v>-0.1906</v>
      </c>
      <c r="BI1041" s="7">
        <v>1</v>
      </c>
      <c r="BJ1041" s="4">
        <v>108</v>
      </c>
      <c r="BK1041" s="8">
        <v>3088.87</v>
      </c>
      <c r="BL1041" s="2" t="s">
        <v>5871</v>
      </c>
      <c r="BM1041" s="7">
        <v>1</v>
      </c>
      <c r="BN1041" s="7">
        <v>1</v>
      </c>
      <c r="BO1041" s="4">
        <v>8</v>
      </c>
      <c r="BP1041" s="8">
        <v>231.84</v>
      </c>
      <c r="BQ1041" s="4"/>
      <c r="BR1041" s="8"/>
      <c r="BS1041" s="7"/>
      <c r="BT1041" s="7"/>
      <c r="BU1041" s="2" t="s">
        <v>239</v>
      </c>
      <c r="BV1041" s="2" t="s">
        <v>223</v>
      </c>
      <c r="BW1041" s="2" t="s">
        <v>226</v>
      </c>
      <c r="BX1041" s="2" t="s">
        <v>226</v>
      </c>
      <c r="BY1041" s="2" t="s">
        <v>238</v>
      </c>
      <c r="BZ1041" s="2" t="s">
        <v>226</v>
      </c>
      <c r="CA1041" s="4">
        <v>5</v>
      </c>
      <c r="CB1041" s="8">
        <v>131.65</v>
      </c>
      <c r="CC1041" s="4">
        <v>42</v>
      </c>
      <c r="CD1041" s="8">
        <v>1105.86</v>
      </c>
      <c r="CE1041" s="7">
        <v>-0.881</v>
      </c>
      <c r="CF1041" s="7">
        <v>-0.881</v>
      </c>
      <c r="CG1041" s="2" t="s">
        <v>239</v>
      </c>
      <c r="CH1041" s="2" t="s">
        <v>223</v>
      </c>
      <c r="CI1041" s="2" t="s">
        <v>4096</v>
      </c>
      <c r="CJ1041" s="2" t="s">
        <v>3479</v>
      </c>
      <c r="CK1041" s="2" t="s">
        <v>238</v>
      </c>
      <c r="CL1041" s="2" t="s">
        <v>226</v>
      </c>
      <c r="CM1041" s="4">
        <v>29</v>
      </c>
      <c r="CN1041" s="8">
        <v>824.76</v>
      </c>
      <c r="CO1041" s="4">
        <v>10</v>
      </c>
      <c r="CP1041" s="8">
        <v>284.4</v>
      </c>
      <c r="CQ1041" s="7">
        <v>1.9</v>
      </c>
      <c r="CR1041" s="7">
        <v>1.9</v>
      </c>
      <c r="CS1041" s="2" t="s">
        <v>239</v>
      </c>
      <c r="CT1041" s="2" t="s">
        <v>223</v>
      </c>
      <c r="CU1041" s="2" t="s">
        <v>4508</v>
      </c>
      <c r="CV1041" s="2" t="s">
        <v>1520</v>
      </c>
      <c r="CW1041" s="2" t="s">
        <v>238</v>
      </c>
      <c r="CX1041" s="2" t="s">
        <v>226</v>
      </c>
      <c r="CY1041" s="4">
        <v>14</v>
      </c>
      <c r="CZ1041" s="8">
        <v>403.2</v>
      </c>
      <c r="DA1041" s="4">
        <v>5</v>
      </c>
      <c r="DB1041" s="8">
        <v>144</v>
      </c>
      <c r="DC1041" s="7">
        <v>1.8</v>
      </c>
      <c r="DD1041" s="7">
        <v>1.8</v>
      </c>
      <c r="DE1041" s="2" t="s">
        <v>239</v>
      </c>
      <c r="DF1041" s="2" t="s">
        <v>223</v>
      </c>
      <c r="DG1041" s="2" t="s">
        <v>654</v>
      </c>
      <c r="DH1041" s="2" t="s">
        <v>245</v>
      </c>
      <c r="DI1041" s="2" t="s">
        <v>238</v>
      </c>
      <c r="DJ1041" s="2" t="s">
        <v>226</v>
      </c>
      <c r="DK1041" s="4">
        <v>4</v>
      </c>
      <c r="DL1041" s="8">
        <v>99.26</v>
      </c>
      <c r="DM1041" s="4">
        <v>17</v>
      </c>
      <c r="DN1041" s="8">
        <v>433.94</v>
      </c>
      <c r="DO1041" s="7">
        <v>-0.7647</v>
      </c>
      <c r="DP1041" s="7">
        <v>-0.7713</v>
      </c>
      <c r="DQ1041" s="2" t="s">
        <v>239</v>
      </c>
      <c r="DR1041" s="2" t="s">
        <v>223</v>
      </c>
      <c r="DS1041" s="2" t="s">
        <v>3479</v>
      </c>
      <c r="DT1041" s="2" t="s">
        <v>3518</v>
      </c>
      <c r="DU1041" s="2" t="s">
        <v>238</v>
      </c>
      <c r="DV1041" s="2" t="s">
        <v>226</v>
      </c>
      <c r="DW1041" s="4">
        <v>4</v>
      </c>
      <c r="DX1041" s="8">
        <v>107.56</v>
      </c>
      <c r="DY1041" s="4">
        <v>12</v>
      </c>
      <c r="DZ1041" s="8">
        <v>322.68</v>
      </c>
      <c r="EA1041" s="7">
        <v>-0.6667</v>
      </c>
      <c r="EB1041" s="7">
        <v>-0.6667</v>
      </c>
      <c r="EC1041" s="2" t="s">
        <v>239</v>
      </c>
      <c r="ED1041" s="2" t="s">
        <v>223</v>
      </c>
      <c r="EE1041" s="2" t="s">
        <v>4508</v>
      </c>
      <c r="EF1041" s="2" t="s">
        <v>1182</v>
      </c>
      <c r="EG1041" s="2" t="s">
        <v>238</v>
      </c>
      <c r="EH1041" s="2" t="s">
        <v>226</v>
      </c>
      <c r="EI1041" s="4">
        <v>16</v>
      </c>
      <c r="EJ1041" s="8">
        <v>437.28</v>
      </c>
      <c r="EK1041" s="4">
        <v>52</v>
      </c>
      <c r="EL1041" s="8">
        <v>1421.16</v>
      </c>
      <c r="EM1041" s="7">
        <v>-0.6923</v>
      </c>
      <c r="EN1041" s="7">
        <v>-0.6923</v>
      </c>
      <c r="EO1041" s="2" t="s">
        <v>239</v>
      </c>
      <c r="EP1041" s="2" t="s">
        <v>223</v>
      </c>
      <c r="EQ1041" s="2" t="s">
        <v>4508</v>
      </c>
      <c r="ER1041" s="2" t="s">
        <v>1182</v>
      </c>
      <c r="ES1041" s="2" t="s">
        <v>238</v>
      </c>
      <c r="ET1041" s="2" t="s">
        <v>226</v>
      </c>
      <c r="EU1041" s="4">
        <v>7</v>
      </c>
      <c r="EV1041" s="8">
        <v>191.33</v>
      </c>
      <c r="EW1041" s="4">
        <v>15</v>
      </c>
      <c r="EX1041" s="8">
        <v>336.18</v>
      </c>
      <c r="EY1041" s="7">
        <v>-0.5333</v>
      </c>
      <c r="EZ1041" s="7">
        <v>-0.4309</v>
      </c>
      <c r="FA1041" s="2" t="s">
        <v>239</v>
      </c>
      <c r="FB1041" s="2" t="s">
        <v>223</v>
      </c>
      <c r="FC1041" s="2" t="s">
        <v>3412</v>
      </c>
      <c r="FD1041" s="2" t="s">
        <v>4678</v>
      </c>
      <c r="FE1041" s="2" t="s">
        <v>238</v>
      </c>
      <c r="FF1041" s="2" t="s">
        <v>226</v>
      </c>
      <c r="FG1041" s="4">
        <v>7</v>
      </c>
      <c r="FH1041" s="8">
        <v>363.93</v>
      </c>
      <c r="FI1041" s="4">
        <v>1</v>
      </c>
      <c r="FJ1041" s="8">
        <v>29.99</v>
      </c>
      <c r="FK1041" s="7">
        <v>6</v>
      </c>
      <c r="FL1041" s="7">
        <v>11.135</v>
      </c>
      <c r="FM1041" s="2" t="s">
        <v>239</v>
      </c>
      <c r="FN1041" s="2" t="s">
        <v>223</v>
      </c>
      <c r="FO1041" s="2" t="s">
        <v>4508</v>
      </c>
      <c r="FP1041" s="2" t="s">
        <v>2967</v>
      </c>
      <c r="FQ1041" s="2" t="s">
        <v>238</v>
      </c>
      <c r="FR1041" s="2" t="s">
        <v>226</v>
      </c>
      <c r="FS1041" s="4">
        <v>1</v>
      </c>
      <c r="FT1041" s="8">
        <v>11.6</v>
      </c>
      <c r="FU1041" s="4"/>
      <c r="FV1041" s="8"/>
      <c r="FW1041" s="7"/>
      <c r="FX1041" s="7"/>
      <c r="FY1041" s="2" t="s">
        <v>239</v>
      </c>
      <c r="FZ1041" s="2" t="s">
        <v>223</v>
      </c>
      <c r="GA1041" s="2" t="s">
        <v>661</v>
      </c>
      <c r="GB1041" s="2" t="s">
        <v>669</v>
      </c>
      <c r="GC1041" s="2" t="s">
        <v>238</v>
      </c>
      <c r="GD1041" s="2" t="s">
        <v>226</v>
      </c>
      <c r="GE1041" s="4"/>
      <c r="GF1041" s="8"/>
      <c r="GG1041" s="4">
        <v>2</v>
      </c>
      <c r="GH1041" s="8">
        <v>55.56</v>
      </c>
      <c r="GI1041" s="7">
        <v>-1</v>
      </c>
      <c r="GJ1041" s="7">
        <v>-1</v>
      </c>
      <c r="GK1041" s="2" t="s">
        <v>1002</v>
      </c>
      <c r="GL1041" s="2" t="s">
        <v>237</v>
      </c>
      <c r="GM1041" s="2" t="s">
        <v>723</v>
      </c>
      <c r="GN1041" s="2" t="s">
        <v>4107</v>
      </c>
      <c r="GO1041" s="2" t="s">
        <v>238</v>
      </c>
      <c r="GP1041" s="2" t="s">
        <v>226</v>
      </c>
      <c r="GQ1041" s="4">
        <v>4</v>
      </c>
      <c r="GR1041" s="8">
        <v>107.56</v>
      </c>
      <c r="GS1041" s="4">
        <v>1</v>
      </c>
      <c r="GT1041" s="8">
        <v>26.89</v>
      </c>
      <c r="GU1041" s="7">
        <v>3</v>
      </c>
      <c r="GV1041" s="7">
        <v>3</v>
      </c>
      <c r="GW1041" s="2" t="s">
        <v>239</v>
      </c>
      <c r="GX1041" s="2" t="s">
        <v>223</v>
      </c>
      <c r="GY1041" s="2" t="s">
        <v>4508</v>
      </c>
      <c r="GZ1041" s="2" t="s">
        <v>1520</v>
      </c>
      <c r="HA1041" s="2" t="s">
        <v>238</v>
      </c>
      <c r="HB1041" s="2" t="s">
        <v>226</v>
      </c>
      <c r="HC1041" s="4">
        <v>9</v>
      </c>
      <c r="HD1041" s="8">
        <v>178.9</v>
      </c>
      <c r="HE1041" s="4">
        <v>25</v>
      </c>
      <c r="HF1041" s="8">
        <v>561.06</v>
      </c>
      <c r="HG1041" s="7">
        <v>-0.64</v>
      </c>
      <c r="HH1041" s="7">
        <v>-0.6811</v>
      </c>
      <c r="HI1041" s="2" t="s">
        <v>239</v>
      </c>
      <c r="HJ1041" s="2" t="s">
        <v>223</v>
      </c>
      <c r="HK1041" s="2" t="s">
        <v>416</v>
      </c>
      <c r="HL1041" s="2" t="s">
        <v>471</v>
      </c>
      <c r="HM1041" s="2" t="s">
        <v>238</v>
      </c>
      <c r="HN1041" s="2" t="s">
        <v>226</v>
      </c>
      <c r="HO1041" s="4"/>
      <c r="HP1041" s="8"/>
      <c r="HQ1041" s="4">
        <v>4</v>
      </c>
      <c r="HR1041" s="8">
        <v>105.84</v>
      </c>
      <c r="HS1041" s="7">
        <v>-1</v>
      </c>
      <c r="HT1041" s="7">
        <v>-1</v>
      </c>
      <c r="HU1041" s="2" t="s">
        <v>1002</v>
      </c>
      <c r="HV1041" s="2" t="s">
        <v>237</v>
      </c>
      <c r="HW1041" s="2" t="s">
        <v>528</v>
      </c>
      <c r="HX1041" s="2" t="s">
        <v>2568</v>
      </c>
      <c r="HY1041" s="2" t="s">
        <v>238</v>
      </c>
      <c r="HZ1041" s="2" t="s">
        <v>291</v>
      </c>
      <c r="IA1041" s="4"/>
      <c r="IB1041" s="8"/>
      <c r="IC1041" s="4"/>
      <c r="ID1041" s="8"/>
      <c r="IE1041" s="7"/>
      <c r="IF1041" s="7"/>
      <c r="IG1041" s="2" t="s">
        <v>252</v>
      </c>
      <c r="IH1041" s="2" t="s">
        <v>223</v>
      </c>
      <c r="II1041" s="2" t="s">
        <v>226</v>
      </c>
      <c r="IJ1041" s="2" t="s">
        <v>226</v>
      </c>
      <c r="IK1041" s="2" t="s">
        <v>238</v>
      </c>
      <c r="IL1041" s="2" t="s">
        <v>226</v>
      </c>
      <c r="IM1041" s="4"/>
      <c r="IN1041" s="8"/>
      <c r="IO1041" s="4"/>
      <c r="IP1041" s="8"/>
      <c r="IQ1041" s="7"/>
      <c r="IR1041" s="7"/>
      <c r="IS1041" s="2" t="s">
        <v>226</v>
      </c>
      <c r="IT1041" s="2" t="s">
        <v>226</v>
      </c>
      <c r="IU1041" s="2" t="s">
        <v>226</v>
      </c>
      <c r="IV1041" s="2" t="s">
        <v>226</v>
      </c>
      <c r="IW1041" s="2" t="s">
        <v>226</v>
      </c>
      <c r="IX1041" s="2" t="s">
        <v>226</v>
      </c>
      <c r="IY1041" s="4"/>
      <c r="IZ1041" s="8"/>
      <c r="JA1041" s="4"/>
      <c r="JB1041" s="8"/>
      <c r="JC1041" s="7"/>
      <c r="JD1041" s="7"/>
      <c r="JE1041" s="2" t="s">
        <v>448</v>
      </c>
      <c r="JF1041" s="2" t="s">
        <v>223</v>
      </c>
      <c r="JG1041" s="2" t="s">
        <v>226</v>
      </c>
      <c r="JH1041" s="2" t="s">
        <v>226</v>
      </c>
      <c r="JI1041" s="2" t="s">
        <v>238</v>
      </c>
      <c r="JJ1041" s="2" t="s">
        <v>226</v>
      </c>
      <c r="JK1041" s="4"/>
      <c r="JL1041" s="8"/>
      <c r="JM1041" s="4"/>
      <c r="JN1041" s="8"/>
      <c r="JO1041" s="7"/>
      <c r="JP1041" s="7"/>
      <c r="JQ1041" s="2" t="s">
        <v>252</v>
      </c>
      <c r="JR1041" s="2" t="s">
        <v>223</v>
      </c>
      <c r="JS1041" s="2" t="s">
        <v>226</v>
      </c>
      <c r="JT1041" s="2" t="s">
        <v>226</v>
      </c>
      <c r="JU1041" s="2" t="s">
        <v>238</v>
      </c>
      <c r="JV1041" s="2" t="s">
        <v>226</v>
      </c>
      <c r="JW1041" s="4"/>
      <c r="JX1041" s="8"/>
      <c r="JY1041" s="4"/>
      <c r="JZ1041" s="8"/>
      <c r="KA1041" s="7"/>
      <c r="KB1041" s="7"/>
      <c r="KC1041" s="2" t="s">
        <v>236</v>
      </c>
      <c r="KD1041" s="2" t="s">
        <v>223</v>
      </c>
      <c r="KE1041" s="2" t="s">
        <v>226</v>
      </c>
      <c r="KF1041" s="2" t="s">
        <v>226</v>
      </c>
      <c r="KG1041" s="2" t="s">
        <v>238</v>
      </c>
      <c r="KH1041" s="2" t="s">
        <v>226</v>
      </c>
      <c r="KI1041" s="4"/>
      <c r="KJ1041" s="8"/>
      <c r="KK1041" s="4"/>
      <c r="KL1041" s="8"/>
      <c r="KM1041" s="7"/>
      <c r="KN1041" s="7"/>
      <c r="KO1041" s="2" t="s">
        <v>236</v>
      </c>
      <c r="KP1041" s="2" t="s">
        <v>223</v>
      </c>
      <c r="KQ1041" s="2" t="s">
        <v>226</v>
      </c>
      <c r="KR1041" s="2" t="s">
        <v>226</v>
      </c>
      <c r="KS1041" s="2" t="s">
        <v>238</v>
      </c>
      <c r="KT1041" s="2" t="s">
        <v>226</v>
      </c>
      <c r="KU1041" s="4"/>
      <c r="KV1041" s="8"/>
      <c r="KW1041" s="4"/>
      <c r="KX1041" s="8"/>
      <c r="KY1041" s="7"/>
      <c r="KZ1041" s="7"/>
      <c r="LA1041" s="2" t="s">
        <v>252</v>
      </c>
      <c r="LB1041" s="2" t="s">
        <v>223</v>
      </c>
      <c r="LC1041" s="2" t="s">
        <v>226</v>
      </c>
      <c r="LD1041" s="2" t="s">
        <v>226</v>
      </c>
      <c r="LE1041" s="2" t="s">
        <v>238</v>
      </c>
      <c r="LF1041" s="2" t="s">
        <v>226</v>
      </c>
      <c r="LG1041" s="4"/>
      <c r="LH1041" s="8"/>
      <c r="LI1041" s="4"/>
      <c r="LJ1041" s="8"/>
      <c r="LK1041" s="7"/>
      <c r="LL1041" s="7"/>
      <c r="LM1041" s="2" t="s">
        <v>239</v>
      </c>
      <c r="LN1041" s="2" t="s">
        <v>223</v>
      </c>
      <c r="LO1041" s="2" t="s">
        <v>1758</v>
      </c>
      <c r="LP1041" s="2" t="s">
        <v>277</v>
      </c>
      <c r="LQ1041" s="2" t="s">
        <v>238</v>
      </c>
      <c r="LR1041" s="2" t="s">
        <v>226</v>
      </c>
      <c r="LS1041" s="4"/>
      <c r="LT1041" s="8"/>
      <c r="LU1041" s="4"/>
      <c r="LV1041" s="8"/>
      <c r="LW1041" s="7"/>
      <c r="LX1041" s="7"/>
      <c r="LY1041" s="2" t="s">
        <v>226</v>
      </c>
      <c r="LZ1041" s="2" t="s">
        <v>226</v>
      </c>
      <c r="MA1041" s="2" t="s">
        <v>226</v>
      </c>
      <c r="MB1041" s="2" t="s">
        <v>226</v>
      </c>
      <c r="MC1041" s="2" t="s">
        <v>226</v>
      </c>
      <c r="MD1041" s="2" t="s">
        <v>226</v>
      </c>
      <c r="ME1041" s="4"/>
      <c r="MF1041" s="8"/>
      <c r="MG1041" s="4"/>
      <c r="MH1041" s="8"/>
      <c r="MI1041" s="7"/>
      <c r="MJ1041" s="7"/>
      <c r="MK1041" s="2" t="s">
        <v>226</v>
      </c>
      <c r="ML1041" s="2" t="s">
        <v>226</v>
      </c>
      <c r="MM1041" s="2" t="s">
        <v>226</v>
      </c>
      <c r="MN1041" s="2" t="s">
        <v>226</v>
      </c>
      <c r="MO1041" s="2" t="s">
        <v>226</v>
      </c>
      <c r="MP1041" s="2" t="s">
        <v>226</v>
      </c>
      <c r="MQ1041" s="4"/>
      <c r="MR1041" s="8"/>
      <c r="MS1041" s="4"/>
      <c r="MT1041" s="8"/>
      <c r="MU1041" s="7"/>
      <c r="MV1041" s="7"/>
      <c r="MW1041" s="2" t="s">
        <v>236</v>
      </c>
      <c r="MX1041" s="2" t="s">
        <v>223</v>
      </c>
      <c r="MY1041" s="2" t="s">
        <v>226</v>
      </c>
      <c r="MZ1041" s="2" t="s">
        <v>226</v>
      </c>
      <c r="NA1041" s="2" t="s">
        <v>238</v>
      </c>
      <c r="NB1041" s="2" t="s">
        <v>226</v>
      </c>
      <c r="NC1041" s="4"/>
      <c r="ND1041" s="8"/>
      <c r="NE1041" s="4">
        <v>6</v>
      </c>
      <c r="NF1041" s="8">
        <v>164.28</v>
      </c>
      <c r="NG1041" s="7">
        <v>-1</v>
      </c>
      <c r="NH1041" s="7">
        <v>-1</v>
      </c>
      <c r="NI1041" s="2" t="s">
        <v>239</v>
      </c>
      <c r="NJ1041" s="2" t="s">
        <v>261</v>
      </c>
      <c r="NK1041" s="2" t="s">
        <v>4508</v>
      </c>
      <c r="NL1041" s="2" t="s">
        <v>322</v>
      </c>
      <c r="NM1041" s="2" t="s">
        <v>238</v>
      </c>
      <c r="NN1041" s="2" t="s">
        <v>226</v>
      </c>
      <c r="NO1041" s="4"/>
      <c r="NP1041" s="8"/>
      <c r="NQ1041" s="4">
        <v>1</v>
      </c>
      <c r="NR1041" s="8">
        <v>26.46</v>
      </c>
      <c r="NS1041" s="7">
        <v>-1</v>
      </c>
      <c r="NT1041" s="7">
        <v>-1</v>
      </c>
      <c r="NU1041" s="2" t="s">
        <v>239</v>
      </c>
      <c r="NV1041" s="2" t="s">
        <v>237</v>
      </c>
      <c r="NW1041" s="2" t="s">
        <v>520</v>
      </c>
      <c r="NX1041" s="2" t="s">
        <v>4298</v>
      </c>
      <c r="NY1041" s="2" t="s">
        <v>238</v>
      </c>
      <c r="NZ1041" s="2" t="s">
        <v>226</v>
      </c>
      <c r="OA1041" s="4"/>
      <c r="OB1041" s="8"/>
      <c r="OC1041" s="4"/>
      <c r="OD1041" s="8"/>
      <c r="OE1041" s="7"/>
      <c r="OF1041" s="7"/>
      <c r="OG1041" s="2" t="s">
        <v>239</v>
      </c>
      <c r="OH1041" s="2" t="s">
        <v>237</v>
      </c>
      <c r="OI1041" s="2" t="s">
        <v>671</v>
      </c>
      <c r="OJ1041" s="2" t="s">
        <v>226</v>
      </c>
      <c r="OK1041" s="2" t="s">
        <v>238</v>
      </c>
      <c r="OL1041" s="2" t="s">
        <v>226</v>
      </c>
      <c r="OM1041" s="4"/>
      <c r="ON1041" s="8"/>
      <c r="OO1041" s="4"/>
      <c r="OP1041" s="8"/>
      <c r="OQ1041" s="7"/>
      <c r="OR1041" s="7"/>
      <c r="OS1041" s="2" t="s">
        <v>252</v>
      </c>
      <c r="OT1041" s="2" t="s">
        <v>223</v>
      </c>
      <c r="OU1041" s="2" t="s">
        <v>226</v>
      </c>
      <c r="OV1041" s="2" t="s">
        <v>226</v>
      </c>
      <c r="OW1041" s="2" t="s">
        <v>238</v>
      </c>
      <c r="OX1041" s="2" t="s">
        <v>226</v>
      </c>
      <c r="OY1041" s="4"/>
      <c r="OZ1041" s="8"/>
      <c r="PA1041" s="4"/>
      <c r="PB1041" s="8"/>
      <c r="PC1041" s="7"/>
      <c r="PD1041" s="7"/>
      <c r="PE1041" s="2" t="s">
        <v>236</v>
      </c>
      <c r="PF1041" s="2" t="s">
        <v>223</v>
      </c>
      <c r="PG1041" s="2" t="s">
        <v>226</v>
      </c>
      <c r="PH1041" s="2" t="s">
        <v>226</v>
      </c>
      <c r="PI1041" s="2" t="s">
        <v>238</v>
      </c>
      <c r="PJ1041" s="2" t="s">
        <v>226</v>
      </c>
      <c r="PK1041" s="4"/>
      <c r="PL1041" s="8"/>
      <c r="PM1041" s="4"/>
      <c r="PN1041" s="8"/>
      <c r="PO1041" s="7"/>
      <c r="PP1041" s="7"/>
      <c r="PQ1041" s="2" t="s">
        <v>226</v>
      </c>
      <c r="PR1041" s="2" t="s">
        <v>226</v>
      </c>
      <c r="PS1041" s="2" t="s">
        <v>226</v>
      </c>
      <c r="PT1041" s="2" t="s">
        <v>226</v>
      </c>
      <c r="PU1041" s="2" t="s">
        <v>226</v>
      </c>
      <c r="PV1041" s="2" t="s">
        <v>226</v>
      </c>
      <c r="PW1041" s="4"/>
      <c r="PX1041" s="8"/>
      <c r="PY1041" s="4"/>
      <c r="PZ1041" s="8"/>
      <c r="QA1041" s="7"/>
      <c r="QB1041" s="7"/>
      <c r="QC1041" s="2" t="s">
        <v>266</v>
      </c>
      <c r="QD1041" s="2" t="s">
        <v>223</v>
      </c>
      <c r="QE1041" s="2" t="s">
        <v>226</v>
      </c>
      <c r="QF1041" s="2" t="s">
        <v>226</v>
      </c>
      <c r="QG1041" s="2" t="s">
        <v>238</v>
      </c>
      <c r="QH1041" s="2" t="s">
        <v>226</v>
      </c>
      <c r="QI1041" s="4"/>
      <c r="QJ1041" s="8"/>
      <c r="QK1041" s="4"/>
      <c r="QL1041" s="8"/>
      <c r="QM1041" s="7"/>
      <c r="QN1041" s="7"/>
      <c r="QO1041" s="2" t="s">
        <v>236</v>
      </c>
      <c r="QP1041" s="2" t="s">
        <v>237</v>
      </c>
      <c r="QQ1041" s="2" t="s">
        <v>226</v>
      </c>
      <c r="QR1041" s="2" t="s">
        <v>226</v>
      </c>
      <c r="QS1041" s="2" t="s">
        <v>238</v>
      </c>
      <c r="QT1041" s="2" t="s">
        <v>226</v>
      </c>
      <c r="QU1041" s="4"/>
      <c r="QV1041" s="8"/>
      <c r="QW1041" s="4"/>
      <c r="QX1041" s="8"/>
      <c r="QY1041" s="7"/>
      <c r="QZ1041" s="7"/>
      <c r="RA1041" s="2" t="s">
        <v>266</v>
      </c>
      <c r="RB1041" s="2" t="s">
        <v>223</v>
      </c>
      <c r="RC1041" s="2" t="s">
        <v>226</v>
      </c>
      <c r="RD1041" s="2" t="s">
        <v>226</v>
      </c>
      <c r="RE1041" s="2" t="s">
        <v>238</v>
      </c>
      <c r="RF1041" s="2" t="s">
        <v>226</v>
      </c>
      <c r="RG1041" s="4"/>
      <c r="RH1041" s="8"/>
      <c r="RI1041" s="4"/>
      <c r="RJ1041" s="8"/>
      <c r="RK1041" s="7"/>
      <c r="RL1041" s="7"/>
      <c r="RM1041" s="2" t="s">
        <v>226</v>
      </c>
      <c r="RN1041" s="2" t="s">
        <v>226</v>
      </c>
      <c r="RO1041" s="2" t="s">
        <v>226</v>
      </c>
      <c r="RP1041" s="2" t="s">
        <v>226</v>
      </c>
      <c r="RQ1041" s="2" t="s">
        <v>226</v>
      </c>
      <c r="RR1041" s="2" t="s">
        <v>226</v>
      </c>
      <c r="RS1041" s="4"/>
      <c r="RT1041" s="8"/>
      <c r="RU1041" s="4"/>
      <c r="RV1041" s="8"/>
      <c r="RW1041" s="7"/>
      <c r="RX1041" s="7"/>
      <c r="RY1041" s="2" t="s">
        <v>236</v>
      </c>
      <c r="RZ1041" s="2" t="s">
        <v>237</v>
      </c>
      <c r="SA1041" s="2" t="s">
        <v>226</v>
      </c>
      <c r="SB1041" s="2" t="s">
        <v>226</v>
      </c>
      <c r="SC1041" s="2" t="s">
        <v>238</v>
      </c>
      <c r="SD1041" s="2" t="s">
        <v>226</v>
      </c>
      <c r="SE1041" s="4">
        <v>122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>
        <v>200</v>
      </c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>
        <v>30</v>
      </c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</row>
    <row r="1042">
      <c r="A1042" s="2" t="s">
        <v>5872</v>
      </c>
      <c r="B1042" s="2" t="s">
        <v>577</v>
      </c>
      <c r="C1042" s="2" t="s">
        <v>5819</v>
      </c>
      <c r="D1042" s="2" t="s">
        <v>215</v>
      </c>
      <c r="E1042" s="2" t="s">
        <v>216</v>
      </c>
      <c r="F1042" s="2" t="s">
        <v>2410</v>
      </c>
      <c r="G1042" s="2" t="s">
        <v>5867</v>
      </c>
      <c r="H1042" s="2" t="s">
        <v>5868</v>
      </c>
      <c r="I1042" s="2" t="s">
        <v>5869</v>
      </c>
      <c r="J1042" s="2" t="s">
        <v>221</v>
      </c>
      <c r="K1042" s="2" t="s">
        <v>2130</v>
      </c>
      <c r="L1042" s="3">
        <v>31.5</v>
      </c>
      <c r="M1042" s="3">
        <v>33.08</v>
      </c>
      <c r="N1042" s="3">
        <v>69.99</v>
      </c>
      <c r="O1042" s="2" t="s">
        <v>223</v>
      </c>
      <c r="P1042" s="2" t="s">
        <v>224</v>
      </c>
      <c r="Q1042" s="2" t="s">
        <v>225</v>
      </c>
      <c r="R1042" s="2" t="s">
        <v>226</v>
      </c>
      <c r="S1042" s="2" t="s">
        <v>5870</v>
      </c>
      <c r="T1042" s="2" t="s">
        <v>969</v>
      </c>
      <c r="U1042" s="2" t="s">
        <v>371</v>
      </c>
      <c r="V1042" s="2" t="s">
        <v>2079</v>
      </c>
      <c r="W1042" s="2" t="s">
        <v>231</v>
      </c>
      <c r="X1042" s="2" t="s">
        <v>226</v>
      </c>
      <c r="Y1042" s="2" t="s">
        <v>4508</v>
      </c>
      <c r="Z1042" s="4">
        <v>165</v>
      </c>
      <c r="AA1042" s="4">
        <f>=ROUNDDOWN(20.625,0)</f>
      </c>
      <c r="AB1042" s="5">
        <v>8</v>
      </c>
      <c r="AC1042" s="2" t="s">
        <v>1163</v>
      </c>
      <c r="AD1042" s="4">
        <v>400</v>
      </c>
      <c r="AE1042" s="4">
        <v>520</v>
      </c>
      <c r="AF1042" s="6">
        <v>65</v>
      </c>
      <c r="AG1042" s="6"/>
      <c r="AH1042" s="7">
        <v>0.9643</v>
      </c>
      <c r="AI1042" s="4"/>
      <c r="AJ1042" s="4">
        <f>=ROUNDDOWN({0},0)</f>
      </c>
      <c r="AK1042" s="5"/>
      <c r="AL1042" s="2" t="s">
        <v>226</v>
      </c>
      <c r="AM1042" s="4"/>
      <c r="AN1042" s="4"/>
      <c r="AO1042" s="7">
        <v>0</v>
      </c>
      <c r="AP1042" s="4">
        <v>137</v>
      </c>
      <c r="AQ1042" s="8">
        <v>5166.44</v>
      </c>
      <c r="AR1042" s="4">
        <v>158</v>
      </c>
      <c r="AS1042" s="8">
        <v>5181.18</v>
      </c>
      <c r="AT1042" s="7">
        <v>-0.1329</v>
      </c>
      <c r="AU1042" s="7">
        <v>-0.0028</v>
      </c>
      <c r="AV1042" s="4" t="s">
        <v>226</v>
      </c>
      <c r="AW1042" s="8" t="s">
        <v>226</v>
      </c>
      <c r="AX1042" s="4" t="s">
        <v>226</v>
      </c>
      <c r="AY1042" s="8" t="s">
        <v>226</v>
      </c>
      <c r="AZ1042" s="7" t="s">
        <v>226</v>
      </c>
      <c r="BA1042" s="7" t="s">
        <v>226</v>
      </c>
      <c r="BB1042" s="7">
        <v>0.6258</v>
      </c>
      <c r="BC1042" s="4" t="s">
        <v>226</v>
      </c>
      <c r="BD1042" s="8" t="s">
        <v>226</v>
      </c>
      <c r="BE1042" s="4" t="s">
        <v>226</v>
      </c>
      <c r="BF1042" s="8" t="s">
        <v>226</v>
      </c>
      <c r="BG1042" s="7" t="s">
        <v>226</v>
      </c>
      <c r="BH1042" s="7" t="s">
        <v>226</v>
      </c>
      <c r="BI1042" s="7" t="s">
        <v>226</v>
      </c>
      <c r="BJ1042" s="4">
        <v>137</v>
      </c>
      <c r="BK1042" s="8">
        <v>5166.44</v>
      </c>
      <c r="BL1042" s="2" t="s">
        <v>5873</v>
      </c>
      <c r="BM1042" s="7">
        <v>1</v>
      </c>
      <c r="BN1042" s="7">
        <v>1</v>
      </c>
      <c r="BO1042" s="4">
        <v>12</v>
      </c>
      <c r="BP1042" s="8">
        <v>434.64</v>
      </c>
      <c r="BQ1042" s="4"/>
      <c r="BR1042" s="8"/>
      <c r="BS1042" s="7"/>
      <c r="BT1042" s="7"/>
      <c r="BU1042" s="2" t="s">
        <v>239</v>
      </c>
      <c r="BV1042" s="2" t="s">
        <v>223</v>
      </c>
      <c r="BW1042" s="2" t="s">
        <v>226</v>
      </c>
      <c r="BX1042" s="2" t="s">
        <v>226</v>
      </c>
      <c r="BY1042" s="2" t="s">
        <v>238</v>
      </c>
      <c r="BZ1042" s="2" t="s">
        <v>226</v>
      </c>
      <c r="CA1042" s="4">
        <v>36</v>
      </c>
      <c r="CB1042" s="8">
        <v>1158.84</v>
      </c>
      <c r="CC1042" s="4">
        <v>32</v>
      </c>
      <c r="CD1042" s="8">
        <v>1030.08</v>
      </c>
      <c r="CE1042" s="7">
        <v>0.125</v>
      </c>
      <c r="CF1042" s="7">
        <v>0.125</v>
      </c>
      <c r="CG1042" s="2" t="s">
        <v>239</v>
      </c>
      <c r="CH1042" s="2" t="s">
        <v>223</v>
      </c>
      <c r="CI1042" s="2" t="s">
        <v>4096</v>
      </c>
      <c r="CJ1042" s="2" t="s">
        <v>3479</v>
      </c>
      <c r="CK1042" s="2" t="s">
        <v>238</v>
      </c>
      <c r="CL1042" s="2" t="s">
        <v>226</v>
      </c>
      <c r="CM1042" s="4">
        <v>27</v>
      </c>
      <c r="CN1042" s="8">
        <v>938.79</v>
      </c>
      <c r="CO1042" s="4">
        <v>11</v>
      </c>
      <c r="CP1042" s="8">
        <v>382.47</v>
      </c>
      <c r="CQ1042" s="7">
        <v>1.4545</v>
      </c>
      <c r="CR1042" s="7">
        <v>1.4545</v>
      </c>
      <c r="CS1042" s="2" t="s">
        <v>239</v>
      </c>
      <c r="CT1042" s="2" t="s">
        <v>223</v>
      </c>
      <c r="CU1042" s="2" t="s">
        <v>4508</v>
      </c>
      <c r="CV1042" s="2" t="s">
        <v>3021</v>
      </c>
      <c r="CW1042" s="2" t="s">
        <v>238</v>
      </c>
      <c r="CX1042" s="2" t="s">
        <v>226</v>
      </c>
      <c r="CY1042" s="4">
        <v>10</v>
      </c>
      <c r="CZ1042" s="8">
        <v>356.9</v>
      </c>
      <c r="DA1042" s="4">
        <v>12</v>
      </c>
      <c r="DB1042" s="8">
        <v>428.28</v>
      </c>
      <c r="DC1042" s="7">
        <v>-0.1667</v>
      </c>
      <c r="DD1042" s="7">
        <v>-0.1667</v>
      </c>
      <c r="DE1042" s="2" t="s">
        <v>239</v>
      </c>
      <c r="DF1042" s="2" t="s">
        <v>223</v>
      </c>
      <c r="DG1042" s="2" t="s">
        <v>654</v>
      </c>
      <c r="DH1042" s="2" t="s">
        <v>305</v>
      </c>
      <c r="DI1042" s="2" t="s">
        <v>238</v>
      </c>
      <c r="DJ1042" s="2" t="s">
        <v>226</v>
      </c>
      <c r="DK1042" s="4">
        <v>8</v>
      </c>
      <c r="DL1042" s="8">
        <v>242.7</v>
      </c>
      <c r="DM1042" s="4">
        <v>2</v>
      </c>
      <c r="DN1042" s="8">
        <v>55.12</v>
      </c>
      <c r="DO1042" s="7">
        <v>3</v>
      </c>
      <c r="DP1042" s="7">
        <v>3.4031</v>
      </c>
      <c r="DQ1042" s="2" t="s">
        <v>239</v>
      </c>
      <c r="DR1042" s="2" t="s">
        <v>223</v>
      </c>
      <c r="DS1042" s="2" t="s">
        <v>3479</v>
      </c>
      <c r="DT1042" s="2" t="s">
        <v>4193</v>
      </c>
      <c r="DU1042" s="2" t="s">
        <v>238</v>
      </c>
      <c r="DV1042" s="2" t="s">
        <v>226</v>
      </c>
      <c r="DW1042" s="4">
        <v>7</v>
      </c>
      <c r="DX1042" s="8">
        <v>230.16</v>
      </c>
      <c r="DY1042" s="4">
        <v>6</v>
      </c>
      <c r="DZ1042" s="8">
        <v>197.28</v>
      </c>
      <c r="EA1042" s="7">
        <v>0.1667</v>
      </c>
      <c r="EB1042" s="7">
        <v>0.1667</v>
      </c>
      <c r="EC1042" s="2" t="s">
        <v>239</v>
      </c>
      <c r="ED1042" s="2" t="s">
        <v>223</v>
      </c>
      <c r="EE1042" s="2" t="s">
        <v>4508</v>
      </c>
      <c r="EF1042" s="2" t="s">
        <v>1182</v>
      </c>
      <c r="EG1042" s="2" t="s">
        <v>238</v>
      </c>
      <c r="EH1042" s="2" t="s">
        <v>226</v>
      </c>
      <c r="EI1042" s="4">
        <v>5</v>
      </c>
      <c r="EJ1042" s="8">
        <v>167.1</v>
      </c>
      <c r="EK1042" s="4">
        <v>53</v>
      </c>
      <c r="EL1042" s="8">
        <v>1771.26</v>
      </c>
      <c r="EM1042" s="7">
        <v>-0.9057</v>
      </c>
      <c r="EN1042" s="7">
        <v>-0.9057</v>
      </c>
      <c r="EO1042" s="2" t="s">
        <v>239</v>
      </c>
      <c r="EP1042" s="2" t="s">
        <v>223</v>
      </c>
      <c r="EQ1042" s="2" t="s">
        <v>4508</v>
      </c>
      <c r="ER1042" s="2" t="s">
        <v>1988</v>
      </c>
      <c r="ES1042" s="2" t="s">
        <v>238</v>
      </c>
      <c r="ET1042" s="2" t="s">
        <v>226</v>
      </c>
      <c r="EU1042" s="4">
        <v>1</v>
      </c>
      <c r="EV1042" s="8">
        <v>44.09</v>
      </c>
      <c r="EW1042" s="4">
        <v>4</v>
      </c>
      <c r="EX1042" s="8">
        <v>132.28</v>
      </c>
      <c r="EY1042" s="7">
        <v>-0.75</v>
      </c>
      <c r="EZ1042" s="7">
        <v>-0.6667</v>
      </c>
      <c r="FA1042" s="2" t="s">
        <v>239</v>
      </c>
      <c r="FB1042" s="2" t="s">
        <v>223</v>
      </c>
      <c r="FC1042" s="2" t="s">
        <v>3412</v>
      </c>
      <c r="FD1042" s="2" t="s">
        <v>4216</v>
      </c>
      <c r="FE1042" s="2" t="s">
        <v>238</v>
      </c>
      <c r="FF1042" s="2" t="s">
        <v>226</v>
      </c>
      <c r="FG1042" s="4">
        <v>21</v>
      </c>
      <c r="FH1042" s="8">
        <v>1259.79</v>
      </c>
      <c r="FI1042" s="4"/>
      <c r="FJ1042" s="8"/>
      <c r="FK1042" s="7"/>
      <c r="FL1042" s="7"/>
      <c r="FM1042" s="2" t="s">
        <v>239</v>
      </c>
      <c r="FN1042" s="2" t="s">
        <v>223</v>
      </c>
      <c r="FO1042" s="2" t="s">
        <v>4508</v>
      </c>
      <c r="FP1042" s="2" t="s">
        <v>814</v>
      </c>
      <c r="FQ1042" s="2" t="s">
        <v>238</v>
      </c>
      <c r="FR1042" s="2" t="s">
        <v>226</v>
      </c>
      <c r="FS1042" s="4">
        <v>1</v>
      </c>
      <c r="FT1042" s="8">
        <v>51.99</v>
      </c>
      <c r="FU1042" s="4"/>
      <c r="FV1042" s="8"/>
      <c r="FW1042" s="7"/>
      <c r="FX1042" s="7"/>
      <c r="FY1042" s="2" t="s">
        <v>239</v>
      </c>
      <c r="FZ1042" s="2" t="s">
        <v>223</v>
      </c>
      <c r="GA1042" s="2" t="s">
        <v>661</v>
      </c>
      <c r="GB1042" s="2" t="s">
        <v>1149</v>
      </c>
      <c r="GC1042" s="2" t="s">
        <v>238</v>
      </c>
      <c r="GD1042" s="2" t="s">
        <v>226</v>
      </c>
      <c r="GE1042" s="4"/>
      <c r="GF1042" s="8"/>
      <c r="GG1042" s="4"/>
      <c r="GH1042" s="8"/>
      <c r="GI1042" s="7"/>
      <c r="GJ1042" s="7"/>
      <c r="GK1042" s="2" t="s">
        <v>1002</v>
      </c>
      <c r="GL1042" s="2" t="s">
        <v>237</v>
      </c>
      <c r="GM1042" s="2" t="s">
        <v>1777</v>
      </c>
      <c r="GN1042" s="2" t="s">
        <v>1268</v>
      </c>
      <c r="GO1042" s="2" t="s">
        <v>238</v>
      </c>
      <c r="GP1042" s="2" t="s">
        <v>226</v>
      </c>
      <c r="GQ1042" s="4">
        <v>2</v>
      </c>
      <c r="GR1042" s="8">
        <v>65.76</v>
      </c>
      <c r="GS1042" s="4">
        <v>5</v>
      </c>
      <c r="GT1042" s="8">
        <v>164.4</v>
      </c>
      <c r="GU1042" s="7">
        <v>-0.6</v>
      </c>
      <c r="GV1042" s="7">
        <v>-0.6</v>
      </c>
      <c r="GW1042" s="2" t="s">
        <v>239</v>
      </c>
      <c r="GX1042" s="2" t="s">
        <v>223</v>
      </c>
      <c r="GY1042" s="2" t="s">
        <v>4508</v>
      </c>
      <c r="GZ1042" s="2" t="s">
        <v>4096</v>
      </c>
      <c r="HA1042" s="2" t="s">
        <v>238</v>
      </c>
      <c r="HB1042" s="2" t="s">
        <v>226</v>
      </c>
      <c r="HC1042" s="4">
        <v>7</v>
      </c>
      <c r="HD1042" s="8">
        <v>215.68</v>
      </c>
      <c r="HE1042" s="4">
        <v>22</v>
      </c>
      <c r="HF1042" s="8">
        <v>652.86</v>
      </c>
      <c r="HG1042" s="7">
        <v>-0.6818</v>
      </c>
      <c r="HH1042" s="7">
        <v>-0.6696</v>
      </c>
      <c r="HI1042" s="2" t="s">
        <v>239</v>
      </c>
      <c r="HJ1042" s="2" t="s">
        <v>223</v>
      </c>
      <c r="HK1042" s="2" t="s">
        <v>416</v>
      </c>
      <c r="HL1042" s="2" t="s">
        <v>897</v>
      </c>
      <c r="HM1042" s="2" t="s">
        <v>238</v>
      </c>
      <c r="HN1042" s="2" t="s">
        <v>226</v>
      </c>
      <c r="HO1042" s="4"/>
      <c r="HP1042" s="8"/>
      <c r="HQ1042" s="4">
        <v>6</v>
      </c>
      <c r="HR1042" s="8">
        <v>198.48</v>
      </c>
      <c r="HS1042" s="7">
        <v>-1</v>
      </c>
      <c r="HT1042" s="7">
        <v>-1</v>
      </c>
      <c r="HU1042" s="2" t="s">
        <v>1002</v>
      </c>
      <c r="HV1042" s="2" t="s">
        <v>237</v>
      </c>
      <c r="HW1042" s="2" t="s">
        <v>528</v>
      </c>
      <c r="HX1042" s="2" t="s">
        <v>664</v>
      </c>
      <c r="HY1042" s="2" t="s">
        <v>238</v>
      </c>
      <c r="HZ1042" s="2" t="s">
        <v>291</v>
      </c>
      <c r="IA1042" s="4"/>
      <c r="IB1042" s="8"/>
      <c r="IC1042" s="4"/>
      <c r="ID1042" s="8"/>
      <c r="IE1042" s="7"/>
      <c r="IF1042" s="7"/>
      <c r="IG1042" s="2" t="s">
        <v>252</v>
      </c>
      <c r="IH1042" s="2" t="s">
        <v>223</v>
      </c>
      <c r="II1042" s="2" t="s">
        <v>226</v>
      </c>
      <c r="IJ1042" s="2" t="s">
        <v>226</v>
      </c>
      <c r="IK1042" s="2" t="s">
        <v>238</v>
      </c>
      <c r="IL1042" s="2" t="s">
        <v>226</v>
      </c>
      <c r="IM1042" s="4"/>
      <c r="IN1042" s="8"/>
      <c r="IO1042" s="4"/>
      <c r="IP1042" s="8"/>
      <c r="IQ1042" s="7"/>
      <c r="IR1042" s="7"/>
      <c r="IS1042" s="2" t="s">
        <v>226</v>
      </c>
      <c r="IT1042" s="2" t="s">
        <v>226</v>
      </c>
      <c r="IU1042" s="2" t="s">
        <v>226</v>
      </c>
      <c r="IV1042" s="2" t="s">
        <v>226</v>
      </c>
      <c r="IW1042" s="2" t="s">
        <v>226</v>
      </c>
      <c r="IX1042" s="2" t="s">
        <v>226</v>
      </c>
      <c r="IY1042" s="4"/>
      <c r="IZ1042" s="8"/>
      <c r="JA1042" s="4"/>
      <c r="JB1042" s="8"/>
      <c r="JC1042" s="7"/>
      <c r="JD1042" s="7"/>
      <c r="JE1042" s="2" t="s">
        <v>448</v>
      </c>
      <c r="JF1042" s="2" t="s">
        <v>223</v>
      </c>
      <c r="JG1042" s="2" t="s">
        <v>226</v>
      </c>
      <c r="JH1042" s="2" t="s">
        <v>226</v>
      </c>
      <c r="JI1042" s="2" t="s">
        <v>238</v>
      </c>
      <c r="JJ1042" s="2" t="s">
        <v>226</v>
      </c>
      <c r="JK1042" s="4"/>
      <c r="JL1042" s="8"/>
      <c r="JM1042" s="4"/>
      <c r="JN1042" s="8"/>
      <c r="JO1042" s="7"/>
      <c r="JP1042" s="7"/>
      <c r="JQ1042" s="2" t="s">
        <v>252</v>
      </c>
      <c r="JR1042" s="2" t="s">
        <v>223</v>
      </c>
      <c r="JS1042" s="2" t="s">
        <v>226</v>
      </c>
      <c r="JT1042" s="2" t="s">
        <v>226</v>
      </c>
      <c r="JU1042" s="2" t="s">
        <v>238</v>
      </c>
      <c r="JV1042" s="2" t="s">
        <v>226</v>
      </c>
      <c r="JW1042" s="4"/>
      <c r="JX1042" s="8"/>
      <c r="JY1042" s="4"/>
      <c r="JZ1042" s="8"/>
      <c r="KA1042" s="7"/>
      <c r="KB1042" s="7"/>
      <c r="KC1042" s="2" t="s">
        <v>236</v>
      </c>
      <c r="KD1042" s="2" t="s">
        <v>223</v>
      </c>
      <c r="KE1042" s="2" t="s">
        <v>226</v>
      </c>
      <c r="KF1042" s="2" t="s">
        <v>226</v>
      </c>
      <c r="KG1042" s="2" t="s">
        <v>238</v>
      </c>
      <c r="KH1042" s="2" t="s">
        <v>226</v>
      </c>
      <c r="KI1042" s="4"/>
      <c r="KJ1042" s="8"/>
      <c r="KK1042" s="4"/>
      <c r="KL1042" s="8"/>
      <c r="KM1042" s="7"/>
      <c r="KN1042" s="7"/>
      <c r="KO1042" s="2" t="s">
        <v>236</v>
      </c>
      <c r="KP1042" s="2" t="s">
        <v>223</v>
      </c>
      <c r="KQ1042" s="2" t="s">
        <v>226</v>
      </c>
      <c r="KR1042" s="2" t="s">
        <v>226</v>
      </c>
      <c r="KS1042" s="2" t="s">
        <v>238</v>
      </c>
      <c r="KT1042" s="2" t="s">
        <v>226</v>
      </c>
      <c r="KU1042" s="4"/>
      <c r="KV1042" s="8"/>
      <c r="KW1042" s="4"/>
      <c r="KX1042" s="8"/>
      <c r="KY1042" s="7"/>
      <c r="KZ1042" s="7"/>
      <c r="LA1042" s="2" t="s">
        <v>252</v>
      </c>
      <c r="LB1042" s="2" t="s">
        <v>223</v>
      </c>
      <c r="LC1042" s="2" t="s">
        <v>226</v>
      </c>
      <c r="LD1042" s="2" t="s">
        <v>226</v>
      </c>
      <c r="LE1042" s="2" t="s">
        <v>238</v>
      </c>
      <c r="LF1042" s="2" t="s">
        <v>226</v>
      </c>
      <c r="LG1042" s="4"/>
      <c r="LH1042" s="8"/>
      <c r="LI1042" s="4"/>
      <c r="LJ1042" s="8"/>
      <c r="LK1042" s="7"/>
      <c r="LL1042" s="7"/>
      <c r="LM1042" s="2" t="s">
        <v>239</v>
      </c>
      <c r="LN1042" s="2" t="s">
        <v>223</v>
      </c>
      <c r="LO1042" s="2" t="s">
        <v>321</v>
      </c>
      <c r="LP1042" s="2" t="s">
        <v>638</v>
      </c>
      <c r="LQ1042" s="2" t="s">
        <v>238</v>
      </c>
      <c r="LR1042" s="2" t="s">
        <v>226</v>
      </c>
      <c r="LS1042" s="4"/>
      <c r="LT1042" s="8"/>
      <c r="LU1042" s="4"/>
      <c r="LV1042" s="8"/>
      <c r="LW1042" s="7"/>
      <c r="LX1042" s="7"/>
      <c r="LY1042" s="2" t="s">
        <v>226</v>
      </c>
      <c r="LZ1042" s="2" t="s">
        <v>226</v>
      </c>
      <c r="MA1042" s="2" t="s">
        <v>226</v>
      </c>
      <c r="MB1042" s="2" t="s">
        <v>226</v>
      </c>
      <c r="MC1042" s="2" t="s">
        <v>226</v>
      </c>
      <c r="MD1042" s="2" t="s">
        <v>226</v>
      </c>
      <c r="ME1042" s="4"/>
      <c r="MF1042" s="8"/>
      <c r="MG1042" s="4"/>
      <c r="MH1042" s="8"/>
      <c r="MI1042" s="7"/>
      <c r="MJ1042" s="7"/>
      <c r="MK1042" s="2" t="s">
        <v>226</v>
      </c>
      <c r="ML1042" s="2" t="s">
        <v>226</v>
      </c>
      <c r="MM1042" s="2" t="s">
        <v>226</v>
      </c>
      <c r="MN1042" s="2" t="s">
        <v>226</v>
      </c>
      <c r="MO1042" s="2" t="s">
        <v>226</v>
      </c>
      <c r="MP1042" s="2" t="s">
        <v>226</v>
      </c>
      <c r="MQ1042" s="4"/>
      <c r="MR1042" s="8"/>
      <c r="MS1042" s="4"/>
      <c r="MT1042" s="8"/>
      <c r="MU1042" s="7"/>
      <c r="MV1042" s="7"/>
      <c r="MW1042" s="2" t="s">
        <v>236</v>
      </c>
      <c r="MX1042" s="2" t="s">
        <v>223</v>
      </c>
      <c r="MY1042" s="2" t="s">
        <v>226</v>
      </c>
      <c r="MZ1042" s="2" t="s">
        <v>226</v>
      </c>
      <c r="NA1042" s="2" t="s">
        <v>238</v>
      </c>
      <c r="NB1042" s="2" t="s">
        <v>226</v>
      </c>
      <c r="NC1042" s="4"/>
      <c r="ND1042" s="8"/>
      <c r="NE1042" s="4">
        <v>3</v>
      </c>
      <c r="NF1042" s="8">
        <v>102.51</v>
      </c>
      <c r="NG1042" s="7">
        <v>-1</v>
      </c>
      <c r="NH1042" s="7">
        <v>-1</v>
      </c>
      <c r="NI1042" s="2" t="s">
        <v>239</v>
      </c>
      <c r="NJ1042" s="2" t="s">
        <v>261</v>
      </c>
      <c r="NK1042" s="2" t="s">
        <v>4508</v>
      </c>
      <c r="NL1042" s="2" t="s">
        <v>272</v>
      </c>
      <c r="NM1042" s="2" t="s">
        <v>238</v>
      </c>
      <c r="NN1042" s="2" t="s">
        <v>226</v>
      </c>
      <c r="NO1042" s="4"/>
      <c r="NP1042" s="8"/>
      <c r="NQ1042" s="4">
        <v>2</v>
      </c>
      <c r="NR1042" s="8">
        <v>66.16</v>
      </c>
      <c r="NS1042" s="7">
        <v>-1</v>
      </c>
      <c r="NT1042" s="7">
        <v>-1</v>
      </c>
      <c r="NU1042" s="2" t="s">
        <v>239</v>
      </c>
      <c r="NV1042" s="2" t="s">
        <v>237</v>
      </c>
      <c r="NW1042" s="2" t="s">
        <v>520</v>
      </c>
      <c r="NX1042" s="2" t="s">
        <v>1736</v>
      </c>
      <c r="NY1042" s="2" t="s">
        <v>238</v>
      </c>
      <c r="NZ1042" s="2" t="s">
        <v>226</v>
      </c>
      <c r="OA1042" s="4"/>
      <c r="OB1042" s="8"/>
      <c r="OC1042" s="4"/>
      <c r="OD1042" s="8"/>
      <c r="OE1042" s="7"/>
      <c r="OF1042" s="7"/>
      <c r="OG1042" s="2" t="s">
        <v>239</v>
      </c>
      <c r="OH1042" s="2" t="s">
        <v>237</v>
      </c>
      <c r="OI1042" s="2" t="s">
        <v>671</v>
      </c>
      <c r="OJ1042" s="2" t="s">
        <v>226</v>
      </c>
      <c r="OK1042" s="2" t="s">
        <v>238</v>
      </c>
      <c r="OL1042" s="2" t="s">
        <v>226</v>
      </c>
      <c r="OM1042" s="4"/>
      <c r="ON1042" s="8"/>
      <c r="OO1042" s="4"/>
      <c r="OP1042" s="8"/>
      <c r="OQ1042" s="7"/>
      <c r="OR1042" s="7"/>
      <c r="OS1042" s="2" t="s">
        <v>252</v>
      </c>
      <c r="OT1042" s="2" t="s">
        <v>223</v>
      </c>
      <c r="OU1042" s="2" t="s">
        <v>226</v>
      </c>
      <c r="OV1042" s="2" t="s">
        <v>226</v>
      </c>
      <c r="OW1042" s="2" t="s">
        <v>238</v>
      </c>
      <c r="OX1042" s="2" t="s">
        <v>226</v>
      </c>
      <c r="OY1042" s="4"/>
      <c r="OZ1042" s="8"/>
      <c r="PA1042" s="4"/>
      <c r="PB1042" s="8"/>
      <c r="PC1042" s="7"/>
      <c r="PD1042" s="7"/>
      <c r="PE1042" s="2" t="s">
        <v>236</v>
      </c>
      <c r="PF1042" s="2" t="s">
        <v>223</v>
      </c>
      <c r="PG1042" s="2" t="s">
        <v>226</v>
      </c>
      <c r="PH1042" s="2" t="s">
        <v>226</v>
      </c>
      <c r="PI1042" s="2" t="s">
        <v>238</v>
      </c>
      <c r="PJ1042" s="2" t="s">
        <v>226</v>
      </c>
      <c r="PK1042" s="4"/>
      <c r="PL1042" s="8"/>
      <c r="PM1042" s="4"/>
      <c r="PN1042" s="8"/>
      <c r="PO1042" s="7"/>
      <c r="PP1042" s="7"/>
      <c r="PQ1042" s="2" t="s">
        <v>226</v>
      </c>
      <c r="PR1042" s="2" t="s">
        <v>226</v>
      </c>
      <c r="PS1042" s="2" t="s">
        <v>226</v>
      </c>
      <c r="PT1042" s="2" t="s">
        <v>226</v>
      </c>
      <c r="PU1042" s="2" t="s">
        <v>226</v>
      </c>
      <c r="PV1042" s="2" t="s">
        <v>226</v>
      </c>
      <c r="PW1042" s="4"/>
      <c r="PX1042" s="8"/>
      <c r="PY1042" s="4"/>
      <c r="PZ1042" s="8"/>
      <c r="QA1042" s="7"/>
      <c r="QB1042" s="7"/>
      <c r="QC1042" s="2" t="s">
        <v>266</v>
      </c>
      <c r="QD1042" s="2" t="s">
        <v>223</v>
      </c>
      <c r="QE1042" s="2" t="s">
        <v>226</v>
      </c>
      <c r="QF1042" s="2" t="s">
        <v>226</v>
      </c>
      <c r="QG1042" s="2" t="s">
        <v>238</v>
      </c>
      <c r="QH1042" s="2" t="s">
        <v>226</v>
      </c>
      <c r="QI1042" s="4"/>
      <c r="QJ1042" s="8"/>
      <c r="QK1042" s="4"/>
      <c r="QL1042" s="8"/>
      <c r="QM1042" s="7"/>
      <c r="QN1042" s="7"/>
      <c r="QO1042" s="2" t="s">
        <v>236</v>
      </c>
      <c r="QP1042" s="2" t="s">
        <v>237</v>
      </c>
      <c r="QQ1042" s="2" t="s">
        <v>226</v>
      </c>
      <c r="QR1042" s="2" t="s">
        <v>226</v>
      </c>
      <c r="QS1042" s="2" t="s">
        <v>238</v>
      </c>
      <c r="QT1042" s="2" t="s">
        <v>226</v>
      </c>
      <c r="QU1042" s="4"/>
      <c r="QV1042" s="8"/>
      <c r="QW1042" s="4"/>
      <c r="QX1042" s="8"/>
      <c r="QY1042" s="7"/>
      <c r="QZ1042" s="7"/>
      <c r="RA1042" s="2" t="s">
        <v>266</v>
      </c>
      <c r="RB1042" s="2" t="s">
        <v>223</v>
      </c>
      <c r="RC1042" s="2" t="s">
        <v>226</v>
      </c>
      <c r="RD1042" s="2" t="s">
        <v>226</v>
      </c>
      <c r="RE1042" s="2" t="s">
        <v>238</v>
      </c>
      <c r="RF1042" s="2" t="s">
        <v>226</v>
      </c>
      <c r="RG1042" s="4"/>
      <c r="RH1042" s="8"/>
      <c r="RI1042" s="4"/>
      <c r="RJ1042" s="8"/>
      <c r="RK1042" s="7"/>
      <c r="RL1042" s="7"/>
      <c r="RM1042" s="2" t="s">
        <v>226</v>
      </c>
      <c r="RN1042" s="2" t="s">
        <v>226</v>
      </c>
      <c r="RO1042" s="2" t="s">
        <v>226</v>
      </c>
      <c r="RP1042" s="2" t="s">
        <v>226</v>
      </c>
      <c r="RQ1042" s="2" t="s">
        <v>226</v>
      </c>
      <c r="RR1042" s="2" t="s">
        <v>226</v>
      </c>
      <c r="RS1042" s="4"/>
      <c r="RT1042" s="8"/>
      <c r="RU1042" s="4"/>
      <c r="RV1042" s="8"/>
      <c r="RW1042" s="7"/>
      <c r="RX1042" s="7"/>
      <c r="RY1042" s="2" t="s">
        <v>236</v>
      </c>
      <c r="RZ1042" s="2" t="s">
        <v>237</v>
      </c>
      <c r="SA1042" s="2" t="s">
        <v>226</v>
      </c>
      <c r="SB1042" s="2" t="s">
        <v>226</v>
      </c>
      <c r="SC1042" s="2" t="s">
        <v>238</v>
      </c>
      <c r="SD1042" s="2" t="s">
        <v>226</v>
      </c>
      <c r="SE1042" s="4">
        <v>165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>
        <v>400</v>
      </c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>
        <v>120</v>
      </c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</row>
    <row r="1043">
      <c r="A1043" s="2" t="s">
        <v>5874</v>
      </c>
      <c r="B1043" s="2" t="s">
        <v>577</v>
      </c>
      <c r="C1043" s="2" t="s">
        <v>5819</v>
      </c>
      <c r="D1043" s="2" t="s">
        <v>215</v>
      </c>
      <c r="E1043" s="2" t="s">
        <v>216</v>
      </c>
      <c r="F1043" s="2" t="s">
        <v>5875</v>
      </c>
      <c r="G1043" s="2" t="s">
        <v>2994</v>
      </c>
      <c r="H1043" s="2" t="s">
        <v>4347</v>
      </c>
      <c r="I1043" s="2" t="s">
        <v>5876</v>
      </c>
      <c r="J1043" s="2" t="s">
        <v>437</v>
      </c>
      <c r="K1043" s="2" t="s">
        <v>1283</v>
      </c>
      <c r="L1043" s="3">
        <v>38.4</v>
      </c>
      <c r="M1043" s="3">
        <v>40.32</v>
      </c>
      <c r="N1043" s="3">
        <v>79.99</v>
      </c>
      <c r="O1043" s="2" t="s">
        <v>223</v>
      </c>
      <c r="P1043" s="2" t="s">
        <v>224</v>
      </c>
      <c r="Q1043" s="2" t="s">
        <v>225</v>
      </c>
      <c r="R1043" s="2" t="s">
        <v>226</v>
      </c>
      <c r="S1043" s="2" t="s">
        <v>5877</v>
      </c>
      <c r="T1043" s="2" t="s">
        <v>4672</v>
      </c>
      <c r="U1043" s="2" t="s">
        <v>489</v>
      </c>
      <c r="V1043" s="2" t="s">
        <v>4460</v>
      </c>
      <c r="W1043" s="2" t="s">
        <v>231</v>
      </c>
      <c r="X1043" s="2" t="s">
        <v>971</v>
      </c>
      <c r="Y1043" s="2" t="s">
        <v>1048</v>
      </c>
      <c r="Z1043" s="4">
        <v>159</v>
      </c>
      <c r="AA1043" s="4">
        <f>=ROUNDDOWN(22.7142857142857,0)</f>
      </c>
      <c r="AB1043" s="5">
        <v>7</v>
      </c>
      <c r="AC1043" s="2" t="s">
        <v>678</v>
      </c>
      <c r="AD1043" s="4">
        <v>180</v>
      </c>
      <c r="AE1043" s="4">
        <v>180</v>
      </c>
      <c r="AF1043" s="6">
        <v>65</v>
      </c>
      <c r="AG1043" s="6"/>
      <c r="AH1043" s="7">
        <v>0.5714</v>
      </c>
      <c r="AI1043" s="4"/>
      <c r="AJ1043" s="4">
        <f>=ROUNDDOWN({0},0)</f>
      </c>
      <c r="AK1043" s="5"/>
      <c r="AL1043" s="2" t="s">
        <v>226</v>
      </c>
      <c r="AM1043" s="4"/>
      <c r="AN1043" s="4"/>
      <c r="AO1043" s="7">
        <v>0</v>
      </c>
      <c r="AP1043" s="4">
        <v>52</v>
      </c>
      <c r="AQ1043" s="8">
        <v>2192.41</v>
      </c>
      <c r="AR1043" s="4">
        <v>83</v>
      </c>
      <c r="AS1043" s="8">
        <v>3431.83</v>
      </c>
      <c r="AT1043" s="7">
        <v>-0.3735</v>
      </c>
      <c r="AU1043" s="7">
        <v>-0.3612</v>
      </c>
      <c r="AV1043" s="4">
        <v>123</v>
      </c>
      <c r="AW1043" s="8">
        <v>5601.6</v>
      </c>
      <c r="AX1043" s="4">
        <v>184</v>
      </c>
      <c r="AY1043" s="8">
        <v>8205.91</v>
      </c>
      <c r="AZ1043" s="7">
        <v>-0.3315</v>
      </c>
      <c r="BA1043" s="7">
        <v>-0.3174</v>
      </c>
      <c r="BB1043" s="7">
        <v>0.3914</v>
      </c>
      <c r="BC1043" s="4">
        <v>123</v>
      </c>
      <c r="BD1043" s="8">
        <v>5601.6</v>
      </c>
      <c r="BE1043" s="4">
        <v>184</v>
      </c>
      <c r="BF1043" s="8">
        <v>8205.91</v>
      </c>
      <c r="BG1043" s="7">
        <v>-0.3315</v>
      </c>
      <c r="BH1043" s="7">
        <v>-0.3174</v>
      </c>
      <c r="BI1043" s="7">
        <v>1</v>
      </c>
      <c r="BJ1043" s="4">
        <v>52</v>
      </c>
      <c r="BK1043" s="8">
        <v>2192.41</v>
      </c>
      <c r="BL1043" s="2" t="s">
        <v>5878</v>
      </c>
      <c r="BM1043" s="7">
        <v>1</v>
      </c>
      <c r="BN1043" s="7">
        <v>1</v>
      </c>
      <c r="BO1043" s="4">
        <v>14</v>
      </c>
      <c r="BP1043" s="8">
        <v>614.18</v>
      </c>
      <c r="BQ1043" s="4">
        <v>26</v>
      </c>
      <c r="BR1043" s="8">
        <v>1140.62</v>
      </c>
      <c r="BS1043" s="7">
        <v>-0.4615</v>
      </c>
      <c r="BT1043" s="7">
        <v>-0.4615</v>
      </c>
      <c r="BU1043" s="2" t="s">
        <v>239</v>
      </c>
      <c r="BV1043" s="2" t="s">
        <v>223</v>
      </c>
      <c r="BW1043" s="2" t="s">
        <v>226</v>
      </c>
      <c r="BX1043" s="2" t="s">
        <v>683</v>
      </c>
      <c r="BY1043" s="2" t="s">
        <v>238</v>
      </c>
      <c r="BZ1043" s="2" t="s">
        <v>226</v>
      </c>
      <c r="CA1043" s="4">
        <v>9</v>
      </c>
      <c r="CB1043" s="8">
        <v>362.16</v>
      </c>
      <c r="CC1043" s="4">
        <v>13</v>
      </c>
      <c r="CD1043" s="8">
        <v>523.12</v>
      </c>
      <c r="CE1043" s="7">
        <v>-0.3077</v>
      </c>
      <c r="CF1043" s="7">
        <v>-0.3077</v>
      </c>
      <c r="CG1043" s="2" t="s">
        <v>239</v>
      </c>
      <c r="CH1043" s="2" t="s">
        <v>223</v>
      </c>
      <c r="CI1043" s="2" t="s">
        <v>1954</v>
      </c>
      <c r="CJ1043" s="2" t="s">
        <v>2058</v>
      </c>
      <c r="CK1043" s="2" t="s">
        <v>238</v>
      </c>
      <c r="CL1043" s="2" t="s">
        <v>226</v>
      </c>
      <c r="CM1043" s="4">
        <v>15</v>
      </c>
      <c r="CN1043" s="8">
        <v>651.9</v>
      </c>
      <c r="CO1043" s="4">
        <v>3</v>
      </c>
      <c r="CP1043" s="8">
        <v>130.38</v>
      </c>
      <c r="CQ1043" s="7">
        <v>4</v>
      </c>
      <c r="CR1043" s="7">
        <v>4</v>
      </c>
      <c r="CS1043" s="2" t="s">
        <v>239</v>
      </c>
      <c r="CT1043" s="2" t="s">
        <v>223</v>
      </c>
      <c r="CU1043" s="2" t="s">
        <v>1048</v>
      </c>
      <c r="CV1043" s="2" t="s">
        <v>805</v>
      </c>
      <c r="CW1043" s="2" t="s">
        <v>238</v>
      </c>
      <c r="CX1043" s="2" t="s">
        <v>226</v>
      </c>
      <c r="CY1043" s="4">
        <v>2</v>
      </c>
      <c r="CZ1043" s="8">
        <v>81.58</v>
      </c>
      <c r="DA1043" s="4">
        <v>3</v>
      </c>
      <c r="DB1043" s="8">
        <v>122.37</v>
      </c>
      <c r="DC1043" s="7">
        <v>-0.3333</v>
      </c>
      <c r="DD1043" s="7">
        <v>-0.3333</v>
      </c>
      <c r="DE1043" s="2" t="s">
        <v>239</v>
      </c>
      <c r="DF1043" s="2" t="s">
        <v>223</v>
      </c>
      <c r="DG1043" s="2" t="s">
        <v>3711</v>
      </c>
      <c r="DH1043" s="2" t="s">
        <v>3522</v>
      </c>
      <c r="DI1043" s="2" t="s">
        <v>238</v>
      </c>
      <c r="DJ1043" s="2" t="s">
        <v>226</v>
      </c>
      <c r="DK1043" s="4">
        <v>3</v>
      </c>
      <c r="DL1043" s="8">
        <v>114.58</v>
      </c>
      <c r="DM1043" s="4">
        <v>5</v>
      </c>
      <c r="DN1043" s="8">
        <v>180.06</v>
      </c>
      <c r="DO1043" s="7">
        <v>-0.4</v>
      </c>
      <c r="DP1043" s="7">
        <v>-0.3637</v>
      </c>
      <c r="DQ1043" s="2" t="s">
        <v>239</v>
      </c>
      <c r="DR1043" s="2" t="s">
        <v>223</v>
      </c>
      <c r="DS1043" s="2" t="s">
        <v>1048</v>
      </c>
      <c r="DT1043" s="2" t="s">
        <v>628</v>
      </c>
      <c r="DU1043" s="2" t="s">
        <v>238</v>
      </c>
      <c r="DV1043" s="2" t="s">
        <v>226</v>
      </c>
      <c r="DW1043" s="4">
        <v>2</v>
      </c>
      <c r="DX1043" s="8">
        <v>84.68</v>
      </c>
      <c r="DY1043" s="4">
        <v>6</v>
      </c>
      <c r="DZ1043" s="8">
        <v>254.04</v>
      </c>
      <c r="EA1043" s="7">
        <v>-0.6667</v>
      </c>
      <c r="EB1043" s="7">
        <v>-0.6667</v>
      </c>
      <c r="EC1043" s="2" t="s">
        <v>239</v>
      </c>
      <c r="ED1043" s="2" t="s">
        <v>223</v>
      </c>
      <c r="EE1043" s="2" t="s">
        <v>1048</v>
      </c>
      <c r="EF1043" s="2" t="s">
        <v>800</v>
      </c>
      <c r="EG1043" s="2" t="s">
        <v>238</v>
      </c>
      <c r="EH1043" s="2" t="s">
        <v>226</v>
      </c>
      <c r="EI1043" s="4">
        <v>4</v>
      </c>
      <c r="EJ1043" s="8">
        <v>159.48</v>
      </c>
      <c r="EK1043" s="4">
        <v>15</v>
      </c>
      <c r="EL1043" s="8">
        <v>598.05</v>
      </c>
      <c r="EM1043" s="7">
        <v>-0.7333</v>
      </c>
      <c r="EN1043" s="7">
        <v>-0.7333</v>
      </c>
      <c r="EO1043" s="2" t="s">
        <v>239</v>
      </c>
      <c r="EP1043" s="2" t="s">
        <v>223</v>
      </c>
      <c r="EQ1043" s="2" t="s">
        <v>815</v>
      </c>
      <c r="ER1043" s="2" t="s">
        <v>4070</v>
      </c>
      <c r="ES1043" s="2" t="s">
        <v>238</v>
      </c>
      <c r="ET1043" s="2" t="s">
        <v>226</v>
      </c>
      <c r="EU1043" s="4"/>
      <c r="EV1043" s="8"/>
      <c r="EW1043" s="4">
        <v>3</v>
      </c>
      <c r="EX1043" s="8">
        <v>120.93</v>
      </c>
      <c r="EY1043" s="7">
        <v>-1</v>
      </c>
      <c r="EZ1043" s="7">
        <v>-1</v>
      </c>
      <c r="FA1043" s="2" t="s">
        <v>239</v>
      </c>
      <c r="FB1043" s="2" t="s">
        <v>223</v>
      </c>
      <c r="FC1043" s="2" t="s">
        <v>1776</v>
      </c>
      <c r="FD1043" s="2" t="s">
        <v>752</v>
      </c>
      <c r="FE1043" s="2" t="s">
        <v>238</v>
      </c>
      <c r="FF1043" s="2" t="s">
        <v>226</v>
      </c>
      <c r="FG1043" s="4"/>
      <c r="FH1043" s="8"/>
      <c r="FI1043" s="4"/>
      <c r="FJ1043" s="8"/>
      <c r="FK1043" s="7"/>
      <c r="FL1043" s="7"/>
      <c r="FM1043" s="2" t="s">
        <v>239</v>
      </c>
      <c r="FN1043" s="2" t="s">
        <v>223</v>
      </c>
      <c r="FO1043" s="2" t="s">
        <v>1048</v>
      </c>
      <c r="FP1043" s="2" t="s">
        <v>5154</v>
      </c>
      <c r="FQ1043" s="2" t="s">
        <v>238</v>
      </c>
      <c r="FR1043" s="2" t="s">
        <v>226</v>
      </c>
      <c r="FS1043" s="4">
        <v>2</v>
      </c>
      <c r="FT1043" s="8">
        <v>89.98</v>
      </c>
      <c r="FU1043" s="4"/>
      <c r="FV1043" s="8"/>
      <c r="FW1043" s="7"/>
      <c r="FX1043" s="7"/>
      <c r="FY1043" s="2" t="s">
        <v>239</v>
      </c>
      <c r="FZ1043" s="2" t="s">
        <v>223</v>
      </c>
      <c r="GA1043" s="2" t="s">
        <v>661</v>
      </c>
      <c r="GB1043" s="2" t="s">
        <v>2791</v>
      </c>
      <c r="GC1043" s="2" t="s">
        <v>238</v>
      </c>
      <c r="GD1043" s="2" t="s">
        <v>226</v>
      </c>
      <c r="GE1043" s="4"/>
      <c r="GF1043" s="8"/>
      <c r="GG1043" s="4">
        <v>3</v>
      </c>
      <c r="GH1043" s="8">
        <v>127.02</v>
      </c>
      <c r="GI1043" s="7">
        <v>-1</v>
      </c>
      <c r="GJ1043" s="7">
        <v>-1</v>
      </c>
      <c r="GK1043" s="2" t="s">
        <v>1002</v>
      </c>
      <c r="GL1043" s="2" t="s">
        <v>237</v>
      </c>
      <c r="GM1043" s="2" t="s">
        <v>1777</v>
      </c>
      <c r="GN1043" s="2" t="s">
        <v>688</v>
      </c>
      <c r="GO1043" s="2" t="s">
        <v>238</v>
      </c>
      <c r="GP1043" s="2" t="s">
        <v>226</v>
      </c>
      <c r="GQ1043" s="4"/>
      <c r="GR1043" s="8"/>
      <c r="GS1043" s="4">
        <v>2</v>
      </c>
      <c r="GT1043" s="8">
        <v>84.68</v>
      </c>
      <c r="GU1043" s="7">
        <v>-1</v>
      </c>
      <c r="GV1043" s="7">
        <v>-1</v>
      </c>
      <c r="GW1043" s="2" t="s">
        <v>239</v>
      </c>
      <c r="GX1043" s="2" t="s">
        <v>223</v>
      </c>
      <c r="GY1043" s="2" t="s">
        <v>1942</v>
      </c>
      <c r="GZ1043" s="2" t="s">
        <v>855</v>
      </c>
      <c r="HA1043" s="2" t="s">
        <v>238</v>
      </c>
      <c r="HB1043" s="2" t="s">
        <v>226</v>
      </c>
      <c r="HC1043" s="4">
        <v>1</v>
      </c>
      <c r="HD1043" s="8">
        <v>33.87</v>
      </c>
      <c r="HE1043" s="4"/>
      <c r="HF1043" s="8"/>
      <c r="HG1043" s="7"/>
      <c r="HH1043" s="7"/>
      <c r="HI1043" s="2" t="s">
        <v>239</v>
      </c>
      <c r="HJ1043" s="2" t="s">
        <v>223</v>
      </c>
      <c r="HK1043" s="2" t="s">
        <v>3591</v>
      </c>
      <c r="HL1043" s="2" t="s">
        <v>2438</v>
      </c>
      <c r="HM1043" s="2" t="s">
        <v>238</v>
      </c>
      <c r="HN1043" s="2" t="s">
        <v>226</v>
      </c>
      <c r="HO1043" s="4"/>
      <c r="HP1043" s="8"/>
      <c r="HQ1043" s="4">
        <v>3</v>
      </c>
      <c r="HR1043" s="8">
        <v>110.25</v>
      </c>
      <c r="HS1043" s="7">
        <v>-1</v>
      </c>
      <c r="HT1043" s="7">
        <v>-1</v>
      </c>
      <c r="HU1043" s="2" t="s">
        <v>239</v>
      </c>
      <c r="HV1043" s="2" t="s">
        <v>223</v>
      </c>
      <c r="HW1043" s="2" t="s">
        <v>811</v>
      </c>
      <c r="HX1043" s="2" t="s">
        <v>5879</v>
      </c>
      <c r="HY1043" s="2" t="s">
        <v>238</v>
      </c>
      <c r="HZ1043" s="2" t="s">
        <v>226</v>
      </c>
      <c r="IA1043" s="4"/>
      <c r="IB1043" s="8"/>
      <c r="IC1043" s="4"/>
      <c r="ID1043" s="8"/>
      <c r="IE1043" s="7"/>
      <c r="IF1043" s="7"/>
      <c r="IG1043" s="2" t="s">
        <v>252</v>
      </c>
      <c r="IH1043" s="2" t="s">
        <v>223</v>
      </c>
      <c r="II1043" s="2" t="s">
        <v>226</v>
      </c>
      <c r="IJ1043" s="2" t="s">
        <v>226</v>
      </c>
      <c r="IK1043" s="2" t="s">
        <v>238</v>
      </c>
      <c r="IL1043" s="2" t="s">
        <v>226</v>
      </c>
      <c r="IM1043" s="4"/>
      <c r="IN1043" s="8"/>
      <c r="IO1043" s="4"/>
      <c r="IP1043" s="8"/>
      <c r="IQ1043" s="7"/>
      <c r="IR1043" s="7"/>
      <c r="IS1043" s="2" t="s">
        <v>226</v>
      </c>
      <c r="IT1043" s="2" t="s">
        <v>226</v>
      </c>
      <c r="IU1043" s="2" t="s">
        <v>226</v>
      </c>
      <c r="IV1043" s="2" t="s">
        <v>226</v>
      </c>
      <c r="IW1043" s="2" t="s">
        <v>226</v>
      </c>
      <c r="IX1043" s="2" t="s">
        <v>226</v>
      </c>
      <c r="IY1043" s="4"/>
      <c r="IZ1043" s="8"/>
      <c r="JA1043" s="4">
        <v>1</v>
      </c>
      <c r="JB1043" s="8">
        <v>40.31</v>
      </c>
      <c r="JC1043" s="7">
        <v>-1</v>
      </c>
      <c r="JD1043" s="7">
        <v>-1</v>
      </c>
      <c r="JE1043" s="2" t="s">
        <v>239</v>
      </c>
      <c r="JF1043" s="2" t="s">
        <v>223</v>
      </c>
      <c r="JG1043" s="2" t="s">
        <v>1257</v>
      </c>
      <c r="JH1043" s="2" t="s">
        <v>1265</v>
      </c>
      <c r="JI1043" s="2" t="s">
        <v>238</v>
      </c>
      <c r="JJ1043" s="2" t="s">
        <v>226</v>
      </c>
      <c r="JK1043" s="4"/>
      <c r="JL1043" s="8"/>
      <c r="JM1043" s="4"/>
      <c r="JN1043" s="8"/>
      <c r="JO1043" s="7"/>
      <c r="JP1043" s="7"/>
      <c r="JQ1043" s="2" t="s">
        <v>252</v>
      </c>
      <c r="JR1043" s="2" t="s">
        <v>223</v>
      </c>
      <c r="JS1043" s="2" t="s">
        <v>226</v>
      </c>
      <c r="JT1043" s="2" t="s">
        <v>226</v>
      </c>
      <c r="JU1043" s="2" t="s">
        <v>238</v>
      </c>
      <c r="JV1043" s="2" t="s">
        <v>226</v>
      </c>
      <c r="JW1043" s="4"/>
      <c r="JX1043" s="8"/>
      <c r="JY1043" s="4"/>
      <c r="JZ1043" s="8"/>
      <c r="KA1043" s="7"/>
      <c r="KB1043" s="7"/>
      <c r="KC1043" s="2" t="s">
        <v>236</v>
      </c>
      <c r="KD1043" s="2" t="s">
        <v>223</v>
      </c>
      <c r="KE1043" s="2" t="s">
        <v>226</v>
      </c>
      <c r="KF1043" s="2" t="s">
        <v>226</v>
      </c>
      <c r="KG1043" s="2" t="s">
        <v>238</v>
      </c>
      <c r="KH1043" s="2" t="s">
        <v>226</v>
      </c>
      <c r="KI1043" s="4"/>
      <c r="KJ1043" s="8"/>
      <c r="KK1043" s="4"/>
      <c r="KL1043" s="8"/>
      <c r="KM1043" s="7"/>
      <c r="KN1043" s="7"/>
      <c r="KO1043" s="2" t="s">
        <v>236</v>
      </c>
      <c r="KP1043" s="2" t="s">
        <v>223</v>
      </c>
      <c r="KQ1043" s="2" t="s">
        <v>226</v>
      </c>
      <c r="KR1043" s="2" t="s">
        <v>226</v>
      </c>
      <c r="KS1043" s="2" t="s">
        <v>238</v>
      </c>
      <c r="KT1043" s="2" t="s">
        <v>226</v>
      </c>
      <c r="KU1043" s="4"/>
      <c r="KV1043" s="8"/>
      <c r="KW1043" s="4"/>
      <c r="KX1043" s="8"/>
      <c r="KY1043" s="7"/>
      <c r="KZ1043" s="7"/>
      <c r="LA1043" s="2" t="s">
        <v>252</v>
      </c>
      <c r="LB1043" s="2" t="s">
        <v>223</v>
      </c>
      <c r="LC1043" s="2" t="s">
        <v>226</v>
      </c>
      <c r="LD1043" s="2" t="s">
        <v>226</v>
      </c>
      <c r="LE1043" s="2" t="s">
        <v>238</v>
      </c>
      <c r="LF1043" s="2" t="s">
        <v>226</v>
      </c>
      <c r="LG1043" s="4"/>
      <c r="LH1043" s="8"/>
      <c r="LI1043" s="4"/>
      <c r="LJ1043" s="8"/>
      <c r="LK1043" s="7"/>
      <c r="LL1043" s="7"/>
      <c r="LM1043" s="2" t="s">
        <v>239</v>
      </c>
      <c r="LN1043" s="2" t="s">
        <v>223</v>
      </c>
      <c r="LO1043" s="2" t="s">
        <v>321</v>
      </c>
      <c r="LP1043" s="2" t="s">
        <v>3159</v>
      </c>
      <c r="LQ1043" s="2" t="s">
        <v>238</v>
      </c>
      <c r="LR1043" s="2" t="s">
        <v>226</v>
      </c>
      <c r="LS1043" s="4"/>
      <c r="LT1043" s="8"/>
      <c r="LU1043" s="4"/>
      <c r="LV1043" s="8"/>
      <c r="LW1043" s="7"/>
      <c r="LX1043" s="7"/>
      <c r="LY1043" s="2" t="s">
        <v>226</v>
      </c>
      <c r="LZ1043" s="2" t="s">
        <v>226</v>
      </c>
      <c r="MA1043" s="2" t="s">
        <v>226</v>
      </c>
      <c r="MB1043" s="2" t="s">
        <v>226</v>
      </c>
      <c r="MC1043" s="2" t="s">
        <v>226</v>
      </c>
      <c r="MD1043" s="2" t="s">
        <v>226</v>
      </c>
      <c r="ME1043" s="4"/>
      <c r="MF1043" s="8"/>
      <c r="MG1043" s="4"/>
      <c r="MH1043" s="8"/>
      <c r="MI1043" s="7"/>
      <c r="MJ1043" s="7"/>
      <c r="MK1043" s="2" t="s">
        <v>226</v>
      </c>
      <c r="ML1043" s="2" t="s">
        <v>226</v>
      </c>
      <c r="MM1043" s="2" t="s">
        <v>226</v>
      </c>
      <c r="MN1043" s="2" t="s">
        <v>226</v>
      </c>
      <c r="MO1043" s="2" t="s">
        <v>226</v>
      </c>
      <c r="MP1043" s="2" t="s">
        <v>226</v>
      </c>
      <c r="MQ1043" s="4"/>
      <c r="MR1043" s="8"/>
      <c r="MS1043" s="4"/>
      <c r="MT1043" s="8"/>
      <c r="MU1043" s="7"/>
      <c r="MV1043" s="7"/>
      <c r="MW1043" s="2" t="s">
        <v>239</v>
      </c>
      <c r="MX1043" s="2" t="s">
        <v>223</v>
      </c>
      <c r="MY1043" s="2" t="s">
        <v>1005</v>
      </c>
      <c r="MZ1043" s="2" t="s">
        <v>226</v>
      </c>
      <c r="NA1043" s="2" t="s">
        <v>238</v>
      </c>
      <c r="NB1043" s="2" t="s">
        <v>226</v>
      </c>
      <c r="NC1043" s="4"/>
      <c r="ND1043" s="8"/>
      <c r="NE1043" s="4"/>
      <c r="NF1043" s="8"/>
      <c r="NG1043" s="7"/>
      <c r="NH1043" s="7"/>
      <c r="NI1043" s="2" t="s">
        <v>239</v>
      </c>
      <c r="NJ1043" s="2" t="s">
        <v>261</v>
      </c>
      <c r="NK1043" s="2" t="s">
        <v>1048</v>
      </c>
      <c r="NL1043" s="2" t="s">
        <v>4270</v>
      </c>
      <c r="NM1043" s="2" t="s">
        <v>238</v>
      </c>
      <c r="NN1043" s="2" t="s">
        <v>226</v>
      </c>
      <c r="NO1043" s="4"/>
      <c r="NP1043" s="8"/>
      <c r="NQ1043" s="4"/>
      <c r="NR1043" s="8"/>
      <c r="NS1043" s="7"/>
      <c r="NT1043" s="7"/>
      <c r="NU1043" s="2" t="s">
        <v>239</v>
      </c>
      <c r="NV1043" s="2" t="s">
        <v>237</v>
      </c>
      <c r="NW1043" s="2" t="s">
        <v>3939</v>
      </c>
      <c r="NX1043" s="2" t="s">
        <v>5676</v>
      </c>
      <c r="NY1043" s="2" t="s">
        <v>238</v>
      </c>
      <c r="NZ1043" s="2" t="s">
        <v>226</v>
      </c>
      <c r="OA1043" s="4"/>
      <c r="OB1043" s="8"/>
      <c r="OC1043" s="4"/>
      <c r="OD1043" s="8"/>
      <c r="OE1043" s="7"/>
      <c r="OF1043" s="7"/>
      <c r="OG1043" s="2" t="s">
        <v>239</v>
      </c>
      <c r="OH1043" s="2" t="s">
        <v>237</v>
      </c>
      <c r="OI1043" s="2" t="s">
        <v>671</v>
      </c>
      <c r="OJ1043" s="2" t="s">
        <v>226</v>
      </c>
      <c r="OK1043" s="2" t="s">
        <v>238</v>
      </c>
      <c r="OL1043" s="2" t="s">
        <v>226</v>
      </c>
      <c r="OM1043" s="4"/>
      <c r="ON1043" s="8"/>
      <c r="OO1043" s="4"/>
      <c r="OP1043" s="8"/>
      <c r="OQ1043" s="7"/>
      <c r="OR1043" s="7"/>
      <c r="OS1043" s="2" t="s">
        <v>252</v>
      </c>
      <c r="OT1043" s="2" t="s">
        <v>223</v>
      </c>
      <c r="OU1043" s="2" t="s">
        <v>226</v>
      </c>
      <c r="OV1043" s="2" t="s">
        <v>226</v>
      </c>
      <c r="OW1043" s="2" t="s">
        <v>238</v>
      </c>
      <c r="OX1043" s="2" t="s">
        <v>226</v>
      </c>
      <c r="OY1043" s="4"/>
      <c r="OZ1043" s="8"/>
      <c r="PA1043" s="4"/>
      <c r="PB1043" s="8"/>
      <c r="PC1043" s="7"/>
      <c r="PD1043" s="7"/>
      <c r="PE1043" s="2" t="s">
        <v>236</v>
      </c>
      <c r="PF1043" s="2" t="s">
        <v>223</v>
      </c>
      <c r="PG1043" s="2" t="s">
        <v>226</v>
      </c>
      <c r="PH1043" s="2" t="s">
        <v>226</v>
      </c>
      <c r="PI1043" s="2" t="s">
        <v>238</v>
      </c>
      <c r="PJ1043" s="2" t="s">
        <v>226</v>
      </c>
      <c r="PK1043" s="4"/>
      <c r="PL1043" s="8"/>
      <c r="PM1043" s="4"/>
      <c r="PN1043" s="8"/>
      <c r="PO1043" s="7"/>
      <c r="PP1043" s="7"/>
      <c r="PQ1043" s="2" t="s">
        <v>226</v>
      </c>
      <c r="PR1043" s="2" t="s">
        <v>226</v>
      </c>
      <c r="PS1043" s="2" t="s">
        <v>226</v>
      </c>
      <c r="PT1043" s="2" t="s">
        <v>226</v>
      </c>
      <c r="PU1043" s="2" t="s">
        <v>226</v>
      </c>
      <c r="PV1043" s="2" t="s">
        <v>226</v>
      </c>
      <c r="PW1043" s="4"/>
      <c r="PX1043" s="8"/>
      <c r="PY1043" s="4"/>
      <c r="PZ1043" s="8"/>
      <c r="QA1043" s="7"/>
      <c r="QB1043" s="7"/>
      <c r="QC1043" s="2" t="s">
        <v>266</v>
      </c>
      <c r="QD1043" s="2" t="s">
        <v>223</v>
      </c>
      <c r="QE1043" s="2" t="s">
        <v>226</v>
      </c>
      <c r="QF1043" s="2" t="s">
        <v>226</v>
      </c>
      <c r="QG1043" s="2" t="s">
        <v>238</v>
      </c>
      <c r="QH1043" s="2" t="s">
        <v>226</v>
      </c>
      <c r="QI1043" s="4"/>
      <c r="QJ1043" s="8"/>
      <c r="QK1043" s="4"/>
      <c r="QL1043" s="8"/>
      <c r="QM1043" s="7"/>
      <c r="QN1043" s="7"/>
      <c r="QO1043" s="2" t="s">
        <v>236</v>
      </c>
      <c r="QP1043" s="2" t="s">
        <v>237</v>
      </c>
      <c r="QQ1043" s="2" t="s">
        <v>226</v>
      </c>
      <c r="QR1043" s="2" t="s">
        <v>226</v>
      </c>
      <c r="QS1043" s="2" t="s">
        <v>238</v>
      </c>
      <c r="QT1043" s="2" t="s">
        <v>226</v>
      </c>
      <c r="QU1043" s="4"/>
      <c r="QV1043" s="8"/>
      <c r="QW1043" s="4"/>
      <c r="QX1043" s="8"/>
      <c r="QY1043" s="7"/>
      <c r="QZ1043" s="7"/>
      <c r="RA1043" s="2" t="s">
        <v>266</v>
      </c>
      <c r="RB1043" s="2" t="s">
        <v>223</v>
      </c>
      <c r="RC1043" s="2" t="s">
        <v>226</v>
      </c>
      <c r="RD1043" s="2" t="s">
        <v>226</v>
      </c>
      <c r="RE1043" s="2" t="s">
        <v>238</v>
      </c>
      <c r="RF1043" s="2" t="s">
        <v>226</v>
      </c>
      <c r="RG1043" s="4"/>
      <c r="RH1043" s="8"/>
      <c r="RI1043" s="4"/>
      <c r="RJ1043" s="8"/>
      <c r="RK1043" s="7"/>
      <c r="RL1043" s="7"/>
      <c r="RM1043" s="2" t="s">
        <v>226</v>
      </c>
      <c r="RN1043" s="2" t="s">
        <v>226</v>
      </c>
      <c r="RO1043" s="2" t="s">
        <v>226</v>
      </c>
      <c r="RP1043" s="2" t="s">
        <v>226</v>
      </c>
      <c r="RQ1043" s="2" t="s">
        <v>226</v>
      </c>
      <c r="RR1043" s="2" t="s">
        <v>226</v>
      </c>
      <c r="RS1043" s="4"/>
      <c r="RT1043" s="8"/>
      <c r="RU1043" s="4"/>
      <c r="RV1043" s="8"/>
      <c r="RW1043" s="7"/>
      <c r="RX1043" s="7"/>
      <c r="RY1043" s="2" t="s">
        <v>236</v>
      </c>
      <c r="RZ1043" s="2" t="s">
        <v>237</v>
      </c>
      <c r="SA1043" s="2" t="s">
        <v>226</v>
      </c>
      <c r="SB1043" s="2" t="s">
        <v>226</v>
      </c>
      <c r="SC1043" s="2" t="s">
        <v>238</v>
      </c>
      <c r="SD1043" s="2" t="s">
        <v>226</v>
      </c>
      <c r="SE1043" s="4">
        <v>159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>
        <v>180</v>
      </c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</row>
    <row r="1044">
      <c r="A1044" s="2" t="s">
        <v>5880</v>
      </c>
      <c r="B1044" s="2" t="s">
        <v>577</v>
      </c>
      <c r="C1044" s="2" t="s">
        <v>5819</v>
      </c>
      <c r="D1044" s="2" t="s">
        <v>215</v>
      </c>
      <c r="E1044" s="2" t="s">
        <v>216</v>
      </c>
      <c r="F1044" s="2" t="s">
        <v>5875</v>
      </c>
      <c r="G1044" s="2" t="s">
        <v>2994</v>
      </c>
      <c r="H1044" s="2" t="s">
        <v>4347</v>
      </c>
      <c r="I1044" s="2" t="s">
        <v>5876</v>
      </c>
      <c r="J1044" s="2" t="s">
        <v>221</v>
      </c>
      <c r="K1044" s="2" t="s">
        <v>1283</v>
      </c>
      <c r="L1044" s="3">
        <v>44.1</v>
      </c>
      <c r="M1044" s="3">
        <v>46.3</v>
      </c>
      <c r="N1044" s="3">
        <v>89.99</v>
      </c>
      <c r="O1044" s="2" t="s">
        <v>223</v>
      </c>
      <c r="P1044" s="2" t="s">
        <v>224</v>
      </c>
      <c r="Q1044" s="2" t="s">
        <v>225</v>
      </c>
      <c r="R1044" s="2" t="s">
        <v>226</v>
      </c>
      <c r="S1044" s="2" t="s">
        <v>5877</v>
      </c>
      <c r="T1044" s="2" t="s">
        <v>4672</v>
      </c>
      <c r="U1044" s="2" t="s">
        <v>371</v>
      </c>
      <c r="V1044" s="2" t="s">
        <v>4460</v>
      </c>
      <c r="W1044" s="2" t="s">
        <v>231</v>
      </c>
      <c r="X1044" s="2" t="s">
        <v>971</v>
      </c>
      <c r="Y1044" s="2" t="s">
        <v>4262</v>
      </c>
      <c r="Z1044" s="4">
        <v>140</v>
      </c>
      <c r="AA1044" s="4">
        <f>=ROUNDDOWN(23.3333333333333,0)</f>
      </c>
      <c r="AB1044" s="5">
        <v>6</v>
      </c>
      <c r="AC1044" s="2" t="s">
        <v>678</v>
      </c>
      <c r="AD1044" s="4">
        <v>170</v>
      </c>
      <c r="AE1044" s="4">
        <v>170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226</v>
      </c>
      <c r="AM1044" s="4"/>
      <c r="AN1044" s="4"/>
      <c r="AO1044" s="7">
        <v>0</v>
      </c>
      <c r="AP1044" s="4">
        <v>71</v>
      </c>
      <c r="AQ1044" s="8">
        <v>3409.19</v>
      </c>
      <c r="AR1044" s="4">
        <v>101</v>
      </c>
      <c r="AS1044" s="8">
        <v>4774.08</v>
      </c>
      <c r="AT1044" s="7">
        <v>-0.297</v>
      </c>
      <c r="AU1044" s="7">
        <v>-0.2859</v>
      </c>
      <c r="AV1044" s="4" t="s">
        <v>226</v>
      </c>
      <c r="AW1044" s="8" t="s">
        <v>226</v>
      </c>
      <c r="AX1044" s="4" t="s">
        <v>226</v>
      </c>
      <c r="AY1044" s="8" t="s">
        <v>226</v>
      </c>
      <c r="AZ1044" s="7" t="s">
        <v>226</v>
      </c>
      <c r="BA1044" s="7" t="s">
        <v>226</v>
      </c>
      <c r="BB1044" s="7">
        <v>0.6086</v>
      </c>
      <c r="BC1044" s="4" t="s">
        <v>226</v>
      </c>
      <c r="BD1044" s="8" t="s">
        <v>226</v>
      </c>
      <c r="BE1044" s="4" t="s">
        <v>226</v>
      </c>
      <c r="BF1044" s="8" t="s">
        <v>226</v>
      </c>
      <c r="BG1044" s="7" t="s">
        <v>226</v>
      </c>
      <c r="BH1044" s="7" t="s">
        <v>226</v>
      </c>
      <c r="BI1044" s="7" t="s">
        <v>226</v>
      </c>
      <c r="BJ1044" s="4">
        <v>71</v>
      </c>
      <c r="BK1044" s="8">
        <v>3409.19</v>
      </c>
      <c r="BL1044" s="2" t="s">
        <v>1949</v>
      </c>
      <c r="BM1044" s="7">
        <v>1</v>
      </c>
      <c r="BN1044" s="7">
        <v>1</v>
      </c>
      <c r="BO1044" s="4">
        <v>5</v>
      </c>
      <c r="BP1044" s="8">
        <v>247.25</v>
      </c>
      <c r="BQ1044" s="4">
        <v>33</v>
      </c>
      <c r="BR1044" s="8">
        <v>1631.85</v>
      </c>
      <c r="BS1044" s="7">
        <v>-0.8485</v>
      </c>
      <c r="BT1044" s="7">
        <v>-0.8485</v>
      </c>
      <c r="BU1044" s="2" t="s">
        <v>239</v>
      </c>
      <c r="BV1044" s="2" t="s">
        <v>223</v>
      </c>
      <c r="BW1044" s="2" t="s">
        <v>226</v>
      </c>
      <c r="BX1044" s="2" t="s">
        <v>683</v>
      </c>
      <c r="BY1044" s="2" t="s">
        <v>238</v>
      </c>
      <c r="BZ1044" s="2" t="s">
        <v>226</v>
      </c>
      <c r="CA1044" s="4">
        <v>7</v>
      </c>
      <c r="CB1044" s="8">
        <v>321.93</v>
      </c>
      <c r="CC1044" s="4">
        <v>7</v>
      </c>
      <c r="CD1044" s="8">
        <v>321.93</v>
      </c>
      <c r="CE1044" s="7"/>
      <c r="CF1044" s="7"/>
      <c r="CG1044" s="2" t="s">
        <v>239</v>
      </c>
      <c r="CH1044" s="2" t="s">
        <v>223</v>
      </c>
      <c r="CI1044" s="2" t="s">
        <v>1954</v>
      </c>
      <c r="CJ1044" s="2" t="s">
        <v>1671</v>
      </c>
      <c r="CK1044" s="2" t="s">
        <v>238</v>
      </c>
      <c r="CL1044" s="2" t="s">
        <v>226</v>
      </c>
      <c r="CM1044" s="4">
        <v>36</v>
      </c>
      <c r="CN1044" s="8">
        <v>1788.12</v>
      </c>
      <c r="CO1044" s="4">
        <v>6</v>
      </c>
      <c r="CP1044" s="8">
        <v>298.02</v>
      </c>
      <c r="CQ1044" s="7">
        <v>5</v>
      </c>
      <c r="CR1044" s="7">
        <v>5</v>
      </c>
      <c r="CS1044" s="2" t="s">
        <v>239</v>
      </c>
      <c r="CT1044" s="2" t="s">
        <v>223</v>
      </c>
      <c r="CU1044" s="2" t="s">
        <v>4262</v>
      </c>
      <c r="CV1044" s="2" t="s">
        <v>825</v>
      </c>
      <c r="CW1044" s="2" t="s">
        <v>238</v>
      </c>
      <c r="CX1044" s="2" t="s">
        <v>226</v>
      </c>
      <c r="CY1044" s="4">
        <v>7</v>
      </c>
      <c r="CZ1044" s="8">
        <v>327.53</v>
      </c>
      <c r="DA1044" s="4">
        <v>11</v>
      </c>
      <c r="DB1044" s="8">
        <v>514.69</v>
      </c>
      <c r="DC1044" s="7">
        <v>-0.3636</v>
      </c>
      <c r="DD1044" s="7">
        <v>-0.3636</v>
      </c>
      <c r="DE1044" s="2" t="s">
        <v>239</v>
      </c>
      <c r="DF1044" s="2" t="s">
        <v>223</v>
      </c>
      <c r="DG1044" s="2" t="s">
        <v>3711</v>
      </c>
      <c r="DH1044" s="2" t="s">
        <v>645</v>
      </c>
      <c r="DI1044" s="2" t="s">
        <v>238</v>
      </c>
      <c r="DJ1044" s="2" t="s">
        <v>226</v>
      </c>
      <c r="DK1044" s="4">
        <v>2</v>
      </c>
      <c r="DL1044" s="8">
        <v>84.15</v>
      </c>
      <c r="DM1044" s="4">
        <v>2</v>
      </c>
      <c r="DN1044" s="8">
        <v>93.5</v>
      </c>
      <c r="DO1044" s="7"/>
      <c r="DP1044" s="7">
        <v>-0.1</v>
      </c>
      <c r="DQ1044" s="2" t="s">
        <v>239</v>
      </c>
      <c r="DR1044" s="2" t="s">
        <v>223</v>
      </c>
      <c r="DS1044" s="2" t="s">
        <v>4262</v>
      </c>
      <c r="DT1044" s="2" t="s">
        <v>1638</v>
      </c>
      <c r="DU1044" s="2" t="s">
        <v>238</v>
      </c>
      <c r="DV1044" s="2" t="s">
        <v>226</v>
      </c>
      <c r="DW1044" s="4">
        <v>2</v>
      </c>
      <c r="DX1044" s="8">
        <v>97.24</v>
      </c>
      <c r="DY1044" s="4">
        <v>4</v>
      </c>
      <c r="DZ1044" s="8">
        <v>194.48</v>
      </c>
      <c r="EA1044" s="7">
        <v>-0.5</v>
      </c>
      <c r="EB1044" s="7">
        <v>-0.5</v>
      </c>
      <c r="EC1044" s="2" t="s">
        <v>239</v>
      </c>
      <c r="ED1044" s="2" t="s">
        <v>223</v>
      </c>
      <c r="EE1044" s="2" t="s">
        <v>4262</v>
      </c>
      <c r="EF1044" s="2" t="s">
        <v>628</v>
      </c>
      <c r="EG1044" s="2" t="s">
        <v>238</v>
      </c>
      <c r="EH1044" s="2" t="s">
        <v>226</v>
      </c>
      <c r="EI1044" s="4">
        <v>1</v>
      </c>
      <c r="EJ1044" s="8">
        <v>45.57</v>
      </c>
      <c r="EK1044" s="4">
        <v>21</v>
      </c>
      <c r="EL1044" s="8">
        <v>956.97</v>
      </c>
      <c r="EM1044" s="7">
        <v>-0.9524</v>
      </c>
      <c r="EN1044" s="7">
        <v>-0.9524</v>
      </c>
      <c r="EO1044" s="2" t="s">
        <v>239</v>
      </c>
      <c r="EP1044" s="2" t="s">
        <v>223</v>
      </c>
      <c r="EQ1044" s="2" t="s">
        <v>815</v>
      </c>
      <c r="ER1044" s="2" t="s">
        <v>1638</v>
      </c>
      <c r="ES1044" s="2" t="s">
        <v>238</v>
      </c>
      <c r="ET1044" s="2" t="s">
        <v>226</v>
      </c>
      <c r="EU1044" s="4">
        <v>3</v>
      </c>
      <c r="EV1044" s="8">
        <v>138.9</v>
      </c>
      <c r="EW1044" s="4">
        <v>5</v>
      </c>
      <c r="EX1044" s="8">
        <v>231.5</v>
      </c>
      <c r="EY1044" s="7">
        <v>-0.4</v>
      </c>
      <c r="EZ1044" s="7">
        <v>-0.4</v>
      </c>
      <c r="FA1044" s="2" t="s">
        <v>239</v>
      </c>
      <c r="FB1044" s="2" t="s">
        <v>223</v>
      </c>
      <c r="FC1044" s="2" t="s">
        <v>1776</v>
      </c>
      <c r="FD1044" s="2" t="s">
        <v>1822</v>
      </c>
      <c r="FE1044" s="2" t="s">
        <v>238</v>
      </c>
      <c r="FF1044" s="2" t="s">
        <v>226</v>
      </c>
      <c r="FG1044" s="4"/>
      <c r="FH1044" s="8"/>
      <c r="FI1044" s="4"/>
      <c r="FJ1044" s="8"/>
      <c r="FK1044" s="7"/>
      <c r="FL1044" s="7"/>
      <c r="FM1044" s="2" t="s">
        <v>239</v>
      </c>
      <c r="FN1044" s="2" t="s">
        <v>223</v>
      </c>
      <c r="FO1044" s="2" t="s">
        <v>4262</v>
      </c>
      <c r="FP1044" s="2" t="s">
        <v>819</v>
      </c>
      <c r="FQ1044" s="2" t="s">
        <v>238</v>
      </c>
      <c r="FR1044" s="2" t="s">
        <v>226</v>
      </c>
      <c r="FS1044" s="4">
        <v>1</v>
      </c>
      <c r="FT1044" s="8">
        <v>51.99</v>
      </c>
      <c r="FU1044" s="4"/>
      <c r="FV1044" s="8"/>
      <c r="FW1044" s="7"/>
      <c r="FX1044" s="7"/>
      <c r="FY1044" s="2" t="s">
        <v>239</v>
      </c>
      <c r="FZ1044" s="2" t="s">
        <v>223</v>
      </c>
      <c r="GA1044" s="2" t="s">
        <v>661</v>
      </c>
      <c r="GB1044" s="2" t="s">
        <v>1311</v>
      </c>
      <c r="GC1044" s="2" t="s">
        <v>238</v>
      </c>
      <c r="GD1044" s="2" t="s">
        <v>226</v>
      </c>
      <c r="GE1044" s="4"/>
      <c r="GF1044" s="8"/>
      <c r="GG1044" s="4">
        <v>1</v>
      </c>
      <c r="GH1044" s="8">
        <v>48.62</v>
      </c>
      <c r="GI1044" s="7">
        <v>-1</v>
      </c>
      <c r="GJ1044" s="7">
        <v>-1</v>
      </c>
      <c r="GK1044" s="2" t="s">
        <v>1002</v>
      </c>
      <c r="GL1044" s="2" t="s">
        <v>237</v>
      </c>
      <c r="GM1044" s="2" t="s">
        <v>1777</v>
      </c>
      <c r="GN1044" s="2" t="s">
        <v>1268</v>
      </c>
      <c r="GO1044" s="2" t="s">
        <v>238</v>
      </c>
      <c r="GP1044" s="2" t="s">
        <v>226</v>
      </c>
      <c r="GQ1044" s="4"/>
      <c r="GR1044" s="8"/>
      <c r="GS1044" s="4">
        <v>1</v>
      </c>
      <c r="GT1044" s="8">
        <v>48.62</v>
      </c>
      <c r="GU1044" s="7">
        <v>-1</v>
      </c>
      <c r="GV1044" s="7">
        <v>-1</v>
      </c>
      <c r="GW1044" s="2" t="s">
        <v>239</v>
      </c>
      <c r="GX1044" s="2" t="s">
        <v>223</v>
      </c>
      <c r="GY1044" s="2" t="s">
        <v>1942</v>
      </c>
      <c r="GZ1044" s="2" t="s">
        <v>855</v>
      </c>
      <c r="HA1044" s="2" t="s">
        <v>238</v>
      </c>
      <c r="HB1044" s="2" t="s">
        <v>226</v>
      </c>
      <c r="HC1044" s="4">
        <v>5</v>
      </c>
      <c r="HD1044" s="8">
        <v>213.91</v>
      </c>
      <c r="HE1044" s="4">
        <v>3</v>
      </c>
      <c r="HF1044" s="8">
        <v>126.4</v>
      </c>
      <c r="HG1044" s="7">
        <v>0.6667</v>
      </c>
      <c r="HH1044" s="7">
        <v>0.6923</v>
      </c>
      <c r="HI1044" s="2" t="s">
        <v>239</v>
      </c>
      <c r="HJ1044" s="2" t="s">
        <v>223</v>
      </c>
      <c r="HK1044" s="2" t="s">
        <v>3591</v>
      </c>
      <c r="HL1044" s="2" t="s">
        <v>930</v>
      </c>
      <c r="HM1044" s="2" t="s">
        <v>238</v>
      </c>
      <c r="HN1044" s="2" t="s">
        <v>226</v>
      </c>
      <c r="HO1044" s="4"/>
      <c r="HP1044" s="8"/>
      <c r="HQ1044" s="4">
        <v>5</v>
      </c>
      <c r="HR1044" s="8">
        <v>210</v>
      </c>
      <c r="HS1044" s="7">
        <v>-1</v>
      </c>
      <c r="HT1044" s="7">
        <v>-1</v>
      </c>
      <c r="HU1044" s="2" t="s">
        <v>1002</v>
      </c>
      <c r="HV1044" s="2" t="s">
        <v>237</v>
      </c>
      <c r="HW1044" s="2" t="s">
        <v>811</v>
      </c>
      <c r="HX1044" s="2" t="s">
        <v>799</v>
      </c>
      <c r="HY1044" s="2" t="s">
        <v>238</v>
      </c>
      <c r="HZ1044" s="2" t="s">
        <v>226</v>
      </c>
      <c r="IA1044" s="4"/>
      <c r="IB1044" s="8"/>
      <c r="IC1044" s="4"/>
      <c r="ID1044" s="8"/>
      <c r="IE1044" s="7"/>
      <c r="IF1044" s="7"/>
      <c r="IG1044" s="2" t="s">
        <v>252</v>
      </c>
      <c r="IH1044" s="2" t="s">
        <v>223</v>
      </c>
      <c r="II1044" s="2" t="s">
        <v>226</v>
      </c>
      <c r="IJ1044" s="2" t="s">
        <v>226</v>
      </c>
      <c r="IK1044" s="2" t="s">
        <v>238</v>
      </c>
      <c r="IL1044" s="2" t="s">
        <v>226</v>
      </c>
      <c r="IM1044" s="4"/>
      <c r="IN1044" s="8"/>
      <c r="IO1044" s="4"/>
      <c r="IP1044" s="8"/>
      <c r="IQ1044" s="7"/>
      <c r="IR1044" s="7"/>
      <c r="IS1044" s="2" t="s">
        <v>226</v>
      </c>
      <c r="IT1044" s="2" t="s">
        <v>226</v>
      </c>
      <c r="IU1044" s="2" t="s">
        <v>226</v>
      </c>
      <c r="IV1044" s="2" t="s">
        <v>226</v>
      </c>
      <c r="IW1044" s="2" t="s">
        <v>226</v>
      </c>
      <c r="IX1044" s="2" t="s">
        <v>226</v>
      </c>
      <c r="IY1044" s="4">
        <v>2</v>
      </c>
      <c r="IZ1044" s="8">
        <v>92.6</v>
      </c>
      <c r="JA1044" s="4"/>
      <c r="JB1044" s="8"/>
      <c r="JC1044" s="7"/>
      <c r="JD1044" s="7"/>
      <c r="JE1044" s="2" t="s">
        <v>239</v>
      </c>
      <c r="JF1044" s="2" t="s">
        <v>223</v>
      </c>
      <c r="JG1044" s="2" t="s">
        <v>1257</v>
      </c>
      <c r="JH1044" s="2" t="s">
        <v>1277</v>
      </c>
      <c r="JI1044" s="2" t="s">
        <v>238</v>
      </c>
      <c r="JJ1044" s="2" t="s">
        <v>226</v>
      </c>
      <c r="JK1044" s="4"/>
      <c r="JL1044" s="8"/>
      <c r="JM1044" s="4"/>
      <c r="JN1044" s="8"/>
      <c r="JO1044" s="7"/>
      <c r="JP1044" s="7"/>
      <c r="JQ1044" s="2" t="s">
        <v>252</v>
      </c>
      <c r="JR1044" s="2" t="s">
        <v>223</v>
      </c>
      <c r="JS1044" s="2" t="s">
        <v>226</v>
      </c>
      <c r="JT1044" s="2" t="s">
        <v>226</v>
      </c>
      <c r="JU1044" s="2" t="s">
        <v>238</v>
      </c>
      <c r="JV1044" s="2" t="s">
        <v>226</v>
      </c>
      <c r="JW1044" s="4"/>
      <c r="JX1044" s="8"/>
      <c r="JY1044" s="4"/>
      <c r="JZ1044" s="8"/>
      <c r="KA1044" s="7"/>
      <c r="KB1044" s="7"/>
      <c r="KC1044" s="2" t="s">
        <v>236</v>
      </c>
      <c r="KD1044" s="2" t="s">
        <v>223</v>
      </c>
      <c r="KE1044" s="2" t="s">
        <v>226</v>
      </c>
      <c r="KF1044" s="2" t="s">
        <v>226</v>
      </c>
      <c r="KG1044" s="2" t="s">
        <v>238</v>
      </c>
      <c r="KH1044" s="2" t="s">
        <v>226</v>
      </c>
      <c r="KI1044" s="4"/>
      <c r="KJ1044" s="8"/>
      <c r="KK1044" s="4"/>
      <c r="KL1044" s="8"/>
      <c r="KM1044" s="7"/>
      <c r="KN1044" s="7"/>
      <c r="KO1044" s="2" t="s">
        <v>236</v>
      </c>
      <c r="KP1044" s="2" t="s">
        <v>223</v>
      </c>
      <c r="KQ1044" s="2" t="s">
        <v>226</v>
      </c>
      <c r="KR1044" s="2" t="s">
        <v>226</v>
      </c>
      <c r="KS1044" s="2" t="s">
        <v>238</v>
      </c>
      <c r="KT1044" s="2" t="s">
        <v>226</v>
      </c>
      <c r="KU1044" s="4"/>
      <c r="KV1044" s="8"/>
      <c r="KW1044" s="4"/>
      <c r="KX1044" s="8"/>
      <c r="KY1044" s="7"/>
      <c r="KZ1044" s="7"/>
      <c r="LA1044" s="2" t="s">
        <v>252</v>
      </c>
      <c r="LB1044" s="2" t="s">
        <v>223</v>
      </c>
      <c r="LC1044" s="2" t="s">
        <v>226</v>
      </c>
      <c r="LD1044" s="2" t="s">
        <v>226</v>
      </c>
      <c r="LE1044" s="2" t="s">
        <v>238</v>
      </c>
      <c r="LF1044" s="2" t="s">
        <v>226</v>
      </c>
      <c r="LG1044" s="4"/>
      <c r="LH1044" s="8"/>
      <c r="LI1044" s="4"/>
      <c r="LJ1044" s="8"/>
      <c r="LK1044" s="7"/>
      <c r="LL1044" s="7"/>
      <c r="LM1044" s="2" t="s">
        <v>239</v>
      </c>
      <c r="LN1044" s="2" t="s">
        <v>223</v>
      </c>
      <c r="LO1044" s="2" t="s">
        <v>321</v>
      </c>
      <c r="LP1044" s="2" t="s">
        <v>550</v>
      </c>
      <c r="LQ1044" s="2" t="s">
        <v>238</v>
      </c>
      <c r="LR1044" s="2" t="s">
        <v>226</v>
      </c>
      <c r="LS1044" s="4"/>
      <c r="LT1044" s="8"/>
      <c r="LU1044" s="4"/>
      <c r="LV1044" s="8"/>
      <c r="LW1044" s="7"/>
      <c r="LX1044" s="7"/>
      <c r="LY1044" s="2" t="s">
        <v>226</v>
      </c>
      <c r="LZ1044" s="2" t="s">
        <v>226</v>
      </c>
      <c r="MA1044" s="2" t="s">
        <v>226</v>
      </c>
      <c r="MB1044" s="2" t="s">
        <v>226</v>
      </c>
      <c r="MC1044" s="2" t="s">
        <v>226</v>
      </c>
      <c r="MD1044" s="2" t="s">
        <v>226</v>
      </c>
      <c r="ME1044" s="4"/>
      <c r="MF1044" s="8"/>
      <c r="MG1044" s="4"/>
      <c r="MH1044" s="8"/>
      <c r="MI1044" s="7"/>
      <c r="MJ1044" s="7"/>
      <c r="MK1044" s="2" t="s">
        <v>226</v>
      </c>
      <c r="ML1044" s="2" t="s">
        <v>226</v>
      </c>
      <c r="MM1044" s="2" t="s">
        <v>226</v>
      </c>
      <c r="MN1044" s="2" t="s">
        <v>226</v>
      </c>
      <c r="MO1044" s="2" t="s">
        <v>226</v>
      </c>
      <c r="MP1044" s="2" t="s">
        <v>226</v>
      </c>
      <c r="MQ1044" s="4"/>
      <c r="MR1044" s="8"/>
      <c r="MS1044" s="4"/>
      <c r="MT1044" s="8"/>
      <c r="MU1044" s="7"/>
      <c r="MV1044" s="7"/>
      <c r="MW1044" s="2" t="s">
        <v>239</v>
      </c>
      <c r="MX1044" s="2" t="s">
        <v>223</v>
      </c>
      <c r="MY1044" s="2" t="s">
        <v>1005</v>
      </c>
      <c r="MZ1044" s="2" t="s">
        <v>226</v>
      </c>
      <c r="NA1044" s="2" t="s">
        <v>238</v>
      </c>
      <c r="NB1044" s="2" t="s">
        <v>226</v>
      </c>
      <c r="NC1044" s="4"/>
      <c r="ND1044" s="8"/>
      <c r="NE1044" s="4">
        <v>2</v>
      </c>
      <c r="NF1044" s="8">
        <v>97.5</v>
      </c>
      <c r="NG1044" s="7">
        <v>-1</v>
      </c>
      <c r="NH1044" s="7">
        <v>-1</v>
      </c>
      <c r="NI1044" s="2" t="s">
        <v>239</v>
      </c>
      <c r="NJ1044" s="2" t="s">
        <v>261</v>
      </c>
      <c r="NK1044" s="2" t="s">
        <v>1079</v>
      </c>
      <c r="NL1044" s="2" t="s">
        <v>4270</v>
      </c>
      <c r="NM1044" s="2" t="s">
        <v>238</v>
      </c>
      <c r="NN1044" s="2" t="s">
        <v>226</v>
      </c>
      <c r="NO1044" s="4"/>
      <c r="NP1044" s="8"/>
      <c r="NQ1044" s="4"/>
      <c r="NR1044" s="8"/>
      <c r="NS1044" s="7"/>
      <c r="NT1044" s="7"/>
      <c r="NU1044" s="2" t="s">
        <v>239</v>
      </c>
      <c r="NV1044" s="2" t="s">
        <v>237</v>
      </c>
      <c r="NW1044" s="2" t="s">
        <v>3939</v>
      </c>
      <c r="NX1044" s="2" t="s">
        <v>3619</v>
      </c>
      <c r="NY1044" s="2" t="s">
        <v>238</v>
      </c>
      <c r="NZ1044" s="2" t="s">
        <v>226</v>
      </c>
      <c r="OA1044" s="4"/>
      <c r="OB1044" s="8"/>
      <c r="OC1044" s="4"/>
      <c r="OD1044" s="8"/>
      <c r="OE1044" s="7"/>
      <c r="OF1044" s="7"/>
      <c r="OG1044" s="2" t="s">
        <v>239</v>
      </c>
      <c r="OH1044" s="2" t="s">
        <v>237</v>
      </c>
      <c r="OI1044" s="2" t="s">
        <v>671</v>
      </c>
      <c r="OJ1044" s="2" t="s">
        <v>226</v>
      </c>
      <c r="OK1044" s="2" t="s">
        <v>238</v>
      </c>
      <c r="OL1044" s="2" t="s">
        <v>226</v>
      </c>
      <c r="OM1044" s="4"/>
      <c r="ON1044" s="8"/>
      <c r="OO1044" s="4"/>
      <c r="OP1044" s="8"/>
      <c r="OQ1044" s="7"/>
      <c r="OR1044" s="7"/>
      <c r="OS1044" s="2" t="s">
        <v>252</v>
      </c>
      <c r="OT1044" s="2" t="s">
        <v>223</v>
      </c>
      <c r="OU1044" s="2" t="s">
        <v>226</v>
      </c>
      <c r="OV1044" s="2" t="s">
        <v>226</v>
      </c>
      <c r="OW1044" s="2" t="s">
        <v>238</v>
      </c>
      <c r="OX1044" s="2" t="s">
        <v>226</v>
      </c>
      <c r="OY1044" s="4"/>
      <c r="OZ1044" s="8"/>
      <c r="PA1044" s="4"/>
      <c r="PB1044" s="8"/>
      <c r="PC1044" s="7"/>
      <c r="PD1044" s="7"/>
      <c r="PE1044" s="2" t="s">
        <v>236</v>
      </c>
      <c r="PF1044" s="2" t="s">
        <v>223</v>
      </c>
      <c r="PG1044" s="2" t="s">
        <v>226</v>
      </c>
      <c r="PH1044" s="2" t="s">
        <v>226</v>
      </c>
      <c r="PI1044" s="2" t="s">
        <v>238</v>
      </c>
      <c r="PJ1044" s="2" t="s">
        <v>226</v>
      </c>
      <c r="PK1044" s="4"/>
      <c r="PL1044" s="8"/>
      <c r="PM1044" s="4"/>
      <c r="PN1044" s="8"/>
      <c r="PO1044" s="7"/>
      <c r="PP1044" s="7"/>
      <c r="PQ1044" s="2" t="s">
        <v>226</v>
      </c>
      <c r="PR1044" s="2" t="s">
        <v>226</v>
      </c>
      <c r="PS1044" s="2" t="s">
        <v>226</v>
      </c>
      <c r="PT1044" s="2" t="s">
        <v>226</v>
      </c>
      <c r="PU1044" s="2" t="s">
        <v>226</v>
      </c>
      <c r="PV1044" s="2" t="s">
        <v>226</v>
      </c>
      <c r="PW1044" s="4"/>
      <c r="PX1044" s="8"/>
      <c r="PY1044" s="4"/>
      <c r="PZ1044" s="8"/>
      <c r="QA1044" s="7"/>
      <c r="QB1044" s="7"/>
      <c r="QC1044" s="2" t="s">
        <v>266</v>
      </c>
      <c r="QD1044" s="2" t="s">
        <v>223</v>
      </c>
      <c r="QE1044" s="2" t="s">
        <v>226</v>
      </c>
      <c r="QF1044" s="2" t="s">
        <v>226</v>
      </c>
      <c r="QG1044" s="2" t="s">
        <v>238</v>
      </c>
      <c r="QH1044" s="2" t="s">
        <v>226</v>
      </c>
      <c r="QI1044" s="4"/>
      <c r="QJ1044" s="8"/>
      <c r="QK1044" s="4"/>
      <c r="QL1044" s="8"/>
      <c r="QM1044" s="7"/>
      <c r="QN1044" s="7"/>
      <c r="QO1044" s="2" t="s">
        <v>236</v>
      </c>
      <c r="QP1044" s="2" t="s">
        <v>237</v>
      </c>
      <c r="QQ1044" s="2" t="s">
        <v>226</v>
      </c>
      <c r="QR1044" s="2" t="s">
        <v>226</v>
      </c>
      <c r="QS1044" s="2" t="s">
        <v>238</v>
      </c>
      <c r="QT1044" s="2" t="s">
        <v>226</v>
      </c>
      <c r="QU1044" s="4"/>
      <c r="QV1044" s="8"/>
      <c r="QW1044" s="4"/>
      <c r="QX1044" s="8"/>
      <c r="QY1044" s="7"/>
      <c r="QZ1044" s="7"/>
      <c r="RA1044" s="2" t="s">
        <v>266</v>
      </c>
      <c r="RB1044" s="2" t="s">
        <v>223</v>
      </c>
      <c r="RC1044" s="2" t="s">
        <v>226</v>
      </c>
      <c r="RD1044" s="2" t="s">
        <v>226</v>
      </c>
      <c r="RE1044" s="2" t="s">
        <v>238</v>
      </c>
      <c r="RF1044" s="2" t="s">
        <v>226</v>
      </c>
      <c r="RG1044" s="4"/>
      <c r="RH1044" s="8"/>
      <c r="RI1044" s="4"/>
      <c r="RJ1044" s="8"/>
      <c r="RK1044" s="7"/>
      <c r="RL1044" s="7"/>
      <c r="RM1044" s="2" t="s">
        <v>226</v>
      </c>
      <c r="RN1044" s="2" t="s">
        <v>226</v>
      </c>
      <c r="RO1044" s="2" t="s">
        <v>226</v>
      </c>
      <c r="RP1044" s="2" t="s">
        <v>226</v>
      </c>
      <c r="RQ1044" s="2" t="s">
        <v>226</v>
      </c>
      <c r="RR1044" s="2" t="s">
        <v>226</v>
      </c>
      <c r="RS1044" s="4"/>
      <c r="RT1044" s="8"/>
      <c r="RU1044" s="4"/>
      <c r="RV1044" s="8"/>
      <c r="RW1044" s="7"/>
      <c r="RX1044" s="7"/>
      <c r="RY1044" s="2" t="s">
        <v>236</v>
      </c>
      <c r="RZ1044" s="2" t="s">
        <v>237</v>
      </c>
      <c r="SA1044" s="2" t="s">
        <v>226</v>
      </c>
      <c r="SB1044" s="2" t="s">
        <v>226</v>
      </c>
      <c r="SC1044" s="2" t="s">
        <v>238</v>
      </c>
      <c r="SD1044" s="2" t="s">
        <v>226</v>
      </c>
      <c r="SE1044" s="4">
        <v>140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>
        <v>170</v>
      </c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</row>
    <row r="1045">
      <c r="A1045" s="2" t="s">
        <v>5881</v>
      </c>
      <c r="B1045" s="2" t="s">
        <v>577</v>
      </c>
      <c r="C1045" s="2" t="s">
        <v>5819</v>
      </c>
      <c r="D1045" s="2" t="s">
        <v>215</v>
      </c>
      <c r="E1045" s="2" t="s">
        <v>216</v>
      </c>
      <c r="F1045" s="2" t="s">
        <v>5882</v>
      </c>
      <c r="G1045" s="2" t="s">
        <v>5883</v>
      </c>
      <c r="H1045" s="2" t="s">
        <v>5884</v>
      </c>
      <c r="I1045" s="2" t="s">
        <v>5885</v>
      </c>
      <c r="J1045" s="2" t="s">
        <v>437</v>
      </c>
      <c r="K1045" s="2" t="s">
        <v>405</v>
      </c>
      <c r="L1045" s="3">
        <v>30.95</v>
      </c>
      <c r="M1045" s="3">
        <v>32.5</v>
      </c>
      <c r="N1045" s="3">
        <v>64.99</v>
      </c>
      <c r="O1045" s="2" t="s">
        <v>302</v>
      </c>
      <c r="P1045" s="2" t="s">
        <v>284</v>
      </c>
      <c r="Q1045" s="2" t="s">
        <v>225</v>
      </c>
      <c r="R1045" s="2" t="s">
        <v>226</v>
      </c>
      <c r="S1045" s="2" t="s">
        <v>5886</v>
      </c>
      <c r="T1045" s="2" t="s">
        <v>969</v>
      </c>
      <c r="U1045" s="2" t="s">
        <v>489</v>
      </c>
      <c r="V1045" s="2" t="s">
        <v>2079</v>
      </c>
      <c r="W1045" s="2" t="s">
        <v>231</v>
      </c>
      <c r="X1045" s="2" t="s">
        <v>226</v>
      </c>
      <c r="Y1045" s="2" t="s">
        <v>2267</v>
      </c>
      <c r="Z1045" s="4"/>
      <c r="AA1045" s="4">
        <f>=ROUNDDOWN({0},0)</f>
      </c>
      <c r="AB1045" s="5">
        <v>4</v>
      </c>
      <c r="AC1045" s="2" t="s">
        <v>226</v>
      </c>
      <c r="AD1045" s="4"/>
      <c r="AE1045" s="4"/>
      <c r="AF1045" s="6">
        <v>65</v>
      </c>
      <c r="AG1045" s="6"/>
      <c r="AH1045" s="7">
        <v>0.1667</v>
      </c>
      <c r="AI1045" s="4"/>
      <c r="AJ1045" s="4">
        <f>=ROUNDDOWN({0},0)</f>
      </c>
      <c r="AK1045" s="5"/>
      <c r="AL1045" s="2" t="s">
        <v>226</v>
      </c>
      <c r="AM1045" s="4"/>
      <c r="AN1045" s="4"/>
      <c r="AO1045" s="7">
        <v>0</v>
      </c>
      <c r="AP1045" s="4">
        <v>8</v>
      </c>
      <c r="AQ1045" s="8">
        <v>162.24</v>
      </c>
      <c r="AR1045" s="4">
        <v>34</v>
      </c>
      <c r="AS1045" s="8">
        <v>1148.8</v>
      </c>
      <c r="AT1045" s="7">
        <v>-0.7647</v>
      </c>
      <c r="AU1045" s="7">
        <v>-0.8588</v>
      </c>
      <c r="AV1045" s="4">
        <v>17</v>
      </c>
      <c r="AW1045" s="8">
        <v>389.88</v>
      </c>
      <c r="AX1045" s="4">
        <v>54</v>
      </c>
      <c r="AY1045" s="8">
        <v>1882.75</v>
      </c>
      <c r="AZ1045" s="7">
        <v>-0.6852</v>
      </c>
      <c r="BA1045" s="7">
        <v>-0.7929</v>
      </c>
      <c r="BB1045" s="7">
        <v>0.4161</v>
      </c>
      <c r="BC1045" s="4">
        <v>17</v>
      </c>
      <c r="BD1045" s="8">
        <v>389.88</v>
      </c>
      <c r="BE1045" s="4">
        <v>54</v>
      </c>
      <c r="BF1045" s="8">
        <v>1882.75</v>
      </c>
      <c r="BG1045" s="7">
        <v>-0.6852</v>
      </c>
      <c r="BH1045" s="7">
        <v>-0.7929</v>
      </c>
      <c r="BI1045" s="7">
        <v>1</v>
      </c>
      <c r="BJ1045" s="4">
        <v>8</v>
      </c>
      <c r="BK1045" s="8">
        <v>162.24</v>
      </c>
      <c r="BL1045" s="2" t="s">
        <v>4495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1002</v>
      </c>
      <c r="BV1045" s="2" t="s">
        <v>237</v>
      </c>
      <c r="BW1045" s="2" t="s">
        <v>226</v>
      </c>
      <c r="BX1045" s="2" t="s">
        <v>226</v>
      </c>
      <c r="BY1045" s="2" t="s">
        <v>238</v>
      </c>
      <c r="BZ1045" s="2" t="s">
        <v>226</v>
      </c>
      <c r="CA1045" s="4"/>
      <c r="CB1045" s="8"/>
      <c r="CC1045" s="4"/>
      <c r="CD1045" s="8"/>
      <c r="CE1045" s="7"/>
      <c r="CF1045" s="7"/>
      <c r="CG1045" s="2" t="s">
        <v>337</v>
      </c>
      <c r="CH1045" s="2" t="s">
        <v>237</v>
      </c>
      <c r="CI1045" s="2" t="s">
        <v>226</v>
      </c>
      <c r="CJ1045" s="2" t="s">
        <v>226</v>
      </c>
      <c r="CK1045" s="2" t="s">
        <v>238</v>
      </c>
      <c r="CL1045" s="2" t="s">
        <v>226</v>
      </c>
      <c r="CM1045" s="4"/>
      <c r="CN1045" s="8"/>
      <c r="CO1045" s="4">
        <v>1</v>
      </c>
      <c r="CP1045" s="8">
        <v>35.1</v>
      </c>
      <c r="CQ1045" s="7">
        <v>-1</v>
      </c>
      <c r="CR1045" s="7">
        <v>-1</v>
      </c>
      <c r="CS1045" s="2" t="s">
        <v>239</v>
      </c>
      <c r="CT1045" s="2" t="s">
        <v>237</v>
      </c>
      <c r="CU1045" s="2" t="s">
        <v>2218</v>
      </c>
      <c r="CV1045" s="2" t="s">
        <v>423</v>
      </c>
      <c r="CW1045" s="2" t="s">
        <v>238</v>
      </c>
      <c r="CX1045" s="2" t="s">
        <v>226</v>
      </c>
      <c r="CY1045" s="4">
        <v>4</v>
      </c>
      <c r="CZ1045" s="8">
        <v>84.24</v>
      </c>
      <c r="DA1045" s="4"/>
      <c r="DB1045" s="8"/>
      <c r="DC1045" s="7"/>
      <c r="DD1045" s="7"/>
      <c r="DE1045" s="2" t="s">
        <v>239</v>
      </c>
      <c r="DF1045" s="2" t="s">
        <v>237</v>
      </c>
      <c r="DG1045" s="2" t="s">
        <v>914</v>
      </c>
      <c r="DH1045" s="2" t="s">
        <v>3780</v>
      </c>
      <c r="DI1045" s="2" t="s">
        <v>291</v>
      </c>
      <c r="DJ1045" s="2" t="s">
        <v>226</v>
      </c>
      <c r="DK1045" s="4">
        <v>4</v>
      </c>
      <c r="DL1045" s="8">
        <v>78</v>
      </c>
      <c r="DM1045" s="4">
        <v>4</v>
      </c>
      <c r="DN1045" s="8">
        <v>110.5</v>
      </c>
      <c r="DO1045" s="7"/>
      <c r="DP1045" s="7">
        <v>-0.2941</v>
      </c>
      <c r="DQ1045" s="2" t="s">
        <v>239</v>
      </c>
      <c r="DR1045" s="2" t="s">
        <v>237</v>
      </c>
      <c r="DS1045" s="2" t="s">
        <v>1925</v>
      </c>
      <c r="DT1045" s="2" t="s">
        <v>3678</v>
      </c>
      <c r="DU1045" s="2" t="s">
        <v>291</v>
      </c>
      <c r="DV1045" s="2" t="s">
        <v>226</v>
      </c>
      <c r="DW1045" s="4"/>
      <c r="DX1045" s="8"/>
      <c r="DY1045" s="4">
        <v>15</v>
      </c>
      <c r="DZ1045" s="8">
        <v>511.8</v>
      </c>
      <c r="EA1045" s="7">
        <v>-1</v>
      </c>
      <c r="EB1045" s="7">
        <v>-1</v>
      </c>
      <c r="EC1045" s="2" t="s">
        <v>239</v>
      </c>
      <c r="ED1045" s="2" t="s">
        <v>237</v>
      </c>
      <c r="EE1045" s="2" t="s">
        <v>2218</v>
      </c>
      <c r="EF1045" s="2" t="s">
        <v>2785</v>
      </c>
      <c r="EG1045" s="2" t="s">
        <v>238</v>
      </c>
      <c r="EH1045" s="2" t="s">
        <v>226</v>
      </c>
      <c r="EI1045" s="4"/>
      <c r="EJ1045" s="8"/>
      <c r="EK1045" s="4">
        <v>14</v>
      </c>
      <c r="EL1045" s="8">
        <v>491.4</v>
      </c>
      <c r="EM1045" s="7">
        <v>-1</v>
      </c>
      <c r="EN1045" s="7">
        <v>-1</v>
      </c>
      <c r="EO1045" s="2" t="s">
        <v>239</v>
      </c>
      <c r="EP1045" s="2" t="s">
        <v>237</v>
      </c>
      <c r="EQ1045" s="2" t="s">
        <v>2267</v>
      </c>
      <c r="ER1045" s="2" t="s">
        <v>2584</v>
      </c>
      <c r="ES1045" s="2" t="s">
        <v>238</v>
      </c>
      <c r="ET1045" s="2" t="s">
        <v>226</v>
      </c>
      <c r="EU1045" s="4"/>
      <c r="EV1045" s="8"/>
      <c r="EW1045" s="4"/>
      <c r="EX1045" s="8"/>
      <c r="EY1045" s="7"/>
      <c r="EZ1045" s="7"/>
      <c r="FA1045" s="2" t="s">
        <v>239</v>
      </c>
      <c r="FB1045" s="2" t="s">
        <v>237</v>
      </c>
      <c r="FC1045" s="2" t="s">
        <v>3086</v>
      </c>
      <c r="FD1045" s="2" t="s">
        <v>226</v>
      </c>
      <c r="FE1045" s="2" t="s">
        <v>238</v>
      </c>
      <c r="FF1045" s="2" t="s">
        <v>226</v>
      </c>
      <c r="FG1045" s="4"/>
      <c r="FH1045" s="8"/>
      <c r="FI1045" s="4"/>
      <c r="FJ1045" s="8"/>
      <c r="FK1045" s="7"/>
      <c r="FL1045" s="7"/>
      <c r="FM1045" s="2" t="s">
        <v>239</v>
      </c>
      <c r="FN1045" s="2" t="s">
        <v>237</v>
      </c>
      <c r="FO1045" s="2" t="s">
        <v>2267</v>
      </c>
      <c r="FP1045" s="2" t="s">
        <v>226</v>
      </c>
      <c r="FQ1045" s="2" t="s">
        <v>238</v>
      </c>
      <c r="FR1045" s="2" t="s">
        <v>226</v>
      </c>
      <c r="FS1045" s="4"/>
      <c r="FT1045" s="8"/>
      <c r="FU1045" s="4"/>
      <c r="FV1045" s="8"/>
      <c r="FW1045" s="7"/>
      <c r="FX1045" s="7"/>
      <c r="FY1045" s="2" t="s">
        <v>226</v>
      </c>
      <c r="FZ1045" s="2" t="s">
        <v>226</v>
      </c>
      <c r="GA1045" s="2" t="s">
        <v>226</v>
      </c>
      <c r="GB1045" s="2" t="s">
        <v>226</v>
      </c>
      <c r="GC1045" s="2" t="s">
        <v>226</v>
      </c>
      <c r="GD1045" s="2" t="s">
        <v>226</v>
      </c>
      <c r="GE1045" s="4"/>
      <c r="GF1045" s="8"/>
      <c r="GG1045" s="4"/>
      <c r="GH1045" s="8"/>
      <c r="GI1045" s="7"/>
      <c r="GJ1045" s="7"/>
      <c r="GK1045" s="2" t="s">
        <v>252</v>
      </c>
      <c r="GL1045" s="2" t="s">
        <v>237</v>
      </c>
      <c r="GM1045" s="2" t="s">
        <v>226</v>
      </c>
      <c r="GN1045" s="2" t="s">
        <v>226</v>
      </c>
      <c r="GO1045" s="2" t="s">
        <v>238</v>
      </c>
      <c r="GP1045" s="2" t="s">
        <v>226</v>
      </c>
      <c r="GQ1045" s="4"/>
      <c r="GR1045" s="8"/>
      <c r="GS1045" s="4"/>
      <c r="GT1045" s="8"/>
      <c r="GU1045" s="7"/>
      <c r="GV1045" s="7"/>
      <c r="GW1045" s="2" t="s">
        <v>266</v>
      </c>
      <c r="GX1045" s="2" t="s">
        <v>237</v>
      </c>
      <c r="GY1045" s="2" t="s">
        <v>226</v>
      </c>
      <c r="GZ1045" s="2" t="s">
        <v>226</v>
      </c>
      <c r="HA1045" s="2" t="s">
        <v>238</v>
      </c>
      <c r="HB1045" s="2" t="s">
        <v>226</v>
      </c>
      <c r="HC1045" s="4"/>
      <c r="HD1045" s="8"/>
      <c r="HE1045" s="4"/>
      <c r="HF1045" s="8"/>
      <c r="HG1045" s="7"/>
      <c r="HH1045" s="7"/>
      <c r="HI1045" s="2" t="s">
        <v>236</v>
      </c>
      <c r="HJ1045" s="2" t="s">
        <v>237</v>
      </c>
      <c r="HK1045" s="2" t="s">
        <v>226</v>
      </c>
      <c r="HL1045" s="2" t="s">
        <v>226</v>
      </c>
      <c r="HM1045" s="2" t="s">
        <v>238</v>
      </c>
      <c r="HN1045" s="2" t="s">
        <v>226</v>
      </c>
      <c r="HO1045" s="4"/>
      <c r="HP1045" s="8"/>
      <c r="HQ1045" s="4"/>
      <c r="HR1045" s="8"/>
      <c r="HS1045" s="7"/>
      <c r="HT1045" s="7"/>
      <c r="HU1045" s="2" t="s">
        <v>236</v>
      </c>
      <c r="HV1045" s="2" t="s">
        <v>237</v>
      </c>
      <c r="HW1045" s="2" t="s">
        <v>226</v>
      </c>
      <c r="HX1045" s="2" t="s">
        <v>226</v>
      </c>
      <c r="HY1045" s="2" t="s">
        <v>238</v>
      </c>
      <c r="HZ1045" s="2" t="s">
        <v>226</v>
      </c>
      <c r="IA1045" s="4"/>
      <c r="IB1045" s="8"/>
      <c r="IC1045" s="4"/>
      <c r="ID1045" s="8"/>
      <c r="IE1045" s="7"/>
      <c r="IF1045" s="7"/>
      <c r="IG1045" s="2" t="s">
        <v>252</v>
      </c>
      <c r="IH1045" s="2" t="s">
        <v>237</v>
      </c>
      <c r="II1045" s="2" t="s">
        <v>226</v>
      </c>
      <c r="IJ1045" s="2" t="s">
        <v>226</v>
      </c>
      <c r="IK1045" s="2" t="s">
        <v>238</v>
      </c>
      <c r="IL1045" s="2" t="s">
        <v>226</v>
      </c>
      <c r="IM1045" s="4"/>
      <c r="IN1045" s="8"/>
      <c r="IO1045" s="4"/>
      <c r="IP1045" s="8"/>
      <c r="IQ1045" s="7"/>
      <c r="IR1045" s="7"/>
      <c r="IS1045" s="2" t="s">
        <v>252</v>
      </c>
      <c r="IT1045" s="2" t="s">
        <v>237</v>
      </c>
      <c r="IU1045" s="2" t="s">
        <v>226</v>
      </c>
      <c r="IV1045" s="2" t="s">
        <v>226</v>
      </c>
      <c r="IW1045" s="2" t="s">
        <v>238</v>
      </c>
      <c r="IX1045" s="2" t="s">
        <v>226</v>
      </c>
      <c r="IY1045" s="4"/>
      <c r="IZ1045" s="8"/>
      <c r="JA1045" s="4"/>
      <c r="JB1045" s="8"/>
      <c r="JC1045" s="7"/>
      <c r="JD1045" s="7"/>
      <c r="JE1045" s="2" t="s">
        <v>252</v>
      </c>
      <c r="JF1045" s="2" t="s">
        <v>237</v>
      </c>
      <c r="JG1045" s="2" t="s">
        <v>226</v>
      </c>
      <c r="JH1045" s="2" t="s">
        <v>226</v>
      </c>
      <c r="JI1045" s="2" t="s">
        <v>238</v>
      </c>
      <c r="JJ1045" s="2" t="s">
        <v>226</v>
      </c>
      <c r="JK1045" s="4"/>
      <c r="JL1045" s="8"/>
      <c r="JM1045" s="4"/>
      <c r="JN1045" s="8"/>
      <c r="JO1045" s="7"/>
      <c r="JP1045" s="7"/>
      <c r="JQ1045" s="2" t="s">
        <v>252</v>
      </c>
      <c r="JR1045" s="2" t="s">
        <v>237</v>
      </c>
      <c r="JS1045" s="2" t="s">
        <v>226</v>
      </c>
      <c r="JT1045" s="2" t="s">
        <v>226</v>
      </c>
      <c r="JU1045" s="2" t="s">
        <v>238</v>
      </c>
      <c r="JV1045" s="2" t="s">
        <v>226</v>
      </c>
      <c r="JW1045" s="4"/>
      <c r="JX1045" s="8"/>
      <c r="JY1045" s="4"/>
      <c r="JZ1045" s="8"/>
      <c r="KA1045" s="7"/>
      <c r="KB1045" s="7"/>
      <c r="KC1045" s="2" t="s">
        <v>236</v>
      </c>
      <c r="KD1045" s="2" t="s">
        <v>237</v>
      </c>
      <c r="KE1045" s="2" t="s">
        <v>226</v>
      </c>
      <c r="KF1045" s="2" t="s">
        <v>226</v>
      </c>
      <c r="KG1045" s="2" t="s">
        <v>238</v>
      </c>
      <c r="KH1045" s="2" t="s">
        <v>226</v>
      </c>
      <c r="KI1045" s="4"/>
      <c r="KJ1045" s="8"/>
      <c r="KK1045" s="4"/>
      <c r="KL1045" s="8"/>
      <c r="KM1045" s="7"/>
      <c r="KN1045" s="7"/>
      <c r="KO1045" s="2" t="s">
        <v>252</v>
      </c>
      <c r="KP1045" s="2" t="s">
        <v>237</v>
      </c>
      <c r="KQ1045" s="2" t="s">
        <v>226</v>
      </c>
      <c r="KR1045" s="2" t="s">
        <v>226</v>
      </c>
      <c r="KS1045" s="2" t="s">
        <v>238</v>
      </c>
      <c r="KT1045" s="2" t="s">
        <v>226</v>
      </c>
      <c r="KU1045" s="4"/>
      <c r="KV1045" s="8"/>
      <c r="KW1045" s="4"/>
      <c r="KX1045" s="8"/>
      <c r="KY1045" s="7"/>
      <c r="KZ1045" s="7"/>
      <c r="LA1045" s="2" t="s">
        <v>252</v>
      </c>
      <c r="LB1045" s="2" t="s">
        <v>237</v>
      </c>
      <c r="LC1045" s="2" t="s">
        <v>226</v>
      </c>
      <c r="LD1045" s="2" t="s">
        <v>226</v>
      </c>
      <c r="LE1045" s="2" t="s">
        <v>238</v>
      </c>
      <c r="LF1045" s="2" t="s">
        <v>226</v>
      </c>
      <c r="LG1045" s="4"/>
      <c r="LH1045" s="8"/>
      <c r="LI1045" s="4"/>
      <c r="LJ1045" s="8"/>
      <c r="LK1045" s="7"/>
      <c r="LL1045" s="7"/>
      <c r="LM1045" s="2" t="s">
        <v>252</v>
      </c>
      <c r="LN1045" s="2" t="s">
        <v>237</v>
      </c>
      <c r="LO1045" s="2" t="s">
        <v>226</v>
      </c>
      <c r="LP1045" s="2" t="s">
        <v>226</v>
      </c>
      <c r="LQ1045" s="2" t="s">
        <v>238</v>
      </c>
      <c r="LR1045" s="2" t="s">
        <v>226</v>
      </c>
      <c r="LS1045" s="4"/>
      <c r="LT1045" s="8"/>
      <c r="LU1045" s="4"/>
      <c r="LV1045" s="8"/>
      <c r="LW1045" s="7"/>
      <c r="LX1045" s="7"/>
      <c r="LY1045" s="2" t="s">
        <v>226</v>
      </c>
      <c r="LZ1045" s="2" t="s">
        <v>226</v>
      </c>
      <c r="MA1045" s="2" t="s">
        <v>226</v>
      </c>
      <c r="MB1045" s="2" t="s">
        <v>226</v>
      </c>
      <c r="MC1045" s="2" t="s">
        <v>226</v>
      </c>
      <c r="MD1045" s="2" t="s">
        <v>226</v>
      </c>
      <c r="ME1045" s="4"/>
      <c r="MF1045" s="8"/>
      <c r="MG1045" s="4"/>
      <c r="MH1045" s="8"/>
      <c r="MI1045" s="7"/>
      <c r="MJ1045" s="7"/>
      <c r="MK1045" s="2" t="s">
        <v>226</v>
      </c>
      <c r="ML1045" s="2" t="s">
        <v>226</v>
      </c>
      <c r="MM1045" s="2" t="s">
        <v>226</v>
      </c>
      <c r="MN1045" s="2" t="s">
        <v>226</v>
      </c>
      <c r="MO1045" s="2" t="s">
        <v>226</v>
      </c>
      <c r="MP1045" s="2" t="s">
        <v>226</v>
      </c>
      <c r="MQ1045" s="4"/>
      <c r="MR1045" s="8"/>
      <c r="MS1045" s="4"/>
      <c r="MT1045" s="8"/>
      <c r="MU1045" s="7"/>
      <c r="MV1045" s="7"/>
      <c r="MW1045" s="2" t="s">
        <v>236</v>
      </c>
      <c r="MX1045" s="2" t="s">
        <v>237</v>
      </c>
      <c r="MY1045" s="2" t="s">
        <v>226</v>
      </c>
      <c r="MZ1045" s="2" t="s">
        <v>226</v>
      </c>
      <c r="NA1045" s="2" t="s">
        <v>238</v>
      </c>
      <c r="NB1045" s="2" t="s">
        <v>226</v>
      </c>
      <c r="NC1045" s="4"/>
      <c r="ND1045" s="8"/>
      <c r="NE1045" s="4"/>
      <c r="NF1045" s="8"/>
      <c r="NG1045" s="7"/>
      <c r="NH1045" s="7"/>
      <c r="NI1045" s="2" t="s">
        <v>239</v>
      </c>
      <c r="NJ1045" s="2" t="s">
        <v>237</v>
      </c>
      <c r="NK1045" s="2" t="s">
        <v>2267</v>
      </c>
      <c r="NL1045" s="2" t="s">
        <v>226</v>
      </c>
      <c r="NM1045" s="2" t="s">
        <v>238</v>
      </c>
      <c r="NN1045" s="2" t="s">
        <v>226</v>
      </c>
      <c r="NO1045" s="4"/>
      <c r="NP1045" s="8"/>
      <c r="NQ1045" s="4"/>
      <c r="NR1045" s="8"/>
      <c r="NS1045" s="7"/>
      <c r="NT1045" s="7"/>
      <c r="NU1045" s="2" t="s">
        <v>239</v>
      </c>
      <c r="NV1045" s="2" t="s">
        <v>237</v>
      </c>
      <c r="NW1045" s="2" t="s">
        <v>2765</v>
      </c>
      <c r="NX1045" s="2" t="s">
        <v>226</v>
      </c>
      <c r="NY1045" s="2" t="s">
        <v>238</v>
      </c>
      <c r="NZ1045" s="2" t="s">
        <v>226</v>
      </c>
      <c r="OA1045" s="4"/>
      <c r="OB1045" s="8"/>
      <c r="OC1045" s="4"/>
      <c r="OD1045" s="8"/>
      <c r="OE1045" s="7"/>
      <c r="OF1045" s="7"/>
      <c r="OG1045" s="2" t="s">
        <v>252</v>
      </c>
      <c r="OH1045" s="2" t="s">
        <v>237</v>
      </c>
      <c r="OI1045" s="2" t="s">
        <v>226</v>
      </c>
      <c r="OJ1045" s="2" t="s">
        <v>226</v>
      </c>
      <c r="OK1045" s="2" t="s">
        <v>238</v>
      </c>
      <c r="OL1045" s="2" t="s">
        <v>226</v>
      </c>
      <c r="OM1045" s="4"/>
      <c r="ON1045" s="8"/>
      <c r="OO1045" s="4"/>
      <c r="OP1045" s="8"/>
      <c r="OQ1045" s="7"/>
      <c r="OR1045" s="7"/>
      <c r="OS1045" s="2" t="s">
        <v>252</v>
      </c>
      <c r="OT1045" s="2" t="s">
        <v>237</v>
      </c>
      <c r="OU1045" s="2" t="s">
        <v>226</v>
      </c>
      <c r="OV1045" s="2" t="s">
        <v>226</v>
      </c>
      <c r="OW1045" s="2" t="s">
        <v>238</v>
      </c>
      <c r="OX1045" s="2" t="s">
        <v>226</v>
      </c>
      <c r="OY1045" s="4"/>
      <c r="OZ1045" s="8"/>
      <c r="PA1045" s="4"/>
      <c r="PB1045" s="8"/>
      <c r="PC1045" s="7"/>
      <c r="PD1045" s="7"/>
      <c r="PE1045" s="2" t="s">
        <v>252</v>
      </c>
      <c r="PF1045" s="2" t="s">
        <v>237</v>
      </c>
      <c r="PG1045" s="2" t="s">
        <v>226</v>
      </c>
      <c r="PH1045" s="2" t="s">
        <v>226</v>
      </c>
      <c r="PI1045" s="2" t="s">
        <v>238</v>
      </c>
      <c r="PJ1045" s="2" t="s">
        <v>226</v>
      </c>
      <c r="PK1045" s="4"/>
      <c r="PL1045" s="8"/>
      <c r="PM1045" s="4"/>
      <c r="PN1045" s="8"/>
      <c r="PO1045" s="7"/>
      <c r="PP1045" s="7"/>
      <c r="PQ1045" s="2" t="s">
        <v>226</v>
      </c>
      <c r="PR1045" s="2" t="s">
        <v>226</v>
      </c>
      <c r="PS1045" s="2" t="s">
        <v>226</v>
      </c>
      <c r="PT1045" s="2" t="s">
        <v>226</v>
      </c>
      <c r="PU1045" s="2" t="s">
        <v>226</v>
      </c>
      <c r="PV1045" s="2" t="s">
        <v>226</v>
      </c>
      <c r="PW1045" s="4"/>
      <c r="PX1045" s="8"/>
      <c r="PY1045" s="4"/>
      <c r="PZ1045" s="8"/>
      <c r="QA1045" s="7"/>
      <c r="QB1045" s="7"/>
      <c r="QC1045" s="2" t="s">
        <v>226</v>
      </c>
      <c r="QD1045" s="2" t="s">
        <v>226</v>
      </c>
      <c r="QE1045" s="2" t="s">
        <v>226</v>
      </c>
      <c r="QF1045" s="2" t="s">
        <v>226</v>
      </c>
      <c r="QG1045" s="2" t="s">
        <v>226</v>
      </c>
      <c r="QH1045" s="2" t="s">
        <v>226</v>
      </c>
      <c r="QI1045" s="4"/>
      <c r="QJ1045" s="8"/>
      <c r="QK1045" s="4"/>
      <c r="QL1045" s="8"/>
      <c r="QM1045" s="7"/>
      <c r="QN1045" s="7"/>
      <c r="QO1045" s="2" t="s">
        <v>226</v>
      </c>
      <c r="QP1045" s="2" t="s">
        <v>226</v>
      </c>
      <c r="QQ1045" s="2" t="s">
        <v>226</v>
      </c>
      <c r="QR1045" s="2" t="s">
        <v>226</v>
      </c>
      <c r="QS1045" s="2" t="s">
        <v>226</v>
      </c>
      <c r="QT1045" s="2" t="s">
        <v>226</v>
      </c>
      <c r="QU1045" s="4"/>
      <c r="QV1045" s="8"/>
      <c r="QW1045" s="4"/>
      <c r="QX1045" s="8"/>
      <c r="QY1045" s="7"/>
      <c r="QZ1045" s="7"/>
      <c r="RA1045" s="2" t="s">
        <v>266</v>
      </c>
      <c r="RB1045" s="2" t="s">
        <v>237</v>
      </c>
      <c r="RC1045" s="2" t="s">
        <v>226</v>
      </c>
      <c r="RD1045" s="2" t="s">
        <v>226</v>
      </c>
      <c r="RE1045" s="2" t="s">
        <v>238</v>
      </c>
      <c r="RF1045" s="2" t="s">
        <v>226</v>
      </c>
      <c r="RG1045" s="4"/>
      <c r="RH1045" s="8"/>
      <c r="RI1045" s="4"/>
      <c r="RJ1045" s="8"/>
      <c r="RK1045" s="7"/>
      <c r="RL1045" s="7"/>
      <c r="RM1045" s="2" t="s">
        <v>252</v>
      </c>
      <c r="RN1045" s="2" t="s">
        <v>237</v>
      </c>
      <c r="RO1045" s="2" t="s">
        <v>226</v>
      </c>
      <c r="RP1045" s="2" t="s">
        <v>226</v>
      </c>
      <c r="RQ1045" s="2" t="s">
        <v>238</v>
      </c>
      <c r="RR1045" s="2" t="s">
        <v>226</v>
      </c>
      <c r="RS1045" s="4"/>
      <c r="RT1045" s="8"/>
      <c r="RU1045" s="4"/>
      <c r="RV1045" s="8"/>
      <c r="RW1045" s="7"/>
      <c r="RX1045" s="7"/>
      <c r="RY1045" s="2" t="s">
        <v>226</v>
      </c>
      <c r="RZ1045" s="2" t="s">
        <v>226</v>
      </c>
      <c r="SA1045" s="2" t="s">
        <v>226</v>
      </c>
      <c r="SB1045" s="2" t="s">
        <v>226</v>
      </c>
      <c r="SC1045" s="2" t="s">
        <v>226</v>
      </c>
      <c r="SD1045" s="2" t="s">
        <v>226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</row>
    <row r="1046">
      <c r="A1046" s="2" t="s">
        <v>5887</v>
      </c>
      <c r="B1046" s="2" t="s">
        <v>577</v>
      </c>
      <c r="C1046" s="2" t="s">
        <v>5819</v>
      </c>
      <c r="D1046" s="2" t="s">
        <v>215</v>
      </c>
      <c r="E1046" s="2" t="s">
        <v>216</v>
      </c>
      <c r="F1046" s="2" t="s">
        <v>5882</v>
      </c>
      <c r="G1046" s="2" t="s">
        <v>5883</v>
      </c>
      <c r="H1046" s="2" t="s">
        <v>5884</v>
      </c>
      <c r="I1046" s="2" t="s">
        <v>5885</v>
      </c>
      <c r="J1046" s="2" t="s">
        <v>221</v>
      </c>
      <c r="K1046" s="2" t="s">
        <v>405</v>
      </c>
      <c r="L1046" s="3">
        <v>33.33</v>
      </c>
      <c r="M1046" s="3">
        <v>35</v>
      </c>
      <c r="N1046" s="3">
        <v>69.99</v>
      </c>
      <c r="O1046" s="2" t="s">
        <v>302</v>
      </c>
      <c r="P1046" s="2" t="s">
        <v>284</v>
      </c>
      <c r="Q1046" s="2" t="s">
        <v>225</v>
      </c>
      <c r="R1046" s="2" t="s">
        <v>226</v>
      </c>
      <c r="S1046" s="2" t="s">
        <v>5886</v>
      </c>
      <c r="T1046" s="2" t="s">
        <v>969</v>
      </c>
      <c r="U1046" s="2" t="s">
        <v>371</v>
      </c>
      <c r="V1046" s="2" t="s">
        <v>2079</v>
      </c>
      <c r="W1046" s="2" t="s">
        <v>231</v>
      </c>
      <c r="X1046" s="2" t="s">
        <v>226</v>
      </c>
      <c r="Y1046" s="2" t="s">
        <v>2267</v>
      </c>
      <c r="Z1046" s="4"/>
      <c r="AA1046" s="4">
        <f>=ROUNDDOWN({0},0)</f>
      </c>
      <c r="AB1046" s="5">
        <v>3.3</v>
      </c>
      <c r="AC1046" s="2" t="s">
        <v>226</v>
      </c>
      <c r="AD1046" s="4"/>
      <c r="AE1046" s="4"/>
      <c r="AF1046" s="6">
        <v>65</v>
      </c>
      <c r="AG1046" s="6"/>
      <c r="AH1046" s="7">
        <v>0.2262</v>
      </c>
      <c r="AI1046" s="4"/>
      <c r="AJ1046" s="4">
        <f>=ROUNDDOWN({0},0)</f>
      </c>
      <c r="AK1046" s="5"/>
      <c r="AL1046" s="2" t="s">
        <v>226</v>
      </c>
      <c r="AM1046" s="4"/>
      <c r="AN1046" s="4"/>
      <c r="AO1046" s="7">
        <v>0</v>
      </c>
      <c r="AP1046" s="4">
        <v>9</v>
      </c>
      <c r="AQ1046" s="8">
        <v>227.64</v>
      </c>
      <c r="AR1046" s="4">
        <v>20</v>
      </c>
      <c r="AS1046" s="8">
        <v>733.95</v>
      </c>
      <c r="AT1046" s="7">
        <v>-0.55</v>
      </c>
      <c r="AU1046" s="7">
        <v>-0.6898</v>
      </c>
      <c r="AV1046" s="4" t="s">
        <v>226</v>
      </c>
      <c r="AW1046" s="8" t="s">
        <v>226</v>
      </c>
      <c r="AX1046" s="4" t="s">
        <v>226</v>
      </c>
      <c r="AY1046" s="8" t="s">
        <v>226</v>
      </c>
      <c r="AZ1046" s="7" t="s">
        <v>226</v>
      </c>
      <c r="BA1046" s="7" t="s">
        <v>226</v>
      </c>
      <c r="BB1046" s="7">
        <v>0.5839</v>
      </c>
      <c r="BC1046" s="4" t="s">
        <v>226</v>
      </c>
      <c r="BD1046" s="8" t="s">
        <v>226</v>
      </c>
      <c r="BE1046" s="4" t="s">
        <v>226</v>
      </c>
      <c r="BF1046" s="8" t="s">
        <v>226</v>
      </c>
      <c r="BG1046" s="7" t="s">
        <v>226</v>
      </c>
      <c r="BH1046" s="7" t="s">
        <v>226</v>
      </c>
      <c r="BI1046" s="7" t="s">
        <v>226</v>
      </c>
      <c r="BJ1046" s="4">
        <v>9</v>
      </c>
      <c r="BK1046" s="8">
        <v>227.64</v>
      </c>
      <c r="BL1046" s="2" t="s">
        <v>5888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1002</v>
      </c>
      <c r="BV1046" s="2" t="s">
        <v>237</v>
      </c>
      <c r="BW1046" s="2" t="s">
        <v>226</v>
      </c>
      <c r="BX1046" s="2" t="s">
        <v>226</v>
      </c>
      <c r="BY1046" s="2" t="s">
        <v>238</v>
      </c>
      <c r="BZ1046" s="2" t="s">
        <v>226</v>
      </c>
      <c r="CA1046" s="4"/>
      <c r="CB1046" s="8"/>
      <c r="CC1046" s="4"/>
      <c r="CD1046" s="8"/>
      <c r="CE1046" s="7"/>
      <c r="CF1046" s="7"/>
      <c r="CG1046" s="2" t="s">
        <v>337</v>
      </c>
      <c r="CH1046" s="2" t="s">
        <v>237</v>
      </c>
      <c r="CI1046" s="2" t="s">
        <v>226</v>
      </c>
      <c r="CJ1046" s="2" t="s">
        <v>226</v>
      </c>
      <c r="CK1046" s="2" t="s">
        <v>238</v>
      </c>
      <c r="CL1046" s="2" t="s">
        <v>226</v>
      </c>
      <c r="CM1046" s="4">
        <v>2</v>
      </c>
      <c r="CN1046" s="8">
        <v>75.6</v>
      </c>
      <c r="CO1046" s="4"/>
      <c r="CP1046" s="8"/>
      <c r="CQ1046" s="7"/>
      <c r="CR1046" s="7"/>
      <c r="CS1046" s="2" t="s">
        <v>239</v>
      </c>
      <c r="CT1046" s="2" t="s">
        <v>237</v>
      </c>
      <c r="CU1046" s="2" t="s">
        <v>2218</v>
      </c>
      <c r="CV1046" s="2" t="s">
        <v>5889</v>
      </c>
      <c r="CW1046" s="2" t="s">
        <v>238</v>
      </c>
      <c r="CX1046" s="2" t="s">
        <v>226</v>
      </c>
      <c r="CY1046" s="4">
        <v>3</v>
      </c>
      <c r="CZ1046" s="8">
        <v>68.04</v>
      </c>
      <c r="DA1046" s="4"/>
      <c r="DB1046" s="8"/>
      <c r="DC1046" s="7"/>
      <c r="DD1046" s="7"/>
      <c r="DE1046" s="2" t="s">
        <v>239</v>
      </c>
      <c r="DF1046" s="2" t="s">
        <v>237</v>
      </c>
      <c r="DG1046" s="2" t="s">
        <v>914</v>
      </c>
      <c r="DH1046" s="2" t="s">
        <v>2853</v>
      </c>
      <c r="DI1046" s="2" t="s">
        <v>291</v>
      </c>
      <c r="DJ1046" s="2" t="s">
        <v>226</v>
      </c>
      <c r="DK1046" s="4">
        <v>4</v>
      </c>
      <c r="DL1046" s="8">
        <v>84</v>
      </c>
      <c r="DM1046" s="4">
        <v>3</v>
      </c>
      <c r="DN1046" s="8">
        <v>98</v>
      </c>
      <c r="DO1046" s="7">
        <v>0.3333</v>
      </c>
      <c r="DP1046" s="7">
        <v>-0.1429</v>
      </c>
      <c r="DQ1046" s="2" t="s">
        <v>239</v>
      </c>
      <c r="DR1046" s="2" t="s">
        <v>237</v>
      </c>
      <c r="DS1046" s="2" t="s">
        <v>1925</v>
      </c>
      <c r="DT1046" s="2" t="s">
        <v>3561</v>
      </c>
      <c r="DU1046" s="2" t="s">
        <v>291</v>
      </c>
      <c r="DV1046" s="2" t="s">
        <v>226</v>
      </c>
      <c r="DW1046" s="4"/>
      <c r="DX1046" s="8"/>
      <c r="DY1046" s="4">
        <v>6</v>
      </c>
      <c r="DZ1046" s="8">
        <v>220.5</v>
      </c>
      <c r="EA1046" s="7">
        <v>-1</v>
      </c>
      <c r="EB1046" s="7">
        <v>-1</v>
      </c>
      <c r="EC1046" s="2" t="s">
        <v>239</v>
      </c>
      <c r="ED1046" s="2" t="s">
        <v>237</v>
      </c>
      <c r="EE1046" s="2" t="s">
        <v>2218</v>
      </c>
      <c r="EF1046" s="2" t="s">
        <v>3054</v>
      </c>
      <c r="EG1046" s="2" t="s">
        <v>238</v>
      </c>
      <c r="EH1046" s="2" t="s">
        <v>226</v>
      </c>
      <c r="EI1046" s="4"/>
      <c r="EJ1046" s="8"/>
      <c r="EK1046" s="4">
        <v>10</v>
      </c>
      <c r="EL1046" s="8">
        <v>378</v>
      </c>
      <c r="EM1046" s="7">
        <v>-1</v>
      </c>
      <c r="EN1046" s="7">
        <v>-1</v>
      </c>
      <c r="EO1046" s="2" t="s">
        <v>239</v>
      </c>
      <c r="EP1046" s="2" t="s">
        <v>237</v>
      </c>
      <c r="EQ1046" s="2" t="s">
        <v>2267</v>
      </c>
      <c r="ER1046" s="2" t="s">
        <v>504</v>
      </c>
      <c r="ES1046" s="2" t="s">
        <v>238</v>
      </c>
      <c r="ET1046" s="2" t="s">
        <v>226</v>
      </c>
      <c r="EU1046" s="4"/>
      <c r="EV1046" s="8"/>
      <c r="EW1046" s="4"/>
      <c r="EX1046" s="8"/>
      <c r="EY1046" s="7"/>
      <c r="EZ1046" s="7"/>
      <c r="FA1046" s="2" t="s">
        <v>239</v>
      </c>
      <c r="FB1046" s="2" t="s">
        <v>237</v>
      </c>
      <c r="FC1046" s="2" t="s">
        <v>3086</v>
      </c>
      <c r="FD1046" s="2" t="s">
        <v>714</v>
      </c>
      <c r="FE1046" s="2" t="s">
        <v>238</v>
      </c>
      <c r="FF1046" s="2" t="s">
        <v>226</v>
      </c>
      <c r="FG1046" s="4"/>
      <c r="FH1046" s="8"/>
      <c r="FI1046" s="4"/>
      <c r="FJ1046" s="8"/>
      <c r="FK1046" s="7"/>
      <c r="FL1046" s="7"/>
      <c r="FM1046" s="2" t="s">
        <v>239</v>
      </c>
      <c r="FN1046" s="2" t="s">
        <v>237</v>
      </c>
      <c r="FO1046" s="2" t="s">
        <v>2267</v>
      </c>
      <c r="FP1046" s="2" t="s">
        <v>226</v>
      </c>
      <c r="FQ1046" s="2" t="s">
        <v>238</v>
      </c>
      <c r="FR1046" s="2" t="s">
        <v>226</v>
      </c>
      <c r="FS1046" s="4"/>
      <c r="FT1046" s="8"/>
      <c r="FU1046" s="4"/>
      <c r="FV1046" s="8"/>
      <c r="FW1046" s="7"/>
      <c r="FX1046" s="7"/>
      <c r="FY1046" s="2" t="s">
        <v>226</v>
      </c>
      <c r="FZ1046" s="2" t="s">
        <v>226</v>
      </c>
      <c r="GA1046" s="2" t="s">
        <v>226</v>
      </c>
      <c r="GB1046" s="2" t="s">
        <v>226</v>
      </c>
      <c r="GC1046" s="2" t="s">
        <v>226</v>
      </c>
      <c r="GD1046" s="2" t="s">
        <v>226</v>
      </c>
      <c r="GE1046" s="4"/>
      <c r="GF1046" s="8"/>
      <c r="GG1046" s="4"/>
      <c r="GH1046" s="8"/>
      <c r="GI1046" s="7"/>
      <c r="GJ1046" s="7"/>
      <c r="GK1046" s="2" t="s">
        <v>252</v>
      </c>
      <c r="GL1046" s="2" t="s">
        <v>237</v>
      </c>
      <c r="GM1046" s="2" t="s">
        <v>226</v>
      </c>
      <c r="GN1046" s="2" t="s">
        <v>226</v>
      </c>
      <c r="GO1046" s="2" t="s">
        <v>238</v>
      </c>
      <c r="GP1046" s="2" t="s">
        <v>226</v>
      </c>
      <c r="GQ1046" s="4"/>
      <c r="GR1046" s="8"/>
      <c r="GS1046" s="4"/>
      <c r="GT1046" s="8"/>
      <c r="GU1046" s="7"/>
      <c r="GV1046" s="7"/>
      <c r="GW1046" s="2" t="s">
        <v>266</v>
      </c>
      <c r="GX1046" s="2" t="s">
        <v>237</v>
      </c>
      <c r="GY1046" s="2" t="s">
        <v>226</v>
      </c>
      <c r="GZ1046" s="2" t="s">
        <v>226</v>
      </c>
      <c r="HA1046" s="2" t="s">
        <v>238</v>
      </c>
      <c r="HB1046" s="2" t="s">
        <v>226</v>
      </c>
      <c r="HC1046" s="4"/>
      <c r="HD1046" s="8"/>
      <c r="HE1046" s="4"/>
      <c r="HF1046" s="8"/>
      <c r="HG1046" s="7"/>
      <c r="HH1046" s="7"/>
      <c r="HI1046" s="2" t="s">
        <v>236</v>
      </c>
      <c r="HJ1046" s="2" t="s">
        <v>237</v>
      </c>
      <c r="HK1046" s="2" t="s">
        <v>226</v>
      </c>
      <c r="HL1046" s="2" t="s">
        <v>226</v>
      </c>
      <c r="HM1046" s="2" t="s">
        <v>238</v>
      </c>
      <c r="HN1046" s="2" t="s">
        <v>226</v>
      </c>
      <c r="HO1046" s="4"/>
      <c r="HP1046" s="8"/>
      <c r="HQ1046" s="4"/>
      <c r="HR1046" s="8"/>
      <c r="HS1046" s="7"/>
      <c r="HT1046" s="7"/>
      <c r="HU1046" s="2" t="s">
        <v>236</v>
      </c>
      <c r="HV1046" s="2" t="s">
        <v>237</v>
      </c>
      <c r="HW1046" s="2" t="s">
        <v>226</v>
      </c>
      <c r="HX1046" s="2" t="s">
        <v>226</v>
      </c>
      <c r="HY1046" s="2" t="s">
        <v>238</v>
      </c>
      <c r="HZ1046" s="2" t="s">
        <v>226</v>
      </c>
      <c r="IA1046" s="4"/>
      <c r="IB1046" s="8"/>
      <c r="IC1046" s="4"/>
      <c r="ID1046" s="8"/>
      <c r="IE1046" s="7"/>
      <c r="IF1046" s="7"/>
      <c r="IG1046" s="2" t="s">
        <v>252</v>
      </c>
      <c r="IH1046" s="2" t="s">
        <v>237</v>
      </c>
      <c r="II1046" s="2" t="s">
        <v>226</v>
      </c>
      <c r="IJ1046" s="2" t="s">
        <v>226</v>
      </c>
      <c r="IK1046" s="2" t="s">
        <v>238</v>
      </c>
      <c r="IL1046" s="2" t="s">
        <v>226</v>
      </c>
      <c r="IM1046" s="4"/>
      <c r="IN1046" s="8"/>
      <c r="IO1046" s="4"/>
      <c r="IP1046" s="8"/>
      <c r="IQ1046" s="7"/>
      <c r="IR1046" s="7"/>
      <c r="IS1046" s="2" t="s">
        <v>252</v>
      </c>
      <c r="IT1046" s="2" t="s">
        <v>237</v>
      </c>
      <c r="IU1046" s="2" t="s">
        <v>226</v>
      </c>
      <c r="IV1046" s="2" t="s">
        <v>226</v>
      </c>
      <c r="IW1046" s="2" t="s">
        <v>238</v>
      </c>
      <c r="IX1046" s="2" t="s">
        <v>226</v>
      </c>
      <c r="IY1046" s="4"/>
      <c r="IZ1046" s="8"/>
      <c r="JA1046" s="4"/>
      <c r="JB1046" s="8"/>
      <c r="JC1046" s="7"/>
      <c r="JD1046" s="7"/>
      <c r="JE1046" s="2" t="s">
        <v>252</v>
      </c>
      <c r="JF1046" s="2" t="s">
        <v>237</v>
      </c>
      <c r="JG1046" s="2" t="s">
        <v>226</v>
      </c>
      <c r="JH1046" s="2" t="s">
        <v>226</v>
      </c>
      <c r="JI1046" s="2" t="s">
        <v>238</v>
      </c>
      <c r="JJ1046" s="2" t="s">
        <v>226</v>
      </c>
      <c r="JK1046" s="4"/>
      <c r="JL1046" s="8"/>
      <c r="JM1046" s="4"/>
      <c r="JN1046" s="8"/>
      <c r="JO1046" s="7"/>
      <c r="JP1046" s="7"/>
      <c r="JQ1046" s="2" t="s">
        <v>252</v>
      </c>
      <c r="JR1046" s="2" t="s">
        <v>237</v>
      </c>
      <c r="JS1046" s="2" t="s">
        <v>226</v>
      </c>
      <c r="JT1046" s="2" t="s">
        <v>226</v>
      </c>
      <c r="JU1046" s="2" t="s">
        <v>238</v>
      </c>
      <c r="JV1046" s="2" t="s">
        <v>226</v>
      </c>
      <c r="JW1046" s="4"/>
      <c r="JX1046" s="8"/>
      <c r="JY1046" s="4"/>
      <c r="JZ1046" s="8"/>
      <c r="KA1046" s="7"/>
      <c r="KB1046" s="7"/>
      <c r="KC1046" s="2" t="s">
        <v>236</v>
      </c>
      <c r="KD1046" s="2" t="s">
        <v>237</v>
      </c>
      <c r="KE1046" s="2" t="s">
        <v>226</v>
      </c>
      <c r="KF1046" s="2" t="s">
        <v>226</v>
      </c>
      <c r="KG1046" s="2" t="s">
        <v>238</v>
      </c>
      <c r="KH1046" s="2" t="s">
        <v>226</v>
      </c>
      <c r="KI1046" s="4"/>
      <c r="KJ1046" s="8"/>
      <c r="KK1046" s="4"/>
      <c r="KL1046" s="8"/>
      <c r="KM1046" s="7"/>
      <c r="KN1046" s="7"/>
      <c r="KO1046" s="2" t="s">
        <v>252</v>
      </c>
      <c r="KP1046" s="2" t="s">
        <v>237</v>
      </c>
      <c r="KQ1046" s="2" t="s">
        <v>226</v>
      </c>
      <c r="KR1046" s="2" t="s">
        <v>226</v>
      </c>
      <c r="KS1046" s="2" t="s">
        <v>238</v>
      </c>
      <c r="KT1046" s="2" t="s">
        <v>226</v>
      </c>
      <c r="KU1046" s="4"/>
      <c r="KV1046" s="8"/>
      <c r="KW1046" s="4"/>
      <c r="KX1046" s="8"/>
      <c r="KY1046" s="7"/>
      <c r="KZ1046" s="7"/>
      <c r="LA1046" s="2" t="s">
        <v>252</v>
      </c>
      <c r="LB1046" s="2" t="s">
        <v>237</v>
      </c>
      <c r="LC1046" s="2" t="s">
        <v>226</v>
      </c>
      <c r="LD1046" s="2" t="s">
        <v>226</v>
      </c>
      <c r="LE1046" s="2" t="s">
        <v>238</v>
      </c>
      <c r="LF1046" s="2" t="s">
        <v>226</v>
      </c>
      <c r="LG1046" s="4"/>
      <c r="LH1046" s="8"/>
      <c r="LI1046" s="4"/>
      <c r="LJ1046" s="8"/>
      <c r="LK1046" s="7"/>
      <c r="LL1046" s="7"/>
      <c r="LM1046" s="2" t="s">
        <v>252</v>
      </c>
      <c r="LN1046" s="2" t="s">
        <v>237</v>
      </c>
      <c r="LO1046" s="2" t="s">
        <v>226</v>
      </c>
      <c r="LP1046" s="2" t="s">
        <v>226</v>
      </c>
      <c r="LQ1046" s="2" t="s">
        <v>238</v>
      </c>
      <c r="LR1046" s="2" t="s">
        <v>226</v>
      </c>
      <c r="LS1046" s="4"/>
      <c r="LT1046" s="8"/>
      <c r="LU1046" s="4"/>
      <c r="LV1046" s="8"/>
      <c r="LW1046" s="7"/>
      <c r="LX1046" s="7"/>
      <c r="LY1046" s="2" t="s">
        <v>226</v>
      </c>
      <c r="LZ1046" s="2" t="s">
        <v>226</v>
      </c>
      <c r="MA1046" s="2" t="s">
        <v>226</v>
      </c>
      <c r="MB1046" s="2" t="s">
        <v>226</v>
      </c>
      <c r="MC1046" s="2" t="s">
        <v>226</v>
      </c>
      <c r="MD1046" s="2" t="s">
        <v>226</v>
      </c>
      <c r="ME1046" s="4"/>
      <c r="MF1046" s="8"/>
      <c r="MG1046" s="4"/>
      <c r="MH1046" s="8"/>
      <c r="MI1046" s="7"/>
      <c r="MJ1046" s="7"/>
      <c r="MK1046" s="2" t="s">
        <v>226</v>
      </c>
      <c r="ML1046" s="2" t="s">
        <v>226</v>
      </c>
      <c r="MM1046" s="2" t="s">
        <v>226</v>
      </c>
      <c r="MN1046" s="2" t="s">
        <v>226</v>
      </c>
      <c r="MO1046" s="2" t="s">
        <v>226</v>
      </c>
      <c r="MP1046" s="2" t="s">
        <v>226</v>
      </c>
      <c r="MQ1046" s="4"/>
      <c r="MR1046" s="8"/>
      <c r="MS1046" s="4"/>
      <c r="MT1046" s="8"/>
      <c r="MU1046" s="7"/>
      <c r="MV1046" s="7"/>
      <c r="MW1046" s="2" t="s">
        <v>236</v>
      </c>
      <c r="MX1046" s="2" t="s">
        <v>237</v>
      </c>
      <c r="MY1046" s="2" t="s">
        <v>226</v>
      </c>
      <c r="MZ1046" s="2" t="s">
        <v>226</v>
      </c>
      <c r="NA1046" s="2" t="s">
        <v>238</v>
      </c>
      <c r="NB1046" s="2" t="s">
        <v>226</v>
      </c>
      <c r="NC1046" s="4"/>
      <c r="ND1046" s="8"/>
      <c r="NE1046" s="4">
        <v>1</v>
      </c>
      <c r="NF1046" s="8">
        <v>37.45</v>
      </c>
      <c r="NG1046" s="7">
        <v>-1</v>
      </c>
      <c r="NH1046" s="7">
        <v>-1</v>
      </c>
      <c r="NI1046" s="2" t="s">
        <v>239</v>
      </c>
      <c r="NJ1046" s="2" t="s">
        <v>237</v>
      </c>
      <c r="NK1046" s="2" t="s">
        <v>2267</v>
      </c>
      <c r="NL1046" s="2" t="s">
        <v>504</v>
      </c>
      <c r="NM1046" s="2" t="s">
        <v>238</v>
      </c>
      <c r="NN1046" s="2" t="s">
        <v>226</v>
      </c>
      <c r="NO1046" s="4"/>
      <c r="NP1046" s="8"/>
      <c r="NQ1046" s="4"/>
      <c r="NR1046" s="8"/>
      <c r="NS1046" s="7"/>
      <c r="NT1046" s="7"/>
      <c r="NU1046" s="2" t="s">
        <v>239</v>
      </c>
      <c r="NV1046" s="2" t="s">
        <v>237</v>
      </c>
      <c r="NW1046" s="2" t="s">
        <v>2765</v>
      </c>
      <c r="NX1046" s="2" t="s">
        <v>226</v>
      </c>
      <c r="NY1046" s="2" t="s">
        <v>238</v>
      </c>
      <c r="NZ1046" s="2" t="s">
        <v>226</v>
      </c>
      <c r="OA1046" s="4"/>
      <c r="OB1046" s="8"/>
      <c r="OC1046" s="4"/>
      <c r="OD1046" s="8"/>
      <c r="OE1046" s="7"/>
      <c r="OF1046" s="7"/>
      <c r="OG1046" s="2" t="s">
        <v>252</v>
      </c>
      <c r="OH1046" s="2" t="s">
        <v>237</v>
      </c>
      <c r="OI1046" s="2" t="s">
        <v>226</v>
      </c>
      <c r="OJ1046" s="2" t="s">
        <v>226</v>
      </c>
      <c r="OK1046" s="2" t="s">
        <v>238</v>
      </c>
      <c r="OL1046" s="2" t="s">
        <v>226</v>
      </c>
      <c r="OM1046" s="4"/>
      <c r="ON1046" s="8"/>
      <c r="OO1046" s="4"/>
      <c r="OP1046" s="8"/>
      <c r="OQ1046" s="7"/>
      <c r="OR1046" s="7"/>
      <c r="OS1046" s="2" t="s">
        <v>252</v>
      </c>
      <c r="OT1046" s="2" t="s">
        <v>237</v>
      </c>
      <c r="OU1046" s="2" t="s">
        <v>226</v>
      </c>
      <c r="OV1046" s="2" t="s">
        <v>226</v>
      </c>
      <c r="OW1046" s="2" t="s">
        <v>238</v>
      </c>
      <c r="OX1046" s="2" t="s">
        <v>226</v>
      </c>
      <c r="OY1046" s="4"/>
      <c r="OZ1046" s="8"/>
      <c r="PA1046" s="4"/>
      <c r="PB1046" s="8"/>
      <c r="PC1046" s="7"/>
      <c r="PD1046" s="7"/>
      <c r="PE1046" s="2" t="s">
        <v>252</v>
      </c>
      <c r="PF1046" s="2" t="s">
        <v>237</v>
      </c>
      <c r="PG1046" s="2" t="s">
        <v>226</v>
      </c>
      <c r="PH1046" s="2" t="s">
        <v>226</v>
      </c>
      <c r="PI1046" s="2" t="s">
        <v>238</v>
      </c>
      <c r="PJ1046" s="2" t="s">
        <v>226</v>
      </c>
      <c r="PK1046" s="4"/>
      <c r="PL1046" s="8"/>
      <c r="PM1046" s="4"/>
      <c r="PN1046" s="8"/>
      <c r="PO1046" s="7"/>
      <c r="PP1046" s="7"/>
      <c r="PQ1046" s="2" t="s">
        <v>226</v>
      </c>
      <c r="PR1046" s="2" t="s">
        <v>226</v>
      </c>
      <c r="PS1046" s="2" t="s">
        <v>226</v>
      </c>
      <c r="PT1046" s="2" t="s">
        <v>226</v>
      </c>
      <c r="PU1046" s="2" t="s">
        <v>226</v>
      </c>
      <c r="PV1046" s="2" t="s">
        <v>226</v>
      </c>
      <c r="PW1046" s="4"/>
      <c r="PX1046" s="8"/>
      <c r="PY1046" s="4"/>
      <c r="PZ1046" s="8"/>
      <c r="QA1046" s="7"/>
      <c r="QB1046" s="7"/>
      <c r="QC1046" s="2" t="s">
        <v>226</v>
      </c>
      <c r="QD1046" s="2" t="s">
        <v>226</v>
      </c>
      <c r="QE1046" s="2" t="s">
        <v>226</v>
      </c>
      <c r="QF1046" s="2" t="s">
        <v>226</v>
      </c>
      <c r="QG1046" s="2" t="s">
        <v>226</v>
      </c>
      <c r="QH1046" s="2" t="s">
        <v>226</v>
      </c>
      <c r="QI1046" s="4"/>
      <c r="QJ1046" s="8"/>
      <c r="QK1046" s="4"/>
      <c r="QL1046" s="8"/>
      <c r="QM1046" s="7"/>
      <c r="QN1046" s="7"/>
      <c r="QO1046" s="2" t="s">
        <v>226</v>
      </c>
      <c r="QP1046" s="2" t="s">
        <v>226</v>
      </c>
      <c r="QQ1046" s="2" t="s">
        <v>226</v>
      </c>
      <c r="QR1046" s="2" t="s">
        <v>226</v>
      </c>
      <c r="QS1046" s="2" t="s">
        <v>226</v>
      </c>
      <c r="QT1046" s="2" t="s">
        <v>226</v>
      </c>
      <c r="QU1046" s="4"/>
      <c r="QV1046" s="8"/>
      <c r="QW1046" s="4"/>
      <c r="QX1046" s="8"/>
      <c r="QY1046" s="7"/>
      <c r="QZ1046" s="7"/>
      <c r="RA1046" s="2" t="s">
        <v>266</v>
      </c>
      <c r="RB1046" s="2" t="s">
        <v>237</v>
      </c>
      <c r="RC1046" s="2" t="s">
        <v>226</v>
      </c>
      <c r="RD1046" s="2" t="s">
        <v>226</v>
      </c>
      <c r="RE1046" s="2" t="s">
        <v>238</v>
      </c>
      <c r="RF1046" s="2" t="s">
        <v>226</v>
      </c>
      <c r="RG1046" s="4"/>
      <c r="RH1046" s="8"/>
      <c r="RI1046" s="4"/>
      <c r="RJ1046" s="8"/>
      <c r="RK1046" s="7"/>
      <c r="RL1046" s="7"/>
      <c r="RM1046" s="2" t="s">
        <v>252</v>
      </c>
      <c r="RN1046" s="2" t="s">
        <v>237</v>
      </c>
      <c r="RO1046" s="2" t="s">
        <v>226</v>
      </c>
      <c r="RP1046" s="2" t="s">
        <v>226</v>
      </c>
      <c r="RQ1046" s="2" t="s">
        <v>238</v>
      </c>
      <c r="RR1046" s="2" t="s">
        <v>226</v>
      </c>
      <c r="RS1046" s="4"/>
      <c r="RT1046" s="8"/>
      <c r="RU1046" s="4"/>
      <c r="RV1046" s="8"/>
      <c r="RW1046" s="7"/>
      <c r="RX1046" s="7"/>
      <c r="RY1046" s="2" t="s">
        <v>226</v>
      </c>
      <c r="RZ1046" s="2" t="s">
        <v>226</v>
      </c>
      <c r="SA1046" s="2" t="s">
        <v>226</v>
      </c>
      <c r="SB1046" s="2" t="s">
        <v>226</v>
      </c>
      <c r="SC1046" s="2" t="s">
        <v>226</v>
      </c>
      <c r="SD1046" s="2" t="s">
        <v>226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</row>
    <row r="1047">
      <c r="A1047" s="2" t="s">
        <v>5890</v>
      </c>
      <c r="B1047" s="2" t="s">
        <v>577</v>
      </c>
      <c r="C1047" s="2" t="s">
        <v>5819</v>
      </c>
      <c r="D1047" s="2" t="s">
        <v>215</v>
      </c>
      <c r="E1047" s="2" t="s">
        <v>216</v>
      </c>
      <c r="F1047" s="2" t="s">
        <v>5891</v>
      </c>
      <c r="G1047" s="2" t="s">
        <v>5892</v>
      </c>
      <c r="H1047" s="2" t="s">
        <v>5893</v>
      </c>
      <c r="I1047" s="2" t="s">
        <v>5894</v>
      </c>
      <c r="J1047" s="2" t="s">
        <v>437</v>
      </c>
      <c r="K1047" s="2" t="s">
        <v>5895</v>
      </c>
      <c r="L1047" s="3">
        <v>27.6</v>
      </c>
      <c r="M1047" s="3">
        <v>28.98</v>
      </c>
      <c r="N1047" s="3">
        <v>59.99</v>
      </c>
      <c r="O1047" s="2" t="s">
        <v>302</v>
      </c>
      <c r="P1047" s="2" t="s">
        <v>284</v>
      </c>
      <c r="Q1047" s="2" t="s">
        <v>225</v>
      </c>
      <c r="R1047" s="2" t="s">
        <v>226</v>
      </c>
      <c r="S1047" s="2" t="s">
        <v>5896</v>
      </c>
      <c r="T1047" s="2" t="s">
        <v>969</v>
      </c>
      <c r="U1047" s="2" t="s">
        <v>489</v>
      </c>
      <c r="V1047" s="2" t="s">
        <v>2079</v>
      </c>
      <c r="W1047" s="2" t="s">
        <v>231</v>
      </c>
      <c r="X1047" s="2" t="s">
        <v>226</v>
      </c>
      <c r="Y1047" s="2" t="s">
        <v>4620</v>
      </c>
      <c r="Z1047" s="4"/>
      <c r="AA1047" s="4">
        <f>=ROUNDDOWN({0},0)</f>
      </c>
      <c r="AB1047" s="5">
        <v>1</v>
      </c>
      <c r="AC1047" s="2" t="s">
        <v>226</v>
      </c>
      <c r="AD1047" s="4"/>
      <c r="AE1047" s="4"/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226</v>
      </c>
      <c r="AM1047" s="4"/>
      <c r="AN1047" s="4"/>
      <c r="AO1047" s="7">
        <v>0</v>
      </c>
      <c r="AP1047" s="4"/>
      <c r="AQ1047" s="8"/>
      <c r="AR1047" s="4">
        <v>86</v>
      </c>
      <c r="AS1047" s="8">
        <v>2468.6</v>
      </c>
      <c r="AT1047" s="7">
        <v>-1</v>
      </c>
      <c r="AU1047" s="7">
        <v>-1</v>
      </c>
      <c r="AV1047" s="4" t="s">
        <v>226</v>
      </c>
      <c r="AW1047" s="8" t="s">
        <v>226</v>
      </c>
      <c r="AX1047" s="4">
        <v>188</v>
      </c>
      <c r="AY1047" s="8">
        <v>6039.76</v>
      </c>
      <c r="AZ1047" s="7" t="s">
        <v>226</v>
      </c>
      <c r="BA1047" s="7" t="s">
        <v>226</v>
      </c>
      <c r="BB1047" s="7"/>
      <c r="BC1047" s="4" t="s">
        <v>226</v>
      </c>
      <c r="BD1047" s="8" t="s">
        <v>226</v>
      </c>
      <c r="BE1047" s="4">
        <v>188</v>
      </c>
      <c r="BF1047" s="8">
        <v>6039.76</v>
      </c>
      <c r="BG1047" s="7" t="s">
        <v>226</v>
      </c>
      <c r="BH1047" s="7" t="s">
        <v>226</v>
      </c>
      <c r="BI1047" s="7"/>
      <c r="BJ1047" s="4"/>
      <c r="BK1047" s="8"/>
      <c r="BL1047" s="2" t="s">
        <v>5897</v>
      </c>
      <c r="BM1047" s="7"/>
      <c r="BN1047" s="7"/>
      <c r="BO1047" s="4"/>
      <c r="BP1047" s="8"/>
      <c r="BQ1047" s="4">
        <v>12</v>
      </c>
      <c r="BR1047" s="8">
        <v>376.08</v>
      </c>
      <c r="BS1047" s="7">
        <v>-1</v>
      </c>
      <c r="BT1047" s="7">
        <v>-1</v>
      </c>
      <c r="BU1047" s="2" t="s">
        <v>239</v>
      </c>
      <c r="BV1047" s="2" t="s">
        <v>237</v>
      </c>
      <c r="BW1047" s="2" t="s">
        <v>226</v>
      </c>
      <c r="BX1047" s="2" t="s">
        <v>1692</v>
      </c>
      <c r="BY1047" s="2" t="s">
        <v>238</v>
      </c>
      <c r="BZ1047" s="2" t="s">
        <v>226</v>
      </c>
      <c r="CA1047" s="4"/>
      <c r="CB1047" s="8"/>
      <c r="CC1047" s="4">
        <v>4</v>
      </c>
      <c r="CD1047" s="8">
        <v>124.16</v>
      </c>
      <c r="CE1047" s="7">
        <v>-1</v>
      </c>
      <c r="CF1047" s="7">
        <v>-1</v>
      </c>
      <c r="CG1047" s="2" t="s">
        <v>239</v>
      </c>
      <c r="CH1047" s="2" t="s">
        <v>237</v>
      </c>
      <c r="CI1047" s="2" t="s">
        <v>1539</v>
      </c>
      <c r="CJ1047" s="2" t="s">
        <v>1570</v>
      </c>
      <c r="CK1047" s="2" t="s">
        <v>238</v>
      </c>
      <c r="CL1047" s="2" t="s">
        <v>226</v>
      </c>
      <c r="CM1047" s="4"/>
      <c r="CN1047" s="8"/>
      <c r="CO1047" s="4">
        <v>3</v>
      </c>
      <c r="CP1047" s="8">
        <v>90.54</v>
      </c>
      <c r="CQ1047" s="7">
        <v>-1</v>
      </c>
      <c r="CR1047" s="7">
        <v>-1</v>
      </c>
      <c r="CS1047" s="2" t="s">
        <v>239</v>
      </c>
      <c r="CT1047" s="2" t="s">
        <v>237</v>
      </c>
      <c r="CU1047" s="2" t="s">
        <v>3426</v>
      </c>
      <c r="CV1047" s="2" t="s">
        <v>1582</v>
      </c>
      <c r="CW1047" s="2" t="s">
        <v>238</v>
      </c>
      <c r="CX1047" s="2" t="s">
        <v>226</v>
      </c>
      <c r="CY1047" s="4"/>
      <c r="CZ1047" s="8"/>
      <c r="DA1047" s="4">
        <v>5</v>
      </c>
      <c r="DB1047" s="8">
        <v>144</v>
      </c>
      <c r="DC1047" s="7">
        <v>-1</v>
      </c>
      <c r="DD1047" s="7">
        <v>-1</v>
      </c>
      <c r="DE1047" s="2" t="s">
        <v>239</v>
      </c>
      <c r="DF1047" s="2" t="s">
        <v>237</v>
      </c>
      <c r="DG1047" s="2" t="s">
        <v>4236</v>
      </c>
      <c r="DH1047" s="2" t="s">
        <v>1721</v>
      </c>
      <c r="DI1047" s="2" t="s">
        <v>291</v>
      </c>
      <c r="DJ1047" s="2" t="s">
        <v>226</v>
      </c>
      <c r="DK1047" s="4"/>
      <c r="DL1047" s="8"/>
      <c r="DM1047" s="4">
        <v>5</v>
      </c>
      <c r="DN1047" s="8">
        <v>133.53</v>
      </c>
      <c r="DO1047" s="7">
        <v>-1</v>
      </c>
      <c r="DP1047" s="7">
        <v>-1</v>
      </c>
      <c r="DQ1047" s="2" t="s">
        <v>239</v>
      </c>
      <c r="DR1047" s="2" t="s">
        <v>237</v>
      </c>
      <c r="DS1047" s="2" t="s">
        <v>2740</v>
      </c>
      <c r="DT1047" s="2" t="s">
        <v>1865</v>
      </c>
      <c r="DU1047" s="2" t="s">
        <v>291</v>
      </c>
      <c r="DV1047" s="2" t="s">
        <v>226</v>
      </c>
      <c r="DW1047" s="4"/>
      <c r="DX1047" s="8"/>
      <c r="DY1047" s="4">
        <v>38</v>
      </c>
      <c r="DZ1047" s="8">
        <v>1062.48</v>
      </c>
      <c r="EA1047" s="7">
        <v>-1</v>
      </c>
      <c r="EB1047" s="7">
        <v>-1</v>
      </c>
      <c r="EC1047" s="2" t="s">
        <v>239</v>
      </c>
      <c r="ED1047" s="2" t="s">
        <v>237</v>
      </c>
      <c r="EE1047" s="2" t="s">
        <v>1647</v>
      </c>
      <c r="EF1047" s="2" t="s">
        <v>992</v>
      </c>
      <c r="EG1047" s="2" t="s">
        <v>238</v>
      </c>
      <c r="EH1047" s="2" t="s">
        <v>226</v>
      </c>
      <c r="EI1047" s="4"/>
      <c r="EJ1047" s="8"/>
      <c r="EK1047" s="4">
        <v>7</v>
      </c>
      <c r="EL1047" s="8">
        <v>199.36</v>
      </c>
      <c r="EM1047" s="7">
        <v>-1</v>
      </c>
      <c r="EN1047" s="7">
        <v>-1</v>
      </c>
      <c r="EO1047" s="2" t="s">
        <v>239</v>
      </c>
      <c r="EP1047" s="2" t="s">
        <v>237</v>
      </c>
      <c r="EQ1047" s="2" t="s">
        <v>4236</v>
      </c>
      <c r="ER1047" s="2" t="s">
        <v>3029</v>
      </c>
      <c r="ES1047" s="2" t="s">
        <v>238</v>
      </c>
      <c r="ET1047" s="2" t="s">
        <v>226</v>
      </c>
      <c r="EU1047" s="4"/>
      <c r="EV1047" s="8"/>
      <c r="EW1047" s="4">
        <v>4</v>
      </c>
      <c r="EX1047" s="8">
        <v>115.88</v>
      </c>
      <c r="EY1047" s="7">
        <v>-1</v>
      </c>
      <c r="EZ1047" s="7">
        <v>-1</v>
      </c>
      <c r="FA1047" s="2" t="s">
        <v>239</v>
      </c>
      <c r="FB1047" s="2" t="s">
        <v>237</v>
      </c>
      <c r="FC1047" s="2" t="s">
        <v>1665</v>
      </c>
      <c r="FD1047" s="2" t="s">
        <v>1211</v>
      </c>
      <c r="FE1047" s="2" t="s">
        <v>238</v>
      </c>
      <c r="FF1047" s="2" t="s">
        <v>226</v>
      </c>
      <c r="FG1047" s="4"/>
      <c r="FH1047" s="8"/>
      <c r="FI1047" s="4"/>
      <c r="FJ1047" s="8"/>
      <c r="FK1047" s="7"/>
      <c r="FL1047" s="7"/>
      <c r="FM1047" s="2" t="s">
        <v>239</v>
      </c>
      <c r="FN1047" s="2" t="s">
        <v>237</v>
      </c>
      <c r="FO1047" s="2" t="s">
        <v>3234</v>
      </c>
      <c r="FP1047" s="2" t="s">
        <v>1579</v>
      </c>
      <c r="FQ1047" s="2" t="s">
        <v>238</v>
      </c>
      <c r="FR1047" s="2" t="s">
        <v>226</v>
      </c>
      <c r="FS1047" s="4"/>
      <c r="FT1047" s="8"/>
      <c r="FU1047" s="4"/>
      <c r="FV1047" s="8"/>
      <c r="FW1047" s="7"/>
      <c r="FX1047" s="7"/>
      <c r="FY1047" s="2" t="s">
        <v>226</v>
      </c>
      <c r="FZ1047" s="2" t="s">
        <v>226</v>
      </c>
      <c r="GA1047" s="2" t="s">
        <v>226</v>
      </c>
      <c r="GB1047" s="2" t="s">
        <v>226</v>
      </c>
      <c r="GC1047" s="2" t="s">
        <v>226</v>
      </c>
      <c r="GD1047" s="2" t="s">
        <v>226</v>
      </c>
      <c r="GE1047" s="4"/>
      <c r="GF1047" s="8"/>
      <c r="GG1047" s="4">
        <v>3</v>
      </c>
      <c r="GH1047" s="8">
        <v>91.29</v>
      </c>
      <c r="GI1047" s="7">
        <v>-1</v>
      </c>
      <c r="GJ1047" s="7">
        <v>-1</v>
      </c>
      <c r="GK1047" s="2" t="s">
        <v>1002</v>
      </c>
      <c r="GL1047" s="2" t="s">
        <v>237</v>
      </c>
      <c r="GM1047" s="2" t="s">
        <v>1777</v>
      </c>
      <c r="GN1047" s="2" t="s">
        <v>663</v>
      </c>
      <c r="GO1047" s="2" t="s">
        <v>238</v>
      </c>
      <c r="GP1047" s="2" t="s">
        <v>226</v>
      </c>
      <c r="GQ1047" s="4"/>
      <c r="GR1047" s="8"/>
      <c r="GS1047" s="4"/>
      <c r="GT1047" s="8"/>
      <c r="GU1047" s="7"/>
      <c r="GV1047" s="7"/>
      <c r="GW1047" s="2" t="s">
        <v>239</v>
      </c>
      <c r="GX1047" s="2" t="s">
        <v>237</v>
      </c>
      <c r="GY1047" s="2" t="s">
        <v>1942</v>
      </c>
      <c r="GZ1047" s="2" t="s">
        <v>1244</v>
      </c>
      <c r="HA1047" s="2" t="s">
        <v>238</v>
      </c>
      <c r="HB1047" s="2" t="s">
        <v>226</v>
      </c>
      <c r="HC1047" s="4"/>
      <c r="HD1047" s="8"/>
      <c r="HE1047" s="4">
        <v>4</v>
      </c>
      <c r="HF1047" s="8">
        <v>109.54</v>
      </c>
      <c r="HG1047" s="7">
        <v>-1</v>
      </c>
      <c r="HH1047" s="7">
        <v>-1</v>
      </c>
      <c r="HI1047" s="2" t="s">
        <v>239</v>
      </c>
      <c r="HJ1047" s="2" t="s">
        <v>237</v>
      </c>
      <c r="HK1047" s="2" t="s">
        <v>2602</v>
      </c>
      <c r="HL1047" s="2" t="s">
        <v>309</v>
      </c>
      <c r="HM1047" s="2" t="s">
        <v>238</v>
      </c>
      <c r="HN1047" s="2" t="s">
        <v>226</v>
      </c>
      <c r="HO1047" s="4"/>
      <c r="HP1047" s="8"/>
      <c r="HQ1047" s="4"/>
      <c r="HR1047" s="8"/>
      <c r="HS1047" s="7"/>
      <c r="HT1047" s="7"/>
      <c r="HU1047" s="2" t="s">
        <v>239</v>
      </c>
      <c r="HV1047" s="2" t="s">
        <v>237</v>
      </c>
      <c r="HW1047" s="2" t="s">
        <v>811</v>
      </c>
      <c r="HX1047" s="2" t="s">
        <v>1136</v>
      </c>
      <c r="HY1047" s="2" t="s">
        <v>238</v>
      </c>
      <c r="HZ1047" s="2" t="s">
        <v>226</v>
      </c>
      <c r="IA1047" s="4"/>
      <c r="IB1047" s="8"/>
      <c r="IC1047" s="4"/>
      <c r="ID1047" s="8"/>
      <c r="IE1047" s="7"/>
      <c r="IF1047" s="7"/>
      <c r="IG1047" s="2" t="s">
        <v>252</v>
      </c>
      <c r="IH1047" s="2" t="s">
        <v>237</v>
      </c>
      <c r="II1047" s="2" t="s">
        <v>226</v>
      </c>
      <c r="IJ1047" s="2" t="s">
        <v>226</v>
      </c>
      <c r="IK1047" s="2" t="s">
        <v>238</v>
      </c>
      <c r="IL1047" s="2" t="s">
        <v>226</v>
      </c>
      <c r="IM1047" s="4"/>
      <c r="IN1047" s="8"/>
      <c r="IO1047" s="4"/>
      <c r="IP1047" s="8"/>
      <c r="IQ1047" s="7"/>
      <c r="IR1047" s="7"/>
      <c r="IS1047" s="2" t="s">
        <v>226</v>
      </c>
      <c r="IT1047" s="2" t="s">
        <v>226</v>
      </c>
      <c r="IU1047" s="2" t="s">
        <v>226</v>
      </c>
      <c r="IV1047" s="2" t="s">
        <v>226</v>
      </c>
      <c r="IW1047" s="2" t="s">
        <v>226</v>
      </c>
      <c r="IX1047" s="2" t="s">
        <v>226</v>
      </c>
      <c r="IY1047" s="4"/>
      <c r="IZ1047" s="8"/>
      <c r="JA1047" s="4"/>
      <c r="JB1047" s="8"/>
      <c r="JC1047" s="7"/>
      <c r="JD1047" s="7"/>
      <c r="JE1047" s="2" t="s">
        <v>252</v>
      </c>
      <c r="JF1047" s="2" t="s">
        <v>237</v>
      </c>
      <c r="JG1047" s="2" t="s">
        <v>226</v>
      </c>
      <c r="JH1047" s="2" t="s">
        <v>226</v>
      </c>
      <c r="JI1047" s="2" t="s">
        <v>238</v>
      </c>
      <c r="JJ1047" s="2" t="s">
        <v>226</v>
      </c>
      <c r="JK1047" s="4"/>
      <c r="JL1047" s="8"/>
      <c r="JM1047" s="4"/>
      <c r="JN1047" s="8"/>
      <c r="JO1047" s="7"/>
      <c r="JP1047" s="7"/>
      <c r="JQ1047" s="2" t="s">
        <v>252</v>
      </c>
      <c r="JR1047" s="2" t="s">
        <v>237</v>
      </c>
      <c r="JS1047" s="2" t="s">
        <v>226</v>
      </c>
      <c r="JT1047" s="2" t="s">
        <v>226</v>
      </c>
      <c r="JU1047" s="2" t="s">
        <v>238</v>
      </c>
      <c r="JV1047" s="2" t="s">
        <v>226</v>
      </c>
      <c r="JW1047" s="4"/>
      <c r="JX1047" s="8"/>
      <c r="JY1047" s="4"/>
      <c r="JZ1047" s="8"/>
      <c r="KA1047" s="7"/>
      <c r="KB1047" s="7"/>
      <c r="KC1047" s="2" t="s">
        <v>236</v>
      </c>
      <c r="KD1047" s="2" t="s">
        <v>237</v>
      </c>
      <c r="KE1047" s="2" t="s">
        <v>226</v>
      </c>
      <c r="KF1047" s="2" t="s">
        <v>226</v>
      </c>
      <c r="KG1047" s="2" t="s">
        <v>238</v>
      </c>
      <c r="KH1047" s="2" t="s">
        <v>226</v>
      </c>
      <c r="KI1047" s="4"/>
      <c r="KJ1047" s="8"/>
      <c r="KK1047" s="4"/>
      <c r="KL1047" s="8"/>
      <c r="KM1047" s="7"/>
      <c r="KN1047" s="7"/>
      <c r="KO1047" s="2" t="s">
        <v>337</v>
      </c>
      <c r="KP1047" s="2" t="s">
        <v>237</v>
      </c>
      <c r="KQ1047" s="2" t="s">
        <v>226</v>
      </c>
      <c r="KR1047" s="2" t="s">
        <v>226</v>
      </c>
      <c r="KS1047" s="2" t="s">
        <v>238</v>
      </c>
      <c r="KT1047" s="2" t="s">
        <v>226</v>
      </c>
      <c r="KU1047" s="4"/>
      <c r="KV1047" s="8"/>
      <c r="KW1047" s="4"/>
      <c r="KX1047" s="8"/>
      <c r="KY1047" s="7"/>
      <c r="KZ1047" s="7"/>
      <c r="LA1047" s="2" t="s">
        <v>239</v>
      </c>
      <c r="LB1047" s="2" t="s">
        <v>237</v>
      </c>
      <c r="LC1047" s="2" t="s">
        <v>1823</v>
      </c>
      <c r="LD1047" s="2" t="s">
        <v>5154</v>
      </c>
      <c r="LE1047" s="2" t="s">
        <v>238</v>
      </c>
      <c r="LF1047" s="2" t="s">
        <v>226</v>
      </c>
      <c r="LG1047" s="4"/>
      <c r="LH1047" s="8"/>
      <c r="LI1047" s="4"/>
      <c r="LJ1047" s="8"/>
      <c r="LK1047" s="7"/>
      <c r="LL1047" s="7"/>
      <c r="LM1047" s="2" t="s">
        <v>239</v>
      </c>
      <c r="LN1047" s="2" t="s">
        <v>237</v>
      </c>
      <c r="LO1047" s="2" t="s">
        <v>321</v>
      </c>
      <c r="LP1047" s="2" t="s">
        <v>509</v>
      </c>
      <c r="LQ1047" s="2" t="s">
        <v>238</v>
      </c>
      <c r="LR1047" s="2" t="s">
        <v>226</v>
      </c>
      <c r="LS1047" s="4"/>
      <c r="LT1047" s="8"/>
      <c r="LU1047" s="4"/>
      <c r="LV1047" s="8"/>
      <c r="LW1047" s="7"/>
      <c r="LX1047" s="7"/>
      <c r="LY1047" s="2" t="s">
        <v>226</v>
      </c>
      <c r="LZ1047" s="2" t="s">
        <v>226</v>
      </c>
      <c r="MA1047" s="2" t="s">
        <v>226</v>
      </c>
      <c r="MB1047" s="2" t="s">
        <v>226</v>
      </c>
      <c r="MC1047" s="2" t="s">
        <v>226</v>
      </c>
      <c r="MD1047" s="2" t="s">
        <v>226</v>
      </c>
      <c r="ME1047" s="4"/>
      <c r="MF1047" s="8"/>
      <c r="MG1047" s="4"/>
      <c r="MH1047" s="8"/>
      <c r="MI1047" s="7"/>
      <c r="MJ1047" s="7"/>
      <c r="MK1047" s="2" t="s">
        <v>226</v>
      </c>
      <c r="ML1047" s="2" t="s">
        <v>226</v>
      </c>
      <c r="MM1047" s="2" t="s">
        <v>226</v>
      </c>
      <c r="MN1047" s="2" t="s">
        <v>226</v>
      </c>
      <c r="MO1047" s="2" t="s">
        <v>226</v>
      </c>
      <c r="MP1047" s="2" t="s">
        <v>226</v>
      </c>
      <c r="MQ1047" s="4"/>
      <c r="MR1047" s="8"/>
      <c r="MS1047" s="4"/>
      <c r="MT1047" s="8"/>
      <c r="MU1047" s="7"/>
      <c r="MV1047" s="7"/>
      <c r="MW1047" s="2" t="s">
        <v>236</v>
      </c>
      <c r="MX1047" s="2" t="s">
        <v>237</v>
      </c>
      <c r="MY1047" s="2" t="s">
        <v>226</v>
      </c>
      <c r="MZ1047" s="2" t="s">
        <v>226</v>
      </c>
      <c r="NA1047" s="2" t="s">
        <v>238</v>
      </c>
      <c r="NB1047" s="2" t="s">
        <v>226</v>
      </c>
      <c r="NC1047" s="4"/>
      <c r="ND1047" s="8"/>
      <c r="NE1047" s="4"/>
      <c r="NF1047" s="8"/>
      <c r="NG1047" s="7"/>
      <c r="NH1047" s="7"/>
      <c r="NI1047" s="2" t="s">
        <v>239</v>
      </c>
      <c r="NJ1047" s="2" t="s">
        <v>237</v>
      </c>
      <c r="NK1047" s="2" t="s">
        <v>1598</v>
      </c>
      <c r="NL1047" s="2" t="s">
        <v>994</v>
      </c>
      <c r="NM1047" s="2" t="s">
        <v>238</v>
      </c>
      <c r="NN1047" s="2" t="s">
        <v>226</v>
      </c>
      <c r="NO1047" s="4"/>
      <c r="NP1047" s="8"/>
      <c r="NQ1047" s="4">
        <v>1</v>
      </c>
      <c r="NR1047" s="8">
        <v>21.74</v>
      </c>
      <c r="NS1047" s="7">
        <v>-1</v>
      </c>
      <c r="NT1047" s="7">
        <v>-1</v>
      </c>
      <c r="NU1047" s="2" t="s">
        <v>239</v>
      </c>
      <c r="NV1047" s="2" t="s">
        <v>237</v>
      </c>
      <c r="NW1047" s="2" t="s">
        <v>1740</v>
      </c>
      <c r="NX1047" s="2" t="s">
        <v>592</v>
      </c>
      <c r="NY1047" s="2" t="s">
        <v>238</v>
      </c>
      <c r="NZ1047" s="2" t="s">
        <v>226</v>
      </c>
      <c r="OA1047" s="4"/>
      <c r="OB1047" s="8"/>
      <c r="OC1047" s="4"/>
      <c r="OD1047" s="8"/>
      <c r="OE1047" s="7"/>
      <c r="OF1047" s="7"/>
      <c r="OG1047" s="2" t="s">
        <v>239</v>
      </c>
      <c r="OH1047" s="2" t="s">
        <v>237</v>
      </c>
      <c r="OI1047" s="2" t="s">
        <v>813</v>
      </c>
      <c r="OJ1047" s="2" t="s">
        <v>686</v>
      </c>
      <c r="OK1047" s="2" t="s">
        <v>238</v>
      </c>
      <c r="OL1047" s="2" t="s">
        <v>226</v>
      </c>
      <c r="OM1047" s="4"/>
      <c r="ON1047" s="8"/>
      <c r="OO1047" s="4"/>
      <c r="OP1047" s="8"/>
      <c r="OQ1047" s="7"/>
      <c r="OR1047" s="7"/>
      <c r="OS1047" s="2" t="s">
        <v>252</v>
      </c>
      <c r="OT1047" s="2" t="s">
        <v>237</v>
      </c>
      <c r="OU1047" s="2" t="s">
        <v>226</v>
      </c>
      <c r="OV1047" s="2" t="s">
        <v>226</v>
      </c>
      <c r="OW1047" s="2" t="s">
        <v>238</v>
      </c>
      <c r="OX1047" s="2" t="s">
        <v>226</v>
      </c>
      <c r="OY1047" s="4"/>
      <c r="OZ1047" s="8"/>
      <c r="PA1047" s="4"/>
      <c r="PB1047" s="8"/>
      <c r="PC1047" s="7"/>
      <c r="PD1047" s="7"/>
      <c r="PE1047" s="2" t="s">
        <v>226</v>
      </c>
      <c r="PF1047" s="2" t="s">
        <v>226</v>
      </c>
      <c r="PG1047" s="2" t="s">
        <v>226</v>
      </c>
      <c r="PH1047" s="2" t="s">
        <v>226</v>
      </c>
      <c r="PI1047" s="2" t="s">
        <v>226</v>
      </c>
      <c r="PJ1047" s="2" t="s">
        <v>226</v>
      </c>
      <c r="PK1047" s="4"/>
      <c r="PL1047" s="8"/>
      <c r="PM1047" s="4"/>
      <c r="PN1047" s="8"/>
      <c r="PO1047" s="7"/>
      <c r="PP1047" s="7"/>
      <c r="PQ1047" s="2" t="s">
        <v>226</v>
      </c>
      <c r="PR1047" s="2" t="s">
        <v>226</v>
      </c>
      <c r="PS1047" s="2" t="s">
        <v>226</v>
      </c>
      <c r="PT1047" s="2" t="s">
        <v>226</v>
      </c>
      <c r="PU1047" s="2" t="s">
        <v>226</v>
      </c>
      <c r="PV1047" s="2" t="s">
        <v>226</v>
      </c>
      <c r="PW1047" s="4"/>
      <c r="PX1047" s="8"/>
      <c r="PY1047" s="4"/>
      <c r="PZ1047" s="8"/>
      <c r="QA1047" s="7"/>
      <c r="QB1047" s="7"/>
      <c r="QC1047" s="2" t="s">
        <v>226</v>
      </c>
      <c r="QD1047" s="2" t="s">
        <v>226</v>
      </c>
      <c r="QE1047" s="2" t="s">
        <v>226</v>
      </c>
      <c r="QF1047" s="2" t="s">
        <v>226</v>
      </c>
      <c r="QG1047" s="2" t="s">
        <v>226</v>
      </c>
      <c r="QH1047" s="2" t="s">
        <v>226</v>
      </c>
      <c r="QI1047" s="4"/>
      <c r="QJ1047" s="8"/>
      <c r="QK1047" s="4"/>
      <c r="QL1047" s="8"/>
      <c r="QM1047" s="7"/>
      <c r="QN1047" s="7"/>
      <c r="QO1047" s="2" t="s">
        <v>236</v>
      </c>
      <c r="QP1047" s="2" t="s">
        <v>237</v>
      </c>
      <c r="QQ1047" s="2" t="s">
        <v>226</v>
      </c>
      <c r="QR1047" s="2" t="s">
        <v>226</v>
      </c>
      <c r="QS1047" s="2" t="s">
        <v>238</v>
      </c>
      <c r="QT1047" s="2" t="s">
        <v>226</v>
      </c>
      <c r="QU1047" s="4"/>
      <c r="QV1047" s="8"/>
      <c r="QW1047" s="4"/>
      <c r="QX1047" s="8"/>
      <c r="QY1047" s="7"/>
      <c r="QZ1047" s="7"/>
      <c r="RA1047" s="2" t="s">
        <v>266</v>
      </c>
      <c r="RB1047" s="2" t="s">
        <v>237</v>
      </c>
      <c r="RC1047" s="2" t="s">
        <v>226</v>
      </c>
      <c r="RD1047" s="2" t="s">
        <v>226</v>
      </c>
      <c r="RE1047" s="2" t="s">
        <v>238</v>
      </c>
      <c r="RF1047" s="2" t="s">
        <v>226</v>
      </c>
      <c r="RG1047" s="4"/>
      <c r="RH1047" s="8"/>
      <c r="RI1047" s="4"/>
      <c r="RJ1047" s="8"/>
      <c r="RK1047" s="7"/>
      <c r="RL1047" s="7"/>
      <c r="RM1047" s="2" t="s">
        <v>226</v>
      </c>
      <c r="RN1047" s="2" t="s">
        <v>226</v>
      </c>
      <c r="RO1047" s="2" t="s">
        <v>226</v>
      </c>
      <c r="RP1047" s="2" t="s">
        <v>226</v>
      </c>
      <c r="RQ1047" s="2" t="s">
        <v>226</v>
      </c>
      <c r="RR1047" s="2" t="s">
        <v>226</v>
      </c>
      <c r="RS1047" s="4"/>
      <c r="RT1047" s="8"/>
      <c r="RU1047" s="4"/>
      <c r="RV1047" s="8"/>
      <c r="RW1047" s="7"/>
      <c r="RX1047" s="7"/>
      <c r="RY1047" s="2" t="s">
        <v>239</v>
      </c>
      <c r="RZ1047" s="2" t="s">
        <v>237</v>
      </c>
      <c r="SA1047" s="2" t="s">
        <v>621</v>
      </c>
      <c r="SB1047" s="2" t="s">
        <v>1125</v>
      </c>
      <c r="SC1047" s="2" t="s">
        <v>238</v>
      </c>
      <c r="SD1047" s="2" t="s">
        <v>226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</row>
    <row r="1048">
      <c r="A1048" s="2" t="s">
        <v>5898</v>
      </c>
      <c r="B1048" s="2" t="s">
        <v>577</v>
      </c>
      <c r="C1048" s="2" t="s">
        <v>5819</v>
      </c>
      <c r="D1048" s="2" t="s">
        <v>215</v>
      </c>
      <c r="E1048" s="2" t="s">
        <v>216</v>
      </c>
      <c r="F1048" s="2" t="s">
        <v>5891</v>
      </c>
      <c r="G1048" s="2" t="s">
        <v>5892</v>
      </c>
      <c r="H1048" s="2" t="s">
        <v>5893</v>
      </c>
      <c r="I1048" s="2" t="s">
        <v>5894</v>
      </c>
      <c r="J1048" s="2" t="s">
        <v>221</v>
      </c>
      <c r="K1048" s="2" t="s">
        <v>5895</v>
      </c>
      <c r="L1048" s="3">
        <v>32.9</v>
      </c>
      <c r="M1048" s="3">
        <v>34.54</v>
      </c>
      <c r="N1048" s="3">
        <v>69.99</v>
      </c>
      <c r="O1048" s="2" t="s">
        <v>302</v>
      </c>
      <c r="P1048" s="2" t="s">
        <v>284</v>
      </c>
      <c r="Q1048" s="2" t="s">
        <v>225</v>
      </c>
      <c r="R1048" s="2" t="s">
        <v>226</v>
      </c>
      <c r="S1048" s="2" t="s">
        <v>5896</v>
      </c>
      <c r="T1048" s="2" t="s">
        <v>969</v>
      </c>
      <c r="U1048" s="2" t="s">
        <v>371</v>
      </c>
      <c r="V1048" s="2" t="s">
        <v>2079</v>
      </c>
      <c r="W1048" s="2" t="s">
        <v>231</v>
      </c>
      <c r="X1048" s="2" t="s">
        <v>226</v>
      </c>
      <c r="Y1048" s="2" t="s">
        <v>4620</v>
      </c>
      <c r="Z1048" s="4"/>
      <c r="AA1048" s="4">
        <f>=ROUNDDOWN({0},0)</f>
      </c>
      <c r="AB1048" s="5">
        <v>8</v>
      </c>
      <c r="AC1048" s="2" t="s">
        <v>226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226</v>
      </c>
      <c r="AM1048" s="4"/>
      <c r="AN1048" s="4"/>
      <c r="AO1048" s="7">
        <v>0</v>
      </c>
      <c r="AP1048" s="4"/>
      <c r="AQ1048" s="8"/>
      <c r="AR1048" s="4">
        <v>102</v>
      </c>
      <c r="AS1048" s="8">
        <v>3571.16</v>
      </c>
      <c r="AT1048" s="7">
        <v>-1</v>
      </c>
      <c r="AU1048" s="7">
        <v>-1</v>
      </c>
      <c r="AV1048" s="4" t="s">
        <v>226</v>
      </c>
      <c r="AW1048" s="8" t="s">
        <v>226</v>
      </c>
      <c r="AX1048" s="4" t="s">
        <v>226</v>
      </c>
      <c r="AY1048" s="8" t="s">
        <v>226</v>
      </c>
      <c r="AZ1048" s="7" t="s">
        <v>226</v>
      </c>
      <c r="BA1048" s="7" t="s">
        <v>226</v>
      </c>
      <c r="BB1048" s="7"/>
      <c r="BC1048" s="4" t="s">
        <v>226</v>
      </c>
      <c r="BD1048" s="8" t="s">
        <v>226</v>
      </c>
      <c r="BE1048" s="4" t="s">
        <v>226</v>
      </c>
      <c r="BF1048" s="8" t="s">
        <v>226</v>
      </c>
      <c r="BG1048" s="7" t="s">
        <v>226</v>
      </c>
      <c r="BH1048" s="7" t="s">
        <v>226</v>
      </c>
      <c r="BI1048" s="7"/>
      <c r="BJ1048" s="4"/>
      <c r="BK1048" s="8"/>
      <c r="BL1048" s="2" t="s">
        <v>5899</v>
      </c>
      <c r="BM1048" s="7"/>
      <c r="BN1048" s="7"/>
      <c r="BO1048" s="4"/>
      <c r="BP1048" s="8"/>
      <c r="BQ1048" s="4">
        <v>39</v>
      </c>
      <c r="BR1048" s="8">
        <v>1396.47</v>
      </c>
      <c r="BS1048" s="7">
        <v>-1</v>
      </c>
      <c r="BT1048" s="7">
        <v>-1</v>
      </c>
      <c r="BU1048" s="2" t="s">
        <v>239</v>
      </c>
      <c r="BV1048" s="2" t="s">
        <v>237</v>
      </c>
      <c r="BW1048" s="2" t="s">
        <v>226</v>
      </c>
      <c r="BX1048" s="2" t="s">
        <v>3656</v>
      </c>
      <c r="BY1048" s="2" t="s">
        <v>238</v>
      </c>
      <c r="BZ1048" s="2" t="s">
        <v>226</v>
      </c>
      <c r="CA1048" s="4"/>
      <c r="CB1048" s="8"/>
      <c r="CC1048" s="4">
        <v>7</v>
      </c>
      <c r="CD1048" s="8">
        <v>260.75</v>
      </c>
      <c r="CE1048" s="7">
        <v>-1</v>
      </c>
      <c r="CF1048" s="7">
        <v>-1</v>
      </c>
      <c r="CG1048" s="2" t="s">
        <v>239</v>
      </c>
      <c r="CH1048" s="2" t="s">
        <v>237</v>
      </c>
      <c r="CI1048" s="2" t="s">
        <v>4262</v>
      </c>
      <c r="CJ1048" s="2" t="s">
        <v>4190</v>
      </c>
      <c r="CK1048" s="2" t="s">
        <v>238</v>
      </c>
      <c r="CL1048" s="2" t="s">
        <v>226</v>
      </c>
      <c r="CM1048" s="4"/>
      <c r="CN1048" s="8"/>
      <c r="CO1048" s="4">
        <v>8</v>
      </c>
      <c r="CP1048" s="8">
        <v>289.76</v>
      </c>
      <c r="CQ1048" s="7">
        <v>-1</v>
      </c>
      <c r="CR1048" s="7">
        <v>-1</v>
      </c>
      <c r="CS1048" s="2" t="s">
        <v>239</v>
      </c>
      <c r="CT1048" s="2" t="s">
        <v>237</v>
      </c>
      <c r="CU1048" s="2" t="s">
        <v>3426</v>
      </c>
      <c r="CV1048" s="2" t="s">
        <v>4260</v>
      </c>
      <c r="CW1048" s="2" t="s">
        <v>238</v>
      </c>
      <c r="CX1048" s="2" t="s">
        <v>226</v>
      </c>
      <c r="CY1048" s="4"/>
      <c r="CZ1048" s="8"/>
      <c r="DA1048" s="4">
        <v>3</v>
      </c>
      <c r="DB1048" s="8">
        <v>102.9</v>
      </c>
      <c r="DC1048" s="7">
        <v>-1</v>
      </c>
      <c r="DD1048" s="7">
        <v>-1</v>
      </c>
      <c r="DE1048" s="2" t="s">
        <v>239</v>
      </c>
      <c r="DF1048" s="2" t="s">
        <v>237</v>
      </c>
      <c r="DG1048" s="2" t="s">
        <v>1143</v>
      </c>
      <c r="DH1048" s="2" t="s">
        <v>827</v>
      </c>
      <c r="DI1048" s="2" t="s">
        <v>238</v>
      </c>
      <c r="DJ1048" s="2" t="s">
        <v>226</v>
      </c>
      <c r="DK1048" s="4"/>
      <c r="DL1048" s="8"/>
      <c r="DM1048" s="4"/>
      <c r="DN1048" s="8"/>
      <c r="DO1048" s="7"/>
      <c r="DP1048" s="7"/>
      <c r="DQ1048" s="2" t="s">
        <v>239</v>
      </c>
      <c r="DR1048" s="2" t="s">
        <v>237</v>
      </c>
      <c r="DS1048" s="2" t="s">
        <v>2740</v>
      </c>
      <c r="DT1048" s="2" t="s">
        <v>3733</v>
      </c>
      <c r="DU1048" s="2" t="s">
        <v>291</v>
      </c>
      <c r="DV1048" s="2" t="s">
        <v>226</v>
      </c>
      <c r="DW1048" s="4"/>
      <c r="DX1048" s="8"/>
      <c r="DY1048" s="4">
        <v>27</v>
      </c>
      <c r="DZ1048" s="8">
        <v>905.85</v>
      </c>
      <c r="EA1048" s="7">
        <v>-1</v>
      </c>
      <c r="EB1048" s="7">
        <v>-1</v>
      </c>
      <c r="EC1048" s="2" t="s">
        <v>239</v>
      </c>
      <c r="ED1048" s="2" t="s">
        <v>237</v>
      </c>
      <c r="EE1048" s="2" t="s">
        <v>1647</v>
      </c>
      <c r="EF1048" s="2" t="s">
        <v>992</v>
      </c>
      <c r="EG1048" s="2" t="s">
        <v>238</v>
      </c>
      <c r="EH1048" s="2" t="s">
        <v>226</v>
      </c>
      <c r="EI1048" s="4"/>
      <c r="EJ1048" s="8"/>
      <c r="EK1048" s="4">
        <v>5</v>
      </c>
      <c r="EL1048" s="8">
        <v>170.9</v>
      </c>
      <c r="EM1048" s="7">
        <v>-1</v>
      </c>
      <c r="EN1048" s="7">
        <v>-1</v>
      </c>
      <c r="EO1048" s="2" t="s">
        <v>239</v>
      </c>
      <c r="EP1048" s="2" t="s">
        <v>237</v>
      </c>
      <c r="EQ1048" s="2" t="s">
        <v>4236</v>
      </c>
      <c r="ER1048" s="2" t="s">
        <v>3029</v>
      </c>
      <c r="ES1048" s="2" t="s">
        <v>238</v>
      </c>
      <c r="ET1048" s="2" t="s">
        <v>226</v>
      </c>
      <c r="EU1048" s="4"/>
      <c r="EV1048" s="8"/>
      <c r="EW1048" s="4">
        <v>4</v>
      </c>
      <c r="EX1048" s="8">
        <v>141.6</v>
      </c>
      <c r="EY1048" s="7">
        <v>-1</v>
      </c>
      <c r="EZ1048" s="7">
        <v>-1</v>
      </c>
      <c r="FA1048" s="2" t="s">
        <v>239</v>
      </c>
      <c r="FB1048" s="2" t="s">
        <v>237</v>
      </c>
      <c r="FC1048" s="2" t="s">
        <v>1665</v>
      </c>
      <c r="FD1048" s="2" t="s">
        <v>1154</v>
      </c>
      <c r="FE1048" s="2" t="s">
        <v>238</v>
      </c>
      <c r="FF1048" s="2" t="s">
        <v>226</v>
      </c>
      <c r="FG1048" s="4"/>
      <c r="FH1048" s="8"/>
      <c r="FI1048" s="4"/>
      <c r="FJ1048" s="8"/>
      <c r="FK1048" s="7"/>
      <c r="FL1048" s="7"/>
      <c r="FM1048" s="2" t="s">
        <v>239</v>
      </c>
      <c r="FN1048" s="2" t="s">
        <v>237</v>
      </c>
      <c r="FO1048" s="2" t="s">
        <v>3234</v>
      </c>
      <c r="FP1048" s="2" t="s">
        <v>1143</v>
      </c>
      <c r="FQ1048" s="2" t="s">
        <v>238</v>
      </c>
      <c r="FR1048" s="2" t="s">
        <v>226</v>
      </c>
      <c r="FS1048" s="4"/>
      <c r="FT1048" s="8"/>
      <c r="FU1048" s="4"/>
      <c r="FV1048" s="8"/>
      <c r="FW1048" s="7"/>
      <c r="FX1048" s="7"/>
      <c r="FY1048" s="2" t="s">
        <v>226</v>
      </c>
      <c r="FZ1048" s="2" t="s">
        <v>226</v>
      </c>
      <c r="GA1048" s="2" t="s">
        <v>226</v>
      </c>
      <c r="GB1048" s="2" t="s">
        <v>226</v>
      </c>
      <c r="GC1048" s="2" t="s">
        <v>226</v>
      </c>
      <c r="GD1048" s="2" t="s">
        <v>226</v>
      </c>
      <c r="GE1048" s="4"/>
      <c r="GF1048" s="8"/>
      <c r="GG1048" s="4">
        <v>1</v>
      </c>
      <c r="GH1048" s="8">
        <v>36.27</v>
      </c>
      <c r="GI1048" s="7">
        <v>-1</v>
      </c>
      <c r="GJ1048" s="7">
        <v>-1</v>
      </c>
      <c r="GK1048" s="2" t="s">
        <v>239</v>
      </c>
      <c r="GL1048" s="2" t="s">
        <v>237</v>
      </c>
      <c r="GM1048" s="2" t="s">
        <v>1777</v>
      </c>
      <c r="GN1048" s="2" t="s">
        <v>4512</v>
      </c>
      <c r="GO1048" s="2" t="s">
        <v>238</v>
      </c>
      <c r="GP1048" s="2" t="s">
        <v>226</v>
      </c>
      <c r="GQ1048" s="4"/>
      <c r="GR1048" s="8"/>
      <c r="GS1048" s="4">
        <v>4</v>
      </c>
      <c r="GT1048" s="8">
        <v>145.08</v>
      </c>
      <c r="GU1048" s="7">
        <v>-1</v>
      </c>
      <c r="GV1048" s="7">
        <v>-1</v>
      </c>
      <c r="GW1048" s="2" t="s">
        <v>239</v>
      </c>
      <c r="GX1048" s="2" t="s">
        <v>237</v>
      </c>
      <c r="GY1048" s="2" t="s">
        <v>1942</v>
      </c>
      <c r="GZ1048" s="2" t="s">
        <v>1943</v>
      </c>
      <c r="HA1048" s="2" t="s">
        <v>238</v>
      </c>
      <c r="HB1048" s="2" t="s">
        <v>226</v>
      </c>
      <c r="HC1048" s="4"/>
      <c r="HD1048" s="8"/>
      <c r="HE1048" s="4">
        <v>3</v>
      </c>
      <c r="HF1048" s="8">
        <v>87.03</v>
      </c>
      <c r="HG1048" s="7">
        <v>-1</v>
      </c>
      <c r="HH1048" s="7">
        <v>-1</v>
      </c>
      <c r="HI1048" s="2" t="s">
        <v>239</v>
      </c>
      <c r="HJ1048" s="2" t="s">
        <v>237</v>
      </c>
      <c r="HK1048" s="2" t="s">
        <v>2602</v>
      </c>
      <c r="HL1048" s="2" t="s">
        <v>2796</v>
      </c>
      <c r="HM1048" s="2" t="s">
        <v>238</v>
      </c>
      <c r="HN1048" s="2" t="s">
        <v>226</v>
      </c>
      <c r="HO1048" s="4"/>
      <c r="HP1048" s="8"/>
      <c r="HQ1048" s="4"/>
      <c r="HR1048" s="8"/>
      <c r="HS1048" s="7"/>
      <c r="HT1048" s="7"/>
      <c r="HU1048" s="2" t="s">
        <v>239</v>
      </c>
      <c r="HV1048" s="2" t="s">
        <v>237</v>
      </c>
      <c r="HW1048" s="2" t="s">
        <v>811</v>
      </c>
      <c r="HX1048" s="2" t="s">
        <v>3270</v>
      </c>
      <c r="HY1048" s="2" t="s">
        <v>238</v>
      </c>
      <c r="HZ1048" s="2" t="s">
        <v>226</v>
      </c>
      <c r="IA1048" s="4"/>
      <c r="IB1048" s="8"/>
      <c r="IC1048" s="4"/>
      <c r="ID1048" s="8"/>
      <c r="IE1048" s="7"/>
      <c r="IF1048" s="7"/>
      <c r="IG1048" s="2" t="s">
        <v>252</v>
      </c>
      <c r="IH1048" s="2" t="s">
        <v>237</v>
      </c>
      <c r="II1048" s="2" t="s">
        <v>226</v>
      </c>
      <c r="IJ1048" s="2" t="s">
        <v>226</v>
      </c>
      <c r="IK1048" s="2" t="s">
        <v>238</v>
      </c>
      <c r="IL1048" s="2" t="s">
        <v>226</v>
      </c>
      <c r="IM1048" s="4"/>
      <c r="IN1048" s="8"/>
      <c r="IO1048" s="4"/>
      <c r="IP1048" s="8"/>
      <c r="IQ1048" s="7"/>
      <c r="IR1048" s="7"/>
      <c r="IS1048" s="2" t="s">
        <v>226</v>
      </c>
      <c r="IT1048" s="2" t="s">
        <v>226</v>
      </c>
      <c r="IU1048" s="2" t="s">
        <v>226</v>
      </c>
      <c r="IV1048" s="2" t="s">
        <v>226</v>
      </c>
      <c r="IW1048" s="2" t="s">
        <v>226</v>
      </c>
      <c r="IX1048" s="2" t="s">
        <v>226</v>
      </c>
      <c r="IY1048" s="4"/>
      <c r="IZ1048" s="8"/>
      <c r="JA1048" s="4"/>
      <c r="JB1048" s="8"/>
      <c r="JC1048" s="7"/>
      <c r="JD1048" s="7"/>
      <c r="JE1048" s="2" t="s">
        <v>252</v>
      </c>
      <c r="JF1048" s="2" t="s">
        <v>237</v>
      </c>
      <c r="JG1048" s="2" t="s">
        <v>226</v>
      </c>
      <c r="JH1048" s="2" t="s">
        <v>226</v>
      </c>
      <c r="JI1048" s="2" t="s">
        <v>238</v>
      </c>
      <c r="JJ1048" s="2" t="s">
        <v>226</v>
      </c>
      <c r="JK1048" s="4"/>
      <c r="JL1048" s="8"/>
      <c r="JM1048" s="4"/>
      <c r="JN1048" s="8"/>
      <c r="JO1048" s="7"/>
      <c r="JP1048" s="7"/>
      <c r="JQ1048" s="2" t="s">
        <v>252</v>
      </c>
      <c r="JR1048" s="2" t="s">
        <v>237</v>
      </c>
      <c r="JS1048" s="2" t="s">
        <v>226</v>
      </c>
      <c r="JT1048" s="2" t="s">
        <v>226</v>
      </c>
      <c r="JU1048" s="2" t="s">
        <v>238</v>
      </c>
      <c r="JV1048" s="2" t="s">
        <v>226</v>
      </c>
      <c r="JW1048" s="4"/>
      <c r="JX1048" s="8"/>
      <c r="JY1048" s="4"/>
      <c r="JZ1048" s="8"/>
      <c r="KA1048" s="7"/>
      <c r="KB1048" s="7"/>
      <c r="KC1048" s="2" t="s">
        <v>236</v>
      </c>
      <c r="KD1048" s="2" t="s">
        <v>237</v>
      </c>
      <c r="KE1048" s="2" t="s">
        <v>226</v>
      </c>
      <c r="KF1048" s="2" t="s">
        <v>226</v>
      </c>
      <c r="KG1048" s="2" t="s">
        <v>238</v>
      </c>
      <c r="KH1048" s="2" t="s">
        <v>226</v>
      </c>
      <c r="KI1048" s="4"/>
      <c r="KJ1048" s="8"/>
      <c r="KK1048" s="4"/>
      <c r="KL1048" s="8"/>
      <c r="KM1048" s="7"/>
      <c r="KN1048" s="7"/>
      <c r="KO1048" s="2" t="s">
        <v>337</v>
      </c>
      <c r="KP1048" s="2" t="s">
        <v>237</v>
      </c>
      <c r="KQ1048" s="2" t="s">
        <v>226</v>
      </c>
      <c r="KR1048" s="2" t="s">
        <v>226</v>
      </c>
      <c r="KS1048" s="2" t="s">
        <v>238</v>
      </c>
      <c r="KT1048" s="2" t="s">
        <v>226</v>
      </c>
      <c r="KU1048" s="4"/>
      <c r="KV1048" s="8"/>
      <c r="KW1048" s="4"/>
      <c r="KX1048" s="8"/>
      <c r="KY1048" s="7"/>
      <c r="KZ1048" s="7"/>
      <c r="LA1048" s="2" t="s">
        <v>239</v>
      </c>
      <c r="LB1048" s="2" t="s">
        <v>237</v>
      </c>
      <c r="LC1048" s="2" t="s">
        <v>1823</v>
      </c>
      <c r="LD1048" s="2" t="s">
        <v>1593</v>
      </c>
      <c r="LE1048" s="2" t="s">
        <v>238</v>
      </c>
      <c r="LF1048" s="2" t="s">
        <v>226</v>
      </c>
      <c r="LG1048" s="4"/>
      <c r="LH1048" s="8"/>
      <c r="LI1048" s="4">
        <v>1</v>
      </c>
      <c r="LJ1048" s="8">
        <v>34.55</v>
      </c>
      <c r="LK1048" s="7">
        <v>-1</v>
      </c>
      <c r="LL1048" s="7">
        <v>-1</v>
      </c>
      <c r="LM1048" s="2" t="s">
        <v>239</v>
      </c>
      <c r="LN1048" s="2" t="s">
        <v>237</v>
      </c>
      <c r="LO1048" s="2" t="s">
        <v>321</v>
      </c>
      <c r="LP1048" s="2" t="s">
        <v>509</v>
      </c>
      <c r="LQ1048" s="2" t="s">
        <v>238</v>
      </c>
      <c r="LR1048" s="2" t="s">
        <v>226</v>
      </c>
      <c r="LS1048" s="4"/>
      <c r="LT1048" s="8"/>
      <c r="LU1048" s="4"/>
      <c r="LV1048" s="8"/>
      <c r="LW1048" s="7"/>
      <c r="LX1048" s="7"/>
      <c r="LY1048" s="2" t="s">
        <v>226</v>
      </c>
      <c r="LZ1048" s="2" t="s">
        <v>226</v>
      </c>
      <c r="MA1048" s="2" t="s">
        <v>226</v>
      </c>
      <c r="MB1048" s="2" t="s">
        <v>226</v>
      </c>
      <c r="MC1048" s="2" t="s">
        <v>226</v>
      </c>
      <c r="MD1048" s="2" t="s">
        <v>226</v>
      </c>
      <c r="ME1048" s="4"/>
      <c r="MF1048" s="8"/>
      <c r="MG1048" s="4"/>
      <c r="MH1048" s="8"/>
      <c r="MI1048" s="7"/>
      <c r="MJ1048" s="7"/>
      <c r="MK1048" s="2" t="s">
        <v>226</v>
      </c>
      <c r="ML1048" s="2" t="s">
        <v>226</v>
      </c>
      <c r="MM1048" s="2" t="s">
        <v>226</v>
      </c>
      <c r="MN1048" s="2" t="s">
        <v>226</v>
      </c>
      <c r="MO1048" s="2" t="s">
        <v>226</v>
      </c>
      <c r="MP1048" s="2" t="s">
        <v>226</v>
      </c>
      <c r="MQ1048" s="4"/>
      <c r="MR1048" s="8"/>
      <c r="MS1048" s="4"/>
      <c r="MT1048" s="8"/>
      <c r="MU1048" s="7"/>
      <c r="MV1048" s="7"/>
      <c r="MW1048" s="2" t="s">
        <v>236</v>
      </c>
      <c r="MX1048" s="2" t="s">
        <v>237</v>
      </c>
      <c r="MY1048" s="2" t="s">
        <v>226</v>
      </c>
      <c r="MZ1048" s="2" t="s">
        <v>226</v>
      </c>
      <c r="NA1048" s="2" t="s">
        <v>238</v>
      </c>
      <c r="NB1048" s="2" t="s">
        <v>226</v>
      </c>
      <c r="NC1048" s="4"/>
      <c r="ND1048" s="8"/>
      <c r="NE1048" s="4"/>
      <c r="NF1048" s="8"/>
      <c r="NG1048" s="7"/>
      <c r="NH1048" s="7"/>
      <c r="NI1048" s="2" t="s">
        <v>239</v>
      </c>
      <c r="NJ1048" s="2" t="s">
        <v>237</v>
      </c>
      <c r="NK1048" s="2" t="s">
        <v>1598</v>
      </c>
      <c r="NL1048" s="2" t="s">
        <v>3410</v>
      </c>
      <c r="NM1048" s="2" t="s">
        <v>238</v>
      </c>
      <c r="NN1048" s="2" t="s">
        <v>226</v>
      </c>
      <c r="NO1048" s="4"/>
      <c r="NP1048" s="8"/>
      <c r="NQ1048" s="4"/>
      <c r="NR1048" s="8"/>
      <c r="NS1048" s="7"/>
      <c r="NT1048" s="7"/>
      <c r="NU1048" s="2" t="s">
        <v>239</v>
      </c>
      <c r="NV1048" s="2" t="s">
        <v>237</v>
      </c>
      <c r="NW1048" s="2" t="s">
        <v>1740</v>
      </c>
      <c r="NX1048" s="2" t="s">
        <v>629</v>
      </c>
      <c r="NY1048" s="2" t="s">
        <v>238</v>
      </c>
      <c r="NZ1048" s="2" t="s">
        <v>226</v>
      </c>
      <c r="OA1048" s="4"/>
      <c r="OB1048" s="8"/>
      <c r="OC1048" s="4"/>
      <c r="OD1048" s="8"/>
      <c r="OE1048" s="7"/>
      <c r="OF1048" s="7"/>
      <c r="OG1048" s="2" t="s">
        <v>239</v>
      </c>
      <c r="OH1048" s="2" t="s">
        <v>237</v>
      </c>
      <c r="OI1048" s="2" t="s">
        <v>813</v>
      </c>
      <c r="OJ1048" s="2" t="s">
        <v>686</v>
      </c>
      <c r="OK1048" s="2" t="s">
        <v>238</v>
      </c>
      <c r="OL1048" s="2" t="s">
        <v>226</v>
      </c>
      <c r="OM1048" s="4"/>
      <c r="ON1048" s="8"/>
      <c r="OO1048" s="4"/>
      <c r="OP1048" s="8"/>
      <c r="OQ1048" s="7"/>
      <c r="OR1048" s="7"/>
      <c r="OS1048" s="2" t="s">
        <v>252</v>
      </c>
      <c r="OT1048" s="2" t="s">
        <v>237</v>
      </c>
      <c r="OU1048" s="2" t="s">
        <v>226</v>
      </c>
      <c r="OV1048" s="2" t="s">
        <v>226</v>
      </c>
      <c r="OW1048" s="2" t="s">
        <v>238</v>
      </c>
      <c r="OX1048" s="2" t="s">
        <v>226</v>
      </c>
      <c r="OY1048" s="4"/>
      <c r="OZ1048" s="8"/>
      <c r="PA1048" s="4"/>
      <c r="PB1048" s="8"/>
      <c r="PC1048" s="7"/>
      <c r="PD1048" s="7"/>
      <c r="PE1048" s="2" t="s">
        <v>226</v>
      </c>
      <c r="PF1048" s="2" t="s">
        <v>226</v>
      </c>
      <c r="PG1048" s="2" t="s">
        <v>226</v>
      </c>
      <c r="PH1048" s="2" t="s">
        <v>226</v>
      </c>
      <c r="PI1048" s="2" t="s">
        <v>226</v>
      </c>
      <c r="PJ1048" s="2" t="s">
        <v>226</v>
      </c>
      <c r="PK1048" s="4"/>
      <c r="PL1048" s="8"/>
      <c r="PM1048" s="4"/>
      <c r="PN1048" s="8"/>
      <c r="PO1048" s="7"/>
      <c r="PP1048" s="7"/>
      <c r="PQ1048" s="2" t="s">
        <v>226</v>
      </c>
      <c r="PR1048" s="2" t="s">
        <v>226</v>
      </c>
      <c r="PS1048" s="2" t="s">
        <v>226</v>
      </c>
      <c r="PT1048" s="2" t="s">
        <v>226</v>
      </c>
      <c r="PU1048" s="2" t="s">
        <v>226</v>
      </c>
      <c r="PV1048" s="2" t="s">
        <v>226</v>
      </c>
      <c r="PW1048" s="4"/>
      <c r="PX1048" s="8"/>
      <c r="PY1048" s="4"/>
      <c r="PZ1048" s="8"/>
      <c r="QA1048" s="7"/>
      <c r="QB1048" s="7"/>
      <c r="QC1048" s="2" t="s">
        <v>226</v>
      </c>
      <c r="QD1048" s="2" t="s">
        <v>226</v>
      </c>
      <c r="QE1048" s="2" t="s">
        <v>226</v>
      </c>
      <c r="QF1048" s="2" t="s">
        <v>226</v>
      </c>
      <c r="QG1048" s="2" t="s">
        <v>226</v>
      </c>
      <c r="QH1048" s="2" t="s">
        <v>226</v>
      </c>
      <c r="QI1048" s="4"/>
      <c r="QJ1048" s="8"/>
      <c r="QK1048" s="4"/>
      <c r="QL1048" s="8"/>
      <c r="QM1048" s="7"/>
      <c r="QN1048" s="7"/>
      <c r="QO1048" s="2" t="s">
        <v>236</v>
      </c>
      <c r="QP1048" s="2" t="s">
        <v>237</v>
      </c>
      <c r="QQ1048" s="2" t="s">
        <v>226</v>
      </c>
      <c r="QR1048" s="2" t="s">
        <v>226</v>
      </c>
      <c r="QS1048" s="2" t="s">
        <v>238</v>
      </c>
      <c r="QT1048" s="2" t="s">
        <v>226</v>
      </c>
      <c r="QU1048" s="4"/>
      <c r="QV1048" s="8"/>
      <c r="QW1048" s="4"/>
      <c r="QX1048" s="8"/>
      <c r="QY1048" s="7"/>
      <c r="QZ1048" s="7"/>
      <c r="RA1048" s="2" t="s">
        <v>266</v>
      </c>
      <c r="RB1048" s="2" t="s">
        <v>237</v>
      </c>
      <c r="RC1048" s="2" t="s">
        <v>226</v>
      </c>
      <c r="RD1048" s="2" t="s">
        <v>226</v>
      </c>
      <c r="RE1048" s="2" t="s">
        <v>238</v>
      </c>
      <c r="RF1048" s="2" t="s">
        <v>226</v>
      </c>
      <c r="RG1048" s="4"/>
      <c r="RH1048" s="8"/>
      <c r="RI1048" s="4"/>
      <c r="RJ1048" s="8"/>
      <c r="RK1048" s="7"/>
      <c r="RL1048" s="7"/>
      <c r="RM1048" s="2" t="s">
        <v>226</v>
      </c>
      <c r="RN1048" s="2" t="s">
        <v>226</v>
      </c>
      <c r="RO1048" s="2" t="s">
        <v>226</v>
      </c>
      <c r="RP1048" s="2" t="s">
        <v>226</v>
      </c>
      <c r="RQ1048" s="2" t="s">
        <v>226</v>
      </c>
      <c r="RR1048" s="2" t="s">
        <v>226</v>
      </c>
      <c r="RS1048" s="4"/>
      <c r="RT1048" s="8"/>
      <c r="RU1048" s="4"/>
      <c r="RV1048" s="8"/>
      <c r="RW1048" s="7"/>
      <c r="RX1048" s="7"/>
      <c r="RY1048" s="2" t="s">
        <v>239</v>
      </c>
      <c r="RZ1048" s="2" t="s">
        <v>237</v>
      </c>
      <c r="SA1048" s="2" t="s">
        <v>621</v>
      </c>
      <c r="SB1048" s="2" t="s">
        <v>1099</v>
      </c>
      <c r="SC1048" s="2" t="s">
        <v>238</v>
      </c>
      <c r="SD1048" s="2" t="s">
        <v>226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  <c r="VO1048" s="4"/>
      <c r="VP1048" s="4"/>
      <c r="VQ1048" s="4"/>
    </row>
    <row r="1049">
      <c r="A1049" s="2" t="s">
        <v>5900</v>
      </c>
      <c r="B1049" s="2" t="s">
        <v>577</v>
      </c>
      <c r="C1049" s="2" t="s">
        <v>5819</v>
      </c>
      <c r="D1049" s="2" t="s">
        <v>215</v>
      </c>
      <c r="E1049" s="2" t="s">
        <v>216</v>
      </c>
      <c r="F1049" s="2" t="s">
        <v>5901</v>
      </c>
      <c r="G1049" s="2" t="s">
        <v>2976</v>
      </c>
      <c r="H1049" s="2" t="s">
        <v>5902</v>
      </c>
      <c r="I1049" s="2" t="s">
        <v>5903</v>
      </c>
      <c r="J1049" s="2" t="s">
        <v>437</v>
      </c>
      <c r="K1049" s="2" t="s">
        <v>282</v>
      </c>
      <c r="L1049" s="3">
        <v>27</v>
      </c>
      <c r="M1049" s="3">
        <v>28.35</v>
      </c>
      <c r="N1049" s="3">
        <v>59.99</v>
      </c>
      <c r="O1049" s="2" t="s">
        <v>302</v>
      </c>
      <c r="P1049" s="2" t="s">
        <v>284</v>
      </c>
      <c r="Q1049" s="2" t="s">
        <v>225</v>
      </c>
      <c r="R1049" s="2" t="s">
        <v>226</v>
      </c>
      <c r="S1049" s="2" t="s">
        <v>5904</v>
      </c>
      <c r="T1049" s="2" t="s">
        <v>969</v>
      </c>
      <c r="U1049" s="2" t="s">
        <v>489</v>
      </c>
      <c r="V1049" s="2" t="s">
        <v>2079</v>
      </c>
      <c r="W1049" s="2" t="s">
        <v>231</v>
      </c>
      <c r="X1049" s="2" t="s">
        <v>226</v>
      </c>
      <c r="Y1049" s="2" t="s">
        <v>1935</v>
      </c>
      <c r="Z1049" s="4"/>
      <c r="AA1049" s="4">
        <f>=ROUNDDOWN({0},0)</f>
      </c>
      <c r="AB1049" s="5"/>
      <c r="AC1049" s="2" t="s">
        <v>226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226</v>
      </c>
      <c r="AM1049" s="4"/>
      <c r="AN1049" s="4"/>
      <c r="AO1049" s="7">
        <v>0</v>
      </c>
      <c r="AP1049" s="4"/>
      <c r="AQ1049" s="8"/>
      <c r="AR1049" s="4">
        <v>9</v>
      </c>
      <c r="AS1049" s="8">
        <v>232.39</v>
      </c>
      <c r="AT1049" s="7">
        <v>-1</v>
      </c>
      <c r="AU1049" s="7">
        <v>-1</v>
      </c>
      <c r="AV1049" s="4"/>
      <c r="AW1049" s="8"/>
      <c r="AX1049" s="4">
        <v>9</v>
      </c>
      <c r="AY1049" s="8">
        <v>232.39</v>
      </c>
      <c r="AZ1049" s="7">
        <v>-1</v>
      </c>
      <c r="BA1049" s="7">
        <v>-1</v>
      </c>
      <c r="BB1049" s="7"/>
      <c r="BC1049" s="4"/>
      <c r="BD1049" s="8"/>
      <c r="BE1049" s="4">
        <v>9</v>
      </c>
      <c r="BF1049" s="8">
        <v>232.39</v>
      </c>
      <c r="BG1049" s="7">
        <v>-1</v>
      </c>
      <c r="BH1049" s="7">
        <v>-1</v>
      </c>
      <c r="BI1049" s="7"/>
      <c r="BJ1049" s="4"/>
      <c r="BK1049" s="8"/>
      <c r="BL1049" s="2" t="s">
        <v>5905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239</v>
      </c>
      <c r="BV1049" s="2" t="s">
        <v>237</v>
      </c>
      <c r="BW1049" s="2" t="s">
        <v>226</v>
      </c>
      <c r="BX1049" s="2" t="s">
        <v>3171</v>
      </c>
      <c r="BY1049" s="2" t="s">
        <v>238</v>
      </c>
      <c r="BZ1049" s="2" t="s">
        <v>226</v>
      </c>
      <c r="CA1049" s="4"/>
      <c r="CB1049" s="8"/>
      <c r="CC1049" s="4"/>
      <c r="CD1049" s="8"/>
      <c r="CE1049" s="7"/>
      <c r="CF1049" s="7"/>
      <c r="CG1049" s="2" t="s">
        <v>239</v>
      </c>
      <c r="CH1049" s="2" t="s">
        <v>237</v>
      </c>
      <c r="CI1049" s="2" t="s">
        <v>1954</v>
      </c>
      <c r="CJ1049" s="2" t="s">
        <v>1631</v>
      </c>
      <c r="CK1049" s="2" t="s">
        <v>238</v>
      </c>
      <c r="CL1049" s="2" t="s">
        <v>226</v>
      </c>
      <c r="CM1049" s="4"/>
      <c r="CN1049" s="8"/>
      <c r="CO1049" s="4">
        <v>1</v>
      </c>
      <c r="CP1049" s="8">
        <v>18.37</v>
      </c>
      <c r="CQ1049" s="7">
        <v>-1</v>
      </c>
      <c r="CR1049" s="7">
        <v>-1</v>
      </c>
      <c r="CS1049" s="2" t="s">
        <v>239</v>
      </c>
      <c r="CT1049" s="2" t="s">
        <v>237</v>
      </c>
      <c r="CU1049" s="2" t="s">
        <v>1935</v>
      </c>
      <c r="CV1049" s="2" t="s">
        <v>3547</v>
      </c>
      <c r="CW1049" s="2" t="s">
        <v>238</v>
      </c>
      <c r="CX1049" s="2" t="s">
        <v>226</v>
      </c>
      <c r="CY1049" s="4"/>
      <c r="CZ1049" s="8"/>
      <c r="DA1049" s="4"/>
      <c r="DB1049" s="8"/>
      <c r="DC1049" s="7"/>
      <c r="DD1049" s="7"/>
      <c r="DE1049" s="2" t="s">
        <v>239</v>
      </c>
      <c r="DF1049" s="2" t="s">
        <v>237</v>
      </c>
      <c r="DG1049" s="2" t="s">
        <v>848</v>
      </c>
      <c r="DH1049" s="2" t="s">
        <v>2466</v>
      </c>
      <c r="DI1049" s="2" t="s">
        <v>291</v>
      </c>
      <c r="DJ1049" s="2" t="s">
        <v>226</v>
      </c>
      <c r="DK1049" s="4"/>
      <c r="DL1049" s="8"/>
      <c r="DM1049" s="4">
        <v>2</v>
      </c>
      <c r="DN1049" s="8">
        <v>39.44</v>
      </c>
      <c r="DO1049" s="7">
        <v>-1</v>
      </c>
      <c r="DP1049" s="7">
        <v>-1</v>
      </c>
      <c r="DQ1049" s="2" t="s">
        <v>239</v>
      </c>
      <c r="DR1049" s="2" t="s">
        <v>237</v>
      </c>
      <c r="DS1049" s="2" t="s">
        <v>1226</v>
      </c>
      <c r="DT1049" s="2" t="s">
        <v>866</v>
      </c>
      <c r="DU1049" s="2" t="s">
        <v>238</v>
      </c>
      <c r="DV1049" s="2" t="s">
        <v>226</v>
      </c>
      <c r="DW1049" s="4"/>
      <c r="DX1049" s="8"/>
      <c r="DY1049" s="4">
        <v>2</v>
      </c>
      <c r="DZ1049" s="8">
        <v>59.54</v>
      </c>
      <c r="EA1049" s="7">
        <v>-1</v>
      </c>
      <c r="EB1049" s="7">
        <v>-1</v>
      </c>
      <c r="EC1049" s="2" t="s">
        <v>239</v>
      </c>
      <c r="ED1049" s="2" t="s">
        <v>237</v>
      </c>
      <c r="EE1049" s="2" t="s">
        <v>684</v>
      </c>
      <c r="EF1049" s="2" t="s">
        <v>2278</v>
      </c>
      <c r="EG1049" s="2" t="s">
        <v>238</v>
      </c>
      <c r="EH1049" s="2" t="s">
        <v>226</v>
      </c>
      <c r="EI1049" s="4"/>
      <c r="EJ1049" s="8"/>
      <c r="EK1049" s="4">
        <v>4</v>
      </c>
      <c r="EL1049" s="8">
        <v>115.04</v>
      </c>
      <c r="EM1049" s="7">
        <v>-1</v>
      </c>
      <c r="EN1049" s="7">
        <v>-1</v>
      </c>
      <c r="EO1049" s="2" t="s">
        <v>239</v>
      </c>
      <c r="EP1049" s="2" t="s">
        <v>237</v>
      </c>
      <c r="EQ1049" s="2" t="s">
        <v>1785</v>
      </c>
      <c r="ER1049" s="2" t="s">
        <v>3660</v>
      </c>
      <c r="ES1049" s="2" t="s">
        <v>238</v>
      </c>
      <c r="ET1049" s="2" t="s">
        <v>226</v>
      </c>
      <c r="EU1049" s="4"/>
      <c r="EV1049" s="8"/>
      <c r="EW1049" s="4"/>
      <c r="EX1049" s="8"/>
      <c r="EY1049" s="7"/>
      <c r="EZ1049" s="7"/>
      <c r="FA1049" s="2" t="s">
        <v>239</v>
      </c>
      <c r="FB1049" s="2" t="s">
        <v>237</v>
      </c>
      <c r="FC1049" s="2" t="s">
        <v>1255</v>
      </c>
      <c r="FD1049" s="2" t="s">
        <v>1137</v>
      </c>
      <c r="FE1049" s="2" t="s">
        <v>238</v>
      </c>
      <c r="FF1049" s="2" t="s">
        <v>226</v>
      </c>
      <c r="FG1049" s="4"/>
      <c r="FH1049" s="8"/>
      <c r="FI1049" s="4"/>
      <c r="FJ1049" s="8"/>
      <c r="FK1049" s="7"/>
      <c r="FL1049" s="7"/>
      <c r="FM1049" s="2" t="s">
        <v>239</v>
      </c>
      <c r="FN1049" s="2" t="s">
        <v>237</v>
      </c>
      <c r="FO1049" s="2" t="s">
        <v>1935</v>
      </c>
      <c r="FP1049" s="2" t="s">
        <v>1137</v>
      </c>
      <c r="FQ1049" s="2" t="s">
        <v>238</v>
      </c>
      <c r="FR1049" s="2" t="s">
        <v>226</v>
      </c>
      <c r="FS1049" s="4"/>
      <c r="FT1049" s="8"/>
      <c r="FU1049" s="4"/>
      <c r="FV1049" s="8"/>
      <c r="FW1049" s="7"/>
      <c r="FX1049" s="7"/>
      <c r="FY1049" s="2" t="s">
        <v>226</v>
      </c>
      <c r="FZ1049" s="2" t="s">
        <v>226</v>
      </c>
      <c r="GA1049" s="2" t="s">
        <v>226</v>
      </c>
      <c r="GB1049" s="2" t="s">
        <v>226</v>
      </c>
      <c r="GC1049" s="2" t="s">
        <v>226</v>
      </c>
      <c r="GD1049" s="2" t="s">
        <v>226</v>
      </c>
      <c r="GE1049" s="4"/>
      <c r="GF1049" s="8"/>
      <c r="GG1049" s="4"/>
      <c r="GH1049" s="8"/>
      <c r="GI1049" s="7"/>
      <c r="GJ1049" s="7"/>
      <c r="GK1049" s="2" t="s">
        <v>252</v>
      </c>
      <c r="GL1049" s="2" t="s">
        <v>237</v>
      </c>
      <c r="GM1049" s="2" t="s">
        <v>226</v>
      </c>
      <c r="GN1049" s="2" t="s">
        <v>226</v>
      </c>
      <c r="GO1049" s="2" t="s">
        <v>238</v>
      </c>
      <c r="GP1049" s="2" t="s">
        <v>226</v>
      </c>
      <c r="GQ1049" s="4"/>
      <c r="GR1049" s="8"/>
      <c r="GS1049" s="4"/>
      <c r="GT1049" s="8"/>
      <c r="GU1049" s="7"/>
      <c r="GV1049" s="7"/>
      <c r="GW1049" s="2" t="s">
        <v>239</v>
      </c>
      <c r="GX1049" s="2" t="s">
        <v>237</v>
      </c>
      <c r="GY1049" s="2" t="s">
        <v>1942</v>
      </c>
      <c r="GZ1049" s="2" t="s">
        <v>2283</v>
      </c>
      <c r="HA1049" s="2" t="s">
        <v>238</v>
      </c>
      <c r="HB1049" s="2" t="s">
        <v>226</v>
      </c>
      <c r="HC1049" s="4"/>
      <c r="HD1049" s="8"/>
      <c r="HE1049" s="4"/>
      <c r="HF1049" s="8"/>
      <c r="HG1049" s="7"/>
      <c r="HH1049" s="7"/>
      <c r="HI1049" s="2" t="s">
        <v>239</v>
      </c>
      <c r="HJ1049" s="2" t="s">
        <v>237</v>
      </c>
      <c r="HK1049" s="2" t="s">
        <v>2602</v>
      </c>
      <c r="HL1049" s="2" t="s">
        <v>3755</v>
      </c>
      <c r="HM1049" s="2" t="s">
        <v>238</v>
      </c>
      <c r="HN1049" s="2" t="s">
        <v>226</v>
      </c>
      <c r="HO1049" s="4"/>
      <c r="HP1049" s="8"/>
      <c r="HQ1049" s="4"/>
      <c r="HR1049" s="8"/>
      <c r="HS1049" s="7"/>
      <c r="HT1049" s="7"/>
      <c r="HU1049" s="2" t="s">
        <v>239</v>
      </c>
      <c r="HV1049" s="2" t="s">
        <v>237</v>
      </c>
      <c r="HW1049" s="2" t="s">
        <v>1190</v>
      </c>
      <c r="HX1049" s="2" t="s">
        <v>290</v>
      </c>
      <c r="HY1049" s="2" t="s">
        <v>238</v>
      </c>
      <c r="HZ1049" s="2" t="s">
        <v>226</v>
      </c>
      <c r="IA1049" s="4"/>
      <c r="IB1049" s="8"/>
      <c r="IC1049" s="4"/>
      <c r="ID1049" s="8"/>
      <c r="IE1049" s="7"/>
      <c r="IF1049" s="7"/>
      <c r="IG1049" s="2" t="s">
        <v>252</v>
      </c>
      <c r="IH1049" s="2" t="s">
        <v>237</v>
      </c>
      <c r="II1049" s="2" t="s">
        <v>226</v>
      </c>
      <c r="IJ1049" s="2" t="s">
        <v>226</v>
      </c>
      <c r="IK1049" s="2" t="s">
        <v>238</v>
      </c>
      <c r="IL1049" s="2" t="s">
        <v>226</v>
      </c>
      <c r="IM1049" s="4"/>
      <c r="IN1049" s="8"/>
      <c r="IO1049" s="4"/>
      <c r="IP1049" s="8"/>
      <c r="IQ1049" s="7"/>
      <c r="IR1049" s="7"/>
      <c r="IS1049" s="2" t="s">
        <v>226</v>
      </c>
      <c r="IT1049" s="2" t="s">
        <v>226</v>
      </c>
      <c r="IU1049" s="2" t="s">
        <v>226</v>
      </c>
      <c r="IV1049" s="2" t="s">
        <v>226</v>
      </c>
      <c r="IW1049" s="2" t="s">
        <v>226</v>
      </c>
      <c r="IX1049" s="2" t="s">
        <v>226</v>
      </c>
      <c r="IY1049" s="4"/>
      <c r="IZ1049" s="8"/>
      <c r="JA1049" s="4"/>
      <c r="JB1049" s="8"/>
      <c r="JC1049" s="7"/>
      <c r="JD1049" s="7"/>
      <c r="JE1049" s="2" t="s">
        <v>239</v>
      </c>
      <c r="JF1049" s="2" t="s">
        <v>237</v>
      </c>
      <c r="JG1049" s="2" t="s">
        <v>1257</v>
      </c>
      <c r="JH1049" s="2" t="s">
        <v>1202</v>
      </c>
      <c r="JI1049" s="2" t="s">
        <v>238</v>
      </c>
      <c r="JJ1049" s="2" t="s">
        <v>226</v>
      </c>
      <c r="JK1049" s="4"/>
      <c r="JL1049" s="8"/>
      <c r="JM1049" s="4"/>
      <c r="JN1049" s="8"/>
      <c r="JO1049" s="7"/>
      <c r="JP1049" s="7"/>
      <c r="JQ1049" s="2" t="s">
        <v>252</v>
      </c>
      <c r="JR1049" s="2" t="s">
        <v>237</v>
      </c>
      <c r="JS1049" s="2" t="s">
        <v>226</v>
      </c>
      <c r="JT1049" s="2" t="s">
        <v>226</v>
      </c>
      <c r="JU1049" s="2" t="s">
        <v>238</v>
      </c>
      <c r="JV1049" s="2" t="s">
        <v>226</v>
      </c>
      <c r="JW1049" s="4"/>
      <c r="JX1049" s="8"/>
      <c r="JY1049" s="4"/>
      <c r="JZ1049" s="8"/>
      <c r="KA1049" s="7"/>
      <c r="KB1049" s="7"/>
      <c r="KC1049" s="2" t="s">
        <v>236</v>
      </c>
      <c r="KD1049" s="2" t="s">
        <v>237</v>
      </c>
      <c r="KE1049" s="2" t="s">
        <v>226</v>
      </c>
      <c r="KF1049" s="2" t="s">
        <v>226</v>
      </c>
      <c r="KG1049" s="2" t="s">
        <v>238</v>
      </c>
      <c r="KH1049" s="2" t="s">
        <v>226</v>
      </c>
      <c r="KI1049" s="4"/>
      <c r="KJ1049" s="8"/>
      <c r="KK1049" s="4"/>
      <c r="KL1049" s="8"/>
      <c r="KM1049" s="7"/>
      <c r="KN1049" s="7"/>
      <c r="KO1049" s="2" t="s">
        <v>236</v>
      </c>
      <c r="KP1049" s="2" t="s">
        <v>237</v>
      </c>
      <c r="KQ1049" s="2" t="s">
        <v>226</v>
      </c>
      <c r="KR1049" s="2" t="s">
        <v>226</v>
      </c>
      <c r="KS1049" s="2" t="s">
        <v>238</v>
      </c>
      <c r="KT1049" s="2" t="s">
        <v>226</v>
      </c>
      <c r="KU1049" s="4"/>
      <c r="KV1049" s="8"/>
      <c r="KW1049" s="4"/>
      <c r="KX1049" s="8"/>
      <c r="KY1049" s="7"/>
      <c r="KZ1049" s="7"/>
      <c r="LA1049" s="2" t="s">
        <v>252</v>
      </c>
      <c r="LB1049" s="2" t="s">
        <v>237</v>
      </c>
      <c r="LC1049" s="2" t="s">
        <v>226</v>
      </c>
      <c r="LD1049" s="2" t="s">
        <v>226</v>
      </c>
      <c r="LE1049" s="2" t="s">
        <v>238</v>
      </c>
      <c r="LF1049" s="2" t="s">
        <v>226</v>
      </c>
      <c r="LG1049" s="4"/>
      <c r="LH1049" s="8"/>
      <c r="LI1049" s="4"/>
      <c r="LJ1049" s="8"/>
      <c r="LK1049" s="7"/>
      <c r="LL1049" s="7"/>
      <c r="LM1049" s="2" t="s">
        <v>239</v>
      </c>
      <c r="LN1049" s="2" t="s">
        <v>237</v>
      </c>
      <c r="LO1049" s="2" t="s">
        <v>321</v>
      </c>
      <c r="LP1049" s="2" t="s">
        <v>253</v>
      </c>
      <c r="LQ1049" s="2" t="s">
        <v>238</v>
      </c>
      <c r="LR1049" s="2" t="s">
        <v>226</v>
      </c>
      <c r="LS1049" s="4"/>
      <c r="LT1049" s="8"/>
      <c r="LU1049" s="4"/>
      <c r="LV1049" s="8"/>
      <c r="LW1049" s="7"/>
      <c r="LX1049" s="7"/>
      <c r="LY1049" s="2" t="s">
        <v>226</v>
      </c>
      <c r="LZ1049" s="2" t="s">
        <v>226</v>
      </c>
      <c r="MA1049" s="2" t="s">
        <v>226</v>
      </c>
      <c r="MB1049" s="2" t="s">
        <v>226</v>
      </c>
      <c r="MC1049" s="2" t="s">
        <v>226</v>
      </c>
      <c r="MD1049" s="2" t="s">
        <v>226</v>
      </c>
      <c r="ME1049" s="4"/>
      <c r="MF1049" s="8"/>
      <c r="MG1049" s="4"/>
      <c r="MH1049" s="8"/>
      <c r="MI1049" s="7"/>
      <c r="MJ1049" s="7"/>
      <c r="MK1049" s="2" t="s">
        <v>226</v>
      </c>
      <c r="ML1049" s="2" t="s">
        <v>226</v>
      </c>
      <c r="MM1049" s="2" t="s">
        <v>226</v>
      </c>
      <c r="MN1049" s="2" t="s">
        <v>226</v>
      </c>
      <c r="MO1049" s="2" t="s">
        <v>226</v>
      </c>
      <c r="MP1049" s="2" t="s">
        <v>226</v>
      </c>
      <c r="MQ1049" s="4"/>
      <c r="MR1049" s="8"/>
      <c r="MS1049" s="4"/>
      <c r="MT1049" s="8"/>
      <c r="MU1049" s="7"/>
      <c r="MV1049" s="7"/>
      <c r="MW1049" s="2" t="s">
        <v>252</v>
      </c>
      <c r="MX1049" s="2" t="s">
        <v>237</v>
      </c>
      <c r="MY1049" s="2" t="s">
        <v>226</v>
      </c>
      <c r="MZ1049" s="2" t="s">
        <v>226</v>
      </c>
      <c r="NA1049" s="2" t="s">
        <v>238</v>
      </c>
      <c r="NB1049" s="2" t="s">
        <v>226</v>
      </c>
      <c r="NC1049" s="4"/>
      <c r="ND1049" s="8"/>
      <c r="NE1049" s="4"/>
      <c r="NF1049" s="8"/>
      <c r="NG1049" s="7"/>
      <c r="NH1049" s="7"/>
      <c r="NI1049" s="2" t="s">
        <v>239</v>
      </c>
      <c r="NJ1049" s="2" t="s">
        <v>237</v>
      </c>
      <c r="NK1049" s="2" t="s">
        <v>1077</v>
      </c>
      <c r="NL1049" s="2" t="s">
        <v>1263</v>
      </c>
      <c r="NM1049" s="2" t="s">
        <v>291</v>
      </c>
      <c r="NN1049" s="2" t="s">
        <v>226</v>
      </c>
      <c r="NO1049" s="4"/>
      <c r="NP1049" s="8"/>
      <c r="NQ1049" s="4"/>
      <c r="NR1049" s="8"/>
      <c r="NS1049" s="7"/>
      <c r="NT1049" s="7"/>
      <c r="NU1049" s="2" t="s">
        <v>239</v>
      </c>
      <c r="NV1049" s="2" t="s">
        <v>237</v>
      </c>
      <c r="NW1049" s="2" t="s">
        <v>619</v>
      </c>
      <c r="NX1049" s="2" t="s">
        <v>3670</v>
      </c>
      <c r="NY1049" s="2" t="s">
        <v>238</v>
      </c>
      <c r="NZ1049" s="2" t="s">
        <v>226</v>
      </c>
      <c r="OA1049" s="4"/>
      <c r="OB1049" s="8"/>
      <c r="OC1049" s="4"/>
      <c r="OD1049" s="8"/>
      <c r="OE1049" s="7"/>
      <c r="OF1049" s="7"/>
      <c r="OG1049" s="2" t="s">
        <v>252</v>
      </c>
      <c r="OH1049" s="2" t="s">
        <v>237</v>
      </c>
      <c r="OI1049" s="2" t="s">
        <v>226</v>
      </c>
      <c r="OJ1049" s="2" t="s">
        <v>226</v>
      </c>
      <c r="OK1049" s="2" t="s">
        <v>238</v>
      </c>
      <c r="OL1049" s="2" t="s">
        <v>226</v>
      </c>
      <c r="OM1049" s="4"/>
      <c r="ON1049" s="8"/>
      <c r="OO1049" s="4"/>
      <c r="OP1049" s="8"/>
      <c r="OQ1049" s="7"/>
      <c r="OR1049" s="7"/>
      <c r="OS1049" s="2" t="s">
        <v>252</v>
      </c>
      <c r="OT1049" s="2" t="s">
        <v>237</v>
      </c>
      <c r="OU1049" s="2" t="s">
        <v>226</v>
      </c>
      <c r="OV1049" s="2" t="s">
        <v>226</v>
      </c>
      <c r="OW1049" s="2" t="s">
        <v>238</v>
      </c>
      <c r="OX1049" s="2" t="s">
        <v>226</v>
      </c>
      <c r="OY1049" s="4"/>
      <c r="OZ1049" s="8"/>
      <c r="PA1049" s="4"/>
      <c r="PB1049" s="8"/>
      <c r="PC1049" s="7"/>
      <c r="PD1049" s="7"/>
      <c r="PE1049" s="2" t="s">
        <v>226</v>
      </c>
      <c r="PF1049" s="2" t="s">
        <v>226</v>
      </c>
      <c r="PG1049" s="2" t="s">
        <v>226</v>
      </c>
      <c r="PH1049" s="2" t="s">
        <v>226</v>
      </c>
      <c r="PI1049" s="2" t="s">
        <v>226</v>
      </c>
      <c r="PJ1049" s="2" t="s">
        <v>226</v>
      </c>
      <c r="PK1049" s="4"/>
      <c r="PL1049" s="8"/>
      <c r="PM1049" s="4"/>
      <c r="PN1049" s="8"/>
      <c r="PO1049" s="7"/>
      <c r="PP1049" s="7"/>
      <c r="PQ1049" s="2" t="s">
        <v>226</v>
      </c>
      <c r="PR1049" s="2" t="s">
        <v>226</v>
      </c>
      <c r="PS1049" s="2" t="s">
        <v>226</v>
      </c>
      <c r="PT1049" s="2" t="s">
        <v>226</v>
      </c>
      <c r="PU1049" s="2" t="s">
        <v>226</v>
      </c>
      <c r="PV1049" s="2" t="s">
        <v>226</v>
      </c>
      <c r="PW1049" s="4"/>
      <c r="PX1049" s="8"/>
      <c r="PY1049" s="4"/>
      <c r="PZ1049" s="8"/>
      <c r="QA1049" s="7"/>
      <c r="QB1049" s="7"/>
      <c r="QC1049" s="2" t="s">
        <v>266</v>
      </c>
      <c r="QD1049" s="2" t="s">
        <v>237</v>
      </c>
      <c r="QE1049" s="2" t="s">
        <v>226</v>
      </c>
      <c r="QF1049" s="2" t="s">
        <v>226</v>
      </c>
      <c r="QG1049" s="2" t="s">
        <v>238</v>
      </c>
      <c r="QH1049" s="2" t="s">
        <v>226</v>
      </c>
      <c r="QI1049" s="4"/>
      <c r="QJ1049" s="8"/>
      <c r="QK1049" s="4"/>
      <c r="QL1049" s="8"/>
      <c r="QM1049" s="7"/>
      <c r="QN1049" s="7"/>
      <c r="QO1049" s="2" t="s">
        <v>236</v>
      </c>
      <c r="QP1049" s="2" t="s">
        <v>237</v>
      </c>
      <c r="QQ1049" s="2" t="s">
        <v>226</v>
      </c>
      <c r="QR1049" s="2" t="s">
        <v>226</v>
      </c>
      <c r="QS1049" s="2" t="s">
        <v>238</v>
      </c>
      <c r="QT1049" s="2" t="s">
        <v>226</v>
      </c>
      <c r="QU1049" s="4"/>
      <c r="QV1049" s="8"/>
      <c r="QW1049" s="4"/>
      <c r="QX1049" s="8"/>
      <c r="QY1049" s="7"/>
      <c r="QZ1049" s="7"/>
      <c r="RA1049" s="2" t="s">
        <v>266</v>
      </c>
      <c r="RB1049" s="2" t="s">
        <v>237</v>
      </c>
      <c r="RC1049" s="2" t="s">
        <v>226</v>
      </c>
      <c r="RD1049" s="2" t="s">
        <v>226</v>
      </c>
      <c r="RE1049" s="2" t="s">
        <v>238</v>
      </c>
      <c r="RF1049" s="2" t="s">
        <v>226</v>
      </c>
      <c r="RG1049" s="4"/>
      <c r="RH1049" s="8"/>
      <c r="RI1049" s="4"/>
      <c r="RJ1049" s="8"/>
      <c r="RK1049" s="7"/>
      <c r="RL1049" s="7"/>
      <c r="RM1049" s="2" t="s">
        <v>226</v>
      </c>
      <c r="RN1049" s="2" t="s">
        <v>226</v>
      </c>
      <c r="RO1049" s="2" t="s">
        <v>226</v>
      </c>
      <c r="RP1049" s="2" t="s">
        <v>226</v>
      </c>
      <c r="RQ1049" s="2" t="s">
        <v>226</v>
      </c>
      <c r="RR1049" s="2" t="s">
        <v>226</v>
      </c>
      <c r="RS1049" s="4"/>
      <c r="RT1049" s="8"/>
      <c r="RU1049" s="4"/>
      <c r="RV1049" s="8"/>
      <c r="RW1049" s="7"/>
      <c r="RX1049" s="7"/>
      <c r="RY1049" s="2" t="s">
        <v>236</v>
      </c>
      <c r="RZ1049" s="2" t="s">
        <v>237</v>
      </c>
      <c r="SA1049" s="2" t="s">
        <v>226</v>
      </c>
      <c r="SB1049" s="2" t="s">
        <v>226</v>
      </c>
      <c r="SC1049" s="2" t="s">
        <v>238</v>
      </c>
      <c r="SD1049" s="2" t="s">
        <v>226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  <c r="VQ1049" s="4"/>
    </row>
    <row r="1050">
      <c r="A1050" s="2" t="s">
        <v>5906</v>
      </c>
      <c r="B1050" s="2" t="s">
        <v>577</v>
      </c>
      <c r="C1050" s="2" t="s">
        <v>5819</v>
      </c>
      <c r="D1050" s="2" t="s">
        <v>215</v>
      </c>
      <c r="E1050" s="2" t="s">
        <v>432</v>
      </c>
      <c r="F1050" s="2" t="s">
        <v>5907</v>
      </c>
      <c r="G1050" s="2" t="s">
        <v>2650</v>
      </c>
      <c r="H1050" s="2" t="s">
        <v>5908</v>
      </c>
      <c r="I1050" s="2" t="s">
        <v>5909</v>
      </c>
      <c r="J1050" s="2" t="s">
        <v>437</v>
      </c>
      <c r="K1050" s="2" t="s">
        <v>1414</v>
      </c>
      <c r="L1050" s="3">
        <v>44.1</v>
      </c>
      <c r="M1050" s="3">
        <v>46.3</v>
      </c>
      <c r="N1050" s="3">
        <v>89.99</v>
      </c>
      <c r="O1050" s="2" t="s">
        <v>223</v>
      </c>
      <c r="P1050" s="2" t="s">
        <v>675</v>
      </c>
      <c r="Q1050" s="2" t="s">
        <v>225</v>
      </c>
      <c r="R1050" s="2" t="s">
        <v>226</v>
      </c>
      <c r="S1050" s="2" t="s">
        <v>5910</v>
      </c>
      <c r="T1050" s="2" t="s">
        <v>969</v>
      </c>
      <c r="U1050" s="2" t="s">
        <v>3296</v>
      </c>
      <c r="V1050" s="2" t="s">
        <v>2079</v>
      </c>
      <c r="W1050" s="2" t="s">
        <v>231</v>
      </c>
      <c r="X1050" s="2" t="s">
        <v>226</v>
      </c>
      <c r="Y1050" s="2" t="s">
        <v>5304</v>
      </c>
      <c r="Z1050" s="4">
        <v>482</v>
      </c>
      <c r="AA1050" s="4">
        <f>=ROUNDDOWN(21.9090909090909,0)</f>
      </c>
      <c r="AB1050" s="5">
        <v>22</v>
      </c>
      <c r="AC1050" s="2" t="s">
        <v>1163</v>
      </c>
      <c r="AD1050" s="4">
        <v>80</v>
      </c>
      <c r="AE1050" s="4">
        <v>240</v>
      </c>
      <c r="AF1050" s="6">
        <v>65</v>
      </c>
      <c r="AG1050" s="6">
        <v>48</v>
      </c>
      <c r="AH1050" s="7">
        <v>1</v>
      </c>
      <c r="AI1050" s="4"/>
      <c r="AJ1050" s="4">
        <f>=ROUNDDOWN({0},0)</f>
      </c>
      <c r="AK1050" s="5"/>
      <c r="AL1050" s="2" t="s">
        <v>226</v>
      </c>
      <c r="AM1050" s="4"/>
      <c r="AN1050" s="4"/>
      <c r="AO1050" s="7">
        <v>0</v>
      </c>
      <c r="AP1050" s="4">
        <v>207</v>
      </c>
      <c r="AQ1050" s="8">
        <v>10244.86</v>
      </c>
      <c r="AR1050" s="4">
        <v>418</v>
      </c>
      <c r="AS1050" s="8">
        <v>20381.78</v>
      </c>
      <c r="AT1050" s="7">
        <v>-0.5048</v>
      </c>
      <c r="AU1050" s="7">
        <v>-0.4974</v>
      </c>
      <c r="AV1050" s="4">
        <v>318</v>
      </c>
      <c r="AW1050" s="8">
        <v>16352.33</v>
      </c>
      <c r="AX1050" s="4">
        <v>745</v>
      </c>
      <c r="AY1050" s="8">
        <v>38449.86</v>
      </c>
      <c r="AZ1050" s="7">
        <v>-0.5732</v>
      </c>
      <c r="BA1050" s="7">
        <v>-0.5747</v>
      </c>
      <c r="BB1050" s="7">
        <v>0.6265</v>
      </c>
      <c r="BC1050" s="4">
        <v>412</v>
      </c>
      <c r="BD1050" s="8">
        <v>21123.59</v>
      </c>
      <c r="BE1050" s="4">
        <v>745</v>
      </c>
      <c r="BF1050" s="8">
        <v>38449.86</v>
      </c>
      <c r="BG1050" s="7">
        <v>-0.447</v>
      </c>
      <c r="BH1050" s="7">
        <v>-0.4506</v>
      </c>
      <c r="BI1050" s="7">
        <v>0.7741</v>
      </c>
      <c r="BJ1050" s="4">
        <v>207</v>
      </c>
      <c r="BK1050" s="8">
        <v>10244.86</v>
      </c>
      <c r="BL1050" s="2" t="s">
        <v>5911</v>
      </c>
      <c r="BM1050" s="7">
        <v>1</v>
      </c>
      <c r="BN1050" s="7">
        <v>1</v>
      </c>
      <c r="BO1050" s="4">
        <v>67</v>
      </c>
      <c r="BP1050" s="8">
        <v>3359.38</v>
      </c>
      <c r="BQ1050" s="4">
        <v>132</v>
      </c>
      <c r="BR1050" s="8">
        <v>6618.48</v>
      </c>
      <c r="BS1050" s="7">
        <v>-0.4924</v>
      </c>
      <c r="BT1050" s="7">
        <v>-0.4924</v>
      </c>
      <c r="BU1050" s="2" t="s">
        <v>239</v>
      </c>
      <c r="BV1050" s="2" t="s">
        <v>223</v>
      </c>
      <c r="BW1050" s="2" t="s">
        <v>226</v>
      </c>
      <c r="BX1050" s="2" t="s">
        <v>818</v>
      </c>
      <c r="BY1050" s="2" t="s">
        <v>238</v>
      </c>
      <c r="BZ1050" s="2" t="s">
        <v>226</v>
      </c>
      <c r="CA1050" s="4">
        <v>57</v>
      </c>
      <c r="CB1050" s="8">
        <v>2831.19</v>
      </c>
      <c r="CC1050" s="4">
        <v>159</v>
      </c>
      <c r="CD1050" s="8">
        <v>7897.53</v>
      </c>
      <c r="CE1050" s="7">
        <v>-0.6415</v>
      </c>
      <c r="CF1050" s="7">
        <v>-0.6415</v>
      </c>
      <c r="CG1050" s="2" t="s">
        <v>239</v>
      </c>
      <c r="CH1050" s="2" t="s">
        <v>223</v>
      </c>
      <c r="CI1050" s="2" t="s">
        <v>1836</v>
      </c>
      <c r="CJ1050" s="2" t="s">
        <v>4475</v>
      </c>
      <c r="CK1050" s="2" t="s">
        <v>238</v>
      </c>
      <c r="CL1050" s="2" t="s">
        <v>226</v>
      </c>
      <c r="CM1050" s="4">
        <v>32</v>
      </c>
      <c r="CN1050" s="8">
        <v>1545.28</v>
      </c>
      <c r="CO1050" s="4">
        <v>27</v>
      </c>
      <c r="CP1050" s="8">
        <v>1303.83</v>
      </c>
      <c r="CQ1050" s="7">
        <v>0.1852</v>
      </c>
      <c r="CR1050" s="7">
        <v>0.1852</v>
      </c>
      <c r="CS1050" s="2" t="s">
        <v>239</v>
      </c>
      <c r="CT1050" s="2" t="s">
        <v>223</v>
      </c>
      <c r="CU1050" s="2" t="s">
        <v>1879</v>
      </c>
      <c r="CV1050" s="2" t="s">
        <v>1714</v>
      </c>
      <c r="CW1050" s="2" t="s">
        <v>238</v>
      </c>
      <c r="CX1050" s="2" t="s">
        <v>226</v>
      </c>
      <c r="CY1050" s="4">
        <v>7</v>
      </c>
      <c r="CZ1050" s="8">
        <v>327.53</v>
      </c>
      <c r="DA1050" s="4">
        <v>10</v>
      </c>
      <c r="DB1050" s="8">
        <v>467.9</v>
      </c>
      <c r="DC1050" s="7">
        <v>-0.3</v>
      </c>
      <c r="DD1050" s="7">
        <v>-0.3</v>
      </c>
      <c r="DE1050" s="2" t="s">
        <v>239</v>
      </c>
      <c r="DF1050" s="2" t="s">
        <v>223</v>
      </c>
      <c r="DG1050" s="2" t="s">
        <v>596</v>
      </c>
      <c r="DH1050" s="2" t="s">
        <v>1741</v>
      </c>
      <c r="DI1050" s="2" t="s">
        <v>238</v>
      </c>
      <c r="DJ1050" s="2" t="s">
        <v>226</v>
      </c>
      <c r="DK1050" s="4">
        <v>20</v>
      </c>
      <c r="DL1050" s="8">
        <v>874.14</v>
      </c>
      <c r="DM1050" s="4">
        <v>28</v>
      </c>
      <c r="DN1050" s="8">
        <v>1263.69</v>
      </c>
      <c r="DO1050" s="7">
        <v>-0.2857</v>
      </c>
      <c r="DP1050" s="7">
        <v>-0.3083</v>
      </c>
      <c r="DQ1050" s="2" t="s">
        <v>239</v>
      </c>
      <c r="DR1050" s="2" t="s">
        <v>223</v>
      </c>
      <c r="DS1050" s="2" t="s">
        <v>588</v>
      </c>
      <c r="DT1050" s="2" t="s">
        <v>594</v>
      </c>
      <c r="DU1050" s="2" t="s">
        <v>238</v>
      </c>
      <c r="DV1050" s="2" t="s">
        <v>226</v>
      </c>
      <c r="DW1050" s="4">
        <v>1</v>
      </c>
      <c r="DX1050" s="8">
        <v>44.73</v>
      </c>
      <c r="DY1050" s="4">
        <v>10</v>
      </c>
      <c r="DZ1050" s="8">
        <v>447.3</v>
      </c>
      <c r="EA1050" s="7">
        <v>-0.9</v>
      </c>
      <c r="EB1050" s="7">
        <v>-0.9</v>
      </c>
      <c r="EC1050" s="2" t="s">
        <v>239</v>
      </c>
      <c r="ED1050" s="2" t="s">
        <v>223</v>
      </c>
      <c r="EE1050" s="2" t="s">
        <v>599</v>
      </c>
      <c r="EF1050" s="2" t="s">
        <v>3020</v>
      </c>
      <c r="EG1050" s="2" t="s">
        <v>238</v>
      </c>
      <c r="EH1050" s="2" t="s">
        <v>226</v>
      </c>
      <c r="EI1050" s="4">
        <v>8</v>
      </c>
      <c r="EJ1050" s="8">
        <v>364.56</v>
      </c>
      <c r="EK1050" s="4">
        <v>23</v>
      </c>
      <c r="EL1050" s="8">
        <v>1048.11</v>
      </c>
      <c r="EM1050" s="7">
        <v>-0.6522</v>
      </c>
      <c r="EN1050" s="7">
        <v>-0.6522</v>
      </c>
      <c r="EO1050" s="2" t="s">
        <v>239</v>
      </c>
      <c r="EP1050" s="2" t="s">
        <v>223</v>
      </c>
      <c r="EQ1050" s="2" t="s">
        <v>601</v>
      </c>
      <c r="ER1050" s="2" t="s">
        <v>822</v>
      </c>
      <c r="ES1050" s="2" t="s">
        <v>238</v>
      </c>
      <c r="ET1050" s="2" t="s">
        <v>226</v>
      </c>
      <c r="EU1050" s="4"/>
      <c r="EV1050" s="8"/>
      <c r="EW1050" s="4">
        <v>18</v>
      </c>
      <c r="EX1050" s="8">
        <v>807.86</v>
      </c>
      <c r="EY1050" s="7">
        <v>-1</v>
      </c>
      <c r="EZ1050" s="7">
        <v>-1</v>
      </c>
      <c r="FA1050" s="2" t="s">
        <v>239</v>
      </c>
      <c r="FB1050" s="2" t="s">
        <v>223</v>
      </c>
      <c r="FC1050" s="2" t="s">
        <v>603</v>
      </c>
      <c r="FD1050" s="2" t="s">
        <v>602</v>
      </c>
      <c r="FE1050" s="2" t="s">
        <v>238</v>
      </c>
      <c r="FF1050" s="2" t="s">
        <v>226</v>
      </c>
      <c r="FG1050" s="4">
        <v>10</v>
      </c>
      <c r="FH1050" s="8">
        <v>661.9</v>
      </c>
      <c r="FI1050" s="4"/>
      <c r="FJ1050" s="8"/>
      <c r="FK1050" s="7"/>
      <c r="FL1050" s="7"/>
      <c r="FM1050" s="2" t="s">
        <v>239</v>
      </c>
      <c r="FN1050" s="2" t="s">
        <v>223</v>
      </c>
      <c r="FO1050" s="2" t="s">
        <v>1879</v>
      </c>
      <c r="FP1050" s="2" t="s">
        <v>614</v>
      </c>
      <c r="FQ1050" s="2" t="s">
        <v>238</v>
      </c>
      <c r="FR1050" s="2" t="s">
        <v>226</v>
      </c>
      <c r="FS1050" s="4"/>
      <c r="FT1050" s="8"/>
      <c r="FU1050" s="4"/>
      <c r="FV1050" s="8"/>
      <c r="FW1050" s="7"/>
      <c r="FX1050" s="7"/>
      <c r="FY1050" s="2" t="s">
        <v>239</v>
      </c>
      <c r="FZ1050" s="2" t="s">
        <v>223</v>
      </c>
      <c r="GA1050" s="2" t="s">
        <v>661</v>
      </c>
      <c r="GB1050" s="2" t="s">
        <v>226</v>
      </c>
      <c r="GC1050" s="2" t="s">
        <v>238</v>
      </c>
      <c r="GD1050" s="2" t="s">
        <v>226</v>
      </c>
      <c r="GE1050" s="4"/>
      <c r="GF1050" s="8"/>
      <c r="GG1050" s="4">
        <v>3</v>
      </c>
      <c r="GH1050" s="8">
        <v>145.86</v>
      </c>
      <c r="GI1050" s="7">
        <v>-1</v>
      </c>
      <c r="GJ1050" s="7">
        <v>-1</v>
      </c>
      <c r="GK1050" s="2" t="s">
        <v>1002</v>
      </c>
      <c r="GL1050" s="2" t="s">
        <v>237</v>
      </c>
      <c r="GM1050" s="2" t="s">
        <v>272</v>
      </c>
      <c r="GN1050" s="2" t="s">
        <v>703</v>
      </c>
      <c r="GO1050" s="2" t="s">
        <v>238</v>
      </c>
      <c r="GP1050" s="2" t="s">
        <v>226</v>
      </c>
      <c r="GQ1050" s="4"/>
      <c r="GR1050" s="8"/>
      <c r="GS1050" s="4"/>
      <c r="GT1050" s="8"/>
      <c r="GU1050" s="7"/>
      <c r="GV1050" s="7"/>
      <c r="GW1050" s="2" t="s">
        <v>239</v>
      </c>
      <c r="GX1050" s="2" t="s">
        <v>223</v>
      </c>
      <c r="GY1050" s="2" t="s">
        <v>843</v>
      </c>
      <c r="GZ1050" s="2" t="s">
        <v>619</v>
      </c>
      <c r="HA1050" s="2" t="s">
        <v>238</v>
      </c>
      <c r="HB1050" s="2" t="s">
        <v>226</v>
      </c>
      <c r="HC1050" s="4">
        <v>2</v>
      </c>
      <c r="HD1050" s="8">
        <v>97.24</v>
      </c>
      <c r="HE1050" s="4">
        <v>2</v>
      </c>
      <c r="HF1050" s="8">
        <v>97.24</v>
      </c>
      <c r="HG1050" s="7"/>
      <c r="HH1050" s="7"/>
      <c r="HI1050" s="2" t="s">
        <v>239</v>
      </c>
      <c r="HJ1050" s="2" t="s">
        <v>223</v>
      </c>
      <c r="HK1050" s="2" t="s">
        <v>1292</v>
      </c>
      <c r="HL1050" s="2" t="s">
        <v>1726</v>
      </c>
      <c r="HM1050" s="2" t="s">
        <v>238</v>
      </c>
      <c r="HN1050" s="2" t="s">
        <v>226</v>
      </c>
      <c r="HO1050" s="4"/>
      <c r="HP1050" s="8"/>
      <c r="HQ1050" s="4"/>
      <c r="HR1050" s="8"/>
      <c r="HS1050" s="7"/>
      <c r="HT1050" s="7"/>
      <c r="HU1050" s="2" t="s">
        <v>239</v>
      </c>
      <c r="HV1050" s="2" t="s">
        <v>237</v>
      </c>
      <c r="HW1050" s="2" t="s">
        <v>607</v>
      </c>
      <c r="HX1050" s="2" t="s">
        <v>1995</v>
      </c>
      <c r="HY1050" s="2" t="s">
        <v>238</v>
      </c>
      <c r="HZ1050" s="2" t="s">
        <v>291</v>
      </c>
      <c r="IA1050" s="4"/>
      <c r="IB1050" s="8"/>
      <c r="IC1050" s="4"/>
      <c r="ID1050" s="8"/>
      <c r="IE1050" s="7"/>
      <c r="IF1050" s="7"/>
      <c r="IG1050" s="2" t="s">
        <v>252</v>
      </c>
      <c r="IH1050" s="2" t="s">
        <v>223</v>
      </c>
      <c r="II1050" s="2" t="s">
        <v>226</v>
      </c>
      <c r="IJ1050" s="2" t="s">
        <v>226</v>
      </c>
      <c r="IK1050" s="2" t="s">
        <v>238</v>
      </c>
      <c r="IL1050" s="2" t="s">
        <v>226</v>
      </c>
      <c r="IM1050" s="4"/>
      <c r="IN1050" s="8"/>
      <c r="IO1050" s="4"/>
      <c r="IP1050" s="8"/>
      <c r="IQ1050" s="7"/>
      <c r="IR1050" s="7"/>
      <c r="IS1050" s="2" t="s">
        <v>226</v>
      </c>
      <c r="IT1050" s="2" t="s">
        <v>226</v>
      </c>
      <c r="IU1050" s="2" t="s">
        <v>226</v>
      </c>
      <c r="IV1050" s="2" t="s">
        <v>226</v>
      </c>
      <c r="IW1050" s="2" t="s">
        <v>226</v>
      </c>
      <c r="IX1050" s="2" t="s">
        <v>226</v>
      </c>
      <c r="IY1050" s="4">
        <v>2</v>
      </c>
      <c r="IZ1050" s="8">
        <v>92.6</v>
      </c>
      <c r="JA1050" s="4"/>
      <c r="JB1050" s="8"/>
      <c r="JC1050" s="7"/>
      <c r="JD1050" s="7"/>
      <c r="JE1050" s="2" t="s">
        <v>239</v>
      </c>
      <c r="JF1050" s="2" t="s">
        <v>223</v>
      </c>
      <c r="JG1050" s="2" t="s">
        <v>1294</v>
      </c>
      <c r="JH1050" s="2" t="s">
        <v>4180</v>
      </c>
      <c r="JI1050" s="2" t="s">
        <v>238</v>
      </c>
      <c r="JJ1050" s="2" t="s">
        <v>226</v>
      </c>
      <c r="JK1050" s="4"/>
      <c r="JL1050" s="8"/>
      <c r="JM1050" s="4"/>
      <c r="JN1050" s="8"/>
      <c r="JO1050" s="7"/>
      <c r="JP1050" s="7"/>
      <c r="JQ1050" s="2" t="s">
        <v>252</v>
      </c>
      <c r="JR1050" s="2" t="s">
        <v>223</v>
      </c>
      <c r="JS1050" s="2" t="s">
        <v>226</v>
      </c>
      <c r="JT1050" s="2" t="s">
        <v>226</v>
      </c>
      <c r="JU1050" s="2" t="s">
        <v>238</v>
      </c>
      <c r="JV1050" s="2" t="s">
        <v>226</v>
      </c>
      <c r="JW1050" s="4"/>
      <c r="JX1050" s="8"/>
      <c r="JY1050" s="4"/>
      <c r="JZ1050" s="8"/>
      <c r="KA1050" s="7"/>
      <c r="KB1050" s="7"/>
      <c r="KC1050" s="2" t="s">
        <v>236</v>
      </c>
      <c r="KD1050" s="2" t="s">
        <v>223</v>
      </c>
      <c r="KE1050" s="2" t="s">
        <v>226</v>
      </c>
      <c r="KF1050" s="2" t="s">
        <v>226</v>
      </c>
      <c r="KG1050" s="2" t="s">
        <v>238</v>
      </c>
      <c r="KH1050" s="2" t="s">
        <v>226</v>
      </c>
      <c r="KI1050" s="4"/>
      <c r="KJ1050" s="8"/>
      <c r="KK1050" s="4"/>
      <c r="KL1050" s="8"/>
      <c r="KM1050" s="7"/>
      <c r="KN1050" s="7"/>
      <c r="KO1050" s="2" t="s">
        <v>337</v>
      </c>
      <c r="KP1050" s="2" t="s">
        <v>223</v>
      </c>
      <c r="KQ1050" s="2" t="s">
        <v>226</v>
      </c>
      <c r="KR1050" s="2" t="s">
        <v>226</v>
      </c>
      <c r="KS1050" s="2" t="s">
        <v>238</v>
      </c>
      <c r="KT1050" s="2" t="s">
        <v>226</v>
      </c>
      <c r="KU1050" s="4"/>
      <c r="KV1050" s="8"/>
      <c r="KW1050" s="4"/>
      <c r="KX1050" s="8"/>
      <c r="KY1050" s="7"/>
      <c r="KZ1050" s="7"/>
      <c r="LA1050" s="2" t="s">
        <v>239</v>
      </c>
      <c r="LB1050" s="2" t="s">
        <v>223</v>
      </c>
      <c r="LC1050" s="2" t="s">
        <v>628</v>
      </c>
      <c r="LD1050" s="2" t="s">
        <v>1253</v>
      </c>
      <c r="LE1050" s="2" t="s">
        <v>238</v>
      </c>
      <c r="LF1050" s="2" t="s">
        <v>226</v>
      </c>
      <c r="LG1050" s="4"/>
      <c r="LH1050" s="8"/>
      <c r="LI1050" s="4">
        <v>1</v>
      </c>
      <c r="LJ1050" s="8">
        <v>46.31</v>
      </c>
      <c r="LK1050" s="7">
        <v>-1</v>
      </c>
      <c r="LL1050" s="7">
        <v>-1</v>
      </c>
      <c r="LM1050" s="2" t="s">
        <v>239</v>
      </c>
      <c r="LN1050" s="2" t="s">
        <v>223</v>
      </c>
      <c r="LO1050" s="2" t="s">
        <v>321</v>
      </c>
      <c r="LP1050" s="2" t="s">
        <v>297</v>
      </c>
      <c r="LQ1050" s="2" t="s">
        <v>238</v>
      </c>
      <c r="LR1050" s="2" t="s">
        <v>226</v>
      </c>
      <c r="LS1050" s="4">
        <v>1</v>
      </c>
      <c r="LT1050" s="8">
        <v>46.31</v>
      </c>
      <c r="LU1050" s="4"/>
      <c r="LV1050" s="8"/>
      <c r="LW1050" s="7"/>
      <c r="LX1050" s="7"/>
      <c r="LY1050" s="2" t="s">
        <v>239</v>
      </c>
      <c r="LZ1050" s="2" t="s">
        <v>223</v>
      </c>
      <c r="MA1050" s="2" t="s">
        <v>668</v>
      </c>
      <c r="MB1050" s="2" t="s">
        <v>2240</v>
      </c>
      <c r="MC1050" s="2" t="s">
        <v>238</v>
      </c>
      <c r="MD1050" s="2" t="s">
        <v>226</v>
      </c>
      <c r="ME1050" s="4"/>
      <c r="MF1050" s="8"/>
      <c r="MG1050" s="4"/>
      <c r="MH1050" s="8"/>
      <c r="MI1050" s="7"/>
      <c r="MJ1050" s="7"/>
      <c r="MK1050" s="2" t="s">
        <v>226</v>
      </c>
      <c r="ML1050" s="2" t="s">
        <v>226</v>
      </c>
      <c r="MM1050" s="2" t="s">
        <v>226</v>
      </c>
      <c r="MN1050" s="2" t="s">
        <v>226</v>
      </c>
      <c r="MO1050" s="2" t="s">
        <v>226</v>
      </c>
      <c r="MP1050" s="2" t="s">
        <v>226</v>
      </c>
      <c r="MQ1050" s="4"/>
      <c r="MR1050" s="8"/>
      <c r="MS1050" s="4"/>
      <c r="MT1050" s="8"/>
      <c r="MU1050" s="7"/>
      <c r="MV1050" s="7"/>
      <c r="MW1050" s="2" t="s">
        <v>239</v>
      </c>
      <c r="MX1050" s="2" t="s">
        <v>223</v>
      </c>
      <c r="MY1050" s="2" t="s">
        <v>355</v>
      </c>
      <c r="MZ1050" s="2" t="s">
        <v>226</v>
      </c>
      <c r="NA1050" s="2" t="s">
        <v>238</v>
      </c>
      <c r="NB1050" s="2" t="s">
        <v>226</v>
      </c>
      <c r="NC1050" s="4"/>
      <c r="ND1050" s="8"/>
      <c r="NE1050" s="4">
        <v>4</v>
      </c>
      <c r="NF1050" s="8">
        <v>191.36</v>
      </c>
      <c r="NG1050" s="7">
        <v>-1</v>
      </c>
      <c r="NH1050" s="7">
        <v>-1</v>
      </c>
      <c r="NI1050" s="2" t="s">
        <v>239</v>
      </c>
      <c r="NJ1050" s="2" t="s">
        <v>261</v>
      </c>
      <c r="NK1050" s="2" t="s">
        <v>1879</v>
      </c>
      <c r="NL1050" s="2" t="s">
        <v>3020</v>
      </c>
      <c r="NM1050" s="2" t="s">
        <v>238</v>
      </c>
      <c r="NN1050" s="2" t="s">
        <v>226</v>
      </c>
      <c r="NO1050" s="4"/>
      <c r="NP1050" s="8"/>
      <c r="NQ1050" s="4">
        <v>1</v>
      </c>
      <c r="NR1050" s="8">
        <v>46.31</v>
      </c>
      <c r="NS1050" s="7">
        <v>-1</v>
      </c>
      <c r="NT1050" s="7">
        <v>-1</v>
      </c>
      <c r="NU1050" s="2" t="s">
        <v>239</v>
      </c>
      <c r="NV1050" s="2" t="s">
        <v>237</v>
      </c>
      <c r="NW1050" s="2" t="s">
        <v>3711</v>
      </c>
      <c r="NX1050" s="2" t="s">
        <v>1780</v>
      </c>
      <c r="NY1050" s="2" t="s">
        <v>238</v>
      </c>
      <c r="NZ1050" s="2" t="s">
        <v>226</v>
      </c>
      <c r="OA1050" s="4"/>
      <c r="OB1050" s="8"/>
      <c r="OC1050" s="4"/>
      <c r="OD1050" s="8"/>
      <c r="OE1050" s="7"/>
      <c r="OF1050" s="7"/>
      <c r="OG1050" s="2" t="s">
        <v>239</v>
      </c>
      <c r="OH1050" s="2" t="s">
        <v>237</v>
      </c>
      <c r="OI1050" s="2" t="s">
        <v>813</v>
      </c>
      <c r="OJ1050" s="2" t="s">
        <v>3501</v>
      </c>
      <c r="OK1050" s="2" t="s">
        <v>238</v>
      </c>
      <c r="OL1050" s="2" t="s">
        <v>226</v>
      </c>
      <c r="OM1050" s="4"/>
      <c r="ON1050" s="8"/>
      <c r="OO1050" s="4"/>
      <c r="OP1050" s="8"/>
      <c r="OQ1050" s="7"/>
      <c r="OR1050" s="7"/>
      <c r="OS1050" s="2" t="s">
        <v>252</v>
      </c>
      <c r="OT1050" s="2" t="s">
        <v>223</v>
      </c>
      <c r="OU1050" s="2" t="s">
        <v>226</v>
      </c>
      <c r="OV1050" s="2" t="s">
        <v>226</v>
      </c>
      <c r="OW1050" s="2" t="s">
        <v>238</v>
      </c>
      <c r="OX1050" s="2" t="s">
        <v>226</v>
      </c>
      <c r="OY1050" s="4"/>
      <c r="OZ1050" s="8"/>
      <c r="PA1050" s="4"/>
      <c r="PB1050" s="8"/>
      <c r="PC1050" s="7"/>
      <c r="PD1050" s="7"/>
      <c r="PE1050" s="2" t="s">
        <v>236</v>
      </c>
      <c r="PF1050" s="2" t="s">
        <v>223</v>
      </c>
      <c r="PG1050" s="2" t="s">
        <v>226</v>
      </c>
      <c r="PH1050" s="2" t="s">
        <v>226</v>
      </c>
      <c r="PI1050" s="2" t="s">
        <v>238</v>
      </c>
      <c r="PJ1050" s="2" t="s">
        <v>226</v>
      </c>
      <c r="PK1050" s="4"/>
      <c r="PL1050" s="8"/>
      <c r="PM1050" s="4"/>
      <c r="PN1050" s="8"/>
      <c r="PO1050" s="7"/>
      <c r="PP1050" s="7"/>
      <c r="PQ1050" s="2" t="s">
        <v>226</v>
      </c>
      <c r="PR1050" s="2" t="s">
        <v>226</v>
      </c>
      <c r="PS1050" s="2" t="s">
        <v>226</v>
      </c>
      <c r="PT1050" s="2" t="s">
        <v>226</v>
      </c>
      <c r="PU1050" s="2" t="s">
        <v>226</v>
      </c>
      <c r="PV1050" s="2" t="s">
        <v>226</v>
      </c>
      <c r="PW1050" s="4"/>
      <c r="PX1050" s="8"/>
      <c r="PY1050" s="4"/>
      <c r="PZ1050" s="8"/>
      <c r="QA1050" s="7"/>
      <c r="QB1050" s="7"/>
      <c r="QC1050" s="2" t="s">
        <v>226</v>
      </c>
      <c r="QD1050" s="2" t="s">
        <v>226</v>
      </c>
      <c r="QE1050" s="2" t="s">
        <v>226</v>
      </c>
      <c r="QF1050" s="2" t="s">
        <v>226</v>
      </c>
      <c r="QG1050" s="2" t="s">
        <v>226</v>
      </c>
      <c r="QH1050" s="2" t="s">
        <v>226</v>
      </c>
      <c r="QI1050" s="4"/>
      <c r="QJ1050" s="8"/>
      <c r="QK1050" s="4"/>
      <c r="QL1050" s="8"/>
      <c r="QM1050" s="7"/>
      <c r="QN1050" s="7"/>
      <c r="QO1050" s="2" t="s">
        <v>236</v>
      </c>
      <c r="QP1050" s="2" t="s">
        <v>237</v>
      </c>
      <c r="QQ1050" s="2" t="s">
        <v>226</v>
      </c>
      <c r="QR1050" s="2" t="s">
        <v>226</v>
      </c>
      <c r="QS1050" s="2" t="s">
        <v>238</v>
      </c>
      <c r="QT1050" s="2" t="s">
        <v>226</v>
      </c>
      <c r="QU1050" s="4"/>
      <c r="QV1050" s="8"/>
      <c r="QW1050" s="4"/>
      <c r="QX1050" s="8"/>
      <c r="QY1050" s="7"/>
      <c r="QZ1050" s="7"/>
      <c r="RA1050" s="2" t="s">
        <v>266</v>
      </c>
      <c r="RB1050" s="2" t="s">
        <v>223</v>
      </c>
      <c r="RC1050" s="2" t="s">
        <v>226</v>
      </c>
      <c r="RD1050" s="2" t="s">
        <v>226</v>
      </c>
      <c r="RE1050" s="2" t="s">
        <v>238</v>
      </c>
      <c r="RF1050" s="2" t="s">
        <v>226</v>
      </c>
      <c r="RG1050" s="4"/>
      <c r="RH1050" s="8"/>
      <c r="RI1050" s="4"/>
      <c r="RJ1050" s="8"/>
      <c r="RK1050" s="7"/>
      <c r="RL1050" s="7"/>
      <c r="RM1050" s="2" t="s">
        <v>226</v>
      </c>
      <c r="RN1050" s="2" t="s">
        <v>226</v>
      </c>
      <c r="RO1050" s="2" t="s">
        <v>226</v>
      </c>
      <c r="RP1050" s="2" t="s">
        <v>226</v>
      </c>
      <c r="RQ1050" s="2" t="s">
        <v>226</v>
      </c>
      <c r="RR1050" s="2" t="s">
        <v>226</v>
      </c>
      <c r="RS1050" s="4"/>
      <c r="RT1050" s="8"/>
      <c r="RU1050" s="4"/>
      <c r="RV1050" s="8"/>
      <c r="RW1050" s="7"/>
      <c r="RX1050" s="7"/>
      <c r="RY1050" s="2" t="s">
        <v>239</v>
      </c>
      <c r="RZ1050" s="2" t="s">
        <v>237</v>
      </c>
      <c r="SA1050" s="2" t="s">
        <v>621</v>
      </c>
      <c r="SB1050" s="2" t="s">
        <v>1638</v>
      </c>
      <c r="SC1050" s="2" t="s">
        <v>238</v>
      </c>
      <c r="SD1050" s="2" t="s">
        <v>226</v>
      </c>
      <c r="SE1050" s="4">
        <v>304</v>
      </c>
      <c r="SF1050" s="4"/>
      <c r="SG1050" s="4"/>
      <c r="SH1050" s="4"/>
      <c r="SI1050" s="4">
        <v>178</v>
      </c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>
        <v>80</v>
      </c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>
        <v>160</v>
      </c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  <c r="VQ1050" s="4"/>
    </row>
    <row r="1051">
      <c r="A1051" s="2" t="s">
        <v>5912</v>
      </c>
      <c r="B1051" s="2" t="s">
        <v>577</v>
      </c>
      <c r="C1051" s="2" t="s">
        <v>5819</v>
      </c>
      <c r="D1051" s="2" t="s">
        <v>215</v>
      </c>
      <c r="E1051" s="2" t="s">
        <v>432</v>
      </c>
      <c r="F1051" s="2" t="s">
        <v>5907</v>
      </c>
      <c r="G1051" s="2" t="s">
        <v>2650</v>
      </c>
      <c r="H1051" s="2" t="s">
        <v>5908</v>
      </c>
      <c r="I1051" s="2" t="s">
        <v>5909</v>
      </c>
      <c r="J1051" s="2" t="s">
        <v>451</v>
      </c>
      <c r="K1051" s="2" t="s">
        <v>1414</v>
      </c>
      <c r="L1051" s="3">
        <v>49</v>
      </c>
      <c r="M1051" s="3">
        <v>51.45</v>
      </c>
      <c r="N1051" s="3">
        <v>99.99</v>
      </c>
      <c r="O1051" s="2" t="s">
        <v>223</v>
      </c>
      <c r="P1051" s="2" t="s">
        <v>675</v>
      </c>
      <c r="Q1051" s="2" t="s">
        <v>225</v>
      </c>
      <c r="R1051" s="2" t="s">
        <v>226</v>
      </c>
      <c r="S1051" s="2" t="s">
        <v>5910</v>
      </c>
      <c r="T1051" s="2" t="s">
        <v>969</v>
      </c>
      <c r="U1051" s="2" t="s">
        <v>3305</v>
      </c>
      <c r="V1051" s="2" t="s">
        <v>2079</v>
      </c>
      <c r="W1051" s="2" t="s">
        <v>231</v>
      </c>
      <c r="X1051" s="2" t="s">
        <v>226</v>
      </c>
      <c r="Y1051" s="2" t="s">
        <v>1023</v>
      </c>
      <c r="Z1051" s="4">
        <v>444</v>
      </c>
      <c r="AA1051" s="4">
        <f>=ROUNDDOWN(31.7142857142857,0)</f>
      </c>
      <c r="AB1051" s="5">
        <v>14</v>
      </c>
      <c r="AC1051" s="2" t="s">
        <v>1163</v>
      </c>
      <c r="AD1051" s="4">
        <v>150</v>
      </c>
      <c r="AE1051" s="4">
        <v>210</v>
      </c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226</v>
      </c>
      <c r="AM1051" s="4"/>
      <c r="AN1051" s="4"/>
      <c r="AO1051" s="7">
        <v>0</v>
      </c>
      <c r="AP1051" s="4">
        <v>111</v>
      </c>
      <c r="AQ1051" s="8">
        <v>6107.47</v>
      </c>
      <c r="AR1051" s="4">
        <v>327</v>
      </c>
      <c r="AS1051" s="8">
        <v>18068.08</v>
      </c>
      <c r="AT1051" s="7">
        <v>-0.6606</v>
      </c>
      <c r="AU1051" s="7">
        <v>-0.662</v>
      </c>
      <c r="AV1051" s="4" t="s">
        <v>226</v>
      </c>
      <c r="AW1051" s="8" t="s">
        <v>226</v>
      </c>
      <c r="AX1051" s="4" t="s">
        <v>226</v>
      </c>
      <c r="AY1051" s="8" t="s">
        <v>226</v>
      </c>
      <c r="AZ1051" s="7" t="s">
        <v>226</v>
      </c>
      <c r="BA1051" s="7" t="s">
        <v>226</v>
      </c>
      <c r="BB1051" s="7">
        <v>0.3735</v>
      </c>
      <c r="BC1051" s="4" t="s">
        <v>226</v>
      </c>
      <c r="BD1051" s="8" t="s">
        <v>226</v>
      </c>
      <c r="BE1051" s="4" t="s">
        <v>226</v>
      </c>
      <c r="BF1051" s="8" t="s">
        <v>226</v>
      </c>
      <c r="BG1051" s="7" t="s">
        <v>226</v>
      </c>
      <c r="BH1051" s="7" t="s">
        <v>226</v>
      </c>
      <c r="BI1051" s="7" t="s">
        <v>226</v>
      </c>
      <c r="BJ1051" s="4">
        <v>111</v>
      </c>
      <c r="BK1051" s="8">
        <v>6107.47</v>
      </c>
      <c r="BL1051" s="2" t="s">
        <v>5913</v>
      </c>
      <c r="BM1051" s="7">
        <v>1</v>
      </c>
      <c r="BN1051" s="7">
        <v>1</v>
      </c>
      <c r="BO1051" s="4">
        <v>22</v>
      </c>
      <c r="BP1051" s="8">
        <v>1241.02</v>
      </c>
      <c r="BQ1051" s="4">
        <v>167</v>
      </c>
      <c r="BR1051" s="8">
        <v>9420.47</v>
      </c>
      <c r="BS1051" s="7">
        <v>-0.8683</v>
      </c>
      <c r="BT1051" s="7">
        <v>-0.8683</v>
      </c>
      <c r="BU1051" s="2" t="s">
        <v>239</v>
      </c>
      <c r="BV1051" s="2" t="s">
        <v>223</v>
      </c>
      <c r="BW1051" s="2" t="s">
        <v>226</v>
      </c>
      <c r="BX1051" s="2" t="s">
        <v>626</v>
      </c>
      <c r="BY1051" s="2" t="s">
        <v>238</v>
      </c>
      <c r="BZ1051" s="2" t="s">
        <v>226</v>
      </c>
      <c r="CA1051" s="4">
        <v>26</v>
      </c>
      <c r="CB1051" s="8">
        <v>1452.88</v>
      </c>
      <c r="CC1051" s="4">
        <v>90</v>
      </c>
      <c r="CD1051" s="8">
        <v>5029.2</v>
      </c>
      <c r="CE1051" s="7">
        <v>-0.7111</v>
      </c>
      <c r="CF1051" s="7">
        <v>-0.7111</v>
      </c>
      <c r="CG1051" s="2" t="s">
        <v>239</v>
      </c>
      <c r="CH1051" s="2" t="s">
        <v>223</v>
      </c>
      <c r="CI1051" s="2" t="s">
        <v>1836</v>
      </c>
      <c r="CJ1051" s="2" t="s">
        <v>4475</v>
      </c>
      <c r="CK1051" s="2" t="s">
        <v>238</v>
      </c>
      <c r="CL1051" s="2" t="s">
        <v>226</v>
      </c>
      <c r="CM1051" s="4">
        <v>28</v>
      </c>
      <c r="CN1051" s="8">
        <v>1520.96</v>
      </c>
      <c r="CO1051" s="4">
        <v>8</v>
      </c>
      <c r="CP1051" s="8">
        <v>434.56</v>
      </c>
      <c r="CQ1051" s="7">
        <v>2.5</v>
      </c>
      <c r="CR1051" s="7">
        <v>2.5</v>
      </c>
      <c r="CS1051" s="2" t="s">
        <v>239</v>
      </c>
      <c r="CT1051" s="2" t="s">
        <v>223</v>
      </c>
      <c r="CU1051" s="2" t="s">
        <v>3717</v>
      </c>
      <c r="CV1051" s="2" t="s">
        <v>1923</v>
      </c>
      <c r="CW1051" s="2" t="s">
        <v>238</v>
      </c>
      <c r="CX1051" s="2" t="s">
        <v>226</v>
      </c>
      <c r="CY1051" s="4">
        <v>9</v>
      </c>
      <c r="CZ1051" s="8">
        <v>476.91</v>
      </c>
      <c r="DA1051" s="4">
        <v>9</v>
      </c>
      <c r="DB1051" s="8">
        <v>476.91</v>
      </c>
      <c r="DC1051" s="7"/>
      <c r="DD1051" s="7"/>
      <c r="DE1051" s="2" t="s">
        <v>239</v>
      </c>
      <c r="DF1051" s="2" t="s">
        <v>223</v>
      </c>
      <c r="DG1051" s="2" t="s">
        <v>596</v>
      </c>
      <c r="DH1051" s="2" t="s">
        <v>1741</v>
      </c>
      <c r="DI1051" s="2" t="s">
        <v>238</v>
      </c>
      <c r="DJ1051" s="2" t="s">
        <v>226</v>
      </c>
      <c r="DK1051" s="4">
        <v>6</v>
      </c>
      <c r="DL1051" s="8">
        <v>287.93</v>
      </c>
      <c r="DM1051" s="4">
        <v>11</v>
      </c>
      <c r="DN1051" s="8">
        <v>570.71</v>
      </c>
      <c r="DO1051" s="7">
        <v>-0.4545</v>
      </c>
      <c r="DP1051" s="7">
        <v>-0.4955</v>
      </c>
      <c r="DQ1051" s="2" t="s">
        <v>239</v>
      </c>
      <c r="DR1051" s="2" t="s">
        <v>223</v>
      </c>
      <c r="DS1051" s="2" t="s">
        <v>3673</v>
      </c>
      <c r="DT1051" s="2" t="s">
        <v>2042</v>
      </c>
      <c r="DU1051" s="2" t="s">
        <v>238</v>
      </c>
      <c r="DV1051" s="2" t="s">
        <v>226</v>
      </c>
      <c r="DW1051" s="4">
        <v>2</v>
      </c>
      <c r="DX1051" s="8">
        <v>100.64</v>
      </c>
      <c r="DY1051" s="4">
        <v>5</v>
      </c>
      <c r="DZ1051" s="8">
        <v>251.6</v>
      </c>
      <c r="EA1051" s="7">
        <v>-0.6</v>
      </c>
      <c r="EB1051" s="7">
        <v>-0.6</v>
      </c>
      <c r="EC1051" s="2" t="s">
        <v>239</v>
      </c>
      <c r="ED1051" s="2" t="s">
        <v>223</v>
      </c>
      <c r="EE1051" s="2" t="s">
        <v>599</v>
      </c>
      <c r="EF1051" s="2" t="s">
        <v>2042</v>
      </c>
      <c r="EG1051" s="2" t="s">
        <v>238</v>
      </c>
      <c r="EH1051" s="2" t="s">
        <v>226</v>
      </c>
      <c r="EI1051" s="4">
        <v>12</v>
      </c>
      <c r="EJ1051" s="8">
        <v>615.24</v>
      </c>
      <c r="EK1051" s="4">
        <v>17</v>
      </c>
      <c r="EL1051" s="8">
        <v>871.59</v>
      </c>
      <c r="EM1051" s="7">
        <v>-0.2941</v>
      </c>
      <c r="EN1051" s="7">
        <v>-0.2941</v>
      </c>
      <c r="EO1051" s="2" t="s">
        <v>239</v>
      </c>
      <c r="EP1051" s="2" t="s">
        <v>223</v>
      </c>
      <c r="EQ1051" s="2" t="s">
        <v>601</v>
      </c>
      <c r="ER1051" s="2" t="s">
        <v>2001</v>
      </c>
      <c r="ES1051" s="2" t="s">
        <v>238</v>
      </c>
      <c r="ET1051" s="2" t="s">
        <v>226</v>
      </c>
      <c r="EU1051" s="4"/>
      <c r="EV1051" s="8"/>
      <c r="EW1051" s="4">
        <v>14</v>
      </c>
      <c r="EX1051" s="8">
        <v>689.32</v>
      </c>
      <c r="EY1051" s="7">
        <v>-1</v>
      </c>
      <c r="EZ1051" s="7">
        <v>-1</v>
      </c>
      <c r="FA1051" s="2" t="s">
        <v>239</v>
      </c>
      <c r="FB1051" s="2" t="s">
        <v>223</v>
      </c>
      <c r="FC1051" s="2" t="s">
        <v>603</v>
      </c>
      <c r="FD1051" s="2" t="s">
        <v>1885</v>
      </c>
      <c r="FE1051" s="2" t="s">
        <v>238</v>
      </c>
      <c r="FF1051" s="2" t="s">
        <v>226</v>
      </c>
      <c r="FG1051" s="4">
        <v>3</v>
      </c>
      <c r="FH1051" s="8">
        <v>254.97</v>
      </c>
      <c r="FI1051" s="4"/>
      <c r="FJ1051" s="8"/>
      <c r="FK1051" s="7"/>
      <c r="FL1051" s="7"/>
      <c r="FM1051" s="2" t="s">
        <v>239</v>
      </c>
      <c r="FN1051" s="2" t="s">
        <v>223</v>
      </c>
      <c r="FO1051" s="2" t="s">
        <v>3717</v>
      </c>
      <c r="FP1051" s="2" t="s">
        <v>1714</v>
      </c>
      <c r="FQ1051" s="2" t="s">
        <v>238</v>
      </c>
      <c r="FR1051" s="2" t="s">
        <v>226</v>
      </c>
      <c r="FS1051" s="4"/>
      <c r="FT1051" s="8"/>
      <c r="FU1051" s="4"/>
      <c r="FV1051" s="8"/>
      <c r="FW1051" s="7"/>
      <c r="FX1051" s="7"/>
      <c r="FY1051" s="2" t="s">
        <v>239</v>
      </c>
      <c r="FZ1051" s="2" t="s">
        <v>223</v>
      </c>
      <c r="GA1051" s="2" t="s">
        <v>661</v>
      </c>
      <c r="GB1051" s="2" t="s">
        <v>226</v>
      </c>
      <c r="GC1051" s="2" t="s">
        <v>238</v>
      </c>
      <c r="GD1051" s="2" t="s">
        <v>226</v>
      </c>
      <c r="GE1051" s="4"/>
      <c r="GF1051" s="8"/>
      <c r="GG1051" s="4"/>
      <c r="GH1051" s="8"/>
      <c r="GI1051" s="7"/>
      <c r="GJ1051" s="7"/>
      <c r="GK1051" s="2" t="s">
        <v>1002</v>
      </c>
      <c r="GL1051" s="2" t="s">
        <v>237</v>
      </c>
      <c r="GM1051" s="2" t="s">
        <v>322</v>
      </c>
      <c r="GN1051" s="2" t="s">
        <v>294</v>
      </c>
      <c r="GO1051" s="2" t="s">
        <v>238</v>
      </c>
      <c r="GP1051" s="2" t="s">
        <v>226</v>
      </c>
      <c r="GQ1051" s="4">
        <v>1</v>
      </c>
      <c r="GR1051" s="8">
        <v>54.02</v>
      </c>
      <c r="GS1051" s="4">
        <v>2</v>
      </c>
      <c r="GT1051" s="8">
        <v>108.04</v>
      </c>
      <c r="GU1051" s="7">
        <v>-0.5</v>
      </c>
      <c r="GV1051" s="7">
        <v>-0.5</v>
      </c>
      <c r="GW1051" s="2" t="s">
        <v>239</v>
      </c>
      <c r="GX1051" s="2" t="s">
        <v>223</v>
      </c>
      <c r="GY1051" s="2" t="s">
        <v>843</v>
      </c>
      <c r="GZ1051" s="2" t="s">
        <v>851</v>
      </c>
      <c r="HA1051" s="2" t="s">
        <v>238</v>
      </c>
      <c r="HB1051" s="2" t="s">
        <v>226</v>
      </c>
      <c r="HC1051" s="4"/>
      <c r="HD1051" s="8"/>
      <c r="HE1051" s="4">
        <v>2</v>
      </c>
      <c r="HF1051" s="8">
        <v>108.04</v>
      </c>
      <c r="HG1051" s="7">
        <v>-1</v>
      </c>
      <c r="HH1051" s="7">
        <v>-1</v>
      </c>
      <c r="HI1051" s="2" t="s">
        <v>239</v>
      </c>
      <c r="HJ1051" s="2" t="s">
        <v>223</v>
      </c>
      <c r="HK1051" s="2" t="s">
        <v>1292</v>
      </c>
      <c r="HL1051" s="2" t="s">
        <v>377</v>
      </c>
      <c r="HM1051" s="2" t="s">
        <v>238</v>
      </c>
      <c r="HN1051" s="2" t="s">
        <v>226</v>
      </c>
      <c r="HO1051" s="4"/>
      <c r="HP1051" s="8"/>
      <c r="HQ1051" s="4"/>
      <c r="HR1051" s="8"/>
      <c r="HS1051" s="7"/>
      <c r="HT1051" s="7"/>
      <c r="HU1051" s="2" t="s">
        <v>239</v>
      </c>
      <c r="HV1051" s="2" t="s">
        <v>237</v>
      </c>
      <c r="HW1051" s="2" t="s">
        <v>607</v>
      </c>
      <c r="HX1051" s="2" t="s">
        <v>745</v>
      </c>
      <c r="HY1051" s="2" t="s">
        <v>238</v>
      </c>
      <c r="HZ1051" s="2" t="s">
        <v>291</v>
      </c>
      <c r="IA1051" s="4"/>
      <c r="IB1051" s="8"/>
      <c r="IC1051" s="4"/>
      <c r="ID1051" s="8"/>
      <c r="IE1051" s="7"/>
      <c r="IF1051" s="7"/>
      <c r="IG1051" s="2" t="s">
        <v>252</v>
      </c>
      <c r="IH1051" s="2" t="s">
        <v>223</v>
      </c>
      <c r="II1051" s="2" t="s">
        <v>226</v>
      </c>
      <c r="IJ1051" s="2" t="s">
        <v>226</v>
      </c>
      <c r="IK1051" s="2" t="s">
        <v>238</v>
      </c>
      <c r="IL1051" s="2" t="s">
        <v>226</v>
      </c>
      <c r="IM1051" s="4"/>
      <c r="IN1051" s="8"/>
      <c r="IO1051" s="4"/>
      <c r="IP1051" s="8"/>
      <c r="IQ1051" s="7"/>
      <c r="IR1051" s="7"/>
      <c r="IS1051" s="2" t="s">
        <v>226</v>
      </c>
      <c r="IT1051" s="2" t="s">
        <v>226</v>
      </c>
      <c r="IU1051" s="2" t="s">
        <v>226</v>
      </c>
      <c r="IV1051" s="2" t="s">
        <v>226</v>
      </c>
      <c r="IW1051" s="2" t="s">
        <v>226</v>
      </c>
      <c r="IX1051" s="2" t="s">
        <v>226</v>
      </c>
      <c r="IY1051" s="4">
        <v>1</v>
      </c>
      <c r="IZ1051" s="8">
        <v>51.45</v>
      </c>
      <c r="JA1051" s="4"/>
      <c r="JB1051" s="8"/>
      <c r="JC1051" s="7"/>
      <c r="JD1051" s="7"/>
      <c r="JE1051" s="2" t="s">
        <v>239</v>
      </c>
      <c r="JF1051" s="2" t="s">
        <v>223</v>
      </c>
      <c r="JG1051" s="2" t="s">
        <v>1294</v>
      </c>
      <c r="JH1051" s="2" t="s">
        <v>2804</v>
      </c>
      <c r="JI1051" s="2" t="s">
        <v>238</v>
      </c>
      <c r="JJ1051" s="2" t="s">
        <v>226</v>
      </c>
      <c r="JK1051" s="4"/>
      <c r="JL1051" s="8"/>
      <c r="JM1051" s="4"/>
      <c r="JN1051" s="8"/>
      <c r="JO1051" s="7"/>
      <c r="JP1051" s="7"/>
      <c r="JQ1051" s="2" t="s">
        <v>252</v>
      </c>
      <c r="JR1051" s="2" t="s">
        <v>223</v>
      </c>
      <c r="JS1051" s="2" t="s">
        <v>226</v>
      </c>
      <c r="JT1051" s="2" t="s">
        <v>226</v>
      </c>
      <c r="JU1051" s="2" t="s">
        <v>238</v>
      </c>
      <c r="JV1051" s="2" t="s">
        <v>226</v>
      </c>
      <c r="JW1051" s="4"/>
      <c r="JX1051" s="8"/>
      <c r="JY1051" s="4"/>
      <c r="JZ1051" s="8"/>
      <c r="KA1051" s="7"/>
      <c r="KB1051" s="7"/>
      <c r="KC1051" s="2" t="s">
        <v>236</v>
      </c>
      <c r="KD1051" s="2" t="s">
        <v>223</v>
      </c>
      <c r="KE1051" s="2" t="s">
        <v>226</v>
      </c>
      <c r="KF1051" s="2" t="s">
        <v>226</v>
      </c>
      <c r="KG1051" s="2" t="s">
        <v>238</v>
      </c>
      <c r="KH1051" s="2" t="s">
        <v>226</v>
      </c>
      <c r="KI1051" s="4"/>
      <c r="KJ1051" s="8"/>
      <c r="KK1051" s="4"/>
      <c r="KL1051" s="8"/>
      <c r="KM1051" s="7"/>
      <c r="KN1051" s="7"/>
      <c r="KO1051" s="2" t="s">
        <v>337</v>
      </c>
      <c r="KP1051" s="2" t="s">
        <v>223</v>
      </c>
      <c r="KQ1051" s="2" t="s">
        <v>226</v>
      </c>
      <c r="KR1051" s="2" t="s">
        <v>226</v>
      </c>
      <c r="KS1051" s="2" t="s">
        <v>238</v>
      </c>
      <c r="KT1051" s="2" t="s">
        <v>226</v>
      </c>
      <c r="KU1051" s="4"/>
      <c r="KV1051" s="8"/>
      <c r="KW1051" s="4"/>
      <c r="KX1051" s="8"/>
      <c r="KY1051" s="7"/>
      <c r="KZ1051" s="7"/>
      <c r="LA1051" s="2" t="s">
        <v>239</v>
      </c>
      <c r="LB1051" s="2" t="s">
        <v>223</v>
      </c>
      <c r="LC1051" s="2" t="s">
        <v>628</v>
      </c>
      <c r="LD1051" s="2" t="s">
        <v>785</v>
      </c>
      <c r="LE1051" s="2" t="s">
        <v>238</v>
      </c>
      <c r="LF1051" s="2" t="s">
        <v>226</v>
      </c>
      <c r="LG1051" s="4"/>
      <c r="LH1051" s="8"/>
      <c r="LI1051" s="4"/>
      <c r="LJ1051" s="8"/>
      <c r="LK1051" s="7"/>
      <c r="LL1051" s="7"/>
      <c r="LM1051" s="2" t="s">
        <v>239</v>
      </c>
      <c r="LN1051" s="2" t="s">
        <v>223</v>
      </c>
      <c r="LO1051" s="2" t="s">
        <v>321</v>
      </c>
      <c r="LP1051" s="2" t="s">
        <v>547</v>
      </c>
      <c r="LQ1051" s="2" t="s">
        <v>238</v>
      </c>
      <c r="LR1051" s="2" t="s">
        <v>226</v>
      </c>
      <c r="LS1051" s="4">
        <v>1</v>
      </c>
      <c r="LT1051" s="8">
        <v>51.45</v>
      </c>
      <c r="LU1051" s="4"/>
      <c r="LV1051" s="8"/>
      <c r="LW1051" s="7"/>
      <c r="LX1051" s="7"/>
      <c r="LY1051" s="2" t="s">
        <v>239</v>
      </c>
      <c r="LZ1051" s="2" t="s">
        <v>223</v>
      </c>
      <c r="MA1051" s="2" t="s">
        <v>668</v>
      </c>
      <c r="MB1051" s="2" t="s">
        <v>1328</v>
      </c>
      <c r="MC1051" s="2" t="s">
        <v>238</v>
      </c>
      <c r="MD1051" s="2" t="s">
        <v>226</v>
      </c>
      <c r="ME1051" s="4"/>
      <c r="MF1051" s="8"/>
      <c r="MG1051" s="4"/>
      <c r="MH1051" s="8"/>
      <c r="MI1051" s="7"/>
      <c r="MJ1051" s="7"/>
      <c r="MK1051" s="2" t="s">
        <v>226</v>
      </c>
      <c r="ML1051" s="2" t="s">
        <v>226</v>
      </c>
      <c r="MM1051" s="2" t="s">
        <v>226</v>
      </c>
      <c r="MN1051" s="2" t="s">
        <v>226</v>
      </c>
      <c r="MO1051" s="2" t="s">
        <v>226</v>
      </c>
      <c r="MP1051" s="2" t="s">
        <v>226</v>
      </c>
      <c r="MQ1051" s="4"/>
      <c r="MR1051" s="8"/>
      <c r="MS1051" s="4"/>
      <c r="MT1051" s="8"/>
      <c r="MU1051" s="7"/>
      <c r="MV1051" s="7"/>
      <c r="MW1051" s="2" t="s">
        <v>239</v>
      </c>
      <c r="MX1051" s="2" t="s">
        <v>223</v>
      </c>
      <c r="MY1051" s="2" t="s">
        <v>697</v>
      </c>
      <c r="MZ1051" s="2" t="s">
        <v>2759</v>
      </c>
      <c r="NA1051" s="2" t="s">
        <v>238</v>
      </c>
      <c r="NB1051" s="2" t="s">
        <v>226</v>
      </c>
      <c r="NC1051" s="4"/>
      <c r="ND1051" s="8"/>
      <c r="NE1051" s="4">
        <v>2</v>
      </c>
      <c r="NF1051" s="8">
        <v>107.64</v>
      </c>
      <c r="NG1051" s="7">
        <v>-1</v>
      </c>
      <c r="NH1051" s="7">
        <v>-1</v>
      </c>
      <c r="NI1051" s="2" t="s">
        <v>239</v>
      </c>
      <c r="NJ1051" s="2" t="s">
        <v>261</v>
      </c>
      <c r="NK1051" s="2" t="s">
        <v>3717</v>
      </c>
      <c r="NL1051" s="2" t="s">
        <v>3297</v>
      </c>
      <c r="NM1051" s="2" t="s">
        <v>238</v>
      </c>
      <c r="NN1051" s="2" t="s">
        <v>226</v>
      </c>
      <c r="NO1051" s="4"/>
      <c r="NP1051" s="8"/>
      <c r="NQ1051" s="4"/>
      <c r="NR1051" s="8"/>
      <c r="NS1051" s="7"/>
      <c r="NT1051" s="7"/>
      <c r="NU1051" s="2" t="s">
        <v>239</v>
      </c>
      <c r="NV1051" s="2" t="s">
        <v>237</v>
      </c>
      <c r="NW1051" s="2" t="s">
        <v>3711</v>
      </c>
      <c r="NX1051" s="2" t="s">
        <v>1780</v>
      </c>
      <c r="NY1051" s="2" t="s">
        <v>238</v>
      </c>
      <c r="NZ1051" s="2" t="s">
        <v>226</v>
      </c>
      <c r="OA1051" s="4"/>
      <c r="OB1051" s="8"/>
      <c r="OC1051" s="4"/>
      <c r="OD1051" s="8"/>
      <c r="OE1051" s="7"/>
      <c r="OF1051" s="7"/>
      <c r="OG1051" s="2" t="s">
        <v>239</v>
      </c>
      <c r="OH1051" s="2" t="s">
        <v>237</v>
      </c>
      <c r="OI1051" s="2" t="s">
        <v>813</v>
      </c>
      <c r="OJ1051" s="2" t="s">
        <v>226</v>
      </c>
      <c r="OK1051" s="2" t="s">
        <v>238</v>
      </c>
      <c r="OL1051" s="2" t="s">
        <v>226</v>
      </c>
      <c r="OM1051" s="4"/>
      <c r="ON1051" s="8"/>
      <c r="OO1051" s="4"/>
      <c r="OP1051" s="8"/>
      <c r="OQ1051" s="7"/>
      <c r="OR1051" s="7"/>
      <c r="OS1051" s="2" t="s">
        <v>252</v>
      </c>
      <c r="OT1051" s="2" t="s">
        <v>223</v>
      </c>
      <c r="OU1051" s="2" t="s">
        <v>226</v>
      </c>
      <c r="OV1051" s="2" t="s">
        <v>226</v>
      </c>
      <c r="OW1051" s="2" t="s">
        <v>238</v>
      </c>
      <c r="OX1051" s="2" t="s">
        <v>226</v>
      </c>
      <c r="OY1051" s="4"/>
      <c r="OZ1051" s="8"/>
      <c r="PA1051" s="4"/>
      <c r="PB1051" s="8"/>
      <c r="PC1051" s="7"/>
      <c r="PD1051" s="7"/>
      <c r="PE1051" s="2" t="s">
        <v>236</v>
      </c>
      <c r="PF1051" s="2" t="s">
        <v>223</v>
      </c>
      <c r="PG1051" s="2" t="s">
        <v>226</v>
      </c>
      <c r="PH1051" s="2" t="s">
        <v>226</v>
      </c>
      <c r="PI1051" s="2" t="s">
        <v>238</v>
      </c>
      <c r="PJ1051" s="2" t="s">
        <v>226</v>
      </c>
      <c r="PK1051" s="4"/>
      <c r="PL1051" s="8"/>
      <c r="PM1051" s="4"/>
      <c r="PN1051" s="8"/>
      <c r="PO1051" s="7"/>
      <c r="PP1051" s="7"/>
      <c r="PQ1051" s="2" t="s">
        <v>226</v>
      </c>
      <c r="PR1051" s="2" t="s">
        <v>226</v>
      </c>
      <c r="PS1051" s="2" t="s">
        <v>226</v>
      </c>
      <c r="PT1051" s="2" t="s">
        <v>226</v>
      </c>
      <c r="PU1051" s="2" t="s">
        <v>226</v>
      </c>
      <c r="PV1051" s="2" t="s">
        <v>226</v>
      </c>
      <c r="PW1051" s="4"/>
      <c r="PX1051" s="8"/>
      <c r="PY1051" s="4"/>
      <c r="PZ1051" s="8"/>
      <c r="QA1051" s="7"/>
      <c r="QB1051" s="7"/>
      <c r="QC1051" s="2" t="s">
        <v>226</v>
      </c>
      <c r="QD1051" s="2" t="s">
        <v>226</v>
      </c>
      <c r="QE1051" s="2" t="s">
        <v>226</v>
      </c>
      <c r="QF1051" s="2" t="s">
        <v>226</v>
      </c>
      <c r="QG1051" s="2" t="s">
        <v>226</v>
      </c>
      <c r="QH1051" s="2" t="s">
        <v>226</v>
      </c>
      <c r="QI1051" s="4"/>
      <c r="QJ1051" s="8"/>
      <c r="QK1051" s="4"/>
      <c r="QL1051" s="8"/>
      <c r="QM1051" s="7"/>
      <c r="QN1051" s="7"/>
      <c r="QO1051" s="2" t="s">
        <v>236</v>
      </c>
      <c r="QP1051" s="2" t="s">
        <v>237</v>
      </c>
      <c r="QQ1051" s="2" t="s">
        <v>226</v>
      </c>
      <c r="QR1051" s="2" t="s">
        <v>226</v>
      </c>
      <c r="QS1051" s="2" t="s">
        <v>238</v>
      </c>
      <c r="QT1051" s="2" t="s">
        <v>226</v>
      </c>
      <c r="QU1051" s="4"/>
      <c r="QV1051" s="8"/>
      <c r="QW1051" s="4"/>
      <c r="QX1051" s="8"/>
      <c r="QY1051" s="7"/>
      <c r="QZ1051" s="7"/>
      <c r="RA1051" s="2" t="s">
        <v>266</v>
      </c>
      <c r="RB1051" s="2" t="s">
        <v>223</v>
      </c>
      <c r="RC1051" s="2" t="s">
        <v>226</v>
      </c>
      <c r="RD1051" s="2" t="s">
        <v>226</v>
      </c>
      <c r="RE1051" s="2" t="s">
        <v>238</v>
      </c>
      <c r="RF1051" s="2" t="s">
        <v>226</v>
      </c>
      <c r="RG1051" s="4"/>
      <c r="RH1051" s="8"/>
      <c r="RI1051" s="4"/>
      <c r="RJ1051" s="8"/>
      <c r="RK1051" s="7"/>
      <c r="RL1051" s="7"/>
      <c r="RM1051" s="2" t="s">
        <v>226</v>
      </c>
      <c r="RN1051" s="2" t="s">
        <v>226</v>
      </c>
      <c r="RO1051" s="2" t="s">
        <v>226</v>
      </c>
      <c r="RP1051" s="2" t="s">
        <v>226</v>
      </c>
      <c r="RQ1051" s="2" t="s">
        <v>226</v>
      </c>
      <c r="RR1051" s="2" t="s">
        <v>226</v>
      </c>
      <c r="RS1051" s="4"/>
      <c r="RT1051" s="8"/>
      <c r="RU1051" s="4"/>
      <c r="RV1051" s="8"/>
      <c r="RW1051" s="7"/>
      <c r="RX1051" s="7"/>
      <c r="RY1051" s="2" t="s">
        <v>239</v>
      </c>
      <c r="RZ1051" s="2" t="s">
        <v>237</v>
      </c>
      <c r="SA1051" s="2" t="s">
        <v>621</v>
      </c>
      <c r="SB1051" s="2" t="s">
        <v>1086</v>
      </c>
      <c r="SC1051" s="2" t="s">
        <v>238</v>
      </c>
      <c r="SD1051" s="2" t="s">
        <v>226</v>
      </c>
      <c r="SE1051" s="4">
        <v>284</v>
      </c>
      <c r="SF1051" s="4"/>
      <c r="SG1051" s="4"/>
      <c r="SH1051" s="4"/>
      <c r="SI1051" s="4">
        <v>160</v>
      </c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>
        <v>150</v>
      </c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>
        <v>60</v>
      </c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  <c r="VQ1051" s="4"/>
    </row>
    <row r="1052">
      <c r="A1052" s="2" t="s">
        <v>5914</v>
      </c>
      <c r="B1052" s="2" t="s">
        <v>577</v>
      </c>
      <c r="C1052" s="2" t="s">
        <v>5819</v>
      </c>
      <c r="D1052" s="2" t="s">
        <v>215</v>
      </c>
      <c r="E1052" s="2" t="s">
        <v>432</v>
      </c>
      <c r="F1052" s="2" t="s">
        <v>5907</v>
      </c>
      <c r="G1052" s="2" t="s">
        <v>2650</v>
      </c>
      <c r="H1052" s="2" t="s">
        <v>5908</v>
      </c>
      <c r="I1052" s="2" t="s">
        <v>5909</v>
      </c>
      <c r="J1052" s="2" t="s">
        <v>437</v>
      </c>
      <c r="K1052" s="2" t="s">
        <v>468</v>
      </c>
      <c r="L1052" s="3">
        <v>44.1</v>
      </c>
      <c r="M1052" s="3">
        <v>46.31</v>
      </c>
      <c r="N1052" s="3">
        <v>89.99</v>
      </c>
      <c r="O1052" s="2" t="s">
        <v>223</v>
      </c>
      <c r="P1052" s="2" t="s">
        <v>224</v>
      </c>
      <c r="Q1052" s="2" t="s">
        <v>225</v>
      </c>
      <c r="R1052" s="2" t="s">
        <v>226</v>
      </c>
      <c r="S1052" s="2" t="s">
        <v>5915</v>
      </c>
      <c r="T1052" s="2" t="s">
        <v>969</v>
      </c>
      <c r="U1052" s="2" t="s">
        <v>3296</v>
      </c>
      <c r="V1052" s="2" t="s">
        <v>2079</v>
      </c>
      <c r="W1052" s="2" t="s">
        <v>231</v>
      </c>
      <c r="X1052" s="2" t="s">
        <v>226</v>
      </c>
      <c r="Y1052" s="2" t="s">
        <v>2786</v>
      </c>
      <c r="Z1052" s="4">
        <v>460</v>
      </c>
      <c r="AA1052" s="4">
        <f>=ROUNDDOWN(76.6666666666667,0)</f>
      </c>
      <c r="AB1052" s="5">
        <v>6</v>
      </c>
      <c r="AC1052" s="2" t="s">
        <v>226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226</v>
      </c>
      <c r="AM1052" s="4"/>
      <c r="AN1052" s="4"/>
      <c r="AO1052" s="7">
        <v>0</v>
      </c>
      <c r="AP1052" s="4">
        <v>47</v>
      </c>
      <c r="AQ1052" s="8">
        <v>2252.47</v>
      </c>
      <c r="AR1052" s="4"/>
      <c r="AS1052" s="8"/>
      <c r="AT1052" s="7"/>
      <c r="AU1052" s="7"/>
      <c r="AV1052" s="4">
        <v>94</v>
      </c>
      <c r="AW1052" s="8">
        <v>4771.26</v>
      </c>
      <c r="AX1052" s="4" t="s">
        <v>226</v>
      </c>
      <c r="AY1052" s="8" t="s">
        <v>226</v>
      </c>
      <c r="AZ1052" s="7" t="s">
        <v>226</v>
      </c>
      <c r="BA1052" s="7" t="s">
        <v>226</v>
      </c>
      <c r="BB1052" s="7">
        <v>0.4721</v>
      </c>
      <c r="BC1052" s="4" t="s">
        <v>226</v>
      </c>
      <c r="BD1052" s="8" t="s">
        <v>226</v>
      </c>
      <c r="BE1052" s="4" t="s">
        <v>226</v>
      </c>
      <c r="BF1052" s="8" t="s">
        <v>226</v>
      </c>
      <c r="BG1052" s="7" t="s">
        <v>226</v>
      </c>
      <c r="BH1052" s="7" t="s">
        <v>226</v>
      </c>
      <c r="BI1052" s="7">
        <v>0.2259</v>
      </c>
      <c r="BJ1052" s="4">
        <v>47</v>
      </c>
      <c r="BK1052" s="8">
        <v>2252.47</v>
      </c>
      <c r="BL1052" s="2" t="s">
        <v>2808</v>
      </c>
      <c r="BM1052" s="7">
        <v>1</v>
      </c>
      <c r="BN1052" s="7">
        <v>1</v>
      </c>
      <c r="BO1052" s="4">
        <v>11</v>
      </c>
      <c r="BP1052" s="8">
        <v>557.81</v>
      </c>
      <c r="BQ1052" s="4"/>
      <c r="BR1052" s="8"/>
      <c r="BS1052" s="7"/>
      <c r="BT1052" s="7"/>
      <c r="BU1052" s="2" t="s">
        <v>239</v>
      </c>
      <c r="BV1052" s="2" t="s">
        <v>223</v>
      </c>
      <c r="BW1052" s="2" t="s">
        <v>226</v>
      </c>
      <c r="BX1052" s="2" t="s">
        <v>1749</v>
      </c>
      <c r="BY1052" s="2" t="s">
        <v>238</v>
      </c>
      <c r="BZ1052" s="2" t="s">
        <v>226</v>
      </c>
      <c r="CA1052" s="4">
        <v>3</v>
      </c>
      <c r="CB1052" s="8">
        <v>142.65</v>
      </c>
      <c r="CC1052" s="4"/>
      <c r="CD1052" s="8"/>
      <c r="CE1052" s="7"/>
      <c r="CF1052" s="7"/>
      <c r="CG1052" s="2" t="s">
        <v>239</v>
      </c>
      <c r="CH1052" s="2" t="s">
        <v>223</v>
      </c>
      <c r="CI1052" s="2" t="s">
        <v>3060</v>
      </c>
      <c r="CJ1052" s="2" t="s">
        <v>2863</v>
      </c>
      <c r="CK1052" s="2" t="s">
        <v>238</v>
      </c>
      <c r="CL1052" s="2" t="s">
        <v>226</v>
      </c>
      <c r="CM1052" s="4">
        <v>21</v>
      </c>
      <c r="CN1052" s="8">
        <v>1014.09</v>
      </c>
      <c r="CO1052" s="4"/>
      <c r="CP1052" s="8"/>
      <c r="CQ1052" s="7"/>
      <c r="CR1052" s="7"/>
      <c r="CS1052" s="2" t="s">
        <v>239</v>
      </c>
      <c r="CT1052" s="2" t="s">
        <v>223</v>
      </c>
      <c r="CU1052" s="2" t="s">
        <v>3921</v>
      </c>
      <c r="CV1052" s="2" t="s">
        <v>2863</v>
      </c>
      <c r="CW1052" s="2" t="s">
        <v>238</v>
      </c>
      <c r="CX1052" s="2" t="s">
        <v>226</v>
      </c>
      <c r="CY1052" s="4"/>
      <c r="CZ1052" s="8"/>
      <c r="DA1052" s="4"/>
      <c r="DB1052" s="8"/>
      <c r="DC1052" s="7"/>
      <c r="DD1052" s="7"/>
      <c r="DE1052" s="2" t="s">
        <v>667</v>
      </c>
      <c r="DF1052" s="2" t="s">
        <v>223</v>
      </c>
      <c r="DG1052" s="2" t="s">
        <v>226</v>
      </c>
      <c r="DH1052" s="2" t="s">
        <v>226</v>
      </c>
      <c r="DI1052" s="2" t="s">
        <v>238</v>
      </c>
      <c r="DJ1052" s="2" t="s">
        <v>226</v>
      </c>
      <c r="DK1052" s="4">
        <v>9</v>
      </c>
      <c r="DL1052" s="8">
        <v>402.05</v>
      </c>
      <c r="DM1052" s="4"/>
      <c r="DN1052" s="8"/>
      <c r="DO1052" s="7"/>
      <c r="DP1052" s="7"/>
      <c r="DQ1052" s="2" t="s">
        <v>239</v>
      </c>
      <c r="DR1052" s="2" t="s">
        <v>223</v>
      </c>
      <c r="DS1052" s="2" t="s">
        <v>1655</v>
      </c>
      <c r="DT1052" s="2" t="s">
        <v>2891</v>
      </c>
      <c r="DU1052" s="2" t="s">
        <v>238</v>
      </c>
      <c r="DV1052" s="2" t="s">
        <v>226</v>
      </c>
      <c r="DW1052" s="4">
        <v>1</v>
      </c>
      <c r="DX1052" s="8">
        <v>44.73</v>
      </c>
      <c r="DY1052" s="4"/>
      <c r="DZ1052" s="8"/>
      <c r="EA1052" s="7"/>
      <c r="EB1052" s="7"/>
      <c r="EC1052" s="2" t="s">
        <v>239</v>
      </c>
      <c r="ED1052" s="2" t="s">
        <v>223</v>
      </c>
      <c r="EE1052" s="2" t="s">
        <v>806</v>
      </c>
      <c r="EF1052" s="2" t="s">
        <v>1797</v>
      </c>
      <c r="EG1052" s="2" t="s">
        <v>238</v>
      </c>
      <c r="EH1052" s="2" t="s">
        <v>226</v>
      </c>
      <c r="EI1052" s="4">
        <v>2</v>
      </c>
      <c r="EJ1052" s="8">
        <v>91.14</v>
      </c>
      <c r="EK1052" s="4"/>
      <c r="EL1052" s="8"/>
      <c r="EM1052" s="7"/>
      <c r="EN1052" s="7"/>
      <c r="EO1052" s="2" t="s">
        <v>239</v>
      </c>
      <c r="EP1052" s="2" t="s">
        <v>223</v>
      </c>
      <c r="EQ1052" s="2" t="s">
        <v>2786</v>
      </c>
      <c r="ER1052" s="2" t="s">
        <v>2891</v>
      </c>
      <c r="ES1052" s="2" t="s">
        <v>238</v>
      </c>
      <c r="ET1052" s="2" t="s">
        <v>226</v>
      </c>
      <c r="EU1052" s="4"/>
      <c r="EV1052" s="8"/>
      <c r="EW1052" s="4"/>
      <c r="EX1052" s="8"/>
      <c r="EY1052" s="7"/>
      <c r="EZ1052" s="7"/>
      <c r="FA1052" s="2" t="s">
        <v>239</v>
      </c>
      <c r="FB1052" s="2" t="s">
        <v>223</v>
      </c>
      <c r="FC1052" s="2" t="s">
        <v>2520</v>
      </c>
      <c r="FD1052" s="2" t="s">
        <v>3889</v>
      </c>
      <c r="FE1052" s="2" t="s">
        <v>238</v>
      </c>
      <c r="FF1052" s="2" t="s">
        <v>226</v>
      </c>
      <c r="FG1052" s="4"/>
      <c r="FH1052" s="8"/>
      <c r="FI1052" s="4"/>
      <c r="FJ1052" s="8"/>
      <c r="FK1052" s="7"/>
      <c r="FL1052" s="7"/>
      <c r="FM1052" s="2" t="s">
        <v>239</v>
      </c>
      <c r="FN1052" s="2" t="s">
        <v>223</v>
      </c>
      <c r="FO1052" s="2" t="s">
        <v>2786</v>
      </c>
      <c r="FP1052" s="2" t="s">
        <v>226</v>
      </c>
      <c r="FQ1052" s="2" t="s">
        <v>238</v>
      </c>
      <c r="FR1052" s="2" t="s">
        <v>226</v>
      </c>
      <c r="FS1052" s="4"/>
      <c r="FT1052" s="8"/>
      <c r="FU1052" s="4"/>
      <c r="FV1052" s="8"/>
      <c r="FW1052" s="7"/>
      <c r="FX1052" s="7"/>
      <c r="FY1052" s="2" t="s">
        <v>239</v>
      </c>
      <c r="FZ1052" s="2" t="s">
        <v>223</v>
      </c>
      <c r="GA1052" s="2" t="s">
        <v>661</v>
      </c>
      <c r="GB1052" s="2" t="s">
        <v>226</v>
      </c>
      <c r="GC1052" s="2" t="s">
        <v>238</v>
      </c>
      <c r="GD1052" s="2" t="s">
        <v>226</v>
      </c>
      <c r="GE1052" s="4"/>
      <c r="GF1052" s="8"/>
      <c r="GG1052" s="4"/>
      <c r="GH1052" s="8"/>
      <c r="GI1052" s="7"/>
      <c r="GJ1052" s="7"/>
      <c r="GK1052" s="2" t="s">
        <v>252</v>
      </c>
      <c r="GL1052" s="2" t="s">
        <v>223</v>
      </c>
      <c r="GM1052" s="2" t="s">
        <v>226</v>
      </c>
      <c r="GN1052" s="2" t="s">
        <v>226</v>
      </c>
      <c r="GO1052" s="2" t="s">
        <v>238</v>
      </c>
      <c r="GP1052" s="2" t="s">
        <v>226</v>
      </c>
      <c r="GQ1052" s="4"/>
      <c r="GR1052" s="8"/>
      <c r="GS1052" s="4"/>
      <c r="GT1052" s="8"/>
      <c r="GU1052" s="7"/>
      <c r="GV1052" s="7"/>
      <c r="GW1052" s="2" t="s">
        <v>239</v>
      </c>
      <c r="GX1052" s="2" t="s">
        <v>223</v>
      </c>
      <c r="GY1052" s="2" t="s">
        <v>921</v>
      </c>
      <c r="GZ1052" s="2" t="s">
        <v>255</v>
      </c>
      <c r="HA1052" s="2" t="s">
        <v>238</v>
      </c>
      <c r="HB1052" s="2" t="s">
        <v>226</v>
      </c>
      <c r="HC1052" s="4"/>
      <c r="HD1052" s="8"/>
      <c r="HE1052" s="4"/>
      <c r="HF1052" s="8"/>
      <c r="HG1052" s="7"/>
      <c r="HH1052" s="7"/>
      <c r="HI1052" s="2" t="s">
        <v>239</v>
      </c>
      <c r="HJ1052" s="2" t="s">
        <v>223</v>
      </c>
      <c r="HK1052" s="2" t="s">
        <v>922</v>
      </c>
      <c r="HL1052" s="2" t="s">
        <v>226</v>
      </c>
      <c r="HM1052" s="2" t="s">
        <v>238</v>
      </c>
      <c r="HN1052" s="2" t="s">
        <v>226</v>
      </c>
      <c r="HO1052" s="4"/>
      <c r="HP1052" s="8"/>
      <c r="HQ1052" s="4"/>
      <c r="HR1052" s="8"/>
      <c r="HS1052" s="7"/>
      <c r="HT1052" s="7"/>
      <c r="HU1052" s="2" t="s">
        <v>236</v>
      </c>
      <c r="HV1052" s="2" t="s">
        <v>223</v>
      </c>
      <c r="HW1052" s="2" t="s">
        <v>226</v>
      </c>
      <c r="HX1052" s="2" t="s">
        <v>226</v>
      </c>
      <c r="HY1052" s="2" t="s">
        <v>238</v>
      </c>
      <c r="HZ1052" s="2" t="s">
        <v>226</v>
      </c>
      <c r="IA1052" s="4"/>
      <c r="IB1052" s="8"/>
      <c r="IC1052" s="4"/>
      <c r="ID1052" s="8"/>
      <c r="IE1052" s="7"/>
      <c r="IF1052" s="7"/>
      <c r="IG1052" s="2" t="s">
        <v>252</v>
      </c>
      <c r="IH1052" s="2" t="s">
        <v>223</v>
      </c>
      <c r="II1052" s="2" t="s">
        <v>226</v>
      </c>
      <c r="IJ1052" s="2" t="s">
        <v>226</v>
      </c>
      <c r="IK1052" s="2" t="s">
        <v>238</v>
      </c>
      <c r="IL1052" s="2" t="s">
        <v>226</v>
      </c>
      <c r="IM1052" s="4"/>
      <c r="IN1052" s="8"/>
      <c r="IO1052" s="4"/>
      <c r="IP1052" s="8"/>
      <c r="IQ1052" s="7"/>
      <c r="IR1052" s="7"/>
      <c r="IS1052" s="2" t="s">
        <v>448</v>
      </c>
      <c r="IT1052" s="2" t="s">
        <v>223</v>
      </c>
      <c r="IU1052" s="2" t="s">
        <v>226</v>
      </c>
      <c r="IV1052" s="2" t="s">
        <v>226</v>
      </c>
      <c r="IW1052" s="2" t="s">
        <v>238</v>
      </c>
      <c r="IX1052" s="2" t="s">
        <v>226</v>
      </c>
      <c r="IY1052" s="4"/>
      <c r="IZ1052" s="8"/>
      <c r="JA1052" s="4"/>
      <c r="JB1052" s="8"/>
      <c r="JC1052" s="7"/>
      <c r="JD1052" s="7"/>
      <c r="JE1052" s="2" t="s">
        <v>448</v>
      </c>
      <c r="JF1052" s="2" t="s">
        <v>223</v>
      </c>
      <c r="JG1052" s="2" t="s">
        <v>226</v>
      </c>
      <c r="JH1052" s="2" t="s">
        <v>226</v>
      </c>
      <c r="JI1052" s="2" t="s">
        <v>238</v>
      </c>
      <c r="JJ1052" s="2" t="s">
        <v>226</v>
      </c>
      <c r="JK1052" s="4"/>
      <c r="JL1052" s="8"/>
      <c r="JM1052" s="4"/>
      <c r="JN1052" s="8"/>
      <c r="JO1052" s="7"/>
      <c r="JP1052" s="7"/>
      <c r="JQ1052" s="2" t="s">
        <v>252</v>
      </c>
      <c r="JR1052" s="2" t="s">
        <v>223</v>
      </c>
      <c r="JS1052" s="2" t="s">
        <v>226</v>
      </c>
      <c r="JT1052" s="2" t="s">
        <v>226</v>
      </c>
      <c r="JU1052" s="2" t="s">
        <v>238</v>
      </c>
      <c r="JV1052" s="2" t="s">
        <v>226</v>
      </c>
      <c r="JW1052" s="4"/>
      <c r="JX1052" s="8"/>
      <c r="JY1052" s="4"/>
      <c r="JZ1052" s="8"/>
      <c r="KA1052" s="7"/>
      <c r="KB1052" s="7"/>
      <c r="KC1052" s="2" t="s">
        <v>236</v>
      </c>
      <c r="KD1052" s="2" t="s">
        <v>223</v>
      </c>
      <c r="KE1052" s="2" t="s">
        <v>226</v>
      </c>
      <c r="KF1052" s="2" t="s">
        <v>226</v>
      </c>
      <c r="KG1052" s="2" t="s">
        <v>238</v>
      </c>
      <c r="KH1052" s="2" t="s">
        <v>226</v>
      </c>
      <c r="KI1052" s="4"/>
      <c r="KJ1052" s="8"/>
      <c r="KK1052" s="4"/>
      <c r="KL1052" s="8"/>
      <c r="KM1052" s="7"/>
      <c r="KN1052" s="7"/>
      <c r="KO1052" s="2" t="s">
        <v>252</v>
      </c>
      <c r="KP1052" s="2" t="s">
        <v>223</v>
      </c>
      <c r="KQ1052" s="2" t="s">
        <v>226</v>
      </c>
      <c r="KR1052" s="2" t="s">
        <v>226</v>
      </c>
      <c r="KS1052" s="2" t="s">
        <v>238</v>
      </c>
      <c r="KT1052" s="2" t="s">
        <v>226</v>
      </c>
      <c r="KU1052" s="4"/>
      <c r="KV1052" s="8"/>
      <c r="KW1052" s="4"/>
      <c r="KX1052" s="8"/>
      <c r="KY1052" s="7"/>
      <c r="KZ1052" s="7"/>
      <c r="LA1052" s="2" t="s">
        <v>252</v>
      </c>
      <c r="LB1052" s="2" t="s">
        <v>223</v>
      </c>
      <c r="LC1052" s="2" t="s">
        <v>226</v>
      </c>
      <c r="LD1052" s="2" t="s">
        <v>226</v>
      </c>
      <c r="LE1052" s="2" t="s">
        <v>238</v>
      </c>
      <c r="LF1052" s="2" t="s">
        <v>226</v>
      </c>
      <c r="LG1052" s="4"/>
      <c r="LH1052" s="8"/>
      <c r="LI1052" s="4"/>
      <c r="LJ1052" s="8"/>
      <c r="LK1052" s="7"/>
      <c r="LL1052" s="7"/>
      <c r="LM1052" s="2" t="s">
        <v>252</v>
      </c>
      <c r="LN1052" s="2" t="s">
        <v>223</v>
      </c>
      <c r="LO1052" s="2" t="s">
        <v>226</v>
      </c>
      <c r="LP1052" s="2" t="s">
        <v>226</v>
      </c>
      <c r="LQ1052" s="2" t="s">
        <v>238</v>
      </c>
      <c r="LR1052" s="2" t="s">
        <v>226</v>
      </c>
      <c r="LS1052" s="4"/>
      <c r="LT1052" s="8"/>
      <c r="LU1052" s="4"/>
      <c r="LV1052" s="8"/>
      <c r="LW1052" s="7"/>
      <c r="LX1052" s="7"/>
      <c r="LY1052" s="2" t="s">
        <v>226</v>
      </c>
      <c r="LZ1052" s="2" t="s">
        <v>226</v>
      </c>
      <c r="MA1052" s="2" t="s">
        <v>226</v>
      </c>
      <c r="MB1052" s="2" t="s">
        <v>226</v>
      </c>
      <c r="MC1052" s="2" t="s">
        <v>226</v>
      </c>
      <c r="MD1052" s="2" t="s">
        <v>226</v>
      </c>
      <c r="ME1052" s="4"/>
      <c r="MF1052" s="8"/>
      <c r="MG1052" s="4"/>
      <c r="MH1052" s="8"/>
      <c r="MI1052" s="7"/>
      <c r="MJ1052" s="7"/>
      <c r="MK1052" s="2" t="s">
        <v>226</v>
      </c>
      <c r="ML1052" s="2" t="s">
        <v>226</v>
      </c>
      <c r="MM1052" s="2" t="s">
        <v>226</v>
      </c>
      <c r="MN1052" s="2" t="s">
        <v>226</v>
      </c>
      <c r="MO1052" s="2" t="s">
        <v>226</v>
      </c>
      <c r="MP1052" s="2" t="s">
        <v>226</v>
      </c>
      <c r="MQ1052" s="4"/>
      <c r="MR1052" s="8"/>
      <c r="MS1052" s="4"/>
      <c r="MT1052" s="8"/>
      <c r="MU1052" s="7"/>
      <c r="MV1052" s="7"/>
      <c r="MW1052" s="2" t="s">
        <v>236</v>
      </c>
      <c r="MX1052" s="2" t="s">
        <v>223</v>
      </c>
      <c r="MY1052" s="2" t="s">
        <v>226</v>
      </c>
      <c r="MZ1052" s="2" t="s">
        <v>226</v>
      </c>
      <c r="NA1052" s="2" t="s">
        <v>238</v>
      </c>
      <c r="NB1052" s="2" t="s">
        <v>226</v>
      </c>
      <c r="NC1052" s="4"/>
      <c r="ND1052" s="8"/>
      <c r="NE1052" s="4"/>
      <c r="NF1052" s="8"/>
      <c r="NG1052" s="7"/>
      <c r="NH1052" s="7"/>
      <c r="NI1052" s="2" t="s">
        <v>236</v>
      </c>
      <c r="NJ1052" s="2" t="s">
        <v>223</v>
      </c>
      <c r="NK1052" s="2" t="s">
        <v>226</v>
      </c>
      <c r="NL1052" s="2" t="s">
        <v>226</v>
      </c>
      <c r="NM1052" s="2" t="s">
        <v>238</v>
      </c>
      <c r="NN1052" s="2" t="s">
        <v>226</v>
      </c>
      <c r="NO1052" s="4"/>
      <c r="NP1052" s="8"/>
      <c r="NQ1052" s="4"/>
      <c r="NR1052" s="8"/>
      <c r="NS1052" s="7"/>
      <c r="NT1052" s="7"/>
      <c r="NU1052" s="2" t="s">
        <v>252</v>
      </c>
      <c r="NV1052" s="2" t="s">
        <v>223</v>
      </c>
      <c r="NW1052" s="2" t="s">
        <v>226</v>
      </c>
      <c r="NX1052" s="2" t="s">
        <v>226</v>
      </c>
      <c r="NY1052" s="2" t="s">
        <v>238</v>
      </c>
      <c r="NZ1052" s="2" t="s">
        <v>226</v>
      </c>
      <c r="OA1052" s="4"/>
      <c r="OB1052" s="8"/>
      <c r="OC1052" s="4"/>
      <c r="OD1052" s="8"/>
      <c r="OE1052" s="7"/>
      <c r="OF1052" s="7"/>
      <c r="OG1052" s="2" t="s">
        <v>252</v>
      </c>
      <c r="OH1052" s="2" t="s">
        <v>223</v>
      </c>
      <c r="OI1052" s="2" t="s">
        <v>226</v>
      </c>
      <c r="OJ1052" s="2" t="s">
        <v>226</v>
      </c>
      <c r="OK1052" s="2" t="s">
        <v>238</v>
      </c>
      <c r="OL1052" s="2" t="s">
        <v>226</v>
      </c>
      <c r="OM1052" s="4"/>
      <c r="ON1052" s="8"/>
      <c r="OO1052" s="4"/>
      <c r="OP1052" s="8"/>
      <c r="OQ1052" s="7"/>
      <c r="OR1052" s="7"/>
      <c r="OS1052" s="2" t="s">
        <v>252</v>
      </c>
      <c r="OT1052" s="2" t="s">
        <v>223</v>
      </c>
      <c r="OU1052" s="2" t="s">
        <v>226</v>
      </c>
      <c r="OV1052" s="2" t="s">
        <v>226</v>
      </c>
      <c r="OW1052" s="2" t="s">
        <v>238</v>
      </c>
      <c r="OX1052" s="2" t="s">
        <v>226</v>
      </c>
      <c r="OY1052" s="4"/>
      <c r="OZ1052" s="8"/>
      <c r="PA1052" s="4"/>
      <c r="PB1052" s="8"/>
      <c r="PC1052" s="7"/>
      <c r="PD1052" s="7"/>
      <c r="PE1052" s="2" t="s">
        <v>236</v>
      </c>
      <c r="PF1052" s="2" t="s">
        <v>223</v>
      </c>
      <c r="PG1052" s="2" t="s">
        <v>226</v>
      </c>
      <c r="PH1052" s="2" t="s">
        <v>226</v>
      </c>
      <c r="PI1052" s="2" t="s">
        <v>238</v>
      </c>
      <c r="PJ1052" s="2" t="s">
        <v>226</v>
      </c>
      <c r="PK1052" s="4"/>
      <c r="PL1052" s="8"/>
      <c r="PM1052" s="4"/>
      <c r="PN1052" s="8"/>
      <c r="PO1052" s="7"/>
      <c r="PP1052" s="7"/>
      <c r="PQ1052" s="2" t="s">
        <v>226</v>
      </c>
      <c r="PR1052" s="2" t="s">
        <v>226</v>
      </c>
      <c r="PS1052" s="2" t="s">
        <v>226</v>
      </c>
      <c r="PT1052" s="2" t="s">
        <v>226</v>
      </c>
      <c r="PU1052" s="2" t="s">
        <v>226</v>
      </c>
      <c r="PV1052" s="2" t="s">
        <v>226</v>
      </c>
      <c r="PW1052" s="4"/>
      <c r="PX1052" s="8"/>
      <c r="PY1052" s="4"/>
      <c r="PZ1052" s="8"/>
      <c r="QA1052" s="7"/>
      <c r="QB1052" s="7"/>
      <c r="QC1052" s="2" t="s">
        <v>226</v>
      </c>
      <c r="QD1052" s="2" t="s">
        <v>226</v>
      </c>
      <c r="QE1052" s="2" t="s">
        <v>226</v>
      </c>
      <c r="QF1052" s="2" t="s">
        <v>226</v>
      </c>
      <c r="QG1052" s="2" t="s">
        <v>226</v>
      </c>
      <c r="QH1052" s="2" t="s">
        <v>226</v>
      </c>
      <c r="QI1052" s="4"/>
      <c r="QJ1052" s="8"/>
      <c r="QK1052" s="4"/>
      <c r="QL1052" s="8"/>
      <c r="QM1052" s="7"/>
      <c r="QN1052" s="7"/>
      <c r="QO1052" s="2" t="s">
        <v>226</v>
      </c>
      <c r="QP1052" s="2" t="s">
        <v>226</v>
      </c>
      <c r="QQ1052" s="2" t="s">
        <v>226</v>
      </c>
      <c r="QR1052" s="2" t="s">
        <v>226</v>
      </c>
      <c r="QS1052" s="2" t="s">
        <v>226</v>
      </c>
      <c r="QT1052" s="2" t="s">
        <v>226</v>
      </c>
      <c r="QU1052" s="4"/>
      <c r="QV1052" s="8"/>
      <c r="QW1052" s="4"/>
      <c r="QX1052" s="8"/>
      <c r="QY1052" s="7"/>
      <c r="QZ1052" s="7"/>
      <c r="RA1052" s="2" t="s">
        <v>266</v>
      </c>
      <c r="RB1052" s="2" t="s">
        <v>223</v>
      </c>
      <c r="RC1052" s="2" t="s">
        <v>226</v>
      </c>
      <c r="RD1052" s="2" t="s">
        <v>226</v>
      </c>
      <c r="RE1052" s="2" t="s">
        <v>238</v>
      </c>
      <c r="RF1052" s="2" t="s">
        <v>226</v>
      </c>
      <c r="RG1052" s="4"/>
      <c r="RH1052" s="8"/>
      <c r="RI1052" s="4"/>
      <c r="RJ1052" s="8"/>
      <c r="RK1052" s="7"/>
      <c r="RL1052" s="7"/>
      <c r="RM1052" s="2" t="s">
        <v>252</v>
      </c>
      <c r="RN1052" s="2" t="s">
        <v>223</v>
      </c>
      <c r="RO1052" s="2" t="s">
        <v>226</v>
      </c>
      <c r="RP1052" s="2" t="s">
        <v>226</v>
      </c>
      <c r="RQ1052" s="2" t="s">
        <v>238</v>
      </c>
      <c r="RR1052" s="2" t="s">
        <v>226</v>
      </c>
      <c r="RS1052" s="4"/>
      <c r="RT1052" s="8"/>
      <c r="RU1052" s="4"/>
      <c r="RV1052" s="8"/>
      <c r="RW1052" s="7"/>
      <c r="RX1052" s="7"/>
      <c r="RY1052" s="2" t="s">
        <v>226</v>
      </c>
      <c r="RZ1052" s="2" t="s">
        <v>226</v>
      </c>
      <c r="SA1052" s="2" t="s">
        <v>226</v>
      </c>
      <c r="SB1052" s="2" t="s">
        <v>226</v>
      </c>
      <c r="SC1052" s="2" t="s">
        <v>226</v>
      </c>
      <c r="SD1052" s="2" t="s">
        <v>226</v>
      </c>
      <c r="SE1052" s="4">
        <v>460</v>
      </c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  <c r="VQ1052" s="4"/>
    </row>
    <row r="1053">
      <c r="A1053" s="2" t="s">
        <v>5916</v>
      </c>
      <c r="B1053" s="2" t="s">
        <v>577</v>
      </c>
      <c r="C1053" s="2" t="s">
        <v>5819</v>
      </c>
      <c r="D1053" s="2" t="s">
        <v>215</v>
      </c>
      <c r="E1053" s="2" t="s">
        <v>432</v>
      </c>
      <c r="F1053" s="2" t="s">
        <v>5907</v>
      </c>
      <c r="G1053" s="2" t="s">
        <v>2650</v>
      </c>
      <c r="H1053" s="2" t="s">
        <v>5908</v>
      </c>
      <c r="I1053" s="2" t="s">
        <v>5909</v>
      </c>
      <c r="J1053" s="2" t="s">
        <v>451</v>
      </c>
      <c r="K1053" s="2" t="s">
        <v>468</v>
      </c>
      <c r="L1053" s="3">
        <v>49</v>
      </c>
      <c r="M1053" s="3">
        <v>51.45</v>
      </c>
      <c r="N1053" s="3">
        <v>99.99</v>
      </c>
      <c r="O1053" s="2" t="s">
        <v>223</v>
      </c>
      <c r="P1053" s="2" t="s">
        <v>224</v>
      </c>
      <c r="Q1053" s="2" t="s">
        <v>225</v>
      </c>
      <c r="R1053" s="2" t="s">
        <v>226</v>
      </c>
      <c r="S1053" s="2" t="s">
        <v>5915</v>
      </c>
      <c r="T1053" s="2" t="s">
        <v>969</v>
      </c>
      <c r="U1053" s="2" t="s">
        <v>3305</v>
      </c>
      <c r="V1053" s="2" t="s">
        <v>2079</v>
      </c>
      <c r="W1053" s="2" t="s">
        <v>231</v>
      </c>
      <c r="X1053" s="2" t="s">
        <v>226</v>
      </c>
      <c r="Y1053" s="2" t="s">
        <v>2786</v>
      </c>
      <c r="Z1053" s="4">
        <v>242</v>
      </c>
      <c r="AA1053" s="4">
        <f>=ROUNDDOWN(80.6666666666667,0)</f>
      </c>
      <c r="AB1053" s="5">
        <v>3</v>
      </c>
      <c r="AC1053" s="2" t="s">
        <v>226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226</v>
      </c>
      <c r="AM1053" s="4"/>
      <c r="AN1053" s="4"/>
      <c r="AO1053" s="7">
        <v>0</v>
      </c>
      <c r="AP1053" s="4">
        <v>47</v>
      </c>
      <c r="AQ1053" s="8">
        <v>2518.79</v>
      </c>
      <c r="AR1053" s="4"/>
      <c r="AS1053" s="8"/>
      <c r="AT1053" s="7"/>
      <c r="AU1053" s="7"/>
      <c r="AV1053" s="4" t="s">
        <v>226</v>
      </c>
      <c r="AW1053" s="8" t="s">
        <v>226</v>
      </c>
      <c r="AX1053" s="4" t="s">
        <v>226</v>
      </c>
      <c r="AY1053" s="8" t="s">
        <v>226</v>
      </c>
      <c r="AZ1053" s="7" t="s">
        <v>226</v>
      </c>
      <c r="BA1053" s="7" t="s">
        <v>226</v>
      </c>
      <c r="BB1053" s="7">
        <v>0.5279</v>
      </c>
      <c r="BC1053" s="4" t="s">
        <v>226</v>
      </c>
      <c r="BD1053" s="8" t="s">
        <v>226</v>
      </c>
      <c r="BE1053" s="4" t="s">
        <v>226</v>
      </c>
      <c r="BF1053" s="8" t="s">
        <v>226</v>
      </c>
      <c r="BG1053" s="7" t="s">
        <v>226</v>
      </c>
      <c r="BH1053" s="7" t="s">
        <v>226</v>
      </c>
      <c r="BI1053" s="7" t="s">
        <v>226</v>
      </c>
      <c r="BJ1053" s="4">
        <v>47</v>
      </c>
      <c r="BK1053" s="8">
        <v>2518.79</v>
      </c>
      <c r="BL1053" s="2" t="s">
        <v>2808</v>
      </c>
      <c r="BM1053" s="7">
        <v>1</v>
      </c>
      <c r="BN1053" s="7">
        <v>1</v>
      </c>
      <c r="BO1053" s="4">
        <v>17</v>
      </c>
      <c r="BP1053" s="8">
        <v>957.95</v>
      </c>
      <c r="BQ1053" s="4"/>
      <c r="BR1053" s="8"/>
      <c r="BS1053" s="7"/>
      <c r="BT1053" s="7"/>
      <c r="BU1053" s="2" t="s">
        <v>239</v>
      </c>
      <c r="BV1053" s="2" t="s">
        <v>223</v>
      </c>
      <c r="BW1053" s="2" t="s">
        <v>226</v>
      </c>
      <c r="BX1053" s="2" t="s">
        <v>1749</v>
      </c>
      <c r="BY1053" s="2" t="s">
        <v>238</v>
      </c>
      <c r="BZ1053" s="2" t="s">
        <v>226</v>
      </c>
      <c r="CA1053" s="4">
        <v>10</v>
      </c>
      <c r="CB1053" s="8">
        <v>532.1</v>
      </c>
      <c r="CC1053" s="4"/>
      <c r="CD1053" s="8"/>
      <c r="CE1053" s="7"/>
      <c r="CF1053" s="7"/>
      <c r="CG1053" s="2" t="s">
        <v>239</v>
      </c>
      <c r="CH1053" s="2" t="s">
        <v>223</v>
      </c>
      <c r="CI1053" s="2" t="s">
        <v>3060</v>
      </c>
      <c r="CJ1053" s="2" t="s">
        <v>2863</v>
      </c>
      <c r="CK1053" s="2" t="s">
        <v>238</v>
      </c>
      <c r="CL1053" s="2" t="s">
        <v>226</v>
      </c>
      <c r="CM1053" s="4">
        <v>10</v>
      </c>
      <c r="CN1053" s="8">
        <v>543.2</v>
      </c>
      <c r="CO1053" s="4"/>
      <c r="CP1053" s="8"/>
      <c r="CQ1053" s="7"/>
      <c r="CR1053" s="7"/>
      <c r="CS1053" s="2" t="s">
        <v>239</v>
      </c>
      <c r="CT1053" s="2" t="s">
        <v>223</v>
      </c>
      <c r="CU1053" s="2" t="s">
        <v>3921</v>
      </c>
      <c r="CV1053" s="2" t="s">
        <v>1655</v>
      </c>
      <c r="CW1053" s="2" t="s">
        <v>238</v>
      </c>
      <c r="CX1053" s="2" t="s">
        <v>226</v>
      </c>
      <c r="CY1053" s="4"/>
      <c r="CZ1053" s="8"/>
      <c r="DA1053" s="4"/>
      <c r="DB1053" s="8"/>
      <c r="DC1053" s="7"/>
      <c r="DD1053" s="7"/>
      <c r="DE1053" s="2" t="s">
        <v>667</v>
      </c>
      <c r="DF1053" s="2" t="s">
        <v>223</v>
      </c>
      <c r="DG1053" s="2" t="s">
        <v>226</v>
      </c>
      <c r="DH1053" s="2" t="s">
        <v>226</v>
      </c>
      <c r="DI1053" s="2" t="s">
        <v>238</v>
      </c>
      <c r="DJ1053" s="2" t="s">
        <v>226</v>
      </c>
      <c r="DK1053" s="4">
        <v>6</v>
      </c>
      <c r="DL1053" s="8">
        <v>281.41</v>
      </c>
      <c r="DM1053" s="4"/>
      <c r="DN1053" s="8"/>
      <c r="DO1053" s="7"/>
      <c r="DP1053" s="7"/>
      <c r="DQ1053" s="2" t="s">
        <v>239</v>
      </c>
      <c r="DR1053" s="2" t="s">
        <v>223</v>
      </c>
      <c r="DS1053" s="2" t="s">
        <v>1655</v>
      </c>
      <c r="DT1053" s="2" t="s">
        <v>2520</v>
      </c>
      <c r="DU1053" s="2" t="s">
        <v>238</v>
      </c>
      <c r="DV1053" s="2" t="s">
        <v>226</v>
      </c>
      <c r="DW1053" s="4">
        <v>1</v>
      </c>
      <c r="DX1053" s="8">
        <v>50.32</v>
      </c>
      <c r="DY1053" s="4"/>
      <c r="DZ1053" s="8"/>
      <c r="EA1053" s="7"/>
      <c r="EB1053" s="7"/>
      <c r="EC1053" s="2" t="s">
        <v>239</v>
      </c>
      <c r="ED1053" s="2" t="s">
        <v>223</v>
      </c>
      <c r="EE1053" s="2" t="s">
        <v>806</v>
      </c>
      <c r="EF1053" s="2" t="s">
        <v>1797</v>
      </c>
      <c r="EG1053" s="2" t="s">
        <v>238</v>
      </c>
      <c r="EH1053" s="2" t="s">
        <v>226</v>
      </c>
      <c r="EI1053" s="4">
        <v>3</v>
      </c>
      <c r="EJ1053" s="8">
        <v>153.81</v>
      </c>
      <c r="EK1053" s="4"/>
      <c r="EL1053" s="8"/>
      <c r="EM1053" s="7"/>
      <c r="EN1053" s="7"/>
      <c r="EO1053" s="2" t="s">
        <v>239</v>
      </c>
      <c r="EP1053" s="2" t="s">
        <v>223</v>
      </c>
      <c r="EQ1053" s="2" t="s">
        <v>2786</v>
      </c>
      <c r="ER1053" s="2" t="s">
        <v>2970</v>
      </c>
      <c r="ES1053" s="2" t="s">
        <v>238</v>
      </c>
      <c r="ET1053" s="2" t="s">
        <v>226</v>
      </c>
      <c r="EU1053" s="4"/>
      <c r="EV1053" s="8"/>
      <c r="EW1053" s="4"/>
      <c r="EX1053" s="8"/>
      <c r="EY1053" s="7"/>
      <c r="EZ1053" s="7"/>
      <c r="FA1053" s="2" t="s">
        <v>239</v>
      </c>
      <c r="FB1053" s="2" t="s">
        <v>223</v>
      </c>
      <c r="FC1053" s="2" t="s">
        <v>2520</v>
      </c>
      <c r="FD1053" s="2" t="s">
        <v>3889</v>
      </c>
      <c r="FE1053" s="2" t="s">
        <v>238</v>
      </c>
      <c r="FF1053" s="2" t="s">
        <v>226</v>
      </c>
      <c r="FG1053" s="4"/>
      <c r="FH1053" s="8"/>
      <c r="FI1053" s="4"/>
      <c r="FJ1053" s="8"/>
      <c r="FK1053" s="7"/>
      <c r="FL1053" s="7"/>
      <c r="FM1053" s="2" t="s">
        <v>239</v>
      </c>
      <c r="FN1053" s="2" t="s">
        <v>223</v>
      </c>
      <c r="FO1053" s="2" t="s">
        <v>2786</v>
      </c>
      <c r="FP1053" s="2" t="s">
        <v>934</v>
      </c>
      <c r="FQ1053" s="2" t="s">
        <v>238</v>
      </c>
      <c r="FR1053" s="2" t="s">
        <v>226</v>
      </c>
      <c r="FS1053" s="4"/>
      <c r="FT1053" s="8"/>
      <c r="FU1053" s="4"/>
      <c r="FV1053" s="8"/>
      <c r="FW1053" s="7"/>
      <c r="FX1053" s="7"/>
      <c r="FY1053" s="2" t="s">
        <v>239</v>
      </c>
      <c r="FZ1053" s="2" t="s">
        <v>223</v>
      </c>
      <c r="GA1053" s="2" t="s">
        <v>661</v>
      </c>
      <c r="GB1053" s="2" t="s">
        <v>226</v>
      </c>
      <c r="GC1053" s="2" t="s">
        <v>238</v>
      </c>
      <c r="GD1053" s="2" t="s">
        <v>226</v>
      </c>
      <c r="GE1053" s="4"/>
      <c r="GF1053" s="8"/>
      <c r="GG1053" s="4"/>
      <c r="GH1053" s="8"/>
      <c r="GI1053" s="7"/>
      <c r="GJ1053" s="7"/>
      <c r="GK1053" s="2" t="s">
        <v>252</v>
      </c>
      <c r="GL1053" s="2" t="s">
        <v>223</v>
      </c>
      <c r="GM1053" s="2" t="s">
        <v>226</v>
      </c>
      <c r="GN1053" s="2" t="s">
        <v>226</v>
      </c>
      <c r="GO1053" s="2" t="s">
        <v>238</v>
      </c>
      <c r="GP1053" s="2" t="s">
        <v>226</v>
      </c>
      <c r="GQ1053" s="4"/>
      <c r="GR1053" s="8"/>
      <c r="GS1053" s="4"/>
      <c r="GT1053" s="8"/>
      <c r="GU1053" s="7"/>
      <c r="GV1053" s="7"/>
      <c r="GW1053" s="2" t="s">
        <v>239</v>
      </c>
      <c r="GX1053" s="2" t="s">
        <v>223</v>
      </c>
      <c r="GY1053" s="2" t="s">
        <v>921</v>
      </c>
      <c r="GZ1053" s="2" t="s">
        <v>906</v>
      </c>
      <c r="HA1053" s="2" t="s">
        <v>238</v>
      </c>
      <c r="HB1053" s="2" t="s">
        <v>226</v>
      </c>
      <c r="HC1053" s="4"/>
      <c r="HD1053" s="8"/>
      <c r="HE1053" s="4"/>
      <c r="HF1053" s="8"/>
      <c r="HG1053" s="7"/>
      <c r="HH1053" s="7"/>
      <c r="HI1053" s="2" t="s">
        <v>239</v>
      </c>
      <c r="HJ1053" s="2" t="s">
        <v>223</v>
      </c>
      <c r="HK1053" s="2" t="s">
        <v>922</v>
      </c>
      <c r="HL1053" s="2" t="s">
        <v>226</v>
      </c>
      <c r="HM1053" s="2" t="s">
        <v>238</v>
      </c>
      <c r="HN1053" s="2" t="s">
        <v>226</v>
      </c>
      <c r="HO1053" s="4"/>
      <c r="HP1053" s="8"/>
      <c r="HQ1053" s="4"/>
      <c r="HR1053" s="8"/>
      <c r="HS1053" s="7"/>
      <c r="HT1053" s="7"/>
      <c r="HU1053" s="2" t="s">
        <v>236</v>
      </c>
      <c r="HV1053" s="2" t="s">
        <v>223</v>
      </c>
      <c r="HW1053" s="2" t="s">
        <v>226</v>
      </c>
      <c r="HX1053" s="2" t="s">
        <v>226</v>
      </c>
      <c r="HY1053" s="2" t="s">
        <v>238</v>
      </c>
      <c r="HZ1053" s="2" t="s">
        <v>291</v>
      </c>
      <c r="IA1053" s="4"/>
      <c r="IB1053" s="8"/>
      <c r="IC1053" s="4"/>
      <c r="ID1053" s="8"/>
      <c r="IE1053" s="7"/>
      <c r="IF1053" s="7"/>
      <c r="IG1053" s="2" t="s">
        <v>252</v>
      </c>
      <c r="IH1053" s="2" t="s">
        <v>223</v>
      </c>
      <c r="II1053" s="2" t="s">
        <v>226</v>
      </c>
      <c r="IJ1053" s="2" t="s">
        <v>226</v>
      </c>
      <c r="IK1053" s="2" t="s">
        <v>238</v>
      </c>
      <c r="IL1053" s="2" t="s">
        <v>226</v>
      </c>
      <c r="IM1053" s="4"/>
      <c r="IN1053" s="8"/>
      <c r="IO1053" s="4"/>
      <c r="IP1053" s="8"/>
      <c r="IQ1053" s="7"/>
      <c r="IR1053" s="7"/>
      <c r="IS1053" s="2" t="s">
        <v>448</v>
      </c>
      <c r="IT1053" s="2" t="s">
        <v>223</v>
      </c>
      <c r="IU1053" s="2" t="s">
        <v>226</v>
      </c>
      <c r="IV1053" s="2" t="s">
        <v>226</v>
      </c>
      <c r="IW1053" s="2" t="s">
        <v>238</v>
      </c>
      <c r="IX1053" s="2" t="s">
        <v>226</v>
      </c>
      <c r="IY1053" s="4"/>
      <c r="IZ1053" s="8"/>
      <c r="JA1053" s="4"/>
      <c r="JB1053" s="8"/>
      <c r="JC1053" s="7"/>
      <c r="JD1053" s="7"/>
      <c r="JE1053" s="2" t="s">
        <v>448</v>
      </c>
      <c r="JF1053" s="2" t="s">
        <v>223</v>
      </c>
      <c r="JG1053" s="2" t="s">
        <v>226</v>
      </c>
      <c r="JH1053" s="2" t="s">
        <v>226</v>
      </c>
      <c r="JI1053" s="2" t="s">
        <v>238</v>
      </c>
      <c r="JJ1053" s="2" t="s">
        <v>226</v>
      </c>
      <c r="JK1053" s="4"/>
      <c r="JL1053" s="8"/>
      <c r="JM1053" s="4"/>
      <c r="JN1053" s="8"/>
      <c r="JO1053" s="7"/>
      <c r="JP1053" s="7"/>
      <c r="JQ1053" s="2" t="s">
        <v>252</v>
      </c>
      <c r="JR1053" s="2" t="s">
        <v>223</v>
      </c>
      <c r="JS1053" s="2" t="s">
        <v>226</v>
      </c>
      <c r="JT1053" s="2" t="s">
        <v>226</v>
      </c>
      <c r="JU1053" s="2" t="s">
        <v>238</v>
      </c>
      <c r="JV1053" s="2" t="s">
        <v>226</v>
      </c>
      <c r="JW1053" s="4"/>
      <c r="JX1053" s="8"/>
      <c r="JY1053" s="4"/>
      <c r="JZ1053" s="8"/>
      <c r="KA1053" s="7"/>
      <c r="KB1053" s="7"/>
      <c r="KC1053" s="2" t="s">
        <v>236</v>
      </c>
      <c r="KD1053" s="2" t="s">
        <v>223</v>
      </c>
      <c r="KE1053" s="2" t="s">
        <v>226</v>
      </c>
      <c r="KF1053" s="2" t="s">
        <v>226</v>
      </c>
      <c r="KG1053" s="2" t="s">
        <v>238</v>
      </c>
      <c r="KH1053" s="2" t="s">
        <v>226</v>
      </c>
      <c r="KI1053" s="4"/>
      <c r="KJ1053" s="8"/>
      <c r="KK1053" s="4"/>
      <c r="KL1053" s="8"/>
      <c r="KM1053" s="7"/>
      <c r="KN1053" s="7"/>
      <c r="KO1053" s="2" t="s">
        <v>252</v>
      </c>
      <c r="KP1053" s="2" t="s">
        <v>223</v>
      </c>
      <c r="KQ1053" s="2" t="s">
        <v>226</v>
      </c>
      <c r="KR1053" s="2" t="s">
        <v>226</v>
      </c>
      <c r="KS1053" s="2" t="s">
        <v>238</v>
      </c>
      <c r="KT1053" s="2" t="s">
        <v>226</v>
      </c>
      <c r="KU1053" s="4"/>
      <c r="KV1053" s="8"/>
      <c r="KW1053" s="4"/>
      <c r="KX1053" s="8"/>
      <c r="KY1053" s="7"/>
      <c r="KZ1053" s="7"/>
      <c r="LA1053" s="2" t="s">
        <v>252</v>
      </c>
      <c r="LB1053" s="2" t="s">
        <v>223</v>
      </c>
      <c r="LC1053" s="2" t="s">
        <v>226</v>
      </c>
      <c r="LD1053" s="2" t="s">
        <v>226</v>
      </c>
      <c r="LE1053" s="2" t="s">
        <v>238</v>
      </c>
      <c r="LF1053" s="2" t="s">
        <v>226</v>
      </c>
      <c r="LG1053" s="4"/>
      <c r="LH1053" s="8"/>
      <c r="LI1053" s="4"/>
      <c r="LJ1053" s="8"/>
      <c r="LK1053" s="7"/>
      <c r="LL1053" s="7"/>
      <c r="LM1053" s="2" t="s">
        <v>252</v>
      </c>
      <c r="LN1053" s="2" t="s">
        <v>223</v>
      </c>
      <c r="LO1053" s="2" t="s">
        <v>226</v>
      </c>
      <c r="LP1053" s="2" t="s">
        <v>226</v>
      </c>
      <c r="LQ1053" s="2" t="s">
        <v>238</v>
      </c>
      <c r="LR1053" s="2" t="s">
        <v>226</v>
      </c>
      <c r="LS1053" s="4"/>
      <c r="LT1053" s="8"/>
      <c r="LU1053" s="4"/>
      <c r="LV1053" s="8"/>
      <c r="LW1053" s="7"/>
      <c r="LX1053" s="7"/>
      <c r="LY1053" s="2" t="s">
        <v>226</v>
      </c>
      <c r="LZ1053" s="2" t="s">
        <v>226</v>
      </c>
      <c r="MA1053" s="2" t="s">
        <v>226</v>
      </c>
      <c r="MB1053" s="2" t="s">
        <v>226</v>
      </c>
      <c r="MC1053" s="2" t="s">
        <v>226</v>
      </c>
      <c r="MD1053" s="2" t="s">
        <v>226</v>
      </c>
      <c r="ME1053" s="4"/>
      <c r="MF1053" s="8"/>
      <c r="MG1053" s="4"/>
      <c r="MH1053" s="8"/>
      <c r="MI1053" s="7"/>
      <c r="MJ1053" s="7"/>
      <c r="MK1053" s="2" t="s">
        <v>226</v>
      </c>
      <c r="ML1053" s="2" t="s">
        <v>226</v>
      </c>
      <c r="MM1053" s="2" t="s">
        <v>226</v>
      </c>
      <c r="MN1053" s="2" t="s">
        <v>226</v>
      </c>
      <c r="MO1053" s="2" t="s">
        <v>226</v>
      </c>
      <c r="MP1053" s="2" t="s">
        <v>226</v>
      </c>
      <c r="MQ1053" s="4"/>
      <c r="MR1053" s="8"/>
      <c r="MS1053" s="4"/>
      <c r="MT1053" s="8"/>
      <c r="MU1053" s="7"/>
      <c r="MV1053" s="7"/>
      <c r="MW1053" s="2" t="s">
        <v>236</v>
      </c>
      <c r="MX1053" s="2" t="s">
        <v>223</v>
      </c>
      <c r="MY1053" s="2" t="s">
        <v>226</v>
      </c>
      <c r="MZ1053" s="2" t="s">
        <v>226</v>
      </c>
      <c r="NA1053" s="2" t="s">
        <v>238</v>
      </c>
      <c r="NB1053" s="2" t="s">
        <v>226</v>
      </c>
      <c r="NC1053" s="4"/>
      <c r="ND1053" s="8"/>
      <c r="NE1053" s="4"/>
      <c r="NF1053" s="8"/>
      <c r="NG1053" s="7"/>
      <c r="NH1053" s="7"/>
      <c r="NI1053" s="2" t="s">
        <v>236</v>
      </c>
      <c r="NJ1053" s="2" t="s">
        <v>223</v>
      </c>
      <c r="NK1053" s="2" t="s">
        <v>226</v>
      </c>
      <c r="NL1053" s="2" t="s">
        <v>226</v>
      </c>
      <c r="NM1053" s="2" t="s">
        <v>238</v>
      </c>
      <c r="NN1053" s="2" t="s">
        <v>226</v>
      </c>
      <c r="NO1053" s="4"/>
      <c r="NP1053" s="8"/>
      <c r="NQ1053" s="4"/>
      <c r="NR1053" s="8"/>
      <c r="NS1053" s="7"/>
      <c r="NT1053" s="7"/>
      <c r="NU1053" s="2" t="s">
        <v>252</v>
      </c>
      <c r="NV1053" s="2" t="s">
        <v>223</v>
      </c>
      <c r="NW1053" s="2" t="s">
        <v>226</v>
      </c>
      <c r="NX1053" s="2" t="s">
        <v>226</v>
      </c>
      <c r="NY1053" s="2" t="s">
        <v>238</v>
      </c>
      <c r="NZ1053" s="2" t="s">
        <v>226</v>
      </c>
      <c r="OA1053" s="4"/>
      <c r="OB1053" s="8"/>
      <c r="OC1053" s="4"/>
      <c r="OD1053" s="8"/>
      <c r="OE1053" s="7"/>
      <c r="OF1053" s="7"/>
      <c r="OG1053" s="2" t="s">
        <v>252</v>
      </c>
      <c r="OH1053" s="2" t="s">
        <v>223</v>
      </c>
      <c r="OI1053" s="2" t="s">
        <v>226</v>
      </c>
      <c r="OJ1053" s="2" t="s">
        <v>226</v>
      </c>
      <c r="OK1053" s="2" t="s">
        <v>238</v>
      </c>
      <c r="OL1053" s="2" t="s">
        <v>226</v>
      </c>
      <c r="OM1053" s="4"/>
      <c r="ON1053" s="8"/>
      <c r="OO1053" s="4"/>
      <c r="OP1053" s="8"/>
      <c r="OQ1053" s="7"/>
      <c r="OR1053" s="7"/>
      <c r="OS1053" s="2" t="s">
        <v>252</v>
      </c>
      <c r="OT1053" s="2" t="s">
        <v>223</v>
      </c>
      <c r="OU1053" s="2" t="s">
        <v>226</v>
      </c>
      <c r="OV1053" s="2" t="s">
        <v>226</v>
      </c>
      <c r="OW1053" s="2" t="s">
        <v>238</v>
      </c>
      <c r="OX1053" s="2" t="s">
        <v>226</v>
      </c>
      <c r="OY1053" s="4"/>
      <c r="OZ1053" s="8"/>
      <c r="PA1053" s="4"/>
      <c r="PB1053" s="8"/>
      <c r="PC1053" s="7"/>
      <c r="PD1053" s="7"/>
      <c r="PE1053" s="2" t="s">
        <v>236</v>
      </c>
      <c r="PF1053" s="2" t="s">
        <v>223</v>
      </c>
      <c r="PG1053" s="2" t="s">
        <v>226</v>
      </c>
      <c r="PH1053" s="2" t="s">
        <v>226</v>
      </c>
      <c r="PI1053" s="2" t="s">
        <v>238</v>
      </c>
      <c r="PJ1053" s="2" t="s">
        <v>226</v>
      </c>
      <c r="PK1053" s="4"/>
      <c r="PL1053" s="8"/>
      <c r="PM1053" s="4"/>
      <c r="PN1053" s="8"/>
      <c r="PO1053" s="7"/>
      <c r="PP1053" s="7"/>
      <c r="PQ1053" s="2" t="s">
        <v>226</v>
      </c>
      <c r="PR1053" s="2" t="s">
        <v>226</v>
      </c>
      <c r="PS1053" s="2" t="s">
        <v>226</v>
      </c>
      <c r="PT1053" s="2" t="s">
        <v>226</v>
      </c>
      <c r="PU1053" s="2" t="s">
        <v>226</v>
      </c>
      <c r="PV1053" s="2" t="s">
        <v>226</v>
      </c>
      <c r="PW1053" s="4"/>
      <c r="PX1053" s="8"/>
      <c r="PY1053" s="4"/>
      <c r="PZ1053" s="8"/>
      <c r="QA1053" s="7"/>
      <c r="QB1053" s="7"/>
      <c r="QC1053" s="2" t="s">
        <v>226</v>
      </c>
      <c r="QD1053" s="2" t="s">
        <v>226</v>
      </c>
      <c r="QE1053" s="2" t="s">
        <v>226</v>
      </c>
      <c r="QF1053" s="2" t="s">
        <v>226</v>
      </c>
      <c r="QG1053" s="2" t="s">
        <v>226</v>
      </c>
      <c r="QH1053" s="2" t="s">
        <v>226</v>
      </c>
      <c r="QI1053" s="4"/>
      <c r="QJ1053" s="8"/>
      <c r="QK1053" s="4"/>
      <c r="QL1053" s="8"/>
      <c r="QM1053" s="7"/>
      <c r="QN1053" s="7"/>
      <c r="QO1053" s="2" t="s">
        <v>226</v>
      </c>
      <c r="QP1053" s="2" t="s">
        <v>226</v>
      </c>
      <c r="QQ1053" s="2" t="s">
        <v>226</v>
      </c>
      <c r="QR1053" s="2" t="s">
        <v>226</v>
      </c>
      <c r="QS1053" s="2" t="s">
        <v>226</v>
      </c>
      <c r="QT1053" s="2" t="s">
        <v>226</v>
      </c>
      <c r="QU1053" s="4"/>
      <c r="QV1053" s="8"/>
      <c r="QW1053" s="4"/>
      <c r="QX1053" s="8"/>
      <c r="QY1053" s="7"/>
      <c r="QZ1053" s="7"/>
      <c r="RA1053" s="2" t="s">
        <v>266</v>
      </c>
      <c r="RB1053" s="2" t="s">
        <v>223</v>
      </c>
      <c r="RC1053" s="2" t="s">
        <v>226</v>
      </c>
      <c r="RD1053" s="2" t="s">
        <v>226</v>
      </c>
      <c r="RE1053" s="2" t="s">
        <v>238</v>
      </c>
      <c r="RF1053" s="2" t="s">
        <v>226</v>
      </c>
      <c r="RG1053" s="4"/>
      <c r="RH1053" s="8"/>
      <c r="RI1053" s="4"/>
      <c r="RJ1053" s="8"/>
      <c r="RK1053" s="7"/>
      <c r="RL1053" s="7"/>
      <c r="RM1053" s="2" t="s">
        <v>252</v>
      </c>
      <c r="RN1053" s="2" t="s">
        <v>223</v>
      </c>
      <c r="RO1053" s="2" t="s">
        <v>226</v>
      </c>
      <c r="RP1053" s="2" t="s">
        <v>226</v>
      </c>
      <c r="RQ1053" s="2" t="s">
        <v>238</v>
      </c>
      <c r="RR1053" s="2" t="s">
        <v>226</v>
      </c>
      <c r="RS1053" s="4"/>
      <c r="RT1053" s="8"/>
      <c r="RU1053" s="4"/>
      <c r="RV1053" s="8"/>
      <c r="RW1053" s="7"/>
      <c r="RX1053" s="7"/>
      <c r="RY1053" s="2" t="s">
        <v>226</v>
      </c>
      <c r="RZ1053" s="2" t="s">
        <v>226</v>
      </c>
      <c r="SA1053" s="2" t="s">
        <v>226</v>
      </c>
      <c r="SB1053" s="2" t="s">
        <v>226</v>
      </c>
      <c r="SC1053" s="2" t="s">
        <v>226</v>
      </c>
      <c r="SD1053" s="2" t="s">
        <v>226</v>
      </c>
      <c r="SE1053" s="4">
        <v>242</v>
      </c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  <c r="VQ1053" s="4"/>
    </row>
    <row r="1054">
      <c r="A1054" s="2" t="s">
        <v>5917</v>
      </c>
      <c r="B1054" s="2" t="s">
        <v>577</v>
      </c>
      <c r="C1054" s="2" t="s">
        <v>5819</v>
      </c>
      <c r="D1054" s="2" t="s">
        <v>215</v>
      </c>
      <c r="E1054" s="2" t="s">
        <v>432</v>
      </c>
      <c r="F1054" s="2" t="s">
        <v>5918</v>
      </c>
      <c r="G1054" s="2" t="s">
        <v>5919</v>
      </c>
      <c r="H1054" s="2" t="s">
        <v>5920</v>
      </c>
      <c r="I1054" s="2" t="s">
        <v>5921</v>
      </c>
      <c r="J1054" s="2" t="s">
        <v>437</v>
      </c>
      <c r="K1054" s="2" t="s">
        <v>468</v>
      </c>
      <c r="L1054" s="3">
        <v>42.3</v>
      </c>
      <c r="M1054" s="3">
        <v>44.42</v>
      </c>
      <c r="N1054" s="3">
        <v>89.99</v>
      </c>
      <c r="O1054" s="2" t="s">
        <v>223</v>
      </c>
      <c r="P1054" s="2" t="s">
        <v>796</v>
      </c>
      <c r="Q1054" s="2" t="s">
        <v>225</v>
      </c>
      <c r="R1054" s="2" t="s">
        <v>226</v>
      </c>
      <c r="S1054" s="2" t="s">
        <v>5922</v>
      </c>
      <c r="T1054" s="2" t="s">
        <v>969</v>
      </c>
      <c r="U1054" s="2" t="s">
        <v>3296</v>
      </c>
      <c r="V1054" s="2" t="s">
        <v>2079</v>
      </c>
      <c r="W1054" s="2" t="s">
        <v>231</v>
      </c>
      <c r="X1054" s="2" t="s">
        <v>226</v>
      </c>
      <c r="Y1054" s="2" t="s">
        <v>1353</v>
      </c>
      <c r="Z1054" s="4">
        <v>31</v>
      </c>
      <c r="AA1054" s="4">
        <f>=ROUNDDOWN(2.81818181818182,0)</f>
      </c>
      <c r="AB1054" s="5">
        <v>11</v>
      </c>
      <c r="AC1054" s="2" t="s">
        <v>589</v>
      </c>
      <c r="AD1054" s="4">
        <v>100</v>
      </c>
      <c r="AE1054" s="4">
        <v>400</v>
      </c>
      <c r="AF1054" s="6">
        <v>65</v>
      </c>
      <c r="AG1054" s="6"/>
      <c r="AH1054" s="7">
        <v>0.7857</v>
      </c>
      <c r="AI1054" s="4"/>
      <c r="AJ1054" s="4">
        <f>=ROUNDDOWN({0},0)</f>
      </c>
      <c r="AK1054" s="5"/>
      <c r="AL1054" s="2" t="s">
        <v>226</v>
      </c>
      <c r="AM1054" s="4"/>
      <c r="AN1054" s="4"/>
      <c r="AO1054" s="7">
        <v>0</v>
      </c>
      <c r="AP1054" s="4">
        <v>72</v>
      </c>
      <c r="AQ1054" s="8">
        <v>3097.71</v>
      </c>
      <c r="AR1054" s="4">
        <v>100</v>
      </c>
      <c r="AS1054" s="8">
        <v>4303.85</v>
      </c>
      <c r="AT1054" s="7">
        <v>-0.28</v>
      </c>
      <c r="AU1054" s="7">
        <v>-0.2802</v>
      </c>
      <c r="AV1054" s="4">
        <v>186</v>
      </c>
      <c r="AW1054" s="8">
        <v>8940.05</v>
      </c>
      <c r="AX1054" s="4">
        <v>237</v>
      </c>
      <c r="AY1054" s="8">
        <v>11275.85</v>
      </c>
      <c r="AZ1054" s="7">
        <v>-0.2152</v>
      </c>
      <c r="BA1054" s="7">
        <v>-0.2072</v>
      </c>
      <c r="BB1054" s="7">
        <v>0.3465</v>
      </c>
      <c r="BC1054" s="4">
        <v>186</v>
      </c>
      <c r="BD1054" s="8">
        <v>8940.05</v>
      </c>
      <c r="BE1054" s="4">
        <v>237</v>
      </c>
      <c r="BF1054" s="8">
        <v>11275.85</v>
      </c>
      <c r="BG1054" s="7">
        <v>-0.2152</v>
      </c>
      <c r="BH1054" s="7">
        <v>-0.2072</v>
      </c>
      <c r="BI1054" s="7">
        <v>1</v>
      </c>
      <c r="BJ1054" s="4">
        <v>72</v>
      </c>
      <c r="BK1054" s="8">
        <v>3097.71</v>
      </c>
      <c r="BL1054" s="2" t="s">
        <v>5923</v>
      </c>
      <c r="BM1054" s="7">
        <v>1</v>
      </c>
      <c r="BN1054" s="7">
        <v>1</v>
      </c>
      <c r="BO1054" s="4">
        <v>26</v>
      </c>
      <c r="BP1054" s="8">
        <v>1044.42</v>
      </c>
      <c r="BQ1054" s="4">
        <v>26</v>
      </c>
      <c r="BR1054" s="8">
        <v>1044.42</v>
      </c>
      <c r="BS1054" s="7"/>
      <c r="BT1054" s="7"/>
      <c r="BU1054" s="2" t="s">
        <v>239</v>
      </c>
      <c r="BV1054" s="2" t="s">
        <v>223</v>
      </c>
      <c r="BW1054" s="2" t="s">
        <v>226</v>
      </c>
      <c r="BX1054" s="2" t="s">
        <v>1669</v>
      </c>
      <c r="BY1054" s="2" t="s">
        <v>238</v>
      </c>
      <c r="BZ1054" s="2" t="s">
        <v>226</v>
      </c>
      <c r="CA1054" s="4">
        <v>7</v>
      </c>
      <c r="CB1054" s="8">
        <v>296.59</v>
      </c>
      <c r="CC1054" s="4">
        <v>20</v>
      </c>
      <c r="CD1054" s="8">
        <v>847.4</v>
      </c>
      <c r="CE1054" s="7">
        <v>-0.65</v>
      </c>
      <c r="CF1054" s="7">
        <v>-0.65</v>
      </c>
      <c r="CG1054" s="2" t="s">
        <v>239</v>
      </c>
      <c r="CH1054" s="2" t="s">
        <v>223</v>
      </c>
      <c r="CI1054" s="2" t="s">
        <v>5924</v>
      </c>
      <c r="CJ1054" s="2" t="s">
        <v>1562</v>
      </c>
      <c r="CK1054" s="2" t="s">
        <v>238</v>
      </c>
      <c r="CL1054" s="2" t="s">
        <v>226</v>
      </c>
      <c r="CM1054" s="4">
        <v>9</v>
      </c>
      <c r="CN1054" s="8">
        <v>417.15</v>
      </c>
      <c r="CO1054" s="4">
        <v>8</v>
      </c>
      <c r="CP1054" s="8">
        <v>370.8</v>
      </c>
      <c r="CQ1054" s="7">
        <v>0.125</v>
      </c>
      <c r="CR1054" s="7">
        <v>0.125</v>
      </c>
      <c r="CS1054" s="2" t="s">
        <v>239</v>
      </c>
      <c r="CT1054" s="2" t="s">
        <v>223</v>
      </c>
      <c r="CU1054" s="2" t="s">
        <v>1357</v>
      </c>
      <c r="CV1054" s="2" t="s">
        <v>5033</v>
      </c>
      <c r="CW1054" s="2" t="s">
        <v>238</v>
      </c>
      <c r="CX1054" s="2" t="s">
        <v>226</v>
      </c>
      <c r="CY1054" s="4">
        <v>10</v>
      </c>
      <c r="CZ1054" s="8">
        <v>441</v>
      </c>
      <c r="DA1054" s="4">
        <v>14</v>
      </c>
      <c r="DB1054" s="8">
        <v>617.4</v>
      </c>
      <c r="DC1054" s="7">
        <v>-0.2857</v>
      </c>
      <c r="DD1054" s="7">
        <v>-0.2857</v>
      </c>
      <c r="DE1054" s="2" t="s">
        <v>239</v>
      </c>
      <c r="DF1054" s="2" t="s">
        <v>223</v>
      </c>
      <c r="DG1054" s="2" t="s">
        <v>1360</v>
      </c>
      <c r="DH1054" s="2" t="s">
        <v>4333</v>
      </c>
      <c r="DI1054" s="2" t="s">
        <v>238</v>
      </c>
      <c r="DJ1054" s="2" t="s">
        <v>226</v>
      </c>
      <c r="DK1054" s="4">
        <v>6</v>
      </c>
      <c r="DL1054" s="8">
        <v>251.98</v>
      </c>
      <c r="DM1054" s="4">
        <v>4</v>
      </c>
      <c r="DN1054" s="8">
        <v>168.01</v>
      </c>
      <c r="DO1054" s="7">
        <v>0.5</v>
      </c>
      <c r="DP1054" s="7">
        <v>0.4998</v>
      </c>
      <c r="DQ1054" s="2" t="s">
        <v>239</v>
      </c>
      <c r="DR1054" s="2" t="s">
        <v>223</v>
      </c>
      <c r="DS1054" s="2" t="s">
        <v>1357</v>
      </c>
      <c r="DT1054" s="2" t="s">
        <v>2196</v>
      </c>
      <c r="DU1054" s="2" t="s">
        <v>238</v>
      </c>
      <c r="DV1054" s="2" t="s">
        <v>226</v>
      </c>
      <c r="DW1054" s="4">
        <v>2</v>
      </c>
      <c r="DX1054" s="8">
        <v>85.86</v>
      </c>
      <c r="DY1054" s="4">
        <v>6</v>
      </c>
      <c r="DZ1054" s="8">
        <v>257.58</v>
      </c>
      <c r="EA1054" s="7">
        <v>-0.6667</v>
      </c>
      <c r="EB1054" s="7">
        <v>-0.6667</v>
      </c>
      <c r="EC1054" s="2" t="s">
        <v>239</v>
      </c>
      <c r="ED1054" s="2" t="s">
        <v>223</v>
      </c>
      <c r="EE1054" s="2" t="s">
        <v>1357</v>
      </c>
      <c r="EF1054" s="2" t="s">
        <v>4720</v>
      </c>
      <c r="EG1054" s="2" t="s">
        <v>238</v>
      </c>
      <c r="EH1054" s="2" t="s">
        <v>226</v>
      </c>
      <c r="EI1054" s="4">
        <v>4</v>
      </c>
      <c r="EJ1054" s="8">
        <v>174.96</v>
      </c>
      <c r="EK1054" s="4">
        <v>5</v>
      </c>
      <c r="EL1054" s="8">
        <v>218.7</v>
      </c>
      <c r="EM1054" s="7">
        <v>-0.2</v>
      </c>
      <c r="EN1054" s="7">
        <v>-0.2</v>
      </c>
      <c r="EO1054" s="2" t="s">
        <v>239</v>
      </c>
      <c r="EP1054" s="2" t="s">
        <v>223</v>
      </c>
      <c r="EQ1054" s="2" t="s">
        <v>1357</v>
      </c>
      <c r="ER1054" s="2" t="s">
        <v>1701</v>
      </c>
      <c r="ES1054" s="2" t="s">
        <v>238</v>
      </c>
      <c r="ET1054" s="2" t="s">
        <v>226</v>
      </c>
      <c r="EU1054" s="4">
        <v>2</v>
      </c>
      <c r="EV1054" s="8">
        <v>103.69</v>
      </c>
      <c r="EW1054" s="4">
        <v>2</v>
      </c>
      <c r="EX1054" s="8">
        <v>88.82</v>
      </c>
      <c r="EY1054" s="7"/>
      <c r="EZ1054" s="7">
        <v>0.1674</v>
      </c>
      <c r="FA1054" s="2" t="s">
        <v>239</v>
      </c>
      <c r="FB1054" s="2" t="s">
        <v>223</v>
      </c>
      <c r="FC1054" s="2" t="s">
        <v>1357</v>
      </c>
      <c r="FD1054" s="2" t="s">
        <v>1662</v>
      </c>
      <c r="FE1054" s="2" t="s">
        <v>238</v>
      </c>
      <c r="FF1054" s="2" t="s">
        <v>226</v>
      </c>
      <c r="FG1054" s="4"/>
      <c r="FH1054" s="8"/>
      <c r="FI1054" s="4"/>
      <c r="FJ1054" s="8"/>
      <c r="FK1054" s="7"/>
      <c r="FL1054" s="7"/>
      <c r="FM1054" s="2" t="s">
        <v>239</v>
      </c>
      <c r="FN1054" s="2" t="s">
        <v>223</v>
      </c>
      <c r="FO1054" s="2" t="s">
        <v>1357</v>
      </c>
      <c r="FP1054" s="2" t="s">
        <v>1486</v>
      </c>
      <c r="FQ1054" s="2" t="s">
        <v>238</v>
      </c>
      <c r="FR1054" s="2" t="s">
        <v>226</v>
      </c>
      <c r="FS1054" s="4"/>
      <c r="FT1054" s="8"/>
      <c r="FU1054" s="4"/>
      <c r="FV1054" s="8"/>
      <c r="FW1054" s="7"/>
      <c r="FX1054" s="7"/>
      <c r="FY1054" s="2" t="s">
        <v>239</v>
      </c>
      <c r="FZ1054" s="2" t="s">
        <v>223</v>
      </c>
      <c r="GA1054" s="2" t="s">
        <v>661</v>
      </c>
      <c r="GB1054" s="2" t="s">
        <v>226</v>
      </c>
      <c r="GC1054" s="2" t="s">
        <v>238</v>
      </c>
      <c r="GD1054" s="2" t="s">
        <v>226</v>
      </c>
      <c r="GE1054" s="4"/>
      <c r="GF1054" s="8"/>
      <c r="GG1054" s="4">
        <v>1</v>
      </c>
      <c r="GH1054" s="8">
        <v>46.64</v>
      </c>
      <c r="GI1054" s="7">
        <v>-1</v>
      </c>
      <c r="GJ1054" s="7">
        <v>-1</v>
      </c>
      <c r="GK1054" s="2" t="s">
        <v>1002</v>
      </c>
      <c r="GL1054" s="2" t="s">
        <v>237</v>
      </c>
      <c r="GM1054" s="2" t="s">
        <v>2252</v>
      </c>
      <c r="GN1054" s="2" t="s">
        <v>2384</v>
      </c>
      <c r="GO1054" s="2" t="s">
        <v>238</v>
      </c>
      <c r="GP1054" s="2" t="s">
        <v>226</v>
      </c>
      <c r="GQ1054" s="4">
        <v>1</v>
      </c>
      <c r="GR1054" s="8">
        <v>46.64</v>
      </c>
      <c r="GS1054" s="4">
        <v>5</v>
      </c>
      <c r="GT1054" s="8">
        <v>233.2</v>
      </c>
      <c r="GU1054" s="7">
        <v>-0.8</v>
      </c>
      <c r="GV1054" s="7">
        <v>-0.8</v>
      </c>
      <c r="GW1054" s="2" t="s">
        <v>239</v>
      </c>
      <c r="GX1054" s="2" t="s">
        <v>223</v>
      </c>
      <c r="GY1054" s="2" t="s">
        <v>1942</v>
      </c>
      <c r="GZ1054" s="2" t="s">
        <v>3841</v>
      </c>
      <c r="HA1054" s="2" t="s">
        <v>238</v>
      </c>
      <c r="HB1054" s="2" t="s">
        <v>226</v>
      </c>
      <c r="HC1054" s="4">
        <v>2</v>
      </c>
      <c r="HD1054" s="8">
        <v>93.28</v>
      </c>
      <c r="HE1054" s="4">
        <v>5</v>
      </c>
      <c r="HF1054" s="8">
        <v>233.2</v>
      </c>
      <c r="HG1054" s="7">
        <v>-0.6</v>
      </c>
      <c r="HH1054" s="7">
        <v>-0.6</v>
      </c>
      <c r="HI1054" s="2" t="s">
        <v>239</v>
      </c>
      <c r="HJ1054" s="2" t="s">
        <v>223</v>
      </c>
      <c r="HK1054" s="2" t="s">
        <v>551</v>
      </c>
      <c r="HL1054" s="2" t="s">
        <v>396</v>
      </c>
      <c r="HM1054" s="2" t="s">
        <v>238</v>
      </c>
      <c r="HN1054" s="2" t="s">
        <v>226</v>
      </c>
      <c r="HO1054" s="4"/>
      <c r="HP1054" s="8"/>
      <c r="HQ1054" s="4"/>
      <c r="HR1054" s="8"/>
      <c r="HS1054" s="7"/>
      <c r="HT1054" s="7"/>
      <c r="HU1054" s="2" t="s">
        <v>239</v>
      </c>
      <c r="HV1054" s="2" t="s">
        <v>237</v>
      </c>
      <c r="HW1054" s="2" t="s">
        <v>1493</v>
      </c>
      <c r="HX1054" s="2" t="s">
        <v>1698</v>
      </c>
      <c r="HY1054" s="2" t="s">
        <v>238</v>
      </c>
      <c r="HZ1054" s="2" t="s">
        <v>291</v>
      </c>
      <c r="IA1054" s="4"/>
      <c r="IB1054" s="8"/>
      <c r="IC1054" s="4"/>
      <c r="ID1054" s="8"/>
      <c r="IE1054" s="7"/>
      <c r="IF1054" s="7"/>
      <c r="IG1054" s="2" t="s">
        <v>252</v>
      </c>
      <c r="IH1054" s="2" t="s">
        <v>223</v>
      </c>
      <c r="II1054" s="2" t="s">
        <v>226</v>
      </c>
      <c r="IJ1054" s="2" t="s">
        <v>226</v>
      </c>
      <c r="IK1054" s="2" t="s">
        <v>238</v>
      </c>
      <c r="IL1054" s="2" t="s">
        <v>226</v>
      </c>
      <c r="IM1054" s="4"/>
      <c r="IN1054" s="8"/>
      <c r="IO1054" s="4"/>
      <c r="IP1054" s="8"/>
      <c r="IQ1054" s="7"/>
      <c r="IR1054" s="7"/>
      <c r="IS1054" s="2" t="s">
        <v>226</v>
      </c>
      <c r="IT1054" s="2" t="s">
        <v>226</v>
      </c>
      <c r="IU1054" s="2" t="s">
        <v>226</v>
      </c>
      <c r="IV1054" s="2" t="s">
        <v>226</v>
      </c>
      <c r="IW1054" s="2" t="s">
        <v>226</v>
      </c>
      <c r="IX1054" s="2" t="s">
        <v>226</v>
      </c>
      <c r="IY1054" s="4"/>
      <c r="IZ1054" s="8"/>
      <c r="JA1054" s="4"/>
      <c r="JB1054" s="8"/>
      <c r="JC1054" s="7"/>
      <c r="JD1054" s="7"/>
      <c r="JE1054" s="2" t="s">
        <v>448</v>
      </c>
      <c r="JF1054" s="2" t="s">
        <v>223</v>
      </c>
      <c r="JG1054" s="2" t="s">
        <v>226</v>
      </c>
      <c r="JH1054" s="2" t="s">
        <v>226</v>
      </c>
      <c r="JI1054" s="2" t="s">
        <v>238</v>
      </c>
      <c r="JJ1054" s="2" t="s">
        <v>226</v>
      </c>
      <c r="JK1054" s="4"/>
      <c r="JL1054" s="8"/>
      <c r="JM1054" s="4"/>
      <c r="JN1054" s="8"/>
      <c r="JO1054" s="7"/>
      <c r="JP1054" s="7"/>
      <c r="JQ1054" s="2" t="s">
        <v>252</v>
      </c>
      <c r="JR1054" s="2" t="s">
        <v>223</v>
      </c>
      <c r="JS1054" s="2" t="s">
        <v>226</v>
      </c>
      <c r="JT1054" s="2" t="s">
        <v>226</v>
      </c>
      <c r="JU1054" s="2" t="s">
        <v>238</v>
      </c>
      <c r="JV1054" s="2" t="s">
        <v>226</v>
      </c>
      <c r="JW1054" s="4">
        <v>2</v>
      </c>
      <c r="JX1054" s="8">
        <v>97.72</v>
      </c>
      <c r="JY1054" s="4"/>
      <c r="JZ1054" s="8"/>
      <c r="KA1054" s="7"/>
      <c r="KB1054" s="7"/>
      <c r="KC1054" s="2" t="s">
        <v>239</v>
      </c>
      <c r="KD1054" s="2" t="s">
        <v>223</v>
      </c>
      <c r="KE1054" s="2" t="s">
        <v>1387</v>
      </c>
      <c r="KF1054" s="2" t="s">
        <v>2326</v>
      </c>
      <c r="KG1054" s="2" t="s">
        <v>238</v>
      </c>
      <c r="KH1054" s="2" t="s">
        <v>226</v>
      </c>
      <c r="KI1054" s="4"/>
      <c r="KJ1054" s="8"/>
      <c r="KK1054" s="4"/>
      <c r="KL1054" s="8"/>
      <c r="KM1054" s="7"/>
      <c r="KN1054" s="7"/>
      <c r="KO1054" s="2" t="s">
        <v>337</v>
      </c>
      <c r="KP1054" s="2" t="s">
        <v>223</v>
      </c>
      <c r="KQ1054" s="2" t="s">
        <v>226</v>
      </c>
      <c r="KR1054" s="2" t="s">
        <v>226</v>
      </c>
      <c r="KS1054" s="2" t="s">
        <v>238</v>
      </c>
      <c r="KT1054" s="2" t="s">
        <v>226</v>
      </c>
      <c r="KU1054" s="4">
        <v>1</v>
      </c>
      <c r="KV1054" s="8">
        <v>44.42</v>
      </c>
      <c r="KW1054" s="4"/>
      <c r="KX1054" s="8"/>
      <c r="KY1054" s="7"/>
      <c r="KZ1054" s="7"/>
      <c r="LA1054" s="2" t="s">
        <v>239</v>
      </c>
      <c r="LB1054" s="2" t="s">
        <v>223</v>
      </c>
      <c r="LC1054" s="2" t="s">
        <v>1538</v>
      </c>
      <c r="LD1054" s="2" t="s">
        <v>1737</v>
      </c>
      <c r="LE1054" s="2" t="s">
        <v>238</v>
      </c>
      <c r="LF1054" s="2" t="s">
        <v>226</v>
      </c>
      <c r="LG1054" s="4"/>
      <c r="LH1054" s="8"/>
      <c r="LI1054" s="4">
        <v>1</v>
      </c>
      <c r="LJ1054" s="8">
        <v>44.42</v>
      </c>
      <c r="LK1054" s="7">
        <v>-1</v>
      </c>
      <c r="LL1054" s="7">
        <v>-1</v>
      </c>
      <c r="LM1054" s="2" t="s">
        <v>239</v>
      </c>
      <c r="LN1054" s="2" t="s">
        <v>223</v>
      </c>
      <c r="LO1054" s="2" t="s">
        <v>321</v>
      </c>
      <c r="LP1054" s="2" t="s">
        <v>1422</v>
      </c>
      <c r="LQ1054" s="2" t="s">
        <v>238</v>
      </c>
      <c r="LR1054" s="2" t="s">
        <v>226</v>
      </c>
      <c r="LS1054" s="4"/>
      <c r="LT1054" s="8"/>
      <c r="LU1054" s="4"/>
      <c r="LV1054" s="8"/>
      <c r="LW1054" s="7"/>
      <c r="LX1054" s="7"/>
      <c r="LY1054" s="2" t="s">
        <v>226</v>
      </c>
      <c r="LZ1054" s="2" t="s">
        <v>226</v>
      </c>
      <c r="MA1054" s="2" t="s">
        <v>226</v>
      </c>
      <c r="MB1054" s="2" t="s">
        <v>226</v>
      </c>
      <c r="MC1054" s="2" t="s">
        <v>226</v>
      </c>
      <c r="MD1054" s="2" t="s">
        <v>226</v>
      </c>
      <c r="ME1054" s="4"/>
      <c r="MF1054" s="8"/>
      <c r="MG1054" s="4"/>
      <c r="MH1054" s="8"/>
      <c r="MI1054" s="7"/>
      <c r="MJ1054" s="7"/>
      <c r="MK1054" s="2" t="s">
        <v>226</v>
      </c>
      <c r="ML1054" s="2" t="s">
        <v>226</v>
      </c>
      <c r="MM1054" s="2" t="s">
        <v>226</v>
      </c>
      <c r="MN1054" s="2" t="s">
        <v>226</v>
      </c>
      <c r="MO1054" s="2" t="s">
        <v>226</v>
      </c>
      <c r="MP1054" s="2" t="s">
        <v>226</v>
      </c>
      <c r="MQ1054" s="4"/>
      <c r="MR1054" s="8"/>
      <c r="MS1054" s="4"/>
      <c r="MT1054" s="8"/>
      <c r="MU1054" s="7"/>
      <c r="MV1054" s="7"/>
      <c r="MW1054" s="2" t="s">
        <v>239</v>
      </c>
      <c r="MX1054" s="2" t="s">
        <v>223</v>
      </c>
      <c r="MY1054" s="2" t="s">
        <v>1634</v>
      </c>
      <c r="MZ1054" s="2" t="s">
        <v>838</v>
      </c>
      <c r="NA1054" s="2" t="s">
        <v>238</v>
      </c>
      <c r="NB1054" s="2" t="s">
        <v>226</v>
      </c>
      <c r="NC1054" s="4"/>
      <c r="ND1054" s="8"/>
      <c r="NE1054" s="4"/>
      <c r="NF1054" s="8"/>
      <c r="NG1054" s="7"/>
      <c r="NH1054" s="7"/>
      <c r="NI1054" s="2" t="s">
        <v>239</v>
      </c>
      <c r="NJ1054" s="2" t="s">
        <v>261</v>
      </c>
      <c r="NK1054" s="2" t="s">
        <v>1375</v>
      </c>
      <c r="NL1054" s="2" t="s">
        <v>2002</v>
      </c>
      <c r="NM1054" s="2" t="s">
        <v>238</v>
      </c>
      <c r="NN1054" s="2" t="s">
        <v>226</v>
      </c>
      <c r="NO1054" s="4"/>
      <c r="NP1054" s="8"/>
      <c r="NQ1054" s="4">
        <v>3</v>
      </c>
      <c r="NR1054" s="8">
        <v>133.26</v>
      </c>
      <c r="NS1054" s="7">
        <v>-1</v>
      </c>
      <c r="NT1054" s="7">
        <v>-1</v>
      </c>
      <c r="NU1054" s="2" t="s">
        <v>239</v>
      </c>
      <c r="NV1054" s="2" t="s">
        <v>237</v>
      </c>
      <c r="NW1054" s="2" t="s">
        <v>1228</v>
      </c>
      <c r="NX1054" s="2" t="s">
        <v>2350</v>
      </c>
      <c r="NY1054" s="2" t="s">
        <v>238</v>
      </c>
      <c r="NZ1054" s="2" t="s">
        <v>226</v>
      </c>
      <c r="OA1054" s="4"/>
      <c r="OB1054" s="8"/>
      <c r="OC1054" s="4"/>
      <c r="OD1054" s="8"/>
      <c r="OE1054" s="7"/>
      <c r="OF1054" s="7"/>
      <c r="OG1054" s="2" t="s">
        <v>239</v>
      </c>
      <c r="OH1054" s="2" t="s">
        <v>237</v>
      </c>
      <c r="OI1054" s="2" t="s">
        <v>813</v>
      </c>
      <c r="OJ1054" s="2" t="s">
        <v>686</v>
      </c>
      <c r="OK1054" s="2" t="s">
        <v>238</v>
      </c>
      <c r="OL1054" s="2" t="s">
        <v>226</v>
      </c>
      <c r="OM1054" s="4"/>
      <c r="ON1054" s="8"/>
      <c r="OO1054" s="4"/>
      <c r="OP1054" s="8"/>
      <c r="OQ1054" s="7"/>
      <c r="OR1054" s="7"/>
      <c r="OS1054" s="2" t="s">
        <v>236</v>
      </c>
      <c r="OT1054" s="2" t="s">
        <v>223</v>
      </c>
      <c r="OU1054" s="2" t="s">
        <v>226</v>
      </c>
      <c r="OV1054" s="2" t="s">
        <v>226</v>
      </c>
      <c r="OW1054" s="2" t="s">
        <v>238</v>
      </c>
      <c r="OX1054" s="2" t="s">
        <v>226</v>
      </c>
      <c r="OY1054" s="4"/>
      <c r="OZ1054" s="8"/>
      <c r="PA1054" s="4"/>
      <c r="PB1054" s="8"/>
      <c r="PC1054" s="7"/>
      <c r="PD1054" s="7"/>
      <c r="PE1054" s="2" t="s">
        <v>236</v>
      </c>
      <c r="PF1054" s="2" t="s">
        <v>223</v>
      </c>
      <c r="PG1054" s="2" t="s">
        <v>226</v>
      </c>
      <c r="PH1054" s="2" t="s">
        <v>226</v>
      </c>
      <c r="PI1054" s="2" t="s">
        <v>238</v>
      </c>
      <c r="PJ1054" s="2" t="s">
        <v>226</v>
      </c>
      <c r="PK1054" s="4"/>
      <c r="PL1054" s="8"/>
      <c r="PM1054" s="4"/>
      <c r="PN1054" s="8"/>
      <c r="PO1054" s="7"/>
      <c r="PP1054" s="7"/>
      <c r="PQ1054" s="2" t="s">
        <v>226</v>
      </c>
      <c r="PR1054" s="2" t="s">
        <v>226</v>
      </c>
      <c r="PS1054" s="2" t="s">
        <v>226</v>
      </c>
      <c r="PT1054" s="2" t="s">
        <v>226</v>
      </c>
      <c r="PU1054" s="2" t="s">
        <v>226</v>
      </c>
      <c r="PV1054" s="2" t="s">
        <v>226</v>
      </c>
      <c r="PW1054" s="4"/>
      <c r="PX1054" s="8"/>
      <c r="PY1054" s="4"/>
      <c r="PZ1054" s="8"/>
      <c r="QA1054" s="7"/>
      <c r="QB1054" s="7"/>
      <c r="QC1054" s="2" t="s">
        <v>226</v>
      </c>
      <c r="QD1054" s="2" t="s">
        <v>226</v>
      </c>
      <c r="QE1054" s="2" t="s">
        <v>226</v>
      </c>
      <c r="QF1054" s="2" t="s">
        <v>226</v>
      </c>
      <c r="QG1054" s="2" t="s">
        <v>226</v>
      </c>
      <c r="QH1054" s="2" t="s">
        <v>226</v>
      </c>
      <c r="QI1054" s="4"/>
      <c r="QJ1054" s="8"/>
      <c r="QK1054" s="4"/>
      <c r="QL1054" s="8"/>
      <c r="QM1054" s="7"/>
      <c r="QN1054" s="7"/>
      <c r="QO1054" s="2" t="s">
        <v>239</v>
      </c>
      <c r="QP1054" s="2" t="s">
        <v>237</v>
      </c>
      <c r="QQ1054" s="2" t="s">
        <v>1068</v>
      </c>
      <c r="QR1054" s="2" t="s">
        <v>2344</v>
      </c>
      <c r="QS1054" s="2" t="s">
        <v>238</v>
      </c>
      <c r="QT1054" s="2" t="s">
        <v>226</v>
      </c>
      <c r="QU1054" s="4"/>
      <c r="QV1054" s="8"/>
      <c r="QW1054" s="4"/>
      <c r="QX1054" s="8"/>
      <c r="QY1054" s="7"/>
      <c r="QZ1054" s="7"/>
      <c r="RA1054" s="2" t="s">
        <v>266</v>
      </c>
      <c r="RB1054" s="2" t="s">
        <v>223</v>
      </c>
      <c r="RC1054" s="2" t="s">
        <v>226</v>
      </c>
      <c r="RD1054" s="2" t="s">
        <v>226</v>
      </c>
      <c r="RE1054" s="2" t="s">
        <v>238</v>
      </c>
      <c r="RF1054" s="2" t="s">
        <v>226</v>
      </c>
      <c r="RG1054" s="4"/>
      <c r="RH1054" s="8"/>
      <c r="RI1054" s="4"/>
      <c r="RJ1054" s="8"/>
      <c r="RK1054" s="7"/>
      <c r="RL1054" s="7"/>
      <c r="RM1054" s="2" t="s">
        <v>226</v>
      </c>
      <c r="RN1054" s="2" t="s">
        <v>226</v>
      </c>
      <c r="RO1054" s="2" t="s">
        <v>226</v>
      </c>
      <c r="RP1054" s="2" t="s">
        <v>226</v>
      </c>
      <c r="RQ1054" s="2" t="s">
        <v>226</v>
      </c>
      <c r="RR1054" s="2" t="s">
        <v>226</v>
      </c>
      <c r="RS1054" s="4"/>
      <c r="RT1054" s="8"/>
      <c r="RU1054" s="4"/>
      <c r="RV1054" s="8"/>
      <c r="RW1054" s="7"/>
      <c r="RX1054" s="7"/>
      <c r="RY1054" s="2" t="s">
        <v>239</v>
      </c>
      <c r="RZ1054" s="2" t="s">
        <v>237</v>
      </c>
      <c r="SA1054" s="2" t="s">
        <v>4019</v>
      </c>
      <c r="SB1054" s="2" t="s">
        <v>1813</v>
      </c>
      <c r="SC1054" s="2" t="s">
        <v>238</v>
      </c>
      <c r="SD1054" s="2" t="s">
        <v>226</v>
      </c>
      <c r="SE1054" s="4">
        <v>31</v>
      </c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>
        <v>100</v>
      </c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>
        <v>150</v>
      </c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>
        <v>150</v>
      </c>
      <c r="VG1054" s="4"/>
      <c r="VH1054" s="4"/>
      <c r="VI1054" s="4"/>
      <c r="VJ1054" s="4"/>
      <c r="VK1054" s="4"/>
      <c r="VL1054" s="4"/>
      <c r="VM1054" s="4"/>
      <c r="VN1054" s="4"/>
      <c r="VO1054" s="4"/>
      <c r="VP1054" s="4"/>
      <c r="VQ1054" s="4"/>
    </row>
    <row r="1055">
      <c r="A1055" s="2" t="s">
        <v>5925</v>
      </c>
      <c r="B1055" s="2" t="s">
        <v>577</v>
      </c>
      <c r="C1055" s="2" t="s">
        <v>5819</v>
      </c>
      <c r="D1055" s="2" t="s">
        <v>215</v>
      </c>
      <c r="E1055" s="2" t="s">
        <v>432</v>
      </c>
      <c r="F1055" s="2" t="s">
        <v>5918</v>
      </c>
      <c r="G1055" s="2" t="s">
        <v>5919</v>
      </c>
      <c r="H1055" s="2" t="s">
        <v>5920</v>
      </c>
      <c r="I1055" s="2" t="s">
        <v>5921</v>
      </c>
      <c r="J1055" s="2" t="s">
        <v>451</v>
      </c>
      <c r="K1055" s="2" t="s">
        <v>468</v>
      </c>
      <c r="L1055" s="3">
        <v>47</v>
      </c>
      <c r="M1055" s="3">
        <v>49.35</v>
      </c>
      <c r="N1055" s="3">
        <v>99.99</v>
      </c>
      <c r="O1055" s="2" t="s">
        <v>223</v>
      </c>
      <c r="P1055" s="2" t="s">
        <v>796</v>
      </c>
      <c r="Q1055" s="2" t="s">
        <v>225</v>
      </c>
      <c r="R1055" s="2" t="s">
        <v>226</v>
      </c>
      <c r="S1055" s="2" t="s">
        <v>5922</v>
      </c>
      <c r="T1055" s="2" t="s">
        <v>969</v>
      </c>
      <c r="U1055" s="2" t="s">
        <v>3305</v>
      </c>
      <c r="V1055" s="2" t="s">
        <v>2079</v>
      </c>
      <c r="W1055" s="2" t="s">
        <v>231</v>
      </c>
      <c r="X1055" s="2" t="s">
        <v>226</v>
      </c>
      <c r="Y1055" s="2" t="s">
        <v>1353</v>
      </c>
      <c r="Z1055" s="4">
        <v>30</v>
      </c>
      <c r="AA1055" s="4">
        <f>=ROUNDDOWN(3.33333333333333,0)</f>
      </c>
      <c r="AB1055" s="5">
        <v>9</v>
      </c>
      <c r="AC1055" s="2" t="s">
        <v>589</v>
      </c>
      <c r="AD1055" s="4">
        <v>80</v>
      </c>
      <c r="AE1055" s="4">
        <v>260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226</v>
      </c>
      <c r="AM1055" s="4"/>
      <c r="AN1055" s="4"/>
      <c r="AO1055" s="7">
        <v>0</v>
      </c>
      <c r="AP1055" s="4">
        <v>75</v>
      </c>
      <c r="AQ1055" s="8">
        <v>3686.57</v>
      </c>
      <c r="AR1055" s="4">
        <v>85</v>
      </c>
      <c r="AS1055" s="8">
        <v>4141.59</v>
      </c>
      <c r="AT1055" s="7">
        <v>-0.1176</v>
      </c>
      <c r="AU1055" s="7">
        <v>-0.1099</v>
      </c>
      <c r="AV1055" s="4" t="s">
        <v>226</v>
      </c>
      <c r="AW1055" s="8" t="s">
        <v>226</v>
      </c>
      <c r="AX1055" s="4" t="s">
        <v>226</v>
      </c>
      <c r="AY1055" s="8" t="s">
        <v>226</v>
      </c>
      <c r="AZ1055" s="7" t="s">
        <v>226</v>
      </c>
      <c r="BA1055" s="7" t="s">
        <v>226</v>
      </c>
      <c r="BB1055" s="7">
        <v>0.4124</v>
      </c>
      <c r="BC1055" s="4" t="s">
        <v>226</v>
      </c>
      <c r="BD1055" s="8" t="s">
        <v>226</v>
      </c>
      <c r="BE1055" s="4" t="s">
        <v>226</v>
      </c>
      <c r="BF1055" s="8" t="s">
        <v>226</v>
      </c>
      <c r="BG1055" s="7" t="s">
        <v>226</v>
      </c>
      <c r="BH1055" s="7" t="s">
        <v>226</v>
      </c>
      <c r="BI1055" s="7" t="s">
        <v>226</v>
      </c>
      <c r="BJ1055" s="4">
        <v>75</v>
      </c>
      <c r="BK1055" s="8">
        <v>3686.57</v>
      </c>
      <c r="BL1055" s="2" t="s">
        <v>5926</v>
      </c>
      <c r="BM1055" s="7">
        <v>1</v>
      </c>
      <c r="BN1055" s="7">
        <v>1</v>
      </c>
      <c r="BO1055" s="4">
        <v>26</v>
      </c>
      <c r="BP1055" s="8">
        <v>1200.16</v>
      </c>
      <c r="BQ1055" s="4">
        <v>19</v>
      </c>
      <c r="BR1055" s="8">
        <v>877.04</v>
      </c>
      <c r="BS1055" s="7">
        <v>0.3684</v>
      </c>
      <c r="BT1055" s="7">
        <v>0.3684</v>
      </c>
      <c r="BU1055" s="2" t="s">
        <v>239</v>
      </c>
      <c r="BV1055" s="2" t="s">
        <v>223</v>
      </c>
      <c r="BW1055" s="2" t="s">
        <v>226</v>
      </c>
      <c r="BX1055" s="2" t="s">
        <v>1685</v>
      </c>
      <c r="BY1055" s="2" t="s">
        <v>238</v>
      </c>
      <c r="BZ1055" s="2" t="s">
        <v>226</v>
      </c>
      <c r="CA1055" s="4">
        <v>7</v>
      </c>
      <c r="CB1055" s="8">
        <v>340.83</v>
      </c>
      <c r="CC1055" s="4">
        <v>16</v>
      </c>
      <c r="CD1055" s="8">
        <v>779.04</v>
      </c>
      <c r="CE1055" s="7">
        <v>-0.5625</v>
      </c>
      <c r="CF1055" s="7">
        <v>-0.5625</v>
      </c>
      <c r="CG1055" s="2" t="s">
        <v>239</v>
      </c>
      <c r="CH1055" s="2" t="s">
        <v>223</v>
      </c>
      <c r="CI1055" s="2" t="s">
        <v>5924</v>
      </c>
      <c r="CJ1055" s="2" t="s">
        <v>1562</v>
      </c>
      <c r="CK1055" s="2" t="s">
        <v>238</v>
      </c>
      <c r="CL1055" s="2" t="s">
        <v>226</v>
      </c>
      <c r="CM1055" s="4">
        <v>9</v>
      </c>
      <c r="CN1055" s="8">
        <v>469.26</v>
      </c>
      <c r="CO1055" s="4">
        <v>9</v>
      </c>
      <c r="CP1055" s="8">
        <v>469.26</v>
      </c>
      <c r="CQ1055" s="7"/>
      <c r="CR1055" s="7"/>
      <c r="CS1055" s="2" t="s">
        <v>239</v>
      </c>
      <c r="CT1055" s="2" t="s">
        <v>223</v>
      </c>
      <c r="CU1055" s="2" t="s">
        <v>1357</v>
      </c>
      <c r="CV1055" s="2" t="s">
        <v>5033</v>
      </c>
      <c r="CW1055" s="2" t="s">
        <v>238</v>
      </c>
      <c r="CX1055" s="2" t="s">
        <v>226</v>
      </c>
      <c r="CY1055" s="4">
        <v>8</v>
      </c>
      <c r="CZ1055" s="8">
        <v>400</v>
      </c>
      <c r="DA1055" s="4">
        <v>18</v>
      </c>
      <c r="DB1055" s="8">
        <v>900</v>
      </c>
      <c r="DC1055" s="7">
        <v>-0.5556</v>
      </c>
      <c r="DD1055" s="7">
        <v>-0.5556</v>
      </c>
      <c r="DE1055" s="2" t="s">
        <v>239</v>
      </c>
      <c r="DF1055" s="2" t="s">
        <v>223</v>
      </c>
      <c r="DG1055" s="2" t="s">
        <v>1360</v>
      </c>
      <c r="DH1055" s="2" t="s">
        <v>4333</v>
      </c>
      <c r="DI1055" s="2" t="s">
        <v>238</v>
      </c>
      <c r="DJ1055" s="2" t="s">
        <v>226</v>
      </c>
      <c r="DK1055" s="4">
        <v>3</v>
      </c>
      <c r="DL1055" s="8">
        <v>147.3</v>
      </c>
      <c r="DM1055" s="4">
        <v>4</v>
      </c>
      <c r="DN1055" s="8">
        <v>166.96</v>
      </c>
      <c r="DO1055" s="7">
        <v>-0.25</v>
      </c>
      <c r="DP1055" s="7">
        <v>-0.1178</v>
      </c>
      <c r="DQ1055" s="2" t="s">
        <v>239</v>
      </c>
      <c r="DR1055" s="2" t="s">
        <v>223</v>
      </c>
      <c r="DS1055" s="2" t="s">
        <v>1357</v>
      </c>
      <c r="DT1055" s="2" t="s">
        <v>2193</v>
      </c>
      <c r="DU1055" s="2" t="s">
        <v>238</v>
      </c>
      <c r="DV1055" s="2" t="s">
        <v>226</v>
      </c>
      <c r="DW1055" s="4">
        <v>4</v>
      </c>
      <c r="DX1055" s="8">
        <v>193.2</v>
      </c>
      <c r="DY1055" s="4">
        <v>2</v>
      </c>
      <c r="DZ1055" s="8">
        <v>96.6</v>
      </c>
      <c r="EA1055" s="7">
        <v>1</v>
      </c>
      <c r="EB1055" s="7">
        <v>1</v>
      </c>
      <c r="EC1055" s="2" t="s">
        <v>239</v>
      </c>
      <c r="ED1055" s="2" t="s">
        <v>223</v>
      </c>
      <c r="EE1055" s="2" t="s">
        <v>1357</v>
      </c>
      <c r="EF1055" s="2" t="s">
        <v>2503</v>
      </c>
      <c r="EG1055" s="2" t="s">
        <v>238</v>
      </c>
      <c r="EH1055" s="2" t="s">
        <v>226</v>
      </c>
      <c r="EI1055" s="4">
        <v>7</v>
      </c>
      <c r="EJ1055" s="8">
        <v>344.4</v>
      </c>
      <c r="EK1055" s="4">
        <v>6</v>
      </c>
      <c r="EL1055" s="8">
        <v>295.2</v>
      </c>
      <c r="EM1055" s="7">
        <v>0.1667</v>
      </c>
      <c r="EN1055" s="7">
        <v>0.1667</v>
      </c>
      <c r="EO1055" s="2" t="s">
        <v>239</v>
      </c>
      <c r="EP1055" s="2" t="s">
        <v>223</v>
      </c>
      <c r="EQ1055" s="2" t="s">
        <v>1357</v>
      </c>
      <c r="ER1055" s="2" t="s">
        <v>1477</v>
      </c>
      <c r="ES1055" s="2" t="s">
        <v>238</v>
      </c>
      <c r="ET1055" s="2" t="s">
        <v>226</v>
      </c>
      <c r="EU1055" s="4">
        <v>1</v>
      </c>
      <c r="EV1055" s="8">
        <v>49.34</v>
      </c>
      <c r="EW1055" s="4">
        <v>2</v>
      </c>
      <c r="EX1055" s="8">
        <v>98.68</v>
      </c>
      <c r="EY1055" s="7">
        <v>-0.5</v>
      </c>
      <c r="EZ1055" s="7">
        <v>-0.5</v>
      </c>
      <c r="FA1055" s="2" t="s">
        <v>239</v>
      </c>
      <c r="FB1055" s="2" t="s">
        <v>223</v>
      </c>
      <c r="FC1055" s="2" t="s">
        <v>1357</v>
      </c>
      <c r="FD1055" s="2" t="s">
        <v>2342</v>
      </c>
      <c r="FE1055" s="2" t="s">
        <v>238</v>
      </c>
      <c r="FF1055" s="2" t="s">
        <v>226</v>
      </c>
      <c r="FG1055" s="4">
        <v>2</v>
      </c>
      <c r="FH1055" s="8">
        <v>159.98</v>
      </c>
      <c r="FI1055" s="4"/>
      <c r="FJ1055" s="8"/>
      <c r="FK1055" s="7"/>
      <c r="FL1055" s="7"/>
      <c r="FM1055" s="2" t="s">
        <v>239</v>
      </c>
      <c r="FN1055" s="2" t="s">
        <v>223</v>
      </c>
      <c r="FO1055" s="2" t="s">
        <v>1357</v>
      </c>
      <c r="FP1055" s="2" t="s">
        <v>5927</v>
      </c>
      <c r="FQ1055" s="2" t="s">
        <v>238</v>
      </c>
      <c r="FR1055" s="2" t="s">
        <v>226</v>
      </c>
      <c r="FS1055" s="4">
        <v>1</v>
      </c>
      <c r="FT1055" s="8">
        <v>19.36</v>
      </c>
      <c r="FU1055" s="4"/>
      <c r="FV1055" s="8"/>
      <c r="FW1055" s="7"/>
      <c r="FX1055" s="7"/>
      <c r="FY1055" s="2" t="s">
        <v>239</v>
      </c>
      <c r="FZ1055" s="2" t="s">
        <v>223</v>
      </c>
      <c r="GA1055" s="2" t="s">
        <v>661</v>
      </c>
      <c r="GB1055" s="2" t="s">
        <v>1328</v>
      </c>
      <c r="GC1055" s="2" t="s">
        <v>238</v>
      </c>
      <c r="GD1055" s="2" t="s">
        <v>226</v>
      </c>
      <c r="GE1055" s="4"/>
      <c r="GF1055" s="8"/>
      <c r="GG1055" s="4">
        <v>1</v>
      </c>
      <c r="GH1055" s="8">
        <v>51.82</v>
      </c>
      <c r="GI1055" s="7">
        <v>-1</v>
      </c>
      <c r="GJ1055" s="7">
        <v>-1</v>
      </c>
      <c r="GK1055" s="2" t="s">
        <v>1002</v>
      </c>
      <c r="GL1055" s="2" t="s">
        <v>237</v>
      </c>
      <c r="GM1055" s="2" t="s">
        <v>2252</v>
      </c>
      <c r="GN1055" s="2" t="s">
        <v>5126</v>
      </c>
      <c r="GO1055" s="2" t="s">
        <v>238</v>
      </c>
      <c r="GP1055" s="2" t="s">
        <v>226</v>
      </c>
      <c r="GQ1055" s="4">
        <v>7</v>
      </c>
      <c r="GR1055" s="8">
        <v>362.74</v>
      </c>
      <c r="GS1055" s="4">
        <v>1</v>
      </c>
      <c r="GT1055" s="8">
        <v>51.82</v>
      </c>
      <c r="GU1055" s="7">
        <v>6</v>
      </c>
      <c r="GV1055" s="7">
        <v>6</v>
      </c>
      <c r="GW1055" s="2" t="s">
        <v>239</v>
      </c>
      <c r="GX1055" s="2" t="s">
        <v>223</v>
      </c>
      <c r="GY1055" s="2" t="s">
        <v>1942</v>
      </c>
      <c r="GZ1055" s="2" t="s">
        <v>1943</v>
      </c>
      <c r="HA1055" s="2" t="s">
        <v>238</v>
      </c>
      <c r="HB1055" s="2" t="s">
        <v>226</v>
      </c>
      <c r="HC1055" s="4"/>
      <c r="HD1055" s="8"/>
      <c r="HE1055" s="4">
        <v>1</v>
      </c>
      <c r="HF1055" s="8">
        <v>51.82</v>
      </c>
      <c r="HG1055" s="7">
        <v>-1</v>
      </c>
      <c r="HH1055" s="7">
        <v>-1</v>
      </c>
      <c r="HI1055" s="2" t="s">
        <v>239</v>
      </c>
      <c r="HJ1055" s="2" t="s">
        <v>223</v>
      </c>
      <c r="HK1055" s="2" t="s">
        <v>551</v>
      </c>
      <c r="HL1055" s="2" t="s">
        <v>617</v>
      </c>
      <c r="HM1055" s="2" t="s">
        <v>238</v>
      </c>
      <c r="HN1055" s="2" t="s">
        <v>226</v>
      </c>
      <c r="HO1055" s="4"/>
      <c r="HP1055" s="8"/>
      <c r="HQ1055" s="4"/>
      <c r="HR1055" s="8"/>
      <c r="HS1055" s="7"/>
      <c r="HT1055" s="7"/>
      <c r="HU1055" s="2" t="s">
        <v>239</v>
      </c>
      <c r="HV1055" s="2" t="s">
        <v>237</v>
      </c>
      <c r="HW1055" s="2" t="s">
        <v>1493</v>
      </c>
      <c r="HX1055" s="2" t="s">
        <v>2490</v>
      </c>
      <c r="HY1055" s="2" t="s">
        <v>238</v>
      </c>
      <c r="HZ1055" s="2" t="s">
        <v>291</v>
      </c>
      <c r="IA1055" s="4"/>
      <c r="IB1055" s="8"/>
      <c r="IC1055" s="4"/>
      <c r="ID1055" s="8"/>
      <c r="IE1055" s="7"/>
      <c r="IF1055" s="7"/>
      <c r="IG1055" s="2" t="s">
        <v>252</v>
      </c>
      <c r="IH1055" s="2" t="s">
        <v>223</v>
      </c>
      <c r="II1055" s="2" t="s">
        <v>226</v>
      </c>
      <c r="IJ1055" s="2" t="s">
        <v>226</v>
      </c>
      <c r="IK1055" s="2" t="s">
        <v>238</v>
      </c>
      <c r="IL1055" s="2" t="s">
        <v>226</v>
      </c>
      <c r="IM1055" s="4"/>
      <c r="IN1055" s="8"/>
      <c r="IO1055" s="4"/>
      <c r="IP1055" s="8"/>
      <c r="IQ1055" s="7"/>
      <c r="IR1055" s="7"/>
      <c r="IS1055" s="2" t="s">
        <v>226</v>
      </c>
      <c r="IT1055" s="2" t="s">
        <v>226</v>
      </c>
      <c r="IU1055" s="2" t="s">
        <v>226</v>
      </c>
      <c r="IV1055" s="2" t="s">
        <v>226</v>
      </c>
      <c r="IW1055" s="2" t="s">
        <v>226</v>
      </c>
      <c r="IX1055" s="2" t="s">
        <v>226</v>
      </c>
      <c r="IY1055" s="4"/>
      <c r="IZ1055" s="8"/>
      <c r="JA1055" s="4"/>
      <c r="JB1055" s="8"/>
      <c r="JC1055" s="7"/>
      <c r="JD1055" s="7"/>
      <c r="JE1055" s="2" t="s">
        <v>448</v>
      </c>
      <c r="JF1055" s="2" t="s">
        <v>223</v>
      </c>
      <c r="JG1055" s="2" t="s">
        <v>226</v>
      </c>
      <c r="JH1055" s="2" t="s">
        <v>226</v>
      </c>
      <c r="JI1055" s="2" t="s">
        <v>238</v>
      </c>
      <c r="JJ1055" s="2" t="s">
        <v>226</v>
      </c>
      <c r="JK1055" s="4"/>
      <c r="JL1055" s="8"/>
      <c r="JM1055" s="4"/>
      <c r="JN1055" s="8"/>
      <c r="JO1055" s="7"/>
      <c r="JP1055" s="7"/>
      <c r="JQ1055" s="2" t="s">
        <v>252</v>
      </c>
      <c r="JR1055" s="2" t="s">
        <v>223</v>
      </c>
      <c r="JS1055" s="2" t="s">
        <v>226</v>
      </c>
      <c r="JT1055" s="2" t="s">
        <v>226</v>
      </c>
      <c r="JU1055" s="2" t="s">
        <v>238</v>
      </c>
      <c r="JV1055" s="2" t="s">
        <v>226</v>
      </c>
      <c r="JW1055" s="4"/>
      <c r="JX1055" s="8"/>
      <c r="JY1055" s="4">
        <v>1</v>
      </c>
      <c r="JZ1055" s="8">
        <v>54.29</v>
      </c>
      <c r="KA1055" s="7">
        <v>-1</v>
      </c>
      <c r="KB1055" s="7">
        <v>-1</v>
      </c>
      <c r="KC1055" s="2" t="s">
        <v>239</v>
      </c>
      <c r="KD1055" s="2" t="s">
        <v>223</v>
      </c>
      <c r="KE1055" s="2" t="s">
        <v>1387</v>
      </c>
      <c r="KF1055" s="2" t="s">
        <v>2342</v>
      </c>
      <c r="KG1055" s="2" t="s">
        <v>238</v>
      </c>
      <c r="KH1055" s="2" t="s">
        <v>226</v>
      </c>
      <c r="KI1055" s="4"/>
      <c r="KJ1055" s="8"/>
      <c r="KK1055" s="4"/>
      <c r="KL1055" s="8"/>
      <c r="KM1055" s="7"/>
      <c r="KN1055" s="7"/>
      <c r="KO1055" s="2" t="s">
        <v>337</v>
      </c>
      <c r="KP1055" s="2" t="s">
        <v>223</v>
      </c>
      <c r="KQ1055" s="2" t="s">
        <v>226</v>
      </c>
      <c r="KR1055" s="2" t="s">
        <v>226</v>
      </c>
      <c r="KS1055" s="2" t="s">
        <v>238</v>
      </c>
      <c r="KT1055" s="2" t="s">
        <v>226</v>
      </c>
      <c r="KU1055" s="4"/>
      <c r="KV1055" s="8"/>
      <c r="KW1055" s="4"/>
      <c r="KX1055" s="8"/>
      <c r="KY1055" s="7"/>
      <c r="KZ1055" s="7"/>
      <c r="LA1055" s="2" t="s">
        <v>239</v>
      </c>
      <c r="LB1055" s="2" t="s">
        <v>223</v>
      </c>
      <c r="LC1055" s="2" t="s">
        <v>1538</v>
      </c>
      <c r="LD1055" s="2" t="s">
        <v>648</v>
      </c>
      <c r="LE1055" s="2" t="s">
        <v>238</v>
      </c>
      <c r="LF1055" s="2" t="s">
        <v>226</v>
      </c>
      <c r="LG1055" s="4"/>
      <c r="LH1055" s="8"/>
      <c r="LI1055" s="4">
        <v>1</v>
      </c>
      <c r="LJ1055" s="8">
        <v>49.35</v>
      </c>
      <c r="LK1055" s="7">
        <v>-1</v>
      </c>
      <c r="LL1055" s="7">
        <v>-1</v>
      </c>
      <c r="LM1055" s="2" t="s">
        <v>239</v>
      </c>
      <c r="LN1055" s="2" t="s">
        <v>223</v>
      </c>
      <c r="LO1055" s="2" t="s">
        <v>321</v>
      </c>
      <c r="LP1055" s="2" t="s">
        <v>2315</v>
      </c>
      <c r="LQ1055" s="2" t="s">
        <v>238</v>
      </c>
      <c r="LR1055" s="2" t="s">
        <v>226</v>
      </c>
      <c r="LS1055" s="4"/>
      <c r="LT1055" s="8"/>
      <c r="LU1055" s="4"/>
      <c r="LV1055" s="8"/>
      <c r="LW1055" s="7"/>
      <c r="LX1055" s="7"/>
      <c r="LY1055" s="2" t="s">
        <v>226</v>
      </c>
      <c r="LZ1055" s="2" t="s">
        <v>226</v>
      </c>
      <c r="MA1055" s="2" t="s">
        <v>226</v>
      </c>
      <c r="MB1055" s="2" t="s">
        <v>226</v>
      </c>
      <c r="MC1055" s="2" t="s">
        <v>226</v>
      </c>
      <c r="MD1055" s="2" t="s">
        <v>226</v>
      </c>
      <c r="ME1055" s="4"/>
      <c r="MF1055" s="8"/>
      <c r="MG1055" s="4"/>
      <c r="MH1055" s="8"/>
      <c r="MI1055" s="7"/>
      <c r="MJ1055" s="7"/>
      <c r="MK1055" s="2" t="s">
        <v>226</v>
      </c>
      <c r="ML1055" s="2" t="s">
        <v>226</v>
      </c>
      <c r="MM1055" s="2" t="s">
        <v>226</v>
      </c>
      <c r="MN1055" s="2" t="s">
        <v>226</v>
      </c>
      <c r="MO1055" s="2" t="s">
        <v>226</v>
      </c>
      <c r="MP1055" s="2" t="s">
        <v>226</v>
      </c>
      <c r="MQ1055" s="4"/>
      <c r="MR1055" s="8"/>
      <c r="MS1055" s="4"/>
      <c r="MT1055" s="8"/>
      <c r="MU1055" s="7"/>
      <c r="MV1055" s="7"/>
      <c r="MW1055" s="2" t="s">
        <v>239</v>
      </c>
      <c r="MX1055" s="2" t="s">
        <v>223</v>
      </c>
      <c r="MY1055" s="2" t="s">
        <v>1634</v>
      </c>
      <c r="MZ1055" s="2" t="s">
        <v>1582</v>
      </c>
      <c r="NA1055" s="2" t="s">
        <v>238</v>
      </c>
      <c r="NB1055" s="2" t="s">
        <v>226</v>
      </c>
      <c r="NC1055" s="4"/>
      <c r="ND1055" s="8"/>
      <c r="NE1055" s="4">
        <v>1</v>
      </c>
      <c r="NF1055" s="8">
        <v>51.66</v>
      </c>
      <c r="NG1055" s="7">
        <v>-1</v>
      </c>
      <c r="NH1055" s="7">
        <v>-1</v>
      </c>
      <c r="NI1055" s="2" t="s">
        <v>239</v>
      </c>
      <c r="NJ1055" s="2" t="s">
        <v>261</v>
      </c>
      <c r="NK1055" s="2" t="s">
        <v>1375</v>
      </c>
      <c r="NL1055" s="2" t="s">
        <v>2002</v>
      </c>
      <c r="NM1055" s="2" t="s">
        <v>238</v>
      </c>
      <c r="NN1055" s="2" t="s">
        <v>226</v>
      </c>
      <c r="NO1055" s="4"/>
      <c r="NP1055" s="8"/>
      <c r="NQ1055" s="4">
        <v>3</v>
      </c>
      <c r="NR1055" s="8">
        <v>148.05</v>
      </c>
      <c r="NS1055" s="7">
        <v>-1</v>
      </c>
      <c r="NT1055" s="7">
        <v>-1</v>
      </c>
      <c r="NU1055" s="2" t="s">
        <v>239</v>
      </c>
      <c r="NV1055" s="2" t="s">
        <v>237</v>
      </c>
      <c r="NW1055" s="2" t="s">
        <v>1228</v>
      </c>
      <c r="NX1055" s="2" t="s">
        <v>2350</v>
      </c>
      <c r="NY1055" s="2" t="s">
        <v>238</v>
      </c>
      <c r="NZ1055" s="2" t="s">
        <v>226</v>
      </c>
      <c r="OA1055" s="4"/>
      <c r="OB1055" s="8"/>
      <c r="OC1055" s="4"/>
      <c r="OD1055" s="8"/>
      <c r="OE1055" s="7"/>
      <c r="OF1055" s="7"/>
      <c r="OG1055" s="2" t="s">
        <v>239</v>
      </c>
      <c r="OH1055" s="2" t="s">
        <v>237</v>
      </c>
      <c r="OI1055" s="2" t="s">
        <v>813</v>
      </c>
      <c r="OJ1055" s="2" t="s">
        <v>2163</v>
      </c>
      <c r="OK1055" s="2" t="s">
        <v>238</v>
      </c>
      <c r="OL1055" s="2" t="s">
        <v>226</v>
      </c>
      <c r="OM1055" s="4"/>
      <c r="ON1055" s="8"/>
      <c r="OO1055" s="4"/>
      <c r="OP1055" s="8"/>
      <c r="OQ1055" s="7"/>
      <c r="OR1055" s="7"/>
      <c r="OS1055" s="2" t="s">
        <v>236</v>
      </c>
      <c r="OT1055" s="2" t="s">
        <v>223</v>
      </c>
      <c r="OU1055" s="2" t="s">
        <v>226</v>
      </c>
      <c r="OV1055" s="2" t="s">
        <v>226</v>
      </c>
      <c r="OW1055" s="2" t="s">
        <v>238</v>
      </c>
      <c r="OX1055" s="2" t="s">
        <v>226</v>
      </c>
      <c r="OY1055" s="4"/>
      <c r="OZ1055" s="8"/>
      <c r="PA1055" s="4"/>
      <c r="PB1055" s="8"/>
      <c r="PC1055" s="7"/>
      <c r="PD1055" s="7"/>
      <c r="PE1055" s="2" t="s">
        <v>236</v>
      </c>
      <c r="PF1055" s="2" t="s">
        <v>223</v>
      </c>
      <c r="PG1055" s="2" t="s">
        <v>226</v>
      </c>
      <c r="PH1055" s="2" t="s">
        <v>226</v>
      </c>
      <c r="PI1055" s="2" t="s">
        <v>238</v>
      </c>
      <c r="PJ1055" s="2" t="s">
        <v>226</v>
      </c>
      <c r="PK1055" s="4"/>
      <c r="PL1055" s="8"/>
      <c r="PM1055" s="4"/>
      <c r="PN1055" s="8"/>
      <c r="PO1055" s="7"/>
      <c r="PP1055" s="7"/>
      <c r="PQ1055" s="2" t="s">
        <v>226</v>
      </c>
      <c r="PR1055" s="2" t="s">
        <v>226</v>
      </c>
      <c r="PS1055" s="2" t="s">
        <v>226</v>
      </c>
      <c r="PT1055" s="2" t="s">
        <v>226</v>
      </c>
      <c r="PU1055" s="2" t="s">
        <v>226</v>
      </c>
      <c r="PV1055" s="2" t="s">
        <v>226</v>
      </c>
      <c r="PW1055" s="4"/>
      <c r="PX1055" s="8"/>
      <c r="PY1055" s="4"/>
      <c r="PZ1055" s="8"/>
      <c r="QA1055" s="7"/>
      <c r="QB1055" s="7"/>
      <c r="QC1055" s="2" t="s">
        <v>226</v>
      </c>
      <c r="QD1055" s="2" t="s">
        <v>226</v>
      </c>
      <c r="QE1055" s="2" t="s">
        <v>226</v>
      </c>
      <c r="QF1055" s="2" t="s">
        <v>226</v>
      </c>
      <c r="QG1055" s="2" t="s">
        <v>226</v>
      </c>
      <c r="QH1055" s="2" t="s">
        <v>226</v>
      </c>
      <c r="QI1055" s="4"/>
      <c r="QJ1055" s="8"/>
      <c r="QK1055" s="4"/>
      <c r="QL1055" s="8"/>
      <c r="QM1055" s="7"/>
      <c r="QN1055" s="7"/>
      <c r="QO1055" s="2" t="s">
        <v>239</v>
      </c>
      <c r="QP1055" s="2" t="s">
        <v>237</v>
      </c>
      <c r="QQ1055" s="2" t="s">
        <v>1068</v>
      </c>
      <c r="QR1055" s="2" t="s">
        <v>2559</v>
      </c>
      <c r="QS1055" s="2" t="s">
        <v>238</v>
      </c>
      <c r="QT1055" s="2" t="s">
        <v>226</v>
      </c>
      <c r="QU1055" s="4"/>
      <c r="QV1055" s="8"/>
      <c r="QW1055" s="4"/>
      <c r="QX1055" s="8"/>
      <c r="QY1055" s="7"/>
      <c r="QZ1055" s="7"/>
      <c r="RA1055" s="2" t="s">
        <v>266</v>
      </c>
      <c r="RB1055" s="2" t="s">
        <v>223</v>
      </c>
      <c r="RC1055" s="2" t="s">
        <v>226</v>
      </c>
      <c r="RD1055" s="2" t="s">
        <v>226</v>
      </c>
      <c r="RE1055" s="2" t="s">
        <v>238</v>
      </c>
      <c r="RF1055" s="2" t="s">
        <v>226</v>
      </c>
      <c r="RG1055" s="4"/>
      <c r="RH1055" s="8"/>
      <c r="RI1055" s="4"/>
      <c r="RJ1055" s="8"/>
      <c r="RK1055" s="7"/>
      <c r="RL1055" s="7"/>
      <c r="RM1055" s="2" t="s">
        <v>226</v>
      </c>
      <c r="RN1055" s="2" t="s">
        <v>226</v>
      </c>
      <c r="RO1055" s="2" t="s">
        <v>226</v>
      </c>
      <c r="RP1055" s="2" t="s">
        <v>226</v>
      </c>
      <c r="RQ1055" s="2" t="s">
        <v>226</v>
      </c>
      <c r="RR1055" s="2" t="s">
        <v>226</v>
      </c>
      <c r="RS1055" s="4"/>
      <c r="RT1055" s="8"/>
      <c r="RU1055" s="4"/>
      <c r="RV1055" s="8"/>
      <c r="RW1055" s="7"/>
      <c r="RX1055" s="7"/>
      <c r="RY1055" s="2" t="s">
        <v>239</v>
      </c>
      <c r="RZ1055" s="2" t="s">
        <v>237</v>
      </c>
      <c r="SA1055" s="2" t="s">
        <v>4019</v>
      </c>
      <c r="SB1055" s="2" t="s">
        <v>1131</v>
      </c>
      <c r="SC1055" s="2" t="s">
        <v>238</v>
      </c>
      <c r="SD1055" s="2" t="s">
        <v>226</v>
      </c>
      <c r="SE1055" s="4">
        <v>30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>
        <v>80</v>
      </c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/>
      <c r="UO1055" s="4"/>
      <c r="UP1055" s="4">
        <v>100</v>
      </c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>
        <v>80</v>
      </c>
      <c r="VG1055" s="4"/>
      <c r="VH1055" s="4"/>
      <c r="VI1055" s="4"/>
      <c r="VJ1055" s="4"/>
      <c r="VK1055" s="4"/>
      <c r="VL1055" s="4"/>
      <c r="VM1055" s="4"/>
      <c r="VN1055" s="4"/>
      <c r="VO1055" s="4"/>
      <c r="VP1055" s="4"/>
      <c r="VQ1055" s="4"/>
    </row>
    <row r="1056">
      <c r="A1056" s="2" t="s">
        <v>5928</v>
      </c>
      <c r="B1056" s="2" t="s">
        <v>577</v>
      </c>
      <c r="C1056" s="2" t="s">
        <v>5819</v>
      </c>
      <c r="D1056" s="2" t="s">
        <v>215</v>
      </c>
      <c r="E1056" s="2" t="s">
        <v>432</v>
      </c>
      <c r="F1056" s="2" t="s">
        <v>5918</v>
      </c>
      <c r="G1056" s="2" t="s">
        <v>5919</v>
      </c>
      <c r="H1056" s="2" t="s">
        <v>5920</v>
      </c>
      <c r="I1056" s="2" t="s">
        <v>5921</v>
      </c>
      <c r="J1056" s="2" t="s">
        <v>480</v>
      </c>
      <c r="K1056" s="2" t="s">
        <v>468</v>
      </c>
      <c r="L1056" s="3">
        <v>51.7</v>
      </c>
      <c r="M1056" s="3">
        <v>54.28</v>
      </c>
      <c r="N1056" s="3">
        <v>109.99</v>
      </c>
      <c r="O1056" s="2" t="s">
        <v>223</v>
      </c>
      <c r="P1056" s="2" t="s">
        <v>796</v>
      </c>
      <c r="Q1056" s="2" t="s">
        <v>225</v>
      </c>
      <c r="R1056" s="2" t="s">
        <v>226</v>
      </c>
      <c r="S1056" s="2" t="s">
        <v>5929</v>
      </c>
      <c r="T1056" s="2" t="s">
        <v>969</v>
      </c>
      <c r="U1056" s="2" t="s">
        <v>3305</v>
      </c>
      <c r="V1056" s="2" t="s">
        <v>2079</v>
      </c>
      <c r="W1056" s="2" t="s">
        <v>231</v>
      </c>
      <c r="X1056" s="2" t="s">
        <v>226</v>
      </c>
      <c r="Y1056" s="2" t="s">
        <v>1353</v>
      </c>
      <c r="Z1056" s="4">
        <v>179</v>
      </c>
      <c r="AA1056" s="4">
        <f>=ROUNDDOWN(52.6470588235294,0)</f>
      </c>
      <c r="AB1056" s="5">
        <v>3.4</v>
      </c>
      <c r="AC1056" s="2" t="s">
        <v>589</v>
      </c>
      <c r="AD1056" s="4">
        <v>90</v>
      </c>
      <c r="AE1056" s="4">
        <v>90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226</v>
      </c>
      <c r="AM1056" s="4"/>
      <c r="AN1056" s="4"/>
      <c r="AO1056" s="7">
        <v>0</v>
      </c>
      <c r="AP1056" s="4">
        <v>39</v>
      </c>
      <c r="AQ1056" s="8">
        <v>2155.77</v>
      </c>
      <c r="AR1056" s="4">
        <v>52</v>
      </c>
      <c r="AS1056" s="8">
        <v>2830.41</v>
      </c>
      <c r="AT1056" s="7">
        <v>-0.25</v>
      </c>
      <c r="AU1056" s="7">
        <v>-0.2384</v>
      </c>
      <c r="AV1056" s="4" t="s">
        <v>226</v>
      </c>
      <c r="AW1056" s="8" t="s">
        <v>226</v>
      </c>
      <c r="AX1056" s="4" t="s">
        <v>226</v>
      </c>
      <c r="AY1056" s="8" t="s">
        <v>226</v>
      </c>
      <c r="AZ1056" s="7" t="s">
        <v>226</v>
      </c>
      <c r="BA1056" s="7" t="s">
        <v>226</v>
      </c>
      <c r="BB1056" s="7">
        <v>0.2411</v>
      </c>
      <c r="BC1056" s="4" t="s">
        <v>226</v>
      </c>
      <c r="BD1056" s="8" t="s">
        <v>226</v>
      </c>
      <c r="BE1056" s="4" t="s">
        <v>226</v>
      </c>
      <c r="BF1056" s="8" t="s">
        <v>226</v>
      </c>
      <c r="BG1056" s="7" t="s">
        <v>226</v>
      </c>
      <c r="BH1056" s="7" t="s">
        <v>226</v>
      </c>
      <c r="BI1056" s="7" t="s">
        <v>226</v>
      </c>
      <c r="BJ1056" s="4">
        <v>39</v>
      </c>
      <c r="BK1056" s="8">
        <v>2155.77</v>
      </c>
      <c r="BL1056" s="2" t="s">
        <v>5930</v>
      </c>
      <c r="BM1056" s="7">
        <v>1</v>
      </c>
      <c r="BN1056" s="7">
        <v>1</v>
      </c>
      <c r="BO1056" s="4"/>
      <c r="BP1056" s="8"/>
      <c r="BQ1056" s="4">
        <v>14</v>
      </c>
      <c r="BR1056" s="8">
        <v>727.02</v>
      </c>
      <c r="BS1056" s="7">
        <v>-1</v>
      </c>
      <c r="BT1056" s="7">
        <v>-1</v>
      </c>
      <c r="BU1056" s="2" t="s">
        <v>239</v>
      </c>
      <c r="BV1056" s="2" t="s">
        <v>223</v>
      </c>
      <c r="BW1056" s="2" t="s">
        <v>226</v>
      </c>
      <c r="BX1056" s="2" t="s">
        <v>1545</v>
      </c>
      <c r="BY1056" s="2" t="s">
        <v>238</v>
      </c>
      <c r="BZ1056" s="2" t="s">
        <v>226</v>
      </c>
      <c r="CA1056" s="4">
        <v>2</v>
      </c>
      <c r="CB1056" s="8">
        <v>109.56</v>
      </c>
      <c r="CC1056" s="4">
        <v>4</v>
      </c>
      <c r="CD1056" s="8">
        <v>219.12</v>
      </c>
      <c r="CE1056" s="7">
        <v>-0.5</v>
      </c>
      <c r="CF1056" s="7">
        <v>-0.5</v>
      </c>
      <c r="CG1056" s="2" t="s">
        <v>239</v>
      </c>
      <c r="CH1056" s="2" t="s">
        <v>223</v>
      </c>
      <c r="CI1056" s="2" t="s">
        <v>4381</v>
      </c>
      <c r="CJ1056" s="2" t="s">
        <v>1483</v>
      </c>
      <c r="CK1056" s="2" t="s">
        <v>238</v>
      </c>
      <c r="CL1056" s="2" t="s">
        <v>226</v>
      </c>
      <c r="CM1056" s="4">
        <v>11</v>
      </c>
      <c r="CN1056" s="8">
        <v>637.34</v>
      </c>
      <c r="CO1056" s="4">
        <v>3</v>
      </c>
      <c r="CP1056" s="8">
        <v>173.82</v>
      </c>
      <c r="CQ1056" s="7">
        <v>2.6667</v>
      </c>
      <c r="CR1056" s="7">
        <v>2.6667</v>
      </c>
      <c r="CS1056" s="2" t="s">
        <v>239</v>
      </c>
      <c r="CT1056" s="2" t="s">
        <v>223</v>
      </c>
      <c r="CU1056" s="2" t="s">
        <v>1902</v>
      </c>
      <c r="CV1056" s="2" t="s">
        <v>2458</v>
      </c>
      <c r="CW1056" s="2" t="s">
        <v>238</v>
      </c>
      <c r="CX1056" s="2" t="s">
        <v>226</v>
      </c>
      <c r="CY1056" s="4">
        <v>7</v>
      </c>
      <c r="CZ1056" s="8">
        <v>385</v>
      </c>
      <c r="DA1056" s="4">
        <v>8</v>
      </c>
      <c r="DB1056" s="8">
        <v>440</v>
      </c>
      <c r="DC1056" s="7">
        <v>-0.125</v>
      </c>
      <c r="DD1056" s="7">
        <v>-0.125</v>
      </c>
      <c r="DE1056" s="2" t="s">
        <v>239</v>
      </c>
      <c r="DF1056" s="2" t="s">
        <v>223</v>
      </c>
      <c r="DG1056" s="2" t="s">
        <v>1360</v>
      </c>
      <c r="DH1056" s="2" t="s">
        <v>986</v>
      </c>
      <c r="DI1056" s="2" t="s">
        <v>238</v>
      </c>
      <c r="DJ1056" s="2" t="s">
        <v>226</v>
      </c>
      <c r="DK1056" s="4">
        <v>2</v>
      </c>
      <c r="DL1056" s="8">
        <v>98.17</v>
      </c>
      <c r="DM1056" s="4"/>
      <c r="DN1056" s="8"/>
      <c r="DO1056" s="7"/>
      <c r="DP1056" s="7"/>
      <c r="DQ1056" s="2" t="s">
        <v>239</v>
      </c>
      <c r="DR1056" s="2" t="s">
        <v>223</v>
      </c>
      <c r="DS1056" s="2" t="s">
        <v>2328</v>
      </c>
      <c r="DT1056" s="2" t="s">
        <v>1917</v>
      </c>
      <c r="DU1056" s="2" t="s">
        <v>238</v>
      </c>
      <c r="DV1056" s="2" t="s">
        <v>226</v>
      </c>
      <c r="DW1056" s="4">
        <v>11</v>
      </c>
      <c r="DX1056" s="8">
        <v>590.37</v>
      </c>
      <c r="DY1056" s="4">
        <v>6</v>
      </c>
      <c r="DZ1056" s="8">
        <v>322.02</v>
      </c>
      <c r="EA1056" s="7">
        <v>0.8333</v>
      </c>
      <c r="EB1056" s="7">
        <v>0.8333</v>
      </c>
      <c r="EC1056" s="2" t="s">
        <v>239</v>
      </c>
      <c r="ED1056" s="2" t="s">
        <v>223</v>
      </c>
      <c r="EE1056" s="2" t="s">
        <v>3383</v>
      </c>
      <c r="EF1056" s="2" t="s">
        <v>3221</v>
      </c>
      <c r="EG1056" s="2" t="s">
        <v>238</v>
      </c>
      <c r="EH1056" s="2" t="s">
        <v>226</v>
      </c>
      <c r="EI1056" s="4">
        <v>2</v>
      </c>
      <c r="EJ1056" s="8">
        <v>109.34</v>
      </c>
      <c r="EK1056" s="4">
        <v>2</v>
      </c>
      <c r="EL1056" s="8">
        <v>109.34</v>
      </c>
      <c r="EM1056" s="7"/>
      <c r="EN1056" s="7"/>
      <c r="EO1056" s="2" t="s">
        <v>239</v>
      </c>
      <c r="EP1056" s="2" t="s">
        <v>223</v>
      </c>
      <c r="EQ1056" s="2" t="s">
        <v>1902</v>
      </c>
      <c r="ER1056" s="2" t="s">
        <v>2748</v>
      </c>
      <c r="ES1056" s="2" t="s">
        <v>238</v>
      </c>
      <c r="ET1056" s="2" t="s">
        <v>226</v>
      </c>
      <c r="EU1056" s="4"/>
      <c r="EV1056" s="8"/>
      <c r="EW1056" s="4">
        <v>5</v>
      </c>
      <c r="EX1056" s="8">
        <v>271.4</v>
      </c>
      <c r="EY1056" s="7">
        <v>-1</v>
      </c>
      <c r="EZ1056" s="7">
        <v>-1</v>
      </c>
      <c r="FA1056" s="2" t="s">
        <v>239</v>
      </c>
      <c r="FB1056" s="2" t="s">
        <v>223</v>
      </c>
      <c r="FC1056" s="2" t="s">
        <v>2487</v>
      </c>
      <c r="FD1056" s="2" t="s">
        <v>4785</v>
      </c>
      <c r="FE1056" s="2" t="s">
        <v>238</v>
      </c>
      <c r="FF1056" s="2" t="s">
        <v>226</v>
      </c>
      <c r="FG1056" s="4"/>
      <c r="FH1056" s="8"/>
      <c r="FI1056" s="4"/>
      <c r="FJ1056" s="8"/>
      <c r="FK1056" s="7"/>
      <c r="FL1056" s="7"/>
      <c r="FM1056" s="2" t="s">
        <v>239</v>
      </c>
      <c r="FN1056" s="2" t="s">
        <v>223</v>
      </c>
      <c r="FO1056" s="2" t="s">
        <v>2670</v>
      </c>
      <c r="FP1056" s="2" t="s">
        <v>1924</v>
      </c>
      <c r="FQ1056" s="2" t="s">
        <v>238</v>
      </c>
      <c r="FR1056" s="2" t="s">
        <v>226</v>
      </c>
      <c r="FS1056" s="4">
        <v>1</v>
      </c>
      <c r="FT1056" s="8">
        <v>54.99</v>
      </c>
      <c r="FU1056" s="4"/>
      <c r="FV1056" s="8"/>
      <c r="FW1056" s="7"/>
      <c r="FX1056" s="7"/>
      <c r="FY1056" s="2" t="s">
        <v>239</v>
      </c>
      <c r="FZ1056" s="2" t="s">
        <v>223</v>
      </c>
      <c r="GA1056" s="2" t="s">
        <v>661</v>
      </c>
      <c r="GB1056" s="2" t="s">
        <v>2173</v>
      </c>
      <c r="GC1056" s="2" t="s">
        <v>238</v>
      </c>
      <c r="GD1056" s="2" t="s">
        <v>226</v>
      </c>
      <c r="GE1056" s="4"/>
      <c r="GF1056" s="8"/>
      <c r="GG1056" s="4">
        <v>2</v>
      </c>
      <c r="GH1056" s="8">
        <v>114</v>
      </c>
      <c r="GI1056" s="7">
        <v>-1</v>
      </c>
      <c r="GJ1056" s="7">
        <v>-1</v>
      </c>
      <c r="GK1056" s="2" t="s">
        <v>1002</v>
      </c>
      <c r="GL1056" s="2" t="s">
        <v>237</v>
      </c>
      <c r="GM1056" s="2" t="s">
        <v>991</v>
      </c>
      <c r="GN1056" s="2" t="s">
        <v>4741</v>
      </c>
      <c r="GO1056" s="2" t="s">
        <v>238</v>
      </c>
      <c r="GP1056" s="2" t="s">
        <v>226</v>
      </c>
      <c r="GQ1056" s="4">
        <v>3</v>
      </c>
      <c r="GR1056" s="8">
        <v>171</v>
      </c>
      <c r="GS1056" s="4">
        <v>5</v>
      </c>
      <c r="GT1056" s="8">
        <v>285</v>
      </c>
      <c r="GU1056" s="7">
        <v>-0.4</v>
      </c>
      <c r="GV1056" s="7">
        <v>-0.4</v>
      </c>
      <c r="GW1056" s="2" t="s">
        <v>239</v>
      </c>
      <c r="GX1056" s="2" t="s">
        <v>223</v>
      </c>
      <c r="GY1056" s="2" t="s">
        <v>4210</v>
      </c>
      <c r="GZ1056" s="2" t="s">
        <v>1943</v>
      </c>
      <c r="HA1056" s="2" t="s">
        <v>238</v>
      </c>
      <c r="HB1056" s="2" t="s">
        <v>226</v>
      </c>
      <c r="HC1056" s="4"/>
      <c r="HD1056" s="8"/>
      <c r="HE1056" s="4">
        <v>1</v>
      </c>
      <c r="HF1056" s="8">
        <v>57</v>
      </c>
      <c r="HG1056" s="7">
        <v>-1</v>
      </c>
      <c r="HH1056" s="7">
        <v>-1</v>
      </c>
      <c r="HI1056" s="2" t="s">
        <v>239</v>
      </c>
      <c r="HJ1056" s="2" t="s">
        <v>223</v>
      </c>
      <c r="HK1056" s="2" t="s">
        <v>551</v>
      </c>
      <c r="HL1056" s="2" t="s">
        <v>3103</v>
      </c>
      <c r="HM1056" s="2" t="s">
        <v>238</v>
      </c>
      <c r="HN1056" s="2" t="s">
        <v>226</v>
      </c>
      <c r="HO1056" s="4"/>
      <c r="HP1056" s="8"/>
      <c r="HQ1056" s="4"/>
      <c r="HR1056" s="8"/>
      <c r="HS1056" s="7"/>
      <c r="HT1056" s="7"/>
      <c r="HU1056" s="2" t="s">
        <v>239</v>
      </c>
      <c r="HV1056" s="2" t="s">
        <v>237</v>
      </c>
      <c r="HW1056" s="2" t="s">
        <v>1909</v>
      </c>
      <c r="HX1056" s="2" t="s">
        <v>1917</v>
      </c>
      <c r="HY1056" s="2" t="s">
        <v>238</v>
      </c>
      <c r="HZ1056" s="2" t="s">
        <v>291</v>
      </c>
      <c r="IA1056" s="4"/>
      <c r="IB1056" s="8"/>
      <c r="IC1056" s="4"/>
      <c r="ID1056" s="8"/>
      <c r="IE1056" s="7"/>
      <c r="IF1056" s="7"/>
      <c r="IG1056" s="2" t="s">
        <v>252</v>
      </c>
      <c r="IH1056" s="2" t="s">
        <v>223</v>
      </c>
      <c r="II1056" s="2" t="s">
        <v>226</v>
      </c>
      <c r="IJ1056" s="2" t="s">
        <v>226</v>
      </c>
      <c r="IK1056" s="2" t="s">
        <v>238</v>
      </c>
      <c r="IL1056" s="2" t="s">
        <v>226</v>
      </c>
      <c r="IM1056" s="4"/>
      <c r="IN1056" s="8"/>
      <c r="IO1056" s="4"/>
      <c r="IP1056" s="8"/>
      <c r="IQ1056" s="7"/>
      <c r="IR1056" s="7"/>
      <c r="IS1056" s="2" t="s">
        <v>226</v>
      </c>
      <c r="IT1056" s="2" t="s">
        <v>226</v>
      </c>
      <c r="IU1056" s="2" t="s">
        <v>226</v>
      </c>
      <c r="IV1056" s="2" t="s">
        <v>226</v>
      </c>
      <c r="IW1056" s="2" t="s">
        <v>226</v>
      </c>
      <c r="IX1056" s="2" t="s">
        <v>226</v>
      </c>
      <c r="IY1056" s="4"/>
      <c r="IZ1056" s="8"/>
      <c r="JA1056" s="4"/>
      <c r="JB1056" s="8"/>
      <c r="JC1056" s="7"/>
      <c r="JD1056" s="7"/>
      <c r="JE1056" s="2" t="s">
        <v>448</v>
      </c>
      <c r="JF1056" s="2" t="s">
        <v>223</v>
      </c>
      <c r="JG1056" s="2" t="s">
        <v>226</v>
      </c>
      <c r="JH1056" s="2" t="s">
        <v>226</v>
      </c>
      <c r="JI1056" s="2" t="s">
        <v>238</v>
      </c>
      <c r="JJ1056" s="2" t="s">
        <v>226</v>
      </c>
      <c r="JK1056" s="4"/>
      <c r="JL1056" s="8"/>
      <c r="JM1056" s="4"/>
      <c r="JN1056" s="8"/>
      <c r="JO1056" s="7"/>
      <c r="JP1056" s="7"/>
      <c r="JQ1056" s="2" t="s">
        <v>252</v>
      </c>
      <c r="JR1056" s="2" t="s">
        <v>223</v>
      </c>
      <c r="JS1056" s="2" t="s">
        <v>226</v>
      </c>
      <c r="JT1056" s="2" t="s">
        <v>226</v>
      </c>
      <c r="JU1056" s="2" t="s">
        <v>238</v>
      </c>
      <c r="JV1056" s="2" t="s">
        <v>226</v>
      </c>
      <c r="JW1056" s="4"/>
      <c r="JX1056" s="8"/>
      <c r="JY1056" s="4"/>
      <c r="JZ1056" s="8"/>
      <c r="KA1056" s="7"/>
      <c r="KB1056" s="7"/>
      <c r="KC1056" s="2" t="s">
        <v>239</v>
      </c>
      <c r="KD1056" s="2" t="s">
        <v>223</v>
      </c>
      <c r="KE1056" s="2" t="s">
        <v>1121</v>
      </c>
      <c r="KF1056" s="2" t="s">
        <v>1789</v>
      </c>
      <c r="KG1056" s="2" t="s">
        <v>238</v>
      </c>
      <c r="KH1056" s="2" t="s">
        <v>226</v>
      </c>
      <c r="KI1056" s="4"/>
      <c r="KJ1056" s="8"/>
      <c r="KK1056" s="4"/>
      <c r="KL1056" s="8"/>
      <c r="KM1056" s="7"/>
      <c r="KN1056" s="7"/>
      <c r="KO1056" s="2" t="s">
        <v>337</v>
      </c>
      <c r="KP1056" s="2" t="s">
        <v>223</v>
      </c>
      <c r="KQ1056" s="2" t="s">
        <v>226</v>
      </c>
      <c r="KR1056" s="2" t="s">
        <v>226</v>
      </c>
      <c r="KS1056" s="2" t="s">
        <v>238</v>
      </c>
      <c r="KT1056" s="2" t="s">
        <v>226</v>
      </c>
      <c r="KU1056" s="4"/>
      <c r="KV1056" s="8"/>
      <c r="KW1056" s="4"/>
      <c r="KX1056" s="8"/>
      <c r="KY1056" s="7"/>
      <c r="KZ1056" s="7"/>
      <c r="LA1056" s="2" t="s">
        <v>239</v>
      </c>
      <c r="LB1056" s="2" t="s">
        <v>223</v>
      </c>
      <c r="LC1056" s="2" t="s">
        <v>1004</v>
      </c>
      <c r="LD1056" s="2" t="s">
        <v>226</v>
      </c>
      <c r="LE1056" s="2" t="s">
        <v>238</v>
      </c>
      <c r="LF1056" s="2" t="s">
        <v>226</v>
      </c>
      <c r="LG1056" s="4"/>
      <c r="LH1056" s="8"/>
      <c r="LI1056" s="4"/>
      <c r="LJ1056" s="8"/>
      <c r="LK1056" s="7"/>
      <c r="LL1056" s="7"/>
      <c r="LM1056" s="2" t="s">
        <v>239</v>
      </c>
      <c r="LN1056" s="2" t="s">
        <v>223</v>
      </c>
      <c r="LO1056" s="2" t="s">
        <v>321</v>
      </c>
      <c r="LP1056" s="2" t="s">
        <v>226</v>
      </c>
      <c r="LQ1056" s="2" t="s">
        <v>238</v>
      </c>
      <c r="LR1056" s="2" t="s">
        <v>226</v>
      </c>
      <c r="LS1056" s="4"/>
      <c r="LT1056" s="8"/>
      <c r="LU1056" s="4"/>
      <c r="LV1056" s="8"/>
      <c r="LW1056" s="7"/>
      <c r="LX1056" s="7"/>
      <c r="LY1056" s="2" t="s">
        <v>226</v>
      </c>
      <c r="LZ1056" s="2" t="s">
        <v>226</v>
      </c>
      <c r="MA1056" s="2" t="s">
        <v>226</v>
      </c>
      <c r="MB1056" s="2" t="s">
        <v>226</v>
      </c>
      <c r="MC1056" s="2" t="s">
        <v>226</v>
      </c>
      <c r="MD1056" s="2" t="s">
        <v>226</v>
      </c>
      <c r="ME1056" s="4"/>
      <c r="MF1056" s="8"/>
      <c r="MG1056" s="4"/>
      <c r="MH1056" s="8"/>
      <c r="MI1056" s="7"/>
      <c r="MJ1056" s="7"/>
      <c r="MK1056" s="2" t="s">
        <v>226</v>
      </c>
      <c r="ML1056" s="2" t="s">
        <v>226</v>
      </c>
      <c r="MM1056" s="2" t="s">
        <v>226</v>
      </c>
      <c r="MN1056" s="2" t="s">
        <v>226</v>
      </c>
      <c r="MO1056" s="2" t="s">
        <v>226</v>
      </c>
      <c r="MP1056" s="2" t="s">
        <v>226</v>
      </c>
      <c r="MQ1056" s="4"/>
      <c r="MR1056" s="8"/>
      <c r="MS1056" s="4"/>
      <c r="MT1056" s="8"/>
      <c r="MU1056" s="7"/>
      <c r="MV1056" s="7"/>
      <c r="MW1056" s="2" t="s">
        <v>239</v>
      </c>
      <c r="MX1056" s="2" t="s">
        <v>223</v>
      </c>
      <c r="MY1056" s="2" t="s">
        <v>1005</v>
      </c>
      <c r="MZ1056" s="2" t="s">
        <v>226</v>
      </c>
      <c r="NA1056" s="2" t="s">
        <v>238</v>
      </c>
      <c r="NB1056" s="2" t="s">
        <v>226</v>
      </c>
      <c r="NC1056" s="4"/>
      <c r="ND1056" s="8"/>
      <c r="NE1056" s="4">
        <v>1</v>
      </c>
      <c r="NF1056" s="8">
        <v>57.4</v>
      </c>
      <c r="NG1056" s="7">
        <v>-1</v>
      </c>
      <c r="NH1056" s="7">
        <v>-1</v>
      </c>
      <c r="NI1056" s="2" t="s">
        <v>239</v>
      </c>
      <c r="NJ1056" s="2" t="s">
        <v>261</v>
      </c>
      <c r="NK1056" s="2" t="s">
        <v>1912</v>
      </c>
      <c r="NL1056" s="2" t="s">
        <v>2351</v>
      </c>
      <c r="NM1056" s="2" t="s">
        <v>238</v>
      </c>
      <c r="NN1056" s="2" t="s">
        <v>226</v>
      </c>
      <c r="NO1056" s="4"/>
      <c r="NP1056" s="8"/>
      <c r="NQ1056" s="4">
        <v>1</v>
      </c>
      <c r="NR1056" s="8">
        <v>54.29</v>
      </c>
      <c r="NS1056" s="7">
        <v>-1</v>
      </c>
      <c r="NT1056" s="7">
        <v>-1</v>
      </c>
      <c r="NU1056" s="2" t="s">
        <v>239</v>
      </c>
      <c r="NV1056" s="2" t="s">
        <v>237</v>
      </c>
      <c r="NW1056" s="2" t="s">
        <v>3384</v>
      </c>
      <c r="NX1056" s="2" t="s">
        <v>1085</v>
      </c>
      <c r="NY1056" s="2" t="s">
        <v>238</v>
      </c>
      <c r="NZ1056" s="2" t="s">
        <v>226</v>
      </c>
      <c r="OA1056" s="4"/>
      <c r="OB1056" s="8"/>
      <c r="OC1056" s="4"/>
      <c r="OD1056" s="8"/>
      <c r="OE1056" s="7"/>
      <c r="OF1056" s="7"/>
      <c r="OG1056" s="2" t="s">
        <v>239</v>
      </c>
      <c r="OH1056" s="2" t="s">
        <v>237</v>
      </c>
      <c r="OI1056" s="2" t="s">
        <v>813</v>
      </c>
      <c r="OJ1056" s="2" t="s">
        <v>226</v>
      </c>
      <c r="OK1056" s="2" t="s">
        <v>238</v>
      </c>
      <c r="OL1056" s="2" t="s">
        <v>226</v>
      </c>
      <c r="OM1056" s="4"/>
      <c r="ON1056" s="8"/>
      <c r="OO1056" s="4"/>
      <c r="OP1056" s="8"/>
      <c r="OQ1056" s="7"/>
      <c r="OR1056" s="7"/>
      <c r="OS1056" s="2" t="s">
        <v>252</v>
      </c>
      <c r="OT1056" s="2" t="s">
        <v>223</v>
      </c>
      <c r="OU1056" s="2" t="s">
        <v>226</v>
      </c>
      <c r="OV1056" s="2" t="s">
        <v>226</v>
      </c>
      <c r="OW1056" s="2" t="s">
        <v>238</v>
      </c>
      <c r="OX1056" s="2" t="s">
        <v>226</v>
      </c>
      <c r="OY1056" s="4"/>
      <c r="OZ1056" s="8"/>
      <c r="PA1056" s="4"/>
      <c r="PB1056" s="8"/>
      <c r="PC1056" s="7"/>
      <c r="PD1056" s="7"/>
      <c r="PE1056" s="2" t="s">
        <v>236</v>
      </c>
      <c r="PF1056" s="2" t="s">
        <v>223</v>
      </c>
      <c r="PG1056" s="2" t="s">
        <v>226</v>
      </c>
      <c r="PH1056" s="2" t="s">
        <v>226</v>
      </c>
      <c r="PI1056" s="2" t="s">
        <v>238</v>
      </c>
      <c r="PJ1056" s="2" t="s">
        <v>226</v>
      </c>
      <c r="PK1056" s="4"/>
      <c r="PL1056" s="8"/>
      <c r="PM1056" s="4"/>
      <c r="PN1056" s="8"/>
      <c r="PO1056" s="7"/>
      <c r="PP1056" s="7"/>
      <c r="PQ1056" s="2" t="s">
        <v>226</v>
      </c>
      <c r="PR1056" s="2" t="s">
        <v>226</v>
      </c>
      <c r="PS1056" s="2" t="s">
        <v>226</v>
      </c>
      <c r="PT1056" s="2" t="s">
        <v>226</v>
      </c>
      <c r="PU1056" s="2" t="s">
        <v>226</v>
      </c>
      <c r="PV1056" s="2" t="s">
        <v>226</v>
      </c>
      <c r="PW1056" s="4"/>
      <c r="PX1056" s="8"/>
      <c r="PY1056" s="4"/>
      <c r="PZ1056" s="8"/>
      <c r="QA1056" s="7"/>
      <c r="QB1056" s="7"/>
      <c r="QC1056" s="2" t="s">
        <v>226</v>
      </c>
      <c r="QD1056" s="2" t="s">
        <v>226</v>
      </c>
      <c r="QE1056" s="2" t="s">
        <v>226</v>
      </c>
      <c r="QF1056" s="2" t="s">
        <v>226</v>
      </c>
      <c r="QG1056" s="2" t="s">
        <v>226</v>
      </c>
      <c r="QH1056" s="2" t="s">
        <v>226</v>
      </c>
      <c r="QI1056" s="4"/>
      <c r="QJ1056" s="8"/>
      <c r="QK1056" s="4"/>
      <c r="QL1056" s="8"/>
      <c r="QM1056" s="7"/>
      <c r="QN1056" s="7"/>
      <c r="QO1056" s="2" t="s">
        <v>236</v>
      </c>
      <c r="QP1056" s="2" t="s">
        <v>237</v>
      </c>
      <c r="QQ1056" s="2" t="s">
        <v>226</v>
      </c>
      <c r="QR1056" s="2" t="s">
        <v>226</v>
      </c>
      <c r="QS1056" s="2" t="s">
        <v>238</v>
      </c>
      <c r="QT1056" s="2" t="s">
        <v>226</v>
      </c>
      <c r="QU1056" s="4"/>
      <c r="QV1056" s="8"/>
      <c r="QW1056" s="4"/>
      <c r="QX1056" s="8"/>
      <c r="QY1056" s="7"/>
      <c r="QZ1056" s="7"/>
      <c r="RA1056" s="2" t="s">
        <v>266</v>
      </c>
      <c r="RB1056" s="2" t="s">
        <v>223</v>
      </c>
      <c r="RC1056" s="2" t="s">
        <v>226</v>
      </c>
      <c r="RD1056" s="2" t="s">
        <v>226</v>
      </c>
      <c r="RE1056" s="2" t="s">
        <v>238</v>
      </c>
      <c r="RF1056" s="2" t="s">
        <v>226</v>
      </c>
      <c r="RG1056" s="4"/>
      <c r="RH1056" s="8"/>
      <c r="RI1056" s="4"/>
      <c r="RJ1056" s="8"/>
      <c r="RK1056" s="7"/>
      <c r="RL1056" s="7"/>
      <c r="RM1056" s="2" t="s">
        <v>226</v>
      </c>
      <c r="RN1056" s="2" t="s">
        <v>226</v>
      </c>
      <c r="RO1056" s="2" t="s">
        <v>226</v>
      </c>
      <c r="RP1056" s="2" t="s">
        <v>226</v>
      </c>
      <c r="RQ1056" s="2" t="s">
        <v>226</v>
      </c>
      <c r="RR1056" s="2" t="s">
        <v>226</v>
      </c>
      <c r="RS1056" s="4"/>
      <c r="RT1056" s="8"/>
      <c r="RU1056" s="4"/>
      <c r="RV1056" s="8"/>
      <c r="RW1056" s="7"/>
      <c r="RX1056" s="7"/>
      <c r="RY1056" s="2" t="s">
        <v>239</v>
      </c>
      <c r="RZ1056" s="2" t="s">
        <v>237</v>
      </c>
      <c r="SA1056" s="2" t="s">
        <v>4019</v>
      </c>
      <c r="SB1056" s="2" t="s">
        <v>1103</v>
      </c>
      <c r="SC1056" s="2" t="s">
        <v>238</v>
      </c>
      <c r="SD1056" s="2" t="s">
        <v>226</v>
      </c>
      <c r="SE1056" s="4">
        <v>179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>
        <v>90</v>
      </c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/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  <c r="VO1056" s="4"/>
      <c r="VP1056" s="4"/>
      <c r="VQ1056" s="4"/>
    </row>
    <row r="1057">
      <c r="A1057" s="2" t="s">
        <v>5931</v>
      </c>
      <c r="B1057" s="2" t="s">
        <v>577</v>
      </c>
      <c r="C1057" s="2" t="s">
        <v>5819</v>
      </c>
      <c r="D1057" s="2" t="s">
        <v>215</v>
      </c>
      <c r="E1057" s="2" t="s">
        <v>432</v>
      </c>
      <c r="F1057" s="2" t="s">
        <v>5932</v>
      </c>
      <c r="G1057" s="2" t="s">
        <v>5933</v>
      </c>
      <c r="H1057" s="2" t="s">
        <v>5934</v>
      </c>
      <c r="I1057" s="2" t="s">
        <v>3462</v>
      </c>
      <c r="J1057" s="2" t="s">
        <v>437</v>
      </c>
      <c r="K1057" s="2" t="s">
        <v>795</v>
      </c>
      <c r="L1057" s="3">
        <v>33.5</v>
      </c>
      <c r="M1057" s="3">
        <v>35.18</v>
      </c>
      <c r="N1057" s="3">
        <v>69.99</v>
      </c>
      <c r="O1057" s="2" t="s">
        <v>2393</v>
      </c>
      <c r="P1057" s="2" t="s">
        <v>4561</v>
      </c>
      <c r="Q1057" s="2" t="s">
        <v>225</v>
      </c>
      <c r="R1057" s="2" t="s">
        <v>226</v>
      </c>
      <c r="S1057" s="2" t="s">
        <v>5935</v>
      </c>
      <c r="T1057" s="2" t="s">
        <v>226</v>
      </c>
      <c r="U1057" s="2" t="s">
        <v>3296</v>
      </c>
      <c r="V1057" s="2" t="s">
        <v>4460</v>
      </c>
      <c r="W1057" s="2" t="s">
        <v>231</v>
      </c>
      <c r="X1057" s="2" t="s">
        <v>226</v>
      </c>
      <c r="Y1057" s="2" t="s">
        <v>1062</v>
      </c>
      <c r="Z1057" s="4"/>
      <c r="AA1057" s="4">
        <f>=ROUNDDOWN({0},0)</f>
      </c>
      <c r="AB1057" s="5"/>
      <c r="AC1057" s="2" t="s">
        <v>226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226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226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239</v>
      </c>
      <c r="BV1057" s="2" t="s">
        <v>237</v>
      </c>
      <c r="BW1057" s="2" t="s">
        <v>226</v>
      </c>
      <c r="BX1057" s="2" t="s">
        <v>1232</v>
      </c>
      <c r="BY1057" s="2" t="s">
        <v>238</v>
      </c>
      <c r="BZ1057" s="2" t="s">
        <v>226</v>
      </c>
      <c r="CA1057" s="4"/>
      <c r="CB1057" s="8"/>
      <c r="CC1057" s="4"/>
      <c r="CD1057" s="8"/>
      <c r="CE1057" s="7"/>
      <c r="CF1057" s="7"/>
      <c r="CG1057" s="2" t="s">
        <v>266</v>
      </c>
      <c r="CH1057" s="2" t="s">
        <v>237</v>
      </c>
      <c r="CI1057" s="2" t="s">
        <v>226</v>
      </c>
      <c r="CJ1057" s="2" t="s">
        <v>226</v>
      </c>
      <c r="CK1057" s="2" t="s">
        <v>238</v>
      </c>
      <c r="CL1057" s="2" t="s">
        <v>226</v>
      </c>
      <c r="CM1057" s="4"/>
      <c r="CN1057" s="8"/>
      <c r="CO1057" s="4"/>
      <c r="CP1057" s="8"/>
      <c r="CQ1057" s="7"/>
      <c r="CR1057" s="7"/>
      <c r="CS1057" s="2" t="s">
        <v>239</v>
      </c>
      <c r="CT1057" s="2" t="s">
        <v>237</v>
      </c>
      <c r="CU1057" s="2" t="s">
        <v>1648</v>
      </c>
      <c r="CV1057" s="2" t="s">
        <v>1225</v>
      </c>
      <c r="CW1057" s="2" t="s">
        <v>238</v>
      </c>
      <c r="CX1057" s="2" t="s">
        <v>226</v>
      </c>
      <c r="CY1057" s="4"/>
      <c r="CZ1057" s="8"/>
      <c r="DA1057" s="4"/>
      <c r="DB1057" s="8"/>
      <c r="DC1057" s="7"/>
      <c r="DD1057" s="7"/>
      <c r="DE1057" s="2" t="s">
        <v>239</v>
      </c>
      <c r="DF1057" s="2" t="s">
        <v>237</v>
      </c>
      <c r="DG1057" s="2" t="s">
        <v>1096</v>
      </c>
      <c r="DH1057" s="2" t="s">
        <v>5936</v>
      </c>
      <c r="DI1057" s="2" t="s">
        <v>238</v>
      </c>
      <c r="DJ1057" s="2" t="s">
        <v>226</v>
      </c>
      <c r="DK1057" s="4"/>
      <c r="DL1057" s="8"/>
      <c r="DM1057" s="4"/>
      <c r="DN1057" s="8"/>
      <c r="DO1057" s="7"/>
      <c r="DP1057" s="7"/>
      <c r="DQ1057" s="2" t="s">
        <v>239</v>
      </c>
      <c r="DR1057" s="2" t="s">
        <v>237</v>
      </c>
      <c r="DS1057" s="2" t="s">
        <v>2305</v>
      </c>
      <c r="DT1057" s="2" t="s">
        <v>1208</v>
      </c>
      <c r="DU1057" s="2" t="s">
        <v>238</v>
      </c>
      <c r="DV1057" s="2" t="s">
        <v>226</v>
      </c>
      <c r="DW1057" s="4"/>
      <c r="DX1057" s="8"/>
      <c r="DY1057" s="4"/>
      <c r="DZ1057" s="8"/>
      <c r="EA1057" s="7"/>
      <c r="EB1057" s="7"/>
      <c r="EC1057" s="2" t="s">
        <v>239</v>
      </c>
      <c r="ED1057" s="2" t="s">
        <v>237</v>
      </c>
      <c r="EE1057" s="2" t="s">
        <v>1040</v>
      </c>
      <c r="EF1057" s="2" t="s">
        <v>1481</v>
      </c>
      <c r="EG1057" s="2" t="s">
        <v>238</v>
      </c>
      <c r="EH1057" s="2" t="s">
        <v>226</v>
      </c>
      <c r="EI1057" s="4"/>
      <c r="EJ1057" s="8"/>
      <c r="EK1057" s="4"/>
      <c r="EL1057" s="8"/>
      <c r="EM1057" s="7"/>
      <c r="EN1057" s="7"/>
      <c r="EO1057" s="2" t="s">
        <v>239</v>
      </c>
      <c r="EP1057" s="2" t="s">
        <v>237</v>
      </c>
      <c r="EQ1057" s="2" t="s">
        <v>985</v>
      </c>
      <c r="ER1057" s="2" t="s">
        <v>986</v>
      </c>
      <c r="ES1057" s="2" t="s">
        <v>238</v>
      </c>
      <c r="ET1057" s="2" t="s">
        <v>226</v>
      </c>
      <c r="EU1057" s="4"/>
      <c r="EV1057" s="8"/>
      <c r="EW1057" s="4"/>
      <c r="EX1057" s="8"/>
      <c r="EY1057" s="7"/>
      <c r="EZ1057" s="7"/>
      <c r="FA1057" s="2" t="s">
        <v>239</v>
      </c>
      <c r="FB1057" s="2" t="s">
        <v>237</v>
      </c>
      <c r="FC1057" s="2" t="s">
        <v>1380</v>
      </c>
      <c r="FD1057" s="2" t="s">
        <v>226</v>
      </c>
      <c r="FE1057" s="2" t="s">
        <v>238</v>
      </c>
      <c r="FF1057" s="2" t="s">
        <v>226</v>
      </c>
      <c r="FG1057" s="4"/>
      <c r="FH1057" s="8"/>
      <c r="FI1057" s="4"/>
      <c r="FJ1057" s="8"/>
      <c r="FK1057" s="7"/>
      <c r="FL1057" s="7"/>
      <c r="FM1057" s="2" t="s">
        <v>239</v>
      </c>
      <c r="FN1057" s="2" t="s">
        <v>237</v>
      </c>
      <c r="FO1057" s="2" t="s">
        <v>2113</v>
      </c>
      <c r="FP1057" s="2" t="s">
        <v>3219</v>
      </c>
      <c r="FQ1057" s="2" t="s">
        <v>238</v>
      </c>
      <c r="FR1057" s="2" t="s">
        <v>226</v>
      </c>
      <c r="FS1057" s="4"/>
      <c r="FT1057" s="8"/>
      <c r="FU1057" s="4"/>
      <c r="FV1057" s="8"/>
      <c r="FW1057" s="7"/>
      <c r="FX1057" s="7"/>
      <c r="FY1057" s="2" t="s">
        <v>226</v>
      </c>
      <c r="FZ1057" s="2" t="s">
        <v>226</v>
      </c>
      <c r="GA1057" s="2" t="s">
        <v>226</v>
      </c>
      <c r="GB1057" s="2" t="s">
        <v>226</v>
      </c>
      <c r="GC1057" s="2" t="s">
        <v>226</v>
      </c>
      <c r="GD1057" s="2" t="s">
        <v>226</v>
      </c>
      <c r="GE1057" s="4"/>
      <c r="GF1057" s="8"/>
      <c r="GG1057" s="4"/>
      <c r="GH1057" s="8"/>
      <c r="GI1057" s="7"/>
      <c r="GJ1057" s="7"/>
      <c r="GK1057" s="2" t="s">
        <v>252</v>
      </c>
      <c r="GL1057" s="2" t="s">
        <v>237</v>
      </c>
      <c r="GM1057" s="2" t="s">
        <v>226</v>
      </c>
      <c r="GN1057" s="2" t="s">
        <v>226</v>
      </c>
      <c r="GO1057" s="2" t="s">
        <v>238</v>
      </c>
      <c r="GP1057" s="2" t="s">
        <v>226</v>
      </c>
      <c r="GQ1057" s="4"/>
      <c r="GR1057" s="8"/>
      <c r="GS1057" s="4"/>
      <c r="GT1057" s="8"/>
      <c r="GU1057" s="7"/>
      <c r="GV1057" s="7"/>
      <c r="GW1057" s="2" t="s">
        <v>252</v>
      </c>
      <c r="GX1057" s="2" t="s">
        <v>237</v>
      </c>
      <c r="GY1057" s="2" t="s">
        <v>226</v>
      </c>
      <c r="GZ1057" s="2" t="s">
        <v>226</v>
      </c>
      <c r="HA1057" s="2" t="s">
        <v>238</v>
      </c>
      <c r="HB1057" s="2" t="s">
        <v>226</v>
      </c>
      <c r="HC1057" s="4"/>
      <c r="HD1057" s="8"/>
      <c r="HE1057" s="4"/>
      <c r="HF1057" s="8"/>
      <c r="HG1057" s="7"/>
      <c r="HH1057" s="7"/>
      <c r="HI1057" s="2" t="s">
        <v>252</v>
      </c>
      <c r="HJ1057" s="2" t="s">
        <v>237</v>
      </c>
      <c r="HK1057" s="2" t="s">
        <v>226</v>
      </c>
      <c r="HL1057" s="2" t="s">
        <v>226</v>
      </c>
      <c r="HM1057" s="2" t="s">
        <v>238</v>
      </c>
      <c r="HN1057" s="2" t="s">
        <v>226</v>
      </c>
      <c r="HO1057" s="4"/>
      <c r="HP1057" s="8"/>
      <c r="HQ1057" s="4"/>
      <c r="HR1057" s="8"/>
      <c r="HS1057" s="7"/>
      <c r="HT1057" s="7"/>
      <c r="HU1057" s="2" t="s">
        <v>239</v>
      </c>
      <c r="HV1057" s="2" t="s">
        <v>237</v>
      </c>
      <c r="HW1057" s="2" t="s">
        <v>996</v>
      </c>
      <c r="HX1057" s="2" t="s">
        <v>226</v>
      </c>
      <c r="HY1057" s="2" t="s">
        <v>238</v>
      </c>
      <c r="HZ1057" s="2" t="s">
        <v>226</v>
      </c>
      <c r="IA1057" s="4"/>
      <c r="IB1057" s="8"/>
      <c r="IC1057" s="4"/>
      <c r="ID1057" s="8"/>
      <c r="IE1057" s="7"/>
      <c r="IF1057" s="7"/>
      <c r="IG1057" s="2" t="s">
        <v>266</v>
      </c>
      <c r="IH1057" s="2" t="s">
        <v>237</v>
      </c>
      <c r="II1057" s="2" t="s">
        <v>226</v>
      </c>
      <c r="IJ1057" s="2" t="s">
        <v>226</v>
      </c>
      <c r="IK1057" s="2" t="s">
        <v>238</v>
      </c>
      <c r="IL1057" s="2" t="s">
        <v>226</v>
      </c>
      <c r="IM1057" s="4"/>
      <c r="IN1057" s="8"/>
      <c r="IO1057" s="4"/>
      <c r="IP1057" s="8"/>
      <c r="IQ1057" s="7"/>
      <c r="IR1057" s="7"/>
      <c r="IS1057" s="2" t="s">
        <v>226</v>
      </c>
      <c r="IT1057" s="2" t="s">
        <v>226</v>
      </c>
      <c r="IU1057" s="2" t="s">
        <v>226</v>
      </c>
      <c r="IV1057" s="2" t="s">
        <v>226</v>
      </c>
      <c r="IW1057" s="2" t="s">
        <v>226</v>
      </c>
      <c r="IX1057" s="2" t="s">
        <v>226</v>
      </c>
      <c r="IY1057" s="4"/>
      <c r="IZ1057" s="8"/>
      <c r="JA1057" s="4"/>
      <c r="JB1057" s="8"/>
      <c r="JC1057" s="7"/>
      <c r="JD1057" s="7"/>
      <c r="JE1057" s="2" t="s">
        <v>252</v>
      </c>
      <c r="JF1057" s="2" t="s">
        <v>237</v>
      </c>
      <c r="JG1057" s="2" t="s">
        <v>226</v>
      </c>
      <c r="JH1057" s="2" t="s">
        <v>226</v>
      </c>
      <c r="JI1057" s="2" t="s">
        <v>238</v>
      </c>
      <c r="JJ1057" s="2" t="s">
        <v>226</v>
      </c>
      <c r="JK1057" s="4"/>
      <c r="JL1057" s="8"/>
      <c r="JM1057" s="4"/>
      <c r="JN1057" s="8"/>
      <c r="JO1057" s="7"/>
      <c r="JP1057" s="7"/>
      <c r="JQ1057" s="2" t="s">
        <v>226</v>
      </c>
      <c r="JR1057" s="2" t="s">
        <v>226</v>
      </c>
      <c r="JS1057" s="2" t="s">
        <v>226</v>
      </c>
      <c r="JT1057" s="2" t="s">
        <v>226</v>
      </c>
      <c r="JU1057" s="2" t="s">
        <v>226</v>
      </c>
      <c r="JV1057" s="2" t="s">
        <v>226</v>
      </c>
      <c r="JW1057" s="4"/>
      <c r="JX1057" s="8"/>
      <c r="JY1057" s="4"/>
      <c r="JZ1057" s="8"/>
      <c r="KA1057" s="7"/>
      <c r="KB1057" s="7"/>
      <c r="KC1057" s="2" t="s">
        <v>236</v>
      </c>
      <c r="KD1057" s="2" t="s">
        <v>237</v>
      </c>
      <c r="KE1057" s="2" t="s">
        <v>226</v>
      </c>
      <c r="KF1057" s="2" t="s">
        <v>226</v>
      </c>
      <c r="KG1057" s="2" t="s">
        <v>238</v>
      </c>
      <c r="KH1057" s="2" t="s">
        <v>226</v>
      </c>
      <c r="KI1057" s="4"/>
      <c r="KJ1057" s="8"/>
      <c r="KK1057" s="4"/>
      <c r="KL1057" s="8"/>
      <c r="KM1057" s="7"/>
      <c r="KN1057" s="7"/>
      <c r="KO1057" s="2" t="s">
        <v>226</v>
      </c>
      <c r="KP1057" s="2" t="s">
        <v>226</v>
      </c>
      <c r="KQ1057" s="2" t="s">
        <v>226</v>
      </c>
      <c r="KR1057" s="2" t="s">
        <v>226</v>
      </c>
      <c r="KS1057" s="2" t="s">
        <v>226</v>
      </c>
      <c r="KT1057" s="2" t="s">
        <v>226</v>
      </c>
      <c r="KU1057" s="4"/>
      <c r="KV1057" s="8"/>
      <c r="KW1057" s="4"/>
      <c r="KX1057" s="8"/>
      <c r="KY1057" s="7"/>
      <c r="KZ1057" s="7"/>
      <c r="LA1057" s="2" t="s">
        <v>252</v>
      </c>
      <c r="LB1057" s="2" t="s">
        <v>237</v>
      </c>
      <c r="LC1057" s="2" t="s">
        <v>226</v>
      </c>
      <c r="LD1057" s="2" t="s">
        <v>226</v>
      </c>
      <c r="LE1057" s="2" t="s">
        <v>238</v>
      </c>
      <c r="LF1057" s="2" t="s">
        <v>226</v>
      </c>
      <c r="LG1057" s="4"/>
      <c r="LH1057" s="8"/>
      <c r="LI1057" s="4"/>
      <c r="LJ1057" s="8"/>
      <c r="LK1057" s="7"/>
      <c r="LL1057" s="7"/>
      <c r="LM1057" s="2" t="s">
        <v>226</v>
      </c>
      <c r="LN1057" s="2" t="s">
        <v>226</v>
      </c>
      <c r="LO1057" s="2" t="s">
        <v>226</v>
      </c>
      <c r="LP1057" s="2" t="s">
        <v>226</v>
      </c>
      <c r="LQ1057" s="2" t="s">
        <v>226</v>
      </c>
      <c r="LR1057" s="2" t="s">
        <v>226</v>
      </c>
      <c r="LS1057" s="4"/>
      <c r="LT1057" s="8"/>
      <c r="LU1057" s="4"/>
      <c r="LV1057" s="8"/>
      <c r="LW1057" s="7"/>
      <c r="LX1057" s="7"/>
      <c r="LY1057" s="2" t="s">
        <v>226</v>
      </c>
      <c r="LZ1057" s="2" t="s">
        <v>226</v>
      </c>
      <c r="MA1057" s="2" t="s">
        <v>226</v>
      </c>
      <c r="MB1057" s="2" t="s">
        <v>226</v>
      </c>
      <c r="MC1057" s="2" t="s">
        <v>226</v>
      </c>
      <c r="MD1057" s="2" t="s">
        <v>226</v>
      </c>
      <c r="ME1057" s="4"/>
      <c r="MF1057" s="8"/>
      <c r="MG1057" s="4"/>
      <c r="MH1057" s="8"/>
      <c r="MI1057" s="7"/>
      <c r="MJ1057" s="7"/>
      <c r="MK1057" s="2" t="s">
        <v>226</v>
      </c>
      <c r="ML1057" s="2" t="s">
        <v>226</v>
      </c>
      <c r="MM1057" s="2" t="s">
        <v>226</v>
      </c>
      <c r="MN1057" s="2" t="s">
        <v>226</v>
      </c>
      <c r="MO1057" s="2" t="s">
        <v>226</v>
      </c>
      <c r="MP1057" s="2" t="s">
        <v>226</v>
      </c>
      <c r="MQ1057" s="4"/>
      <c r="MR1057" s="8"/>
      <c r="MS1057" s="4"/>
      <c r="MT1057" s="8"/>
      <c r="MU1057" s="7"/>
      <c r="MV1057" s="7"/>
      <c r="MW1057" s="2" t="s">
        <v>252</v>
      </c>
      <c r="MX1057" s="2" t="s">
        <v>223</v>
      </c>
      <c r="MY1057" s="2" t="s">
        <v>226</v>
      </c>
      <c r="MZ1057" s="2" t="s">
        <v>226</v>
      </c>
      <c r="NA1057" s="2" t="s">
        <v>238</v>
      </c>
      <c r="NB1057" s="2" t="s">
        <v>226</v>
      </c>
      <c r="NC1057" s="4"/>
      <c r="ND1057" s="8"/>
      <c r="NE1057" s="4"/>
      <c r="NF1057" s="8"/>
      <c r="NG1057" s="7"/>
      <c r="NH1057" s="7"/>
      <c r="NI1057" s="2" t="s">
        <v>239</v>
      </c>
      <c r="NJ1057" s="2" t="s">
        <v>237</v>
      </c>
      <c r="NK1057" s="2" t="s">
        <v>2561</v>
      </c>
      <c r="NL1057" s="2" t="s">
        <v>5436</v>
      </c>
      <c r="NM1057" s="2" t="s">
        <v>238</v>
      </c>
      <c r="NN1057" s="2" t="s">
        <v>226</v>
      </c>
      <c r="NO1057" s="4"/>
      <c r="NP1057" s="8"/>
      <c r="NQ1057" s="4"/>
      <c r="NR1057" s="8"/>
      <c r="NS1057" s="7"/>
      <c r="NT1057" s="7"/>
      <c r="NU1057" s="2" t="s">
        <v>239</v>
      </c>
      <c r="NV1057" s="2" t="s">
        <v>237</v>
      </c>
      <c r="NW1057" s="2" t="s">
        <v>1054</v>
      </c>
      <c r="NX1057" s="2" t="s">
        <v>226</v>
      </c>
      <c r="NY1057" s="2" t="s">
        <v>238</v>
      </c>
      <c r="NZ1057" s="2" t="s">
        <v>226</v>
      </c>
      <c r="OA1057" s="4"/>
      <c r="OB1057" s="8"/>
      <c r="OC1057" s="4"/>
      <c r="OD1057" s="8"/>
      <c r="OE1057" s="7"/>
      <c r="OF1057" s="7"/>
      <c r="OG1057" s="2" t="s">
        <v>252</v>
      </c>
      <c r="OH1057" s="2" t="s">
        <v>237</v>
      </c>
      <c r="OI1057" s="2" t="s">
        <v>226</v>
      </c>
      <c r="OJ1057" s="2" t="s">
        <v>226</v>
      </c>
      <c r="OK1057" s="2" t="s">
        <v>238</v>
      </c>
      <c r="OL1057" s="2" t="s">
        <v>226</v>
      </c>
      <c r="OM1057" s="4"/>
      <c r="ON1057" s="8"/>
      <c r="OO1057" s="4"/>
      <c r="OP1057" s="8"/>
      <c r="OQ1057" s="7"/>
      <c r="OR1057" s="7"/>
      <c r="OS1057" s="2" t="s">
        <v>252</v>
      </c>
      <c r="OT1057" s="2" t="s">
        <v>237</v>
      </c>
      <c r="OU1057" s="2" t="s">
        <v>226</v>
      </c>
      <c r="OV1057" s="2" t="s">
        <v>226</v>
      </c>
      <c r="OW1057" s="2" t="s">
        <v>238</v>
      </c>
      <c r="OX1057" s="2" t="s">
        <v>226</v>
      </c>
      <c r="OY1057" s="4"/>
      <c r="OZ1057" s="8"/>
      <c r="PA1057" s="4"/>
      <c r="PB1057" s="8"/>
      <c r="PC1057" s="7"/>
      <c r="PD1057" s="7"/>
      <c r="PE1057" s="2" t="s">
        <v>226</v>
      </c>
      <c r="PF1057" s="2" t="s">
        <v>226</v>
      </c>
      <c r="PG1057" s="2" t="s">
        <v>226</v>
      </c>
      <c r="PH1057" s="2" t="s">
        <v>226</v>
      </c>
      <c r="PI1057" s="2" t="s">
        <v>226</v>
      </c>
      <c r="PJ1057" s="2" t="s">
        <v>226</v>
      </c>
      <c r="PK1057" s="4"/>
      <c r="PL1057" s="8"/>
      <c r="PM1057" s="4"/>
      <c r="PN1057" s="8"/>
      <c r="PO1057" s="7"/>
      <c r="PP1057" s="7"/>
      <c r="PQ1057" s="2" t="s">
        <v>226</v>
      </c>
      <c r="PR1057" s="2" t="s">
        <v>226</v>
      </c>
      <c r="PS1057" s="2" t="s">
        <v>226</v>
      </c>
      <c r="PT1057" s="2" t="s">
        <v>226</v>
      </c>
      <c r="PU1057" s="2" t="s">
        <v>226</v>
      </c>
      <c r="PV1057" s="2" t="s">
        <v>226</v>
      </c>
      <c r="PW1057" s="4"/>
      <c r="PX1057" s="8"/>
      <c r="PY1057" s="4"/>
      <c r="PZ1057" s="8"/>
      <c r="QA1057" s="7"/>
      <c r="QB1057" s="7"/>
      <c r="QC1057" s="2" t="s">
        <v>226</v>
      </c>
      <c r="QD1057" s="2" t="s">
        <v>226</v>
      </c>
      <c r="QE1057" s="2" t="s">
        <v>226</v>
      </c>
      <c r="QF1057" s="2" t="s">
        <v>226</v>
      </c>
      <c r="QG1057" s="2" t="s">
        <v>226</v>
      </c>
      <c r="QH1057" s="2" t="s">
        <v>226</v>
      </c>
      <c r="QI1057" s="4"/>
      <c r="QJ1057" s="8"/>
      <c r="QK1057" s="4"/>
      <c r="QL1057" s="8"/>
      <c r="QM1057" s="7"/>
      <c r="QN1057" s="7"/>
      <c r="QO1057" s="2" t="s">
        <v>239</v>
      </c>
      <c r="QP1057" s="2" t="s">
        <v>237</v>
      </c>
      <c r="QQ1057" s="2" t="s">
        <v>1012</v>
      </c>
      <c r="QR1057" s="2" t="s">
        <v>2063</v>
      </c>
      <c r="QS1057" s="2" t="s">
        <v>238</v>
      </c>
      <c r="QT1057" s="2" t="s">
        <v>226</v>
      </c>
      <c r="QU1057" s="4"/>
      <c r="QV1057" s="8"/>
      <c r="QW1057" s="4"/>
      <c r="QX1057" s="8"/>
      <c r="QY1057" s="7"/>
      <c r="QZ1057" s="7"/>
      <c r="RA1057" s="2" t="s">
        <v>266</v>
      </c>
      <c r="RB1057" s="2" t="s">
        <v>237</v>
      </c>
      <c r="RC1057" s="2" t="s">
        <v>226</v>
      </c>
      <c r="RD1057" s="2" t="s">
        <v>226</v>
      </c>
      <c r="RE1057" s="2" t="s">
        <v>238</v>
      </c>
      <c r="RF1057" s="2" t="s">
        <v>226</v>
      </c>
      <c r="RG1057" s="4"/>
      <c r="RH1057" s="8"/>
      <c r="RI1057" s="4"/>
      <c r="RJ1057" s="8"/>
      <c r="RK1057" s="7"/>
      <c r="RL1057" s="7"/>
      <c r="RM1057" s="2" t="s">
        <v>226</v>
      </c>
      <c r="RN1057" s="2" t="s">
        <v>226</v>
      </c>
      <c r="RO1057" s="2" t="s">
        <v>226</v>
      </c>
      <c r="RP1057" s="2" t="s">
        <v>226</v>
      </c>
      <c r="RQ1057" s="2" t="s">
        <v>226</v>
      </c>
      <c r="RR1057" s="2" t="s">
        <v>226</v>
      </c>
      <c r="RS1057" s="4"/>
      <c r="RT1057" s="8"/>
      <c r="RU1057" s="4"/>
      <c r="RV1057" s="8"/>
      <c r="RW1057" s="7"/>
      <c r="RX1057" s="7"/>
      <c r="RY1057" s="2" t="s">
        <v>252</v>
      </c>
      <c r="RZ1057" s="2" t="s">
        <v>237</v>
      </c>
      <c r="SA1057" s="2" t="s">
        <v>226</v>
      </c>
      <c r="SB1057" s="2" t="s">
        <v>226</v>
      </c>
      <c r="SC1057" s="2" t="s">
        <v>238</v>
      </c>
      <c r="SD1057" s="2" t="s">
        <v>226</v>
      </c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  <c r="VL1057" s="4"/>
      <c r="VM1057" s="4"/>
      <c r="VN1057" s="4"/>
      <c r="VO1057" s="4"/>
      <c r="VP1057" s="4"/>
      <c r="VQ1057" s="4"/>
    </row>
    <row r="1058">
      <c r="A1058" s="2" t="s">
        <v>5937</v>
      </c>
      <c r="B1058" s="2" t="s">
        <v>577</v>
      </c>
      <c r="C1058" s="2" t="s">
        <v>5819</v>
      </c>
      <c r="D1058" s="2" t="s">
        <v>215</v>
      </c>
      <c r="E1058" s="2" t="s">
        <v>432</v>
      </c>
      <c r="F1058" s="2" t="s">
        <v>5938</v>
      </c>
      <c r="G1058" s="2" t="s">
        <v>5939</v>
      </c>
      <c r="H1058" s="2" t="s">
        <v>5940</v>
      </c>
      <c r="I1058" s="2" t="s">
        <v>5941</v>
      </c>
      <c r="J1058" s="2" t="s">
        <v>437</v>
      </c>
      <c r="K1058" s="2" t="s">
        <v>405</v>
      </c>
      <c r="L1058" s="3">
        <v>42.3</v>
      </c>
      <c r="M1058" s="3">
        <v>44.42</v>
      </c>
      <c r="N1058" s="3">
        <v>89.99</v>
      </c>
      <c r="O1058" s="2" t="s">
        <v>302</v>
      </c>
      <c r="P1058" s="2" t="s">
        <v>284</v>
      </c>
      <c r="Q1058" s="2" t="s">
        <v>225</v>
      </c>
      <c r="R1058" s="2" t="s">
        <v>226</v>
      </c>
      <c r="S1058" s="2" t="s">
        <v>5942</v>
      </c>
      <c r="T1058" s="2" t="s">
        <v>969</v>
      </c>
      <c r="U1058" s="2" t="s">
        <v>3296</v>
      </c>
      <c r="V1058" s="2" t="s">
        <v>2079</v>
      </c>
      <c r="W1058" s="2" t="s">
        <v>231</v>
      </c>
      <c r="X1058" s="2" t="s">
        <v>226</v>
      </c>
      <c r="Y1058" s="2" t="s">
        <v>1353</v>
      </c>
      <c r="Z1058" s="4"/>
      <c r="AA1058" s="4">
        <f>=ROUNDDOWN({0},0)</f>
      </c>
      <c r="AB1058" s="5"/>
      <c r="AC1058" s="2" t="s">
        <v>226</v>
      </c>
      <c r="AD1058" s="4"/>
      <c r="AE1058" s="4"/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226</v>
      </c>
      <c r="AM1058" s="4"/>
      <c r="AN1058" s="4"/>
      <c r="AO1058" s="7">
        <v>0</v>
      </c>
      <c r="AP1058" s="4"/>
      <c r="AQ1058" s="8"/>
      <c r="AR1058" s="4">
        <v>47</v>
      </c>
      <c r="AS1058" s="8">
        <v>1392.15</v>
      </c>
      <c r="AT1058" s="7">
        <v>-1</v>
      </c>
      <c r="AU1058" s="7">
        <v>-1</v>
      </c>
      <c r="AV1058" s="4" t="s">
        <v>226</v>
      </c>
      <c r="AW1058" s="8" t="s">
        <v>226</v>
      </c>
      <c r="AX1058" s="4">
        <v>135</v>
      </c>
      <c r="AY1058" s="8">
        <v>4511.04</v>
      </c>
      <c r="AZ1058" s="7" t="s">
        <v>226</v>
      </c>
      <c r="BA1058" s="7" t="s">
        <v>226</v>
      </c>
      <c r="BB1058" s="7"/>
      <c r="BC1058" s="4" t="s">
        <v>226</v>
      </c>
      <c r="BD1058" s="8" t="s">
        <v>226</v>
      </c>
      <c r="BE1058" s="4">
        <v>135</v>
      </c>
      <c r="BF1058" s="8">
        <v>4511.04</v>
      </c>
      <c r="BG1058" s="7" t="s">
        <v>226</v>
      </c>
      <c r="BH1058" s="7" t="s">
        <v>226</v>
      </c>
      <c r="BI1058" s="7"/>
      <c r="BJ1058" s="4"/>
      <c r="BK1058" s="8"/>
      <c r="BL1058" s="2" t="s">
        <v>3868</v>
      </c>
      <c r="BM1058" s="7"/>
      <c r="BN1058" s="7"/>
      <c r="BO1058" s="4"/>
      <c r="BP1058" s="8"/>
      <c r="BQ1058" s="4">
        <v>5</v>
      </c>
      <c r="BR1058" s="8">
        <v>198.05</v>
      </c>
      <c r="BS1058" s="7">
        <v>-1</v>
      </c>
      <c r="BT1058" s="7">
        <v>-1</v>
      </c>
      <c r="BU1058" s="2" t="s">
        <v>239</v>
      </c>
      <c r="BV1058" s="2" t="s">
        <v>237</v>
      </c>
      <c r="BW1058" s="2" t="s">
        <v>226</v>
      </c>
      <c r="BX1058" s="2" t="s">
        <v>1463</v>
      </c>
      <c r="BY1058" s="2" t="s">
        <v>238</v>
      </c>
      <c r="BZ1058" s="2" t="s">
        <v>226</v>
      </c>
      <c r="CA1058" s="4"/>
      <c r="CB1058" s="8"/>
      <c r="CC1058" s="4">
        <v>2</v>
      </c>
      <c r="CD1058" s="8">
        <v>77.04</v>
      </c>
      <c r="CE1058" s="7">
        <v>-1</v>
      </c>
      <c r="CF1058" s="7">
        <v>-1</v>
      </c>
      <c r="CG1058" s="2" t="s">
        <v>239</v>
      </c>
      <c r="CH1058" s="2" t="s">
        <v>237</v>
      </c>
      <c r="CI1058" s="2" t="s">
        <v>1208</v>
      </c>
      <c r="CJ1058" s="2" t="s">
        <v>2116</v>
      </c>
      <c r="CK1058" s="2" t="s">
        <v>238</v>
      </c>
      <c r="CL1058" s="2" t="s">
        <v>226</v>
      </c>
      <c r="CM1058" s="4"/>
      <c r="CN1058" s="8"/>
      <c r="CO1058" s="4">
        <v>3</v>
      </c>
      <c r="CP1058" s="8">
        <v>86.34</v>
      </c>
      <c r="CQ1058" s="7">
        <v>-1</v>
      </c>
      <c r="CR1058" s="7">
        <v>-1</v>
      </c>
      <c r="CS1058" s="2" t="s">
        <v>239</v>
      </c>
      <c r="CT1058" s="2" t="s">
        <v>237</v>
      </c>
      <c r="CU1058" s="2" t="s">
        <v>4943</v>
      </c>
      <c r="CV1058" s="2" t="s">
        <v>569</v>
      </c>
      <c r="CW1058" s="2" t="s">
        <v>238</v>
      </c>
      <c r="CX1058" s="2" t="s">
        <v>226</v>
      </c>
      <c r="CY1058" s="4"/>
      <c r="CZ1058" s="8"/>
      <c r="DA1058" s="4">
        <v>34</v>
      </c>
      <c r="DB1058" s="8">
        <v>899.64</v>
      </c>
      <c r="DC1058" s="7">
        <v>-1</v>
      </c>
      <c r="DD1058" s="7">
        <v>-1</v>
      </c>
      <c r="DE1058" s="2" t="s">
        <v>239</v>
      </c>
      <c r="DF1058" s="2" t="s">
        <v>237</v>
      </c>
      <c r="DG1058" s="2" t="s">
        <v>1360</v>
      </c>
      <c r="DH1058" s="2" t="s">
        <v>1901</v>
      </c>
      <c r="DI1058" s="2" t="s">
        <v>291</v>
      </c>
      <c r="DJ1058" s="2" t="s">
        <v>226</v>
      </c>
      <c r="DK1058" s="4"/>
      <c r="DL1058" s="8"/>
      <c r="DM1058" s="4"/>
      <c r="DN1058" s="8"/>
      <c r="DO1058" s="7"/>
      <c r="DP1058" s="7"/>
      <c r="DQ1058" s="2" t="s">
        <v>239</v>
      </c>
      <c r="DR1058" s="2" t="s">
        <v>237</v>
      </c>
      <c r="DS1058" s="2" t="s">
        <v>2252</v>
      </c>
      <c r="DT1058" s="2" t="s">
        <v>4521</v>
      </c>
      <c r="DU1058" s="2" t="s">
        <v>291</v>
      </c>
      <c r="DV1058" s="2" t="s">
        <v>226</v>
      </c>
      <c r="DW1058" s="4"/>
      <c r="DX1058" s="8"/>
      <c r="DY1058" s="4">
        <v>1</v>
      </c>
      <c r="DZ1058" s="8">
        <v>42.93</v>
      </c>
      <c r="EA1058" s="7">
        <v>-1</v>
      </c>
      <c r="EB1058" s="7">
        <v>-1</v>
      </c>
      <c r="EC1058" s="2" t="s">
        <v>239</v>
      </c>
      <c r="ED1058" s="2" t="s">
        <v>237</v>
      </c>
      <c r="EE1058" s="2" t="s">
        <v>3214</v>
      </c>
      <c r="EF1058" s="2" t="s">
        <v>1056</v>
      </c>
      <c r="EG1058" s="2" t="s">
        <v>238</v>
      </c>
      <c r="EH1058" s="2" t="s">
        <v>226</v>
      </c>
      <c r="EI1058" s="4"/>
      <c r="EJ1058" s="8"/>
      <c r="EK1058" s="4">
        <v>1</v>
      </c>
      <c r="EL1058" s="8">
        <v>43.74</v>
      </c>
      <c r="EM1058" s="7">
        <v>-1</v>
      </c>
      <c r="EN1058" s="7">
        <v>-1</v>
      </c>
      <c r="EO1058" s="2" t="s">
        <v>239</v>
      </c>
      <c r="EP1058" s="2" t="s">
        <v>237</v>
      </c>
      <c r="EQ1058" s="2" t="s">
        <v>5943</v>
      </c>
      <c r="ER1058" s="2" t="s">
        <v>2654</v>
      </c>
      <c r="ES1058" s="2" t="s">
        <v>238</v>
      </c>
      <c r="ET1058" s="2" t="s">
        <v>226</v>
      </c>
      <c r="EU1058" s="4"/>
      <c r="EV1058" s="8"/>
      <c r="EW1058" s="4">
        <v>1</v>
      </c>
      <c r="EX1058" s="8">
        <v>44.41</v>
      </c>
      <c r="EY1058" s="7">
        <v>-1</v>
      </c>
      <c r="EZ1058" s="7">
        <v>-1</v>
      </c>
      <c r="FA1058" s="2" t="s">
        <v>239</v>
      </c>
      <c r="FB1058" s="2" t="s">
        <v>237</v>
      </c>
      <c r="FC1058" s="2" t="s">
        <v>4810</v>
      </c>
      <c r="FD1058" s="2" t="s">
        <v>2388</v>
      </c>
      <c r="FE1058" s="2" t="s">
        <v>238</v>
      </c>
      <c r="FF1058" s="2" t="s">
        <v>226</v>
      </c>
      <c r="FG1058" s="4"/>
      <c r="FH1058" s="8"/>
      <c r="FI1058" s="4"/>
      <c r="FJ1058" s="8"/>
      <c r="FK1058" s="7"/>
      <c r="FL1058" s="7"/>
      <c r="FM1058" s="2" t="s">
        <v>239</v>
      </c>
      <c r="FN1058" s="2" t="s">
        <v>237</v>
      </c>
      <c r="FO1058" s="2" t="s">
        <v>4810</v>
      </c>
      <c r="FP1058" s="2" t="s">
        <v>2040</v>
      </c>
      <c r="FQ1058" s="2" t="s">
        <v>238</v>
      </c>
      <c r="FR1058" s="2" t="s">
        <v>226</v>
      </c>
      <c r="FS1058" s="4"/>
      <c r="FT1058" s="8"/>
      <c r="FU1058" s="4"/>
      <c r="FV1058" s="8"/>
      <c r="FW1058" s="7"/>
      <c r="FX1058" s="7"/>
      <c r="FY1058" s="2" t="s">
        <v>226</v>
      </c>
      <c r="FZ1058" s="2" t="s">
        <v>226</v>
      </c>
      <c r="GA1058" s="2" t="s">
        <v>226</v>
      </c>
      <c r="GB1058" s="2" t="s">
        <v>226</v>
      </c>
      <c r="GC1058" s="2" t="s">
        <v>226</v>
      </c>
      <c r="GD1058" s="2" t="s">
        <v>226</v>
      </c>
      <c r="GE1058" s="4"/>
      <c r="GF1058" s="8"/>
      <c r="GG1058" s="4"/>
      <c r="GH1058" s="8"/>
      <c r="GI1058" s="7"/>
      <c r="GJ1058" s="7"/>
      <c r="GK1058" s="2" t="s">
        <v>239</v>
      </c>
      <c r="GL1058" s="2" t="s">
        <v>237</v>
      </c>
      <c r="GM1058" s="2" t="s">
        <v>991</v>
      </c>
      <c r="GN1058" s="2" t="s">
        <v>1091</v>
      </c>
      <c r="GO1058" s="2" t="s">
        <v>238</v>
      </c>
      <c r="GP1058" s="2" t="s">
        <v>226</v>
      </c>
      <c r="GQ1058" s="4"/>
      <c r="GR1058" s="8"/>
      <c r="GS1058" s="4"/>
      <c r="GT1058" s="8"/>
      <c r="GU1058" s="7"/>
      <c r="GV1058" s="7"/>
      <c r="GW1058" s="2" t="s">
        <v>239</v>
      </c>
      <c r="GX1058" s="2" t="s">
        <v>237</v>
      </c>
      <c r="GY1058" s="2" t="s">
        <v>1942</v>
      </c>
      <c r="GZ1058" s="2" t="s">
        <v>855</v>
      </c>
      <c r="HA1058" s="2" t="s">
        <v>238</v>
      </c>
      <c r="HB1058" s="2" t="s">
        <v>226</v>
      </c>
      <c r="HC1058" s="4"/>
      <c r="HD1058" s="8"/>
      <c r="HE1058" s="4"/>
      <c r="HF1058" s="8"/>
      <c r="HG1058" s="7"/>
      <c r="HH1058" s="7"/>
      <c r="HI1058" s="2" t="s">
        <v>239</v>
      </c>
      <c r="HJ1058" s="2" t="s">
        <v>237</v>
      </c>
      <c r="HK1058" s="2" t="s">
        <v>551</v>
      </c>
      <c r="HL1058" s="2" t="s">
        <v>226</v>
      </c>
      <c r="HM1058" s="2" t="s">
        <v>238</v>
      </c>
      <c r="HN1058" s="2" t="s">
        <v>226</v>
      </c>
      <c r="HO1058" s="4"/>
      <c r="HP1058" s="8"/>
      <c r="HQ1058" s="4"/>
      <c r="HR1058" s="8"/>
      <c r="HS1058" s="7"/>
      <c r="HT1058" s="7"/>
      <c r="HU1058" s="2" t="s">
        <v>239</v>
      </c>
      <c r="HV1058" s="2" t="s">
        <v>237</v>
      </c>
      <c r="HW1058" s="2" t="s">
        <v>1909</v>
      </c>
      <c r="HX1058" s="2" t="s">
        <v>4016</v>
      </c>
      <c r="HY1058" s="2" t="s">
        <v>238</v>
      </c>
      <c r="HZ1058" s="2" t="s">
        <v>226</v>
      </c>
      <c r="IA1058" s="4"/>
      <c r="IB1058" s="8"/>
      <c r="IC1058" s="4"/>
      <c r="ID1058" s="8"/>
      <c r="IE1058" s="7"/>
      <c r="IF1058" s="7"/>
      <c r="IG1058" s="2" t="s">
        <v>252</v>
      </c>
      <c r="IH1058" s="2" t="s">
        <v>237</v>
      </c>
      <c r="II1058" s="2" t="s">
        <v>226</v>
      </c>
      <c r="IJ1058" s="2" t="s">
        <v>226</v>
      </c>
      <c r="IK1058" s="2" t="s">
        <v>238</v>
      </c>
      <c r="IL1058" s="2" t="s">
        <v>226</v>
      </c>
      <c r="IM1058" s="4"/>
      <c r="IN1058" s="8"/>
      <c r="IO1058" s="4"/>
      <c r="IP1058" s="8"/>
      <c r="IQ1058" s="7"/>
      <c r="IR1058" s="7"/>
      <c r="IS1058" s="2" t="s">
        <v>226</v>
      </c>
      <c r="IT1058" s="2" t="s">
        <v>226</v>
      </c>
      <c r="IU1058" s="2" t="s">
        <v>226</v>
      </c>
      <c r="IV1058" s="2" t="s">
        <v>226</v>
      </c>
      <c r="IW1058" s="2" t="s">
        <v>226</v>
      </c>
      <c r="IX1058" s="2" t="s">
        <v>226</v>
      </c>
      <c r="IY1058" s="4"/>
      <c r="IZ1058" s="8"/>
      <c r="JA1058" s="4"/>
      <c r="JB1058" s="8"/>
      <c r="JC1058" s="7"/>
      <c r="JD1058" s="7"/>
      <c r="JE1058" s="2" t="s">
        <v>252</v>
      </c>
      <c r="JF1058" s="2" t="s">
        <v>237</v>
      </c>
      <c r="JG1058" s="2" t="s">
        <v>226</v>
      </c>
      <c r="JH1058" s="2" t="s">
        <v>226</v>
      </c>
      <c r="JI1058" s="2" t="s">
        <v>238</v>
      </c>
      <c r="JJ1058" s="2" t="s">
        <v>226</v>
      </c>
      <c r="JK1058" s="4"/>
      <c r="JL1058" s="8"/>
      <c r="JM1058" s="4"/>
      <c r="JN1058" s="8"/>
      <c r="JO1058" s="7"/>
      <c r="JP1058" s="7"/>
      <c r="JQ1058" s="2" t="s">
        <v>252</v>
      </c>
      <c r="JR1058" s="2" t="s">
        <v>237</v>
      </c>
      <c r="JS1058" s="2" t="s">
        <v>226</v>
      </c>
      <c r="JT1058" s="2" t="s">
        <v>226</v>
      </c>
      <c r="JU1058" s="2" t="s">
        <v>238</v>
      </c>
      <c r="JV1058" s="2" t="s">
        <v>226</v>
      </c>
      <c r="JW1058" s="4"/>
      <c r="JX1058" s="8"/>
      <c r="JY1058" s="4"/>
      <c r="JZ1058" s="8"/>
      <c r="KA1058" s="7"/>
      <c r="KB1058" s="7"/>
      <c r="KC1058" s="2" t="s">
        <v>239</v>
      </c>
      <c r="KD1058" s="2" t="s">
        <v>237</v>
      </c>
      <c r="KE1058" s="2" t="s">
        <v>1121</v>
      </c>
      <c r="KF1058" s="2" t="s">
        <v>3263</v>
      </c>
      <c r="KG1058" s="2" t="s">
        <v>238</v>
      </c>
      <c r="KH1058" s="2" t="s">
        <v>226</v>
      </c>
      <c r="KI1058" s="4"/>
      <c r="KJ1058" s="8"/>
      <c r="KK1058" s="4"/>
      <c r="KL1058" s="8"/>
      <c r="KM1058" s="7"/>
      <c r="KN1058" s="7"/>
      <c r="KO1058" s="2" t="s">
        <v>236</v>
      </c>
      <c r="KP1058" s="2" t="s">
        <v>237</v>
      </c>
      <c r="KQ1058" s="2" t="s">
        <v>226</v>
      </c>
      <c r="KR1058" s="2" t="s">
        <v>226</v>
      </c>
      <c r="KS1058" s="2" t="s">
        <v>238</v>
      </c>
      <c r="KT1058" s="2" t="s">
        <v>226</v>
      </c>
      <c r="KU1058" s="4"/>
      <c r="KV1058" s="8"/>
      <c r="KW1058" s="4"/>
      <c r="KX1058" s="8"/>
      <c r="KY1058" s="7"/>
      <c r="KZ1058" s="7"/>
      <c r="LA1058" s="2" t="s">
        <v>239</v>
      </c>
      <c r="LB1058" s="2" t="s">
        <v>237</v>
      </c>
      <c r="LC1058" s="2" t="s">
        <v>1004</v>
      </c>
      <c r="LD1058" s="2" t="s">
        <v>1096</v>
      </c>
      <c r="LE1058" s="2" t="s">
        <v>238</v>
      </c>
      <c r="LF1058" s="2" t="s">
        <v>226</v>
      </c>
      <c r="LG1058" s="4"/>
      <c r="LH1058" s="8"/>
      <c r="LI1058" s="4"/>
      <c r="LJ1058" s="8"/>
      <c r="LK1058" s="7"/>
      <c r="LL1058" s="7"/>
      <c r="LM1058" s="2" t="s">
        <v>239</v>
      </c>
      <c r="LN1058" s="2" t="s">
        <v>237</v>
      </c>
      <c r="LO1058" s="2" t="s">
        <v>321</v>
      </c>
      <c r="LP1058" s="2" t="s">
        <v>1422</v>
      </c>
      <c r="LQ1058" s="2" t="s">
        <v>238</v>
      </c>
      <c r="LR1058" s="2" t="s">
        <v>226</v>
      </c>
      <c r="LS1058" s="4"/>
      <c r="LT1058" s="8"/>
      <c r="LU1058" s="4"/>
      <c r="LV1058" s="8"/>
      <c r="LW1058" s="7"/>
      <c r="LX1058" s="7"/>
      <c r="LY1058" s="2" t="s">
        <v>226</v>
      </c>
      <c r="LZ1058" s="2" t="s">
        <v>226</v>
      </c>
      <c r="MA1058" s="2" t="s">
        <v>226</v>
      </c>
      <c r="MB1058" s="2" t="s">
        <v>226</v>
      </c>
      <c r="MC1058" s="2" t="s">
        <v>226</v>
      </c>
      <c r="MD1058" s="2" t="s">
        <v>226</v>
      </c>
      <c r="ME1058" s="4"/>
      <c r="MF1058" s="8"/>
      <c r="MG1058" s="4"/>
      <c r="MH1058" s="8"/>
      <c r="MI1058" s="7"/>
      <c r="MJ1058" s="7"/>
      <c r="MK1058" s="2" t="s">
        <v>226</v>
      </c>
      <c r="ML1058" s="2" t="s">
        <v>226</v>
      </c>
      <c r="MM1058" s="2" t="s">
        <v>226</v>
      </c>
      <c r="MN1058" s="2" t="s">
        <v>226</v>
      </c>
      <c r="MO1058" s="2" t="s">
        <v>226</v>
      </c>
      <c r="MP1058" s="2" t="s">
        <v>226</v>
      </c>
      <c r="MQ1058" s="4"/>
      <c r="MR1058" s="8"/>
      <c r="MS1058" s="4"/>
      <c r="MT1058" s="8"/>
      <c r="MU1058" s="7"/>
      <c r="MV1058" s="7"/>
      <c r="MW1058" s="2" t="s">
        <v>252</v>
      </c>
      <c r="MX1058" s="2" t="s">
        <v>237</v>
      </c>
      <c r="MY1058" s="2" t="s">
        <v>226</v>
      </c>
      <c r="MZ1058" s="2" t="s">
        <v>226</v>
      </c>
      <c r="NA1058" s="2" t="s">
        <v>238</v>
      </c>
      <c r="NB1058" s="2" t="s">
        <v>226</v>
      </c>
      <c r="NC1058" s="4"/>
      <c r="ND1058" s="8"/>
      <c r="NE1058" s="4"/>
      <c r="NF1058" s="8"/>
      <c r="NG1058" s="7"/>
      <c r="NH1058" s="7"/>
      <c r="NI1058" s="2" t="s">
        <v>239</v>
      </c>
      <c r="NJ1058" s="2" t="s">
        <v>237</v>
      </c>
      <c r="NK1058" s="2" t="s">
        <v>1912</v>
      </c>
      <c r="NL1058" s="2" t="s">
        <v>4013</v>
      </c>
      <c r="NM1058" s="2" t="s">
        <v>291</v>
      </c>
      <c r="NN1058" s="2" t="s">
        <v>226</v>
      </c>
      <c r="NO1058" s="4"/>
      <c r="NP1058" s="8"/>
      <c r="NQ1058" s="4"/>
      <c r="NR1058" s="8"/>
      <c r="NS1058" s="7"/>
      <c r="NT1058" s="7"/>
      <c r="NU1058" s="2" t="s">
        <v>239</v>
      </c>
      <c r="NV1058" s="2" t="s">
        <v>237</v>
      </c>
      <c r="NW1058" s="2" t="s">
        <v>3384</v>
      </c>
      <c r="NX1058" s="2" t="s">
        <v>1053</v>
      </c>
      <c r="NY1058" s="2" t="s">
        <v>238</v>
      </c>
      <c r="NZ1058" s="2" t="s">
        <v>226</v>
      </c>
      <c r="OA1058" s="4"/>
      <c r="OB1058" s="8"/>
      <c r="OC1058" s="4"/>
      <c r="OD1058" s="8"/>
      <c r="OE1058" s="7"/>
      <c r="OF1058" s="7"/>
      <c r="OG1058" s="2" t="s">
        <v>252</v>
      </c>
      <c r="OH1058" s="2" t="s">
        <v>237</v>
      </c>
      <c r="OI1058" s="2" t="s">
        <v>226</v>
      </c>
      <c r="OJ1058" s="2" t="s">
        <v>226</v>
      </c>
      <c r="OK1058" s="2" t="s">
        <v>238</v>
      </c>
      <c r="OL1058" s="2" t="s">
        <v>226</v>
      </c>
      <c r="OM1058" s="4"/>
      <c r="ON1058" s="8"/>
      <c r="OO1058" s="4"/>
      <c r="OP1058" s="8"/>
      <c r="OQ1058" s="7"/>
      <c r="OR1058" s="7"/>
      <c r="OS1058" s="2" t="s">
        <v>252</v>
      </c>
      <c r="OT1058" s="2" t="s">
        <v>237</v>
      </c>
      <c r="OU1058" s="2" t="s">
        <v>226</v>
      </c>
      <c r="OV1058" s="2" t="s">
        <v>226</v>
      </c>
      <c r="OW1058" s="2" t="s">
        <v>238</v>
      </c>
      <c r="OX1058" s="2" t="s">
        <v>226</v>
      </c>
      <c r="OY1058" s="4"/>
      <c r="OZ1058" s="8"/>
      <c r="PA1058" s="4"/>
      <c r="PB1058" s="8"/>
      <c r="PC1058" s="7"/>
      <c r="PD1058" s="7"/>
      <c r="PE1058" s="2" t="s">
        <v>226</v>
      </c>
      <c r="PF1058" s="2" t="s">
        <v>226</v>
      </c>
      <c r="PG1058" s="2" t="s">
        <v>226</v>
      </c>
      <c r="PH1058" s="2" t="s">
        <v>226</v>
      </c>
      <c r="PI1058" s="2" t="s">
        <v>226</v>
      </c>
      <c r="PJ1058" s="2" t="s">
        <v>226</v>
      </c>
      <c r="PK1058" s="4"/>
      <c r="PL1058" s="8"/>
      <c r="PM1058" s="4"/>
      <c r="PN1058" s="8"/>
      <c r="PO1058" s="7"/>
      <c r="PP1058" s="7"/>
      <c r="PQ1058" s="2" t="s">
        <v>226</v>
      </c>
      <c r="PR1058" s="2" t="s">
        <v>226</v>
      </c>
      <c r="PS1058" s="2" t="s">
        <v>226</v>
      </c>
      <c r="PT1058" s="2" t="s">
        <v>226</v>
      </c>
      <c r="PU1058" s="2" t="s">
        <v>226</v>
      </c>
      <c r="PV1058" s="2" t="s">
        <v>226</v>
      </c>
      <c r="PW1058" s="4"/>
      <c r="PX1058" s="8"/>
      <c r="PY1058" s="4"/>
      <c r="PZ1058" s="8"/>
      <c r="QA1058" s="7"/>
      <c r="QB1058" s="7"/>
      <c r="QC1058" s="2" t="s">
        <v>226</v>
      </c>
      <c r="QD1058" s="2" t="s">
        <v>226</v>
      </c>
      <c r="QE1058" s="2" t="s">
        <v>226</v>
      </c>
      <c r="QF1058" s="2" t="s">
        <v>226</v>
      </c>
      <c r="QG1058" s="2" t="s">
        <v>226</v>
      </c>
      <c r="QH1058" s="2" t="s">
        <v>226</v>
      </c>
      <c r="QI1058" s="4"/>
      <c r="QJ1058" s="8"/>
      <c r="QK1058" s="4"/>
      <c r="QL1058" s="8"/>
      <c r="QM1058" s="7"/>
      <c r="QN1058" s="7"/>
      <c r="QO1058" s="2" t="s">
        <v>236</v>
      </c>
      <c r="QP1058" s="2" t="s">
        <v>237</v>
      </c>
      <c r="QQ1058" s="2" t="s">
        <v>226</v>
      </c>
      <c r="QR1058" s="2" t="s">
        <v>226</v>
      </c>
      <c r="QS1058" s="2" t="s">
        <v>238</v>
      </c>
      <c r="QT1058" s="2" t="s">
        <v>226</v>
      </c>
      <c r="QU1058" s="4"/>
      <c r="QV1058" s="8"/>
      <c r="QW1058" s="4"/>
      <c r="QX1058" s="8"/>
      <c r="QY1058" s="7"/>
      <c r="QZ1058" s="7"/>
      <c r="RA1058" s="2" t="s">
        <v>266</v>
      </c>
      <c r="RB1058" s="2" t="s">
        <v>237</v>
      </c>
      <c r="RC1058" s="2" t="s">
        <v>226</v>
      </c>
      <c r="RD1058" s="2" t="s">
        <v>226</v>
      </c>
      <c r="RE1058" s="2" t="s">
        <v>238</v>
      </c>
      <c r="RF1058" s="2" t="s">
        <v>226</v>
      </c>
      <c r="RG1058" s="4"/>
      <c r="RH1058" s="8"/>
      <c r="RI1058" s="4"/>
      <c r="RJ1058" s="8"/>
      <c r="RK1058" s="7"/>
      <c r="RL1058" s="7"/>
      <c r="RM1058" s="2" t="s">
        <v>226</v>
      </c>
      <c r="RN1058" s="2" t="s">
        <v>226</v>
      </c>
      <c r="RO1058" s="2" t="s">
        <v>226</v>
      </c>
      <c r="RP1058" s="2" t="s">
        <v>226</v>
      </c>
      <c r="RQ1058" s="2" t="s">
        <v>226</v>
      </c>
      <c r="RR1058" s="2" t="s">
        <v>226</v>
      </c>
      <c r="RS1058" s="4"/>
      <c r="RT1058" s="8"/>
      <c r="RU1058" s="4"/>
      <c r="RV1058" s="8"/>
      <c r="RW1058" s="7"/>
      <c r="RX1058" s="7"/>
      <c r="RY1058" s="2" t="s">
        <v>239</v>
      </c>
      <c r="RZ1058" s="2" t="s">
        <v>237</v>
      </c>
      <c r="SA1058" s="2" t="s">
        <v>4019</v>
      </c>
      <c r="SB1058" s="2" t="s">
        <v>2314</v>
      </c>
      <c r="SC1058" s="2" t="s">
        <v>238</v>
      </c>
      <c r="SD1058" s="2" t="s">
        <v>226</v>
      </c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  <c r="VL1058" s="4"/>
      <c r="VM1058" s="4"/>
      <c r="VN1058" s="4"/>
      <c r="VO1058" s="4"/>
      <c r="VP1058" s="4"/>
      <c r="VQ1058" s="4"/>
    </row>
    <row r="1059">
      <c r="A1059" s="2" t="s">
        <v>5944</v>
      </c>
      <c r="B1059" s="2" t="s">
        <v>577</v>
      </c>
      <c r="C1059" s="2" t="s">
        <v>5819</v>
      </c>
      <c r="D1059" s="2" t="s">
        <v>215</v>
      </c>
      <c r="E1059" s="2" t="s">
        <v>432</v>
      </c>
      <c r="F1059" s="2" t="s">
        <v>5938</v>
      </c>
      <c r="G1059" s="2" t="s">
        <v>5939</v>
      </c>
      <c r="H1059" s="2" t="s">
        <v>5940</v>
      </c>
      <c r="I1059" s="2" t="s">
        <v>5941</v>
      </c>
      <c r="J1059" s="2" t="s">
        <v>451</v>
      </c>
      <c r="K1059" s="2" t="s">
        <v>405</v>
      </c>
      <c r="L1059" s="3">
        <v>47</v>
      </c>
      <c r="M1059" s="3">
        <v>49.35</v>
      </c>
      <c r="N1059" s="3">
        <v>99.99</v>
      </c>
      <c r="O1059" s="2" t="s">
        <v>302</v>
      </c>
      <c r="P1059" s="2" t="s">
        <v>284</v>
      </c>
      <c r="Q1059" s="2" t="s">
        <v>225</v>
      </c>
      <c r="R1059" s="2" t="s">
        <v>226</v>
      </c>
      <c r="S1059" s="2" t="s">
        <v>5942</v>
      </c>
      <c r="T1059" s="2" t="s">
        <v>969</v>
      </c>
      <c r="U1059" s="2" t="s">
        <v>3305</v>
      </c>
      <c r="V1059" s="2" t="s">
        <v>2079</v>
      </c>
      <c r="W1059" s="2" t="s">
        <v>231</v>
      </c>
      <c r="X1059" s="2" t="s">
        <v>226</v>
      </c>
      <c r="Y1059" s="2" t="s">
        <v>1353</v>
      </c>
      <c r="Z1059" s="4"/>
      <c r="AA1059" s="4">
        <f>=ROUNDDOWN({0},0)</f>
      </c>
      <c r="AB1059" s="5">
        <v>1.5</v>
      </c>
      <c r="AC1059" s="2" t="s">
        <v>226</v>
      </c>
      <c r="AD1059" s="4"/>
      <c r="AE1059" s="4"/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226</v>
      </c>
      <c r="AM1059" s="4"/>
      <c r="AN1059" s="4"/>
      <c r="AO1059" s="7">
        <v>0</v>
      </c>
      <c r="AP1059" s="4"/>
      <c r="AQ1059" s="8"/>
      <c r="AR1059" s="4">
        <v>88</v>
      </c>
      <c r="AS1059" s="8">
        <v>3118.89</v>
      </c>
      <c r="AT1059" s="7">
        <v>-1</v>
      </c>
      <c r="AU1059" s="7">
        <v>-1</v>
      </c>
      <c r="AV1059" s="4" t="s">
        <v>226</v>
      </c>
      <c r="AW1059" s="8" t="s">
        <v>226</v>
      </c>
      <c r="AX1059" s="4" t="s">
        <v>226</v>
      </c>
      <c r="AY1059" s="8" t="s">
        <v>226</v>
      </c>
      <c r="AZ1059" s="7" t="s">
        <v>226</v>
      </c>
      <c r="BA1059" s="7" t="s">
        <v>226</v>
      </c>
      <c r="BB1059" s="7"/>
      <c r="BC1059" s="4" t="s">
        <v>226</v>
      </c>
      <c r="BD1059" s="8" t="s">
        <v>226</v>
      </c>
      <c r="BE1059" s="4" t="s">
        <v>226</v>
      </c>
      <c r="BF1059" s="8" t="s">
        <v>226</v>
      </c>
      <c r="BG1059" s="7" t="s">
        <v>226</v>
      </c>
      <c r="BH1059" s="7" t="s">
        <v>226</v>
      </c>
      <c r="BI1059" s="7"/>
      <c r="BJ1059" s="4"/>
      <c r="BK1059" s="8"/>
      <c r="BL1059" s="2" t="s">
        <v>4652</v>
      </c>
      <c r="BM1059" s="7"/>
      <c r="BN1059" s="7"/>
      <c r="BO1059" s="4"/>
      <c r="BP1059" s="8"/>
      <c r="BQ1059" s="4">
        <v>14</v>
      </c>
      <c r="BR1059" s="8">
        <v>605.57</v>
      </c>
      <c r="BS1059" s="7">
        <v>-1</v>
      </c>
      <c r="BT1059" s="7">
        <v>-1</v>
      </c>
      <c r="BU1059" s="2" t="s">
        <v>239</v>
      </c>
      <c r="BV1059" s="2" t="s">
        <v>237</v>
      </c>
      <c r="BW1059" s="2" t="s">
        <v>226</v>
      </c>
      <c r="BX1059" s="2" t="s">
        <v>3261</v>
      </c>
      <c r="BY1059" s="2" t="s">
        <v>238</v>
      </c>
      <c r="BZ1059" s="2" t="s">
        <v>226</v>
      </c>
      <c r="CA1059" s="4"/>
      <c r="CB1059" s="8"/>
      <c r="CC1059" s="4">
        <v>2</v>
      </c>
      <c r="CD1059" s="8">
        <v>88.52</v>
      </c>
      <c r="CE1059" s="7">
        <v>-1</v>
      </c>
      <c r="CF1059" s="7">
        <v>-1</v>
      </c>
      <c r="CG1059" s="2" t="s">
        <v>239</v>
      </c>
      <c r="CH1059" s="2" t="s">
        <v>237</v>
      </c>
      <c r="CI1059" s="2" t="s">
        <v>1208</v>
      </c>
      <c r="CJ1059" s="2" t="s">
        <v>3249</v>
      </c>
      <c r="CK1059" s="2" t="s">
        <v>238</v>
      </c>
      <c r="CL1059" s="2" t="s">
        <v>226</v>
      </c>
      <c r="CM1059" s="4"/>
      <c r="CN1059" s="8"/>
      <c r="CO1059" s="4">
        <v>10</v>
      </c>
      <c r="CP1059" s="8">
        <v>319.8</v>
      </c>
      <c r="CQ1059" s="7">
        <v>-1</v>
      </c>
      <c r="CR1059" s="7">
        <v>-1</v>
      </c>
      <c r="CS1059" s="2" t="s">
        <v>239</v>
      </c>
      <c r="CT1059" s="2" t="s">
        <v>237</v>
      </c>
      <c r="CU1059" s="2" t="s">
        <v>4943</v>
      </c>
      <c r="CV1059" s="2" t="s">
        <v>569</v>
      </c>
      <c r="CW1059" s="2" t="s">
        <v>238</v>
      </c>
      <c r="CX1059" s="2" t="s">
        <v>226</v>
      </c>
      <c r="CY1059" s="4"/>
      <c r="CZ1059" s="8"/>
      <c r="DA1059" s="4">
        <v>46</v>
      </c>
      <c r="DB1059" s="8">
        <v>1380</v>
      </c>
      <c r="DC1059" s="7">
        <v>-1</v>
      </c>
      <c r="DD1059" s="7">
        <v>-1</v>
      </c>
      <c r="DE1059" s="2" t="s">
        <v>239</v>
      </c>
      <c r="DF1059" s="2" t="s">
        <v>237</v>
      </c>
      <c r="DG1059" s="2" t="s">
        <v>1360</v>
      </c>
      <c r="DH1059" s="2" t="s">
        <v>1021</v>
      </c>
      <c r="DI1059" s="2" t="s">
        <v>291</v>
      </c>
      <c r="DJ1059" s="2" t="s">
        <v>226</v>
      </c>
      <c r="DK1059" s="4"/>
      <c r="DL1059" s="8"/>
      <c r="DM1059" s="4">
        <v>3</v>
      </c>
      <c r="DN1059" s="8">
        <v>88.38</v>
      </c>
      <c r="DO1059" s="7">
        <v>-1</v>
      </c>
      <c r="DP1059" s="7">
        <v>-1</v>
      </c>
      <c r="DQ1059" s="2" t="s">
        <v>239</v>
      </c>
      <c r="DR1059" s="2" t="s">
        <v>237</v>
      </c>
      <c r="DS1059" s="2" t="s">
        <v>2252</v>
      </c>
      <c r="DT1059" s="2" t="s">
        <v>2387</v>
      </c>
      <c r="DU1059" s="2" t="s">
        <v>291</v>
      </c>
      <c r="DV1059" s="2" t="s">
        <v>226</v>
      </c>
      <c r="DW1059" s="4"/>
      <c r="DX1059" s="8"/>
      <c r="DY1059" s="4">
        <v>1</v>
      </c>
      <c r="DZ1059" s="8">
        <v>48.3</v>
      </c>
      <c r="EA1059" s="7">
        <v>-1</v>
      </c>
      <c r="EB1059" s="7">
        <v>-1</v>
      </c>
      <c r="EC1059" s="2" t="s">
        <v>239</v>
      </c>
      <c r="ED1059" s="2" t="s">
        <v>237</v>
      </c>
      <c r="EE1059" s="2" t="s">
        <v>3214</v>
      </c>
      <c r="EF1059" s="2" t="s">
        <v>1068</v>
      </c>
      <c r="EG1059" s="2" t="s">
        <v>238</v>
      </c>
      <c r="EH1059" s="2" t="s">
        <v>226</v>
      </c>
      <c r="EI1059" s="4"/>
      <c r="EJ1059" s="8"/>
      <c r="EK1059" s="4">
        <v>2</v>
      </c>
      <c r="EL1059" s="8">
        <v>98.4</v>
      </c>
      <c r="EM1059" s="7">
        <v>-1</v>
      </c>
      <c r="EN1059" s="7">
        <v>-1</v>
      </c>
      <c r="EO1059" s="2" t="s">
        <v>239</v>
      </c>
      <c r="EP1059" s="2" t="s">
        <v>237</v>
      </c>
      <c r="EQ1059" s="2" t="s">
        <v>5943</v>
      </c>
      <c r="ER1059" s="2" t="s">
        <v>5945</v>
      </c>
      <c r="ES1059" s="2" t="s">
        <v>238</v>
      </c>
      <c r="ET1059" s="2" t="s">
        <v>226</v>
      </c>
      <c r="EU1059" s="4"/>
      <c r="EV1059" s="8"/>
      <c r="EW1059" s="4">
        <v>4</v>
      </c>
      <c r="EX1059" s="8">
        <v>197.36</v>
      </c>
      <c r="EY1059" s="7">
        <v>-1</v>
      </c>
      <c r="EZ1059" s="7">
        <v>-1</v>
      </c>
      <c r="FA1059" s="2" t="s">
        <v>239</v>
      </c>
      <c r="FB1059" s="2" t="s">
        <v>237</v>
      </c>
      <c r="FC1059" s="2" t="s">
        <v>4810</v>
      </c>
      <c r="FD1059" s="2" t="s">
        <v>1072</v>
      </c>
      <c r="FE1059" s="2" t="s">
        <v>238</v>
      </c>
      <c r="FF1059" s="2" t="s">
        <v>226</v>
      </c>
      <c r="FG1059" s="4"/>
      <c r="FH1059" s="8"/>
      <c r="FI1059" s="4"/>
      <c r="FJ1059" s="8"/>
      <c r="FK1059" s="7"/>
      <c r="FL1059" s="7"/>
      <c r="FM1059" s="2" t="s">
        <v>239</v>
      </c>
      <c r="FN1059" s="2" t="s">
        <v>237</v>
      </c>
      <c r="FO1059" s="2" t="s">
        <v>4810</v>
      </c>
      <c r="FP1059" s="2" t="s">
        <v>5946</v>
      </c>
      <c r="FQ1059" s="2" t="s">
        <v>238</v>
      </c>
      <c r="FR1059" s="2" t="s">
        <v>226</v>
      </c>
      <c r="FS1059" s="4"/>
      <c r="FT1059" s="8"/>
      <c r="FU1059" s="4"/>
      <c r="FV1059" s="8"/>
      <c r="FW1059" s="7"/>
      <c r="FX1059" s="7"/>
      <c r="FY1059" s="2" t="s">
        <v>226</v>
      </c>
      <c r="FZ1059" s="2" t="s">
        <v>226</v>
      </c>
      <c r="GA1059" s="2" t="s">
        <v>226</v>
      </c>
      <c r="GB1059" s="2" t="s">
        <v>226</v>
      </c>
      <c r="GC1059" s="2" t="s">
        <v>226</v>
      </c>
      <c r="GD1059" s="2" t="s">
        <v>226</v>
      </c>
      <c r="GE1059" s="4"/>
      <c r="GF1059" s="8"/>
      <c r="GG1059" s="4"/>
      <c r="GH1059" s="8"/>
      <c r="GI1059" s="7"/>
      <c r="GJ1059" s="7"/>
      <c r="GK1059" s="2" t="s">
        <v>239</v>
      </c>
      <c r="GL1059" s="2" t="s">
        <v>237</v>
      </c>
      <c r="GM1059" s="2" t="s">
        <v>991</v>
      </c>
      <c r="GN1059" s="2" t="s">
        <v>597</v>
      </c>
      <c r="GO1059" s="2" t="s">
        <v>238</v>
      </c>
      <c r="GP1059" s="2" t="s">
        <v>226</v>
      </c>
      <c r="GQ1059" s="4"/>
      <c r="GR1059" s="8"/>
      <c r="GS1059" s="4">
        <v>1</v>
      </c>
      <c r="GT1059" s="8">
        <v>50.73</v>
      </c>
      <c r="GU1059" s="7">
        <v>-1</v>
      </c>
      <c r="GV1059" s="7">
        <v>-1</v>
      </c>
      <c r="GW1059" s="2" t="s">
        <v>239</v>
      </c>
      <c r="GX1059" s="2" t="s">
        <v>237</v>
      </c>
      <c r="GY1059" s="2" t="s">
        <v>1942</v>
      </c>
      <c r="GZ1059" s="2" t="s">
        <v>619</v>
      </c>
      <c r="HA1059" s="2" t="s">
        <v>238</v>
      </c>
      <c r="HB1059" s="2" t="s">
        <v>226</v>
      </c>
      <c r="HC1059" s="4"/>
      <c r="HD1059" s="8"/>
      <c r="HE1059" s="4">
        <v>4</v>
      </c>
      <c r="HF1059" s="8">
        <v>207.28</v>
      </c>
      <c r="HG1059" s="7">
        <v>-1</v>
      </c>
      <c r="HH1059" s="7">
        <v>-1</v>
      </c>
      <c r="HI1059" s="2" t="s">
        <v>239</v>
      </c>
      <c r="HJ1059" s="2" t="s">
        <v>237</v>
      </c>
      <c r="HK1059" s="2" t="s">
        <v>551</v>
      </c>
      <c r="HL1059" s="2" t="s">
        <v>2966</v>
      </c>
      <c r="HM1059" s="2" t="s">
        <v>238</v>
      </c>
      <c r="HN1059" s="2" t="s">
        <v>226</v>
      </c>
      <c r="HO1059" s="4"/>
      <c r="HP1059" s="8"/>
      <c r="HQ1059" s="4"/>
      <c r="HR1059" s="8"/>
      <c r="HS1059" s="7"/>
      <c r="HT1059" s="7"/>
      <c r="HU1059" s="2" t="s">
        <v>239</v>
      </c>
      <c r="HV1059" s="2" t="s">
        <v>237</v>
      </c>
      <c r="HW1059" s="2" t="s">
        <v>1909</v>
      </c>
      <c r="HX1059" s="2" t="s">
        <v>4016</v>
      </c>
      <c r="HY1059" s="2" t="s">
        <v>238</v>
      </c>
      <c r="HZ1059" s="2" t="s">
        <v>226</v>
      </c>
      <c r="IA1059" s="4"/>
      <c r="IB1059" s="8"/>
      <c r="IC1059" s="4"/>
      <c r="ID1059" s="8"/>
      <c r="IE1059" s="7"/>
      <c r="IF1059" s="7"/>
      <c r="IG1059" s="2" t="s">
        <v>252</v>
      </c>
      <c r="IH1059" s="2" t="s">
        <v>237</v>
      </c>
      <c r="II1059" s="2" t="s">
        <v>226</v>
      </c>
      <c r="IJ1059" s="2" t="s">
        <v>226</v>
      </c>
      <c r="IK1059" s="2" t="s">
        <v>238</v>
      </c>
      <c r="IL1059" s="2" t="s">
        <v>226</v>
      </c>
      <c r="IM1059" s="4"/>
      <c r="IN1059" s="8"/>
      <c r="IO1059" s="4"/>
      <c r="IP1059" s="8"/>
      <c r="IQ1059" s="7"/>
      <c r="IR1059" s="7"/>
      <c r="IS1059" s="2" t="s">
        <v>226</v>
      </c>
      <c r="IT1059" s="2" t="s">
        <v>226</v>
      </c>
      <c r="IU1059" s="2" t="s">
        <v>226</v>
      </c>
      <c r="IV1059" s="2" t="s">
        <v>226</v>
      </c>
      <c r="IW1059" s="2" t="s">
        <v>226</v>
      </c>
      <c r="IX1059" s="2" t="s">
        <v>226</v>
      </c>
      <c r="IY1059" s="4"/>
      <c r="IZ1059" s="8"/>
      <c r="JA1059" s="4"/>
      <c r="JB1059" s="8"/>
      <c r="JC1059" s="7"/>
      <c r="JD1059" s="7"/>
      <c r="JE1059" s="2" t="s">
        <v>252</v>
      </c>
      <c r="JF1059" s="2" t="s">
        <v>237</v>
      </c>
      <c r="JG1059" s="2" t="s">
        <v>226</v>
      </c>
      <c r="JH1059" s="2" t="s">
        <v>226</v>
      </c>
      <c r="JI1059" s="2" t="s">
        <v>238</v>
      </c>
      <c r="JJ1059" s="2" t="s">
        <v>226</v>
      </c>
      <c r="JK1059" s="4"/>
      <c r="JL1059" s="8"/>
      <c r="JM1059" s="4"/>
      <c r="JN1059" s="8"/>
      <c r="JO1059" s="7"/>
      <c r="JP1059" s="7"/>
      <c r="JQ1059" s="2" t="s">
        <v>252</v>
      </c>
      <c r="JR1059" s="2" t="s">
        <v>237</v>
      </c>
      <c r="JS1059" s="2" t="s">
        <v>226</v>
      </c>
      <c r="JT1059" s="2" t="s">
        <v>226</v>
      </c>
      <c r="JU1059" s="2" t="s">
        <v>238</v>
      </c>
      <c r="JV1059" s="2" t="s">
        <v>226</v>
      </c>
      <c r="JW1059" s="4"/>
      <c r="JX1059" s="8"/>
      <c r="JY1059" s="4"/>
      <c r="JZ1059" s="8"/>
      <c r="KA1059" s="7"/>
      <c r="KB1059" s="7"/>
      <c r="KC1059" s="2" t="s">
        <v>1002</v>
      </c>
      <c r="KD1059" s="2" t="s">
        <v>237</v>
      </c>
      <c r="KE1059" s="2" t="s">
        <v>1741</v>
      </c>
      <c r="KF1059" s="2" t="s">
        <v>3580</v>
      </c>
      <c r="KG1059" s="2" t="s">
        <v>238</v>
      </c>
      <c r="KH1059" s="2" t="s">
        <v>226</v>
      </c>
      <c r="KI1059" s="4"/>
      <c r="KJ1059" s="8"/>
      <c r="KK1059" s="4"/>
      <c r="KL1059" s="8"/>
      <c r="KM1059" s="7"/>
      <c r="KN1059" s="7"/>
      <c r="KO1059" s="2" t="s">
        <v>236</v>
      </c>
      <c r="KP1059" s="2" t="s">
        <v>237</v>
      </c>
      <c r="KQ1059" s="2" t="s">
        <v>226</v>
      </c>
      <c r="KR1059" s="2" t="s">
        <v>226</v>
      </c>
      <c r="KS1059" s="2" t="s">
        <v>238</v>
      </c>
      <c r="KT1059" s="2" t="s">
        <v>226</v>
      </c>
      <c r="KU1059" s="4"/>
      <c r="KV1059" s="8"/>
      <c r="KW1059" s="4"/>
      <c r="KX1059" s="8"/>
      <c r="KY1059" s="7"/>
      <c r="KZ1059" s="7"/>
      <c r="LA1059" s="2" t="s">
        <v>239</v>
      </c>
      <c r="LB1059" s="2" t="s">
        <v>237</v>
      </c>
      <c r="LC1059" s="2" t="s">
        <v>1004</v>
      </c>
      <c r="LD1059" s="2" t="s">
        <v>1012</v>
      </c>
      <c r="LE1059" s="2" t="s">
        <v>238</v>
      </c>
      <c r="LF1059" s="2" t="s">
        <v>226</v>
      </c>
      <c r="LG1059" s="4"/>
      <c r="LH1059" s="8"/>
      <c r="LI1059" s="4"/>
      <c r="LJ1059" s="8"/>
      <c r="LK1059" s="7"/>
      <c r="LL1059" s="7"/>
      <c r="LM1059" s="2" t="s">
        <v>239</v>
      </c>
      <c r="LN1059" s="2" t="s">
        <v>237</v>
      </c>
      <c r="LO1059" s="2" t="s">
        <v>321</v>
      </c>
      <c r="LP1059" s="2" t="s">
        <v>1597</v>
      </c>
      <c r="LQ1059" s="2" t="s">
        <v>238</v>
      </c>
      <c r="LR1059" s="2" t="s">
        <v>226</v>
      </c>
      <c r="LS1059" s="4"/>
      <c r="LT1059" s="8"/>
      <c r="LU1059" s="4"/>
      <c r="LV1059" s="8"/>
      <c r="LW1059" s="7"/>
      <c r="LX1059" s="7"/>
      <c r="LY1059" s="2" t="s">
        <v>226</v>
      </c>
      <c r="LZ1059" s="2" t="s">
        <v>226</v>
      </c>
      <c r="MA1059" s="2" t="s">
        <v>226</v>
      </c>
      <c r="MB1059" s="2" t="s">
        <v>226</v>
      </c>
      <c r="MC1059" s="2" t="s">
        <v>226</v>
      </c>
      <c r="MD1059" s="2" t="s">
        <v>226</v>
      </c>
      <c r="ME1059" s="4"/>
      <c r="MF1059" s="8"/>
      <c r="MG1059" s="4"/>
      <c r="MH1059" s="8"/>
      <c r="MI1059" s="7"/>
      <c r="MJ1059" s="7"/>
      <c r="MK1059" s="2" t="s">
        <v>226</v>
      </c>
      <c r="ML1059" s="2" t="s">
        <v>226</v>
      </c>
      <c r="MM1059" s="2" t="s">
        <v>226</v>
      </c>
      <c r="MN1059" s="2" t="s">
        <v>226</v>
      </c>
      <c r="MO1059" s="2" t="s">
        <v>226</v>
      </c>
      <c r="MP1059" s="2" t="s">
        <v>226</v>
      </c>
      <c r="MQ1059" s="4"/>
      <c r="MR1059" s="8"/>
      <c r="MS1059" s="4"/>
      <c r="MT1059" s="8"/>
      <c r="MU1059" s="7"/>
      <c r="MV1059" s="7"/>
      <c r="MW1059" s="2" t="s">
        <v>252</v>
      </c>
      <c r="MX1059" s="2" t="s">
        <v>237</v>
      </c>
      <c r="MY1059" s="2" t="s">
        <v>226</v>
      </c>
      <c r="MZ1059" s="2" t="s">
        <v>226</v>
      </c>
      <c r="NA1059" s="2" t="s">
        <v>238</v>
      </c>
      <c r="NB1059" s="2" t="s">
        <v>226</v>
      </c>
      <c r="NC1059" s="4"/>
      <c r="ND1059" s="8"/>
      <c r="NE1059" s="4"/>
      <c r="NF1059" s="8"/>
      <c r="NG1059" s="7"/>
      <c r="NH1059" s="7"/>
      <c r="NI1059" s="2" t="s">
        <v>239</v>
      </c>
      <c r="NJ1059" s="2" t="s">
        <v>237</v>
      </c>
      <c r="NK1059" s="2" t="s">
        <v>1912</v>
      </c>
      <c r="NL1059" s="2" t="s">
        <v>5298</v>
      </c>
      <c r="NM1059" s="2" t="s">
        <v>291</v>
      </c>
      <c r="NN1059" s="2" t="s">
        <v>226</v>
      </c>
      <c r="NO1059" s="4"/>
      <c r="NP1059" s="8"/>
      <c r="NQ1059" s="4">
        <v>1</v>
      </c>
      <c r="NR1059" s="8">
        <v>34.55</v>
      </c>
      <c r="NS1059" s="7">
        <v>-1</v>
      </c>
      <c r="NT1059" s="7">
        <v>-1</v>
      </c>
      <c r="NU1059" s="2" t="s">
        <v>239</v>
      </c>
      <c r="NV1059" s="2" t="s">
        <v>237</v>
      </c>
      <c r="NW1059" s="2" t="s">
        <v>3384</v>
      </c>
      <c r="NX1059" s="2" t="s">
        <v>1053</v>
      </c>
      <c r="NY1059" s="2" t="s">
        <v>238</v>
      </c>
      <c r="NZ1059" s="2" t="s">
        <v>226</v>
      </c>
      <c r="OA1059" s="4"/>
      <c r="OB1059" s="8"/>
      <c r="OC1059" s="4"/>
      <c r="OD1059" s="8"/>
      <c r="OE1059" s="7"/>
      <c r="OF1059" s="7"/>
      <c r="OG1059" s="2" t="s">
        <v>252</v>
      </c>
      <c r="OH1059" s="2" t="s">
        <v>237</v>
      </c>
      <c r="OI1059" s="2" t="s">
        <v>226</v>
      </c>
      <c r="OJ1059" s="2" t="s">
        <v>226</v>
      </c>
      <c r="OK1059" s="2" t="s">
        <v>238</v>
      </c>
      <c r="OL1059" s="2" t="s">
        <v>226</v>
      </c>
      <c r="OM1059" s="4"/>
      <c r="ON1059" s="8"/>
      <c r="OO1059" s="4"/>
      <c r="OP1059" s="8"/>
      <c r="OQ1059" s="7"/>
      <c r="OR1059" s="7"/>
      <c r="OS1059" s="2" t="s">
        <v>252</v>
      </c>
      <c r="OT1059" s="2" t="s">
        <v>237</v>
      </c>
      <c r="OU1059" s="2" t="s">
        <v>226</v>
      </c>
      <c r="OV1059" s="2" t="s">
        <v>226</v>
      </c>
      <c r="OW1059" s="2" t="s">
        <v>238</v>
      </c>
      <c r="OX1059" s="2" t="s">
        <v>226</v>
      </c>
      <c r="OY1059" s="4"/>
      <c r="OZ1059" s="8"/>
      <c r="PA1059" s="4"/>
      <c r="PB1059" s="8"/>
      <c r="PC1059" s="7"/>
      <c r="PD1059" s="7"/>
      <c r="PE1059" s="2" t="s">
        <v>226</v>
      </c>
      <c r="PF1059" s="2" t="s">
        <v>226</v>
      </c>
      <c r="PG1059" s="2" t="s">
        <v>226</v>
      </c>
      <c r="PH1059" s="2" t="s">
        <v>226</v>
      </c>
      <c r="PI1059" s="2" t="s">
        <v>226</v>
      </c>
      <c r="PJ1059" s="2" t="s">
        <v>226</v>
      </c>
      <c r="PK1059" s="4"/>
      <c r="PL1059" s="8"/>
      <c r="PM1059" s="4"/>
      <c r="PN1059" s="8"/>
      <c r="PO1059" s="7"/>
      <c r="PP1059" s="7"/>
      <c r="PQ1059" s="2" t="s">
        <v>226</v>
      </c>
      <c r="PR1059" s="2" t="s">
        <v>226</v>
      </c>
      <c r="PS1059" s="2" t="s">
        <v>226</v>
      </c>
      <c r="PT1059" s="2" t="s">
        <v>226</v>
      </c>
      <c r="PU1059" s="2" t="s">
        <v>226</v>
      </c>
      <c r="PV1059" s="2" t="s">
        <v>226</v>
      </c>
      <c r="PW1059" s="4"/>
      <c r="PX1059" s="8"/>
      <c r="PY1059" s="4"/>
      <c r="PZ1059" s="8"/>
      <c r="QA1059" s="7"/>
      <c r="QB1059" s="7"/>
      <c r="QC1059" s="2" t="s">
        <v>226</v>
      </c>
      <c r="QD1059" s="2" t="s">
        <v>226</v>
      </c>
      <c r="QE1059" s="2" t="s">
        <v>226</v>
      </c>
      <c r="QF1059" s="2" t="s">
        <v>226</v>
      </c>
      <c r="QG1059" s="2" t="s">
        <v>226</v>
      </c>
      <c r="QH1059" s="2" t="s">
        <v>226</v>
      </c>
      <c r="QI1059" s="4"/>
      <c r="QJ1059" s="8"/>
      <c r="QK1059" s="4"/>
      <c r="QL1059" s="8"/>
      <c r="QM1059" s="7"/>
      <c r="QN1059" s="7"/>
      <c r="QO1059" s="2" t="s">
        <v>236</v>
      </c>
      <c r="QP1059" s="2" t="s">
        <v>237</v>
      </c>
      <c r="QQ1059" s="2" t="s">
        <v>226</v>
      </c>
      <c r="QR1059" s="2" t="s">
        <v>226</v>
      </c>
      <c r="QS1059" s="2" t="s">
        <v>238</v>
      </c>
      <c r="QT1059" s="2" t="s">
        <v>226</v>
      </c>
      <c r="QU1059" s="4"/>
      <c r="QV1059" s="8"/>
      <c r="QW1059" s="4"/>
      <c r="QX1059" s="8"/>
      <c r="QY1059" s="7"/>
      <c r="QZ1059" s="7"/>
      <c r="RA1059" s="2" t="s">
        <v>266</v>
      </c>
      <c r="RB1059" s="2" t="s">
        <v>237</v>
      </c>
      <c r="RC1059" s="2" t="s">
        <v>226</v>
      </c>
      <c r="RD1059" s="2" t="s">
        <v>226</v>
      </c>
      <c r="RE1059" s="2" t="s">
        <v>238</v>
      </c>
      <c r="RF1059" s="2" t="s">
        <v>226</v>
      </c>
      <c r="RG1059" s="4"/>
      <c r="RH1059" s="8"/>
      <c r="RI1059" s="4"/>
      <c r="RJ1059" s="8"/>
      <c r="RK1059" s="7"/>
      <c r="RL1059" s="7"/>
      <c r="RM1059" s="2" t="s">
        <v>226</v>
      </c>
      <c r="RN1059" s="2" t="s">
        <v>226</v>
      </c>
      <c r="RO1059" s="2" t="s">
        <v>226</v>
      </c>
      <c r="RP1059" s="2" t="s">
        <v>226</v>
      </c>
      <c r="RQ1059" s="2" t="s">
        <v>226</v>
      </c>
      <c r="RR1059" s="2" t="s">
        <v>226</v>
      </c>
      <c r="RS1059" s="4"/>
      <c r="RT1059" s="8"/>
      <c r="RU1059" s="4"/>
      <c r="RV1059" s="8"/>
      <c r="RW1059" s="7"/>
      <c r="RX1059" s="7"/>
      <c r="RY1059" s="2" t="s">
        <v>239</v>
      </c>
      <c r="RZ1059" s="2" t="s">
        <v>237</v>
      </c>
      <c r="SA1059" s="2" t="s">
        <v>4019</v>
      </c>
      <c r="SB1059" s="2" t="s">
        <v>2314</v>
      </c>
      <c r="SC1059" s="2" t="s">
        <v>238</v>
      </c>
      <c r="SD1059" s="2" t="s">
        <v>226</v>
      </c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  <c r="VM1059" s="4"/>
      <c r="VN1059" s="4"/>
      <c r="VO1059" s="4"/>
      <c r="VP1059" s="4"/>
      <c r="VQ1059" s="4"/>
    </row>
    <row r="1060">
      <c r="A1060" s="2" t="s">
        <v>5947</v>
      </c>
      <c r="B1060" s="2" t="s">
        <v>577</v>
      </c>
      <c r="C1060" s="2" t="s">
        <v>5819</v>
      </c>
      <c r="D1060" s="2" t="s">
        <v>215</v>
      </c>
      <c r="E1060" s="2" t="s">
        <v>432</v>
      </c>
      <c r="F1060" s="2" t="s">
        <v>5948</v>
      </c>
      <c r="G1060" s="2" t="s">
        <v>5949</v>
      </c>
      <c r="H1060" s="2" t="s">
        <v>5950</v>
      </c>
      <c r="I1060" s="2" t="s">
        <v>5951</v>
      </c>
      <c r="J1060" s="2" t="s">
        <v>437</v>
      </c>
      <c r="K1060" s="2" t="s">
        <v>1341</v>
      </c>
      <c r="L1060" s="3">
        <v>42.3</v>
      </c>
      <c r="M1060" s="3">
        <v>44.42</v>
      </c>
      <c r="N1060" s="3">
        <v>89.99</v>
      </c>
      <c r="O1060" s="2" t="s">
        <v>302</v>
      </c>
      <c r="P1060" s="2" t="s">
        <v>369</v>
      </c>
      <c r="Q1060" s="2" t="s">
        <v>225</v>
      </c>
      <c r="R1060" s="2" t="s">
        <v>226</v>
      </c>
      <c r="S1060" s="2" t="s">
        <v>5952</v>
      </c>
      <c r="T1060" s="2" t="s">
        <v>969</v>
      </c>
      <c r="U1060" s="2" t="s">
        <v>3296</v>
      </c>
      <c r="V1060" s="2" t="s">
        <v>2079</v>
      </c>
      <c r="W1060" s="2" t="s">
        <v>231</v>
      </c>
      <c r="X1060" s="2" t="s">
        <v>226</v>
      </c>
      <c r="Y1060" s="2" t="s">
        <v>1521</v>
      </c>
      <c r="Z1060" s="4"/>
      <c r="AA1060" s="4">
        <f>=ROUNDDOWN({0},0)</f>
      </c>
      <c r="AB1060" s="5">
        <v>7</v>
      </c>
      <c r="AC1060" s="2" t="s">
        <v>226</v>
      </c>
      <c r="AD1060" s="4"/>
      <c r="AE1060" s="4"/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226</v>
      </c>
      <c r="AM1060" s="4"/>
      <c r="AN1060" s="4"/>
      <c r="AO1060" s="7">
        <v>0</v>
      </c>
      <c r="AP1060" s="4"/>
      <c r="AQ1060" s="8"/>
      <c r="AR1060" s="4">
        <v>25</v>
      </c>
      <c r="AS1060" s="8">
        <v>1094.28</v>
      </c>
      <c r="AT1060" s="7">
        <v>-1</v>
      </c>
      <c r="AU1060" s="7">
        <v>-1</v>
      </c>
      <c r="AV1060" s="4" t="s">
        <v>226</v>
      </c>
      <c r="AW1060" s="8" t="s">
        <v>226</v>
      </c>
      <c r="AX1060" s="4">
        <v>118</v>
      </c>
      <c r="AY1060" s="8">
        <v>5556.76</v>
      </c>
      <c r="AZ1060" s="7" t="s">
        <v>226</v>
      </c>
      <c r="BA1060" s="7" t="s">
        <v>226</v>
      </c>
      <c r="BB1060" s="7"/>
      <c r="BC1060" s="4" t="s">
        <v>226</v>
      </c>
      <c r="BD1060" s="8" t="s">
        <v>226</v>
      </c>
      <c r="BE1060" s="4">
        <v>118</v>
      </c>
      <c r="BF1060" s="8">
        <v>5556.76</v>
      </c>
      <c r="BG1060" s="7" t="s">
        <v>226</v>
      </c>
      <c r="BH1060" s="7" t="s">
        <v>226</v>
      </c>
      <c r="BI1060" s="7"/>
      <c r="BJ1060" s="4"/>
      <c r="BK1060" s="8"/>
      <c r="BL1060" s="2" t="s">
        <v>5953</v>
      </c>
      <c r="BM1060" s="7"/>
      <c r="BN1060" s="7"/>
      <c r="BO1060" s="4"/>
      <c r="BP1060" s="8"/>
      <c r="BQ1060" s="4">
        <v>9</v>
      </c>
      <c r="BR1060" s="8">
        <v>361.53</v>
      </c>
      <c r="BS1060" s="7">
        <v>-1</v>
      </c>
      <c r="BT1060" s="7">
        <v>-1</v>
      </c>
      <c r="BU1060" s="2" t="s">
        <v>239</v>
      </c>
      <c r="BV1060" s="2" t="s">
        <v>237</v>
      </c>
      <c r="BW1060" s="2" t="s">
        <v>226</v>
      </c>
      <c r="BX1060" s="2" t="s">
        <v>1974</v>
      </c>
      <c r="BY1060" s="2" t="s">
        <v>238</v>
      </c>
      <c r="BZ1060" s="2" t="s">
        <v>226</v>
      </c>
      <c r="CA1060" s="4"/>
      <c r="CB1060" s="8"/>
      <c r="CC1060" s="4">
        <v>5</v>
      </c>
      <c r="CD1060" s="8">
        <v>238.45</v>
      </c>
      <c r="CE1060" s="7">
        <v>-1</v>
      </c>
      <c r="CF1060" s="7">
        <v>-1</v>
      </c>
      <c r="CG1060" s="2" t="s">
        <v>239</v>
      </c>
      <c r="CH1060" s="2" t="s">
        <v>237</v>
      </c>
      <c r="CI1060" s="2" t="s">
        <v>1884</v>
      </c>
      <c r="CJ1060" s="2" t="s">
        <v>628</v>
      </c>
      <c r="CK1060" s="2" t="s">
        <v>238</v>
      </c>
      <c r="CL1060" s="2" t="s">
        <v>226</v>
      </c>
      <c r="CM1060" s="4"/>
      <c r="CN1060" s="8"/>
      <c r="CO1060" s="4"/>
      <c r="CP1060" s="8"/>
      <c r="CQ1060" s="7"/>
      <c r="CR1060" s="7"/>
      <c r="CS1060" s="2" t="s">
        <v>239</v>
      </c>
      <c r="CT1060" s="2" t="s">
        <v>237</v>
      </c>
      <c r="CU1060" s="2" t="s">
        <v>2305</v>
      </c>
      <c r="CV1060" s="2" t="s">
        <v>1242</v>
      </c>
      <c r="CW1060" s="2" t="s">
        <v>238</v>
      </c>
      <c r="CX1060" s="2" t="s">
        <v>226</v>
      </c>
      <c r="CY1060" s="4"/>
      <c r="CZ1060" s="8"/>
      <c r="DA1060" s="4">
        <v>4</v>
      </c>
      <c r="DB1060" s="8">
        <v>176.4</v>
      </c>
      <c r="DC1060" s="7">
        <v>-1</v>
      </c>
      <c r="DD1060" s="7">
        <v>-1</v>
      </c>
      <c r="DE1060" s="2" t="s">
        <v>239</v>
      </c>
      <c r="DF1060" s="2" t="s">
        <v>237</v>
      </c>
      <c r="DG1060" s="2" t="s">
        <v>1096</v>
      </c>
      <c r="DH1060" s="2" t="s">
        <v>1471</v>
      </c>
      <c r="DI1060" s="2" t="s">
        <v>238</v>
      </c>
      <c r="DJ1060" s="2" t="s">
        <v>226</v>
      </c>
      <c r="DK1060" s="4"/>
      <c r="DL1060" s="8"/>
      <c r="DM1060" s="4">
        <v>3</v>
      </c>
      <c r="DN1060" s="8">
        <v>130.92</v>
      </c>
      <c r="DO1060" s="7">
        <v>-1</v>
      </c>
      <c r="DP1060" s="7">
        <v>-1</v>
      </c>
      <c r="DQ1060" s="2" t="s">
        <v>239</v>
      </c>
      <c r="DR1060" s="2" t="s">
        <v>237</v>
      </c>
      <c r="DS1060" s="2" t="s">
        <v>2305</v>
      </c>
      <c r="DT1060" s="2" t="s">
        <v>2344</v>
      </c>
      <c r="DU1060" s="2" t="s">
        <v>238</v>
      </c>
      <c r="DV1060" s="2" t="s">
        <v>226</v>
      </c>
      <c r="DW1060" s="4"/>
      <c r="DX1060" s="8"/>
      <c r="DY1060" s="4">
        <v>1</v>
      </c>
      <c r="DZ1060" s="8">
        <v>46.64</v>
      </c>
      <c r="EA1060" s="7">
        <v>-1</v>
      </c>
      <c r="EB1060" s="7">
        <v>-1</v>
      </c>
      <c r="EC1060" s="2" t="s">
        <v>239</v>
      </c>
      <c r="ED1060" s="2" t="s">
        <v>237</v>
      </c>
      <c r="EE1060" s="2" t="s">
        <v>1040</v>
      </c>
      <c r="EF1060" s="2" t="s">
        <v>5435</v>
      </c>
      <c r="EG1060" s="2" t="s">
        <v>238</v>
      </c>
      <c r="EH1060" s="2" t="s">
        <v>226</v>
      </c>
      <c r="EI1060" s="4"/>
      <c r="EJ1060" s="8"/>
      <c r="EK1060" s="4"/>
      <c r="EL1060" s="8"/>
      <c r="EM1060" s="7"/>
      <c r="EN1060" s="7"/>
      <c r="EO1060" s="2" t="s">
        <v>239</v>
      </c>
      <c r="EP1060" s="2" t="s">
        <v>237</v>
      </c>
      <c r="EQ1060" s="2" t="s">
        <v>985</v>
      </c>
      <c r="ER1060" s="2" t="s">
        <v>1360</v>
      </c>
      <c r="ES1060" s="2" t="s">
        <v>238</v>
      </c>
      <c r="ET1060" s="2" t="s">
        <v>226</v>
      </c>
      <c r="EU1060" s="4"/>
      <c r="EV1060" s="8"/>
      <c r="EW1060" s="4">
        <v>1</v>
      </c>
      <c r="EX1060" s="8">
        <v>44.42</v>
      </c>
      <c r="EY1060" s="7">
        <v>-1</v>
      </c>
      <c r="EZ1060" s="7">
        <v>-1</v>
      </c>
      <c r="FA1060" s="2" t="s">
        <v>239</v>
      </c>
      <c r="FB1060" s="2" t="s">
        <v>237</v>
      </c>
      <c r="FC1060" s="2" t="s">
        <v>1004</v>
      </c>
      <c r="FD1060" s="2" t="s">
        <v>1666</v>
      </c>
      <c r="FE1060" s="2" t="s">
        <v>238</v>
      </c>
      <c r="FF1060" s="2" t="s">
        <v>226</v>
      </c>
      <c r="FG1060" s="4"/>
      <c r="FH1060" s="8"/>
      <c r="FI1060" s="4"/>
      <c r="FJ1060" s="8"/>
      <c r="FK1060" s="7"/>
      <c r="FL1060" s="7"/>
      <c r="FM1060" s="2" t="s">
        <v>239</v>
      </c>
      <c r="FN1060" s="2" t="s">
        <v>237</v>
      </c>
      <c r="FO1060" s="2" t="s">
        <v>2113</v>
      </c>
      <c r="FP1060" s="2" t="s">
        <v>4040</v>
      </c>
      <c r="FQ1060" s="2" t="s">
        <v>238</v>
      </c>
      <c r="FR1060" s="2" t="s">
        <v>226</v>
      </c>
      <c r="FS1060" s="4"/>
      <c r="FT1060" s="8"/>
      <c r="FU1060" s="4"/>
      <c r="FV1060" s="8"/>
      <c r="FW1060" s="7"/>
      <c r="FX1060" s="7"/>
      <c r="FY1060" s="2" t="s">
        <v>226</v>
      </c>
      <c r="FZ1060" s="2" t="s">
        <v>226</v>
      </c>
      <c r="GA1060" s="2" t="s">
        <v>226</v>
      </c>
      <c r="GB1060" s="2" t="s">
        <v>226</v>
      </c>
      <c r="GC1060" s="2" t="s">
        <v>226</v>
      </c>
      <c r="GD1060" s="2" t="s">
        <v>226</v>
      </c>
      <c r="GE1060" s="4"/>
      <c r="GF1060" s="8"/>
      <c r="GG1060" s="4"/>
      <c r="GH1060" s="8"/>
      <c r="GI1060" s="7"/>
      <c r="GJ1060" s="7"/>
      <c r="GK1060" s="2" t="s">
        <v>337</v>
      </c>
      <c r="GL1060" s="2" t="s">
        <v>237</v>
      </c>
      <c r="GM1060" s="2" t="s">
        <v>226</v>
      </c>
      <c r="GN1060" s="2" t="s">
        <v>226</v>
      </c>
      <c r="GO1060" s="2" t="s">
        <v>238</v>
      </c>
      <c r="GP1060" s="2" t="s">
        <v>226</v>
      </c>
      <c r="GQ1060" s="4"/>
      <c r="GR1060" s="8"/>
      <c r="GS1060" s="4"/>
      <c r="GT1060" s="8"/>
      <c r="GU1060" s="7"/>
      <c r="GV1060" s="7"/>
      <c r="GW1060" s="2" t="s">
        <v>239</v>
      </c>
      <c r="GX1060" s="2" t="s">
        <v>237</v>
      </c>
      <c r="GY1060" s="2" t="s">
        <v>1271</v>
      </c>
      <c r="GZ1060" s="2" t="s">
        <v>2467</v>
      </c>
      <c r="HA1060" s="2" t="s">
        <v>238</v>
      </c>
      <c r="HB1060" s="2" t="s">
        <v>226</v>
      </c>
      <c r="HC1060" s="4"/>
      <c r="HD1060" s="8"/>
      <c r="HE1060" s="4"/>
      <c r="HF1060" s="8"/>
      <c r="HG1060" s="7"/>
      <c r="HH1060" s="7"/>
      <c r="HI1060" s="2" t="s">
        <v>239</v>
      </c>
      <c r="HJ1060" s="2" t="s">
        <v>237</v>
      </c>
      <c r="HK1060" s="2" t="s">
        <v>551</v>
      </c>
      <c r="HL1060" s="2" t="s">
        <v>2084</v>
      </c>
      <c r="HM1060" s="2" t="s">
        <v>238</v>
      </c>
      <c r="HN1060" s="2" t="s">
        <v>226</v>
      </c>
      <c r="HO1060" s="4"/>
      <c r="HP1060" s="8"/>
      <c r="HQ1060" s="4"/>
      <c r="HR1060" s="8"/>
      <c r="HS1060" s="7"/>
      <c r="HT1060" s="7"/>
      <c r="HU1060" s="2" t="s">
        <v>1002</v>
      </c>
      <c r="HV1060" s="2" t="s">
        <v>237</v>
      </c>
      <c r="HW1060" s="2" t="s">
        <v>996</v>
      </c>
      <c r="HX1060" s="2" t="s">
        <v>1481</v>
      </c>
      <c r="HY1060" s="2" t="s">
        <v>238</v>
      </c>
      <c r="HZ1060" s="2" t="s">
        <v>291</v>
      </c>
      <c r="IA1060" s="4"/>
      <c r="IB1060" s="8"/>
      <c r="IC1060" s="4"/>
      <c r="ID1060" s="8"/>
      <c r="IE1060" s="7"/>
      <c r="IF1060" s="7"/>
      <c r="IG1060" s="2" t="s">
        <v>252</v>
      </c>
      <c r="IH1060" s="2" t="s">
        <v>237</v>
      </c>
      <c r="II1060" s="2" t="s">
        <v>226</v>
      </c>
      <c r="IJ1060" s="2" t="s">
        <v>226</v>
      </c>
      <c r="IK1060" s="2" t="s">
        <v>238</v>
      </c>
      <c r="IL1060" s="2" t="s">
        <v>226</v>
      </c>
      <c r="IM1060" s="4"/>
      <c r="IN1060" s="8"/>
      <c r="IO1060" s="4"/>
      <c r="IP1060" s="8"/>
      <c r="IQ1060" s="7"/>
      <c r="IR1060" s="7"/>
      <c r="IS1060" s="2" t="s">
        <v>226</v>
      </c>
      <c r="IT1060" s="2" t="s">
        <v>226</v>
      </c>
      <c r="IU1060" s="2" t="s">
        <v>226</v>
      </c>
      <c r="IV1060" s="2" t="s">
        <v>226</v>
      </c>
      <c r="IW1060" s="2" t="s">
        <v>226</v>
      </c>
      <c r="IX1060" s="2" t="s">
        <v>226</v>
      </c>
      <c r="IY1060" s="4"/>
      <c r="IZ1060" s="8"/>
      <c r="JA1060" s="4"/>
      <c r="JB1060" s="8"/>
      <c r="JC1060" s="7"/>
      <c r="JD1060" s="7"/>
      <c r="JE1060" s="2" t="s">
        <v>239</v>
      </c>
      <c r="JF1060" s="2" t="s">
        <v>237</v>
      </c>
      <c r="JG1060" s="2" t="s">
        <v>1257</v>
      </c>
      <c r="JH1060" s="2" t="s">
        <v>677</v>
      </c>
      <c r="JI1060" s="2" t="s">
        <v>238</v>
      </c>
      <c r="JJ1060" s="2" t="s">
        <v>226</v>
      </c>
      <c r="JK1060" s="4"/>
      <c r="JL1060" s="8"/>
      <c r="JM1060" s="4"/>
      <c r="JN1060" s="8"/>
      <c r="JO1060" s="7"/>
      <c r="JP1060" s="7"/>
      <c r="JQ1060" s="2" t="s">
        <v>252</v>
      </c>
      <c r="JR1060" s="2" t="s">
        <v>237</v>
      </c>
      <c r="JS1060" s="2" t="s">
        <v>226</v>
      </c>
      <c r="JT1060" s="2" t="s">
        <v>226</v>
      </c>
      <c r="JU1060" s="2" t="s">
        <v>238</v>
      </c>
      <c r="JV1060" s="2" t="s">
        <v>226</v>
      </c>
      <c r="JW1060" s="4"/>
      <c r="JX1060" s="8"/>
      <c r="JY1060" s="4"/>
      <c r="JZ1060" s="8"/>
      <c r="KA1060" s="7"/>
      <c r="KB1060" s="7"/>
      <c r="KC1060" s="2" t="s">
        <v>236</v>
      </c>
      <c r="KD1060" s="2" t="s">
        <v>237</v>
      </c>
      <c r="KE1060" s="2" t="s">
        <v>226</v>
      </c>
      <c r="KF1060" s="2" t="s">
        <v>226</v>
      </c>
      <c r="KG1060" s="2" t="s">
        <v>238</v>
      </c>
      <c r="KH1060" s="2" t="s">
        <v>226</v>
      </c>
      <c r="KI1060" s="4"/>
      <c r="KJ1060" s="8"/>
      <c r="KK1060" s="4"/>
      <c r="KL1060" s="8"/>
      <c r="KM1060" s="7"/>
      <c r="KN1060" s="7"/>
      <c r="KO1060" s="2" t="s">
        <v>337</v>
      </c>
      <c r="KP1060" s="2" t="s">
        <v>237</v>
      </c>
      <c r="KQ1060" s="2" t="s">
        <v>226</v>
      </c>
      <c r="KR1060" s="2" t="s">
        <v>226</v>
      </c>
      <c r="KS1060" s="2" t="s">
        <v>238</v>
      </c>
      <c r="KT1060" s="2" t="s">
        <v>226</v>
      </c>
      <c r="KU1060" s="4"/>
      <c r="KV1060" s="8"/>
      <c r="KW1060" s="4"/>
      <c r="KX1060" s="8"/>
      <c r="KY1060" s="7"/>
      <c r="KZ1060" s="7"/>
      <c r="LA1060" s="2" t="s">
        <v>239</v>
      </c>
      <c r="LB1060" s="2" t="s">
        <v>237</v>
      </c>
      <c r="LC1060" s="2" t="s">
        <v>1222</v>
      </c>
      <c r="LD1060" s="2" t="s">
        <v>1212</v>
      </c>
      <c r="LE1060" s="2" t="s">
        <v>238</v>
      </c>
      <c r="LF1060" s="2" t="s">
        <v>226</v>
      </c>
      <c r="LG1060" s="4"/>
      <c r="LH1060" s="8"/>
      <c r="LI1060" s="4"/>
      <c r="LJ1060" s="8"/>
      <c r="LK1060" s="7"/>
      <c r="LL1060" s="7"/>
      <c r="LM1060" s="2" t="s">
        <v>239</v>
      </c>
      <c r="LN1060" s="2" t="s">
        <v>237</v>
      </c>
      <c r="LO1060" s="2" t="s">
        <v>321</v>
      </c>
      <c r="LP1060" s="2" t="s">
        <v>547</v>
      </c>
      <c r="LQ1060" s="2" t="s">
        <v>238</v>
      </c>
      <c r="LR1060" s="2" t="s">
        <v>226</v>
      </c>
      <c r="LS1060" s="4"/>
      <c r="LT1060" s="8"/>
      <c r="LU1060" s="4"/>
      <c r="LV1060" s="8"/>
      <c r="LW1060" s="7"/>
      <c r="LX1060" s="7"/>
      <c r="LY1060" s="2" t="s">
        <v>226</v>
      </c>
      <c r="LZ1060" s="2" t="s">
        <v>226</v>
      </c>
      <c r="MA1060" s="2" t="s">
        <v>226</v>
      </c>
      <c r="MB1060" s="2" t="s">
        <v>226</v>
      </c>
      <c r="MC1060" s="2" t="s">
        <v>226</v>
      </c>
      <c r="MD1060" s="2" t="s">
        <v>226</v>
      </c>
      <c r="ME1060" s="4"/>
      <c r="MF1060" s="8"/>
      <c r="MG1060" s="4"/>
      <c r="MH1060" s="8"/>
      <c r="MI1060" s="7"/>
      <c r="MJ1060" s="7"/>
      <c r="MK1060" s="2" t="s">
        <v>226</v>
      </c>
      <c r="ML1060" s="2" t="s">
        <v>226</v>
      </c>
      <c r="MM1060" s="2" t="s">
        <v>226</v>
      </c>
      <c r="MN1060" s="2" t="s">
        <v>226</v>
      </c>
      <c r="MO1060" s="2" t="s">
        <v>226</v>
      </c>
      <c r="MP1060" s="2" t="s">
        <v>226</v>
      </c>
      <c r="MQ1060" s="4"/>
      <c r="MR1060" s="8"/>
      <c r="MS1060" s="4"/>
      <c r="MT1060" s="8"/>
      <c r="MU1060" s="7"/>
      <c r="MV1060" s="7"/>
      <c r="MW1060" s="2" t="s">
        <v>239</v>
      </c>
      <c r="MX1060" s="2" t="s">
        <v>237</v>
      </c>
      <c r="MY1060" s="2" t="s">
        <v>1005</v>
      </c>
      <c r="MZ1060" s="2" t="s">
        <v>226</v>
      </c>
      <c r="NA1060" s="2" t="s">
        <v>238</v>
      </c>
      <c r="NB1060" s="2" t="s">
        <v>226</v>
      </c>
      <c r="NC1060" s="4"/>
      <c r="ND1060" s="8"/>
      <c r="NE1060" s="4"/>
      <c r="NF1060" s="8"/>
      <c r="NG1060" s="7"/>
      <c r="NH1060" s="7"/>
      <c r="NI1060" s="2" t="s">
        <v>239</v>
      </c>
      <c r="NJ1060" s="2" t="s">
        <v>237</v>
      </c>
      <c r="NK1060" s="2" t="s">
        <v>2561</v>
      </c>
      <c r="NL1060" s="2" t="s">
        <v>4517</v>
      </c>
      <c r="NM1060" s="2" t="s">
        <v>238</v>
      </c>
      <c r="NN1060" s="2" t="s">
        <v>226</v>
      </c>
      <c r="NO1060" s="4"/>
      <c r="NP1060" s="8"/>
      <c r="NQ1060" s="4"/>
      <c r="NR1060" s="8"/>
      <c r="NS1060" s="7"/>
      <c r="NT1060" s="7"/>
      <c r="NU1060" s="2" t="s">
        <v>239</v>
      </c>
      <c r="NV1060" s="2" t="s">
        <v>237</v>
      </c>
      <c r="NW1060" s="2" t="s">
        <v>1071</v>
      </c>
      <c r="NX1060" s="2" t="s">
        <v>1452</v>
      </c>
      <c r="NY1060" s="2" t="s">
        <v>238</v>
      </c>
      <c r="NZ1060" s="2" t="s">
        <v>226</v>
      </c>
      <c r="OA1060" s="4"/>
      <c r="OB1060" s="8"/>
      <c r="OC1060" s="4">
        <v>2</v>
      </c>
      <c r="OD1060" s="8">
        <v>95.92</v>
      </c>
      <c r="OE1060" s="7">
        <v>-1</v>
      </c>
      <c r="OF1060" s="7">
        <v>-1</v>
      </c>
      <c r="OG1060" s="2" t="s">
        <v>239</v>
      </c>
      <c r="OH1060" s="2" t="s">
        <v>237</v>
      </c>
      <c r="OI1060" s="2" t="s">
        <v>813</v>
      </c>
      <c r="OJ1060" s="2" t="s">
        <v>3030</v>
      </c>
      <c r="OK1060" s="2" t="s">
        <v>238</v>
      </c>
      <c r="OL1060" s="2" t="s">
        <v>226</v>
      </c>
      <c r="OM1060" s="4"/>
      <c r="ON1060" s="8"/>
      <c r="OO1060" s="4"/>
      <c r="OP1060" s="8"/>
      <c r="OQ1060" s="7"/>
      <c r="OR1060" s="7"/>
      <c r="OS1060" s="2" t="s">
        <v>252</v>
      </c>
      <c r="OT1060" s="2" t="s">
        <v>237</v>
      </c>
      <c r="OU1060" s="2" t="s">
        <v>226</v>
      </c>
      <c r="OV1060" s="2" t="s">
        <v>226</v>
      </c>
      <c r="OW1060" s="2" t="s">
        <v>238</v>
      </c>
      <c r="OX1060" s="2" t="s">
        <v>226</v>
      </c>
      <c r="OY1060" s="4"/>
      <c r="OZ1060" s="8"/>
      <c r="PA1060" s="4"/>
      <c r="PB1060" s="8"/>
      <c r="PC1060" s="7"/>
      <c r="PD1060" s="7"/>
      <c r="PE1060" s="2" t="s">
        <v>236</v>
      </c>
      <c r="PF1060" s="2" t="s">
        <v>237</v>
      </c>
      <c r="PG1060" s="2" t="s">
        <v>226</v>
      </c>
      <c r="PH1060" s="2" t="s">
        <v>226</v>
      </c>
      <c r="PI1060" s="2" t="s">
        <v>238</v>
      </c>
      <c r="PJ1060" s="2" t="s">
        <v>226</v>
      </c>
      <c r="PK1060" s="4"/>
      <c r="PL1060" s="8"/>
      <c r="PM1060" s="4"/>
      <c r="PN1060" s="8"/>
      <c r="PO1060" s="7"/>
      <c r="PP1060" s="7"/>
      <c r="PQ1060" s="2" t="s">
        <v>226</v>
      </c>
      <c r="PR1060" s="2" t="s">
        <v>226</v>
      </c>
      <c r="PS1060" s="2" t="s">
        <v>226</v>
      </c>
      <c r="PT1060" s="2" t="s">
        <v>226</v>
      </c>
      <c r="PU1060" s="2" t="s">
        <v>226</v>
      </c>
      <c r="PV1060" s="2" t="s">
        <v>226</v>
      </c>
      <c r="PW1060" s="4"/>
      <c r="PX1060" s="8"/>
      <c r="PY1060" s="4"/>
      <c r="PZ1060" s="8"/>
      <c r="QA1060" s="7"/>
      <c r="QB1060" s="7"/>
      <c r="QC1060" s="2" t="s">
        <v>226</v>
      </c>
      <c r="QD1060" s="2" t="s">
        <v>226</v>
      </c>
      <c r="QE1060" s="2" t="s">
        <v>226</v>
      </c>
      <c r="QF1060" s="2" t="s">
        <v>226</v>
      </c>
      <c r="QG1060" s="2" t="s">
        <v>226</v>
      </c>
      <c r="QH1060" s="2" t="s">
        <v>226</v>
      </c>
      <c r="QI1060" s="4"/>
      <c r="QJ1060" s="8"/>
      <c r="QK1060" s="4"/>
      <c r="QL1060" s="8"/>
      <c r="QM1060" s="7"/>
      <c r="QN1060" s="7"/>
      <c r="QO1060" s="2" t="s">
        <v>239</v>
      </c>
      <c r="QP1060" s="2" t="s">
        <v>237</v>
      </c>
      <c r="QQ1060" s="2" t="s">
        <v>1012</v>
      </c>
      <c r="QR1060" s="2" t="s">
        <v>1975</v>
      </c>
      <c r="QS1060" s="2" t="s">
        <v>238</v>
      </c>
      <c r="QT1060" s="2" t="s">
        <v>226</v>
      </c>
      <c r="QU1060" s="4"/>
      <c r="QV1060" s="8"/>
      <c r="QW1060" s="4"/>
      <c r="QX1060" s="8"/>
      <c r="QY1060" s="7"/>
      <c r="QZ1060" s="7"/>
      <c r="RA1060" s="2" t="s">
        <v>266</v>
      </c>
      <c r="RB1060" s="2" t="s">
        <v>237</v>
      </c>
      <c r="RC1060" s="2" t="s">
        <v>226</v>
      </c>
      <c r="RD1060" s="2" t="s">
        <v>226</v>
      </c>
      <c r="RE1060" s="2" t="s">
        <v>238</v>
      </c>
      <c r="RF1060" s="2" t="s">
        <v>226</v>
      </c>
      <c r="RG1060" s="4"/>
      <c r="RH1060" s="8"/>
      <c r="RI1060" s="4"/>
      <c r="RJ1060" s="8"/>
      <c r="RK1060" s="7"/>
      <c r="RL1060" s="7"/>
      <c r="RM1060" s="2" t="s">
        <v>226</v>
      </c>
      <c r="RN1060" s="2" t="s">
        <v>226</v>
      </c>
      <c r="RO1060" s="2" t="s">
        <v>226</v>
      </c>
      <c r="RP1060" s="2" t="s">
        <v>226</v>
      </c>
      <c r="RQ1060" s="2" t="s">
        <v>226</v>
      </c>
      <c r="RR1060" s="2" t="s">
        <v>226</v>
      </c>
      <c r="RS1060" s="4"/>
      <c r="RT1060" s="8"/>
      <c r="RU1060" s="4"/>
      <c r="RV1060" s="8"/>
      <c r="RW1060" s="7"/>
      <c r="RX1060" s="7"/>
      <c r="RY1060" s="2" t="s">
        <v>239</v>
      </c>
      <c r="RZ1060" s="2" t="s">
        <v>237</v>
      </c>
      <c r="SA1060" s="2" t="s">
        <v>4019</v>
      </c>
      <c r="SB1060" s="2" t="s">
        <v>1027</v>
      </c>
      <c r="SC1060" s="2" t="s">
        <v>238</v>
      </c>
      <c r="SD1060" s="2" t="s">
        <v>226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/>
      <c r="VI1060" s="4"/>
      <c r="VJ1060" s="4"/>
      <c r="VK1060" s="4"/>
      <c r="VL1060" s="4"/>
      <c r="VM1060" s="4"/>
      <c r="VN1060" s="4"/>
      <c r="VO1060" s="4"/>
      <c r="VP1060" s="4"/>
      <c r="VQ1060" s="4"/>
    </row>
    <row r="1061">
      <c r="A1061" s="2" t="s">
        <v>5954</v>
      </c>
      <c r="B1061" s="2" t="s">
        <v>577</v>
      </c>
      <c r="C1061" s="2" t="s">
        <v>5819</v>
      </c>
      <c r="D1061" s="2" t="s">
        <v>215</v>
      </c>
      <c r="E1061" s="2" t="s">
        <v>432</v>
      </c>
      <c r="F1061" s="2" t="s">
        <v>5948</v>
      </c>
      <c r="G1061" s="2" t="s">
        <v>5949</v>
      </c>
      <c r="H1061" s="2" t="s">
        <v>5950</v>
      </c>
      <c r="I1061" s="2" t="s">
        <v>5951</v>
      </c>
      <c r="J1061" s="2" t="s">
        <v>451</v>
      </c>
      <c r="K1061" s="2" t="s">
        <v>1341</v>
      </c>
      <c r="L1061" s="3">
        <v>47</v>
      </c>
      <c r="M1061" s="3">
        <v>49.35</v>
      </c>
      <c r="N1061" s="3">
        <v>99.99</v>
      </c>
      <c r="O1061" s="2" t="s">
        <v>302</v>
      </c>
      <c r="P1061" s="2" t="s">
        <v>369</v>
      </c>
      <c r="Q1061" s="2" t="s">
        <v>225</v>
      </c>
      <c r="R1061" s="2" t="s">
        <v>226</v>
      </c>
      <c r="S1061" s="2" t="s">
        <v>5952</v>
      </c>
      <c r="T1061" s="2" t="s">
        <v>969</v>
      </c>
      <c r="U1061" s="2" t="s">
        <v>3305</v>
      </c>
      <c r="V1061" s="2" t="s">
        <v>2079</v>
      </c>
      <c r="W1061" s="2" t="s">
        <v>231</v>
      </c>
      <c r="X1061" s="2" t="s">
        <v>226</v>
      </c>
      <c r="Y1061" s="2" t="s">
        <v>1521</v>
      </c>
      <c r="Z1061" s="4"/>
      <c r="AA1061" s="4">
        <f>=ROUNDDOWN({0},0)</f>
      </c>
      <c r="AB1061" s="5">
        <v>6</v>
      </c>
      <c r="AC1061" s="2" t="s">
        <v>226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226</v>
      </c>
      <c r="AM1061" s="4"/>
      <c r="AN1061" s="4"/>
      <c r="AO1061" s="7">
        <v>0</v>
      </c>
      <c r="AP1061" s="4"/>
      <c r="AQ1061" s="8"/>
      <c r="AR1061" s="4">
        <v>93</v>
      </c>
      <c r="AS1061" s="8">
        <v>4462.48</v>
      </c>
      <c r="AT1061" s="7">
        <v>-1</v>
      </c>
      <c r="AU1061" s="7">
        <v>-1</v>
      </c>
      <c r="AV1061" s="4" t="s">
        <v>226</v>
      </c>
      <c r="AW1061" s="8" t="s">
        <v>226</v>
      </c>
      <c r="AX1061" s="4" t="s">
        <v>226</v>
      </c>
      <c r="AY1061" s="8" t="s">
        <v>226</v>
      </c>
      <c r="AZ1061" s="7" t="s">
        <v>226</v>
      </c>
      <c r="BA1061" s="7" t="s">
        <v>226</v>
      </c>
      <c r="BB1061" s="7"/>
      <c r="BC1061" s="4" t="s">
        <v>226</v>
      </c>
      <c r="BD1061" s="8" t="s">
        <v>226</v>
      </c>
      <c r="BE1061" s="4" t="s">
        <v>226</v>
      </c>
      <c r="BF1061" s="8" t="s">
        <v>226</v>
      </c>
      <c r="BG1061" s="7" t="s">
        <v>226</v>
      </c>
      <c r="BH1061" s="7" t="s">
        <v>226</v>
      </c>
      <c r="BI1061" s="7"/>
      <c r="BJ1061" s="4"/>
      <c r="BK1061" s="8"/>
      <c r="BL1061" s="2" t="s">
        <v>5955</v>
      </c>
      <c r="BM1061" s="7"/>
      <c r="BN1061" s="7"/>
      <c r="BO1061" s="4"/>
      <c r="BP1061" s="8"/>
      <c r="BQ1061" s="4">
        <v>48</v>
      </c>
      <c r="BR1061" s="8">
        <v>2215.68</v>
      </c>
      <c r="BS1061" s="7">
        <v>-1</v>
      </c>
      <c r="BT1061" s="7">
        <v>-1</v>
      </c>
      <c r="BU1061" s="2" t="s">
        <v>239</v>
      </c>
      <c r="BV1061" s="2" t="s">
        <v>237</v>
      </c>
      <c r="BW1061" s="2" t="s">
        <v>226</v>
      </c>
      <c r="BX1061" s="2" t="s">
        <v>1974</v>
      </c>
      <c r="BY1061" s="2" t="s">
        <v>238</v>
      </c>
      <c r="BZ1061" s="2" t="s">
        <v>226</v>
      </c>
      <c r="CA1061" s="4"/>
      <c r="CB1061" s="8"/>
      <c r="CC1061" s="4">
        <v>6</v>
      </c>
      <c r="CD1061" s="8">
        <v>321.84</v>
      </c>
      <c r="CE1061" s="7">
        <v>-1</v>
      </c>
      <c r="CF1061" s="7">
        <v>-1</v>
      </c>
      <c r="CG1061" s="2" t="s">
        <v>239</v>
      </c>
      <c r="CH1061" s="2" t="s">
        <v>237</v>
      </c>
      <c r="CI1061" s="2" t="s">
        <v>4262</v>
      </c>
      <c r="CJ1061" s="2" t="s">
        <v>4753</v>
      </c>
      <c r="CK1061" s="2" t="s">
        <v>238</v>
      </c>
      <c r="CL1061" s="2" t="s">
        <v>226</v>
      </c>
      <c r="CM1061" s="4"/>
      <c r="CN1061" s="8"/>
      <c r="CO1061" s="4"/>
      <c r="CP1061" s="8"/>
      <c r="CQ1061" s="7"/>
      <c r="CR1061" s="7"/>
      <c r="CS1061" s="2" t="s">
        <v>239</v>
      </c>
      <c r="CT1061" s="2" t="s">
        <v>237</v>
      </c>
      <c r="CU1061" s="2" t="s">
        <v>2305</v>
      </c>
      <c r="CV1061" s="2" t="s">
        <v>1242</v>
      </c>
      <c r="CW1061" s="2" t="s">
        <v>238</v>
      </c>
      <c r="CX1061" s="2" t="s">
        <v>226</v>
      </c>
      <c r="CY1061" s="4"/>
      <c r="CZ1061" s="8"/>
      <c r="DA1061" s="4">
        <v>6</v>
      </c>
      <c r="DB1061" s="8">
        <v>300</v>
      </c>
      <c r="DC1061" s="7">
        <v>-1</v>
      </c>
      <c r="DD1061" s="7">
        <v>-1</v>
      </c>
      <c r="DE1061" s="2" t="s">
        <v>239</v>
      </c>
      <c r="DF1061" s="2" t="s">
        <v>237</v>
      </c>
      <c r="DG1061" s="2" t="s">
        <v>1096</v>
      </c>
      <c r="DH1061" s="2" t="s">
        <v>1080</v>
      </c>
      <c r="DI1061" s="2" t="s">
        <v>238</v>
      </c>
      <c r="DJ1061" s="2" t="s">
        <v>226</v>
      </c>
      <c r="DK1061" s="4"/>
      <c r="DL1061" s="8"/>
      <c r="DM1061" s="4">
        <v>3</v>
      </c>
      <c r="DN1061" s="8">
        <v>139.94</v>
      </c>
      <c r="DO1061" s="7">
        <v>-1</v>
      </c>
      <c r="DP1061" s="7">
        <v>-1</v>
      </c>
      <c r="DQ1061" s="2" t="s">
        <v>239</v>
      </c>
      <c r="DR1061" s="2" t="s">
        <v>237</v>
      </c>
      <c r="DS1061" s="2" t="s">
        <v>2305</v>
      </c>
      <c r="DT1061" s="2" t="s">
        <v>2106</v>
      </c>
      <c r="DU1061" s="2" t="s">
        <v>238</v>
      </c>
      <c r="DV1061" s="2" t="s">
        <v>226</v>
      </c>
      <c r="DW1061" s="4"/>
      <c r="DX1061" s="8"/>
      <c r="DY1061" s="4">
        <v>4</v>
      </c>
      <c r="DZ1061" s="8">
        <v>207.28</v>
      </c>
      <c r="EA1061" s="7">
        <v>-1</v>
      </c>
      <c r="EB1061" s="7">
        <v>-1</v>
      </c>
      <c r="EC1061" s="2" t="s">
        <v>239</v>
      </c>
      <c r="ED1061" s="2" t="s">
        <v>237</v>
      </c>
      <c r="EE1061" s="2" t="s">
        <v>1040</v>
      </c>
      <c r="EF1061" s="2" t="s">
        <v>4418</v>
      </c>
      <c r="EG1061" s="2" t="s">
        <v>238</v>
      </c>
      <c r="EH1061" s="2" t="s">
        <v>226</v>
      </c>
      <c r="EI1061" s="4"/>
      <c r="EJ1061" s="8"/>
      <c r="EK1061" s="4">
        <v>3</v>
      </c>
      <c r="EL1061" s="8">
        <v>147.6</v>
      </c>
      <c r="EM1061" s="7">
        <v>-1</v>
      </c>
      <c r="EN1061" s="7">
        <v>-1</v>
      </c>
      <c r="EO1061" s="2" t="s">
        <v>239</v>
      </c>
      <c r="EP1061" s="2" t="s">
        <v>237</v>
      </c>
      <c r="EQ1061" s="2" t="s">
        <v>985</v>
      </c>
      <c r="ER1061" s="2" t="s">
        <v>5956</v>
      </c>
      <c r="ES1061" s="2" t="s">
        <v>238</v>
      </c>
      <c r="ET1061" s="2" t="s">
        <v>226</v>
      </c>
      <c r="EU1061" s="4"/>
      <c r="EV1061" s="8"/>
      <c r="EW1061" s="4">
        <v>16</v>
      </c>
      <c r="EX1061" s="8">
        <v>786.97</v>
      </c>
      <c r="EY1061" s="7">
        <v>-1</v>
      </c>
      <c r="EZ1061" s="7">
        <v>-1</v>
      </c>
      <c r="FA1061" s="2" t="s">
        <v>239</v>
      </c>
      <c r="FB1061" s="2" t="s">
        <v>237</v>
      </c>
      <c r="FC1061" s="2" t="s">
        <v>1004</v>
      </c>
      <c r="FD1061" s="2" t="s">
        <v>1228</v>
      </c>
      <c r="FE1061" s="2" t="s">
        <v>238</v>
      </c>
      <c r="FF1061" s="2" t="s">
        <v>226</v>
      </c>
      <c r="FG1061" s="4"/>
      <c r="FH1061" s="8"/>
      <c r="FI1061" s="4"/>
      <c r="FJ1061" s="8"/>
      <c r="FK1061" s="7"/>
      <c r="FL1061" s="7"/>
      <c r="FM1061" s="2" t="s">
        <v>239</v>
      </c>
      <c r="FN1061" s="2" t="s">
        <v>237</v>
      </c>
      <c r="FO1061" s="2" t="s">
        <v>2113</v>
      </c>
      <c r="FP1061" s="2" t="s">
        <v>4562</v>
      </c>
      <c r="FQ1061" s="2" t="s">
        <v>238</v>
      </c>
      <c r="FR1061" s="2" t="s">
        <v>226</v>
      </c>
      <c r="FS1061" s="4"/>
      <c r="FT1061" s="8"/>
      <c r="FU1061" s="4"/>
      <c r="FV1061" s="8"/>
      <c r="FW1061" s="7"/>
      <c r="FX1061" s="7"/>
      <c r="FY1061" s="2" t="s">
        <v>239</v>
      </c>
      <c r="FZ1061" s="2" t="s">
        <v>237</v>
      </c>
      <c r="GA1061" s="2" t="s">
        <v>661</v>
      </c>
      <c r="GB1061" s="2" t="s">
        <v>226</v>
      </c>
      <c r="GC1061" s="2" t="s">
        <v>238</v>
      </c>
      <c r="GD1061" s="2" t="s">
        <v>226</v>
      </c>
      <c r="GE1061" s="4"/>
      <c r="GF1061" s="8"/>
      <c r="GG1061" s="4"/>
      <c r="GH1061" s="8"/>
      <c r="GI1061" s="7"/>
      <c r="GJ1061" s="7"/>
      <c r="GK1061" s="2" t="s">
        <v>337</v>
      </c>
      <c r="GL1061" s="2" t="s">
        <v>237</v>
      </c>
      <c r="GM1061" s="2" t="s">
        <v>226</v>
      </c>
      <c r="GN1061" s="2" t="s">
        <v>226</v>
      </c>
      <c r="GO1061" s="2" t="s">
        <v>238</v>
      </c>
      <c r="GP1061" s="2" t="s">
        <v>226</v>
      </c>
      <c r="GQ1061" s="4"/>
      <c r="GR1061" s="8"/>
      <c r="GS1061" s="4">
        <v>2</v>
      </c>
      <c r="GT1061" s="8">
        <v>103.64</v>
      </c>
      <c r="GU1061" s="7">
        <v>-1</v>
      </c>
      <c r="GV1061" s="7">
        <v>-1</v>
      </c>
      <c r="GW1061" s="2" t="s">
        <v>239</v>
      </c>
      <c r="GX1061" s="2" t="s">
        <v>237</v>
      </c>
      <c r="GY1061" s="2" t="s">
        <v>1942</v>
      </c>
      <c r="GZ1061" s="2" t="s">
        <v>855</v>
      </c>
      <c r="HA1061" s="2" t="s">
        <v>238</v>
      </c>
      <c r="HB1061" s="2" t="s">
        <v>226</v>
      </c>
      <c r="HC1061" s="4"/>
      <c r="HD1061" s="8"/>
      <c r="HE1061" s="4">
        <v>1</v>
      </c>
      <c r="HF1061" s="8">
        <v>51.82</v>
      </c>
      <c r="HG1061" s="7">
        <v>-1</v>
      </c>
      <c r="HH1061" s="7">
        <v>-1</v>
      </c>
      <c r="HI1061" s="2" t="s">
        <v>239</v>
      </c>
      <c r="HJ1061" s="2" t="s">
        <v>237</v>
      </c>
      <c r="HK1061" s="2" t="s">
        <v>551</v>
      </c>
      <c r="HL1061" s="2" t="s">
        <v>931</v>
      </c>
      <c r="HM1061" s="2" t="s">
        <v>238</v>
      </c>
      <c r="HN1061" s="2" t="s">
        <v>226</v>
      </c>
      <c r="HO1061" s="4"/>
      <c r="HP1061" s="8"/>
      <c r="HQ1061" s="4">
        <v>3</v>
      </c>
      <c r="HR1061" s="8">
        <v>136.05</v>
      </c>
      <c r="HS1061" s="7">
        <v>-1</v>
      </c>
      <c r="HT1061" s="7">
        <v>-1</v>
      </c>
      <c r="HU1061" s="2" t="s">
        <v>1002</v>
      </c>
      <c r="HV1061" s="2" t="s">
        <v>237</v>
      </c>
      <c r="HW1061" s="2" t="s">
        <v>2561</v>
      </c>
      <c r="HX1061" s="2" t="s">
        <v>1022</v>
      </c>
      <c r="HY1061" s="2" t="s">
        <v>238</v>
      </c>
      <c r="HZ1061" s="2" t="s">
        <v>291</v>
      </c>
      <c r="IA1061" s="4"/>
      <c r="IB1061" s="8"/>
      <c r="IC1061" s="4"/>
      <c r="ID1061" s="8"/>
      <c r="IE1061" s="7"/>
      <c r="IF1061" s="7"/>
      <c r="IG1061" s="2" t="s">
        <v>252</v>
      </c>
      <c r="IH1061" s="2" t="s">
        <v>237</v>
      </c>
      <c r="II1061" s="2" t="s">
        <v>226</v>
      </c>
      <c r="IJ1061" s="2" t="s">
        <v>226</v>
      </c>
      <c r="IK1061" s="2" t="s">
        <v>238</v>
      </c>
      <c r="IL1061" s="2" t="s">
        <v>226</v>
      </c>
      <c r="IM1061" s="4"/>
      <c r="IN1061" s="8"/>
      <c r="IO1061" s="4"/>
      <c r="IP1061" s="8"/>
      <c r="IQ1061" s="7"/>
      <c r="IR1061" s="7"/>
      <c r="IS1061" s="2" t="s">
        <v>226</v>
      </c>
      <c r="IT1061" s="2" t="s">
        <v>226</v>
      </c>
      <c r="IU1061" s="2" t="s">
        <v>226</v>
      </c>
      <c r="IV1061" s="2" t="s">
        <v>226</v>
      </c>
      <c r="IW1061" s="2" t="s">
        <v>226</v>
      </c>
      <c r="IX1061" s="2" t="s">
        <v>226</v>
      </c>
      <c r="IY1061" s="4"/>
      <c r="IZ1061" s="8"/>
      <c r="JA1061" s="4"/>
      <c r="JB1061" s="8"/>
      <c r="JC1061" s="7"/>
      <c r="JD1061" s="7"/>
      <c r="JE1061" s="2" t="s">
        <v>239</v>
      </c>
      <c r="JF1061" s="2" t="s">
        <v>237</v>
      </c>
      <c r="JG1061" s="2" t="s">
        <v>1257</v>
      </c>
      <c r="JH1061" s="2" t="s">
        <v>694</v>
      </c>
      <c r="JI1061" s="2" t="s">
        <v>238</v>
      </c>
      <c r="JJ1061" s="2" t="s">
        <v>226</v>
      </c>
      <c r="JK1061" s="4"/>
      <c r="JL1061" s="8"/>
      <c r="JM1061" s="4"/>
      <c r="JN1061" s="8"/>
      <c r="JO1061" s="7"/>
      <c r="JP1061" s="7"/>
      <c r="JQ1061" s="2" t="s">
        <v>252</v>
      </c>
      <c r="JR1061" s="2" t="s">
        <v>237</v>
      </c>
      <c r="JS1061" s="2" t="s">
        <v>226</v>
      </c>
      <c r="JT1061" s="2" t="s">
        <v>226</v>
      </c>
      <c r="JU1061" s="2" t="s">
        <v>238</v>
      </c>
      <c r="JV1061" s="2" t="s">
        <v>226</v>
      </c>
      <c r="JW1061" s="4"/>
      <c r="JX1061" s="8"/>
      <c r="JY1061" s="4"/>
      <c r="JZ1061" s="8"/>
      <c r="KA1061" s="7"/>
      <c r="KB1061" s="7"/>
      <c r="KC1061" s="2" t="s">
        <v>236</v>
      </c>
      <c r="KD1061" s="2" t="s">
        <v>237</v>
      </c>
      <c r="KE1061" s="2" t="s">
        <v>226</v>
      </c>
      <c r="KF1061" s="2" t="s">
        <v>226</v>
      </c>
      <c r="KG1061" s="2" t="s">
        <v>238</v>
      </c>
      <c r="KH1061" s="2" t="s">
        <v>226</v>
      </c>
      <c r="KI1061" s="4"/>
      <c r="KJ1061" s="8"/>
      <c r="KK1061" s="4"/>
      <c r="KL1061" s="8"/>
      <c r="KM1061" s="7"/>
      <c r="KN1061" s="7"/>
      <c r="KO1061" s="2" t="s">
        <v>337</v>
      </c>
      <c r="KP1061" s="2" t="s">
        <v>237</v>
      </c>
      <c r="KQ1061" s="2" t="s">
        <v>226</v>
      </c>
      <c r="KR1061" s="2" t="s">
        <v>226</v>
      </c>
      <c r="KS1061" s="2" t="s">
        <v>238</v>
      </c>
      <c r="KT1061" s="2" t="s">
        <v>226</v>
      </c>
      <c r="KU1061" s="4"/>
      <c r="KV1061" s="8"/>
      <c r="KW1061" s="4"/>
      <c r="KX1061" s="8"/>
      <c r="KY1061" s="7"/>
      <c r="KZ1061" s="7"/>
      <c r="LA1061" s="2" t="s">
        <v>239</v>
      </c>
      <c r="LB1061" s="2" t="s">
        <v>237</v>
      </c>
      <c r="LC1061" s="2" t="s">
        <v>1222</v>
      </c>
      <c r="LD1061" s="2" t="s">
        <v>2188</v>
      </c>
      <c r="LE1061" s="2" t="s">
        <v>238</v>
      </c>
      <c r="LF1061" s="2" t="s">
        <v>226</v>
      </c>
      <c r="LG1061" s="4"/>
      <c r="LH1061" s="8"/>
      <c r="LI1061" s="4"/>
      <c r="LJ1061" s="8"/>
      <c r="LK1061" s="7"/>
      <c r="LL1061" s="7"/>
      <c r="LM1061" s="2" t="s">
        <v>239</v>
      </c>
      <c r="LN1061" s="2" t="s">
        <v>237</v>
      </c>
      <c r="LO1061" s="2" t="s">
        <v>321</v>
      </c>
      <c r="LP1061" s="2" t="s">
        <v>547</v>
      </c>
      <c r="LQ1061" s="2" t="s">
        <v>238</v>
      </c>
      <c r="LR1061" s="2" t="s">
        <v>226</v>
      </c>
      <c r="LS1061" s="4"/>
      <c r="LT1061" s="8"/>
      <c r="LU1061" s="4"/>
      <c r="LV1061" s="8"/>
      <c r="LW1061" s="7"/>
      <c r="LX1061" s="7"/>
      <c r="LY1061" s="2" t="s">
        <v>226</v>
      </c>
      <c r="LZ1061" s="2" t="s">
        <v>226</v>
      </c>
      <c r="MA1061" s="2" t="s">
        <v>226</v>
      </c>
      <c r="MB1061" s="2" t="s">
        <v>226</v>
      </c>
      <c r="MC1061" s="2" t="s">
        <v>226</v>
      </c>
      <c r="MD1061" s="2" t="s">
        <v>226</v>
      </c>
      <c r="ME1061" s="4"/>
      <c r="MF1061" s="8"/>
      <c r="MG1061" s="4"/>
      <c r="MH1061" s="8"/>
      <c r="MI1061" s="7"/>
      <c r="MJ1061" s="7"/>
      <c r="MK1061" s="2" t="s">
        <v>226</v>
      </c>
      <c r="ML1061" s="2" t="s">
        <v>226</v>
      </c>
      <c r="MM1061" s="2" t="s">
        <v>226</v>
      </c>
      <c r="MN1061" s="2" t="s">
        <v>226</v>
      </c>
      <c r="MO1061" s="2" t="s">
        <v>226</v>
      </c>
      <c r="MP1061" s="2" t="s">
        <v>226</v>
      </c>
      <c r="MQ1061" s="4"/>
      <c r="MR1061" s="8"/>
      <c r="MS1061" s="4"/>
      <c r="MT1061" s="8"/>
      <c r="MU1061" s="7"/>
      <c r="MV1061" s="7"/>
      <c r="MW1061" s="2" t="s">
        <v>239</v>
      </c>
      <c r="MX1061" s="2" t="s">
        <v>237</v>
      </c>
      <c r="MY1061" s="2" t="s">
        <v>1005</v>
      </c>
      <c r="MZ1061" s="2" t="s">
        <v>226</v>
      </c>
      <c r="NA1061" s="2" t="s">
        <v>238</v>
      </c>
      <c r="NB1061" s="2" t="s">
        <v>226</v>
      </c>
      <c r="NC1061" s="4"/>
      <c r="ND1061" s="8"/>
      <c r="NE1061" s="4">
        <v>1</v>
      </c>
      <c r="NF1061" s="8">
        <v>51.66</v>
      </c>
      <c r="NG1061" s="7">
        <v>-1</v>
      </c>
      <c r="NH1061" s="7">
        <v>-1</v>
      </c>
      <c r="NI1061" s="2" t="s">
        <v>239</v>
      </c>
      <c r="NJ1061" s="2" t="s">
        <v>237</v>
      </c>
      <c r="NK1061" s="2" t="s">
        <v>2561</v>
      </c>
      <c r="NL1061" s="2" t="s">
        <v>1361</v>
      </c>
      <c r="NM1061" s="2" t="s">
        <v>238</v>
      </c>
      <c r="NN1061" s="2" t="s">
        <v>226</v>
      </c>
      <c r="NO1061" s="4"/>
      <c r="NP1061" s="8"/>
      <c r="NQ1061" s="4"/>
      <c r="NR1061" s="8"/>
      <c r="NS1061" s="7"/>
      <c r="NT1061" s="7"/>
      <c r="NU1061" s="2" t="s">
        <v>239</v>
      </c>
      <c r="NV1061" s="2" t="s">
        <v>237</v>
      </c>
      <c r="NW1061" s="2" t="s">
        <v>1071</v>
      </c>
      <c r="NX1061" s="2" t="s">
        <v>1452</v>
      </c>
      <c r="NY1061" s="2" t="s">
        <v>238</v>
      </c>
      <c r="NZ1061" s="2" t="s">
        <v>226</v>
      </c>
      <c r="OA1061" s="4"/>
      <c r="OB1061" s="8"/>
      <c r="OC1061" s="4"/>
      <c r="OD1061" s="8"/>
      <c r="OE1061" s="7"/>
      <c r="OF1061" s="7"/>
      <c r="OG1061" s="2" t="s">
        <v>239</v>
      </c>
      <c r="OH1061" s="2" t="s">
        <v>237</v>
      </c>
      <c r="OI1061" s="2" t="s">
        <v>813</v>
      </c>
      <c r="OJ1061" s="2" t="s">
        <v>251</v>
      </c>
      <c r="OK1061" s="2" t="s">
        <v>238</v>
      </c>
      <c r="OL1061" s="2" t="s">
        <v>226</v>
      </c>
      <c r="OM1061" s="4"/>
      <c r="ON1061" s="8"/>
      <c r="OO1061" s="4"/>
      <c r="OP1061" s="8"/>
      <c r="OQ1061" s="7"/>
      <c r="OR1061" s="7"/>
      <c r="OS1061" s="2" t="s">
        <v>252</v>
      </c>
      <c r="OT1061" s="2" t="s">
        <v>237</v>
      </c>
      <c r="OU1061" s="2" t="s">
        <v>226</v>
      </c>
      <c r="OV1061" s="2" t="s">
        <v>226</v>
      </c>
      <c r="OW1061" s="2" t="s">
        <v>238</v>
      </c>
      <c r="OX1061" s="2" t="s">
        <v>226</v>
      </c>
      <c r="OY1061" s="4"/>
      <c r="OZ1061" s="8"/>
      <c r="PA1061" s="4"/>
      <c r="PB1061" s="8"/>
      <c r="PC1061" s="7"/>
      <c r="PD1061" s="7"/>
      <c r="PE1061" s="2" t="s">
        <v>236</v>
      </c>
      <c r="PF1061" s="2" t="s">
        <v>237</v>
      </c>
      <c r="PG1061" s="2" t="s">
        <v>226</v>
      </c>
      <c r="PH1061" s="2" t="s">
        <v>226</v>
      </c>
      <c r="PI1061" s="2" t="s">
        <v>238</v>
      </c>
      <c r="PJ1061" s="2" t="s">
        <v>226</v>
      </c>
      <c r="PK1061" s="4"/>
      <c r="PL1061" s="8"/>
      <c r="PM1061" s="4"/>
      <c r="PN1061" s="8"/>
      <c r="PO1061" s="7"/>
      <c r="PP1061" s="7"/>
      <c r="PQ1061" s="2" t="s">
        <v>226</v>
      </c>
      <c r="PR1061" s="2" t="s">
        <v>226</v>
      </c>
      <c r="PS1061" s="2" t="s">
        <v>226</v>
      </c>
      <c r="PT1061" s="2" t="s">
        <v>226</v>
      </c>
      <c r="PU1061" s="2" t="s">
        <v>226</v>
      </c>
      <c r="PV1061" s="2" t="s">
        <v>226</v>
      </c>
      <c r="PW1061" s="4"/>
      <c r="PX1061" s="8"/>
      <c r="PY1061" s="4"/>
      <c r="PZ1061" s="8"/>
      <c r="QA1061" s="7"/>
      <c r="QB1061" s="7"/>
      <c r="QC1061" s="2" t="s">
        <v>226</v>
      </c>
      <c r="QD1061" s="2" t="s">
        <v>226</v>
      </c>
      <c r="QE1061" s="2" t="s">
        <v>226</v>
      </c>
      <c r="QF1061" s="2" t="s">
        <v>226</v>
      </c>
      <c r="QG1061" s="2" t="s">
        <v>226</v>
      </c>
      <c r="QH1061" s="2" t="s">
        <v>226</v>
      </c>
      <c r="QI1061" s="4"/>
      <c r="QJ1061" s="8"/>
      <c r="QK1061" s="4"/>
      <c r="QL1061" s="8"/>
      <c r="QM1061" s="7"/>
      <c r="QN1061" s="7"/>
      <c r="QO1061" s="2" t="s">
        <v>239</v>
      </c>
      <c r="QP1061" s="2" t="s">
        <v>237</v>
      </c>
      <c r="QQ1061" s="2" t="s">
        <v>1012</v>
      </c>
      <c r="QR1061" s="2" t="s">
        <v>1975</v>
      </c>
      <c r="QS1061" s="2" t="s">
        <v>238</v>
      </c>
      <c r="QT1061" s="2" t="s">
        <v>226</v>
      </c>
      <c r="QU1061" s="4"/>
      <c r="QV1061" s="8"/>
      <c r="QW1061" s="4"/>
      <c r="QX1061" s="8"/>
      <c r="QY1061" s="7"/>
      <c r="QZ1061" s="7"/>
      <c r="RA1061" s="2" t="s">
        <v>266</v>
      </c>
      <c r="RB1061" s="2" t="s">
        <v>237</v>
      </c>
      <c r="RC1061" s="2" t="s">
        <v>226</v>
      </c>
      <c r="RD1061" s="2" t="s">
        <v>226</v>
      </c>
      <c r="RE1061" s="2" t="s">
        <v>238</v>
      </c>
      <c r="RF1061" s="2" t="s">
        <v>226</v>
      </c>
      <c r="RG1061" s="4"/>
      <c r="RH1061" s="8"/>
      <c r="RI1061" s="4"/>
      <c r="RJ1061" s="8"/>
      <c r="RK1061" s="7"/>
      <c r="RL1061" s="7"/>
      <c r="RM1061" s="2" t="s">
        <v>226</v>
      </c>
      <c r="RN1061" s="2" t="s">
        <v>226</v>
      </c>
      <c r="RO1061" s="2" t="s">
        <v>226</v>
      </c>
      <c r="RP1061" s="2" t="s">
        <v>226</v>
      </c>
      <c r="RQ1061" s="2" t="s">
        <v>226</v>
      </c>
      <c r="RR1061" s="2" t="s">
        <v>226</v>
      </c>
      <c r="RS1061" s="4"/>
      <c r="RT1061" s="8"/>
      <c r="RU1061" s="4"/>
      <c r="RV1061" s="8"/>
      <c r="RW1061" s="7"/>
      <c r="RX1061" s="7"/>
      <c r="RY1061" s="2" t="s">
        <v>239</v>
      </c>
      <c r="RZ1061" s="2" t="s">
        <v>237</v>
      </c>
      <c r="SA1061" s="2" t="s">
        <v>4019</v>
      </c>
      <c r="SB1061" s="2" t="s">
        <v>1380</v>
      </c>
      <c r="SC1061" s="2" t="s">
        <v>238</v>
      </c>
      <c r="SD1061" s="2" t="s">
        <v>226</v>
      </c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  <c r="VO1061" s="4"/>
      <c r="VP1061" s="4"/>
      <c r="VQ1061" s="4"/>
    </row>
    <row r="1062">
      <c r="A1062" s="2" t="s">
        <v>5957</v>
      </c>
      <c r="B1062" s="2" t="s">
        <v>577</v>
      </c>
      <c r="C1062" s="2" t="s">
        <v>5819</v>
      </c>
      <c r="D1062" s="2" t="s">
        <v>215</v>
      </c>
      <c r="E1062" s="2" t="s">
        <v>363</v>
      </c>
      <c r="F1062" s="2" t="s">
        <v>5958</v>
      </c>
      <c r="G1062" s="2" t="s">
        <v>5959</v>
      </c>
      <c r="H1062" s="2" t="s">
        <v>5960</v>
      </c>
      <c r="I1062" s="2" t="s">
        <v>5961</v>
      </c>
      <c r="J1062" s="2" t="s">
        <v>437</v>
      </c>
      <c r="K1062" s="2" t="s">
        <v>953</v>
      </c>
      <c r="L1062" s="3">
        <v>28.57</v>
      </c>
      <c r="M1062" s="3">
        <v>30</v>
      </c>
      <c r="N1062" s="3">
        <v>59.99</v>
      </c>
      <c r="O1062" s="2" t="s">
        <v>223</v>
      </c>
      <c r="P1062" s="2" t="s">
        <v>224</v>
      </c>
      <c r="Q1062" s="2" t="s">
        <v>225</v>
      </c>
      <c r="R1062" s="2" t="s">
        <v>226</v>
      </c>
      <c r="S1062" s="2" t="s">
        <v>5962</v>
      </c>
      <c r="T1062" s="2" t="s">
        <v>4672</v>
      </c>
      <c r="U1062" s="2" t="s">
        <v>2756</v>
      </c>
      <c r="V1062" s="2" t="s">
        <v>1934</v>
      </c>
      <c r="W1062" s="2" t="s">
        <v>231</v>
      </c>
      <c r="X1062" s="2" t="s">
        <v>226</v>
      </c>
      <c r="Y1062" s="2" t="s">
        <v>2764</v>
      </c>
      <c r="Z1062" s="4">
        <v>157</v>
      </c>
      <c r="AA1062" s="4">
        <f>=ROUNDDOWN(11.2142857142857,0)</f>
      </c>
      <c r="AB1062" s="5">
        <v>14</v>
      </c>
      <c r="AC1062" s="2" t="s">
        <v>1580</v>
      </c>
      <c r="AD1062" s="4">
        <v>200</v>
      </c>
      <c r="AE1062" s="4">
        <v>200</v>
      </c>
      <c r="AF1062" s="6">
        <v>65</v>
      </c>
      <c r="AG1062" s="6"/>
      <c r="AH1062" s="7">
        <v>0.5476</v>
      </c>
      <c r="AI1062" s="4"/>
      <c r="AJ1062" s="4">
        <f>=ROUNDDOWN({0},0)</f>
      </c>
      <c r="AK1062" s="5"/>
      <c r="AL1062" s="2" t="s">
        <v>226</v>
      </c>
      <c r="AM1062" s="4"/>
      <c r="AN1062" s="4"/>
      <c r="AO1062" s="7">
        <v>0</v>
      </c>
      <c r="AP1062" s="4">
        <v>132</v>
      </c>
      <c r="AQ1062" s="8">
        <v>4206.32</v>
      </c>
      <c r="AR1062" s="4"/>
      <c r="AS1062" s="8"/>
      <c r="AT1062" s="7"/>
      <c r="AU1062" s="7"/>
      <c r="AV1062" s="4">
        <v>228</v>
      </c>
      <c r="AW1062" s="8">
        <v>7775.33</v>
      </c>
      <c r="AX1062" s="4" t="s">
        <v>226</v>
      </c>
      <c r="AY1062" s="8" t="s">
        <v>226</v>
      </c>
      <c r="AZ1062" s="7" t="s">
        <v>226</v>
      </c>
      <c r="BA1062" s="7" t="s">
        <v>226</v>
      </c>
      <c r="BB1062" s="7">
        <v>0.541</v>
      </c>
      <c r="BC1062" s="4">
        <v>228</v>
      </c>
      <c r="BD1062" s="8">
        <v>7775.33</v>
      </c>
      <c r="BE1062" s="4" t="s">
        <v>226</v>
      </c>
      <c r="BF1062" s="8" t="s">
        <v>226</v>
      </c>
      <c r="BG1062" s="7" t="s">
        <v>226</v>
      </c>
      <c r="BH1062" s="7" t="s">
        <v>226</v>
      </c>
      <c r="BI1062" s="7">
        <v>1</v>
      </c>
      <c r="BJ1062" s="4">
        <v>132</v>
      </c>
      <c r="BK1062" s="8">
        <v>4206.32</v>
      </c>
      <c r="BL1062" s="2" t="s">
        <v>1748</v>
      </c>
      <c r="BM1062" s="7">
        <v>1</v>
      </c>
      <c r="BN1062" s="7">
        <v>1</v>
      </c>
      <c r="BO1062" s="4">
        <v>62</v>
      </c>
      <c r="BP1062" s="8">
        <v>2037.32</v>
      </c>
      <c r="BQ1062" s="4"/>
      <c r="BR1062" s="8"/>
      <c r="BS1062" s="7"/>
      <c r="BT1062" s="7"/>
      <c r="BU1062" s="2" t="s">
        <v>239</v>
      </c>
      <c r="BV1062" s="2" t="s">
        <v>223</v>
      </c>
      <c r="BW1062" s="2" t="s">
        <v>226</v>
      </c>
      <c r="BX1062" s="2" t="s">
        <v>1322</v>
      </c>
      <c r="BY1062" s="2" t="s">
        <v>238</v>
      </c>
      <c r="BZ1062" s="2" t="s">
        <v>226</v>
      </c>
      <c r="CA1062" s="4">
        <v>20</v>
      </c>
      <c r="CB1062" s="8">
        <v>648</v>
      </c>
      <c r="CC1062" s="4"/>
      <c r="CD1062" s="8"/>
      <c r="CE1062" s="7"/>
      <c r="CF1062" s="7"/>
      <c r="CG1062" s="2" t="s">
        <v>239</v>
      </c>
      <c r="CH1062" s="2" t="s">
        <v>223</v>
      </c>
      <c r="CI1062" s="2" t="s">
        <v>5963</v>
      </c>
      <c r="CJ1062" s="2" t="s">
        <v>2929</v>
      </c>
      <c r="CK1062" s="2" t="s">
        <v>238</v>
      </c>
      <c r="CL1062" s="2" t="s">
        <v>226</v>
      </c>
      <c r="CM1062" s="4">
        <v>15</v>
      </c>
      <c r="CN1062" s="8">
        <v>486</v>
      </c>
      <c r="CO1062" s="4"/>
      <c r="CP1062" s="8"/>
      <c r="CQ1062" s="7"/>
      <c r="CR1062" s="7"/>
      <c r="CS1062" s="2" t="s">
        <v>239</v>
      </c>
      <c r="CT1062" s="2" t="s">
        <v>223</v>
      </c>
      <c r="CU1062" s="2" t="s">
        <v>1308</v>
      </c>
      <c r="CV1062" s="2" t="s">
        <v>788</v>
      </c>
      <c r="CW1062" s="2" t="s">
        <v>238</v>
      </c>
      <c r="CX1062" s="2" t="s">
        <v>226</v>
      </c>
      <c r="CY1062" s="4"/>
      <c r="CZ1062" s="8"/>
      <c r="DA1062" s="4"/>
      <c r="DB1062" s="8"/>
      <c r="DC1062" s="7"/>
      <c r="DD1062" s="7"/>
      <c r="DE1062" s="2" t="s">
        <v>667</v>
      </c>
      <c r="DF1062" s="2" t="s">
        <v>223</v>
      </c>
      <c r="DG1062" s="2" t="s">
        <v>226</v>
      </c>
      <c r="DH1062" s="2" t="s">
        <v>226</v>
      </c>
      <c r="DI1062" s="2" t="s">
        <v>238</v>
      </c>
      <c r="DJ1062" s="2" t="s">
        <v>226</v>
      </c>
      <c r="DK1062" s="4">
        <v>18</v>
      </c>
      <c r="DL1062" s="8">
        <v>498</v>
      </c>
      <c r="DM1062" s="4"/>
      <c r="DN1062" s="8"/>
      <c r="DO1062" s="7"/>
      <c r="DP1062" s="7"/>
      <c r="DQ1062" s="2" t="s">
        <v>239</v>
      </c>
      <c r="DR1062" s="2" t="s">
        <v>223</v>
      </c>
      <c r="DS1062" s="2" t="s">
        <v>2913</v>
      </c>
      <c r="DT1062" s="2" t="s">
        <v>876</v>
      </c>
      <c r="DU1062" s="2" t="s">
        <v>238</v>
      </c>
      <c r="DV1062" s="2" t="s">
        <v>226</v>
      </c>
      <c r="DW1062" s="4">
        <v>2</v>
      </c>
      <c r="DX1062" s="8">
        <v>63</v>
      </c>
      <c r="DY1062" s="4"/>
      <c r="DZ1062" s="8"/>
      <c r="EA1062" s="7"/>
      <c r="EB1062" s="7"/>
      <c r="EC1062" s="2" t="s">
        <v>239</v>
      </c>
      <c r="ED1062" s="2" t="s">
        <v>223</v>
      </c>
      <c r="EE1062" s="2" t="s">
        <v>1189</v>
      </c>
      <c r="EF1062" s="2" t="s">
        <v>2809</v>
      </c>
      <c r="EG1062" s="2" t="s">
        <v>238</v>
      </c>
      <c r="EH1062" s="2" t="s">
        <v>226</v>
      </c>
      <c r="EI1062" s="4">
        <v>10</v>
      </c>
      <c r="EJ1062" s="8">
        <v>324</v>
      </c>
      <c r="EK1062" s="4"/>
      <c r="EL1062" s="8"/>
      <c r="EM1062" s="7"/>
      <c r="EN1062" s="7"/>
      <c r="EO1062" s="2" t="s">
        <v>239</v>
      </c>
      <c r="EP1062" s="2" t="s">
        <v>223</v>
      </c>
      <c r="EQ1062" s="2" t="s">
        <v>5963</v>
      </c>
      <c r="ER1062" s="2" t="s">
        <v>2913</v>
      </c>
      <c r="ES1062" s="2" t="s">
        <v>238</v>
      </c>
      <c r="ET1062" s="2" t="s">
        <v>226</v>
      </c>
      <c r="EU1062" s="4">
        <v>5</v>
      </c>
      <c r="EV1062" s="8">
        <v>150</v>
      </c>
      <c r="EW1062" s="4"/>
      <c r="EX1062" s="8"/>
      <c r="EY1062" s="7"/>
      <c r="EZ1062" s="7"/>
      <c r="FA1062" s="2" t="s">
        <v>239</v>
      </c>
      <c r="FB1062" s="2" t="s">
        <v>223</v>
      </c>
      <c r="FC1062" s="2" t="s">
        <v>2187</v>
      </c>
      <c r="FD1062" s="2" t="s">
        <v>2931</v>
      </c>
      <c r="FE1062" s="2" t="s">
        <v>238</v>
      </c>
      <c r="FF1062" s="2" t="s">
        <v>226</v>
      </c>
      <c r="FG1062" s="4"/>
      <c r="FH1062" s="8"/>
      <c r="FI1062" s="4"/>
      <c r="FJ1062" s="8"/>
      <c r="FK1062" s="7"/>
      <c r="FL1062" s="7"/>
      <c r="FM1062" s="2" t="s">
        <v>239</v>
      </c>
      <c r="FN1062" s="2" t="s">
        <v>223</v>
      </c>
      <c r="FO1062" s="2" t="s">
        <v>2187</v>
      </c>
      <c r="FP1062" s="2" t="s">
        <v>1635</v>
      </c>
      <c r="FQ1062" s="2" t="s">
        <v>238</v>
      </c>
      <c r="FR1062" s="2" t="s">
        <v>226</v>
      </c>
      <c r="FS1062" s="4"/>
      <c r="FT1062" s="8"/>
      <c r="FU1062" s="4"/>
      <c r="FV1062" s="8"/>
      <c r="FW1062" s="7"/>
      <c r="FX1062" s="7"/>
      <c r="FY1062" s="2" t="s">
        <v>239</v>
      </c>
      <c r="FZ1062" s="2" t="s">
        <v>223</v>
      </c>
      <c r="GA1062" s="2" t="s">
        <v>1405</v>
      </c>
      <c r="GB1062" s="2" t="s">
        <v>226</v>
      </c>
      <c r="GC1062" s="2" t="s">
        <v>238</v>
      </c>
      <c r="GD1062" s="2" t="s">
        <v>226</v>
      </c>
      <c r="GE1062" s="4"/>
      <c r="GF1062" s="8"/>
      <c r="GG1062" s="4"/>
      <c r="GH1062" s="8"/>
      <c r="GI1062" s="7"/>
      <c r="GJ1062" s="7"/>
      <c r="GK1062" s="2" t="s">
        <v>252</v>
      </c>
      <c r="GL1062" s="2" t="s">
        <v>223</v>
      </c>
      <c r="GM1062" s="2" t="s">
        <v>226</v>
      </c>
      <c r="GN1062" s="2" t="s">
        <v>226</v>
      </c>
      <c r="GO1062" s="2" t="s">
        <v>238</v>
      </c>
      <c r="GP1062" s="2" t="s">
        <v>226</v>
      </c>
      <c r="GQ1062" s="4"/>
      <c r="GR1062" s="8"/>
      <c r="GS1062" s="4"/>
      <c r="GT1062" s="8"/>
      <c r="GU1062" s="7"/>
      <c r="GV1062" s="7"/>
      <c r="GW1062" s="2" t="s">
        <v>239</v>
      </c>
      <c r="GX1062" s="2" t="s">
        <v>223</v>
      </c>
      <c r="GY1062" s="2" t="s">
        <v>921</v>
      </c>
      <c r="GZ1062" s="2" t="s">
        <v>1618</v>
      </c>
      <c r="HA1062" s="2" t="s">
        <v>238</v>
      </c>
      <c r="HB1062" s="2" t="s">
        <v>226</v>
      </c>
      <c r="HC1062" s="4"/>
      <c r="HD1062" s="8"/>
      <c r="HE1062" s="4"/>
      <c r="HF1062" s="8"/>
      <c r="HG1062" s="7"/>
      <c r="HH1062" s="7"/>
      <c r="HI1062" s="2" t="s">
        <v>239</v>
      </c>
      <c r="HJ1062" s="2" t="s">
        <v>223</v>
      </c>
      <c r="HK1062" s="2" t="s">
        <v>1316</v>
      </c>
      <c r="HL1062" s="2" t="s">
        <v>226</v>
      </c>
      <c r="HM1062" s="2" t="s">
        <v>238</v>
      </c>
      <c r="HN1062" s="2" t="s">
        <v>226</v>
      </c>
      <c r="HO1062" s="4"/>
      <c r="HP1062" s="8"/>
      <c r="HQ1062" s="4"/>
      <c r="HR1062" s="8"/>
      <c r="HS1062" s="7"/>
      <c r="HT1062" s="7"/>
      <c r="HU1062" s="2" t="s">
        <v>236</v>
      </c>
      <c r="HV1062" s="2" t="s">
        <v>223</v>
      </c>
      <c r="HW1062" s="2" t="s">
        <v>226</v>
      </c>
      <c r="HX1062" s="2" t="s">
        <v>226</v>
      </c>
      <c r="HY1062" s="2" t="s">
        <v>238</v>
      </c>
      <c r="HZ1062" s="2" t="s">
        <v>226</v>
      </c>
      <c r="IA1062" s="4"/>
      <c r="IB1062" s="8"/>
      <c r="IC1062" s="4"/>
      <c r="ID1062" s="8"/>
      <c r="IE1062" s="7"/>
      <c r="IF1062" s="7"/>
      <c r="IG1062" s="2" t="s">
        <v>252</v>
      </c>
      <c r="IH1062" s="2" t="s">
        <v>223</v>
      </c>
      <c r="II1062" s="2" t="s">
        <v>226</v>
      </c>
      <c r="IJ1062" s="2" t="s">
        <v>226</v>
      </c>
      <c r="IK1062" s="2" t="s">
        <v>238</v>
      </c>
      <c r="IL1062" s="2" t="s">
        <v>226</v>
      </c>
      <c r="IM1062" s="4"/>
      <c r="IN1062" s="8"/>
      <c r="IO1062" s="4"/>
      <c r="IP1062" s="8"/>
      <c r="IQ1062" s="7"/>
      <c r="IR1062" s="7"/>
      <c r="IS1062" s="2" t="s">
        <v>448</v>
      </c>
      <c r="IT1062" s="2" t="s">
        <v>223</v>
      </c>
      <c r="IU1062" s="2" t="s">
        <v>226</v>
      </c>
      <c r="IV1062" s="2" t="s">
        <v>226</v>
      </c>
      <c r="IW1062" s="2" t="s">
        <v>238</v>
      </c>
      <c r="IX1062" s="2" t="s">
        <v>226</v>
      </c>
      <c r="IY1062" s="4"/>
      <c r="IZ1062" s="8"/>
      <c r="JA1062" s="4"/>
      <c r="JB1062" s="8"/>
      <c r="JC1062" s="7"/>
      <c r="JD1062" s="7"/>
      <c r="JE1062" s="2" t="s">
        <v>252</v>
      </c>
      <c r="JF1062" s="2" t="s">
        <v>223</v>
      </c>
      <c r="JG1062" s="2" t="s">
        <v>226</v>
      </c>
      <c r="JH1062" s="2" t="s">
        <v>226</v>
      </c>
      <c r="JI1062" s="2" t="s">
        <v>238</v>
      </c>
      <c r="JJ1062" s="2" t="s">
        <v>226</v>
      </c>
      <c r="JK1062" s="4"/>
      <c r="JL1062" s="8"/>
      <c r="JM1062" s="4"/>
      <c r="JN1062" s="8"/>
      <c r="JO1062" s="7"/>
      <c r="JP1062" s="7"/>
      <c r="JQ1062" s="2" t="s">
        <v>252</v>
      </c>
      <c r="JR1062" s="2" t="s">
        <v>223</v>
      </c>
      <c r="JS1062" s="2" t="s">
        <v>226</v>
      </c>
      <c r="JT1062" s="2" t="s">
        <v>226</v>
      </c>
      <c r="JU1062" s="2" t="s">
        <v>238</v>
      </c>
      <c r="JV1062" s="2" t="s">
        <v>226</v>
      </c>
      <c r="JW1062" s="4"/>
      <c r="JX1062" s="8"/>
      <c r="JY1062" s="4"/>
      <c r="JZ1062" s="8"/>
      <c r="KA1062" s="7"/>
      <c r="KB1062" s="7"/>
      <c r="KC1062" s="2" t="s">
        <v>236</v>
      </c>
      <c r="KD1062" s="2" t="s">
        <v>223</v>
      </c>
      <c r="KE1062" s="2" t="s">
        <v>226</v>
      </c>
      <c r="KF1062" s="2" t="s">
        <v>226</v>
      </c>
      <c r="KG1062" s="2" t="s">
        <v>238</v>
      </c>
      <c r="KH1062" s="2" t="s">
        <v>226</v>
      </c>
      <c r="KI1062" s="4"/>
      <c r="KJ1062" s="8"/>
      <c r="KK1062" s="4"/>
      <c r="KL1062" s="8"/>
      <c r="KM1062" s="7"/>
      <c r="KN1062" s="7"/>
      <c r="KO1062" s="2" t="s">
        <v>252</v>
      </c>
      <c r="KP1062" s="2" t="s">
        <v>223</v>
      </c>
      <c r="KQ1062" s="2" t="s">
        <v>226</v>
      </c>
      <c r="KR1062" s="2" t="s">
        <v>226</v>
      </c>
      <c r="KS1062" s="2" t="s">
        <v>238</v>
      </c>
      <c r="KT1062" s="2" t="s">
        <v>226</v>
      </c>
      <c r="KU1062" s="4"/>
      <c r="KV1062" s="8"/>
      <c r="KW1062" s="4"/>
      <c r="KX1062" s="8"/>
      <c r="KY1062" s="7"/>
      <c r="KZ1062" s="7"/>
      <c r="LA1062" s="2" t="s">
        <v>252</v>
      </c>
      <c r="LB1062" s="2" t="s">
        <v>223</v>
      </c>
      <c r="LC1062" s="2" t="s">
        <v>226</v>
      </c>
      <c r="LD1062" s="2" t="s">
        <v>226</v>
      </c>
      <c r="LE1062" s="2" t="s">
        <v>238</v>
      </c>
      <c r="LF1062" s="2" t="s">
        <v>226</v>
      </c>
      <c r="LG1062" s="4"/>
      <c r="LH1062" s="8"/>
      <c r="LI1062" s="4"/>
      <c r="LJ1062" s="8"/>
      <c r="LK1062" s="7"/>
      <c r="LL1062" s="7"/>
      <c r="LM1062" s="2" t="s">
        <v>252</v>
      </c>
      <c r="LN1062" s="2" t="s">
        <v>223</v>
      </c>
      <c r="LO1062" s="2" t="s">
        <v>226</v>
      </c>
      <c r="LP1062" s="2" t="s">
        <v>226</v>
      </c>
      <c r="LQ1062" s="2" t="s">
        <v>238</v>
      </c>
      <c r="LR1062" s="2" t="s">
        <v>226</v>
      </c>
      <c r="LS1062" s="4"/>
      <c r="LT1062" s="8"/>
      <c r="LU1062" s="4"/>
      <c r="LV1062" s="8"/>
      <c r="LW1062" s="7"/>
      <c r="LX1062" s="7"/>
      <c r="LY1062" s="2" t="s">
        <v>226</v>
      </c>
      <c r="LZ1062" s="2" t="s">
        <v>226</v>
      </c>
      <c r="MA1062" s="2" t="s">
        <v>226</v>
      </c>
      <c r="MB1062" s="2" t="s">
        <v>226</v>
      </c>
      <c r="MC1062" s="2" t="s">
        <v>226</v>
      </c>
      <c r="MD1062" s="2" t="s">
        <v>226</v>
      </c>
      <c r="ME1062" s="4"/>
      <c r="MF1062" s="8"/>
      <c r="MG1062" s="4"/>
      <c r="MH1062" s="8"/>
      <c r="MI1062" s="7"/>
      <c r="MJ1062" s="7"/>
      <c r="MK1062" s="2" t="s">
        <v>252</v>
      </c>
      <c r="ML1062" s="2" t="s">
        <v>223</v>
      </c>
      <c r="MM1062" s="2" t="s">
        <v>226</v>
      </c>
      <c r="MN1062" s="2" t="s">
        <v>226</v>
      </c>
      <c r="MO1062" s="2" t="s">
        <v>238</v>
      </c>
      <c r="MP1062" s="2" t="s">
        <v>226</v>
      </c>
      <c r="MQ1062" s="4"/>
      <c r="MR1062" s="8"/>
      <c r="MS1062" s="4"/>
      <c r="MT1062" s="8"/>
      <c r="MU1062" s="7"/>
      <c r="MV1062" s="7"/>
      <c r="MW1062" s="2" t="s">
        <v>236</v>
      </c>
      <c r="MX1062" s="2" t="s">
        <v>223</v>
      </c>
      <c r="MY1062" s="2" t="s">
        <v>226</v>
      </c>
      <c r="MZ1062" s="2" t="s">
        <v>226</v>
      </c>
      <c r="NA1062" s="2" t="s">
        <v>238</v>
      </c>
      <c r="NB1062" s="2" t="s">
        <v>226</v>
      </c>
      <c r="NC1062" s="4"/>
      <c r="ND1062" s="8"/>
      <c r="NE1062" s="4"/>
      <c r="NF1062" s="8"/>
      <c r="NG1062" s="7"/>
      <c r="NH1062" s="7"/>
      <c r="NI1062" s="2" t="s">
        <v>236</v>
      </c>
      <c r="NJ1062" s="2" t="s">
        <v>223</v>
      </c>
      <c r="NK1062" s="2" t="s">
        <v>226</v>
      </c>
      <c r="NL1062" s="2" t="s">
        <v>226</v>
      </c>
      <c r="NM1062" s="2" t="s">
        <v>238</v>
      </c>
      <c r="NN1062" s="2" t="s">
        <v>226</v>
      </c>
      <c r="NO1062" s="4"/>
      <c r="NP1062" s="8"/>
      <c r="NQ1062" s="4"/>
      <c r="NR1062" s="8"/>
      <c r="NS1062" s="7"/>
      <c r="NT1062" s="7"/>
      <c r="NU1062" s="2" t="s">
        <v>252</v>
      </c>
      <c r="NV1062" s="2" t="s">
        <v>223</v>
      </c>
      <c r="NW1062" s="2" t="s">
        <v>226</v>
      </c>
      <c r="NX1062" s="2" t="s">
        <v>226</v>
      </c>
      <c r="NY1062" s="2" t="s">
        <v>238</v>
      </c>
      <c r="NZ1062" s="2" t="s">
        <v>226</v>
      </c>
      <c r="OA1062" s="4"/>
      <c r="OB1062" s="8"/>
      <c r="OC1062" s="4"/>
      <c r="OD1062" s="8"/>
      <c r="OE1062" s="7"/>
      <c r="OF1062" s="7"/>
      <c r="OG1062" s="2" t="s">
        <v>252</v>
      </c>
      <c r="OH1062" s="2" t="s">
        <v>223</v>
      </c>
      <c r="OI1062" s="2" t="s">
        <v>226</v>
      </c>
      <c r="OJ1062" s="2" t="s">
        <v>226</v>
      </c>
      <c r="OK1062" s="2" t="s">
        <v>238</v>
      </c>
      <c r="OL1062" s="2" t="s">
        <v>226</v>
      </c>
      <c r="OM1062" s="4"/>
      <c r="ON1062" s="8"/>
      <c r="OO1062" s="4"/>
      <c r="OP1062" s="8"/>
      <c r="OQ1062" s="7"/>
      <c r="OR1062" s="7"/>
      <c r="OS1062" s="2" t="s">
        <v>252</v>
      </c>
      <c r="OT1062" s="2" t="s">
        <v>223</v>
      </c>
      <c r="OU1062" s="2" t="s">
        <v>226</v>
      </c>
      <c r="OV1062" s="2" t="s">
        <v>226</v>
      </c>
      <c r="OW1062" s="2" t="s">
        <v>238</v>
      </c>
      <c r="OX1062" s="2" t="s">
        <v>226</v>
      </c>
      <c r="OY1062" s="4"/>
      <c r="OZ1062" s="8"/>
      <c r="PA1062" s="4"/>
      <c r="PB1062" s="8"/>
      <c r="PC1062" s="7"/>
      <c r="PD1062" s="7"/>
      <c r="PE1062" s="2" t="s">
        <v>252</v>
      </c>
      <c r="PF1062" s="2" t="s">
        <v>223</v>
      </c>
      <c r="PG1062" s="2" t="s">
        <v>226</v>
      </c>
      <c r="PH1062" s="2" t="s">
        <v>226</v>
      </c>
      <c r="PI1062" s="2" t="s">
        <v>238</v>
      </c>
      <c r="PJ1062" s="2" t="s">
        <v>226</v>
      </c>
      <c r="PK1062" s="4"/>
      <c r="PL1062" s="8"/>
      <c r="PM1062" s="4"/>
      <c r="PN1062" s="8"/>
      <c r="PO1062" s="7"/>
      <c r="PP1062" s="7"/>
      <c r="PQ1062" s="2" t="s">
        <v>226</v>
      </c>
      <c r="PR1062" s="2" t="s">
        <v>226</v>
      </c>
      <c r="PS1062" s="2" t="s">
        <v>226</v>
      </c>
      <c r="PT1062" s="2" t="s">
        <v>226</v>
      </c>
      <c r="PU1062" s="2" t="s">
        <v>226</v>
      </c>
      <c r="PV1062" s="2" t="s">
        <v>226</v>
      </c>
      <c r="PW1062" s="4"/>
      <c r="PX1062" s="8"/>
      <c r="PY1062" s="4"/>
      <c r="PZ1062" s="8"/>
      <c r="QA1062" s="7"/>
      <c r="QB1062" s="7"/>
      <c r="QC1062" s="2" t="s">
        <v>226</v>
      </c>
      <c r="QD1062" s="2" t="s">
        <v>226</v>
      </c>
      <c r="QE1062" s="2" t="s">
        <v>226</v>
      </c>
      <c r="QF1062" s="2" t="s">
        <v>226</v>
      </c>
      <c r="QG1062" s="2" t="s">
        <v>226</v>
      </c>
      <c r="QH1062" s="2" t="s">
        <v>226</v>
      </c>
      <c r="QI1062" s="4"/>
      <c r="QJ1062" s="8"/>
      <c r="QK1062" s="4"/>
      <c r="QL1062" s="8"/>
      <c r="QM1062" s="7"/>
      <c r="QN1062" s="7"/>
      <c r="QO1062" s="2" t="s">
        <v>226</v>
      </c>
      <c r="QP1062" s="2" t="s">
        <v>226</v>
      </c>
      <c r="QQ1062" s="2" t="s">
        <v>226</v>
      </c>
      <c r="QR1062" s="2" t="s">
        <v>226</v>
      </c>
      <c r="QS1062" s="2" t="s">
        <v>226</v>
      </c>
      <c r="QT1062" s="2" t="s">
        <v>226</v>
      </c>
      <c r="QU1062" s="4"/>
      <c r="QV1062" s="8"/>
      <c r="QW1062" s="4"/>
      <c r="QX1062" s="8"/>
      <c r="QY1062" s="7"/>
      <c r="QZ1062" s="7"/>
      <c r="RA1062" s="2" t="s">
        <v>266</v>
      </c>
      <c r="RB1062" s="2" t="s">
        <v>223</v>
      </c>
      <c r="RC1062" s="2" t="s">
        <v>226</v>
      </c>
      <c r="RD1062" s="2" t="s">
        <v>226</v>
      </c>
      <c r="RE1062" s="2" t="s">
        <v>238</v>
      </c>
      <c r="RF1062" s="2" t="s">
        <v>226</v>
      </c>
      <c r="RG1062" s="4"/>
      <c r="RH1062" s="8"/>
      <c r="RI1062" s="4"/>
      <c r="RJ1062" s="8"/>
      <c r="RK1062" s="7"/>
      <c r="RL1062" s="7"/>
      <c r="RM1062" s="2" t="s">
        <v>252</v>
      </c>
      <c r="RN1062" s="2" t="s">
        <v>223</v>
      </c>
      <c r="RO1062" s="2" t="s">
        <v>226</v>
      </c>
      <c r="RP1062" s="2" t="s">
        <v>226</v>
      </c>
      <c r="RQ1062" s="2" t="s">
        <v>238</v>
      </c>
      <c r="RR1062" s="2" t="s">
        <v>226</v>
      </c>
      <c r="RS1062" s="4"/>
      <c r="RT1062" s="8"/>
      <c r="RU1062" s="4"/>
      <c r="RV1062" s="8"/>
      <c r="RW1062" s="7"/>
      <c r="RX1062" s="7"/>
      <c r="RY1062" s="2" t="s">
        <v>226</v>
      </c>
      <c r="RZ1062" s="2" t="s">
        <v>226</v>
      </c>
      <c r="SA1062" s="2" t="s">
        <v>226</v>
      </c>
      <c r="SB1062" s="2" t="s">
        <v>226</v>
      </c>
      <c r="SC1062" s="2" t="s">
        <v>226</v>
      </c>
      <c r="SD1062" s="2" t="s">
        <v>226</v>
      </c>
      <c r="SE1062" s="4">
        <v>157</v>
      </c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/>
      <c r="UU1062" s="4"/>
      <c r="UV1062" s="4"/>
      <c r="UW1062" s="4"/>
      <c r="UX1062" s="4"/>
      <c r="UY1062" s="4">
        <v>200</v>
      </c>
      <c r="UZ1062" s="4"/>
      <c r="VA1062" s="4"/>
      <c r="VB1062" s="4"/>
      <c r="VC1062" s="4"/>
      <c r="VD1062" s="4"/>
      <c r="VE1062" s="4"/>
      <c r="VF1062" s="4"/>
      <c r="VG1062" s="4"/>
      <c r="VH1062" s="4"/>
      <c r="VI1062" s="4"/>
      <c r="VJ1062" s="4"/>
      <c r="VK1062" s="4"/>
      <c r="VL1062" s="4"/>
      <c r="VM1062" s="4"/>
      <c r="VN1062" s="4"/>
      <c r="VO1062" s="4"/>
      <c r="VP1062" s="4"/>
      <c r="VQ1062" s="4"/>
    </row>
    <row r="1063">
      <c r="A1063" s="2" t="s">
        <v>5964</v>
      </c>
      <c r="B1063" s="2" t="s">
        <v>577</v>
      </c>
      <c r="C1063" s="2" t="s">
        <v>5819</v>
      </c>
      <c r="D1063" s="2" t="s">
        <v>215</v>
      </c>
      <c r="E1063" s="2" t="s">
        <v>363</v>
      </c>
      <c r="F1063" s="2" t="s">
        <v>5958</v>
      </c>
      <c r="G1063" s="2" t="s">
        <v>5959</v>
      </c>
      <c r="H1063" s="2" t="s">
        <v>5960</v>
      </c>
      <c r="I1063" s="2" t="s">
        <v>5961</v>
      </c>
      <c r="J1063" s="2" t="s">
        <v>221</v>
      </c>
      <c r="K1063" s="2" t="s">
        <v>953</v>
      </c>
      <c r="L1063" s="3">
        <v>33.33</v>
      </c>
      <c r="M1063" s="3">
        <v>35</v>
      </c>
      <c r="N1063" s="3">
        <v>69.99</v>
      </c>
      <c r="O1063" s="2" t="s">
        <v>223</v>
      </c>
      <c r="P1063" s="2" t="s">
        <v>224</v>
      </c>
      <c r="Q1063" s="2" t="s">
        <v>225</v>
      </c>
      <c r="R1063" s="2" t="s">
        <v>226</v>
      </c>
      <c r="S1063" s="2" t="s">
        <v>5962</v>
      </c>
      <c r="T1063" s="2" t="s">
        <v>4672</v>
      </c>
      <c r="U1063" s="2" t="s">
        <v>489</v>
      </c>
      <c r="V1063" s="2" t="s">
        <v>1934</v>
      </c>
      <c r="W1063" s="2" t="s">
        <v>231</v>
      </c>
      <c r="X1063" s="2" t="s">
        <v>226</v>
      </c>
      <c r="Y1063" s="2" t="s">
        <v>4586</v>
      </c>
      <c r="Z1063" s="4">
        <v>232</v>
      </c>
      <c r="AA1063" s="4">
        <f>=ROUNDDOWN(23.2,0)</f>
      </c>
      <c r="AB1063" s="5">
        <v>10</v>
      </c>
      <c r="AC1063" s="2" t="s">
        <v>1580</v>
      </c>
      <c r="AD1063" s="4">
        <v>80</v>
      </c>
      <c r="AE1063" s="4">
        <v>80</v>
      </c>
      <c r="AF1063" s="6">
        <v>65</v>
      </c>
      <c r="AG1063" s="6"/>
      <c r="AH1063" s="7">
        <v>0.7857</v>
      </c>
      <c r="AI1063" s="4"/>
      <c r="AJ1063" s="4">
        <f>=ROUNDDOWN({0},0)</f>
      </c>
      <c r="AK1063" s="5"/>
      <c r="AL1063" s="2" t="s">
        <v>226</v>
      </c>
      <c r="AM1063" s="4"/>
      <c r="AN1063" s="4"/>
      <c r="AO1063" s="7">
        <v>0</v>
      </c>
      <c r="AP1063" s="4">
        <v>96</v>
      </c>
      <c r="AQ1063" s="8">
        <v>3569.01</v>
      </c>
      <c r="AR1063" s="4"/>
      <c r="AS1063" s="8"/>
      <c r="AT1063" s="7"/>
      <c r="AU1063" s="7"/>
      <c r="AV1063" s="4" t="s">
        <v>226</v>
      </c>
      <c r="AW1063" s="8" t="s">
        <v>226</v>
      </c>
      <c r="AX1063" s="4" t="s">
        <v>226</v>
      </c>
      <c r="AY1063" s="8" t="s">
        <v>226</v>
      </c>
      <c r="AZ1063" s="7" t="s">
        <v>226</v>
      </c>
      <c r="BA1063" s="7" t="s">
        <v>226</v>
      </c>
      <c r="BB1063" s="7">
        <v>0.459</v>
      </c>
      <c r="BC1063" s="4" t="s">
        <v>226</v>
      </c>
      <c r="BD1063" s="8" t="s">
        <v>226</v>
      </c>
      <c r="BE1063" s="4" t="s">
        <v>226</v>
      </c>
      <c r="BF1063" s="8" t="s">
        <v>226</v>
      </c>
      <c r="BG1063" s="7" t="s">
        <v>226</v>
      </c>
      <c r="BH1063" s="7" t="s">
        <v>226</v>
      </c>
      <c r="BI1063" s="7" t="s">
        <v>226</v>
      </c>
      <c r="BJ1063" s="4">
        <v>96</v>
      </c>
      <c r="BK1063" s="8">
        <v>3569.01</v>
      </c>
      <c r="BL1063" s="2" t="s">
        <v>5965</v>
      </c>
      <c r="BM1063" s="7">
        <v>1</v>
      </c>
      <c r="BN1063" s="7">
        <v>1</v>
      </c>
      <c r="BO1063" s="4">
        <v>14</v>
      </c>
      <c r="BP1063" s="8">
        <v>536.62</v>
      </c>
      <c r="BQ1063" s="4"/>
      <c r="BR1063" s="8"/>
      <c r="BS1063" s="7"/>
      <c r="BT1063" s="7"/>
      <c r="BU1063" s="2" t="s">
        <v>239</v>
      </c>
      <c r="BV1063" s="2" t="s">
        <v>223</v>
      </c>
      <c r="BW1063" s="2" t="s">
        <v>226</v>
      </c>
      <c r="BX1063" s="2" t="s">
        <v>711</v>
      </c>
      <c r="BY1063" s="2" t="s">
        <v>238</v>
      </c>
      <c r="BZ1063" s="2" t="s">
        <v>226</v>
      </c>
      <c r="CA1063" s="4">
        <v>18</v>
      </c>
      <c r="CB1063" s="8">
        <v>680.4</v>
      </c>
      <c r="CC1063" s="4"/>
      <c r="CD1063" s="8"/>
      <c r="CE1063" s="7"/>
      <c r="CF1063" s="7"/>
      <c r="CG1063" s="2" t="s">
        <v>239</v>
      </c>
      <c r="CH1063" s="2" t="s">
        <v>223</v>
      </c>
      <c r="CI1063" s="2" t="s">
        <v>5963</v>
      </c>
      <c r="CJ1063" s="2" t="s">
        <v>2913</v>
      </c>
      <c r="CK1063" s="2" t="s">
        <v>238</v>
      </c>
      <c r="CL1063" s="2" t="s">
        <v>226</v>
      </c>
      <c r="CM1063" s="4">
        <v>16</v>
      </c>
      <c r="CN1063" s="8">
        <v>604.8</v>
      </c>
      <c r="CO1063" s="4"/>
      <c r="CP1063" s="8"/>
      <c r="CQ1063" s="7"/>
      <c r="CR1063" s="7"/>
      <c r="CS1063" s="2" t="s">
        <v>239</v>
      </c>
      <c r="CT1063" s="2" t="s">
        <v>223</v>
      </c>
      <c r="CU1063" s="2" t="s">
        <v>1308</v>
      </c>
      <c r="CV1063" s="2" t="s">
        <v>1618</v>
      </c>
      <c r="CW1063" s="2" t="s">
        <v>238</v>
      </c>
      <c r="CX1063" s="2" t="s">
        <v>226</v>
      </c>
      <c r="CY1063" s="4"/>
      <c r="CZ1063" s="8"/>
      <c r="DA1063" s="4"/>
      <c r="DB1063" s="8"/>
      <c r="DC1063" s="7"/>
      <c r="DD1063" s="7"/>
      <c r="DE1063" s="2" t="s">
        <v>667</v>
      </c>
      <c r="DF1063" s="2" t="s">
        <v>223</v>
      </c>
      <c r="DG1063" s="2" t="s">
        <v>226</v>
      </c>
      <c r="DH1063" s="2" t="s">
        <v>226</v>
      </c>
      <c r="DI1063" s="2" t="s">
        <v>238</v>
      </c>
      <c r="DJ1063" s="2" t="s">
        <v>226</v>
      </c>
      <c r="DK1063" s="4">
        <v>21</v>
      </c>
      <c r="DL1063" s="8">
        <v>714</v>
      </c>
      <c r="DM1063" s="4"/>
      <c r="DN1063" s="8"/>
      <c r="DO1063" s="7"/>
      <c r="DP1063" s="7"/>
      <c r="DQ1063" s="2" t="s">
        <v>239</v>
      </c>
      <c r="DR1063" s="2" t="s">
        <v>223</v>
      </c>
      <c r="DS1063" s="2" t="s">
        <v>2913</v>
      </c>
      <c r="DT1063" s="2" t="s">
        <v>896</v>
      </c>
      <c r="DU1063" s="2" t="s">
        <v>238</v>
      </c>
      <c r="DV1063" s="2" t="s">
        <v>226</v>
      </c>
      <c r="DW1063" s="4">
        <v>1</v>
      </c>
      <c r="DX1063" s="8">
        <v>36.75</v>
      </c>
      <c r="DY1063" s="4"/>
      <c r="DZ1063" s="8"/>
      <c r="EA1063" s="7"/>
      <c r="EB1063" s="7"/>
      <c r="EC1063" s="2" t="s">
        <v>239</v>
      </c>
      <c r="ED1063" s="2" t="s">
        <v>223</v>
      </c>
      <c r="EE1063" s="2" t="s">
        <v>1189</v>
      </c>
      <c r="EF1063" s="2" t="s">
        <v>2809</v>
      </c>
      <c r="EG1063" s="2" t="s">
        <v>238</v>
      </c>
      <c r="EH1063" s="2" t="s">
        <v>226</v>
      </c>
      <c r="EI1063" s="4">
        <v>19</v>
      </c>
      <c r="EJ1063" s="8">
        <v>718.2</v>
      </c>
      <c r="EK1063" s="4"/>
      <c r="EL1063" s="8"/>
      <c r="EM1063" s="7"/>
      <c r="EN1063" s="7"/>
      <c r="EO1063" s="2" t="s">
        <v>239</v>
      </c>
      <c r="EP1063" s="2" t="s">
        <v>223</v>
      </c>
      <c r="EQ1063" s="2" t="s">
        <v>5963</v>
      </c>
      <c r="ER1063" s="2" t="s">
        <v>1313</v>
      </c>
      <c r="ES1063" s="2" t="s">
        <v>238</v>
      </c>
      <c r="ET1063" s="2" t="s">
        <v>226</v>
      </c>
      <c r="EU1063" s="4">
        <v>4</v>
      </c>
      <c r="EV1063" s="8">
        <v>140</v>
      </c>
      <c r="EW1063" s="4"/>
      <c r="EX1063" s="8"/>
      <c r="EY1063" s="7"/>
      <c r="EZ1063" s="7"/>
      <c r="FA1063" s="2" t="s">
        <v>239</v>
      </c>
      <c r="FB1063" s="2" t="s">
        <v>223</v>
      </c>
      <c r="FC1063" s="2" t="s">
        <v>5963</v>
      </c>
      <c r="FD1063" s="2" t="s">
        <v>4250</v>
      </c>
      <c r="FE1063" s="2" t="s">
        <v>238</v>
      </c>
      <c r="FF1063" s="2" t="s">
        <v>226</v>
      </c>
      <c r="FG1063" s="4"/>
      <c r="FH1063" s="8"/>
      <c r="FI1063" s="4"/>
      <c r="FJ1063" s="8"/>
      <c r="FK1063" s="7"/>
      <c r="FL1063" s="7"/>
      <c r="FM1063" s="2" t="s">
        <v>239</v>
      </c>
      <c r="FN1063" s="2" t="s">
        <v>223</v>
      </c>
      <c r="FO1063" s="2" t="s">
        <v>5963</v>
      </c>
      <c r="FP1063" s="2" t="s">
        <v>226</v>
      </c>
      <c r="FQ1063" s="2" t="s">
        <v>238</v>
      </c>
      <c r="FR1063" s="2" t="s">
        <v>226</v>
      </c>
      <c r="FS1063" s="4">
        <v>1</v>
      </c>
      <c r="FT1063" s="8">
        <v>62.99</v>
      </c>
      <c r="FU1063" s="4"/>
      <c r="FV1063" s="8"/>
      <c r="FW1063" s="7"/>
      <c r="FX1063" s="7"/>
      <c r="FY1063" s="2" t="s">
        <v>239</v>
      </c>
      <c r="FZ1063" s="2" t="s">
        <v>223</v>
      </c>
      <c r="GA1063" s="2" t="s">
        <v>661</v>
      </c>
      <c r="GB1063" s="2" t="s">
        <v>1314</v>
      </c>
      <c r="GC1063" s="2" t="s">
        <v>238</v>
      </c>
      <c r="GD1063" s="2" t="s">
        <v>226</v>
      </c>
      <c r="GE1063" s="4"/>
      <c r="GF1063" s="8"/>
      <c r="GG1063" s="4"/>
      <c r="GH1063" s="8"/>
      <c r="GI1063" s="7"/>
      <c r="GJ1063" s="7"/>
      <c r="GK1063" s="2" t="s">
        <v>252</v>
      </c>
      <c r="GL1063" s="2" t="s">
        <v>223</v>
      </c>
      <c r="GM1063" s="2" t="s">
        <v>226</v>
      </c>
      <c r="GN1063" s="2" t="s">
        <v>226</v>
      </c>
      <c r="GO1063" s="2" t="s">
        <v>238</v>
      </c>
      <c r="GP1063" s="2" t="s">
        <v>226</v>
      </c>
      <c r="GQ1063" s="4">
        <v>1</v>
      </c>
      <c r="GR1063" s="8">
        <v>36.75</v>
      </c>
      <c r="GS1063" s="4"/>
      <c r="GT1063" s="8"/>
      <c r="GU1063" s="7"/>
      <c r="GV1063" s="7"/>
      <c r="GW1063" s="2" t="s">
        <v>239</v>
      </c>
      <c r="GX1063" s="2" t="s">
        <v>223</v>
      </c>
      <c r="GY1063" s="2" t="s">
        <v>921</v>
      </c>
      <c r="GZ1063" s="2" t="s">
        <v>1339</v>
      </c>
      <c r="HA1063" s="2" t="s">
        <v>238</v>
      </c>
      <c r="HB1063" s="2" t="s">
        <v>226</v>
      </c>
      <c r="HC1063" s="4">
        <v>1</v>
      </c>
      <c r="HD1063" s="8">
        <v>38.5</v>
      </c>
      <c r="HE1063" s="4"/>
      <c r="HF1063" s="8"/>
      <c r="HG1063" s="7"/>
      <c r="HH1063" s="7"/>
      <c r="HI1063" s="2" t="s">
        <v>239</v>
      </c>
      <c r="HJ1063" s="2" t="s">
        <v>223</v>
      </c>
      <c r="HK1063" s="2" t="s">
        <v>1316</v>
      </c>
      <c r="HL1063" s="2" t="s">
        <v>2173</v>
      </c>
      <c r="HM1063" s="2" t="s">
        <v>238</v>
      </c>
      <c r="HN1063" s="2" t="s">
        <v>226</v>
      </c>
      <c r="HO1063" s="4"/>
      <c r="HP1063" s="8"/>
      <c r="HQ1063" s="4"/>
      <c r="HR1063" s="8"/>
      <c r="HS1063" s="7"/>
      <c r="HT1063" s="7"/>
      <c r="HU1063" s="2" t="s">
        <v>236</v>
      </c>
      <c r="HV1063" s="2" t="s">
        <v>223</v>
      </c>
      <c r="HW1063" s="2" t="s">
        <v>226</v>
      </c>
      <c r="HX1063" s="2" t="s">
        <v>226</v>
      </c>
      <c r="HY1063" s="2" t="s">
        <v>238</v>
      </c>
      <c r="HZ1063" s="2" t="s">
        <v>226</v>
      </c>
      <c r="IA1063" s="4"/>
      <c r="IB1063" s="8"/>
      <c r="IC1063" s="4"/>
      <c r="ID1063" s="8"/>
      <c r="IE1063" s="7"/>
      <c r="IF1063" s="7"/>
      <c r="IG1063" s="2" t="s">
        <v>252</v>
      </c>
      <c r="IH1063" s="2" t="s">
        <v>223</v>
      </c>
      <c r="II1063" s="2" t="s">
        <v>226</v>
      </c>
      <c r="IJ1063" s="2" t="s">
        <v>226</v>
      </c>
      <c r="IK1063" s="2" t="s">
        <v>238</v>
      </c>
      <c r="IL1063" s="2" t="s">
        <v>226</v>
      </c>
      <c r="IM1063" s="4"/>
      <c r="IN1063" s="8"/>
      <c r="IO1063" s="4"/>
      <c r="IP1063" s="8"/>
      <c r="IQ1063" s="7"/>
      <c r="IR1063" s="7"/>
      <c r="IS1063" s="2" t="s">
        <v>448</v>
      </c>
      <c r="IT1063" s="2" t="s">
        <v>223</v>
      </c>
      <c r="IU1063" s="2" t="s">
        <v>226</v>
      </c>
      <c r="IV1063" s="2" t="s">
        <v>226</v>
      </c>
      <c r="IW1063" s="2" t="s">
        <v>238</v>
      </c>
      <c r="IX1063" s="2" t="s">
        <v>226</v>
      </c>
      <c r="IY1063" s="4"/>
      <c r="IZ1063" s="8"/>
      <c r="JA1063" s="4"/>
      <c r="JB1063" s="8"/>
      <c r="JC1063" s="7"/>
      <c r="JD1063" s="7"/>
      <c r="JE1063" s="2" t="s">
        <v>252</v>
      </c>
      <c r="JF1063" s="2" t="s">
        <v>223</v>
      </c>
      <c r="JG1063" s="2" t="s">
        <v>226</v>
      </c>
      <c r="JH1063" s="2" t="s">
        <v>226</v>
      </c>
      <c r="JI1063" s="2" t="s">
        <v>238</v>
      </c>
      <c r="JJ1063" s="2" t="s">
        <v>226</v>
      </c>
      <c r="JK1063" s="4"/>
      <c r="JL1063" s="8"/>
      <c r="JM1063" s="4"/>
      <c r="JN1063" s="8"/>
      <c r="JO1063" s="7"/>
      <c r="JP1063" s="7"/>
      <c r="JQ1063" s="2" t="s">
        <v>252</v>
      </c>
      <c r="JR1063" s="2" t="s">
        <v>223</v>
      </c>
      <c r="JS1063" s="2" t="s">
        <v>226</v>
      </c>
      <c r="JT1063" s="2" t="s">
        <v>226</v>
      </c>
      <c r="JU1063" s="2" t="s">
        <v>238</v>
      </c>
      <c r="JV1063" s="2" t="s">
        <v>226</v>
      </c>
      <c r="JW1063" s="4"/>
      <c r="JX1063" s="8"/>
      <c r="JY1063" s="4"/>
      <c r="JZ1063" s="8"/>
      <c r="KA1063" s="7"/>
      <c r="KB1063" s="7"/>
      <c r="KC1063" s="2" t="s">
        <v>236</v>
      </c>
      <c r="KD1063" s="2" t="s">
        <v>223</v>
      </c>
      <c r="KE1063" s="2" t="s">
        <v>226</v>
      </c>
      <c r="KF1063" s="2" t="s">
        <v>226</v>
      </c>
      <c r="KG1063" s="2" t="s">
        <v>238</v>
      </c>
      <c r="KH1063" s="2" t="s">
        <v>226</v>
      </c>
      <c r="KI1063" s="4"/>
      <c r="KJ1063" s="8"/>
      <c r="KK1063" s="4"/>
      <c r="KL1063" s="8"/>
      <c r="KM1063" s="7"/>
      <c r="KN1063" s="7"/>
      <c r="KO1063" s="2" t="s">
        <v>252</v>
      </c>
      <c r="KP1063" s="2" t="s">
        <v>223</v>
      </c>
      <c r="KQ1063" s="2" t="s">
        <v>226</v>
      </c>
      <c r="KR1063" s="2" t="s">
        <v>226</v>
      </c>
      <c r="KS1063" s="2" t="s">
        <v>238</v>
      </c>
      <c r="KT1063" s="2" t="s">
        <v>226</v>
      </c>
      <c r="KU1063" s="4"/>
      <c r="KV1063" s="8"/>
      <c r="KW1063" s="4"/>
      <c r="KX1063" s="8"/>
      <c r="KY1063" s="7"/>
      <c r="KZ1063" s="7"/>
      <c r="LA1063" s="2" t="s">
        <v>252</v>
      </c>
      <c r="LB1063" s="2" t="s">
        <v>223</v>
      </c>
      <c r="LC1063" s="2" t="s">
        <v>226</v>
      </c>
      <c r="LD1063" s="2" t="s">
        <v>226</v>
      </c>
      <c r="LE1063" s="2" t="s">
        <v>238</v>
      </c>
      <c r="LF1063" s="2" t="s">
        <v>226</v>
      </c>
      <c r="LG1063" s="4"/>
      <c r="LH1063" s="8"/>
      <c r="LI1063" s="4"/>
      <c r="LJ1063" s="8"/>
      <c r="LK1063" s="7"/>
      <c r="LL1063" s="7"/>
      <c r="LM1063" s="2" t="s">
        <v>252</v>
      </c>
      <c r="LN1063" s="2" t="s">
        <v>223</v>
      </c>
      <c r="LO1063" s="2" t="s">
        <v>226</v>
      </c>
      <c r="LP1063" s="2" t="s">
        <v>226</v>
      </c>
      <c r="LQ1063" s="2" t="s">
        <v>238</v>
      </c>
      <c r="LR1063" s="2" t="s">
        <v>226</v>
      </c>
      <c r="LS1063" s="4"/>
      <c r="LT1063" s="8"/>
      <c r="LU1063" s="4"/>
      <c r="LV1063" s="8"/>
      <c r="LW1063" s="7"/>
      <c r="LX1063" s="7"/>
      <c r="LY1063" s="2" t="s">
        <v>226</v>
      </c>
      <c r="LZ1063" s="2" t="s">
        <v>226</v>
      </c>
      <c r="MA1063" s="2" t="s">
        <v>226</v>
      </c>
      <c r="MB1063" s="2" t="s">
        <v>226</v>
      </c>
      <c r="MC1063" s="2" t="s">
        <v>226</v>
      </c>
      <c r="MD1063" s="2" t="s">
        <v>226</v>
      </c>
      <c r="ME1063" s="4"/>
      <c r="MF1063" s="8"/>
      <c r="MG1063" s="4"/>
      <c r="MH1063" s="8"/>
      <c r="MI1063" s="7"/>
      <c r="MJ1063" s="7"/>
      <c r="MK1063" s="2" t="s">
        <v>252</v>
      </c>
      <c r="ML1063" s="2" t="s">
        <v>223</v>
      </c>
      <c r="MM1063" s="2" t="s">
        <v>226</v>
      </c>
      <c r="MN1063" s="2" t="s">
        <v>226</v>
      </c>
      <c r="MO1063" s="2" t="s">
        <v>238</v>
      </c>
      <c r="MP1063" s="2" t="s">
        <v>226</v>
      </c>
      <c r="MQ1063" s="4"/>
      <c r="MR1063" s="8"/>
      <c r="MS1063" s="4"/>
      <c r="MT1063" s="8"/>
      <c r="MU1063" s="7"/>
      <c r="MV1063" s="7"/>
      <c r="MW1063" s="2" t="s">
        <v>236</v>
      </c>
      <c r="MX1063" s="2" t="s">
        <v>223</v>
      </c>
      <c r="MY1063" s="2" t="s">
        <v>226</v>
      </c>
      <c r="MZ1063" s="2" t="s">
        <v>226</v>
      </c>
      <c r="NA1063" s="2" t="s">
        <v>238</v>
      </c>
      <c r="NB1063" s="2" t="s">
        <v>226</v>
      </c>
      <c r="NC1063" s="4"/>
      <c r="ND1063" s="8"/>
      <c r="NE1063" s="4"/>
      <c r="NF1063" s="8"/>
      <c r="NG1063" s="7"/>
      <c r="NH1063" s="7"/>
      <c r="NI1063" s="2" t="s">
        <v>236</v>
      </c>
      <c r="NJ1063" s="2" t="s">
        <v>223</v>
      </c>
      <c r="NK1063" s="2" t="s">
        <v>226</v>
      </c>
      <c r="NL1063" s="2" t="s">
        <v>226</v>
      </c>
      <c r="NM1063" s="2" t="s">
        <v>238</v>
      </c>
      <c r="NN1063" s="2" t="s">
        <v>226</v>
      </c>
      <c r="NO1063" s="4"/>
      <c r="NP1063" s="8"/>
      <c r="NQ1063" s="4"/>
      <c r="NR1063" s="8"/>
      <c r="NS1063" s="7"/>
      <c r="NT1063" s="7"/>
      <c r="NU1063" s="2" t="s">
        <v>252</v>
      </c>
      <c r="NV1063" s="2" t="s">
        <v>223</v>
      </c>
      <c r="NW1063" s="2" t="s">
        <v>226</v>
      </c>
      <c r="NX1063" s="2" t="s">
        <v>226</v>
      </c>
      <c r="NY1063" s="2" t="s">
        <v>238</v>
      </c>
      <c r="NZ1063" s="2" t="s">
        <v>226</v>
      </c>
      <c r="OA1063" s="4"/>
      <c r="OB1063" s="8"/>
      <c r="OC1063" s="4"/>
      <c r="OD1063" s="8"/>
      <c r="OE1063" s="7"/>
      <c r="OF1063" s="7"/>
      <c r="OG1063" s="2" t="s">
        <v>252</v>
      </c>
      <c r="OH1063" s="2" t="s">
        <v>223</v>
      </c>
      <c r="OI1063" s="2" t="s">
        <v>226</v>
      </c>
      <c r="OJ1063" s="2" t="s">
        <v>226</v>
      </c>
      <c r="OK1063" s="2" t="s">
        <v>238</v>
      </c>
      <c r="OL1063" s="2" t="s">
        <v>226</v>
      </c>
      <c r="OM1063" s="4"/>
      <c r="ON1063" s="8"/>
      <c r="OO1063" s="4"/>
      <c r="OP1063" s="8"/>
      <c r="OQ1063" s="7"/>
      <c r="OR1063" s="7"/>
      <c r="OS1063" s="2" t="s">
        <v>252</v>
      </c>
      <c r="OT1063" s="2" t="s">
        <v>223</v>
      </c>
      <c r="OU1063" s="2" t="s">
        <v>226</v>
      </c>
      <c r="OV1063" s="2" t="s">
        <v>226</v>
      </c>
      <c r="OW1063" s="2" t="s">
        <v>238</v>
      </c>
      <c r="OX1063" s="2" t="s">
        <v>226</v>
      </c>
      <c r="OY1063" s="4"/>
      <c r="OZ1063" s="8"/>
      <c r="PA1063" s="4"/>
      <c r="PB1063" s="8"/>
      <c r="PC1063" s="7"/>
      <c r="PD1063" s="7"/>
      <c r="PE1063" s="2" t="s">
        <v>252</v>
      </c>
      <c r="PF1063" s="2" t="s">
        <v>223</v>
      </c>
      <c r="PG1063" s="2" t="s">
        <v>226</v>
      </c>
      <c r="PH1063" s="2" t="s">
        <v>226</v>
      </c>
      <c r="PI1063" s="2" t="s">
        <v>238</v>
      </c>
      <c r="PJ1063" s="2" t="s">
        <v>226</v>
      </c>
      <c r="PK1063" s="4"/>
      <c r="PL1063" s="8"/>
      <c r="PM1063" s="4"/>
      <c r="PN1063" s="8"/>
      <c r="PO1063" s="7"/>
      <c r="PP1063" s="7"/>
      <c r="PQ1063" s="2" t="s">
        <v>226</v>
      </c>
      <c r="PR1063" s="2" t="s">
        <v>226</v>
      </c>
      <c r="PS1063" s="2" t="s">
        <v>226</v>
      </c>
      <c r="PT1063" s="2" t="s">
        <v>226</v>
      </c>
      <c r="PU1063" s="2" t="s">
        <v>226</v>
      </c>
      <c r="PV1063" s="2" t="s">
        <v>226</v>
      </c>
      <c r="PW1063" s="4"/>
      <c r="PX1063" s="8"/>
      <c r="PY1063" s="4"/>
      <c r="PZ1063" s="8"/>
      <c r="QA1063" s="7"/>
      <c r="QB1063" s="7"/>
      <c r="QC1063" s="2" t="s">
        <v>226</v>
      </c>
      <c r="QD1063" s="2" t="s">
        <v>226</v>
      </c>
      <c r="QE1063" s="2" t="s">
        <v>226</v>
      </c>
      <c r="QF1063" s="2" t="s">
        <v>226</v>
      </c>
      <c r="QG1063" s="2" t="s">
        <v>226</v>
      </c>
      <c r="QH1063" s="2" t="s">
        <v>226</v>
      </c>
      <c r="QI1063" s="4"/>
      <c r="QJ1063" s="8"/>
      <c r="QK1063" s="4"/>
      <c r="QL1063" s="8"/>
      <c r="QM1063" s="7"/>
      <c r="QN1063" s="7"/>
      <c r="QO1063" s="2" t="s">
        <v>226</v>
      </c>
      <c r="QP1063" s="2" t="s">
        <v>226</v>
      </c>
      <c r="QQ1063" s="2" t="s">
        <v>226</v>
      </c>
      <c r="QR1063" s="2" t="s">
        <v>226</v>
      </c>
      <c r="QS1063" s="2" t="s">
        <v>226</v>
      </c>
      <c r="QT1063" s="2" t="s">
        <v>226</v>
      </c>
      <c r="QU1063" s="4"/>
      <c r="QV1063" s="8"/>
      <c r="QW1063" s="4"/>
      <c r="QX1063" s="8"/>
      <c r="QY1063" s="7"/>
      <c r="QZ1063" s="7"/>
      <c r="RA1063" s="2" t="s">
        <v>266</v>
      </c>
      <c r="RB1063" s="2" t="s">
        <v>223</v>
      </c>
      <c r="RC1063" s="2" t="s">
        <v>226</v>
      </c>
      <c r="RD1063" s="2" t="s">
        <v>226</v>
      </c>
      <c r="RE1063" s="2" t="s">
        <v>238</v>
      </c>
      <c r="RF1063" s="2" t="s">
        <v>226</v>
      </c>
      <c r="RG1063" s="4"/>
      <c r="RH1063" s="8"/>
      <c r="RI1063" s="4"/>
      <c r="RJ1063" s="8"/>
      <c r="RK1063" s="7"/>
      <c r="RL1063" s="7"/>
      <c r="RM1063" s="2" t="s">
        <v>252</v>
      </c>
      <c r="RN1063" s="2" t="s">
        <v>223</v>
      </c>
      <c r="RO1063" s="2" t="s">
        <v>226</v>
      </c>
      <c r="RP1063" s="2" t="s">
        <v>226</v>
      </c>
      <c r="RQ1063" s="2" t="s">
        <v>238</v>
      </c>
      <c r="RR1063" s="2" t="s">
        <v>226</v>
      </c>
      <c r="RS1063" s="4"/>
      <c r="RT1063" s="8"/>
      <c r="RU1063" s="4"/>
      <c r="RV1063" s="8"/>
      <c r="RW1063" s="7"/>
      <c r="RX1063" s="7"/>
      <c r="RY1063" s="2" t="s">
        <v>226</v>
      </c>
      <c r="RZ1063" s="2" t="s">
        <v>226</v>
      </c>
      <c r="SA1063" s="2" t="s">
        <v>226</v>
      </c>
      <c r="SB1063" s="2" t="s">
        <v>226</v>
      </c>
      <c r="SC1063" s="2" t="s">
        <v>226</v>
      </c>
      <c r="SD1063" s="2" t="s">
        <v>226</v>
      </c>
      <c r="SE1063" s="4">
        <v>232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>
        <v>80</v>
      </c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  <c r="VO1063" s="4"/>
      <c r="VP1063" s="4"/>
      <c r="VQ1063" s="4"/>
    </row>
    <row r="1064">
      <c r="A1064" s="2" t="s">
        <v>5966</v>
      </c>
      <c r="B1064" s="2" t="s">
        <v>577</v>
      </c>
      <c r="C1064" s="2" t="s">
        <v>5819</v>
      </c>
      <c r="D1064" s="2" t="s">
        <v>215</v>
      </c>
      <c r="E1064" s="2" t="s">
        <v>363</v>
      </c>
      <c r="F1064" s="2" t="s">
        <v>4084</v>
      </c>
      <c r="G1064" s="2" t="s">
        <v>5967</v>
      </c>
      <c r="H1064" s="2" t="s">
        <v>3188</v>
      </c>
      <c r="I1064" s="2" t="s">
        <v>5968</v>
      </c>
      <c r="J1064" s="2" t="s">
        <v>437</v>
      </c>
      <c r="K1064" s="2" t="s">
        <v>5969</v>
      </c>
      <c r="L1064" s="3">
        <v>23.8</v>
      </c>
      <c r="M1064" s="3">
        <v>24.99</v>
      </c>
      <c r="N1064" s="3">
        <v>49.99</v>
      </c>
      <c r="O1064" s="2" t="s">
        <v>302</v>
      </c>
      <c r="P1064" s="2" t="s">
        <v>284</v>
      </c>
      <c r="Q1064" s="2" t="s">
        <v>225</v>
      </c>
      <c r="R1064" s="2" t="s">
        <v>226</v>
      </c>
      <c r="S1064" s="2" t="s">
        <v>5970</v>
      </c>
      <c r="T1064" s="2" t="s">
        <v>969</v>
      </c>
      <c r="U1064" s="2" t="s">
        <v>2756</v>
      </c>
      <c r="V1064" s="2" t="s">
        <v>2079</v>
      </c>
      <c r="W1064" s="2" t="s">
        <v>971</v>
      </c>
      <c r="X1064" s="2" t="s">
        <v>231</v>
      </c>
      <c r="Y1064" s="2" t="s">
        <v>2514</v>
      </c>
      <c r="Z1064" s="4"/>
      <c r="AA1064" s="4">
        <f>=ROUNDDOWN({0},0)</f>
      </c>
      <c r="AB1064" s="5">
        <v>2</v>
      </c>
      <c r="AC1064" s="2" t="s">
        <v>226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226</v>
      </c>
      <c r="AM1064" s="4"/>
      <c r="AN1064" s="4"/>
      <c r="AO1064" s="7">
        <v>0</v>
      </c>
      <c r="AP1064" s="4"/>
      <c r="AQ1064" s="8"/>
      <c r="AR1064" s="4">
        <v>42</v>
      </c>
      <c r="AS1064" s="8">
        <v>1055.83</v>
      </c>
      <c r="AT1064" s="7">
        <v>-1</v>
      </c>
      <c r="AU1064" s="7">
        <v>-1</v>
      </c>
      <c r="AV1064" s="4">
        <v>33</v>
      </c>
      <c r="AW1064" s="8">
        <v>1019.16</v>
      </c>
      <c r="AX1064" s="4">
        <v>62</v>
      </c>
      <c r="AY1064" s="8">
        <v>1612.93</v>
      </c>
      <c r="AZ1064" s="7">
        <v>-0.4677</v>
      </c>
      <c r="BA1064" s="7">
        <v>-0.3681</v>
      </c>
      <c r="BB1064" s="7"/>
      <c r="BC1064" s="4">
        <v>33</v>
      </c>
      <c r="BD1064" s="8">
        <v>1019.16</v>
      </c>
      <c r="BE1064" s="4">
        <v>62</v>
      </c>
      <c r="BF1064" s="8">
        <v>1612.93</v>
      </c>
      <c r="BG1064" s="7">
        <v>-0.4677</v>
      </c>
      <c r="BH1064" s="7">
        <v>-0.3681</v>
      </c>
      <c r="BI1064" s="7">
        <v>1</v>
      </c>
      <c r="BJ1064" s="4"/>
      <c r="BK1064" s="8"/>
      <c r="BL1064" s="2" t="s">
        <v>5971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337</v>
      </c>
      <c r="BV1064" s="2" t="s">
        <v>237</v>
      </c>
      <c r="BW1064" s="2" t="s">
        <v>226</v>
      </c>
      <c r="BX1064" s="2" t="s">
        <v>226</v>
      </c>
      <c r="BY1064" s="2" t="s">
        <v>238</v>
      </c>
      <c r="BZ1064" s="2" t="s">
        <v>226</v>
      </c>
      <c r="CA1064" s="4"/>
      <c r="CB1064" s="8"/>
      <c r="CC1064" s="4">
        <v>18</v>
      </c>
      <c r="CD1064" s="8">
        <v>485.82</v>
      </c>
      <c r="CE1064" s="7">
        <v>-1</v>
      </c>
      <c r="CF1064" s="7">
        <v>-1</v>
      </c>
      <c r="CG1064" s="2" t="s">
        <v>239</v>
      </c>
      <c r="CH1064" s="2" t="s">
        <v>237</v>
      </c>
      <c r="CI1064" s="2" t="s">
        <v>1258</v>
      </c>
      <c r="CJ1064" s="2" t="s">
        <v>3601</v>
      </c>
      <c r="CK1064" s="2" t="s">
        <v>238</v>
      </c>
      <c r="CL1064" s="2" t="s">
        <v>226</v>
      </c>
      <c r="CM1064" s="4"/>
      <c r="CN1064" s="8"/>
      <c r="CO1064" s="4"/>
      <c r="CP1064" s="8"/>
      <c r="CQ1064" s="7"/>
      <c r="CR1064" s="7"/>
      <c r="CS1064" s="2" t="s">
        <v>239</v>
      </c>
      <c r="CT1064" s="2" t="s">
        <v>237</v>
      </c>
      <c r="CU1064" s="2" t="s">
        <v>403</v>
      </c>
      <c r="CV1064" s="2" t="s">
        <v>1941</v>
      </c>
      <c r="CW1064" s="2" t="s">
        <v>238</v>
      </c>
      <c r="CX1064" s="2" t="s">
        <v>226</v>
      </c>
      <c r="CY1064" s="4"/>
      <c r="CZ1064" s="8"/>
      <c r="DA1064" s="4">
        <v>6</v>
      </c>
      <c r="DB1064" s="8">
        <v>98.94</v>
      </c>
      <c r="DC1064" s="7">
        <v>-1</v>
      </c>
      <c r="DD1064" s="7">
        <v>-1</v>
      </c>
      <c r="DE1064" s="2" t="s">
        <v>239</v>
      </c>
      <c r="DF1064" s="2" t="s">
        <v>237</v>
      </c>
      <c r="DG1064" s="2" t="s">
        <v>376</v>
      </c>
      <c r="DH1064" s="2" t="s">
        <v>912</v>
      </c>
      <c r="DI1064" s="2" t="s">
        <v>291</v>
      </c>
      <c r="DJ1064" s="2" t="s">
        <v>226</v>
      </c>
      <c r="DK1064" s="4"/>
      <c r="DL1064" s="8"/>
      <c r="DM1064" s="4"/>
      <c r="DN1064" s="8"/>
      <c r="DO1064" s="7"/>
      <c r="DP1064" s="7"/>
      <c r="DQ1064" s="2" t="s">
        <v>239</v>
      </c>
      <c r="DR1064" s="2" t="s">
        <v>237</v>
      </c>
      <c r="DS1064" s="2" t="s">
        <v>399</v>
      </c>
      <c r="DT1064" s="2" t="s">
        <v>426</v>
      </c>
      <c r="DU1064" s="2" t="s">
        <v>291</v>
      </c>
      <c r="DV1064" s="2" t="s">
        <v>226</v>
      </c>
      <c r="DW1064" s="4"/>
      <c r="DX1064" s="8"/>
      <c r="DY1064" s="4">
        <v>17</v>
      </c>
      <c r="DZ1064" s="8">
        <v>446.08</v>
      </c>
      <c r="EA1064" s="7">
        <v>-1</v>
      </c>
      <c r="EB1064" s="7">
        <v>-1</v>
      </c>
      <c r="EC1064" s="2" t="s">
        <v>239</v>
      </c>
      <c r="ED1064" s="2" t="s">
        <v>237</v>
      </c>
      <c r="EE1064" s="2" t="s">
        <v>494</v>
      </c>
      <c r="EF1064" s="2" t="s">
        <v>2219</v>
      </c>
      <c r="EG1064" s="2" t="s">
        <v>238</v>
      </c>
      <c r="EH1064" s="2" t="s">
        <v>226</v>
      </c>
      <c r="EI1064" s="4"/>
      <c r="EJ1064" s="8"/>
      <c r="EK1064" s="4"/>
      <c r="EL1064" s="8"/>
      <c r="EM1064" s="7"/>
      <c r="EN1064" s="7"/>
      <c r="EO1064" s="2" t="s">
        <v>239</v>
      </c>
      <c r="EP1064" s="2" t="s">
        <v>237</v>
      </c>
      <c r="EQ1064" s="2" t="s">
        <v>3160</v>
      </c>
      <c r="ER1064" s="2" t="s">
        <v>2585</v>
      </c>
      <c r="ES1064" s="2" t="s">
        <v>238</v>
      </c>
      <c r="ET1064" s="2" t="s">
        <v>226</v>
      </c>
      <c r="EU1064" s="4"/>
      <c r="EV1064" s="8"/>
      <c r="EW1064" s="4"/>
      <c r="EX1064" s="8"/>
      <c r="EY1064" s="7"/>
      <c r="EZ1064" s="7"/>
      <c r="FA1064" s="2" t="s">
        <v>239</v>
      </c>
      <c r="FB1064" s="2" t="s">
        <v>237</v>
      </c>
      <c r="FC1064" s="2" t="s">
        <v>1591</v>
      </c>
      <c r="FD1064" s="2" t="s">
        <v>513</v>
      </c>
      <c r="FE1064" s="2" t="s">
        <v>238</v>
      </c>
      <c r="FF1064" s="2" t="s">
        <v>226</v>
      </c>
      <c r="FG1064" s="4"/>
      <c r="FH1064" s="8"/>
      <c r="FI1064" s="4"/>
      <c r="FJ1064" s="8"/>
      <c r="FK1064" s="7"/>
      <c r="FL1064" s="7"/>
      <c r="FM1064" s="2" t="s">
        <v>239</v>
      </c>
      <c r="FN1064" s="2" t="s">
        <v>237</v>
      </c>
      <c r="FO1064" s="2" t="s">
        <v>382</v>
      </c>
      <c r="FP1064" s="2" t="s">
        <v>3557</v>
      </c>
      <c r="FQ1064" s="2" t="s">
        <v>238</v>
      </c>
      <c r="FR1064" s="2" t="s">
        <v>226</v>
      </c>
      <c r="FS1064" s="4"/>
      <c r="FT1064" s="8"/>
      <c r="FU1064" s="4"/>
      <c r="FV1064" s="8"/>
      <c r="FW1064" s="7"/>
      <c r="FX1064" s="7"/>
      <c r="FY1064" s="2" t="s">
        <v>226</v>
      </c>
      <c r="FZ1064" s="2" t="s">
        <v>226</v>
      </c>
      <c r="GA1064" s="2" t="s">
        <v>226</v>
      </c>
      <c r="GB1064" s="2" t="s">
        <v>226</v>
      </c>
      <c r="GC1064" s="2" t="s">
        <v>226</v>
      </c>
      <c r="GD1064" s="2" t="s">
        <v>226</v>
      </c>
      <c r="GE1064" s="4"/>
      <c r="GF1064" s="8"/>
      <c r="GG1064" s="4"/>
      <c r="GH1064" s="8"/>
      <c r="GI1064" s="7"/>
      <c r="GJ1064" s="7"/>
      <c r="GK1064" s="2" t="s">
        <v>448</v>
      </c>
      <c r="GL1064" s="2" t="s">
        <v>237</v>
      </c>
      <c r="GM1064" s="2" t="s">
        <v>226</v>
      </c>
      <c r="GN1064" s="2" t="s">
        <v>226</v>
      </c>
      <c r="GO1064" s="2" t="s">
        <v>238</v>
      </c>
      <c r="GP1064" s="2" t="s">
        <v>226</v>
      </c>
      <c r="GQ1064" s="4"/>
      <c r="GR1064" s="8"/>
      <c r="GS1064" s="4"/>
      <c r="GT1064" s="8"/>
      <c r="GU1064" s="7"/>
      <c r="GV1064" s="7"/>
      <c r="GW1064" s="2" t="s">
        <v>266</v>
      </c>
      <c r="GX1064" s="2" t="s">
        <v>237</v>
      </c>
      <c r="GY1064" s="2" t="s">
        <v>226</v>
      </c>
      <c r="GZ1064" s="2" t="s">
        <v>226</v>
      </c>
      <c r="HA1064" s="2" t="s">
        <v>238</v>
      </c>
      <c r="HB1064" s="2" t="s">
        <v>226</v>
      </c>
      <c r="HC1064" s="4"/>
      <c r="HD1064" s="8"/>
      <c r="HE1064" s="4"/>
      <c r="HF1064" s="8"/>
      <c r="HG1064" s="7"/>
      <c r="HH1064" s="7"/>
      <c r="HI1064" s="2" t="s">
        <v>252</v>
      </c>
      <c r="HJ1064" s="2" t="s">
        <v>237</v>
      </c>
      <c r="HK1064" s="2" t="s">
        <v>226</v>
      </c>
      <c r="HL1064" s="2" t="s">
        <v>226</v>
      </c>
      <c r="HM1064" s="2" t="s">
        <v>238</v>
      </c>
      <c r="HN1064" s="2" t="s">
        <v>226</v>
      </c>
      <c r="HO1064" s="4"/>
      <c r="HP1064" s="8"/>
      <c r="HQ1064" s="4"/>
      <c r="HR1064" s="8"/>
      <c r="HS1064" s="7"/>
      <c r="HT1064" s="7"/>
      <c r="HU1064" s="2" t="s">
        <v>236</v>
      </c>
      <c r="HV1064" s="2" t="s">
        <v>237</v>
      </c>
      <c r="HW1064" s="2" t="s">
        <v>226</v>
      </c>
      <c r="HX1064" s="2" t="s">
        <v>226</v>
      </c>
      <c r="HY1064" s="2" t="s">
        <v>238</v>
      </c>
      <c r="HZ1064" s="2" t="s">
        <v>226</v>
      </c>
      <c r="IA1064" s="4"/>
      <c r="IB1064" s="8"/>
      <c r="IC1064" s="4"/>
      <c r="ID1064" s="8"/>
      <c r="IE1064" s="7"/>
      <c r="IF1064" s="7"/>
      <c r="IG1064" s="2" t="s">
        <v>252</v>
      </c>
      <c r="IH1064" s="2" t="s">
        <v>237</v>
      </c>
      <c r="II1064" s="2" t="s">
        <v>226</v>
      </c>
      <c r="IJ1064" s="2" t="s">
        <v>226</v>
      </c>
      <c r="IK1064" s="2" t="s">
        <v>238</v>
      </c>
      <c r="IL1064" s="2" t="s">
        <v>226</v>
      </c>
      <c r="IM1064" s="4"/>
      <c r="IN1064" s="8"/>
      <c r="IO1064" s="4"/>
      <c r="IP1064" s="8"/>
      <c r="IQ1064" s="7"/>
      <c r="IR1064" s="7"/>
      <c r="IS1064" s="2" t="s">
        <v>252</v>
      </c>
      <c r="IT1064" s="2" t="s">
        <v>237</v>
      </c>
      <c r="IU1064" s="2" t="s">
        <v>226</v>
      </c>
      <c r="IV1064" s="2" t="s">
        <v>226</v>
      </c>
      <c r="IW1064" s="2" t="s">
        <v>238</v>
      </c>
      <c r="IX1064" s="2" t="s">
        <v>226</v>
      </c>
      <c r="IY1064" s="4"/>
      <c r="IZ1064" s="8"/>
      <c r="JA1064" s="4"/>
      <c r="JB1064" s="8"/>
      <c r="JC1064" s="7"/>
      <c r="JD1064" s="7"/>
      <c r="JE1064" s="2" t="s">
        <v>252</v>
      </c>
      <c r="JF1064" s="2" t="s">
        <v>237</v>
      </c>
      <c r="JG1064" s="2" t="s">
        <v>226</v>
      </c>
      <c r="JH1064" s="2" t="s">
        <v>226</v>
      </c>
      <c r="JI1064" s="2" t="s">
        <v>238</v>
      </c>
      <c r="JJ1064" s="2" t="s">
        <v>226</v>
      </c>
      <c r="JK1064" s="4"/>
      <c r="JL1064" s="8"/>
      <c r="JM1064" s="4"/>
      <c r="JN1064" s="8"/>
      <c r="JO1064" s="7"/>
      <c r="JP1064" s="7"/>
      <c r="JQ1064" s="2" t="s">
        <v>252</v>
      </c>
      <c r="JR1064" s="2" t="s">
        <v>237</v>
      </c>
      <c r="JS1064" s="2" t="s">
        <v>226</v>
      </c>
      <c r="JT1064" s="2" t="s">
        <v>226</v>
      </c>
      <c r="JU1064" s="2" t="s">
        <v>238</v>
      </c>
      <c r="JV1064" s="2" t="s">
        <v>226</v>
      </c>
      <c r="JW1064" s="4"/>
      <c r="JX1064" s="8"/>
      <c r="JY1064" s="4"/>
      <c r="JZ1064" s="8"/>
      <c r="KA1064" s="7"/>
      <c r="KB1064" s="7"/>
      <c r="KC1064" s="2" t="s">
        <v>236</v>
      </c>
      <c r="KD1064" s="2" t="s">
        <v>237</v>
      </c>
      <c r="KE1064" s="2" t="s">
        <v>226</v>
      </c>
      <c r="KF1064" s="2" t="s">
        <v>226</v>
      </c>
      <c r="KG1064" s="2" t="s">
        <v>238</v>
      </c>
      <c r="KH1064" s="2" t="s">
        <v>226</v>
      </c>
      <c r="KI1064" s="4"/>
      <c r="KJ1064" s="8"/>
      <c r="KK1064" s="4"/>
      <c r="KL1064" s="8"/>
      <c r="KM1064" s="7"/>
      <c r="KN1064" s="7"/>
      <c r="KO1064" s="2" t="s">
        <v>252</v>
      </c>
      <c r="KP1064" s="2" t="s">
        <v>237</v>
      </c>
      <c r="KQ1064" s="2" t="s">
        <v>226</v>
      </c>
      <c r="KR1064" s="2" t="s">
        <v>226</v>
      </c>
      <c r="KS1064" s="2" t="s">
        <v>238</v>
      </c>
      <c r="KT1064" s="2" t="s">
        <v>226</v>
      </c>
      <c r="KU1064" s="4"/>
      <c r="KV1064" s="8"/>
      <c r="KW1064" s="4"/>
      <c r="KX1064" s="8"/>
      <c r="KY1064" s="7"/>
      <c r="KZ1064" s="7"/>
      <c r="LA1064" s="2" t="s">
        <v>252</v>
      </c>
      <c r="LB1064" s="2" t="s">
        <v>237</v>
      </c>
      <c r="LC1064" s="2" t="s">
        <v>226</v>
      </c>
      <c r="LD1064" s="2" t="s">
        <v>226</v>
      </c>
      <c r="LE1064" s="2" t="s">
        <v>238</v>
      </c>
      <c r="LF1064" s="2" t="s">
        <v>226</v>
      </c>
      <c r="LG1064" s="4"/>
      <c r="LH1064" s="8"/>
      <c r="LI1064" s="4"/>
      <c r="LJ1064" s="8"/>
      <c r="LK1064" s="7"/>
      <c r="LL1064" s="7"/>
      <c r="LM1064" s="2" t="s">
        <v>252</v>
      </c>
      <c r="LN1064" s="2" t="s">
        <v>237</v>
      </c>
      <c r="LO1064" s="2" t="s">
        <v>226</v>
      </c>
      <c r="LP1064" s="2" t="s">
        <v>226</v>
      </c>
      <c r="LQ1064" s="2" t="s">
        <v>238</v>
      </c>
      <c r="LR1064" s="2" t="s">
        <v>226</v>
      </c>
      <c r="LS1064" s="4"/>
      <c r="LT1064" s="8"/>
      <c r="LU1064" s="4"/>
      <c r="LV1064" s="8"/>
      <c r="LW1064" s="7"/>
      <c r="LX1064" s="7"/>
      <c r="LY1064" s="2" t="s">
        <v>226</v>
      </c>
      <c r="LZ1064" s="2" t="s">
        <v>226</v>
      </c>
      <c r="MA1064" s="2" t="s">
        <v>226</v>
      </c>
      <c r="MB1064" s="2" t="s">
        <v>226</v>
      </c>
      <c r="MC1064" s="2" t="s">
        <v>226</v>
      </c>
      <c r="MD1064" s="2" t="s">
        <v>226</v>
      </c>
      <c r="ME1064" s="4"/>
      <c r="MF1064" s="8"/>
      <c r="MG1064" s="4"/>
      <c r="MH1064" s="8"/>
      <c r="MI1064" s="7"/>
      <c r="MJ1064" s="7"/>
      <c r="MK1064" s="2" t="s">
        <v>226</v>
      </c>
      <c r="ML1064" s="2" t="s">
        <v>226</v>
      </c>
      <c r="MM1064" s="2" t="s">
        <v>226</v>
      </c>
      <c r="MN1064" s="2" t="s">
        <v>226</v>
      </c>
      <c r="MO1064" s="2" t="s">
        <v>226</v>
      </c>
      <c r="MP1064" s="2" t="s">
        <v>226</v>
      </c>
      <c r="MQ1064" s="4"/>
      <c r="MR1064" s="8"/>
      <c r="MS1064" s="4"/>
      <c r="MT1064" s="8"/>
      <c r="MU1064" s="7"/>
      <c r="MV1064" s="7"/>
      <c r="MW1064" s="2" t="s">
        <v>239</v>
      </c>
      <c r="MX1064" s="2" t="s">
        <v>237</v>
      </c>
      <c r="MY1064" s="2" t="s">
        <v>777</v>
      </c>
      <c r="MZ1064" s="2" t="s">
        <v>226</v>
      </c>
      <c r="NA1064" s="2" t="s">
        <v>238</v>
      </c>
      <c r="NB1064" s="2" t="s">
        <v>226</v>
      </c>
      <c r="NC1064" s="4"/>
      <c r="ND1064" s="8"/>
      <c r="NE1064" s="4"/>
      <c r="NF1064" s="8"/>
      <c r="NG1064" s="7"/>
      <c r="NH1064" s="7"/>
      <c r="NI1064" s="2" t="s">
        <v>239</v>
      </c>
      <c r="NJ1064" s="2" t="s">
        <v>237</v>
      </c>
      <c r="NK1064" s="2" t="s">
        <v>2523</v>
      </c>
      <c r="NL1064" s="2" t="s">
        <v>309</v>
      </c>
      <c r="NM1064" s="2" t="s">
        <v>238</v>
      </c>
      <c r="NN1064" s="2" t="s">
        <v>226</v>
      </c>
      <c r="NO1064" s="4"/>
      <c r="NP1064" s="8"/>
      <c r="NQ1064" s="4">
        <v>1</v>
      </c>
      <c r="NR1064" s="8">
        <v>24.99</v>
      </c>
      <c r="NS1064" s="7">
        <v>-1</v>
      </c>
      <c r="NT1064" s="7">
        <v>-1</v>
      </c>
      <c r="NU1064" s="2" t="s">
        <v>239</v>
      </c>
      <c r="NV1064" s="2" t="s">
        <v>237</v>
      </c>
      <c r="NW1064" s="2" t="s">
        <v>1755</v>
      </c>
      <c r="NX1064" s="2" t="s">
        <v>2799</v>
      </c>
      <c r="NY1064" s="2" t="s">
        <v>238</v>
      </c>
      <c r="NZ1064" s="2" t="s">
        <v>226</v>
      </c>
      <c r="OA1064" s="4"/>
      <c r="OB1064" s="8"/>
      <c r="OC1064" s="4"/>
      <c r="OD1064" s="8"/>
      <c r="OE1064" s="7"/>
      <c r="OF1064" s="7"/>
      <c r="OG1064" s="2" t="s">
        <v>252</v>
      </c>
      <c r="OH1064" s="2" t="s">
        <v>237</v>
      </c>
      <c r="OI1064" s="2" t="s">
        <v>226</v>
      </c>
      <c r="OJ1064" s="2" t="s">
        <v>226</v>
      </c>
      <c r="OK1064" s="2" t="s">
        <v>238</v>
      </c>
      <c r="OL1064" s="2" t="s">
        <v>226</v>
      </c>
      <c r="OM1064" s="4"/>
      <c r="ON1064" s="8"/>
      <c r="OO1064" s="4"/>
      <c r="OP1064" s="8"/>
      <c r="OQ1064" s="7"/>
      <c r="OR1064" s="7"/>
      <c r="OS1064" s="2" t="s">
        <v>252</v>
      </c>
      <c r="OT1064" s="2" t="s">
        <v>237</v>
      </c>
      <c r="OU1064" s="2" t="s">
        <v>226</v>
      </c>
      <c r="OV1064" s="2" t="s">
        <v>226</v>
      </c>
      <c r="OW1064" s="2" t="s">
        <v>238</v>
      </c>
      <c r="OX1064" s="2" t="s">
        <v>226</v>
      </c>
      <c r="OY1064" s="4"/>
      <c r="OZ1064" s="8"/>
      <c r="PA1064" s="4"/>
      <c r="PB1064" s="8"/>
      <c r="PC1064" s="7"/>
      <c r="PD1064" s="7"/>
      <c r="PE1064" s="2" t="s">
        <v>226</v>
      </c>
      <c r="PF1064" s="2" t="s">
        <v>226</v>
      </c>
      <c r="PG1064" s="2" t="s">
        <v>226</v>
      </c>
      <c r="PH1064" s="2" t="s">
        <v>226</v>
      </c>
      <c r="PI1064" s="2" t="s">
        <v>226</v>
      </c>
      <c r="PJ1064" s="2" t="s">
        <v>226</v>
      </c>
      <c r="PK1064" s="4"/>
      <c r="PL1064" s="8"/>
      <c r="PM1064" s="4"/>
      <c r="PN1064" s="8"/>
      <c r="PO1064" s="7"/>
      <c r="PP1064" s="7"/>
      <c r="PQ1064" s="2" t="s">
        <v>226</v>
      </c>
      <c r="PR1064" s="2" t="s">
        <v>226</v>
      </c>
      <c r="PS1064" s="2" t="s">
        <v>226</v>
      </c>
      <c r="PT1064" s="2" t="s">
        <v>226</v>
      </c>
      <c r="PU1064" s="2" t="s">
        <v>226</v>
      </c>
      <c r="PV1064" s="2" t="s">
        <v>226</v>
      </c>
      <c r="PW1064" s="4"/>
      <c r="PX1064" s="8"/>
      <c r="PY1064" s="4"/>
      <c r="PZ1064" s="8"/>
      <c r="QA1064" s="7"/>
      <c r="QB1064" s="7"/>
      <c r="QC1064" s="2" t="s">
        <v>266</v>
      </c>
      <c r="QD1064" s="2" t="s">
        <v>237</v>
      </c>
      <c r="QE1064" s="2" t="s">
        <v>226</v>
      </c>
      <c r="QF1064" s="2" t="s">
        <v>226</v>
      </c>
      <c r="QG1064" s="2" t="s">
        <v>238</v>
      </c>
      <c r="QH1064" s="2" t="s">
        <v>226</v>
      </c>
      <c r="QI1064" s="4"/>
      <c r="QJ1064" s="8"/>
      <c r="QK1064" s="4"/>
      <c r="QL1064" s="8"/>
      <c r="QM1064" s="7"/>
      <c r="QN1064" s="7"/>
      <c r="QO1064" s="2" t="s">
        <v>252</v>
      </c>
      <c r="QP1064" s="2" t="s">
        <v>237</v>
      </c>
      <c r="QQ1064" s="2" t="s">
        <v>226</v>
      </c>
      <c r="QR1064" s="2" t="s">
        <v>226</v>
      </c>
      <c r="QS1064" s="2" t="s">
        <v>238</v>
      </c>
      <c r="QT1064" s="2" t="s">
        <v>226</v>
      </c>
      <c r="QU1064" s="4"/>
      <c r="QV1064" s="8"/>
      <c r="QW1064" s="4"/>
      <c r="QX1064" s="8"/>
      <c r="QY1064" s="7"/>
      <c r="QZ1064" s="7"/>
      <c r="RA1064" s="2" t="s">
        <v>266</v>
      </c>
      <c r="RB1064" s="2" t="s">
        <v>237</v>
      </c>
      <c r="RC1064" s="2" t="s">
        <v>226</v>
      </c>
      <c r="RD1064" s="2" t="s">
        <v>226</v>
      </c>
      <c r="RE1064" s="2" t="s">
        <v>238</v>
      </c>
      <c r="RF1064" s="2" t="s">
        <v>226</v>
      </c>
      <c r="RG1064" s="4"/>
      <c r="RH1064" s="8"/>
      <c r="RI1064" s="4"/>
      <c r="RJ1064" s="8"/>
      <c r="RK1064" s="7"/>
      <c r="RL1064" s="7"/>
      <c r="RM1064" s="2" t="s">
        <v>252</v>
      </c>
      <c r="RN1064" s="2" t="s">
        <v>237</v>
      </c>
      <c r="RO1064" s="2" t="s">
        <v>226</v>
      </c>
      <c r="RP1064" s="2" t="s">
        <v>226</v>
      </c>
      <c r="RQ1064" s="2" t="s">
        <v>238</v>
      </c>
      <c r="RR1064" s="2" t="s">
        <v>226</v>
      </c>
      <c r="RS1064" s="4"/>
      <c r="RT1064" s="8"/>
      <c r="RU1064" s="4"/>
      <c r="RV1064" s="8"/>
      <c r="RW1064" s="7"/>
      <c r="RX1064" s="7"/>
      <c r="RY1064" s="2" t="s">
        <v>252</v>
      </c>
      <c r="RZ1064" s="2" t="s">
        <v>237</v>
      </c>
      <c r="SA1064" s="2" t="s">
        <v>226</v>
      </c>
      <c r="SB1064" s="2" t="s">
        <v>226</v>
      </c>
      <c r="SC1064" s="2" t="s">
        <v>238</v>
      </c>
      <c r="SD1064" s="2" t="s">
        <v>226</v>
      </c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/>
      <c r="VN1064" s="4"/>
      <c r="VO1064" s="4"/>
      <c r="VP1064" s="4"/>
      <c r="VQ1064" s="4"/>
    </row>
    <row r="1065">
      <c r="A1065" s="2" t="s">
        <v>5972</v>
      </c>
      <c r="B1065" s="2" t="s">
        <v>577</v>
      </c>
      <c r="C1065" s="2" t="s">
        <v>5819</v>
      </c>
      <c r="D1065" s="2" t="s">
        <v>215</v>
      </c>
      <c r="E1065" s="2" t="s">
        <v>363</v>
      </c>
      <c r="F1065" s="2" t="s">
        <v>4084</v>
      </c>
      <c r="G1065" s="2" t="s">
        <v>5967</v>
      </c>
      <c r="H1065" s="2" t="s">
        <v>3188</v>
      </c>
      <c r="I1065" s="2" t="s">
        <v>5968</v>
      </c>
      <c r="J1065" s="2" t="s">
        <v>221</v>
      </c>
      <c r="K1065" s="2" t="s">
        <v>5969</v>
      </c>
      <c r="L1065" s="3">
        <v>28.57</v>
      </c>
      <c r="M1065" s="3">
        <v>30</v>
      </c>
      <c r="N1065" s="3">
        <v>59.99</v>
      </c>
      <c r="O1065" s="2" t="s">
        <v>283</v>
      </c>
      <c r="P1065" s="2" t="s">
        <v>284</v>
      </c>
      <c r="Q1065" s="2" t="s">
        <v>225</v>
      </c>
      <c r="R1065" s="2" t="s">
        <v>226</v>
      </c>
      <c r="S1065" s="2" t="s">
        <v>5970</v>
      </c>
      <c r="T1065" s="2" t="s">
        <v>969</v>
      </c>
      <c r="U1065" s="2" t="s">
        <v>489</v>
      </c>
      <c r="V1065" s="2" t="s">
        <v>2079</v>
      </c>
      <c r="W1065" s="2" t="s">
        <v>971</v>
      </c>
      <c r="X1065" s="2" t="s">
        <v>231</v>
      </c>
      <c r="Y1065" s="2" t="s">
        <v>2514</v>
      </c>
      <c r="Z1065" s="4"/>
      <c r="AA1065" s="4">
        <f>=ROUNDDOWN({0},0)</f>
      </c>
      <c r="AB1065" s="5">
        <v>6.4</v>
      </c>
      <c r="AC1065" s="2" t="s">
        <v>226</v>
      </c>
      <c r="AD1065" s="4"/>
      <c r="AE1065" s="4"/>
      <c r="AF1065" s="6">
        <v>65</v>
      </c>
      <c r="AG1065" s="6"/>
      <c r="AH1065" s="7">
        <v>0.4286</v>
      </c>
      <c r="AI1065" s="4"/>
      <c r="AJ1065" s="4">
        <f>=ROUNDDOWN({0},0)</f>
      </c>
      <c r="AK1065" s="5"/>
      <c r="AL1065" s="2" t="s">
        <v>226</v>
      </c>
      <c r="AM1065" s="4"/>
      <c r="AN1065" s="4"/>
      <c r="AO1065" s="7">
        <v>0</v>
      </c>
      <c r="AP1065" s="4">
        <v>33</v>
      </c>
      <c r="AQ1065" s="8">
        <v>1019.16</v>
      </c>
      <c r="AR1065" s="4">
        <v>20</v>
      </c>
      <c r="AS1065" s="8">
        <v>557.1</v>
      </c>
      <c r="AT1065" s="7">
        <v>0.65</v>
      </c>
      <c r="AU1065" s="7">
        <v>0.8294</v>
      </c>
      <c r="AV1065" s="4" t="s">
        <v>226</v>
      </c>
      <c r="AW1065" s="8" t="s">
        <v>226</v>
      </c>
      <c r="AX1065" s="4" t="s">
        <v>226</v>
      </c>
      <c r="AY1065" s="8" t="s">
        <v>226</v>
      </c>
      <c r="AZ1065" s="7" t="s">
        <v>226</v>
      </c>
      <c r="BA1065" s="7" t="s">
        <v>226</v>
      </c>
      <c r="BB1065" s="7">
        <v>1</v>
      </c>
      <c r="BC1065" s="4" t="s">
        <v>226</v>
      </c>
      <c r="BD1065" s="8" t="s">
        <v>226</v>
      </c>
      <c r="BE1065" s="4" t="s">
        <v>226</v>
      </c>
      <c r="BF1065" s="8" t="s">
        <v>226</v>
      </c>
      <c r="BG1065" s="7" t="s">
        <v>226</v>
      </c>
      <c r="BH1065" s="7" t="s">
        <v>226</v>
      </c>
      <c r="BI1065" s="7" t="s">
        <v>226</v>
      </c>
      <c r="BJ1065" s="4">
        <v>33</v>
      </c>
      <c r="BK1065" s="8">
        <v>1019.16</v>
      </c>
      <c r="BL1065" s="2" t="s">
        <v>5973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337</v>
      </c>
      <c r="BV1065" s="2" t="s">
        <v>237</v>
      </c>
      <c r="BW1065" s="2" t="s">
        <v>226</v>
      </c>
      <c r="BX1065" s="2" t="s">
        <v>226</v>
      </c>
      <c r="BY1065" s="2" t="s">
        <v>238</v>
      </c>
      <c r="BZ1065" s="2" t="s">
        <v>226</v>
      </c>
      <c r="CA1065" s="4">
        <v>3</v>
      </c>
      <c r="CB1065" s="8">
        <v>97.2</v>
      </c>
      <c r="CC1065" s="4">
        <v>3</v>
      </c>
      <c r="CD1065" s="8">
        <v>97.2</v>
      </c>
      <c r="CE1065" s="7"/>
      <c r="CF1065" s="7"/>
      <c r="CG1065" s="2" t="s">
        <v>239</v>
      </c>
      <c r="CH1065" s="2" t="s">
        <v>237</v>
      </c>
      <c r="CI1065" s="2" t="s">
        <v>1258</v>
      </c>
      <c r="CJ1065" s="2" t="s">
        <v>445</v>
      </c>
      <c r="CK1065" s="2" t="s">
        <v>238</v>
      </c>
      <c r="CL1065" s="2" t="s">
        <v>226</v>
      </c>
      <c r="CM1065" s="4"/>
      <c r="CN1065" s="8"/>
      <c r="CO1065" s="4"/>
      <c r="CP1065" s="8"/>
      <c r="CQ1065" s="7"/>
      <c r="CR1065" s="7"/>
      <c r="CS1065" s="2" t="s">
        <v>239</v>
      </c>
      <c r="CT1065" s="2" t="s">
        <v>237</v>
      </c>
      <c r="CU1065" s="2" t="s">
        <v>403</v>
      </c>
      <c r="CV1065" s="2" t="s">
        <v>2760</v>
      </c>
      <c r="CW1065" s="2" t="s">
        <v>238</v>
      </c>
      <c r="CX1065" s="2" t="s">
        <v>226</v>
      </c>
      <c r="CY1065" s="4">
        <v>9</v>
      </c>
      <c r="CZ1065" s="8">
        <v>178.2</v>
      </c>
      <c r="DA1065" s="4">
        <v>4</v>
      </c>
      <c r="DB1065" s="8">
        <v>92.4</v>
      </c>
      <c r="DC1065" s="7">
        <v>1.25</v>
      </c>
      <c r="DD1065" s="7">
        <v>0.9286</v>
      </c>
      <c r="DE1065" s="2" t="s">
        <v>239</v>
      </c>
      <c r="DF1065" s="2" t="s">
        <v>237</v>
      </c>
      <c r="DG1065" s="2" t="s">
        <v>376</v>
      </c>
      <c r="DH1065" s="2" t="s">
        <v>1887</v>
      </c>
      <c r="DI1065" s="2" t="s">
        <v>291</v>
      </c>
      <c r="DJ1065" s="2" t="s">
        <v>226</v>
      </c>
      <c r="DK1065" s="4">
        <v>1</v>
      </c>
      <c r="DL1065" s="8">
        <v>18</v>
      </c>
      <c r="DM1065" s="4">
        <v>3</v>
      </c>
      <c r="DN1065" s="8">
        <v>54</v>
      </c>
      <c r="DO1065" s="7">
        <v>-0.6667</v>
      </c>
      <c r="DP1065" s="7">
        <v>-0.6667</v>
      </c>
      <c r="DQ1065" s="2" t="s">
        <v>239</v>
      </c>
      <c r="DR1065" s="2" t="s">
        <v>237</v>
      </c>
      <c r="DS1065" s="2" t="s">
        <v>399</v>
      </c>
      <c r="DT1065" s="2" t="s">
        <v>3177</v>
      </c>
      <c r="DU1065" s="2" t="s">
        <v>291</v>
      </c>
      <c r="DV1065" s="2" t="s">
        <v>226</v>
      </c>
      <c r="DW1065" s="4">
        <v>5</v>
      </c>
      <c r="DX1065" s="8">
        <v>157.5</v>
      </c>
      <c r="DY1065" s="4">
        <v>9</v>
      </c>
      <c r="DZ1065" s="8">
        <v>283.5</v>
      </c>
      <c r="EA1065" s="7">
        <v>-0.4444</v>
      </c>
      <c r="EB1065" s="7">
        <v>-0.4444</v>
      </c>
      <c r="EC1065" s="2" t="s">
        <v>239</v>
      </c>
      <c r="ED1065" s="2" t="s">
        <v>237</v>
      </c>
      <c r="EE1065" s="2" t="s">
        <v>494</v>
      </c>
      <c r="EF1065" s="2" t="s">
        <v>312</v>
      </c>
      <c r="EG1065" s="2" t="s">
        <v>238</v>
      </c>
      <c r="EH1065" s="2" t="s">
        <v>226</v>
      </c>
      <c r="EI1065" s="4">
        <v>1</v>
      </c>
      <c r="EJ1065" s="8">
        <v>32.4</v>
      </c>
      <c r="EK1065" s="4"/>
      <c r="EL1065" s="8"/>
      <c r="EM1065" s="7"/>
      <c r="EN1065" s="7"/>
      <c r="EO1065" s="2" t="s">
        <v>239</v>
      </c>
      <c r="EP1065" s="2" t="s">
        <v>237</v>
      </c>
      <c r="EQ1065" s="2" t="s">
        <v>3160</v>
      </c>
      <c r="ER1065" s="2" t="s">
        <v>2091</v>
      </c>
      <c r="ES1065" s="2" t="s">
        <v>238</v>
      </c>
      <c r="ET1065" s="2" t="s">
        <v>226</v>
      </c>
      <c r="EU1065" s="4"/>
      <c r="EV1065" s="8"/>
      <c r="EW1065" s="4"/>
      <c r="EX1065" s="8"/>
      <c r="EY1065" s="7"/>
      <c r="EZ1065" s="7"/>
      <c r="FA1065" s="2" t="s">
        <v>239</v>
      </c>
      <c r="FB1065" s="2" t="s">
        <v>237</v>
      </c>
      <c r="FC1065" s="2" t="s">
        <v>1591</v>
      </c>
      <c r="FD1065" s="2" t="s">
        <v>513</v>
      </c>
      <c r="FE1065" s="2" t="s">
        <v>238</v>
      </c>
      <c r="FF1065" s="2" t="s">
        <v>226</v>
      </c>
      <c r="FG1065" s="4">
        <v>14</v>
      </c>
      <c r="FH1065" s="8">
        <v>535.86</v>
      </c>
      <c r="FI1065" s="4"/>
      <c r="FJ1065" s="8"/>
      <c r="FK1065" s="7"/>
      <c r="FL1065" s="7"/>
      <c r="FM1065" s="2" t="s">
        <v>239</v>
      </c>
      <c r="FN1065" s="2" t="s">
        <v>237</v>
      </c>
      <c r="FO1065" s="2" t="s">
        <v>2514</v>
      </c>
      <c r="FP1065" s="2" t="s">
        <v>2970</v>
      </c>
      <c r="FQ1065" s="2" t="s">
        <v>238</v>
      </c>
      <c r="FR1065" s="2" t="s">
        <v>226</v>
      </c>
      <c r="FS1065" s="4"/>
      <c r="FT1065" s="8"/>
      <c r="FU1065" s="4"/>
      <c r="FV1065" s="8"/>
      <c r="FW1065" s="7"/>
      <c r="FX1065" s="7"/>
      <c r="FY1065" s="2" t="s">
        <v>226</v>
      </c>
      <c r="FZ1065" s="2" t="s">
        <v>226</v>
      </c>
      <c r="GA1065" s="2" t="s">
        <v>226</v>
      </c>
      <c r="GB1065" s="2" t="s">
        <v>226</v>
      </c>
      <c r="GC1065" s="2" t="s">
        <v>226</v>
      </c>
      <c r="GD1065" s="2" t="s">
        <v>226</v>
      </c>
      <c r="GE1065" s="4"/>
      <c r="GF1065" s="8"/>
      <c r="GG1065" s="4"/>
      <c r="GH1065" s="8"/>
      <c r="GI1065" s="7"/>
      <c r="GJ1065" s="7"/>
      <c r="GK1065" s="2" t="s">
        <v>448</v>
      </c>
      <c r="GL1065" s="2" t="s">
        <v>237</v>
      </c>
      <c r="GM1065" s="2" t="s">
        <v>226</v>
      </c>
      <c r="GN1065" s="2" t="s">
        <v>226</v>
      </c>
      <c r="GO1065" s="2" t="s">
        <v>238</v>
      </c>
      <c r="GP1065" s="2" t="s">
        <v>226</v>
      </c>
      <c r="GQ1065" s="4"/>
      <c r="GR1065" s="8"/>
      <c r="GS1065" s="4"/>
      <c r="GT1065" s="8"/>
      <c r="GU1065" s="7"/>
      <c r="GV1065" s="7"/>
      <c r="GW1065" s="2" t="s">
        <v>266</v>
      </c>
      <c r="GX1065" s="2" t="s">
        <v>237</v>
      </c>
      <c r="GY1065" s="2" t="s">
        <v>226</v>
      </c>
      <c r="GZ1065" s="2" t="s">
        <v>226</v>
      </c>
      <c r="HA1065" s="2" t="s">
        <v>238</v>
      </c>
      <c r="HB1065" s="2" t="s">
        <v>226</v>
      </c>
      <c r="HC1065" s="4"/>
      <c r="HD1065" s="8"/>
      <c r="HE1065" s="4"/>
      <c r="HF1065" s="8"/>
      <c r="HG1065" s="7"/>
      <c r="HH1065" s="7"/>
      <c r="HI1065" s="2" t="s">
        <v>252</v>
      </c>
      <c r="HJ1065" s="2" t="s">
        <v>237</v>
      </c>
      <c r="HK1065" s="2" t="s">
        <v>226</v>
      </c>
      <c r="HL1065" s="2" t="s">
        <v>226</v>
      </c>
      <c r="HM1065" s="2" t="s">
        <v>238</v>
      </c>
      <c r="HN1065" s="2" t="s">
        <v>226</v>
      </c>
      <c r="HO1065" s="4"/>
      <c r="HP1065" s="8"/>
      <c r="HQ1065" s="4"/>
      <c r="HR1065" s="8"/>
      <c r="HS1065" s="7"/>
      <c r="HT1065" s="7"/>
      <c r="HU1065" s="2" t="s">
        <v>236</v>
      </c>
      <c r="HV1065" s="2" t="s">
        <v>237</v>
      </c>
      <c r="HW1065" s="2" t="s">
        <v>226</v>
      </c>
      <c r="HX1065" s="2" t="s">
        <v>226</v>
      </c>
      <c r="HY1065" s="2" t="s">
        <v>238</v>
      </c>
      <c r="HZ1065" s="2" t="s">
        <v>226</v>
      </c>
      <c r="IA1065" s="4"/>
      <c r="IB1065" s="8"/>
      <c r="IC1065" s="4"/>
      <c r="ID1065" s="8"/>
      <c r="IE1065" s="7"/>
      <c r="IF1065" s="7"/>
      <c r="IG1065" s="2" t="s">
        <v>252</v>
      </c>
      <c r="IH1065" s="2" t="s">
        <v>237</v>
      </c>
      <c r="II1065" s="2" t="s">
        <v>226</v>
      </c>
      <c r="IJ1065" s="2" t="s">
        <v>226</v>
      </c>
      <c r="IK1065" s="2" t="s">
        <v>238</v>
      </c>
      <c r="IL1065" s="2" t="s">
        <v>226</v>
      </c>
      <c r="IM1065" s="4"/>
      <c r="IN1065" s="8"/>
      <c r="IO1065" s="4"/>
      <c r="IP1065" s="8"/>
      <c r="IQ1065" s="7"/>
      <c r="IR1065" s="7"/>
      <c r="IS1065" s="2" t="s">
        <v>252</v>
      </c>
      <c r="IT1065" s="2" t="s">
        <v>237</v>
      </c>
      <c r="IU1065" s="2" t="s">
        <v>226</v>
      </c>
      <c r="IV1065" s="2" t="s">
        <v>226</v>
      </c>
      <c r="IW1065" s="2" t="s">
        <v>238</v>
      </c>
      <c r="IX1065" s="2" t="s">
        <v>226</v>
      </c>
      <c r="IY1065" s="4"/>
      <c r="IZ1065" s="8"/>
      <c r="JA1065" s="4"/>
      <c r="JB1065" s="8"/>
      <c r="JC1065" s="7"/>
      <c r="JD1065" s="7"/>
      <c r="JE1065" s="2" t="s">
        <v>252</v>
      </c>
      <c r="JF1065" s="2" t="s">
        <v>237</v>
      </c>
      <c r="JG1065" s="2" t="s">
        <v>226</v>
      </c>
      <c r="JH1065" s="2" t="s">
        <v>226</v>
      </c>
      <c r="JI1065" s="2" t="s">
        <v>238</v>
      </c>
      <c r="JJ1065" s="2" t="s">
        <v>226</v>
      </c>
      <c r="JK1065" s="4"/>
      <c r="JL1065" s="8"/>
      <c r="JM1065" s="4"/>
      <c r="JN1065" s="8"/>
      <c r="JO1065" s="7"/>
      <c r="JP1065" s="7"/>
      <c r="JQ1065" s="2" t="s">
        <v>252</v>
      </c>
      <c r="JR1065" s="2" t="s">
        <v>237</v>
      </c>
      <c r="JS1065" s="2" t="s">
        <v>226</v>
      </c>
      <c r="JT1065" s="2" t="s">
        <v>226</v>
      </c>
      <c r="JU1065" s="2" t="s">
        <v>238</v>
      </c>
      <c r="JV1065" s="2" t="s">
        <v>226</v>
      </c>
      <c r="JW1065" s="4"/>
      <c r="JX1065" s="8"/>
      <c r="JY1065" s="4"/>
      <c r="JZ1065" s="8"/>
      <c r="KA1065" s="7"/>
      <c r="KB1065" s="7"/>
      <c r="KC1065" s="2" t="s">
        <v>236</v>
      </c>
      <c r="KD1065" s="2" t="s">
        <v>237</v>
      </c>
      <c r="KE1065" s="2" t="s">
        <v>226</v>
      </c>
      <c r="KF1065" s="2" t="s">
        <v>226</v>
      </c>
      <c r="KG1065" s="2" t="s">
        <v>238</v>
      </c>
      <c r="KH1065" s="2" t="s">
        <v>226</v>
      </c>
      <c r="KI1065" s="4"/>
      <c r="KJ1065" s="8"/>
      <c r="KK1065" s="4"/>
      <c r="KL1065" s="8"/>
      <c r="KM1065" s="7"/>
      <c r="KN1065" s="7"/>
      <c r="KO1065" s="2" t="s">
        <v>252</v>
      </c>
      <c r="KP1065" s="2" t="s">
        <v>237</v>
      </c>
      <c r="KQ1065" s="2" t="s">
        <v>226</v>
      </c>
      <c r="KR1065" s="2" t="s">
        <v>226</v>
      </c>
      <c r="KS1065" s="2" t="s">
        <v>238</v>
      </c>
      <c r="KT1065" s="2" t="s">
        <v>226</v>
      </c>
      <c r="KU1065" s="4"/>
      <c r="KV1065" s="8"/>
      <c r="KW1065" s="4"/>
      <c r="KX1065" s="8"/>
      <c r="KY1065" s="7"/>
      <c r="KZ1065" s="7"/>
      <c r="LA1065" s="2" t="s">
        <v>252</v>
      </c>
      <c r="LB1065" s="2" t="s">
        <v>237</v>
      </c>
      <c r="LC1065" s="2" t="s">
        <v>226</v>
      </c>
      <c r="LD1065" s="2" t="s">
        <v>226</v>
      </c>
      <c r="LE1065" s="2" t="s">
        <v>238</v>
      </c>
      <c r="LF1065" s="2" t="s">
        <v>226</v>
      </c>
      <c r="LG1065" s="4"/>
      <c r="LH1065" s="8"/>
      <c r="LI1065" s="4"/>
      <c r="LJ1065" s="8"/>
      <c r="LK1065" s="7"/>
      <c r="LL1065" s="7"/>
      <c r="LM1065" s="2" t="s">
        <v>252</v>
      </c>
      <c r="LN1065" s="2" t="s">
        <v>237</v>
      </c>
      <c r="LO1065" s="2" t="s">
        <v>226</v>
      </c>
      <c r="LP1065" s="2" t="s">
        <v>226</v>
      </c>
      <c r="LQ1065" s="2" t="s">
        <v>238</v>
      </c>
      <c r="LR1065" s="2" t="s">
        <v>226</v>
      </c>
      <c r="LS1065" s="4"/>
      <c r="LT1065" s="8"/>
      <c r="LU1065" s="4"/>
      <c r="LV1065" s="8"/>
      <c r="LW1065" s="7"/>
      <c r="LX1065" s="7"/>
      <c r="LY1065" s="2" t="s">
        <v>226</v>
      </c>
      <c r="LZ1065" s="2" t="s">
        <v>226</v>
      </c>
      <c r="MA1065" s="2" t="s">
        <v>226</v>
      </c>
      <c r="MB1065" s="2" t="s">
        <v>226</v>
      </c>
      <c r="MC1065" s="2" t="s">
        <v>226</v>
      </c>
      <c r="MD1065" s="2" t="s">
        <v>226</v>
      </c>
      <c r="ME1065" s="4"/>
      <c r="MF1065" s="8"/>
      <c r="MG1065" s="4"/>
      <c r="MH1065" s="8"/>
      <c r="MI1065" s="7"/>
      <c r="MJ1065" s="7"/>
      <c r="MK1065" s="2" t="s">
        <v>226</v>
      </c>
      <c r="ML1065" s="2" t="s">
        <v>226</v>
      </c>
      <c r="MM1065" s="2" t="s">
        <v>226</v>
      </c>
      <c r="MN1065" s="2" t="s">
        <v>226</v>
      </c>
      <c r="MO1065" s="2" t="s">
        <v>226</v>
      </c>
      <c r="MP1065" s="2" t="s">
        <v>226</v>
      </c>
      <c r="MQ1065" s="4"/>
      <c r="MR1065" s="8"/>
      <c r="MS1065" s="4"/>
      <c r="MT1065" s="8"/>
      <c r="MU1065" s="7"/>
      <c r="MV1065" s="7"/>
      <c r="MW1065" s="2" t="s">
        <v>239</v>
      </c>
      <c r="MX1065" s="2" t="s">
        <v>237</v>
      </c>
      <c r="MY1065" s="2" t="s">
        <v>777</v>
      </c>
      <c r="MZ1065" s="2" t="s">
        <v>226</v>
      </c>
      <c r="NA1065" s="2" t="s">
        <v>238</v>
      </c>
      <c r="NB1065" s="2" t="s">
        <v>226</v>
      </c>
      <c r="NC1065" s="4"/>
      <c r="ND1065" s="8"/>
      <c r="NE1065" s="4"/>
      <c r="NF1065" s="8"/>
      <c r="NG1065" s="7"/>
      <c r="NH1065" s="7"/>
      <c r="NI1065" s="2" t="s">
        <v>239</v>
      </c>
      <c r="NJ1065" s="2" t="s">
        <v>237</v>
      </c>
      <c r="NK1065" s="2" t="s">
        <v>2523</v>
      </c>
      <c r="NL1065" s="2" t="s">
        <v>4574</v>
      </c>
      <c r="NM1065" s="2" t="s">
        <v>238</v>
      </c>
      <c r="NN1065" s="2" t="s">
        <v>226</v>
      </c>
      <c r="NO1065" s="4"/>
      <c r="NP1065" s="8"/>
      <c r="NQ1065" s="4">
        <v>1</v>
      </c>
      <c r="NR1065" s="8">
        <v>30</v>
      </c>
      <c r="NS1065" s="7">
        <v>-1</v>
      </c>
      <c r="NT1065" s="7">
        <v>-1</v>
      </c>
      <c r="NU1065" s="2" t="s">
        <v>239</v>
      </c>
      <c r="NV1065" s="2" t="s">
        <v>237</v>
      </c>
      <c r="NW1065" s="2" t="s">
        <v>1755</v>
      </c>
      <c r="NX1065" s="2" t="s">
        <v>2799</v>
      </c>
      <c r="NY1065" s="2" t="s">
        <v>238</v>
      </c>
      <c r="NZ1065" s="2" t="s">
        <v>226</v>
      </c>
      <c r="OA1065" s="4"/>
      <c r="OB1065" s="8"/>
      <c r="OC1065" s="4"/>
      <c r="OD1065" s="8"/>
      <c r="OE1065" s="7"/>
      <c r="OF1065" s="7"/>
      <c r="OG1065" s="2" t="s">
        <v>252</v>
      </c>
      <c r="OH1065" s="2" t="s">
        <v>237</v>
      </c>
      <c r="OI1065" s="2" t="s">
        <v>226</v>
      </c>
      <c r="OJ1065" s="2" t="s">
        <v>226</v>
      </c>
      <c r="OK1065" s="2" t="s">
        <v>238</v>
      </c>
      <c r="OL1065" s="2" t="s">
        <v>226</v>
      </c>
      <c r="OM1065" s="4"/>
      <c r="ON1065" s="8"/>
      <c r="OO1065" s="4"/>
      <c r="OP1065" s="8"/>
      <c r="OQ1065" s="7"/>
      <c r="OR1065" s="7"/>
      <c r="OS1065" s="2" t="s">
        <v>252</v>
      </c>
      <c r="OT1065" s="2" t="s">
        <v>237</v>
      </c>
      <c r="OU1065" s="2" t="s">
        <v>226</v>
      </c>
      <c r="OV1065" s="2" t="s">
        <v>226</v>
      </c>
      <c r="OW1065" s="2" t="s">
        <v>238</v>
      </c>
      <c r="OX1065" s="2" t="s">
        <v>226</v>
      </c>
      <c r="OY1065" s="4"/>
      <c r="OZ1065" s="8"/>
      <c r="PA1065" s="4"/>
      <c r="PB1065" s="8"/>
      <c r="PC1065" s="7"/>
      <c r="PD1065" s="7"/>
      <c r="PE1065" s="2" t="s">
        <v>226</v>
      </c>
      <c r="PF1065" s="2" t="s">
        <v>226</v>
      </c>
      <c r="PG1065" s="2" t="s">
        <v>226</v>
      </c>
      <c r="PH1065" s="2" t="s">
        <v>226</v>
      </c>
      <c r="PI1065" s="2" t="s">
        <v>226</v>
      </c>
      <c r="PJ1065" s="2" t="s">
        <v>226</v>
      </c>
      <c r="PK1065" s="4"/>
      <c r="PL1065" s="8"/>
      <c r="PM1065" s="4"/>
      <c r="PN1065" s="8"/>
      <c r="PO1065" s="7"/>
      <c r="PP1065" s="7"/>
      <c r="PQ1065" s="2" t="s">
        <v>226</v>
      </c>
      <c r="PR1065" s="2" t="s">
        <v>226</v>
      </c>
      <c r="PS1065" s="2" t="s">
        <v>226</v>
      </c>
      <c r="PT1065" s="2" t="s">
        <v>226</v>
      </c>
      <c r="PU1065" s="2" t="s">
        <v>226</v>
      </c>
      <c r="PV1065" s="2" t="s">
        <v>226</v>
      </c>
      <c r="PW1065" s="4"/>
      <c r="PX1065" s="8"/>
      <c r="PY1065" s="4"/>
      <c r="PZ1065" s="8"/>
      <c r="QA1065" s="7"/>
      <c r="QB1065" s="7"/>
      <c r="QC1065" s="2" t="s">
        <v>266</v>
      </c>
      <c r="QD1065" s="2" t="s">
        <v>237</v>
      </c>
      <c r="QE1065" s="2" t="s">
        <v>226</v>
      </c>
      <c r="QF1065" s="2" t="s">
        <v>226</v>
      </c>
      <c r="QG1065" s="2" t="s">
        <v>238</v>
      </c>
      <c r="QH1065" s="2" t="s">
        <v>226</v>
      </c>
      <c r="QI1065" s="4"/>
      <c r="QJ1065" s="8"/>
      <c r="QK1065" s="4"/>
      <c r="QL1065" s="8"/>
      <c r="QM1065" s="7"/>
      <c r="QN1065" s="7"/>
      <c r="QO1065" s="2" t="s">
        <v>252</v>
      </c>
      <c r="QP1065" s="2" t="s">
        <v>237</v>
      </c>
      <c r="QQ1065" s="2" t="s">
        <v>226</v>
      </c>
      <c r="QR1065" s="2" t="s">
        <v>226</v>
      </c>
      <c r="QS1065" s="2" t="s">
        <v>238</v>
      </c>
      <c r="QT1065" s="2" t="s">
        <v>226</v>
      </c>
      <c r="QU1065" s="4"/>
      <c r="QV1065" s="8"/>
      <c r="QW1065" s="4"/>
      <c r="QX1065" s="8"/>
      <c r="QY1065" s="7"/>
      <c r="QZ1065" s="7"/>
      <c r="RA1065" s="2" t="s">
        <v>266</v>
      </c>
      <c r="RB1065" s="2" t="s">
        <v>237</v>
      </c>
      <c r="RC1065" s="2" t="s">
        <v>226</v>
      </c>
      <c r="RD1065" s="2" t="s">
        <v>226</v>
      </c>
      <c r="RE1065" s="2" t="s">
        <v>238</v>
      </c>
      <c r="RF1065" s="2" t="s">
        <v>226</v>
      </c>
      <c r="RG1065" s="4"/>
      <c r="RH1065" s="8"/>
      <c r="RI1065" s="4"/>
      <c r="RJ1065" s="8"/>
      <c r="RK1065" s="7"/>
      <c r="RL1065" s="7"/>
      <c r="RM1065" s="2" t="s">
        <v>252</v>
      </c>
      <c r="RN1065" s="2" t="s">
        <v>237</v>
      </c>
      <c r="RO1065" s="2" t="s">
        <v>226</v>
      </c>
      <c r="RP1065" s="2" t="s">
        <v>226</v>
      </c>
      <c r="RQ1065" s="2" t="s">
        <v>238</v>
      </c>
      <c r="RR1065" s="2" t="s">
        <v>226</v>
      </c>
      <c r="RS1065" s="4"/>
      <c r="RT1065" s="8"/>
      <c r="RU1065" s="4"/>
      <c r="RV1065" s="8"/>
      <c r="RW1065" s="7"/>
      <c r="RX1065" s="7"/>
      <c r="RY1065" s="2" t="s">
        <v>252</v>
      </c>
      <c r="RZ1065" s="2" t="s">
        <v>237</v>
      </c>
      <c r="SA1065" s="2" t="s">
        <v>226</v>
      </c>
      <c r="SB1065" s="2" t="s">
        <v>226</v>
      </c>
      <c r="SC1065" s="2" t="s">
        <v>238</v>
      </c>
      <c r="SD1065" s="2" t="s">
        <v>226</v>
      </c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  <c r="VO1065" s="4"/>
      <c r="VP1065" s="4"/>
      <c r="VQ1065" s="4"/>
    </row>
    <row r="1066">
      <c r="A1066" s="2" t="s">
        <v>5974</v>
      </c>
      <c r="B1066" s="2" t="s">
        <v>577</v>
      </c>
      <c r="C1066" s="2" t="s">
        <v>5819</v>
      </c>
      <c r="D1066" s="2" t="s">
        <v>215</v>
      </c>
      <c r="E1066" s="2" t="s">
        <v>363</v>
      </c>
      <c r="F1066" s="2" t="s">
        <v>3039</v>
      </c>
      <c r="G1066" s="2" t="s">
        <v>5975</v>
      </c>
      <c r="H1066" s="2" t="s">
        <v>3145</v>
      </c>
      <c r="I1066" s="2" t="s">
        <v>5976</v>
      </c>
      <c r="J1066" s="2" t="s">
        <v>437</v>
      </c>
      <c r="K1066" s="2" t="s">
        <v>5977</v>
      </c>
      <c r="L1066" s="3">
        <v>26.19</v>
      </c>
      <c r="M1066" s="3">
        <v>27.5</v>
      </c>
      <c r="N1066" s="3">
        <v>54.99</v>
      </c>
      <c r="O1066" s="2" t="s">
        <v>223</v>
      </c>
      <c r="P1066" s="2" t="s">
        <v>2226</v>
      </c>
      <c r="Q1066" s="2" t="s">
        <v>225</v>
      </c>
      <c r="R1066" s="2" t="s">
        <v>226</v>
      </c>
      <c r="S1066" s="2" t="s">
        <v>5978</v>
      </c>
      <c r="T1066" s="2" t="s">
        <v>2721</v>
      </c>
      <c r="U1066" s="2" t="s">
        <v>2756</v>
      </c>
      <c r="V1066" s="2" t="s">
        <v>2429</v>
      </c>
      <c r="W1066" s="2" t="s">
        <v>231</v>
      </c>
      <c r="X1066" s="2" t="s">
        <v>226</v>
      </c>
      <c r="Y1066" s="2" t="s">
        <v>5481</v>
      </c>
      <c r="Z1066" s="4">
        <v>120</v>
      </c>
      <c r="AA1066" s="4">
        <f>=ROUNDDOWN({0},0)</f>
      </c>
      <c r="AB1066" s="5"/>
      <c r="AC1066" s="2" t="s">
        <v>5979</v>
      </c>
      <c r="AD1066" s="4">
        <v>150</v>
      </c>
      <c r="AE1066" s="4">
        <v>150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226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226</v>
      </c>
      <c r="AW1066" s="8" t="s">
        <v>226</v>
      </c>
      <c r="AX1066" s="4" t="s">
        <v>226</v>
      </c>
      <c r="AY1066" s="8" t="s">
        <v>226</v>
      </c>
      <c r="AZ1066" s="7" t="s">
        <v>226</v>
      </c>
      <c r="BA1066" s="7" t="s">
        <v>226</v>
      </c>
      <c r="BB1066" s="7"/>
      <c r="BC1066" s="4" t="s">
        <v>226</v>
      </c>
      <c r="BD1066" s="8" t="s">
        <v>226</v>
      </c>
      <c r="BE1066" s="4" t="s">
        <v>226</v>
      </c>
      <c r="BF1066" s="8" t="s">
        <v>226</v>
      </c>
      <c r="BG1066" s="7" t="s">
        <v>226</v>
      </c>
      <c r="BH1066" s="7" t="s">
        <v>226</v>
      </c>
      <c r="BI1066" s="7"/>
      <c r="BJ1066" s="4"/>
      <c r="BK1066" s="8"/>
      <c r="BL1066" s="2" t="s">
        <v>226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949</v>
      </c>
      <c r="BV1066" s="2" t="s">
        <v>223</v>
      </c>
      <c r="BW1066" s="2" t="s">
        <v>226</v>
      </c>
      <c r="BX1066" s="2" t="s">
        <v>226</v>
      </c>
      <c r="BY1066" s="2" t="s">
        <v>238</v>
      </c>
      <c r="BZ1066" s="2" t="s">
        <v>226</v>
      </c>
      <c r="CA1066" s="4"/>
      <c r="CB1066" s="8"/>
      <c r="CC1066" s="4"/>
      <c r="CD1066" s="8"/>
      <c r="CE1066" s="7"/>
      <c r="CF1066" s="7"/>
      <c r="CG1066" s="2" t="s">
        <v>239</v>
      </c>
      <c r="CH1066" s="2" t="s">
        <v>223</v>
      </c>
      <c r="CI1066" s="2" t="s">
        <v>260</v>
      </c>
      <c r="CJ1066" s="2" t="s">
        <v>226</v>
      </c>
      <c r="CK1066" s="2" t="s">
        <v>238</v>
      </c>
      <c r="CL1066" s="2" t="s">
        <v>226</v>
      </c>
      <c r="CM1066" s="4"/>
      <c r="CN1066" s="8"/>
      <c r="CO1066" s="4"/>
      <c r="CP1066" s="8"/>
      <c r="CQ1066" s="7"/>
      <c r="CR1066" s="7"/>
      <c r="CS1066" s="2" t="s">
        <v>239</v>
      </c>
      <c r="CT1066" s="2" t="s">
        <v>223</v>
      </c>
      <c r="CU1066" s="2" t="s">
        <v>1241</v>
      </c>
      <c r="CV1066" s="2" t="s">
        <v>226</v>
      </c>
      <c r="CW1066" s="2" t="s">
        <v>238</v>
      </c>
      <c r="CX1066" s="2" t="s">
        <v>226</v>
      </c>
      <c r="CY1066" s="4"/>
      <c r="CZ1066" s="8"/>
      <c r="DA1066" s="4"/>
      <c r="DB1066" s="8"/>
      <c r="DC1066" s="7"/>
      <c r="DD1066" s="7"/>
      <c r="DE1066" s="2" t="s">
        <v>236</v>
      </c>
      <c r="DF1066" s="2" t="s">
        <v>223</v>
      </c>
      <c r="DG1066" s="2" t="s">
        <v>226</v>
      </c>
      <c r="DH1066" s="2" t="s">
        <v>226</v>
      </c>
      <c r="DI1066" s="2" t="s">
        <v>238</v>
      </c>
      <c r="DJ1066" s="2" t="s">
        <v>226</v>
      </c>
      <c r="DK1066" s="4"/>
      <c r="DL1066" s="8"/>
      <c r="DM1066" s="4"/>
      <c r="DN1066" s="8"/>
      <c r="DO1066" s="7"/>
      <c r="DP1066" s="7"/>
      <c r="DQ1066" s="2" t="s">
        <v>239</v>
      </c>
      <c r="DR1066" s="2" t="s">
        <v>223</v>
      </c>
      <c r="DS1066" s="2" t="s">
        <v>1311</v>
      </c>
      <c r="DT1066" s="2" t="s">
        <v>226</v>
      </c>
      <c r="DU1066" s="2" t="s">
        <v>238</v>
      </c>
      <c r="DV1066" s="2" t="s">
        <v>226</v>
      </c>
      <c r="DW1066" s="4"/>
      <c r="DX1066" s="8"/>
      <c r="DY1066" s="4"/>
      <c r="DZ1066" s="8"/>
      <c r="EA1066" s="7"/>
      <c r="EB1066" s="7"/>
      <c r="EC1066" s="2" t="s">
        <v>667</v>
      </c>
      <c r="ED1066" s="2" t="s">
        <v>223</v>
      </c>
      <c r="EE1066" s="2" t="s">
        <v>226</v>
      </c>
      <c r="EF1066" s="2" t="s">
        <v>226</v>
      </c>
      <c r="EG1066" s="2" t="s">
        <v>238</v>
      </c>
      <c r="EH1066" s="2" t="s">
        <v>226</v>
      </c>
      <c r="EI1066" s="4"/>
      <c r="EJ1066" s="8"/>
      <c r="EK1066" s="4"/>
      <c r="EL1066" s="8"/>
      <c r="EM1066" s="7"/>
      <c r="EN1066" s="7"/>
      <c r="EO1066" s="2" t="s">
        <v>239</v>
      </c>
      <c r="EP1066" s="2" t="s">
        <v>223</v>
      </c>
      <c r="EQ1066" s="2" t="s">
        <v>2722</v>
      </c>
      <c r="ER1066" s="2" t="s">
        <v>226</v>
      </c>
      <c r="ES1066" s="2" t="s">
        <v>238</v>
      </c>
      <c r="ET1066" s="2" t="s">
        <v>226</v>
      </c>
      <c r="EU1066" s="4"/>
      <c r="EV1066" s="8"/>
      <c r="EW1066" s="4"/>
      <c r="EX1066" s="8"/>
      <c r="EY1066" s="7"/>
      <c r="EZ1066" s="7"/>
      <c r="FA1066" s="2" t="s">
        <v>239</v>
      </c>
      <c r="FB1066" s="2" t="s">
        <v>223</v>
      </c>
      <c r="FC1066" s="2" t="s">
        <v>2804</v>
      </c>
      <c r="FD1066" s="2" t="s">
        <v>226</v>
      </c>
      <c r="FE1066" s="2" t="s">
        <v>238</v>
      </c>
      <c r="FF1066" s="2" t="s">
        <v>226</v>
      </c>
      <c r="FG1066" s="4"/>
      <c r="FH1066" s="8"/>
      <c r="FI1066" s="4"/>
      <c r="FJ1066" s="8"/>
      <c r="FK1066" s="7"/>
      <c r="FL1066" s="7"/>
      <c r="FM1066" s="2" t="s">
        <v>239</v>
      </c>
      <c r="FN1066" s="2" t="s">
        <v>223</v>
      </c>
      <c r="FO1066" s="2" t="s">
        <v>2804</v>
      </c>
      <c r="FP1066" s="2" t="s">
        <v>226</v>
      </c>
      <c r="FQ1066" s="2" t="s">
        <v>238</v>
      </c>
      <c r="FR1066" s="2" t="s">
        <v>226</v>
      </c>
      <c r="FS1066" s="4"/>
      <c r="FT1066" s="8"/>
      <c r="FU1066" s="4"/>
      <c r="FV1066" s="8"/>
      <c r="FW1066" s="7"/>
      <c r="FX1066" s="7"/>
      <c r="FY1066" s="2" t="s">
        <v>239</v>
      </c>
      <c r="FZ1066" s="2" t="s">
        <v>223</v>
      </c>
      <c r="GA1066" s="2" t="s">
        <v>2804</v>
      </c>
      <c r="GB1066" s="2" t="s">
        <v>226</v>
      </c>
      <c r="GC1066" s="2" t="s">
        <v>238</v>
      </c>
      <c r="GD1066" s="2" t="s">
        <v>226</v>
      </c>
      <c r="GE1066" s="4"/>
      <c r="GF1066" s="8"/>
      <c r="GG1066" s="4"/>
      <c r="GH1066" s="8"/>
      <c r="GI1066" s="7"/>
      <c r="GJ1066" s="7"/>
      <c r="GK1066" s="2" t="s">
        <v>252</v>
      </c>
      <c r="GL1066" s="2" t="s">
        <v>223</v>
      </c>
      <c r="GM1066" s="2" t="s">
        <v>226</v>
      </c>
      <c r="GN1066" s="2" t="s">
        <v>226</v>
      </c>
      <c r="GO1066" s="2" t="s">
        <v>238</v>
      </c>
      <c r="GP1066" s="2" t="s">
        <v>226</v>
      </c>
      <c r="GQ1066" s="4"/>
      <c r="GR1066" s="8"/>
      <c r="GS1066" s="4"/>
      <c r="GT1066" s="8"/>
      <c r="GU1066" s="7"/>
      <c r="GV1066" s="7"/>
      <c r="GW1066" s="2" t="s">
        <v>239</v>
      </c>
      <c r="GX1066" s="2" t="s">
        <v>223</v>
      </c>
      <c r="GY1066" s="2" t="s">
        <v>1314</v>
      </c>
      <c r="GZ1066" s="2" t="s">
        <v>226</v>
      </c>
      <c r="HA1066" s="2" t="s">
        <v>238</v>
      </c>
      <c r="HB1066" s="2" t="s">
        <v>226</v>
      </c>
      <c r="HC1066" s="4"/>
      <c r="HD1066" s="8"/>
      <c r="HE1066" s="4"/>
      <c r="HF1066" s="8"/>
      <c r="HG1066" s="7"/>
      <c r="HH1066" s="7"/>
      <c r="HI1066" s="2" t="s">
        <v>236</v>
      </c>
      <c r="HJ1066" s="2" t="s">
        <v>223</v>
      </c>
      <c r="HK1066" s="2" t="s">
        <v>226</v>
      </c>
      <c r="HL1066" s="2" t="s">
        <v>226</v>
      </c>
      <c r="HM1066" s="2" t="s">
        <v>238</v>
      </c>
      <c r="HN1066" s="2" t="s">
        <v>226</v>
      </c>
      <c r="HO1066" s="4"/>
      <c r="HP1066" s="8"/>
      <c r="HQ1066" s="4"/>
      <c r="HR1066" s="8"/>
      <c r="HS1066" s="7"/>
      <c r="HT1066" s="7"/>
      <c r="HU1066" s="2" t="s">
        <v>236</v>
      </c>
      <c r="HV1066" s="2" t="s">
        <v>223</v>
      </c>
      <c r="HW1066" s="2" t="s">
        <v>226</v>
      </c>
      <c r="HX1066" s="2" t="s">
        <v>226</v>
      </c>
      <c r="HY1066" s="2" t="s">
        <v>238</v>
      </c>
      <c r="HZ1066" s="2" t="s">
        <v>226</v>
      </c>
      <c r="IA1066" s="4"/>
      <c r="IB1066" s="8"/>
      <c r="IC1066" s="4"/>
      <c r="ID1066" s="8"/>
      <c r="IE1066" s="7"/>
      <c r="IF1066" s="7"/>
      <c r="IG1066" s="2" t="s">
        <v>252</v>
      </c>
      <c r="IH1066" s="2" t="s">
        <v>223</v>
      </c>
      <c r="II1066" s="2" t="s">
        <v>226</v>
      </c>
      <c r="IJ1066" s="2" t="s">
        <v>226</v>
      </c>
      <c r="IK1066" s="2" t="s">
        <v>238</v>
      </c>
      <c r="IL1066" s="2" t="s">
        <v>226</v>
      </c>
      <c r="IM1066" s="4"/>
      <c r="IN1066" s="8"/>
      <c r="IO1066" s="4"/>
      <c r="IP1066" s="8"/>
      <c r="IQ1066" s="7"/>
      <c r="IR1066" s="7"/>
      <c r="IS1066" s="2" t="s">
        <v>448</v>
      </c>
      <c r="IT1066" s="2" t="s">
        <v>223</v>
      </c>
      <c r="IU1066" s="2" t="s">
        <v>226</v>
      </c>
      <c r="IV1066" s="2" t="s">
        <v>226</v>
      </c>
      <c r="IW1066" s="2" t="s">
        <v>238</v>
      </c>
      <c r="IX1066" s="2" t="s">
        <v>226</v>
      </c>
      <c r="IY1066" s="4"/>
      <c r="IZ1066" s="8"/>
      <c r="JA1066" s="4"/>
      <c r="JB1066" s="8"/>
      <c r="JC1066" s="7"/>
      <c r="JD1066" s="7"/>
      <c r="JE1066" s="2" t="s">
        <v>949</v>
      </c>
      <c r="JF1066" s="2" t="s">
        <v>223</v>
      </c>
      <c r="JG1066" s="2" t="s">
        <v>226</v>
      </c>
      <c r="JH1066" s="2" t="s">
        <v>226</v>
      </c>
      <c r="JI1066" s="2" t="s">
        <v>238</v>
      </c>
      <c r="JJ1066" s="2" t="s">
        <v>226</v>
      </c>
      <c r="JK1066" s="4"/>
      <c r="JL1066" s="8"/>
      <c r="JM1066" s="4"/>
      <c r="JN1066" s="8"/>
      <c r="JO1066" s="7"/>
      <c r="JP1066" s="7"/>
      <c r="JQ1066" s="2" t="s">
        <v>252</v>
      </c>
      <c r="JR1066" s="2" t="s">
        <v>223</v>
      </c>
      <c r="JS1066" s="2" t="s">
        <v>226</v>
      </c>
      <c r="JT1066" s="2" t="s">
        <v>226</v>
      </c>
      <c r="JU1066" s="2" t="s">
        <v>238</v>
      </c>
      <c r="JV1066" s="2" t="s">
        <v>226</v>
      </c>
      <c r="JW1066" s="4"/>
      <c r="JX1066" s="8"/>
      <c r="JY1066" s="4"/>
      <c r="JZ1066" s="8"/>
      <c r="KA1066" s="7"/>
      <c r="KB1066" s="7"/>
      <c r="KC1066" s="2" t="s">
        <v>236</v>
      </c>
      <c r="KD1066" s="2" t="s">
        <v>223</v>
      </c>
      <c r="KE1066" s="2" t="s">
        <v>226</v>
      </c>
      <c r="KF1066" s="2" t="s">
        <v>226</v>
      </c>
      <c r="KG1066" s="2" t="s">
        <v>238</v>
      </c>
      <c r="KH1066" s="2" t="s">
        <v>226</v>
      </c>
      <c r="KI1066" s="4"/>
      <c r="KJ1066" s="8"/>
      <c r="KK1066" s="4"/>
      <c r="KL1066" s="8"/>
      <c r="KM1066" s="7"/>
      <c r="KN1066" s="7"/>
      <c r="KO1066" s="2" t="s">
        <v>252</v>
      </c>
      <c r="KP1066" s="2" t="s">
        <v>223</v>
      </c>
      <c r="KQ1066" s="2" t="s">
        <v>226</v>
      </c>
      <c r="KR1066" s="2" t="s">
        <v>226</v>
      </c>
      <c r="KS1066" s="2" t="s">
        <v>238</v>
      </c>
      <c r="KT1066" s="2" t="s">
        <v>226</v>
      </c>
      <c r="KU1066" s="4"/>
      <c r="KV1066" s="8"/>
      <c r="KW1066" s="4"/>
      <c r="KX1066" s="8"/>
      <c r="KY1066" s="7"/>
      <c r="KZ1066" s="7"/>
      <c r="LA1066" s="2" t="s">
        <v>252</v>
      </c>
      <c r="LB1066" s="2" t="s">
        <v>223</v>
      </c>
      <c r="LC1066" s="2" t="s">
        <v>226</v>
      </c>
      <c r="LD1066" s="2" t="s">
        <v>226</v>
      </c>
      <c r="LE1066" s="2" t="s">
        <v>238</v>
      </c>
      <c r="LF1066" s="2" t="s">
        <v>226</v>
      </c>
      <c r="LG1066" s="4"/>
      <c r="LH1066" s="8"/>
      <c r="LI1066" s="4"/>
      <c r="LJ1066" s="8"/>
      <c r="LK1066" s="7"/>
      <c r="LL1066" s="7"/>
      <c r="LM1066" s="2" t="s">
        <v>252</v>
      </c>
      <c r="LN1066" s="2" t="s">
        <v>223</v>
      </c>
      <c r="LO1066" s="2" t="s">
        <v>226</v>
      </c>
      <c r="LP1066" s="2" t="s">
        <v>226</v>
      </c>
      <c r="LQ1066" s="2" t="s">
        <v>238</v>
      </c>
      <c r="LR1066" s="2" t="s">
        <v>226</v>
      </c>
      <c r="LS1066" s="4"/>
      <c r="LT1066" s="8"/>
      <c r="LU1066" s="4"/>
      <c r="LV1066" s="8"/>
      <c r="LW1066" s="7"/>
      <c r="LX1066" s="7"/>
      <c r="LY1066" s="2" t="s">
        <v>252</v>
      </c>
      <c r="LZ1066" s="2" t="s">
        <v>223</v>
      </c>
      <c r="MA1066" s="2" t="s">
        <v>226</v>
      </c>
      <c r="MB1066" s="2" t="s">
        <v>226</v>
      </c>
      <c r="MC1066" s="2" t="s">
        <v>238</v>
      </c>
      <c r="MD1066" s="2" t="s">
        <v>226</v>
      </c>
      <c r="ME1066" s="4"/>
      <c r="MF1066" s="8"/>
      <c r="MG1066" s="4"/>
      <c r="MH1066" s="8"/>
      <c r="MI1066" s="7"/>
      <c r="MJ1066" s="7"/>
      <c r="MK1066" s="2" t="s">
        <v>252</v>
      </c>
      <c r="ML1066" s="2" t="s">
        <v>223</v>
      </c>
      <c r="MM1066" s="2" t="s">
        <v>226</v>
      </c>
      <c r="MN1066" s="2" t="s">
        <v>226</v>
      </c>
      <c r="MO1066" s="2" t="s">
        <v>238</v>
      </c>
      <c r="MP1066" s="2" t="s">
        <v>226</v>
      </c>
      <c r="MQ1066" s="4"/>
      <c r="MR1066" s="8"/>
      <c r="MS1066" s="4"/>
      <c r="MT1066" s="8"/>
      <c r="MU1066" s="7"/>
      <c r="MV1066" s="7"/>
      <c r="MW1066" s="2" t="s">
        <v>236</v>
      </c>
      <c r="MX1066" s="2" t="s">
        <v>223</v>
      </c>
      <c r="MY1066" s="2" t="s">
        <v>226</v>
      </c>
      <c r="MZ1066" s="2" t="s">
        <v>226</v>
      </c>
      <c r="NA1066" s="2" t="s">
        <v>238</v>
      </c>
      <c r="NB1066" s="2" t="s">
        <v>226</v>
      </c>
      <c r="NC1066" s="4"/>
      <c r="ND1066" s="8"/>
      <c r="NE1066" s="4"/>
      <c r="NF1066" s="8"/>
      <c r="NG1066" s="7"/>
      <c r="NH1066" s="7"/>
      <c r="NI1066" s="2" t="s">
        <v>226</v>
      </c>
      <c r="NJ1066" s="2" t="s">
        <v>226</v>
      </c>
      <c r="NK1066" s="2" t="s">
        <v>226</v>
      </c>
      <c r="NL1066" s="2" t="s">
        <v>226</v>
      </c>
      <c r="NM1066" s="2" t="s">
        <v>226</v>
      </c>
      <c r="NN1066" s="2" t="s">
        <v>226</v>
      </c>
      <c r="NO1066" s="4"/>
      <c r="NP1066" s="8"/>
      <c r="NQ1066" s="4"/>
      <c r="NR1066" s="8"/>
      <c r="NS1066" s="7"/>
      <c r="NT1066" s="7"/>
      <c r="NU1066" s="2" t="s">
        <v>949</v>
      </c>
      <c r="NV1066" s="2" t="s">
        <v>223</v>
      </c>
      <c r="NW1066" s="2" t="s">
        <v>226</v>
      </c>
      <c r="NX1066" s="2" t="s">
        <v>226</v>
      </c>
      <c r="NY1066" s="2" t="s">
        <v>238</v>
      </c>
      <c r="NZ1066" s="2" t="s">
        <v>226</v>
      </c>
      <c r="OA1066" s="4"/>
      <c r="OB1066" s="8"/>
      <c r="OC1066" s="4"/>
      <c r="OD1066" s="8"/>
      <c r="OE1066" s="7"/>
      <c r="OF1066" s="7"/>
      <c r="OG1066" s="2" t="s">
        <v>252</v>
      </c>
      <c r="OH1066" s="2" t="s">
        <v>223</v>
      </c>
      <c r="OI1066" s="2" t="s">
        <v>226</v>
      </c>
      <c r="OJ1066" s="2" t="s">
        <v>226</v>
      </c>
      <c r="OK1066" s="2" t="s">
        <v>238</v>
      </c>
      <c r="OL1066" s="2" t="s">
        <v>226</v>
      </c>
      <c r="OM1066" s="4"/>
      <c r="ON1066" s="8"/>
      <c r="OO1066" s="4"/>
      <c r="OP1066" s="8"/>
      <c r="OQ1066" s="7"/>
      <c r="OR1066" s="7"/>
      <c r="OS1066" s="2" t="s">
        <v>252</v>
      </c>
      <c r="OT1066" s="2" t="s">
        <v>223</v>
      </c>
      <c r="OU1066" s="2" t="s">
        <v>226</v>
      </c>
      <c r="OV1066" s="2" t="s">
        <v>226</v>
      </c>
      <c r="OW1066" s="2" t="s">
        <v>238</v>
      </c>
      <c r="OX1066" s="2" t="s">
        <v>226</v>
      </c>
      <c r="OY1066" s="4"/>
      <c r="OZ1066" s="8"/>
      <c r="PA1066" s="4"/>
      <c r="PB1066" s="8"/>
      <c r="PC1066" s="7"/>
      <c r="PD1066" s="7"/>
      <c r="PE1066" s="2" t="s">
        <v>252</v>
      </c>
      <c r="PF1066" s="2" t="s">
        <v>223</v>
      </c>
      <c r="PG1066" s="2" t="s">
        <v>226</v>
      </c>
      <c r="PH1066" s="2" t="s">
        <v>226</v>
      </c>
      <c r="PI1066" s="2" t="s">
        <v>238</v>
      </c>
      <c r="PJ1066" s="2" t="s">
        <v>226</v>
      </c>
      <c r="PK1066" s="4"/>
      <c r="PL1066" s="8"/>
      <c r="PM1066" s="4"/>
      <c r="PN1066" s="8"/>
      <c r="PO1066" s="7"/>
      <c r="PP1066" s="7"/>
      <c r="PQ1066" s="2" t="s">
        <v>226</v>
      </c>
      <c r="PR1066" s="2" t="s">
        <v>226</v>
      </c>
      <c r="PS1066" s="2" t="s">
        <v>226</v>
      </c>
      <c r="PT1066" s="2" t="s">
        <v>226</v>
      </c>
      <c r="PU1066" s="2" t="s">
        <v>226</v>
      </c>
      <c r="PV1066" s="2" t="s">
        <v>226</v>
      </c>
      <c r="PW1066" s="4"/>
      <c r="PX1066" s="8"/>
      <c r="PY1066" s="4"/>
      <c r="PZ1066" s="8"/>
      <c r="QA1066" s="7"/>
      <c r="QB1066" s="7"/>
      <c r="QC1066" s="2" t="s">
        <v>226</v>
      </c>
      <c r="QD1066" s="2" t="s">
        <v>226</v>
      </c>
      <c r="QE1066" s="2" t="s">
        <v>226</v>
      </c>
      <c r="QF1066" s="2" t="s">
        <v>226</v>
      </c>
      <c r="QG1066" s="2" t="s">
        <v>226</v>
      </c>
      <c r="QH1066" s="2" t="s">
        <v>226</v>
      </c>
      <c r="QI1066" s="4"/>
      <c r="QJ1066" s="8"/>
      <c r="QK1066" s="4"/>
      <c r="QL1066" s="8"/>
      <c r="QM1066" s="7"/>
      <c r="QN1066" s="7"/>
      <c r="QO1066" s="2" t="s">
        <v>252</v>
      </c>
      <c r="QP1066" s="2" t="s">
        <v>223</v>
      </c>
      <c r="QQ1066" s="2" t="s">
        <v>226</v>
      </c>
      <c r="QR1066" s="2" t="s">
        <v>226</v>
      </c>
      <c r="QS1066" s="2" t="s">
        <v>238</v>
      </c>
      <c r="QT1066" s="2" t="s">
        <v>226</v>
      </c>
      <c r="QU1066" s="4"/>
      <c r="QV1066" s="8"/>
      <c r="QW1066" s="4"/>
      <c r="QX1066" s="8"/>
      <c r="QY1066" s="7"/>
      <c r="QZ1066" s="7"/>
      <c r="RA1066" s="2" t="s">
        <v>266</v>
      </c>
      <c r="RB1066" s="2" t="s">
        <v>223</v>
      </c>
      <c r="RC1066" s="2" t="s">
        <v>226</v>
      </c>
      <c r="RD1066" s="2" t="s">
        <v>226</v>
      </c>
      <c r="RE1066" s="2" t="s">
        <v>238</v>
      </c>
      <c r="RF1066" s="2" t="s">
        <v>226</v>
      </c>
      <c r="RG1066" s="4"/>
      <c r="RH1066" s="8"/>
      <c r="RI1066" s="4"/>
      <c r="RJ1066" s="8"/>
      <c r="RK1066" s="7"/>
      <c r="RL1066" s="7"/>
      <c r="RM1066" s="2" t="s">
        <v>252</v>
      </c>
      <c r="RN1066" s="2" t="s">
        <v>223</v>
      </c>
      <c r="RO1066" s="2" t="s">
        <v>226</v>
      </c>
      <c r="RP1066" s="2" t="s">
        <v>226</v>
      </c>
      <c r="RQ1066" s="2" t="s">
        <v>238</v>
      </c>
      <c r="RR1066" s="2" t="s">
        <v>226</v>
      </c>
      <c r="RS1066" s="4"/>
      <c r="RT1066" s="8"/>
      <c r="RU1066" s="4"/>
      <c r="RV1066" s="8"/>
      <c r="RW1066" s="7"/>
      <c r="RX1066" s="7"/>
      <c r="RY1066" s="2" t="s">
        <v>226</v>
      </c>
      <c r="RZ1066" s="2" t="s">
        <v>226</v>
      </c>
      <c r="SA1066" s="2" t="s">
        <v>226</v>
      </c>
      <c r="SB1066" s="2" t="s">
        <v>226</v>
      </c>
      <c r="SC1066" s="2" t="s">
        <v>226</v>
      </c>
      <c r="SD1066" s="2" t="s">
        <v>226</v>
      </c>
      <c r="SE1066" s="4">
        <v>120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>
        <v>150</v>
      </c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  <c r="VO1066" s="4"/>
      <c r="VP1066" s="4"/>
      <c r="VQ1066" s="4"/>
    </row>
    <row r="1067">
      <c r="A1067" s="2" t="s">
        <v>5980</v>
      </c>
      <c r="B1067" s="2" t="s">
        <v>577</v>
      </c>
      <c r="C1067" s="2" t="s">
        <v>5819</v>
      </c>
      <c r="D1067" s="2" t="s">
        <v>215</v>
      </c>
      <c r="E1067" s="2" t="s">
        <v>363</v>
      </c>
      <c r="F1067" s="2" t="s">
        <v>3039</v>
      </c>
      <c r="G1067" s="2" t="s">
        <v>5975</v>
      </c>
      <c r="H1067" s="2" t="s">
        <v>3145</v>
      </c>
      <c r="I1067" s="2" t="s">
        <v>5976</v>
      </c>
      <c r="J1067" s="2" t="s">
        <v>221</v>
      </c>
      <c r="K1067" s="2" t="s">
        <v>5977</v>
      </c>
      <c r="L1067" s="3">
        <v>30.95</v>
      </c>
      <c r="M1067" s="3">
        <v>32.5</v>
      </c>
      <c r="N1067" s="3">
        <v>64.99</v>
      </c>
      <c r="O1067" s="2" t="s">
        <v>223</v>
      </c>
      <c r="P1067" s="2" t="s">
        <v>2226</v>
      </c>
      <c r="Q1067" s="2" t="s">
        <v>225</v>
      </c>
      <c r="R1067" s="2" t="s">
        <v>226</v>
      </c>
      <c r="S1067" s="2" t="s">
        <v>5978</v>
      </c>
      <c r="T1067" s="2" t="s">
        <v>2721</v>
      </c>
      <c r="U1067" s="2" t="s">
        <v>489</v>
      </c>
      <c r="V1067" s="2" t="s">
        <v>2429</v>
      </c>
      <c r="W1067" s="2" t="s">
        <v>231</v>
      </c>
      <c r="X1067" s="2" t="s">
        <v>226</v>
      </c>
      <c r="Y1067" s="2" t="s">
        <v>5481</v>
      </c>
      <c r="Z1067" s="4">
        <v>120</v>
      </c>
      <c r="AA1067" s="4">
        <f>=ROUNDDOWN({0},0)</f>
      </c>
      <c r="AB1067" s="5"/>
      <c r="AC1067" s="2" t="s">
        <v>5979</v>
      </c>
      <c r="AD1067" s="4">
        <v>140</v>
      </c>
      <c r="AE1067" s="4">
        <v>140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226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226</v>
      </c>
      <c r="AW1067" s="8" t="s">
        <v>226</v>
      </c>
      <c r="AX1067" s="4" t="s">
        <v>226</v>
      </c>
      <c r="AY1067" s="8" t="s">
        <v>226</v>
      </c>
      <c r="AZ1067" s="7" t="s">
        <v>226</v>
      </c>
      <c r="BA1067" s="7" t="s">
        <v>226</v>
      </c>
      <c r="BB1067" s="7"/>
      <c r="BC1067" s="4" t="s">
        <v>226</v>
      </c>
      <c r="BD1067" s="8" t="s">
        <v>226</v>
      </c>
      <c r="BE1067" s="4" t="s">
        <v>226</v>
      </c>
      <c r="BF1067" s="8" t="s">
        <v>226</v>
      </c>
      <c r="BG1067" s="7" t="s">
        <v>226</v>
      </c>
      <c r="BH1067" s="7" t="s">
        <v>226</v>
      </c>
      <c r="BI1067" s="7"/>
      <c r="BJ1067" s="4"/>
      <c r="BK1067" s="8"/>
      <c r="BL1067" s="2" t="s">
        <v>226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949</v>
      </c>
      <c r="BV1067" s="2" t="s">
        <v>223</v>
      </c>
      <c r="BW1067" s="2" t="s">
        <v>226</v>
      </c>
      <c r="BX1067" s="2" t="s">
        <v>226</v>
      </c>
      <c r="BY1067" s="2" t="s">
        <v>238</v>
      </c>
      <c r="BZ1067" s="2" t="s">
        <v>226</v>
      </c>
      <c r="CA1067" s="4"/>
      <c r="CB1067" s="8"/>
      <c r="CC1067" s="4"/>
      <c r="CD1067" s="8"/>
      <c r="CE1067" s="7"/>
      <c r="CF1067" s="7"/>
      <c r="CG1067" s="2" t="s">
        <v>239</v>
      </c>
      <c r="CH1067" s="2" t="s">
        <v>223</v>
      </c>
      <c r="CI1067" s="2" t="s">
        <v>260</v>
      </c>
      <c r="CJ1067" s="2" t="s">
        <v>226</v>
      </c>
      <c r="CK1067" s="2" t="s">
        <v>238</v>
      </c>
      <c r="CL1067" s="2" t="s">
        <v>226</v>
      </c>
      <c r="CM1067" s="4"/>
      <c r="CN1067" s="8"/>
      <c r="CO1067" s="4"/>
      <c r="CP1067" s="8"/>
      <c r="CQ1067" s="7"/>
      <c r="CR1067" s="7"/>
      <c r="CS1067" s="2" t="s">
        <v>239</v>
      </c>
      <c r="CT1067" s="2" t="s">
        <v>223</v>
      </c>
      <c r="CU1067" s="2" t="s">
        <v>1241</v>
      </c>
      <c r="CV1067" s="2" t="s">
        <v>226</v>
      </c>
      <c r="CW1067" s="2" t="s">
        <v>238</v>
      </c>
      <c r="CX1067" s="2" t="s">
        <v>226</v>
      </c>
      <c r="CY1067" s="4"/>
      <c r="CZ1067" s="8"/>
      <c r="DA1067" s="4"/>
      <c r="DB1067" s="8"/>
      <c r="DC1067" s="7"/>
      <c r="DD1067" s="7"/>
      <c r="DE1067" s="2" t="s">
        <v>236</v>
      </c>
      <c r="DF1067" s="2" t="s">
        <v>223</v>
      </c>
      <c r="DG1067" s="2" t="s">
        <v>226</v>
      </c>
      <c r="DH1067" s="2" t="s">
        <v>226</v>
      </c>
      <c r="DI1067" s="2" t="s">
        <v>238</v>
      </c>
      <c r="DJ1067" s="2" t="s">
        <v>226</v>
      </c>
      <c r="DK1067" s="4"/>
      <c r="DL1067" s="8"/>
      <c r="DM1067" s="4"/>
      <c r="DN1067" s="8"/>
      <c r="DO1067" s="7"/>
      <c r="DP1067" s="7"/>
      <c r="DQ1067" s="2" t="s">
        <v>239</v>
      </c>
      <c r="DR1067" s="2" t="s">
        <v>223</v>
      </c>
      <c r="DS1067" s="2" t="s">
        <v>1311</v>
      </c>
      <c r="DT1067" s="2" t="s">
        <v>226</v>
      </c>
      <c r="DU1067" s="2" t="s">
        <v>238</v>
      </c>
      <c r="DV1067" s="2" t="s">
        <v>226</v>
      </c>
      <c r="DW1067" s="4"/>
      <c r="DX1067" s="8"/>
      <c r="DY1067" s="4"/>
      <c r="DZ1067" s="8"/>
      <c r="EA1067" s="7"/>
      <c r="EB1067" s="7"/>
      <c r="EC1067" s="2" t="s">
        <v>667</v>
      </c>
      <c r="ED1067" s="2" t="s">
        <v>223</v>
      </c>
      <c r="EE1067" s="2" t="s">
        <v>226</v>
      </c>
      <c r="EF1067" s="2" t="s">
        <v>226</v>
      </c>
      <c r="EG1067" s="2" t="s">
        <v>238</v>
      </c>
      <c r="EH1067" s="2" t="s">
        <v>226</v>
      </c>
      <c r="EI1067" s="4"/>
      <c r="EJ1067" s="8"/>
      <c r="EK1067" s="4"/>
      <c r="EL1067" s="8"/>
      <c r="EM1067" s="7"/>
      <c r="EN1067" s="7"/>
      <c r="EO1067" s="2" t="s">
        <v>239</v>
      </c>
      <c r="EP1067" s="2" t="s">
        <v>223</v>
      </c>
      <c r="EQ1067" s="2" t="s">
        <v>2722</v>
      </c>
      <c r="ER1067" s="2" t="s">
        <v>226</v>
      </c>
      <c r="ES1067" s="2" t="s">
        <v>238</v>
      </c>
      <c r="ET1067" s="2" t="s">
        <v>226</v>
      </c>
      <c r="EU1067" s="4"/>
      <c r="EV1067" s="8"/>
      <c r="EW1067" s="4"/>
      <c r="EX1067" s="8"/>
      <c r="EY1067" s="7"/>
      <c r="EZ1067" s="7"/>
      <c r="FA1067" s="2" t="s">
        <v>239</v>
      </c>
      <c r="FB1067" s="2" t="s">
        <v>223</v>
      </c>
      <c r="FC1067" s="2" t="s">
        <v>2804</v>
      </c>
      <c r="FD1067" s="2" t="s">
        <v>226</v>
      </c>
      <c r="FE1067" s="2" t="s">
        <v>238</v>
      </c>
      <c r="FF1067" s="2" t="s">
        <v>226</v>
      </c>
      <c r="FG1067" s="4"/>
      <c r="FH1067" s="8"/>
      <c r="FI1067" s="4"/>
      <c r="FJ1067" s="8"/>
      <c r="FK1067" s="7"/>
      <c r="FL1067" s="7"/>
      <c r="FM1067" s="2" t="s">
        <v>239</v>
      </c>
      <c r="FN1067" s="2" t="s">
        <v>223</v>
      </c>
      <c r="FO1067" s="2" t="s">
        <v>2804</v>
      </c>
      <c r="FP1067" s="2" t="s">
        <v>226</v>
      </c>
      <c r="FQ1067" s="2" t="s">
        <v>238</v>
      </c>
      <c r="FR1067" s="2" t="s">
        <v>226</v>
      </c>
      <c r="FS1067" s="4"/>
      <c r="FT1067" s="8"/>
      <c r="FU1067" s="4"/>
      <c r="FV1067" s="8"/>
      <c r="FW1067" s="7"/>
      <c r="FX1067" s="7"/>
      <c r="FY1067" s="2" t="s">
        <v>239</v>
      </c>
      <c r="FZ1067" s="2" t="s">
        <v>223</v>
      </c>
      <c r="GA1067" s="2" t="s">
        <v>2804</v>
      </c>
      <c r="GB1067" s="2" t="s">
        <v>226</v>
      </c>
      <c r="GC1067" s="2" t="s">
        <v>238</v>
      </c>
      <c r="GD1067" s="2" t="s">
        <v>226</v>
      </c>
      <c r="GE1067" s="4"/>
      <c r="GF1067" s="8"/>
      <c r="GG1067" s="4"/>
      <c r="GH1067" s="8"/>
      <c r="GI1067" s="7"/>
      <c r="GJ1067" s="7"/>
      <c r="GK1067" s="2" t="s">
        <v>252</v>
      </c>
      <c r="GL1067" s="2" t="s">
        <v>223</v>
      </c>
      <c r="GM1067" s="2" t="s">
        <v>226</v>
      </c>
      <c r="GN1067" s="2" t="s">
        <v>226</v>
      </c>
      <c r="GO1067" s="2" t="s">
        <v>238</v>
      </c>
      <c r="GP1067" s="2" t="s">
        <v>226</v>
      </c>
      <c r="GQ1067" s="4"/>
      <c r="GR1067" s="8"/>
      <c r="GS1067" s="4"/>
      <c r="GT1067" s="8"/>
      <c r="GU1067" s="7"/>
      <c r="GV1067" s="7"/>
      <c r="GW1067" s="2" t="s">
        <v>239</v>
      </c>
      <c r="GX1067" s="2" t="s">
        <v>223</v>
      </c>
      <c r="GY1067" s="2" t="s">
        <v>1314</v>
      </c>
      <c r="GZ1067" s="2" t="s">
        <v>226</v>
      </c>
      <c r="HA1067" s="2" t="s">
        <v>238</v>
      </c>
      <c r="HB1067" s="2" t="s">
        <v>226</v>
      </c>
      <c r="HC1067" s="4"/>
      <c r="HD1067" s="8"/>
      <c r="HE1067" s="4"/>
      <c r="HF1067" s="8"/>
      <c r="HG1067" s="7"/>
      <c r="HH1067" s="7"/>
      <c r="HI1067" s="2" t="s">
        <v>236</v>
      </c>
      <c r="HJ1067" s="2" t="s">
        <v>223</v>
      </c>
      <c r="HK1067" s="2" t="s">
        <v>226</v>
      </c>
      <c r="HL1067" s="2" t="s">
        <v>226</v>
      </c>
      <c r="HM1067" s="2" t="s">
        <v>238</v>
      </c>
      <c r="HN1067" s="2" t="s">
        <v>226</v>
      </c>
      <c r="HO1067" s="4"/>
      <c r="HP1067" s="8"/>
      <c r="HQ1067" s="4"/>
      <c r="HR1067" s="8"/>
      <c r="HS1067" s="7"/>
      <c r="HT1067" s="7"/>
      <c r="HU1067" s="2" t="s">
        <v>236</v>
      </c>
      <c r="HV1067" s="2" t="s">
        <v>223</v>
      </c>
      <c r="HW1067" s="2" t="s">
        <v>226</v>
      </c>
      <c r="HX1067" s="2" t="s">
        <v>226</v>
      </c>
      <c r="HY1067" s="2" t="s">
        <v>238</v>
      </c>
      <c r="HZ1067" s="2" t="s">
        <v>226</v>
      </c>
      <c r="IA1067" s="4"/>
      <c r="IB1067" s="8"/>
      <c r="IC1067" s="4"/>
      <c r="ID1067" s="8"/>
      <c r="IE1067" s="7"/>
      <c r="IF1067" s="7"/>
      <c r="IG1067" s="2" t="s">
        <v>252</v>
      </c>
      <c r="IH1067" s="2" t="s">
        <v>223</v>
      </c>
      <c r="II1067" s="2" t="s">
        <v>226</v>
      </c>
      <c r="IJ1067" s="2" t="s">
        <v>226</v>
      </c>
      <c r="IK1067" s="2" t="s">
        <v>238</v>
      </c>
      <c r="IL1067" s="2" t="s">
        <v>226</v>
      </c>
      <c r="IM1067" s="4"/>
      <c r="IN1067" s="8"/>
      <c r="IO1067" s="4"/>
      <c r="IP1067" s="8"/>
      <c r="IQ1067" s="7"/>
      <c r="IR1067" s="7"/>
      <c r="IS1067" s="2" t="s">
        <v>448</v>
      </c>
      <c r="IT1067" s="2" t="s">
        <v>223</v>
      </c>
      <c r="IU1067" s="2" t="s">
        <v>226</v>
      </c>
      <c r="IV1067" s="2" t="s">
        <v>226</v>
      </c>
      <c r="IW1067" s="2" t="s">
        <v>238</v>
      </c>
      <c r="IX1067" s="2" t="s">
        <v>226</v>
      </c>
      <c r="IY1067" s="4"/>
      <c r="IZ1067" s="8"/>
      <c r="JA1067" s="4"/>
      <c r="JB1067" s="8"/>
      <c r="JC1067" s="7"/>
      <c r="JD1067" s="7"/>
      <c r="JE1067" s="2" t="s">
        <v>949</v>
      </c>
      <c r="JF1067" s="2" t="s">
        <v>223</v>
      </c>
      <c r="JG1067" s="2" t="s">
        <v>226</v>
      </c>
      <c r="JH1067" s="2" t="s">
        <v>226</v>
      </c>
      <c r="JI1067" s="2" t="s">
        <v>238</v>
      </c>
      <c r="JJ1067" s="2" t="s">
        <v>226</v>
      </c>
      <c r="JK1067" s="4"/>
      <c r="JL1067" s="8"/>
      <c r="JM1067" s="4"/>
      <c r="JN1067" s="8"/>
      <c r="JO1067" s="7"/>
      <c r="JP1067" s="7"/>
      <c r="JQ1067" s="2" t="s">
        <v>252</v>
      </c>
      <c r="JR1067" s="2" t="s">
        <v>223</v>
      </c>
      <c r="JS1067" s="2" t="s">
        <v>226</v>
      </c>
      <c r="JT1067" s="2" t="s">
        <v>226</v>
      </c>
      <c r="JU1067" s="2" t="s">
        <v>238</v>
      </c>
      <c r="JV1067" s="2" t="s">
        <v>226</v>
      </c>
      <c r="JW1067" s="4"/>
      <c r="JX1067" s="8"/>
      <c r="JY1067" s="4"/>
      <c r="JZ1067" s="8"/>
      <c r="KA1067" s="7"/>
      <c r="KB1067" s="7"/>
      <c r="KC1067" s="2" t="s">
        <v>236</v>
      </c>
      <c r="KD1067" s="2" t="s">
        <v>223</v>
      </c>
      <c r="KE1067" s="2" t="s">
        <v>226</v>
      </c>
      <c r="KF1067" s="2" t="s">
        <v>226</v>
      </c>
      <c r="KG1067" s="2" t="s">
        <v>238</v>
      </c>
      <c r="KH1067" s="2" t="s">
        <v>226</v>
      </c>
      <c r="KI1067" s="4"/>
      <c r="KJ1067" s="8"/>
      <c r="KK1067" s="4"/>
      <c r="KL1067" s="8"/>
      <c r="KM1067" s="7"/>
      <c r="KN1067" s="7"/>
      <c r="KO1067" s="2" t="s">
        <v>252</v>
      </c>
      <c r="KP1067" s="2" t="s">
        <v>223</v>
      </c>
      <c r="KQ1067" s="2" t="s">
        <v>226</v>
      </c>
      <c r="KR1067" s="2" t="s">
        <v>226</v>
      </c>
      <c r="KS1067" s="2" t="s">
        <v>238</v>
      </c>
      <c r="KT1067" s="2" t="s">
        <v>226</v>
      </c>
      <c r="KU1067" s="4"/>
      <c r="KV1067" s="8"/>
      <c r="KW1067" s="4"/>
      <c r="KX1067" s="8"/>
      <c r="KY1067" s="7"/>
      <c r="KZ1067" s="7"/>
      <c r="LA1067" s="2" t="s">
        <v>252</v>
      </c>
      <c r="LB1067" s="2" t="s">
        <v>223</v>
      </c>
      <c r="LC1067" s="2" t="s">
        <v>226</v>
      </c>
      <c r="LD1067" s="2" t="s">
        <v>226</v>
      </c>
      <c r="LE1067" s="2" t="s">
        <v>238</v>
      </c>
      <c r="LF1067" s="2" t="s">
        <v>226</v>
      </c>
      <c r="LG1067" s="4"/>
      <c r="LH1067" s="8"/>
      <c r="LI1067" s="4"/>
      <c r="LJ1067" s="8"/>
      <c r="LK1067" s="7"/>
      <c r="LL1067" s="7"/>
      <c r="LM1067" s="2" t="s">
        <v>252</v>
      </c>
      <c r="LN1067" s="2" t="s">
        <v>223</v>
      </c>
      <c r="LO1067" s="2" t="s">
        <v>226</v>
      </c>
      <c r="LP1067" s="2" t="s">
        <v>226</v>
      </c>
      <c r="LQ1067" s="2" t="s">
        <v>238</v>
      </c>
      <c r="LR1067" s="2" t="s">
        <v>226</v>
      </c>
      <c r="LS1067" s="4"/>
      <c r="LT1067" s="8"/>
      <c r="LU1067" s="4"/>
      <c r="LV1067" s="8"/>
      <c r="LW1067" s="7"/>
      <c r="LX1067" s="7"/>
      <c r="LY1067" s="2" t="s">
        <v>252</v>
      </c>
      <c r="LZ1067" s="2" t="s">
        <v>223</v>
      </c>
      <c r="MA1067" s="2" t="s">
        <v>226</v>
      </c>
      <c r="MB1067" s="2" t="s">
        <v>226</v>
      </c>
      <c r="MC1067" s="2" t="s">
        <v>238</v>
      </c>
      <c r="MD1067" s="2" t="s">
        <v>226</v>
      </c>
      <c r="ME1067" s="4"/>
      <c r="MF1067" s="8"/>
      <c r="MG1067" s="4"/>
      <c r="MH1067" s="8"/>
      <c r="MI1067" s="7"/>
      <c r="MJ1067" s="7"/>
      <c r="MK1067" s="2" t="s">
        <v>252</v>
      </c>
      <c r="ML1067" s="2" t="s">
        <v>223</v>
      </c>
      <c r="MM1067" s="2" t="s">
        <v>226</v>
      </c>
      <c r="MN1067" s="2" t="s">
        <v>226</v>
      </c>
      <c r="MO1067" s="2" t="s">
        <v>238</v>
      </c>
      <c r="MP1067" s="2" t="s">
        <v>226</v>
      </c>
      <c r="MQ1067" s="4"/>
      <c r="MR1067" s="8"/>
      <c r="MS1067" s="4"/>
      <c r="MT1067" s="8"/>
      <c r="MU1067" s="7"/>
      <c r="MV1067" s="7"/>
      <c r="MW1067" s="2" t="s">
        <v>236</v>
      </c>
      <c r="MX1067" s="2" t="s">
        <v>223</v>
      </c>
      <c r="MY1067" s="2" t="s">
        <v>226</v>
      </c>
      <c r="MZ1067" s="2" t="s">
        <v>226</v>
      </c>
      <c r="NA1067" s="2" t="s">
        <v>238</v>
      </c>
      <c r="NB1067" s="2" t="s">
        <v>226</v>
      </c>
      <c r="NC1067" s="4"/>
      <c r="ND1067" s="8"/>
      <c r="NE1067" s="4"/>
      <c r="NF1067" s="8"/>
      <c r="NG1067" s="7"/>
      <c r="NH1067" s="7"/>
      <c r="NI1067" s="2" t="s">
        <v>226</v>
      </c>
      <c r="NJ1067" s="2" t="s">
        <v>226</v>
      </c>
      <c r="NK1067" s="2" t="s">
        <v>226</v>
      </c>
      <c r="NL1067" s="2" t="s">
        <v>226</v>
      </c>
      <c r="NM1067" s="2" t="s">
        <v>226</v>
      </c>
      <c r="NN1067" s="2" t="s">
        <v>226</v>
      </c>
      <c r="NO1067" s="4"/>
      <c r="NP1067" s="8"/>
      <c r="NQ1067" s="4"/>
      <c r="NR1067" s="8"/>
      <c r="NS1067" s="7"/>
      <c r="NT1067" s="7"/>
      <c r="NU1067" s="2" t="s">
        <v>949</v>
      </c>
      <c r="NV1067" s="2" t="s">
        <v>223</v>
      </c>
      <c r="NW1067" s="2" t="s">
        <v>226</v>
      </c>
      <c r="NX1067" s="2" t="s">
        <v>226</v>
      </c>
      <c r="NY1067" s="2" t="s">
        <v>238</v>
      </c>
      <c r="NZ1067" s="2" t="s">
        <v>226</v>
      </c>
      <c r="OA1067" s="4"/>
      <c r="OB1067" s="8"/>
      <c r="OC1067" s="4"/>
      <c r="OD1067" s="8"/>
      <c r="OE1067" s="7"/>
      <c r="OF1067" s="7"/>
      <c r="OG1067" s="2" t="s">
        <v>252</v>
      </c>
      <c r="OH1067" s="2" t="s">
        <v>223</v>
      </c>
      <c r="OI1067" s="2" t="s">
        <v>226</v>
      </c>
      <c r="OJ1067" s="2" t="s">
        <v>226</v>
      </c>
      <c r="OK1067" s="2" t="s">
        <v>238</v>
      </c>
      <c r="OL1067" s="2" t="s">
        <v>226</v>
      </c>
      <c r="OM1067" s="4"/>
      <c r="ON1067" s="8"/>
      <c r="OO1067" s="4"/>
      <c r="OP1067" s="8"/>
      <c r="OQ1067" s="7"/>
      <c r="OR1067" s="7"/>
      <c r="OS1067" s="2" t="s">
        <v>252</v>
      </c>
      <c r="OT1067" s="2" t="s">
        <v>223</v>
      </c>
      <c r="OU1067" s="2" t="s">
        <v>226</v>
      </c>
      <c r="OV1067" s="2" t="s">
        <v>226</v>
      </c>
      <c r="OW1067" s="2" t="s">
        <v>238</v>
      </c>
      <c r="OX1067" s="2" t="s">
        <v>226</v>
      </c>
      <c r="OY1067" s="4"/>
      <c r="OZ1067" s="8"/>
      <c r="PA1067" s="4"/>
      <c r="PB1067" s="8"/>
      <c r="PC1067" s="7"/>
      <c r="PD1067" s="7"/>
      <c r="PE1067" s="2" t="s">
        <v>252</v>
      </c>
      <c r="PF1067" s="2" t="s">
        <v>223</v>
      </c>
      <c r="PG1067" s="2" t="s">
        <v>226</v>
      </c>
      <c r="PH1067" s="2" t="s">
        <v>226</v>
      </c>
      <c r="PI1067" s="2" t="s">
        <v>238</v>
      </c>
      <c r="PJ1067" s="2" t="s">
        <v>226</v>
      </c>
      <c r="PK1067" s="4"/>
      <c r="PL1067" s="8"/>
      <c r="PM1067" s="4"/>
      <c r="PN1067" s="8"/>
      <c r="PO1067" s="7"/>
      <c r="PP1067" s="7"/>
      <c r="PQ1067" s="2" t="s">
        <v>226</v>
      </c>
      <c r="PR1067" s="2" t="s">
        <v>226</v>
      </c>
      <c r="PS1067" s="2" t="s">
        <v>226</v>
      </c>
      <c r="PT1067" s="2" t="s">
        <v>226</v>
      </c>
      <c r="PU1067" s="2" t="s">
        <v>226</v>
      </c>
      <c r="PV1067" s="2" t="s">
        <v>226</v>
      </c>
      <c r="PW1067" s="4"/>
      <c r="PX1067" s="8"/>
      <c r="PY1067" s="4"/>
      <c r="PZ1067" s="8"/>
      <c r="QA1067" s="7"/>
      <c r="QB1067" s="7"/>
      <c r="QC1067" s="2" t="s">
        <v>226</v>
      </c>
      <c r="QD1067" s="2" t="s">
        <v>226</v>
      </c>
      <c r="QE1067" s="2" t="s">
        <v>226</v>
      </c>
      <c r="QF1067" s="2" t="s">
        <v>226</v>
      </c>
      <c r="QG1067" s="2" t="s">
        <v>226</v>
      </c>
      <c r="QH1067" s="2" t="s">
        <v>226</v>
      </c>
      <c r="QI1067" s="4"/>
      <c r="QJ1067" s="8"/>
      <c r="QK1067" s="4"/>
      <c r="QL1067" s="8"/>
      <c r="QM1067" s="7"/>
      <c r="QN1067" s="7"/>
      <c r="QO1067" s="2" t="s">
        <v>252</v>
      </c>
      <c r="QP1067" s="2" t="s">
        <v>223</v>
      </c>
      <c r="QQ1067" s="2" t="s">
        <v>226</v>
      </c>
      <c r="QR1067" s="2" t="s">
        <v>226</v>
      </c>
      <c r="QS1067" s="2" t="s">
        <v>238</v>
      </c>
      <c r="QT1067" s="2" t="s">
        <v>226</v>
      </c>
      <c r="QU1067" s="4"/>
      <c r="QV1067" s="8"/>
      <c r="QW1067" s="4"/>
      <c r="QX1067" s="8"/>
      <c r="QY1067" s="7"/>
      <c r="QZ1067" s="7"/>
      <c r="RA1067" s="2" t="s">
        <v>266</v>
      </c>
      <c r="RB1067" s="2" t="s">
        <v>223</v>
      </c>
      <c r="RC1067" s="2" t="s">
        <v>226</v>
      </c>
      <c r="RD1067" s="2" t="s">
        <v>226</v>
      </c>
      <c r="RE1067" s="2" t="s">
        <v>238</v>
      </c>
      <c r="RF1067" s="2" t="s">
        <v>226</v>
      </c>
      <c r="RG1067" s="4"/>
      <c r="RH1067" s="8"/>
      <c r="RI1067" s="4"/>
      <c r="RJ1067" s="8"/>
      <c r="RK1067" s="7"/>
      <c r="RL1067" s="7"/>
      <c r="RM1067" s="2" t="s">
        <v>252</v>
      </c>
      <c r="RN1067" s="2" t="s">
        <v>223</v>
      </c>
      <c r="RO1067" s="2" t="s">
        <v>226</v>
      </c>
      <c r="RP1067" s="2" t="s">
        <v>226</v>
      </c>
      <c r="RQ1067" s="2" t="s">
        <v>238</v>
      </c>
      <c r="RR1067" s="2" t="s">
        <v>226</v>
      </c>
      <c r="RS1067" s="4"/>
      <c r="RT1067" s="8"/>
      <c r="RU1067" s="4"/>
      <c r="RV1067" s="8"/>
      <c r="RW1067" s="7"/>
      <c r="RX1067" s="7"/>
      <c r="RY1067" s="2" t="s">
        <v>226</v>
      </c>
      <c r="RZ1067" s="2" t="s">
        <v>226</v>
      </c>
      <c r="SA1067" s="2" t="s">
        <v>226</v>
      </c>
      <c r="SB1067" s="2" t="s">
        <v>226</v>
      </c>
      <c r="SC1067" s="2" t="s">
        <v>226</v>
      </c>
      <c r="SD1067" s="2" t="s">
        <v>226</v>
      </c>
      <c r="SE1067" s="4">
        <v>120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>
        <v>140</v>
      </c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  <c r="VK1067" s="4"/>
      <c r="VL1067" s="4"/>
      <c r="VM1067" s="4"/>
      <c r="VN1067" s="4"/>
      <c r="VO1067" s="4"/>
      <c r="VP1067" s="4"/>
      <c r="VQ1067" s="4"/>
    </row>
    <row r="1068">
      <c r="A1068" s="2" t="s">
        <v>5981</v>
      </c>
      <c r="B1068" s="2" t="s">
        <v>577</v>
      </c>
      <c r="C1068" s="2" t="s">
        <v>5819</v>
      </c>
      <c r="D1068" s="2" t="s">
        <v>215</v>
      </c>
      <c r="E1068" s="2" t="s">
        <v>363</v>
      </c>
      <c r="F1068" s="2" t="s">
        <v>4883</v>
      </c>
      <c r="G1068" s="2" t="s">
        <v>1347</v>
      </c>
      <c r="H1068" s="2" t="s">
        <v>2441</v>
      </c>
      <c r="I1068" s="2" t="s">
        <v>5982</v>
      </c>
      <c r="J1068" s="2" t="s">
        <v>437</v>
      </c>
      <c r="K1068" s="2" t="s">
        <v>4168</v>
      </c>
      <c r="L1068" s="3">
        <v>23.8</v>
      </c>
      <c r="M1068" s="3">
        <v>24.99</v>
      </c>
      <c r="N1068" s="3">
        <v>49.99</v>
      </c>
      <c r="O1068" s="2" t="s">
        <v>283</v>
      </c>
      <c r="P1068" s="2" t="s">
        <v>284</v>
      </c>
      <c r="Q1068" s="2" t="s">
        <v>225</v>
      </c>
      <c r="R1068" s="2" t="s">
        <v>226</v>
      </c>
      <c r="S1068" s="2" t="s">
        <v>5983</v>
      </c>
      <c r="T1068" s="2" t="s">
        <v>969</v>
      </c>
      <c r="U1068" s="2" t="s">
        <v>2756</v>
      </c>
      <c r="V1068" s="2" t="s">
        <v>1285</v>
      </c>
      <c r="W1068" s="2" t="s">
        <v>971</v>
      </c>
      <c r="X1068" s="2" t="s">
        <v>231</v>
      </c>
      <c r="Y1068" s="2" t="s">
        <v>2514</v>
      </c>
      <c r="Z1068" s="4"/>
      <c r="AA1068" s="4">
        <f>=ROUNDDOWN({0},0)</f>
      </c>
      <c r="AB1068" s="5">
        <v>8</v>
      </c>
      <c r="AC1068" s="2" t="s">
        <v>226</v>
      </c>
      <c r="AD1068" s="4"/>
      <c r="AE1068" s="4"/>
      <c r="AF1068" s="6">
        <v>65</v>
      </c>
      <c r="AG1068" s="6"/>
      <c r="AH1068" s="7">
        <v>0</v>
      </c>
      <c r="AI1068" s="4"/>
      <c r="AJ1068" s="4">
        <f>=ROUNDDOWN({0},0)</f>
      </c>
      <c r="AK1068" s="5"/>
      <c r="AL1068" s="2" t="s">
        <v>226</v>
      </c>
      <c r="AM1068" s="4"/>
      <c r="AN1068" s="4"/>
      <c r="AO1068" s="7">
        <v>0</v>
      </c>
      <c r="AP1068" s="4"/>
      <c r="AQ1068" s="8"/>
      <c r="AR1068" s="4">
        <v>1</v>
      </c>
      <c r="AS1068" s="8">
        <v>33.32</v>
      </c>
      <c r="AT1068" s="7">
        <v>-1</v>
      </c>
      <c r="AU1068" s="7">
        <v>-1</v>
      </c>
      <c r="AV1068" s="4" t="s">
        <v>226</v>
      </c>
      <c r="AW1068" s="8" t="s">
        <v>226</v>
      </c>
      <c r="AX1068" s="4">
        <v>59</v>
      </c>
      <c r="AY1068" s="8">
        <v>1873.56</v>
      </c>
      <c r="AZ1068" s="7" t="s">
        <v>226</v>
      </c>
      <c r="BA1068" s="7" t="s">
        <v>226</v>
      </c>
      <c r="BB1068" s="7"/>
      <c r="BC1068" s="4" t="s">
        <v>226</v>
      </c>
      <c r="BD1068" s="8" t="s">
        <v>226</v>
      </c>
      <c r="BE1068" s="4">
        <v>59</v>
      </c>
      <c r="BF1068" s="8">
        <v>1873.56</v>
      </c>
      <c r="BG1068" s="7" t="s">
        <v>226</v>
      </c>
      <c r="BH1068" s="7" t="s">
        <v>226</v>
      </c>
      <c r="BI1068" s="7"/>
      <c r="BJ1068" s="4"/>
      <c r="BK1068" s="8"/>
      <c r="BL1068" s="2" t="s">
        <v>23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239</v>
      </c>
      <c r="BV1068" s="2" t="s">
        <v>237</v>
      </c>
      <c r="BW1068" s="2" t="s">
        <v>226</v>
      </c>
      <c r="BX1068" s="2" t="s">
        <v>226</v>
      </c>
      <c r="BY1068" s="2" t="s">
        <v>238</v>
      </c>
      <c r="BZ1068" s="2" t="s">
        <v>226</v>
      </c>
      <c r="CA1068" s="4"/>
      <c r="CB1068" s="8"/>
      <c r="CC1068" s="4"/>
      <c r="CD1068" s="8"/>
      <c r="CE1068" s="7"/>
      <c r="CF1068" s="7"/>
      <c r="CG1068" s="2" t="s">
        <v>239</v>
      </c>
      <c r="CH1068" s="2" t="s">
        <v>237</v>
      </c>
      <c r="CI1068" s="2" t="s">
        <v>1258</v>
      </c>
      <c r="CJ1068" s="2" t="s">
        <v>547</v>
      </c>
      <c r="CK1068" s="2" t="s">
        <v>238</v>
      </c>
      <c r="CL1068" s="2" t="s">
        <v>226</v>
      </c>
      <c r="CM1068" s="4"/>
      <c r="CN1068" s="8"/>
      <c r="CO1068" s="4"/>
      <c r="CP1068" s="8"/>
      <c r="CQ1068" s="7"/>
      <c r="CR1068" s="7"/>
      <c r="CS1068" s="2" t="s">
        <v>239</v>
      </c>
      <c r="CT1068" s="2" t="s">
        <v>237</v>
      </c>
      <c r="CU1068" s="2" t="s">
        <v>403</v>
      </c>
      <c r="CV1068" s="2" t="s">
        <v>2964</v>
      </c>
      <c r="CW1068" s="2" t="s">
        <v>238</v>
      </c>
      <c r="CX1068" s="2" t="s">
        <v>226</v>
      </c>
      <c r="CY1068" s="4"/>
      <c r="CZ1068" s="8"/>
      <c r="DA1068" s="4"/>
      <c r="DB1068" s="8"/>
      <c r="DC1068" s="7"/>
      <c r="DD1068" s="7"/>
      <c r="DE1068" s="2" t="s">
        <v>239</v>
      </c>
      <c r="DF1068" s="2" t="s">
        <v>237</v>
      </c>
      <c r="DG1068" s="2" t="s">
        <v>376</v>
      </c>
      <c r="DH1068" s="2" t="s">
        <v>3556</v>
      </c>
      <c r="DI1068" s="2" t="s">
        <v>238</v>
      </c>
      <c r="DJ1068" s="2" t="s">
        <v>226</v>
      </c>
      <c r="DK1068" s="4"/>
      <c r="DL1068" s="8"/>
      <c r="DM1068" s="4"/>
      <c r="DN1068" s="8"/>
      <c r="DO1068" s="7"/>
      <c r="DP1068" s="7"/>
      <c r="DQ1068" s="2" t="s">
        <v>239</v>
      </c>
      <c r="DR1068" s="2" t="s">
        <v>237</v>
      </c>
      <c r="DS1068" s="2" t="s">
        <v>399</v>
      </c>
      <c r="DT1068" s="2" t="s">
        <v>3160</v>
      </c>
      <c r="DU1068" s="2" t="s">
        <v>238</v>
      </c>
      <c r="DV1068" s="2" t="s">
        <v>226</v>
      </c>
      <c r="DW1068" s="4"/>
      <c r="DX1068" s="8"/>
      <c r="DY1068" s="4"/>
      <c r="DZ1068" s="8"/>
      <c r="EA1068" s="7"/>
      <c r="EB1068" s="7"/>
      <c r="EC1068" s="2" t="s">
        <v>239</v>
      </c>
      <c r="ED1068" s="2" t="s">
        <v>237</v>
      </c>
      <c r="EE1068" s="2" t="s">
        <v>494</v>
      </c>
      <c r="EF1068" s="2" t="s">
        <v>264</v>
      </c>
      <c r="EG1068" s="2" t="s">
        <v>238</v>
      </c>
      <c r="EH1068" s="2" t="s">
        <v>226</v>
      </c>
      <c r="EI1068" s="4"/>
      <c r="EJ1068" s="8"/>
      <c r="EK1068" s="4"/>
      <c r="EL1068" s="8"/>
      <c r="EM1068" s="7"/>
      <c r="EN1068" s="7"/>
      <c r="EO1068" s="2" t="s">
        <v>239</v>
      </c>
      <c r="EP1068" s="2" t="s">
        <v>237</v>
      </c>
      <c r="EQ1068" s="2" t="s">
        <v>3160</v>
      </c>
      <c r="ER1068" s="2" t="s">
        <v>280</v>
      </c>
      <c r="ES1068" s="2" t="s">
        <v>238</v>
      </c>
      <c r="ET1068" s="2" t="s">
        <v>226</v>
      </c>
      <c r="EU1068" s="4"/>
      <c r="EV1068" s="8"/>
      <c r="EW1068" s="4">
        <v>1</v>
      </c>
      <c r="EX1068" s="8">
        <v>33.32</v>
      </c>
      <c r="EY1068" s="7">
        <v>-1</v>
      </c>
      <c r="EZ1068" s="7">
        <v>-1</v>
      </c>
      <c r="FA1068" s="2" t="s">
        <v>239</v>
      </c>
      <c r="FB1068" s="2" t="s">
        <v>237</v>
      </c>
      <c r="FC1068" s="2" t="s">
        <v>1591</v>
      </c>
      <c r="FD1068" s="2" t="s">
        <v>416</v>
      </c>
      <c r="FE1068" s="2" t="s">
        <v>238</v>
      </c>
      <c r="FF1068" s="2" t="s">
        <v>226</v>
      </c>
      <c r="FG1068" s="4"/>
      <c r="FH1068" s="8"/>
      <c r="FI1068" s="4"/>
      <c r="FJ1068" s="8"/>
      <c r="FK1068" s="7"/>
      <c r="FL1068" s="7"/>
      <c r="FM1068" s="2" t="s">
        <v>239</v>
      </c>
      <c r="FN1068" s="2" t="s">
        <v>237</v>
      </c>
      <c r="FO1068" s="2" t="s">
        <v>2514</v>
      </c>
      <c r="FP1068" s="2" t="s">
        <v>226</v>
      </c>
      <c r="FQ1068" s="2" t="s">
        <v>238</v>
      </c>
      <c r="FR1068" s="2" t="s">
        <v>226</v>
      </c>
      <c r="FS1068" s="4"/>
      <c r="FT1068" s="8"/>
      <c r="FU1068" s="4"/>
      <c r="FV1068" s="8"/>
      <c r="FW1068" s="7"/>
      <c r="FX1068" s="7"/>
      <c r="FY1068" s="2" t="s">
        <v>226</v>
      </c>
      <c r="FZ1068" s="2" t="s">
        <v>226</v>
      </c>
      <c r="GA1068" s="2" t="s">
        <v>226</v>
      </c>
      <c r="GB1068" s="2" t="s">
        <v>226</v>
      </c>
      <c r="GC1068" s="2" t="s">
        <v>226</v>
      </c>
      <c r="GD1068" s="2" t="s">
        <v>226</v>
      </c>
      <c r="GE1068" s="4"/>
      <c r="GF1068" s="8"/>
      <c r="GG1068" s="4"/>
      <c r="GH1068" s="8"/>
      <c r="GI1068" s="7"/>
      <c r="GJ1068" s="7"/>
      <c r="GK1068" s="2" t="s">
        <v>448</v>
      </c>
      <c r="GL1068" s="2" t="s">
        <v>237</v>
      </c>
      <c r="GM1068" s="2" t="s">
        <v>226</v>
      </c>
      <c r="GN1068" s="2" t="s">
        <v>226</v>
      </c>
      <c r="GO1068" s="2" t="s">
        <v>238</v>
      </c>
      <c r="GP1068" s="2" t="s">
        <v>226</v>
      </c>
      <c r="GQ1068" s="4"/>
      <c r="GR1068" s="8"/>
      <c r="GS1068" s="4"/>
      <c r="GT1068" s="8"/>
      <c r="GU1068" s="7"/>
      <c r="GV1068" s="7"/>
      <c r="GW1068" s="2" t="s">
        <v>266</v>
      </c>
      <c r="GX1068" s="2" t="s">
        <v>237</v>
      </c>
      <c r="GY1068" s="2" t="s">
        <v>226</v>
      </c>
      <c r="GZ1068" s="2" t="s">
        <v>226</v>
      </c>
      <c r="HA1068" s="2" t="s">
        <v>238</v>
      </c>
      <c r="HB1068" s="2" t="s">
        <v>226</v>
      </c>
      <c r="HC1068" s="4"/>
      <c r="HD1068" s="8"/>
      <c r="HE1068" s="4"/>
      <c r="HF1068" s="8"/>
      <c r="HG1068" s="7"/>
      <c r="HH1068" s="7"/>
      <c r="HI1068" s="2" t="s">
        <v>252</v>
      </c>
      <c r="HJ1068" s="2" t="s">
        <v>237</v>
      </c>
      <c r="HK1068" s="2" t="s">
        <v>226</v>
      </c>
      <c r="HL1068" s="2" t="s">
        <v>226</v>
      </c>
      <c r="HM1068" s="2" t="s">
        <v>238</v>
      </c>
      <c r="HN1068" s="2" t="s">
        <v>226</v>
      </c>
      <c r="HO1068" s="4"/>
      <c r="HP1068" s="8"/>
      <c r="HQ1068" s="4"/>
      <c r="HR1068" s="8"/>
      <c r="HS1068" s="7"/>
      <c r="HT1068" s="7"/>
      <c r="HU1068" s="2" t="s">
        <v>236</v>
      </c>
      <c r="HV1068" s="2" t="s">
        <v>237</v>
      </c>
      <c r="HW1068" s="2" t="s">
        <v>226</v>
      </c>
      <c r="HX1068" s="2" t="s">
        <v>226</v>
      </c>
      <c r="HY1068" s="2" t="s">
        <v>238</v>
      </c>
      <c r="HZ1068" s="2" t="s">
        <v>226</v>
      </c>
      <c r="IA1068" s="4"/>
      <c r="IB1068" s="8"/>
      <c r="IC1068" s="4"/>
      <c r="ID1068" s="8"/>
      <c r="IE1068" s="7"/>
      <c r="IF1068" s="7"/>
      <c r="IG1068" s="2" t="s">
        <v>252</v>
      </c>
      <c r="IH1068" s="2" t="s">
        <v>237</v>
      </c>
      <c r="II1068" s="2" t="s">
        <v>226</v>
      </c>
      <c r="IJ1068" s="2" t="s">
        <v>226</v>
      </c>
      <c r="IK1068" s="2" t="s">
        <v>238</v>
      </c>
      <c r="IL1068" s="2" t="s">
        <v>226</v>
      </c>
      <c r="IM1068" s="4"/>
      <c r="IN1068" s="8"/>
      <c r="IO1068" s="4"/>
      <c r="IP1068" s="8"/>
      <c r="IQ1068" s="7"/>
      <c r="IR1068" s="7"/>
      <c r="IS1068" s="2" t="s">
        <v>252</v>
      </c>
      <c r="IT1068" s="2" t="s">
        <v>237</v>
      </c>
      <c r="IU1068" s="2" t="s">
        <v>226</v>
      </c>
      <c r="IV1068" s="2" t="s">
        <v>226</v>
      </c>
      <c r="IW1068" s="2" t="s">
        <v>238</v>
      </c>
      <c r="IX1068" s="2" t="s">
        <v>226</v>
      </c>
      <c r="IY1068" s="4"/>
      <c r="IZ1068" s="8"/>
      <c r="JA1068" s="4"/>
      <c r="JB1068" s="8"/>
      <c r="JC1068" s="7"/>
      <c r="JD1068" s="7"/>
      <c r="JE1068" s="2" t="s">
        <v>252</v>
      </c>
      <c r="JF1068" s="2" t="s">
        <v>237</v>
      </c>
      <c r="JG1068" s="2" t="s">
        <v>226</v>
      </c>
      <c r="JH1068" s="2" t="s">
        <v>226</v>
      </c>
      <c r="JI1068" s="2" t="s">
        <v>238</v>
      </c>
      <c r="JJ1068" s="2" t="s">
        <v>226</v>
      </c>
      <c r="JK1068" s="4"/>
      <c r="JL1068" s="8"/>
      <c r="JM1068" s="4"/>
      <c r="JN1068" s="8"/>
      <c r="JO1068" s="7"/>
      <c r="JP1068" s="7"/>
      <c r="JQ1068" s="2" t="s">
        <v>252</v>
      </c>
      <c r="JR1068" s="2" t="s">
        <v>237</v>
      </c>
      <c r="JS1068" s="2" t="s">
        <v>226</v>
      </c>
      <c r="JT1068" s="2" t="s">
        <v>226</v>
      </c>
      <c r="JU1068" s="2" t="s">
        <v>238</v>
      </c>
      <c r="JV1068" s="2" t="s">
        <v>226</v>
      </c>
      <c r="JW1068" s="4"/>
      <c r="JX1068" s="8"/>
      <c r="JY1068" s="4"/>
      <c r="JZ1068" s="8"/>
      <c r="KA1068" s="7"/>
      <c r="KB1068" s="7"/>
      <c r="KC1068" s="2" t="s">
        <v>236</v>
      </c>
      <c r="KD1068" s="2" t="s">
        <v>237</v>
      </c>
      <c r="KE1068" s="2" t="s">
        <v>226</v>
      </c>
      <c r="KF1068" s="2" t="s">
        <v>226</v>
      </c>
      <c r="KG1068" s="2" t="s">
        <v>238</v>
      </c>
      <c r="KH1068" s="2" t="s">
        <v>226</v>
      </c>
      <c r="KI1068" s="4"/>
      <c r="KJ1068" s="8"/>
      <c r="KK1068" s="4"/>
      <c r="KL1068" s="8"/>
      <c r="KM1068" s="7"/>
      <c r="KN1068" s="7"/>
      <c r="KO1068" s="2" t="s">
        <v>252</v>
      </c>
      <c r="KP1068" s="2" t="s">
        <v>237</v>
      </c>
      <c r="KQ1068" s="2" t="s">
        <v>226</v>
      </c>
      <c r="KR1068" s="2" t="s">
        <v>226</v>
      </c>
      <c r="KS1068" s="2" t="s">
        <v>238</v>
      </c>
      <c r="KT1068" s="2" t="s">
        <v>226</v>
      </c>
      <c r="KU1068" s="4"/>
      <c r="KV1068" s="8"/>
      <c r="KW1068" s="4"/>
      <c r="KX1068" s="8"/>
      <c r="KY1068" s="7"/>
      <c r="KZ1068" s="7"/>
      <c r="LA1068" s="2" t="s">
        <v>252</v>
      </c>
      <c r="LB1068" s="2" t="s">
        <v>237</v>
      </c>
      <c r="LC1068" s="2" t="s">
        <v>226</v>
      </c>
      <c r="LD1068" s="2" t="s">
        <v>226</v>
      </c>
      <c r="LE1068" s="2" t="s">
        <v>238</v>
      </c>
      <c r="LF1068" s="2" t="s">
        <v>226</v>
      </c>
      <c r="LG1068" s="4"/>
      <c r="LH1068" s="8"/>
      <c r="LI1068" s="4"/>
      <c r="LJ1068" s="8"/>
      <c r="LK1068" s="7"/>
      <c r="LL1068" s="7"/>
      <c r="LM1068" s="2" t="s">
        <v>252</v>
      </c>
      <c r="LN1068" s="2" t="s">
        <v>237</v>
      </c>
      <c r="LO1068" s="2" t="s">
        <v>226</v>
      </c>
      <c r="LP1068" s="2" t="s">
        <v>226</v>
      </c>
      <c r="LQ1068" s="2" t="s">
        <v>238</v>
      </c>
      <c r="LR1068" s="2" t="s">
        <v>226</v>
      </c>
      <c r="LS1068" s="4"/>
      <c r="LT1068" s="8"/>
      <c r="LU1068" s="4"/>
      <c r="LV1068" s="8"/>
      <c r="LW1068" s="7"/>
      <c r="LX1068" s="7"/>
      <c r="LY1068" s="2" t="s">
        <v>226</v>
      </c>
      <c r="LZ1068" s="2" t="s">
        <v>226</v>
      </c>
      <c r="MA1068" s="2" t="s">
        <v>226</v>
      </c>
      <c r="MB1068" s="2" t="s">
        <v>226</v>
      </c>
      <c r="MC1068" s="2" t="s">
        <v>226</v>
      </c>
      <c r="MD1068" s="2" t="s">
        <v>226</v>
      </c>
      <c r="ME1068" s="4"/>
      <c r="MF1068" s="8"/>
      <c r="MG1068" s="4"/>
      <c r="MH1068" s="8"/>
      <c r="MI1068" s="7"/>
      <c r="MJ1068" s="7"/>
      <c r="MK1068" s="2" t="s">
        <v>226</v>
      </c>
      <c r="ML1068" s="2" t="s">
        <v>226</v>
      </c>
      <c r="MM1068" s="2" t="s">
        <v>226</v>
      </c>
      <c r="MN1068" s="2" t="s">
        <v>226</v>
      </c>
      <c r="MO1068" s="2" t="s">
        <v>226</v>
      </c>
      <c r="MP1068" s="2" t="s">
        <v>226</v>
      </c>
      <c r="MQ1068" s="4"/>
      <c r="MR1068" s="8"/>
      <c r="MS1068" s="4"/>
      <c r="MT1068" s="8"/>
      <c r="MU1068" s="7"/>
      <c r="MV1068" s="7"/>
      <c r="MW1068" s="2" t="s">
        <v>239</v>
      </c>
      <c r="MX1068" s="2" t="s">
        <v>237</v>
      </c>
      <c r="MY1068" s="2" t="s">
        <v>2166</v>
      </c>
      <c r="MZ1068" s="2" t="s">
        <v>226</v>
      </c>
      <c r="NA1068" s="2" t="s">
        <v>238</v>
      </c>
      <c r="NB1068" s="2" t="s">
        <v>226</v>
      </c>
      <c r="NC1068" s="4"/>
      <c r="ND1068" s="8"/>
      <c r="NE1068" s="4"/>
      <c r="NF1068" s="8"/>
      <c r="NG1068" s="7"/>
      <c r="NH1068" s="7"/>
      <c r="NI1068" s="2" t="s">
        <v>239</v>
      </c>
      <c r="NJ1068" s="2" t="s">
        <v>237</v>
      </c>
      <c r="NK1068" s="2" t="s">
        <v>2523</v>
      </c>
      <c r="NL1068" s="2" t="s">
        <v>916</v>
      </c>
      <c r="NM1068" s="2" t="s">
        <v>238</v>
      </c>
      <c r="NN1068" s="2" t="s">
        <v>226</v>
      </c>
      <c r="NO1068" s="4"/>
      <c r="NP1068" s="8"/>
      <c r="NQ1068" s="4"/>
      <c r="NR1068" s="8"/>
      <c r="NS1068" s="7"/>
      <c r="NT1068" s="7"/>
      <c r="NU1068" s="2" t="s">
        <v>239</v>
      </c>
      <c r="NV1068" s="2" t="s">
        <v>237</v>
      </c>
      <c r="NW1068" s="2" t="s">
        <v>1755</v>
      </c>
      <c r="NX1068" s="2" t="s">
        <v>496</v>
      </c>
      <c r="NY1068" s="2" t="s">
        <v>238</v>
      </c>
      <c r="NZ1068" s="2" t="s">
        <v>226</v>
      </c>
      <c r="OA1068" s="4"/>
      <c r="OB1068" s="8"/>
      <c r="OC1068" s="4"/>
      <c r="OD1068" s="8"/>
      <c r="OE1068" s="7"/>
      <c r="OF1068" s="7"/>
      <c r="OG1068" s="2" t="s">
        <v>252</v>
      </c>
      <c r="OH1068" s="2" t="s">
        <v>237</v>
      </c>
      <c r="OI1068" s="2" t="s">
        <v>226</v>
      </c>
      <c r="OJ1068" s="2" t="s">
        <v>226</v>
      </c>
      <c r="OK1068" s="2" t="s">
        <v>238</v>
      </c>
      <c r="OL1068" s="2" t="s">
        <v>226</v>
      </c>
      <c r="OM1068" s="4"/>
      <c r="ON1068" s="8"/>
      <c r="OO1068" s="4"/>
      <c r="OP1068" s="8"/>
      <c r="OQ1068" s="7"/>
      <c r="OR1068" s="7"/>
      <c r="OS1068" s="2" t="s">
        <v>252</v>
      </c>
      <c r="OT1068" s="2" t="s">
        <v>237</v>
      </c>
      <c r="OU1068" s="2" t="s">
        <v>226</v>
      </c>
      <c r="OV1068" s="2" t="s">
        <v>226</v>
      </c>
      <c r="OW1068" s="2" t="s">
        <v>238</v>
      </c>
      <c r="OX1068" s="2" t="s">
        <v>226</v>
      </c>
      <c r="OY1068" s="4"/>
      <c r="OZ1068" s="8"/>
      <c r="PA1068" s="4"/>
      <c r="PB1068" s="8"/>
      <c r="PC1068" s="7"/>
      <c r="PD1068" s="7"/>
      <c r="PE1068" s="2" t="s">
        <v>252</v>
      </c>
      <c r="PF1068" s="2" t="s">
        <v>237</v>
      </c>
      <c r="PG1068" s="2" t="s">
        <v>226</v>
      </c>
      <c r="PH1068" s="2" t="s">
        <v>226</v>
      </c>
      <c r="PI1068" s="2" t="s">
        <v>238</v>
      </c>
      <c r="PJ1068" s="2" t="s">
        <v>226</v>
      </c>
      <c r="PK1068" s="4"/>
      <c r="PL1068" s="8"/>
      <c r="PM1068" s="4"/>
      <c r="PN1068" s="8"/>
      <c r="PO1068" s="7"/>
      <c r="PP1068" s="7"/>
      <c r="PQ1068" s="2" t="s">
        <v>226</v>
      </c>
      <c r="PR1068" s="2" t="s">
        <v>226</v>
      </c>
      <c r="PS1068" s="2" t="s">
        <v>226</v>
      </c>
      <c r="PT1068" s="2" t="s">
        <v>226</v>
      </c>
      <c r="PU1068" s="2" t="s">
        <v>226</v>
      </c>
      <c r="PV1068" s="2" t="s">
        <v>226</v>
      </c>
      <c r="PW1068" s="4"/>
      <c r="PX1068" s="8"/>
      <c r="PY1068" s="4"/>
      <c r="PZ1068" s="8"/>
      <c r="QA1068" s="7"/>
      <c r="QB1068" s="7"/>
      <c r="QC1068" s="2" t="s">
        <v>266</v>
      </c>
      <c r="QD1068" s="2" t="s">
        <v>237</v>
      </c>
      <c r="QE1068" s="2" t="s">
        <v>226</v>
      </c>
      <c r="QF1068" s="2" t="s">
        <v>226</v>
      </c>
      <c r="QG1068" s="2" t="s">
        <v>238</v>
      </c>
      <c r="QH1068" s="2" t="s">
        <v>226</v>
      </c>
      <c r="QI1068" s="4"/>
      <c r="QJ1068" s="8"/>
      <c r="QK1068" s="4"/>
      <c r="QL1068" s="8"/>
      <c r="QM1068" s="7"/>
      <c r="QN1068" s="7"/>
      <c r="QO1068" s="2" t="s">
        <v>252</v>
      </c>
      <c r="QP1068" s="2" t="s">
        <v>237</v>
      </c>
      <c r="QQ1068" s="2" t="s">
        <v>226</v>
      </c>
      <c r="QR1068" s="2" t="s">
        <v>226</v>
      </c>
      <c r="QS1068" s="2" t="s">
        <v>238</v>
      </c>
      <c r="QT1068" s="2" t="s">
        <v>226</v>
      </c>
      <c r="QU1068" s="4"/>
      <c r="QV1068" s="8"/>
      <c r="QW1068" s="4"/>
      <c r="QX1068" s="8"/>
      <c r="QY1068" s="7"/>
      <c r="QZ1068" s="7"/>
      <c r="RA1068" s="2" t="s">
        <v>266</v>
      </c>
      <c r="RB1068" s="2" t="s">
        <v>237</v>
      </c>
      <c r="RC1068" s="2" t="s">
        <v>226</v>
      </c>
      <c r="RD1068" s="2" t="s">
        <v>226</v>
      </c>
      <c r="RE1068" s="2" t="s">
        <v>238</v>
      </c>
      <c r="RF1068" s="2" t="s">
        <v>226</v>
      </c>
      <c r="RG1068" s="4"/>
      <c r="RH1068" s="8"/>
      <c r="RI1068" s="4"/>
      <c r="RJ1068" s="8"/>
      <c r="RK1068" s="7"/>
      <c r="RL1068" s="7"/>
      <c r="RM1068" s="2" t="s">
        <v>252</v>
      </c>
      <c r="RN1068" s="2" t="s">
        <v>237</v>
      </c>
      <c r="RO1068" s="2" t="s">
        <v>226</v>
      </c>
      <c r="RP1068" s="2" t="s">
        <v>226</v>
      </c>
      <c r="RQ1068" s="2" t="s">
        <v>238</v>
      </c>
      <c r="RR1068" s="2" t="s">
        <v>226</v>
      </c>
      <c r="RS1068" s="4"/>
      <c r="RT1068" s="8"/>
      <c r="RU1068" s="4"/>
      <c r="RV1068" s="8"/>
      <c r="RW1068" s="7"/>
      <c r="RX1068" s="7"/>
      <c r="RY1068" s="2" t="s">
        <v>252</v>
      </c>
      <c r="RZ1068" s="2" t="s">
        <v>237</v>
      </c>
      <c r="SA1068" s="2" t="s">
        <v>226</v>
      </c>
      <c r="SB1068" s="2" t="s">
        <v>226</v>
      </c>
      <c r="SC1068" s="2" t="s">
        <v>238</v>
      </c>
      <c r="SD1068" s="2" t="s">
        <v>226</v>
      </c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  <c r="VK1068" s="4"/>
      <c r="VL1068" s="4"/>
      <c r="VM1068" s="4"/>
      <c r="VN1068" s="4"/>
      <c r="VO1068" s="4"/>
      <c r="VP1068" s="4"/>
      <c r="VQ1068" s="4"/>
    </row>
    <row r="1069">
      <c r="A1069" s="2" t="s">
        <v>5984</v>
      </c>
      <c r="B1069" s="2" t="s">
        <v>577</v>
      </c>
      <c r="C1069" s="2" t="s">
        <v>5819</v>
      </c>
      <c r="D1069" s="2" t="s">
        <v>215</v>
      </c>
      <c r="E1069" s="2" t="s">
        <v>363</v>
      </c>
      <c r="F1069" s="2" t="s">
        <v>4883</v>
      </c>
      <c r="G1069" s="2" t="s">
        <v>1347</v>
      </c>
      <c r="H1069" s="2" t="s">
        <v>2441</v>
      </c>
      <c r="I1069" s="2" t="s">
        <v>5982</v>
      </c>
      <c r="J1069" s="2" t="s">
        <v>221</v>
      </c>
      <c r="K1069" s="2" t="s">
        <v>4168</v>
      </c>
      <c r="L1069" s="3">
        <v>28.57</v>
      </c>
      <c r="M1069" s="3">
        <v>30</v>
      </c>
      <c r="N1069" s="3">
        <v>59.99</v>
      </c>
      <c r="O1069" s="2" t="s">
        <v>302</v>
      </c>
      <c r="P1069" s="2" t="s">
        <v>284</v>
      </c>
      <c r="Q1069" s="2" t="s">
        <v>225</v>
      </c>
      <c r="R1069" s="2" t="s">
        <v>226</v>
      </c>
      <c r="S1069" s="2" t="s">
        <v>5983</v>
      </c>
      <c r="T1069" s="2" t="s">
        <v>969</v>
      </c>
      <c r="U1069" s="2" t="s">
        <v>489</v>
      </c>
      <c r="V1069" s="2" t="s">
        <v>1285</v>
      </c>
      <c r="W1069" s="2" t="s">
        <v>971</v>
      </c>
      <c r="X1069" s="2" t="s">
        <v>231</v>
      </c>
      <c r="Y1069" s="2" t="s">
        <v>2514</v>
      </c>
      <c r="Z1069" s="4"/>
      <c r="AA1069" s="4">
        <f>=ROUNDDOWN({0},0)</f>
      </c>
      <c r="AB1069" s="5">
        <v>5</v>
      </c>
      <c r="AC1069" s="2" t="s">
        <v>226</v>
      </c>
      <c r="AD1069" s="4"/>
      <c r="AE1069" s="4"/>
      <c r="AF1069" s="6">
        <v>65</v>
      </c>
      <c r="AG1069" s="6"/>
      <c r="AH1069" s="7">
        <v>0</v>
      </c>
      <c r="AI1069" s="4"/>
      <c r="AJ1069" s="4">
        <f>=ROUNDDOWN({0},0)</f>
      </c>
      <c r="AK1069" s="5"/>
      <c r="AL1069" s="2" t="s">
        <v>226</v>
      </c>
      <c r="AM1069" s="4"/>
      <c r="AN1069" s="4"/>
      <c r="AO1069" s="7">
        <v>0</v>
      </c>
      <c r="AP1069" s="4"/>
      <c r="AQ1069" s="8"/>
      <c r="AR1069" s="4">
        <v>58</v>
      </c>
      <c r="AS1069" s="8">
        <v>1840.24</v>
      </c>
      <c r="AT1069" s="7">
        <v>-1</v>
      </c>
      <c r="AU1069" s="7">
        <v>-1</v>
      </c>
      <c r="AV1069" s="4" t="s">
        <v>226</v>
      </c>
      <c r="AW1069" s="8" t="s">
        <v>226</v>
      </c>
      <c r="AX1069" s="4" t="s">
        <v>226</v>
      </c>
      <c r="AY1069" s="8" t="s">
        <v>226</v>
      </c>
      <c r="AZ1069" s="7" t="s">
        <v>226</v>
      </c>
      <c r="BA1069" s="7" t="s">
        <v>226</v>
      </c>
      <c r="BB1069" s="7"/>
      <c r="BC1069" s="4" t="s">
        <v>226</v>
      </c>
      <c r="BD1069" s="8" t="s">
        <v>226</v>
      </c>
      <c r="BE1069" s="4" t="s">
        <v>226</v>
      </c>
      <c r="BF1069" s="8" t="s">
        <v>226</v>
      </c>
      <c r="BG1069" s="7" t="s">
        <v>226</v>
      </c>
      <c r="BH1069" s="7" t="s">
        <v>226</v>
      </c>
      <c r="BI1069" s="7"/>
      <c r="BJ1069" s="4"/>
      <c r="BK1069" s="8"/>
      <c r="BL1069" s="2" t="s">
        <v>5985</v>
      </c>
      <c r="BM1069" s="7"/>
      <c r="BN1069" s="7"/>
      <c r="BO1069" s="4"/>
      <c r="BP1069" s="8"/>
      <c r="BQ1069" s="4">
        <v>4</v>
      </c>
      <c r="BR1069" s="8">
        <v>131.44</v>
      </c>
      <c r="BS1069" s="7">
        <v>-1</v>
      </c>
      <c r="BT1069" s="7">
        <v>-1</v>
      </c>
      <c r="BU1069" s="2" t="s">
        <v>239</v>
      </c>
      <c r="BV1069" s="2" t="s">
        <v>237</v>
      </c>
      <c r="BW1069" s="2" t="s">
        <v>226</v>
      </c>
      <c r="BX1069" s="2" t="s">
        <v>226</v>
      </c>
      <c r="BY1069" s="2" t="s">
        <v>238</v>
      </c>
      <c r="BZ1069" s="2" t="s">
        <v>226</v>
      </c>
      <c r="CA1069" s="4"/>
      <c r="CB1069" s="8"/>
      <c r="CC1069" s="4">
        <v>24</v>
      </c>
      <c r="CD1069" s="8">
        <v>777.6</v>
      </c>
      <c r="CE1069" s="7">
        <v>-1</v>
      </c>
      <c r="CF1069" s="7">
        <v>-1</v>
      </c>
      <c r="CG1069" s="2" t="s">
        <v>239</v>
      </c>
      <c r="CH1069" s="2" t="s">
        <v>237</v>
      </c>
      <c r="CI1069" s="2" t="s">
        <v>1258</v>
      </c>
      <c r="CJ1069" s="2" t="s">
        <v>2604</v>
      </c>
      <c r="CK1069" s="2" t="s">
        <v>238</v>
      </c>
      <c r="CL1069" s="2" t="s">
        <v>226</v>
      </c>
      <c r="CM1069" s="4"/>
      <c r="CN1069" s="8"/>
      <c r="CO1069" s="4">
        <v>1</v>
      </c>
      <c r="CP1069" s="8">
        <v>32.4</v>
      </c>
      <c r="CQ1069" s="7">
        <v>-1</v>
      </c>
      <c r="CR1069" s="7">
        <v>-1</v>
      </c>
      <c r="CS1069" s="2" t="s">
        <v>239</v>
      </c>
      <c r="CT1069" s="2" t="s">
        <v>237</v>
      </c>
      <c r="CU1069" s="2" t="s">
        <v>403</v>
      </c>
      <c r="CV1069" s="2" t="s">
        <v>397</v>
      </c>
      <c r="CW1069" s="2" t="s">
        <v>238</v>
      </c>
      <c r="CX1069" s="2" t="s">
        <v>226</v>
      </c>
      <c r="CY1069" s="4"/>
      <c r="CZ1069" s="8"/>
      <c r="DA1069" s="4"/>
      <c r="DB1069" s="8"/>
      <c r="DC1069" s="7"/>
      <c r="DD1069" s="7"/>
      <c r="DE1069" s="2" t="s">
        <v>239</v>
      </c>
      <c r="DF1069" s="2" t="s">
        <v>237</v>
      </c>
      <c r="DG1069" s="2" t="s">
        <v>376</v>
      </c>
      <c r="DH1069" s="2" t="s">
        <v>913</v>
      </c>
      <c r="DI1069" s="2" t="s">
        <v>291</v>
      </c>
      <c r="DJ1069" s="2" t="s">
        <v>226</v>
      </c>
      <c r="DK1069" s="4"/>
      <c r="DL1069" s="8"/>
      <c r="DM1069" s="4">
        <v>5</v>
      </c>
      <c r="DN1069" s="8">
        <v>130.5</v>
      </c>
      <c r="DO1069" s="7">
        <v>-1</v>
      </c>
      <c r="DP1069" s="7">
        <v>-1</v>
      </c>
      <c r="DQ1069" s="2" t="s">
        <v>239</v>
      </c>
      <c r="DR1069" s="2" t="s">
        <v>237</v>
      </c>
      <c r="DS1069" s="2" t="s">
        <v>399</v>
      </c>
      <c r="DT1069" s="2" t="s">
        <v>3171</v>
      </c>
      <c r="DU1069" s="2" t="s">
        <v>291</v>
      </c>
      <c r="DV1069" s="2" t="s">
        <v>226</v>
      </c>
      <c r="DW1069" s="4"/>
      <c r="DX1069" s="8"/>
      <c r="DY1069" s="4">
        <v>10</v>
      </c>
      <c r="DZ1069" s="8">
        <v>315</v>
      </c>
      <c r="EA1069" s="7">
        <v>-1</v>
      </c>
      <c r="EB1069" s="7">
        <v>-1</v>
      </c>
      <c r="EC1069" s="2" t="s">
        <v>239</v>
      </c>
      <c r="ED1069" s="2" t="s">
        <v>237</v>
      </c>
      <c r="EE1069" s="2" t="s">
        <v>494</v>
      </c>
      <c r="EF1069" s="2" t="s">
        <v>5986</v>
      </c>
      <c r="EG1069" s="2" t="s">
        <v>238</v>
      </c>
      <c r="EH1069" s="2" t="s">
        <v>226</v>
      </c>
      <c r="EI1069" s="4"/>
      <c r="EJ1069" s="8"/>
      <c r="EK1069" s="4">
        <v>13</v>
      </c>
      <c r="EL1069" s="8">
        <v>421.2</v>
      </c>
      <c r="EM1069" s="7">
        <v>-1</v>
      </c>
      <c r="EN1069" s="7">
        <v>-1</v>
      </c>
      <c r="EO1069" s="2" t="s">
        <v>239</v>
      </c>
      <c r="EP1069" s="2" t="s">
        <v>237</v>
      </c>
      <c r="EQ1069" s="2" t="s">
        <v>3160</v>
      </c>
      <c r="ER1069" s="2" t="s">
        <v>710</v>
      </c>
      <c r="ES1069" s="2" t="s">
        <v>238</v>
      </c>
      <c r="ET1069" s="2" t="s">
        <v>226</v>
      </c>
      <c r="EU1069" s="4"/>
      <c r="EV1069" s="8"/>
      <c r="EW1069" s="4"/>
      <c r="EX1069" s="8"/>
      <c r="EY1069" s="7"/>
      <c r="EZ1069" s="7"/>
      <c r="FA1069" s="2" t="s">
        <v>239</v>
      </c>
      <c r="FB1069" s="2" t="s">
        <v>237</v>
      </c>
      <c r="FC1069" s="2" t="s">
        <v>1591</v>
      </c>
      <c r="FD1069" s="2" t="s">
        <v>513</v>
      </c>
      <c r="FE1069" s="2" t="s">
        <v>238</v>
      </c>
      <c r="FF1069" s="2" t="s">
        <v>226</v>
      </c>
      <c r="FG1069" s="4"/>
      <c r="FH1069" s="8"/>
      <c r="FI1069" s="4"/>
      <c r="FJ1069" s="8"/>
      <c r="FK1069" s="7"/>
      <c r="FL1069" s="7"/>
      <c r="FM1069" s="2" t="s">
        <v>239</v>
      </c>
      <c r="FN1069" s="2" t="s">
        <v>237</v>
      </c>
      <c r="FO1069" s="2" t="s">
        <v>2514</v>
      </c>
      <c r="FP1069" s="2" t="s">
        <v>933</v>
      </c>
      <c r="FQ1069" s="2" t="s">
        <v>238</v>
      </c>
      <c r="FR1069" s="2" t="s">
        <v>226</v>
      </c>
      <c r="FS1069" s="4"/>
      <c r="FT1069" s="8"/>
      <c r="FU1069" s="4"/>
      <c r="FV1069" s="8"/>
      <c r="FW1069" s="7"/>
      <c r="FX1069" s="7"/>
      <c r="FY1069" s="2" t="s">
        <v>226</v>
      </c>
      <c r="FZ1069" s="2" t="s">
        <v>226</v>
      </c>
      <c r="GA1069" s="2" t="s">
        <v>226</v>
      </c>
      <c r="GB1069" s="2" t="s">
        <v>226</v>
      </c>
      <c r="GC1069" s="2" t="s">
        <v>226</v>
      </c>
      <c r="GD1069" s="2" t="s">
        <v>226</v>
      </c>
      <c r="GE1069" s="4"/>
      <c r="GF1069" s="8"/>
      <c r="GG1069" s="4"/>
      <c r="GH1069" s="8"/>
      <c r="GI1069" s="7"/>
      <c r="GJ1069" s="7"/>
      <c r="GK1069" s="2" t="s">
        <v>448</v>
      </c>
      <c r="GL1069" s="2" t="s">
        <v>237</v>
      </c>
      <c r="GM1069" s="2" t="s">
        <v>226</v>
      </c>
      <c r="GN1069" s="2" t="s">
        <v>226</v>
      </c>
      <c r="GO1069" s="2" t="s">
        <v>238</v>
      </c>
      <c r="GP1069" s="2" t="s">
        <v>226</v>
      </c>
      <c r="GQ1069" s="4"/>
      <c r="GR1069" s="8"/>
      <c r="GS1069" s="4"/>
      <c r="GT1069" s="8"/>
      <c r="GU1069" s="7"/>
      <c r="GV1069" s="7"/>
      <c r="GW1069" s="2" t="s">
        <v>266</v>
      </c>
      <c r="GX1069" s="2" t="s">
        <v>237</v>
      </c>
      <c r="GY1069" s="2" t="s">
        <v>226</v>
      </c>
      <c r="GZ1069" s="2" t="s">
        <v>226</v>
      </c>
      <c r="HA1069" s="2" t="s">
        <v>238</v>
      </c>
      <c r="HB1069" s="2" t="s">
        <v>226</v>
      </c>
      <c r="HC1069" s="4"/>
      <c r="HD1069" s="8"/>
      <c r="HE1069" s="4"/>
      <c r="HF1069" s="8"/>
      <c r="HG1069" s="7"/>
      <c r="HH1069" s="7"/>
      <c r="HI1069" s="2" t="s">
        <v>252</v>
      </c>
      <c r="HJ1069" s="2" t="s">
        <v>237</v>
      </c>
      <c r="HK1069" s="2" t="s">
        <v>226</v>
      </c>
      <c r="HL1069" s="2" t="s">
        <v>226</v>
      </c>
      <c r="HM1069" s="2" t="s">
        <v>238</v>
      </c>
      <c r="HN1069" s="2" t="s">
        <v>226</v>
      </c>
      <c r="HO1069" s="4"/>
      <c r="HP1069" s="8"/>
      <c r="HQ1069" s="4"/>
      <c r="HR1069" s="8"/>
      <c r="HS1069" s="7"/>
      <c r="HT1069" s="7"/>
      <c r="HU1069" s="2" t="s">
        <v>236</v>
      </c>
      <c r="HV1069" s="2" t="s">
        <v>237</v>
      </c>
      <c r="HW1069" s="2" t="s">
        <v>226</v>
      </c>
      <c r="HX1069" s="2" t="s">
        <v>226</v>
      </c>
      <c r="HY1069" s="2" t="s">
        <v>238</v>
      </c>
      <c r="HZ1069" s="2" t="s">
        <v>226</v>
      </c>
      <c r="IA1069" s="4"/>
      <c r="IB1069" s="8"/>
      <c r="IC1069" s="4"/>
      <c r="ID1069" s="8"/>
      <c r="IE1069" s="7"/>
      <c r="IF1069" s="7"/>
      <c r="IG1069" s="2" t="s">
        <v>252</v>
      </c>
      <c r="IH1069" s="2" t="s">
        <v>237</v>
      </c>
      <c r="II1069" s="2" t="s">
        <v>226</v>
      </c>
      <c r="IJ1069" s="2" t="s">
        <v>226</v>
      </c>
      <c r="IK1069" s="2" t="s">
        <v>238</v>
      </c>
      <c r="IL1069" s="2" t="s">
        <v>226</v>
      </c>
      <c r="IM1069" s="4"/>
      <c r="IN1069" s="8"/>
      <c r="IO1069" s="4"/>
      <c r="IP1069" s="8"/>
      <c r="IQ1069" s="7"/>
      <c r="IR1069" s="7"/>
      <c r="IS1069" s="2" t="s">
        <v>252</v>
      </c>
      <c r="IT1069" s="2" t="s">
        <v>237</v>
      </c>
      <c r="IU1069" s="2" t="s">
        <v>226</v>
      </c>
      <c r="IV1069" s="2" t="s">
        <v>226</v>
      </c>
      <c r="IW1069" s="2" t="s">
        <v>238</v>
      </c>
      <c r="IX1069" s="2" t="s">
        <v>226</v>
      </c>
      <c r="IY1069" s="4"/>
      <c r="IZ1069" s="8"/>
      <c r="JA1069" s="4"/>
      <c r="JB1069" s="8"/>
      <c r="JC1069" s="7"/>
      <c r="JD1069" s="7"/>
      <c r="JE1069" s="2" t="s">
        <v>252</v>
      </c>
      <c r="JF1069" s="2" t="s">
        <v>237</v>
      </c>
      <c r="JG1069" s="2" t="s">
        <v>226</v>
      </c>
      <c r="JH1069" s="2" t="s">
        <v>226</v>
      </c>
      <c r="JI1069" s="2" t="s">
        <v>238</v>
      </c>
      <c r="JJ1069" s="2" t="s">
        <v>226</v>
      </c>
      <c r="JK1069" s="4"/>
      <c r="JL1069" s="8"/>
      <c r="JM1069" s="4"/>
      <c r="JN1069" s="8"/>
      <c r="JO1069" s="7"/>
      <c r="JP1069" s="7"/>
      <c r="JQ1069" s="2" t="s">
        <v>252</v>
      </c>
      <c r="JR1069" s="2" t="s">
        <v>237</v>
      </c>
      <c r="JS1069" s="2" t="s">
        <v>226</v>
      </c>
      <c r="JT1069" s="2" t="s">
        <v>226</v>
      </c>
      <c r="JU1069" s="2" t="s">
        <v>238</v>
      </c>
      <c r="JV1069" s="2" t="s">
        <v>226</v>
      </c>
      <c r="JW1069" s="4"/>
      <c r="JX1069" s="8"/>
      <c r="JY1069" s="4"/>
      <c r="JZ1069" s="8"/>
      <c r="KA1069" s="7"/>
      <c r="KB1069" s="7"/>
      <c r="KC1069" s="2" t="s">
        <v>236</v>
      </c>
      <c r="KD1069" s="2" t="s">
        <v>237</v>
      </c>
      <c r="KE1069" s="2" t="s">
        <v>226</v>
      </c>
      <c r="KF1069" s="2" t="s">
        <v>226</v>
      </c>
      <c r="KG1069" s="2" t="s">
        <v>238</v>
      </c>
      <c r="KH1069" s="2" t="s">
        <v>226</v>
      </c>
      <c r="KI1069" s="4"/>
      <c r="KJ1069" s="8"/>
      <c r="KK1069" s="4"/>
      <c r="KL1069" s="8"/>
      <c r="KM1069" s="7"/>
      <c r="KN1069" s="7"/>
      <c r="KO1069" s="2" t="s">
        <v>252</v>
      </c>
      <c r="KP1069" s="2" t="s">
        <v>237</v>
      </c>
      <c r="KQ1069" s="2" t="s">
        <v>226</v>
      </c>
      <c r="KR1069" s="2" t="s">
        <v>226</v>
      </c>
      <c r="KS1069" s="2" t="s">
        <v>238</v>
      </c>
      <c r="KT1069" s="2" t="s">
        <v>226</v>
      </c>
      <c r="KU1069" s="4"/>
      <c r="KV1069" s="8"/>
      <c r="KW1069" s="4"/>
      <c r="KX1069" s="8"/>
      <c r="KY1069" s="7"/>
      <c r="KZ1069" s="7"/>
      <c r="LA1069" s="2" t="s">
        <v>252</v>
      </c>
      <c r="LB1069" s="2" t="s">
        <v>237</v>
      </c>
      <c r="LC1069" s="2" t="s">
        <v>226</v>
      </c>
      <c r="LD1069" s="2" t="s">
        <v>226</v>
      </c>
      <c r="LE1069" s="2" t="s">
        <v>238</v>
      </c>
      <c r="LF1069" s="2" t="s">
        <v>226</v>
      </c>
      <c r="LG1069" s="4"/>
      <c r="LH1069" s="8"/>
      <c r="LI1069" s="4"/>
      <c r="LJ1069" s="8"/>
      <c r="LK1069" s="7"/>
      <c r="LL1069" s="7"/>
      <c r="LM1069" s="2" t="s">
        <v>252</v>
      </c>
      <c r="LN1069" s="2" t="s">
        <v>237</v>
      </c>
      <c r="LO1069" s="2" t="s">
        <v>226</v>
      </c>
      <c r="LP1069" s="2" t="s">
        <v>226</v>
      </c>
      <c r="LQ1069" s="2" t="s">
        <v>238</v>
      </c>
      <c r="LR1069" s="2" t="s">
        <v>226</v>
      </c>
      <c r="LS1069" s="4"/>
      <c r="LT1069" s="8"/>
      <c r="LU1069" s="4"/>
      <c r="LV1069" s="8"/>
      <c r="LW1069" s="7"/>
      <c r="LX1069" s="7"/>
      <c r="LY1069" s="2" t="s">
        <v>226</v>
      </c>
      <c r="LZ1069" s="2" t="s">
        <v>226</v>
      </c>
      <c r="MA1069" s="2" t="s">
        <v>226</v>
      </c>
      <c r="MB1069" s="2" t="s">
        <v>226</v>
      </c>
      <c r="MC1069" s="2" t="s">
        <v>226</v>
      </c>
      <c r="MD1069" s="2" t="s">
        <v>226</v>
      </c>
      <c r="ME1069" s="4"/>
      <c r="MF1069" s="8"/>
      <c r="MG1069" s="4"/>
      <c r="MH1069" s="8"/>
      <c r="MI1069" s="7"/>
      <c r="MJ1069" s="7"/>
      <c r="MK1069" s="2" t="s">
        <v>226</v>
      </c>
      <c r="ML1069" s="2" t="s">
        <v>226</v>
      </c>
      <c r="MM1069" s="2" t="s">
        <v>226</v>
      </c>
      <c r="MN1069" s="2" t="s">
        <v>226</v>
      </c>
      <c r="MO1069" s="2" t="s">
        <v>226</v>
      </c>
      <c r="MP1069" s="2" t="s">
        <v>226</v>
      </c>
      <c r="MQ1069" s="4"/>
      <c r="MR1069" s="8"/>
      <c r="MS1069" s="4"/>
      <c r="MT1069" s="8"/>
      <c r="MU1069" s="7"/>
      <c r="MV1069" s="7"/>
      <c r="MW1069" s="2" t="s">
        <v>239</v>
      </c>
      <c r="MX1069" s="2" t="s">
        <v>237</v>
      </c>
      <c r="MY1069" s="2" t="s">
        <v>2166</v>
      </c>
      <c r="MZ1069" s="2" t="s">
        <v>226</v>
      </c>
      <c r="NA1069" s="2" t="s">
        <v>238</v>
      </c>
      <c r="NB1069" s="2" t="s">
        <v>226</v>
      </c>
      <c r="NC1069" s="4"/>
      <c r="ND1069" s="8"/>
      <c r="NE1069" s="4">
        <v>1</v>
      </c>
      <c r="NF1069" s="8">
        <v>32.1</v>
      </c>
      <c r="NG1069" s="7">
        <v>-1</v>
      </c>
      <c r="NH1069" s="7">
        <v>-1</v>
      </c>
      <c r="NI1069" s="2" t="s">
        <v>239</v>
      </c>
      <c r="NJ1069" s="2" t="s">
        <v>237</v>
      </c>
      <c r="NK1069" s="2" t="s">
        <v>2523</v>
      </c>
      <c r="NL1069" s="2" t="s">
        <v>541</v>
      </c>
      <c r="NM1069" s="2" t="s">
        <v>238</v>
      </c>
      <c r="NN1069" s="2" t="s">
        <v>226</v>
      </c>
      <c r="NO1069" s="4"/>
      <c r="NP1069" s="8"/>
      <c r="NQ1069" s="4"/>
      <c r="NR1069" s="8"/>
      <c r="NS1069" s="7"/>
      <c r="NT1069" s="7"/>
      <c r="NU1069" s="2" t="s">
        <v>239</v>
      </c>
      <c r="NV1069" s="2" t="s">
        <v>237</v>
      </c>
      <c r="NW1069" s="2" t="s">
        <v>1755</v>
      </c>
      <c r="NX1069" s="2" t="s">
        <v>477</v>
      </c>
      <c r="NY1069" s="2" t="s">
        <v>238</v>
      </c>
      <c r="NZ1069" s="2" t="s">
        <v>226</v>
      </c>
      <c r="OA1069" s="4"/>
      <c r="OB1069" s="8"/>
      <c r="OC1069" s="4"/>
      <c r="OD1069" s="8"/>
      <c r="OE1069" s="7"/>
      <c r="OF1069" s="7"/>
      <c r="OG1069" s="2" t="s">
        <v>252</v>
      </c>
      <c r="OH1069" s="2" t="s">
        <v>237</v>
      </c>
      <c r="OI1069" s="2" t="s">
        <v>226</v>
      </c>
      <c r="OJ1069" s="2" t="s">
        <v>226</v>
      </c>
      <c r="OK1069" s="2" t="s">
        <v>238</v>
      </c>
      <c r="OL1069" s="2" t="s">
        <v>226</v>
      </c>
      <c r="OM1069" s="4"/>
      <c r="ON1069" s="8"/>
      <c r="OO1069" s="4"/>
      <c r="OP1069" s="8"/>
      <c r="OQ1069" s="7"/>
      <c r="OR1069" s="7"/>
      <c r="OS1069" s="2" t="s">
        <v>252</v>
      </c>
      <c r="OT1069" s="2" t="s">
        <v>237</v>
      </c>
      <c r="OU1069" s="2" t="s">
        <v>226</v>
      </c>
      <c r="OV1069" s="2" t="s">
        <v>226</v>
      </c>
      <c r="OW1069" s="2" t="s">
        <v>238</v>
      </c>
      <c r="OX1069" s="2" t="s">
        <v>226</v>
      </c>
      <c r="OY1069" s="4"/>
      <c r="OZ1069" s="8"/>
      <c r="PA1069" s="4"/>
      <c r="PB1069" s="8"/>
      <c r="PC1069" s="7"/>
      <c r="PD1069" s="7"/>
      <c r="PE1069" s="2" t="s">
        <v>252</v>
      </c>
      <c r="PF1069" s="2" t="s">
        <v>237</v>
      </c>
      <c r="PG1069" s="2" t="s">
        <v>226</v>
      </c>
      <c r="PH1069" s="2" t="s">
        <v>226</v>
      </c>
      <c r="PI1069" s="2" t="s">
        <v>238</v>
      </c>
      <c r="PJ1069" s="2" t="s">
        <v>226</v>
      </c>
      <c r="PK1069" s="4"/>
      <c r="PL1069" s="8"/>
      <c r="PM1069" s="4"/>
      <c r="PN1069" s="8"/>
      <c r="PO1069" s="7"/>
      <c r="PP1069" s="7"/>
      <c r="PQ1069" s="2" t="s">
        <v>226</v>
      </c>
      <c r="PR1069" s="2" t="s">
        <v>226</v>
      </c>
      <c r="PS1069" s="2" t="s">
        <v>226</v>
      </c>
      <c r="PT1069" s="2" t="s">
        <v>226</v>
      </c>
      <c r="PU1069" s="2" t="s">
        <v>226</v>
      </c>
      <c r="PV1069" s="2" t="s">
        <v>226</v>
      </c>
      <c r="PW1069" s="4"/>
      <c r="PX1069" s="8"/>
      <c r="PY1069" s="4"/>
      <c r="PZ1069" s="8"/>
      <c r="QA1069" s="7"/>
      <c r="QB1069" s="7"/>
      <c r="QC1069" s="2" t="s">
        <v>266</v>
      </c>
      <c r="QD1069" s="2" t="s">
        <v>237</v>
      </c>
      <c r="QE1069" s="2" t="s">
        <v>226</v>
      </c>
      <c r="QF1069" s="2" t="s">
        <v>226</v>
      </c>
      <c r="QG1069" s="2" t="s">
        <v>238</v>
      </c>
      <c r="QH1069" s="2" t="s">
        <v>226</v>
      </c>
      <c r="QI1069" s="4"/>
      <c r="QJ1069" s="8"/>
      <c r="QK1069" s="4"/>
      <c r="QL1069" s="8"/>
      <c r="QM1069" s="7"/>
      <c r="QN1069" s="7"/>
      <c r="QO1069" s="2" t="s">
        <v>252</v>
      </c>
      <c r="QP1069" s="2" t="s">
        <v>237</v>
      </c>
      <c r="QQ1069" s="2" t="s">
        <v>226</v>
      </c>
      <c r="QR1069" s="2" t="s">
        <v>226</v>
      </c>
      <c r="QS1069" s="2" t="s">
        <v>238</v>
      </c>
      <c r="QT1069" s="2" t="s">
        <v>226</v>
      </c>
      <c r="QU1069" s="4"/>
      <c r="QV1069" s="8"/>
      <c r="QW1069" s="4"/>
      <c r="QX1069" s="8"/>
      <c r="QY1069" s="7"/>
      <c r="QZ1069" s="7"/>
      <c r="RA1069" s="2" t="s">
        <v>266</v>
      </c>
      <c r="RB1069" s="2" t="s">
        <v>237</v>
      </c>
      <c r="RC1069" s="2" t="s">
        <v>226</v>
      </c>
      <c r="RD1069" s="2" t="s">
        <v>226</v>
      </c>
      <c r="RE1069" s="2" t="s">
        <v>238</v>
      </c>
      <c r="RF1069" s="2" t="s">
        <v>226</v>
      </c>
      <c r="RG1069" s="4"/>
      <c r="RH1069" s="8"/>
      <c r="RI1069" s="4"/>
      <c r="RJ1069" s="8"/>
      <c r="RK1069" s="7"/>
      <c r="RL1069" s="7"/>
      <c r="RM1069" s="2" t="s">
        <v>252</v>
      </c>
      <c r="RN1069" s="2" t="s">
        <v>237</v>
      </c>
      <c r="RO1069" s="2" t="s">
        <v>226</v>
      </c>
      <c r="RP1069" s="2" t="s">
        <v>226</v>
      </c>
      <c r="RQ1069" s="2" t="s">
        <v>238</v>
      </c>
      <c r="RR1069" s="2" t="s">
        <v>226</v>
      </c>
      <c r="RS1069" s="4"/>
      <c r="RT1069" s="8"/>
      <c r="RU1069" s="4"/>
      <c r="RV1069" s="8"/>
      <c r="RW1069" s="7"/>
      <c r="RX1069" s="7"/>
      <c r="RY1069" s="2" t="s">
        <v>252</v>
      </c>
      <c r="RZ1069" s="2" t="s">
        <v>237</v>
      </c>
      <c r="SA1069" s="2" t="s">
        <v>226</v>
      </c>
      <c r="SB1069" s="2" t="s">
        <v>226</v>
      </c>
      <c r="SC1069" s="2" t="s">
        <v>238</v>
      </c>
      <c r="SD1069" s="2" t="s">
        <v>226</v>
      </c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/>
      <c r="VM1069" s="4"/>
      <c r="VN1069" s="4"/>
      <c r="VO1069" s="4"/>
      <c r="VP1069" s="4"/>
      <c r="VQ1069" s="4"/>
    </row>
    <row r="1070">
      <c r="A1070" s="2" t="s">
        <v>5987</v>
      </c>
      <c r="B1070" s="2" t="s">
        <v>577</v>
      </c>
      <c r="C1070" s="2" t="s">
        <v>5819</v>
      </c>
      <c r="D1070" s="2" t="s">
        <v>3985</v>
      </c>
      <c r="E1070" s="2" t="s">
        <v>3986</v>
      </c>
      <c r="F1070" s="2" t="s">
        <v>5846</v>
      </c>
      <c r="G1070" s="2" t="s">
        <v>5847</v>
      </c>
      <c r="H1070" s="2" t="s">
        <v>5381</v>
      </c>
      <c r="I1070" s="2" t="s">
        <v>5988</v>
      </c>
      <c r="J1070" s="2" t="s">
        <v>437</v>
      </c>
      <c r="K1070" s="2" t="s">
        <v>405</v>
      </c>
      <c r="L1070" s="3">
        <v>31.5</v>
      </c>
      <c r="M1070" s="3">
        <v>33.08</v>
      </c>
      <c r="N1070" s="3">
        <v>69.99</v>
      </c>
      <c r="O1070" s="2" t="s">
        <v>223</v>
      </c>
      <c r="P1070" s="2" t="s">
        <v>796</v>
      </c>
      <c r="Q1070" s="2" t="s">
        <v>225</v>
      </c>
      <c r="R1070" s="2" t="s">
        <v>226</v>
      </c>
      <c r="S1070" s="2" t="s">
        <v>5849</v>
      </c>
      <c r="T1070" s="2" t="s">
        <v>969</v>
      </c>
      <c r="U1070" s="2" t="s">
        <v>489</v>
      </c>
      <c r="V1070" s="2" t="s">
        <v>2079</v>
      </c>
      <c r="W1070" s="2" t="s">
        <v>231</v>
      </c>
      <c r="X1070" s="2" t="s">
        <v>226</v>
      </c>
      <c r="Y1070" s="2" t="s">
        <v>1010</v>
      </c>
      <c r="Z1070" s="4">
        <v>379</v>
      </c>
      <c r="AA1070" s="4">
        <f>=ROUNDDOWN(27.0714285714286,0)</f>
      </c>
      <c r="AB1070" s="5">
        <v>14</v>
      </c>
      <c r="AC1070" s="2" t="s">
        <v>1460</v>
      </c>
      <c r="AD1070" s="4">
        <v>160</v>
      </c>
      <c r="AE1070" s="4">
        <v>360</v>
      </c>
      <c r="AF1070" s="6">
        <v>65</v>
      </c>
      <c r="AG1070" s="6"/>
      <c r="AH1070" s="7">
        <v>0.9643</v>
      </c>
      <c r="AI1070" s="4"/>
      <c r="AJ1070" s="4">
        <f>=ROUNDDOWN({0},0)</f>
      </c>
      <c r="AK1070" s="5"/>
      <c r="AL1070" s="2" t="s">
        <v>226</v>
      </c>
      <c r="AM1070" s="4"/>
      <c r="AN1070" s="4"/>
      <c r="AO1070" s="7">
        <v>0</v>
      </c>
      <c r="AP1070" s="4">
        <v>117</v>
      </c>
      <c r="AQ1070" s="8">
        <v>4198.97</v>
      </c>
      <c r="AR1070" s="4">
        <v>121</v>
      </c>
      <c r="AS1070" s="8">
        <v>4108.06</v>
      </c>
      <c r="AT1070" s="7">
        <v>-0.0331</v>
      </c>
      <c r="AU1070" s="7">
        <v>0.0221</v>
      </c>
      <c r="AV1070" s="4">
        <v>273</v>
      </c>
      <c r="AW1070" s="8">
        <v>10708.78</v>
      </c>
      <c r="AX1070" s="4">
        <v>320</v>
      </c>
      <c r="AY1070" s="8">
        <v>12113.57</v>
      </c>
      <c r="AZ1070" s="7">
        <v>-0.1469</v>
      </c>
      <c r="BA1070" s="7">
        <v>-0.116</v>
      </c>
      <c r="BB1070" s="7">
        <v>0.3921</v>
      </c>
      <c r="BC1070" s="4">
        <v>273</v>
      </c>
      <c r="BD1070" s="8">
        <v>10708.78</v>
      </c>
      <c r="BE1070" s="4">
        <v>320</v>
      </c>
      <c r="BF1070" s="8">
        <v>12113.57</v>
      </c>
      <c r="BG1070" s="7">
        <v>-0.1469</v>
      </c>
      <c r="BH1070" s="7">
        <v>-0.116</v>
      </c>
      <c r="BI1070" s="7">
        <v>1</v>
      </c>
      <c r="BJ1070" s="4">
        <v>117</v>
      </c>
      <c r="BK1070" s="8">
        <v>4198.97</v>
      </c>
      <c r="BL1070" s="2" t="s">
        <v>5989</v>
      </c>
      <c r="BM1070" s="7">
        <v>1</v>
      </c>
      <c r="BN1070" s="7">
        <v>1</v>
      </c>
      <c r="BO1070" s="4">
        <v>52</v>
      </c>
      <c r="BP1070" s="8">
        <v>1877.2</v>
      </c>
      <c r="BQ1070" s="4">
        <v>48</v>
      </c>
      <c r="BR1070" s="8">
        <v>1732.8</v>
      </c>
      <c r="BS1070" s="7">
        <v>0.0833</v>
      </c>
      <c r="BT1070" s="7">
        <v>0.0833</v>
      </c>
      <c r="BU1070" s="2" t="s">
        <v>239</v>
      </c>
      <c r="BV1070" s="2" t="s">
        <v>223</v>
      </c>
      <c r="BW1070" s="2" t="s">
        <v>226</v>
      </c>
      <c r="BX1070" s="2" t="s">
        <v>3028</v>
      </c>
      <c r="BY1070" s="2" t="s">
        <v>238</v>
      </c>
      <c r="BZ1070" s="2" t="s">
        <v>226</v>
      </c>
      <c r="CA1070" s="4">
        <v>5</v>
      </c>
      <c r="CB1070" s="8">
        <v>178.8</v>
      </c>
      <c r="CC1070" s="4"/>
      <c r="CD1070" s="8"/>
      <c r="CE1070" s="7"/>
      <c r="CF1070" s="7"/>
      <c r="CG1070" s="2" t="s">
        <v>239</v>
      </c>
      <c r="CH1070" s="2" t="s">
        <v>223</v>
      </c>
      <c r="CI1070" s="2" t="s">
        <v>1836</v>
      </c>
      <c r="CJ1070" s="2" t="s">
        <v>742</v>
      </c>
      <c r="CK1070" s="2" t="s">
        <v>238</v>
      </c>
      <c r="CL1070" s="2" t="s">
        <v>226</v>
      </c>
      <c r="CM1070" s="4">
        <v>23</v>
      </c>
      <c r="CN1070" s="8">
        <v>799.71</v>
      </c>
      <c r="CO1070" s="4">
        <v>12</v>
      </c>
      <c r="CP1070" s="8">
        <v>417.24</v>
      </c>
      <c r="CQ1070" s="7">
        <v>0.9167</v>
      </c>
      <c r="CR1070" s="7">
        <v>0.9167</v>
      </c>
      <c r="CS1070" s="2" t="s">
        <v>239</v>
      </c>
      <c r="CT1070" s="2" t="s">
        <v>223</v>
      </c>
      <c r="CU1070" s="2" t="s">
        <v>1852</v>
      </c>
      <c r="CV1070" s="2" t="s">
        <v>1475</v>
      </c>
      <c r="CW1070" s="2" t="s">
        <v>238</v>
      </c>
      <c r="CX1070" s="2" t="s">
        <v>226</v>
      </c>
      <c r="CY1070" s="4">
        <v>6</v>
      </c>
      <c r="CZ1070" s="8">
        <v>201.6</v>
      </c>
      <c r="DA1070" s="4">
        <v>7</v>
      </c>
      <c r="DB1070" s="8">
        <v>235.2</v>
      </c>
      <c r="DC1070" s="7">
        <v>-0.1429</v>
      </c>
      <c r="DD1070" s="7">
        <v>-0.1429</v>
      </c>
      <c r="DE1070" s="2" t="s">
        <v>239</v>
      </c>
      <c r="DF1070" s="2" t="s">
        <v>223</v>
      </c>
      <c r="DG1070" s="2" t="s">
        <v>596</v>
      </c>
      <c r="DH1070" s="2" t="s">
        <v>1086</v>
      </c>
      <c r="DI1070" s="2" t="s">
        <v>238</v>
      </c>
      <c r="DJ1070" s="2" t="s">
        <v>226</v>
      </c>
      <c r="DK1070" s="4">
        <v>11</v>
      </c>
      <c r="DL1070" s="8">
        <v>346.84</v>
      </c>
      <c r="DM1070" s="4">
        <v>9</v>
      </c>
      <c r="DN1070" s="8">
        <v>261.77</v>
      </c>
      <c r="DO1070" s="7">
        <v>0.2222</v>
      </c>
      <c r="DP1070" s="7">
        <v>0.325</v>
      </c>
      <c r="DQ1070" s="2" t="s">
        <v>239</v>
      </c>
      <c r="DR1070" s="2" t="s">
        <v>223</v>
      </c>
      <c r="DS1070" s="2" t="s">
        <v>1074</v>
      </c>
      <c r="DT1070" s="2" t="s">
        <v>3297</v>
      </c>
      <c r="DU1070" s="2" t="s">
        <v>238</v>
      </c>
      <c r="DV1070" s="2" t="s">
        <v>226</v>
      </c>
      <c r="DW1070" s="4">
        <v>4</v>
      </c>
      <c r="DX1070" s="8">
        <v>138.92</v>
      </c>
      <c r="DY1070" s="4">
        <v>6</v>
      </c>
      <c r="DZ1070" s="8">
        <v>208.38</v>
      </c>
      <c r="EA1070" s="7">
        <v>-0.3333</v>
      </c>
      <c r="EB1070" s="7">
        <v>-0.3333</v>
      </c>
      <c r="EC1070" s="2" t="s">
        <v>239</v>
      </c>
      <c r="ED1070" s="2" t="s">
        <v>223</v>
      </c>
      <c r="EE1070" s="2" t="s">
        <v>1821</v>
      </c>
      <c r="EF1070" s="2" t="s">
        <v>3717</v>
      </c>
      <c r="EG1070" s="2" t="s">
        <v>238</v>
      </c>
      <c r="EH1070" s="2" t="s">
        <v>226</v>
      </c>
      <c r="EI1070" s="4">
        <v>5</v>
      </c>
      <c r="EJ1070" s="8">
        <v>164.05</v>
      </c>
      <c r="EK1070" s="4">
        <v>5</v>
      </c>
      <c r="EL1070" s="8">
        <v>164.05</v>
      </c>
      <c r="EM1070" s="7"/>
      <c r="EN1070" s="7"/>
      <c r="EO1070" s="2" t="s">
        <v>239</v>
      </c>
      <c r="EP1070" s="2" t="s">
        <v>223</v>
      </c>
      <c r="EQ1070" s="2" t="s">
        <v>1152</v>
      </c>
      <c r="ER1070" s="2" t="s">
        <v>3251</v>
      </c>
      <c r="ES1070" s="2" t="s">
        <v>238</v>
      </c>
      <c r="ET1070" s="2" t="s">
        <v>226</v>
      </c>
      <c r="EU1070" s="4">
        <v>2</v>
      </c>
      <c r="EV1070" s="8">
        <v>62.84</v>
      </c>
      <c r="EW1070" s="4">
        <v>8</v>
      </c>
      <c r="EX1070" s="8">
        <v>251.32</v>
      </c>
      <c r="EY1070" s="7">
        <v>-0.75</v>
      </c>
      <c r="EZ1070" s="7">
        <v>-0.75</v>
      </c>
      <c r="FA1070" s="2" t="s">
        <v>239</v>
      </c>
      <c r="FB1070" s="2" t="s">
        <v>223</v>
      </c>
      <c r="FC1070" s="2" t="s">
        <v>2101</v>
      </c>
      <c r="FD1070" s="2" t="s">
        <v>602</v>
      </c>
      <c r="FE1070" s="2" t="s">
        <v>238</v>
      </c>
      <c r="FF1070" s="2" t="s">
        <v>226</v>
      </c>
      <c r="FG1070" s="4">
        <v>4</v>
      </c>
      <c r="FH1070" s="8">
        <v>259.96</v>
      </c>
      <c r="FI1070" s="4"/>
      <c r="FJ1070" s="8"/>
      <c r="FK1070" s="7"/>
      <c r="FL1070" s="7"/>
      <c r="FM1070" s="2" t="s">
        <v>239</v>
      </c>
      <c r="FN1070" s="2" t="s">
        <v>223</v>
      </c>
      <c r="FO1070" s="2" t="s">
        <v>1852</v>
      </c>
      <c r="FP1070" s="2" t="s">
        <v>1820</v>
      </c>
      <c r="FQ1070" s="2" t="s">
        <v>238</v>
      </c>
      <c r="FR1070" s="2" t="s">
        <v>226</v>
      </c>
      <c r="FS1070" s="4"/>
      <c r="FT1070" s="8"/>
      <c r="FU1070" s="4"/>
      <c r="FV1070" s="8"/>
      <c r="FW1070" s="7"/>
      <c r="FX1070" s="7"/>
      <c r="FY1070" s="2" t="s">
        <v>239</v>
      </c>
      <c r="FZ1070" s="2" t="s">
        <v>223</v>
      </c>
      <c r="GA1070" s="2" t="s">
        <v>661</v>
      </c>
      <c r="GB1070" s="2" t="s">
        <v>837</v>
      </c>
      <c r="GC1070" s="2" t="s">
        <v>238</v>
      </c>
      <c r="GD1070" s="2" t="s">
        <v>226</v>
      </c>
      <c r="GE1070" s="4"/>
      <c r="GF1070" s="8"/>
      <c r="GG1070" s="4"/>
      <c r="GH1070" s="8"/>
      <c r="GI1070" s="7"/>
      <c r="GJ1070" s="7"/>
      <c r="GK1070" s="2" t="s">
        <v>1002</v>
      </c>
      <c r="GL1070" s="2" t="s">
        <v>237</v>
      </c>
      <c r="GM1070" s="2" t="s">
        <v>1777</v>
      </c>
      <c r="GN1070" s="2" t="s">
        <v>718</v>
      </c>
      <c r="GO1070" s="2" t="s">
        <v>238</v>
      </c>
      <c r="GP1070" s="2" t="s">
        <v>226</v>
      </c>
      <c r="GQ1070" s="4">
        <v>5</v>
      </c>
      <c r="GR1070" s="8">
        <v>169.05</v>
      </c>
      <c r="GS1070" s="4">
        <v>8</v>
      </c>
      <c r="GT1070" s="8">
        <v>270.48</v>
      </c>
      <c r="GU1070" s="7">
        <v>-0.375</v>
      </c>
      <c r="GV1070" s="7">
        <v>-0.375</v>
      </c>
      <c r="GW1070" s="2" t="s">
        <v>239</v>
      </c>
      <c r="GX1070" s="2" t="s">
        <v>223</v>
      </c>
      <c r="GY1070" s="2" t="s">
        <v>1942</v>
      </c>
      <c r="GZ1070" s="2" t="s">
        <v>855</v>
      </c>
      <c r="HA1070" s="2" t="s">
        <v>238</v>
      </c>
      <c r="HB1070" s="2" t="s">
        <v>226</v>
      </c>
      <c r="HC1070" s="4"/>
      <c r="HD1070" s="8"/>
      <c r="HE1070" s="4">
        <v>8</v>
      </c>
      <c r="HF1070" s="8">
        <v>236.14</v>
      </c>
      <c r="HG1070" s="7">
        <v>-1</v>
      </c>
      <c r="HH1070" s="7">
        <v>-1</v>
      </c>
      <c r="HI1070" s="2" t="s">
        <v>239</v>
      </c>
      <c r="HJ1070" s="2" t="s">
        <v>223</v>
      </c>
      <c r="HK1070" s="2" t="s">
        <v>416</v>
      </c>
      <c r="HL1070" s="2" t="s">
        <v>914</v>
      </c>
      <c r="HM1070" s="2" t="s">
        <v>238</v>
      </c>
      <c r="HN1070" s="2" t="s">
        <v>226</v>
      </c>
      <c r="HO1070" s="4"/>
      <c r="HP1070" s="8"/>
      <c r="HQ1070" s="4">
        <v>1</v>
      </c>
      <c r="HR1070" s="8">
        <v>30.24</v>
      </c>
      <c r="HS1070" s="7">
        <v>-1</v>
      </c>
      <c r="HT1070" s="7">
        <v>-1</v>
      </c>
      <c r="HU1070" s="2" t="s">
        <v>1002</v>
      </c>
      <c r="HV1070" s="2" t="s">
        <v>237</v>
      </c>
      <c r="HW1070" s="2" t="s">
        <v>607</v>
      </c>
      <c r="HX1070" s="2" t="s">
        <v>1861</v>
      </c>
      <c r="HY1070" s="2" t="s">
        <v>238</v>
      </c>
      <c r="HZ1070" s="2" t="s">
        <v>291</v>
      </c>
      <c r="IA1070" s="4"/>
      <c r="IB1070" s="8"/>
      <c r="IC1070" s="4"/>
      <c r="ID1070" s="8"/>
      <c r="IE1070" s="7"/>
      <c r="IF1070" s="7"/>
      <c r="IG1070" s="2" t="s">
        <v>252</v>
      </c>
      <c r="IH1070" s="2" t="s">
        <v>223</v>
      </c>
      <c r="II1070" s="2" t="s">
        <v>226</v>
      </c>
      <c r="IJ1070" s="2" t="s">
        <v>226</v>
      </c>
      <c r="IK1070" s="2" t="s">
        <v>238</v>
      </c>
      <c r="IL1070" s="2" t="s">
        <v>226</v>
      </c>
      <c r="IM1070" s="4"/>
      <c r="IN1070" s="8"/>
      <c r="IO1070" s="4"/>
      <c r="IP1070" s="8"/>
      <c r="IQ1070" s="7"/>
      <c r="IR1070" s="7"/>
      <c r="IS1070" s="2" t="s">
        <v>226</v>
      </c>
      <c r="IT1070" s="2" t="s">
        <v>226</v>
      </c>
      <c r="IU1070" s="2" t="s">
        <v>226</v>
      </c>
      <c r="IV1070" s="2" t="s">
        <v>226</v>
      </c>
      <c r="IW1070" s="2" t="s">
        <v>226</v>
      </c>
      <c r="IX1070" s="2" t="s">
        <v>226</v>
      </c>
      <c r="IY1070" s="4"/>
      <c r="IZ1070" s="8"/>
      <c r="JA1070" s="4"/>
      <c r="JB1070" s="8"/>
      <c r="JC1070" s="7"/>
      <c r="JD1070" s="7"/>
      <c r="JE1070" s="2" t="s">
        <v>448</v>
      </c>
      <c r="JF1070" s="2" t="s">
        <v>223</v>
      </c>
      <c r="JG1070" s="2" t="s">
        <v>226</v>
      </c>
      <c r="JH1070" s="2" t="s">
        <v>226</v>
      </c>
      <c r="JI1070" s="2" t="s">
        <v>238</v>
      </c>
      <c r="JJ1070" s="2" t="s">
        <v>226</v>
      </c>
      <c r="JK1070" s="4"/>
      <c r="JL1070" s="8"/>
      <c r="JM1070" s="4"/>
      <c r="JN1070" s="8"/>
      <c r="JO1070" s="7"/>
      <c r="JP1070" s="7"/>
      <c r="JQ1070" s="2" t="s">
        <v>252</v>
      </c>
      <c r="JR1070" s="2" t="s">
        <v>223</v>
      </c>
      <c r="JS1070" s="2" t="s">
        <v>226</v>
      </c>
      <c r="JT1070" s="2" t="s">
        <v>226</v>
      </c>
      <c r="JU1070" s="2" t="s">
        <v>238</v>
      </c>
      <c r="JV1070" s="2" t="s">
        <v>226</v>
      </c>
      <c r="JW1070" s="4"/>
      <c r="JX1070" s="8"/>
      <c r="JY1070" s="4"/>
      <c r="JZ1070" s="8"/>
      <c r="KA1070" s="7"/>
      <c r="KB1070" s="7"/>
      <c r="KC1070" s="2" t="s">
        <v>236</v>
      </c>
      <c r="KD1070" s="2" t="s">
        <v>223</v>
      </c>
      <c r="KE1070" s="2" t="s">
        <v>226</v>
      </c>
      <c r="KF1070" s="2" t="s">
        <v>226</v>
      </c>
      <c r="KG1070" s="2" t="s">
        <v>238</v>
      </c>
      <c r="KH1070" s="2" t="s">
        <v>226</v>
      </c>
      <c r="KI1070" s="4"/>
      <c r="KJ1070" s="8"/>
      <c r="KK1070" s="4"/>
      <c r="KL1070" s="8"/>
      <c r="KM1070" s="7"/>
      <c r="KN1070" s="7"/>
      <c r="KO1070" s="2" t="s">
        <v>236</v>
      </c>
      <c r="KP1070" s="2" t="s">
        <v>223</v>
      </c>
      <c r="KQ1070" s="2" t="s">
        <v>226</v>
      </c>
      <c r="KR1070" s="2" t="s">
        <v>226</v>
      </c>
      <c r="KS1070" s="2" t="s">
        <v>238</v>
      </c>
      <c r="KT1070" s="2" t="s">
        <v>226</v>
      </c>
      <c r="KU1070" s="4"/>
      <c r="KV1070" s="8"/>
      <c r="KW1070" s="4"/>
      <c r="KX1070" s="8"/>
      <c r="KY1070" s="7"/>
      <c r="KZ1070" s="7"/>
      <c r="LA1070" s="2" t="s">
        <v>239</v>
      </c>
      <c r="LB1070" s="2" t="s">
        <v>223</v>
      </c>
      <c r="LC1070" s="2" t="s">
        <v>614</v>
      </c>
      <c r="LD1070" s="2" t="s">
        <v>633</v>
      </c>
      <c r="LE1070" s="2" t="s">
        <v>238</v>
      </c>
      <c r="LF1070" s="2" t="s">
        <v>226</v>
      </c>
      <c r="LG1070" s="4"/>
      <c r="LH1070" s="8"/>
      <c r="LI1070" s="4"/>
      <c r="LJ1070" s="8"/>
      <c r="LK1070" s="7"/>
      <c r="LL1070" s="7"/>
      <c r="LM1070" s="2" t="s">
        <v>239</v>
      </c>
      <c r="LN1070" s="2" t="s">
        <v>223</v>
      </c>
      <c r="LO1070" s="2" t="s">
        <v>321</v>
      </c>
      <c r="LP1070" s="2" t="s">
        <v>226</v>
      </c>
      <c r="LQ1070" s="2" t="s">
        <v>238</v>
      </c>
      <c r="LR1070" s="2" t="s">
        <v>226</v>
      </c>
      <c r="LS1070" s="4"/>
      <c r="LT1070" s="8"/>
      <c r="LU1070" s="4"/>
      <c r="LV1070" s="8"/>
      <c r="LW1070" s="7"/>
      <c r="LX1070" s="7"/>
      <c r="LY1070" s="2" t="s">
        <v>226</v>
      </c>
      <c r="LZ1070" s="2" t="s">
        <v>226</v>
      </c>
      <c r="MA1070" s="2" t="s">
        <v>226</v>
      </c>
      <c r="MB1070" s="2" t="s">
        <v>226</v>
      </c>
      <c r="MC1070" s="2" t="s">
        <v>226</v>
      </c>
      <c r="MD1070" s="2" t="s">
        <v>226</v>
      </c>
      <c r="ME1070" s="4"/>
      <c r="MF1070" s="8"/>
      <c r="MG1070" s="4"/>
      <c r="MH1070" s="8"/>
      <c r="MI1070" s="7"/>
      <c r="MJ1070" s="7"/>
      <c r="MK1070" s="2" t="s">
        <v>226</v>
      </c>
      <c r="ML1070" s="2" t="s">
        <v>226</v>
      </c>
      <c r="MM1070" s="2" t="s">
        <v>226</v>
      </c>
      <c r="MN1070" s="2" t="s">
        <v>226</v>
      </c>
      <c r="MO1070" s="2" t="s">
        <v>226</v>
      </c>
      <c r="MP1070" s="2" t="s">
        <v>226</v>
      </c>
      <c r="MQ1070" s="4"/>
      <c r="MR1070" s="8"/>
      <c r="MS1070" s="4"/>
      <c r="MT1070" s="8"/>
      <c r="MU1070" s="7"/>
      <c r="MV1070" s="7"/>
      <c r="MW1070" s="2" t="s">
        <v>239</v>
      </c>
      <c r="MX1070" s="2" t="s">
        <v>223</v>
      </c>
      <c r="MY1070" s="2" t="s">
        <v>321</v>
      </c>
      <c r="MZ1070" s="2" t="s">
        <v>226</v>
      </c>
      <c r="NA1070" s="2" t="s">
        <v>238</v>
      </c>
      <c r="NB1070" s="2" t="s">
        <v>226</v>
      </c>
      <c r="NC1070" s="4"/>
      <c r="ND1070" s="8"/>
      <c r="NE1070" s="4">
        <v>2</v>
      </c>
      <c r="NF1070" s="8">
        <v>68.88</v>
      </c>
      <c r="NG1070" s="7">
        <v>-1</v>
      </c>
      <c r="NH1070" s="7">
        <v>-1</v>
      </c>
      <c r="NI1070" s="2" t="s">
        <v>239</v>
      </c>
      <c r="NJ1070" s="2" t="s">
        <v>261</v>
      </c>
      <c r="NK1070" s="2" t="s">
        <v>1852</v>
      </c>
      <c r="NL1070" s="2" t="s">
        <v>1721</v>
      </c>
      <c r="NM1070" s="2" t="s">
        <v>238</v>
      </c>
      <c r="NN1070" s="2" t="s">
        <v>226</v>
      </c>
      <c r="NO1070" s="4"/>
      <c r="NP1070" s="8"/>
      <c r="NQ1070" s="4">
        <v>7</v>
      </c>
      <c r="NR1070" s="8">
        <v>231.56</v>
      </c>
      <c r="NS1070" s="7">
        <v>-1</v>
      </c>
      <c r="NT1070" s="7">
        <v>-1</v>
      </c>
      <c r="NU1070" s="2" t="s">
        <v>239</v>
      </c>
      <c r="NV1070" s="2" t="s">
        <v>237</v>
      </c>
      <c r="NW1070" s="2" t="s">
        <v>1260</v>
      </c>
      <c r="NX1070" s="2" t="s">
        <v>2367</v>
      </c>
      <c r="NY1070" s="2" t="s">
        <v>238</v>
      </c>
      <c r="NZ1070" s="2" t="s">
        <v>226</v>
      </c>
      <c r="OA1070" s="4"/>
      <c r="OB1070" s="8"/>
      <c r="OC1070" s="4"/>
      <c r="OD1070" s="8"/>
      <c r="OE1070" s="7"/>
      <c r="OF1070" s="7"/>
      <c r="OG1070" s="2" t="s">
        <v>239</v>
      </c>
      <c r="OH1070" s="2" t="s">
        <v>237</v>
      </c>
      <c r="OI1070" s="2" t="s">
        <v>671</v>
      </c>
      <c r="OJ1070" s="2" t="s">
        <v>2791</v>
      </c>
      <c r="OK1070" s="2" t="s">
        <v>238</v>
      </c>
      <c r="OL1070" s="2" t="s">
        <v>226</v>
      </c>
      <c r="OM1070" s="4"/>
      <c r="ON1070" s="8"/>
      <c r="OO1070" s="4"/>
      <c r="OP1070" s="8"/>
      <c r="OQ1070" s="7"/>
      <c r="OR1070" s="7"/>
      <c r="OS1070" s="2" t="s">
        <v>252</v>
      </c>
      <c r="OT1070" s="2" t="s">
        <v>223</v>
      </c>
      <c r="OU1070" s="2" t="s">
        <v>226</v>
      </c>
      <c r="OV1070" s="2" t="s">
        <v>226</v>
      </c>
      <c r="OW1070" s="2" t="s">
        <v>238</v>
      </c>
      <c r="OX1070" s="2" t="s">
        <v>226</v>
      </c>
      <c r="OY1070" s="4"/>
      <c r="OZ1070" s="8"/>
      <c r="PA1070" s="4"/>
      <c r="PB1070" s="8"/>
      <c r="PC1070" s="7"/>
      <c r="PD1070" s="7"/>
      <c r="PE1070" s="2" t="s">
        <v>236</v>
      </c>
      <c r="PF1070" s="2" t="s">
        <v>223</v>
      </c>
      <c r="PG1070" s="2" t="s">
        <v>226</v>
      </c>
      <c r="PH1070" s="2" t="s">
        <v>226</v>
      </c>
      <c r="PI1070" s="2" t="s">
        <v>238</v>
      </c>
      <c r="PJ1070" s="2" t="s">
        <v>226</v>
      </c>
      <c r="PK1070" s="4"/>
      <c r="PL1070" s="8"/>
      <c r="PM1070" s="4"/>
      <c r="PN1070" s="8"/>
      <c r="PO1070" s="7"/>
      <c r="PP1070" s="7"/>
      <c r="PQ1070" s="2" t="s">
        <v>226</v>
      </c>
      <c r="PR1070" s="2" t="s">
        <v>226</v>
      </c>
      <c r="PS1070" s="2" t="s">
        <v>226</v>
      </c>
      <c r="PT1070" s="2" t="s">
        <v>226</v>
      </c>
      <c r="PU1070" s="2" t="s">
        <v>226</v>
      </c>
      <c r="PV1070" s="2" t="s">
        <v>226</v>
      </c>
      <c r="PW1070" s="4"/>
      <c r="PX1070" s="8"/>
      <c r="PY1070" s="4"/>
      <c r="PZ1070" s="8"/>
      <c r="QA1070" s="7"/>
      <c r="QB1070" s="7"/>
      <c r="QC1070" s="2" t="s">
        <v>226</v>
      </c>
      <c r="QD1070" s="2" t="s">
        <v>226</v>
      </c>
      <c r="QE1070" s="2" t="s">
        <v>226</v>
      </c>
      <c r="QF1070" s="2" t="s">
        <v>226</v>
      </c>
      <c r="QG1070" s="2" t="s">
        <v>226</v>
      </c>
      <c r="QH1070" s="2" t="s">
        <v>226</v>
      </c>
      <c r="QI1070" s="4"/>
      <c r="QJ1070" s="8"/>
      <c r="QK1070" s="4"/>
      <c r="QL1070" s="8"/>
      <c r="QM1070" s="7"/>
      <c r="QN1070" s="7"/>
      <c r="QO1070" s="2" t="s">
        <v>236</v>
      </c>
      <c r="QP1070" s="2" t="s">
        <v>237</v>
      </c>
      <c r="QQ1070" s="2" t="s">
        <v>226</v>
      </c>
      <c r="QR1070" s="2" t="s">
        <v>226</v>
      </c>
      <c r="QS1070" s="2" t="s">
        <v>238</v>
      </c>
      <c r="QT1070" s="2" t="s">
        <v>226</v>
      </c>
      <c r="QU1070" s="4"/>
      <c r="QV1070" s="8"/>
      <c r="QW1070" s="4"/>
      <c r="QX1070" s="8"/>
      <c r="QY1070" s="7"/>
      <c r="QZ1070" s="7"/>
      <c r="RA1070" s="2" t="s">
        <v>266</v>
      </c>
      <c r="RB1070" s="2" t="s">
        <v>223</v>
      </c>
      <c r="RC1070" s="2" t="s">
        <v>226</v>
      </c>
      <c r="RD1070" s="2" t="s">
        <v>226</v>
      </c>
      <c r="RE1070" s="2" t="s">
        <v>238</v>
      </c>
      <c r="RF1070" s="2" t="s">
        <v>226</v>
      </c>
      <c r="RG1070" s="4"/>
      <c r="RH1070" s="8"/>
      <c r="RI1070" s="4"/>
      <c r="RJ1070" s="8"/>
      <c r="RK1070" s="7"/>
      <c r="RL1070" s="7"/>
      <c r="RM1070" s="2" t="s">
        <v>226</v>
      </c>
      <c r="RN1070" s="2" t="s">
        <v>226</v>
      </c>
      <c r="RO1070" s="2" t="s">
        <v>226</v>
      </c>
      <c r="RP1070" s="2" t="s">
        <v>226</v>
      </c>
      <c r="RQ1070" s="2" t="s">
        <v>226</v>
      </c>
      <c r="RR1070" s="2" t="s">
        <v>226</v>
      </c>
      <c r="RS1070" s="4"/>
      <c r="RT1070" s="8"/>
      <c r="RU1070" s="4"/>
      <c r="RV1070" s="8"/>
      <c r="RW1070" s="7"/>
      <c r="RX1070" s="7"/>
      <c r="RY1070" s="2" t="s">
        <v>239</v>
      </c>
      <c r="RZ1070" s="2" t="s">
        <v>237</v>
      </c>
      <c r="SA1070" s="2" t="s">
        <v>621</v>
      </c>
      <c r="SB1070" s="2" t="s">
        <v>4146</v>
      </c>
      <c r="SC1070" s="2" t="s">
        <v>238</v>
      </c>
      <c r="SD1070" s="2" t="s">
        <v>226</v>
      </c>
      <c r="SE1070" s="4">
        <v>379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>
        <v>160</v>
      </c>
      <c r="UM1070" s="4"/>
      <c r="UN1070" s="4"/>
      <c r="UO1070" s="4"/>
      <c r="UP1070" s="4">
        <v>120</v>
      </c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>
        <v>80</v>
      </c>
      <c r="VG1070" s="4"/>
      <c r="VH1070" s="4"/>
      <c r="VI1070" s="4"/>
      <c r="VJ1070" s="4"/>
      <c r="VK1070" s="4"/>
      <c r="VL1070" s="4"/>
      <c r="VM1070" s="4"/>
      <c r="VN1070" s="4"/>
      <c r="VO1070" s="4"/>
      <c r="VP1070" s="4"/>
      <c r="VQ1070" s="4"/>
    </row>
    <row r="1071">
      <c r="A1071" s="2" t="s">
        <v>5990</v>
      </c>
      <c r="B1071" s="2" t="s">
        <v>577</v>
      </c>
      <c r="C1071" s="2" t="s">
        <v>5819</v>
      </c>
      <c r="D1071" s="2" t="s">
        <v>3985</v>
      </c>
      <c r="E1071" s="2" t="s">
        <v>3986</v>
      </c>
      <c r="F1071" s="2" t="s">
        <v>5846</v>
      </c>
      <c r="G1071" s="2" t="s">
        <v>5847</v>
      </c>
      <c r="H1071" s="2" t="s">
        <v>5381</v>
      </c>
      <c r="I1071" s="2" t="s">
        <v>5988</v>
      </c>
      <c r="J1071" s="2" t="s">
        <v>221</v>
      </c>
      <c r="K1071" s="2" t="s">
        <v>405</v>
      </c>
      <c r="L1071" s="3">
        <v>36.8</v>
      </c>
      <c r="M1071" s="3">
        <v>38.64</v>
      </c>
      <c r="N1071" s="3">
        <v>79.99</v>
      </c>
      <c r="O1071" s="2" t="s">
        <v>223</v>
      </c>
      <c r="P1071" s="2" t="s">
        <v>796</v>
      </c>
      <c r="Q1071" s="2" t="s">
        <v>225</v>
      </c>
      <c r="R1071" s="2" t="s">
        <v>226</v>
      </c>
      <c r="S1071" s="2" t="s">
        <v>5849</v>
      </c>
      <c r="T1071" s="2" t="s">
        <v>969</v>
      </c>
      <c r="U1071" s="2" t="s">
        <v>371</v>
      </c>
      <c r="V1071" s="2" t="s">
        <v>2079</v>
      </c>
      <c r="W1071" s="2" t="s">
        <v>231</v>
      </c>
      <c r="X1071" s="2" t="s">
        <v>226</v>
      </c>
      <c r="Y1071" s="2" t="s">
        <v>1010</v>
      </c>
      <c r="Z1071" s="4">
        <v>288</v>
      </c>
      <c r="AA1071" s="4">
        <f>=ROUNDDOWN(16,0)</f>
      </c>
      <c r="AB1071" s="5">
        <v>18</v>
      </c>
      <c r="AC1071" s="2" t="s">
        <v>1460</v>
      </c>
      <c r="AD1071" s="4">
        <v>200</v>
      </c>
      <c r="AE1071" s="4">
        <v>460</v>
      </c>
      <c r="AF1071" s="6">
        <v>65</v>
      </c>
      <c r="AG1071" s="6"/>
      <c r="AH1071" s="7">
        <v>0.9643</v>
      </c>
      <c r="AI1071" s="4"/>
      <c r="AJ1071" s="4">
        <f>=ROUNDDOWN({0},0)</f>
      </c>
      <c r="AK1071" s="5"/>
      <c r="AL1071" s="2" t="s">
        <v>226</v>
      </c>
      <c r="AM1071" s="4"/>
      <c r="AN1071" s="4"/>
      <c r="AO1071" s="7">
        <v>0</v>
      </c>
      <c r="AP1071" s="4">
        <v>156</v>
      </c>
      <c r="AQ1071" s="8">
        <v>6509.81</v>
      </c>
      <c r="AR1071" s="4">
        <v>199</v>
      </c>
      <c r="AS1071" s="8">
        <v>8005.51</v>
      </c>
      <c r="AT1071" s="7">
        <v>-0.2161</v>
      </c>
      <c r="AU1071" s="7">
        <v>-0.1868</v>
      </c>
      <c r="AV1071" s="4" t="s">
        <v>226</v>
      </c>
      <c r="AW1071" s="8" t="s">
        <v>226</v>
      </c>
      <c r="AX1071" s="4" t="s">
        <v>226</v>
      </c>
      <c r="AY1071" s="8" t="s">
        <v>226</v>
      </c>
      <c r="AZ1071" s="7" t="s">
        <v>226</v>
      </c>
      <c r="BA1071" s="7" t="s">
        <v>226</v>
      </c>
      <c r="BB1071" s="7">
        <v>0.6079</v>
      </c>
      <c r="BC1071" s="4" t="s">
        <v>226</v>
      </c>
      <c r="BD1071" s="8" t="s">
        <v>226</v>
      </c>
      <c r="BE1071" s="4" t="s">
        <v>226</v>
      </c>
      <c r="BF1071" s="8" t="s">
        <v>226</v>
      </c>
      <c r="BG1071" s="7" t="s">
        <v>226</v>
      </c>
      <c r="BH1071" s="7" t="s">
        <v>226</v>
      </c>
      <c r="BI1071" s="7" t="s">
        <v>226</v>
      </c>
      <c r="BJ1071" s="4">
        <v>156</v>
      </c>
      <c r="BK1071" s="8">
        <v>6509.81</v>
      </c>
      <c r="BL1071" s="2" t="s">
        <v>5991</v>
      </c>
      <c r="BM1071" s="7">
        <v>1</v>
      </c>
      <c r="BN1071" s="7">
        <v>1</v>
      </c>
      <c r="BO1071" s="4">
        <v>73</v>
      </c>
      <c r="BP1071" s="8">
        <v>3074.76</v>
      </c>
      <c r="BQ1071" s="4">
        <v>104</v>
      </c>
      <c r="BR1071" s="8">
        <v>4380.48</v>
      </c>
      <c r="BS1071" s="7">
        <v>-0.2981</v>
      </c>
      <c r="BT1071" s="7">
        <v>-0.2981</v>
      </c>
      <c r="BU1071" s="2" t="s">
        <v>239</v>
      </c>
      <c r="BV1071" s="2" t="s">
        <v>223</v>
      </c>
      <c r="BW1071" s="2" t="s">
        <v>226</v>
      </c>
      <c r="BX1071" s="2" t="s">
        <v>3737</v>
      </c>
      <c r="BY1071" s="2" t="s">
        <v>238</v>
      </c>
      <c r="BZ1071" s="2" t="s">
        <v>226</v>
      </c>
      <c r="CA1071" s="4">
        <v>7</v>
      </c>
      <c r="CB1071" s="8">
        <v>292.04</v>
      </c>
      <c r="CC1071" s="4">
        <v>8</v>
      </c>
      <c r="CD1071" s="8">
        <v>333.76</v>
      </c>
      <c r="CE1071" s="7">
        <v>-0.125</v>
      </c>
      <c r="CF1071" s="7">
        <v>-0.125</v>
      </c>
      <c r="CG1071" s="2" t="s">
        <v>239</v>
      </c>
      <c r="CH1071" s="2" t="s">
        <v>223</v>
      </c>
      <c r="CI1071" s="2" t="s">
        <v>1836</v>
      </c>
      <c r="CJ1071" s="2" t="s">
        <v>2004</v>
      </c>
      <c r="CK1071" s="2" t="s">
        <v>238</v>
      </c>
      <c r="CL1071" s="2" t="s">
        <v>226</v>
      </c>
      <c r="CM1071" s="4">
        <v>34</v>
      </c>
      <c r="CN1071" s="8">
        <v>1379.04</v>
      </c>
      <c r="CO1071" s="4">
        <v>9</v>
      </c>
      <c r="CP1071" s="8">
        <v>365.04</v>
      </c>
      <c r="CQ1071" s="7">
        <v>2.7778</v>
      </c>
      <c r="CR1071" s="7">
        <v>2.7778</v>
      </c>
      <c r="CS1071" s="2" t="s">
        <v>239</v>
      </c>
      <c r="CT1071" s="2" t="s">
        <v>223</v>
      </c>
      <c r="CU1071" s="2" t="s">
        <v>1852</v>
      </c>
      <c r="CV1071" s="2" t="s">
        <v>5105</v>
      </c>
      <c r="CW1071" s="2" t="s">
        <v>238</v>
      </c>
      <c r="CX1071" s="2" t="s">
        <v>226</v>
      </c>
      <c r="CY1071" s="4">
        <v>8</v>
      </c>
      <c r="CZ1071" s="8">
        <v>313.6</v>
      </c>
      <c r="DA1071" s="4">
        <v>10</v>
      </c>
      <c r="DB1071" s="8">
        <v>392</v>
      </c>
      <c r="DC1071" s="7">
        <v>-0.2</v>
      </c>
      <c r="DD1071" s="7">
        <v>-0.2</v>
      </c>
      <c r="DE1071" s="2" t="s">
        <v>239</v>
      </c>
      <c r="DF1071" s="2" t="s">
        <v>223</v>
      </c>
      <c r="DG1071" s="2" t="s">
        <v>596</v>
      </c>
      <c r="DH1071" s="2" t="s">
        <v>1607</v>
      </c>
      <c r="DI1071" s="2" t="s">
        <v>238</v>
      </c>
      <c r="DJ1071" s="2" t="s">
        <v>226</v>
      </c>
      <c r="DK1071" s="4">
        <v>11</v>
      </c>
      <c r="DL1071" s="8">
        <v>400.88</v>
      </c>
      <c r="DM1071" s="4">
        <v>10</v>
      </c>
      <c r="DN1071" s="8">
        <v>330.24</v>
      </c>
      <c r="DO1071" s="7">
        <v>0.1</v>
      </c>
      <c r="DP1071" s="7">
        <v>0.2139</v>
      </c>
      <c r="DQ1071" s="2" t="s">
        <v>239</v>
      </c>
      <c r="DR1071" s="2" t="s">
        <v>223</v>
      </c>
      <c r="DS1071" s="2" t="s">
        <v>1074</v>
      </c>
      <c r="DT1071" s="2" t="s">
        <v>803</v>
      </c>
      <c r="DU1071" s="2" t="s">
        <v>238</v>
      </c>
      <c r="DV1071" s="2" t="s">
        <v>226</v>
      </c>
      <c r="DW1071" s="4">
        <v>11</v>
      </c>
      <c r="DX1071" s="8">
        <v>446.27</v>
      </c>
      <c r="DY1071" s="4">
        <v>11</v>
      </c>
      <c r="DZ1071" s="8">
        <v>446.27</v>
      </c>
      <c r="EA1071" s="7"/>
      <c r="EB1071" s="7"/>
      <c r="EC1071" s="2" t="s">
        <v>239</v>
      </c>
      <c r="ED1071" s="2" t="s">
        <v>223</v>
      </c>
      <c r="EE1071" s="2" t="s">
        <v>1821</v>
      </c>
      <c r="EF1071" s="2" t="s">
        <v>2362</v>
      </c>
      <c r="EG1071" s="2" t="s">
        <v>238</v>
      </c>
      <c r="EH1071" s="2" t="s">
        <v>226</v>
      </c>
      <c r="EI1071" s="4">
        <v>2</v>
      </c>
      <c r="EJ1071" s="8">
        <v>76.56</v>
      </c>
      <c r="EK1071" s="4">
        <v>5</v>
      </c>
      <c r="EL1071" s="8">
        <v>191.4</v>
      </c>
      <c r="EM1071" s="7">
        <v>-0.6</v>
      </c>
      <c r="EN1071" s="7">
        <v>-0.6</v>
      </c>
      <c r="EO1071" s="2" t="s">
        <v>239</v>
      </c>
      <c r="EP1071" s="2" t="s">
        <v>223</v>
      </c>
      <c r="EQ1071" s="2" t="s">
        <v>1152</v>
      </c>
      <c r="ER1071" s="2" t="s">
        <v>1092</v>
      </c>
      <c r="ES1071" s="2" t="s">
        <v>238</v>
      </c>
      <c r="ET1071" s="2" t="s">
        <v>226</v>
      </c>
      <c r="EU1071" s="4"/>
      <c r="EV1071" s="8"/>
      <c r="EW1071" s="4">
        <v>11</v>
      </c>
      <c r="EX1071" s="8">
        <v>394.05</v>
      </c>
      <c r="EY1071" s="7">
        <v>-1</v>
      </c>
      <c r="EZ1071" s="7">
        <v>-1</v>
      </c>
      <c r="FA1071" s="2" t="s">
        <v>239</v>
      </c>
      <c r="FB1071" s="2" t="s">
        <v>223</v>
      </c>
      <c r="FC1071" s="2" t="s">
        <v>2101</v>
      </c>
      <c r="FD1071" s="2" t="s">
        <v>1727</v>
      </c>
      <c r="FE1071" s="2" t="s">
        <v>238</v>
      </c>
      <c r="FF1071" s="2" t="s">
        <v>226</v>
      </c>
      <c r="FG1071" s="4">
        <v>4</v>
      </c>
      <c r="FH1071" s="8">
        <v>289.96</v>
      </c>
      <c r="FI1071" s="4"/>
      <c r="FJ1071" s="8"/>
      <c r="FK1071" s="7"/>
      <c r="FL1071" s="7"/>
      <c r="FM1071" s="2" t="s">
        <v>239</v>
      </c>
      <c r="FN1071" s="2" t="s">
        <v>223</v>
      </c>
      <c r="FO1071" s="2" t="s">
        <v>1852</v>
      </c>
      <c r="FP1071" s="2" t="s">
        <v>1211</v>
      </c>
      <c r="FQ1071" s="2" t="s">
        <v>238</v>
      </c>
      <c r="FR1071" s="2" t="s">
        <v>226</v>
      </c>
      <c r="FS1071" s="4"/>
      <c r="FT1071" s="8"/>
      <c r="FU1071" s="4"/>
      <c r="FV1071" s="8"/>
      <c r="FW1071" s="7"/>
      <c r="FX1071" s="7"/>
      <c r="FY1071" s="2" t="s">
        <v>239</v>
      </c>
      <c r="FZ1071" s="2" t="s">
        <v>223</v>
      </c>
      <c r="GA1071" s="2" t="s">
        <v>661</v>
      </c>
      <c r="GB1071" s="2" t="s">
        <v>226</v>
      </c>
      <c r="GC1071" s="2" t="s">
        <v>238</v>
      </c>
      <c r="GD1071" s="2" t="s">
        <v>226</v>
      </c>
      <c r="GE1071" s="4"/>
      <c r="GF1071" s="8"/>
      <c r="GG1071" s="4"/>
      <c r="GH1071" s="8"/>
      <c r="GI1071" s="7"/>
      <c r="GJ1071" s="7"/>
      <c r="GK1071" s="2" t="s">
        <v>1002</v>
      </c>
      <c r="GL1071" s="2" t="s">
        <v>237</v>
      </c>
      <c r="GM1071" s="2" t="s">
        <v>1777</v>
      </c>
      <c r="GN1071" s="2" t="s">
        <v>543</v>
      </c>
      <c r="GO1071" s="2" t="s">
        <v>238</v>
      </c>
      <c r="GP1071" s="2" t="s">
        <v>226</v>
      </c>
      <c r="GQ1071" s="4">
        <v>6</v>
      </c>
      <c r="GR1071" s="8">
        <v>236.7</v>
      </c>
      <c r="GS1071" s="4">
        <v>11</v>
      </c>
      <c r="GT1071" s="8">
        <v>433.95</v>
      </c>
      <c r="GU1071" s="7">
        <v>-0.4545</v>
      </c>
      <c r="GV1071" s="7">
        <v>-0.4545</v>
      </c>
      <c r="GW1071" s="2" t="s">
        <v>239</v>
      </c>
      <c r="GX1071" s="2" t="s">
        <v>223</v>
      </c>
      <c r="GY1071" s="2" t="s">
        <v>1942</v>
      </c>
      <c r="GZ1071" s="2" t="s">
        <v>891</v>
      </c>
      <c r="HA1071" s="2" t="s">
        <v>238</v>
      </c>
      <c r="HB1071" s="2" t="s">
        <v>226</v>
      </c>
      <c r="HC1071" s="4"/>
      <c r="HD1071" s="8"/>
      <c r="HE1071" s="4">
        <v>6</v>
      </c>
      <c r="HF1071" s="8">
        <v>202.82</v>
      </c>
      <c r="HG1071" s="7">
        <v>-1</v>
      </c>
      <c r="HH1071" s="7">
        <v>-1</v>
      </c>
      <c r="HI1071" s="2" t="s">
        <v>239</v>
      </c>
      <c r="HJ1071" s="2" t="s">
        <v>223</v>
      </c>
      <c r="HK1071" s="2" t="s">
        <v>416</v>
      </c>
      <c r="HL1071" s="2" t="s">
        <v>360</v>
      </c>
      <c r="HM1071" s="2" t="s">
        <v>238</v>
      </c>
      <c r="HN1071" s="2" t="s">
        <v>226</v>
      </c>
      <c r="HO1071" s="4"/>
      <c r="HP1071" s="8"/>
      <c r="HQ1071" s="4">
        <v>3</v>
      </c>
      <c r="HR1071" s="8">
        <v>105.84</v>
      </c>
      <c r="HS1071" s="7">
        <v>-1</v>
      </c>
      <c r="HT1071" s="7">
        <v>-1</v>
      </c>
      <c r="HU1071" s="2" t="s">
        <v>1002</v>
      </c>
      <c r="HV1071" s="2" t="s">
        <v>237</v>
      </c>
      <c r="HW1071" s="2" t="s">
        <v>607</v>
      </c>
      <c r="HX1071" s="2" t="s">
        <v>608</v>
      </c>
      <c r="HY1071" s="2" t="s">
        <v>238</v>
      </c>
      <c r="HZ1071" s="2" t="s">
        <v>291</v>
      </c>
      <c r="IA1071" s="4"/>
      <c r="IB1071" s="8"/>
      <c r="IC1071" s="4"/>
      <c r="ID1071" s="8"/>
      <c r="IE1071" s="7"/>
      <c r="IF1071" s="7"/>
      <c r="IG1071" s="2" t="s">
        <v>252</v>
      </c>
      <c r="IH1071" s="2" t="s">
        <v>223</v>
      </c>
      <c r="II1071" s="2" t="s">
        <v>226</v>
      </c>
      <c r="IJ1071" s="2" t="s">
        <v>226</v>
      </c>
      <c r="IK1071" s="2" t="s">
        <v>238</v>
      </c>
      <c r="IL1071" s="2" t="s">
        <v>226</v>
      </c>
      <c r="IM1071" s="4"/>
      <c r="IN1071" s="8"/>
      <c r="IO1071" s="4"/>
      <c r="IP1071" s="8"/>
      <c r="IQ1071" s="7"/>
      <c r="IR1071" s="7"/>
      <c r="IS1071" s="2" t="s">
        <v>226</v>
      </c>
      <c r="IT1071" s="2" t="s">
        <v>226</v>
      </c>
      <c r="IU1071" s="2" t="s">
        <v>226</v>
      </c>
      <c r="IV1071" s="2" t="s">
        <v>226</v>
      </c>
      <c r="IW1071" s="2" t="s">
        <v>226</v>
      </c>
      <c r="IX1071" s="2" t="s">
        <v>226</v>
      </c>
      <c r="IY1071" s="4"/>
      <c r="IZ1071" s="8"/>
      <c r="JA1071" s="4"/>
      <c r="JB1071" s="8"/>
      <c r="JC1071" s="7"/>
      <c r="JD1071" s="7"/>
      <c r="JE1071" s="2" t="s">
        <v>448</v>
      </c>
      <c r="JF1071" s="2" t="s">
        <v>223</v>
      </c>
      <c r="JG1071" s="2" t="s">
        <v>226</v>
      </c>
      <c r="JH1071" s="2" t="s">
        <v>226</v>
      </c>
      <c r="JI1071" s="2" t="s">
        <v>238</v>
      </c>
      <c r="JJ1071" s="2" t="s">
        <v>226</v>
      </c>
      <c r="JK1071" s="4"/>
      <c r="JL1071" s="8"/>
      <c r="JM1071" s="4"/>
      <c r="JN1071" s="8"/>
      <c r="JO1071" s="7"/>
      <c r="JP1071" s="7"/>
      <c r="JQ1071" s="2" t="s">
        <v>252</v>
      </c>
      <c r="JR1071" s="2" t="s">
        <v>223</v>
      </c>
      <c r="JS1071" s="2" t="s">
        <v>226</v>
      </c>
      <c r="JT1071" s="2" t="s">
        <v>226</v>
      </c>
      <c r="JU1071" s="2" t="s">
        <v>238</v>
      </c>
      <c r="JV1071" s="2" t="s">
        <v>226</v>
      </c>
      <c r="JW1071" s="4"/>
      <c r="JX1071" s="8"/>
      <c r="JY1071" s="4"/>
      <c r="JZ1071" s="8"/>
      <c r="KA1071" s="7"/>
      <c r="KB1071" s="7"/>
      <c r="KC1071" s="2" t="s">
        <v>236</v>
      </c>
      <c r="KD1071" s="2" t="s">
        <v>223</v>
      </c>
      <c r="KE1071" s="2" t="s">
        <v>226</v>
      </c>
      <c r="KF1071" s="2" t="s">
        <v>226</v>
      </c>
      <c r="KG1071" s="2" t="s">
        <v>238</v>
      </c>
      <c r="KH1071" s="2" t="s">
        <v>226</v>
      </c>
      <c r="KI1071" s="4"/>
      <c r="KJ1071" s="8"/>
      <c r="KK1071" s="4"/>
      <c r="KL1071" s="8"/>
      <c r="KM1071" s="7"/>
      <c r="KN1071" s="7"/>
      <c r="KO1071" s="2" t="s">
        <v>236</v>
      </c>
      <c r="KP1071" s="2" t="s">
        <v>223</v>
      </c>
      <c r="KQ1071" s="2" t="s">
        <v>226</v>
      </c>
      <c r="KR1071" s="2" t="s">
        <v>226</v>
      </c>
      <c r="KS1071" s="2" t="s">
        <v>238</v>
      </c>
      <c r="KT1071" s="2" t="s">
        <v>226</v>
      </c>
      <c r="KU1071" s="4"/>
      <c r="KV1071" s="8"/>
      <c r="KW1071" s="4"/>
      <c r="KX1071" s="8"/>
      <c r="KY1071" s="7"/>
      <c r="KZ1071" s="7"/>
      <c r="LA1071" s="2" t="s">
        <v>239</v>
      </c>
      <c r="LB1071" s="2" t="s">
        <v>223</v>
      </c>
      <c r="LC1071" s="2" t="s">
        <v>614</v>
      </c>
      <c r="LD1071" s="2" t="s">
        <v>1842</v>
      </c>
      <c r="LE1071" s="2" t="s">
        <v>238</v>
      </c>
      <c r="LF1071" s="2" t="s">
        <v>226</v>
      </c>
      <c r="LG1071" s="4"/>
      <c r="LH1071" s="8"/>
      <c r="LI1071" s="4">
        <v>1</v>
      </c>
      <c r="LJ1071" s="8">
        <v>38.64</v>
      </c>
      <c r="LK1071" s="7">
        <v>-1</v>
      </c>
      <c r="LL1071" s="7">
        <v>-1</v>
      </c>
      <c r="LM1071" s="2" t="s">
        <v>239</v>
      </c>
      <c r="LN1071" s="2" t="s">
        <v>223</v>
      </c>
      <c r="LO1071" s="2" t="s">
        <v>321</v>
      </c>
      <c r="LP1071" s="2" t="s">
        <v>2966</v>
      </c>
      <c r="LQ1071" s="2" t="s">
        <v>238</v>
      </c>
      <c r="LR1071" s="2" t="s">
        <v>226</v>
      </c>
      <c r="LS1071" s="4"/>
      <c r="LT1071" s="8"/>
      <c r="LU1071" s="4"/>
      <c r="LV1071" s="8"/>
      <c r="LW1071" s="7"/>
      <c r="LX1071" s="7"/>
      <c r="LY1071" s="2" t="s">
        <v>226</v>
      </c>
      <c r="LZ1071" s="2" t="s">
        <v>226</v>
      </c>
      <c r="MA1071" s="2" t="s">
        <v>226</v>
      </c>
      <c r="MB1071" s="2" t="s">
        <v>226</v>
      </c>
      <c r="MC1071" s="2" t="s">
        <v>226</v>
      </c>
      <c r="MD1071" s="2" t="s">
        <v>226</v>
      </c>
      <c r="ME1071" s="4"/>
      <c r="MF1071" s="8"/>
      <c r="MG1071" s="4"/>
      <c r="MH1071" s="8"/>
      <c r="MI1071" s="7"/>
      <c r="MJ1071" s="7"/>
      <c r="MK1071" s="2" t="s">
        <v>226</v>
      </c>
      <c r="ML1071" s="2" t="s">
        <v>226</v>
      </c>
      <c r="MM1071" s="2" t="s">
        <v>226</v>
      </c>
      <c r="MN1071" s="2" t="s">
        <v>226</v>
      </c>
      <c r="MO1071" s="2" t="s">
        <v>226</v>
      </c>
      <c r="MP1071" s="2" t="s">
        <v>226</v>
      </c>
      <c r="MQ1071" s="4"/>
      <c r="MR1071" s="8"/>
      <c r="MS1071" s="4"/>
      <c r="MT1071" s="8"/>
      <c r="MU1071" s="7"/>
      <c r="MV1071" s="7"/>
      <c r="MW1071" s="2" t="s">
        <v>239</v>
      </c>
      <c r="MX1071" s="2" t="s">
        <v>223</v>
      </c>
      <c r="MY1071" s="2" t="s">
        <v>2166</v>
      </c>
      <c r="MZ1071" s="2" t="s">
        <v>226</v>
      </c>
      <c r="NA1071" s="2" t="s">
        <v>238</v>
      </c>
      <c r="NB1071" s="2" t="s">
        <v>226</v>
      </c>
      <c r="NC1071" s="4"/>
      <c r="ND1071" s="8"/>
      <c r="NE1071" s="4">
        <v>3</v>
      </c>
      <c r="NF1071" s="8">
        <v>120.54</v>
      </c>
      <c r="NG1071" s="7">
        <v>-1</v>
      </c>
      <c r="NH1071" s="7">
        <v>-1</v>
      </c>
      <c r="NI1071" s="2" t="s">
        <v>239</v>
      </c>
      <c r="NJ1071" s="2" t="s">
        <v>261</v>
      </c>
      <c r="NK1071" s="2" t="s">
        <v>1852</v>
      </c>
      <c r="NL1071" s="2" t="s">
        <v>2101</v>
      </c>
      <c r="NM1071" s="2" t="s">
        <v>238</v>
      </c>
      <c r="NN1071" s="2" t="s">
        <v>226</v>
      </c>
      <c r="NO1071" s="4"/>
      <c r="NP1071" s="8"/>
      <c r="NQ1071" s="4">
        <v>7</v>
      </c>
      <c r="NR1071" s="8">
        <v>270.48</v>
      </c>
      <c r="NS1071" s="7">
        <v>-1</v>
      </c>
      <c r="NT1071" s="7">
        <v>-1</v>
      </c>
      <c r="NU1071" s="2" t="s">
        <v>239</v>
      </c>
      <c r="NV1071" s="2" t="s">
        <v>237</v>
      </c>
      <c r="NW1071" s="2" t="s">
        <v>1260</v>
      </c>
      <c r="NX1071" s="2" t="s">
        <v>2367</v>
      </c>
      <c r="NY1071" s="2" t="s">
        <v>238</v>
      </c>
      <c r="NZ1071" s="2" t="s">
        <v>226</v>
      </c>
      <c r="OA1071" s="4"/>
      <c r="OB1071" s="8"/>
      <c r="OC1071" s="4"/>
      <c r="OD1071" s="8"/>
      <c r="OE1071" s="7"/>
      <c r="OF1071" s="7"/>
      <c r="OG1071" s="2" t="s">
        <v>239</v>
      </c>
      <c r="OH1071" s="2" t="s">
        <v>237</v>
      </c>
      <c r="OI1071" s="2" t="s">
        <v>671</v>
      </c>
      <c r="OJ1071" s="2" t="s">
        <v>226</v>
      </c>
      <c r="OK1071" s="2" t="s">
        <v>238</v>
      </c>
      <c r="OL1071" s="2" t="s">
        <v>226</v>
      </c>
      <c r="OM1071" s="4"/>
      <c r="ON1071" s="8"/>
      <c r="OO1071" s="4"/>
      <c r="OP1071" s="8"/>
      <c r="OQ1071" s="7"/>
      <c r="OR1071" s="7"/>
      <c r="OS1071" s="2" t="s">
        <v>252</v>
      </c>
      <c r="OT1071" s="2" t="s">
        <v>223</v>
      </c>
      <c r="OU1071" s="2" t="s">
        <v>226</v>
      </c>
      <c r="OV1071" s="2" t="s">
        <v>226</v>
      </c>
      <c r="OW1071" s="2" t="s">
        <v>238</v>
      </c>
      <c r="OX1071" s="2" t="s">
        <v>226</v>
      </c>
      <c r="OY1071" s="4"/>
      <c r="OZ1071" s="8"/>
      <c r="PA1071" s="4"/>
      <c r="PB1071" s="8"/>
      <c r="PC1071" s="7"/>
      <c r="PD1071" s="7"/>
      <c r="PE1071" s="2" t="s">
        <v>236</v>
      </c>
      <c r="PF1071" s="2" t="s">
        <v>223</v>
      </c>
      <c r="PG1071" s="2" t="s">
        <v>226</v>
      </c>
      <c r="PH1071" s="2" t="s">
        <v>226</v>
      </c>
      <c r="PI1071" s="2" t="s">
        <v>238</v>
      </c>
      <c r="PJ1071" s="2" t="s">
        <v>226</v>
      </c>
      <c r="PK1071" s="4"/>
      <c r="PL1071" s="8"/>
      <c r="PM1071" s="4"/>
      <c r="PN1071" s="8"/>
      <c r="PO1071" s="7"/>
      <c r="PP1071" s="7"/>
      <c r="PQ1071" s="2" t="s">
        <v>226</v>
      </c>
      <c r="PR1071" s="2" t="s">
        <v>226</v>
      </c>
      <c r="PS1071" s="2" t="s">
        <v>226</v>
      </c>
      <c r="PT1071" s="2" t="s">
        <v>226</v>
      </c>
      <c r="PU1071" s="2" t="s">
        <v>226</v>
      </c>
      <c r="PV1071" s="2" t="s">
        <v>226</v>
      </c>
      <c r="PW1071" s="4"/>
      <c r="PX1071" s="8"/>
      <c r="PY1071" s="4"/>
      <c r="PZ1071" s="8"/>
      <c r="QA1071" s="7"/>
      <c r="QB1071" s="7"/>
      <c r="QC1071" s="2" t="s">
        <v>226</v>
      </c>
      <c r="QD1071" s="2" t="s">
        <v>226</v>
      </c>
      <c r="QE1071" s="2" t="s">
        <v>226</v>
      </c>
      <c r="QF1071" s="2" t="s">
        <v>226</v>
      </c>
      <c r="QG1071" s="2" t="s">
        <v>226</v>
      </c>
      <c r="QH1071" s="2" t="s">
        <v>226</v>
      </c>
      <c r="QI1071" s="4"/>
      <c r="QJ1071" s="8"/>
      <c r="QK1071" s="4"/>
      <c r="QL1071" s="8"/>
      <c r="QM1071" s="7"/>
      <c r="QN1071" s="7"/>
      <c r="QO1071" s="2" t="s">
        <v>236</v>
      </c>
      <c r="QP1071" s="2" t="s">
        <v>237</v>
      </c>
      <c r="QQ1071" s="2" t="s">
        <v>226</v>
      </c>
      <c r="QR1071" s="2" t="s">
        <v>226</v>
      </c>
      <c r="QS1071" s="2" t="s">
        <v>238</v>
      </c>
      <c r="QT1071" s="2" t="s">
        <v>226</v>
      </c>
      <c r="QU1071" s="4"/>
      <c r="QV1071" s="8"/>
      <c r="QW1071" s="4"/>
      <c r="QX1071" s="8"/>
      <c r="QY1071" s="7"/>
      <c r="QZ1071" s="7"/>
      <c r="RA1071" s="2" t="s">
        <v>266</v>
      </c>
      <c r="RB1071" s="2" t="s">
        <v>223</v>
      </c>
      <c r="RC1071" s="2" t="s">
        <v>226</v>
      </c>
      <c r="RD1071" s="2" t="s">
        <v>226</v>
      </c>
      <c r="RE1071" s="2" t="s">
        <v>238</v>
      </c>
      <c r="RF1071" s="2" t="s">
        <v>226</v>
      </c>
      <c r="RG1071" s="4"/>
      <c r="RH1071" s="8"/>
      <c r="RI1071" s="4"/>
      <c r="RJ1071" s="8"/>
      <c r="RK1071" s="7"/>
      <c r="RL1071" s="7"/>
      <c r="RM1071" s="2" t="s">
        <v>226</v>
      </c>
      <c r="RN1071" s="2" t="s">
        <v>226</v>
      </c>
      <c r="RO1071" s="2" t="s">
        <v>226</v>
      </c>
      <c r="RP1071" s="2" t="s">
        <v>226</v>
      </c>
      <c r="RQ1071" s="2" t="s">
        <v>226</v>
      </c>
      <c r="RR1071" s="2" t="s">
        <v>226</v>
      </c>
      <c r="RS1071" s="4"/>
      <c r="RT1071" s="8"/>
      <c r="RU1071" s="4"/>
      <c r="RV1071" s="8"/>
      <c r="RW1071" s="7"/>
      <c r="RX1071" s="7"/>
      <c r="RY1071" s="2" t="s">
        <v>239</v>
      </c>
      <c r="RZ1071" s="2" t="s">
        <v>237</v>
      </c>
      <c r="SA1071" s="2" t="s">
        <v>621</v>
      </c>
      <c r="SB1071" s="2" t="s">
        <v>1118</v>
      </c>
      <c r="SC1071" s="2" t="s">
        <v>238</v>
      </c>
      <c r="SD1071" s="2" t="s">
        <v>226</v>
      </c>
      <c r="SE1071" s="4">
        <v>288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>
        <v>200</v>
      </c>
      <c r="UM1071" s="4"/>
      <c r="UN1071" s="4"/>
      <c r="UO1071" s="4"/>
      <c r="UP1071" s="4">
        <v>130</v>
      </c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>
        <v>130</v>
      </c>
      <c r="VG1071" s="4"/>
      <c r="VH1071" s="4"/>
      <c r="VI1071" s="4"/>
      <c r="VJ1071" s="4"/>
      <c r="VK1071" s="4"/>
      <c r="VL1071" s="4"/>
      <c r="VM1071" s="4"/>
      <c r="VN1071" s="4"/>
      <c r="VO1071" s="4"/>
      <c r="VP1071" s="4"/>
      <c r="VQ1071" s="4"/>
    </row>
    <row r="1072">
      <c r="A1072" s="2" t="s">
        <v>5992</v>
      </c>
      <c r="B1072" s="2" t="s">
        <v>577</v>
      </c>
      <c r="C1072" s="2" t="s">
        <v>5819</v>
      </c>
      <c r="D1072" s="2" t="s">
        <v>3985</v>
      </c>
      <c r="E1072" s="2" t="s">
        <v>3986</v>
      </c>
      <c r="F1072" s="2" t="s">
        <v>5993</v>
      </c>
      <c r="G1072" s="2" t="s">
        <v>5994</v>
      </c>
      <c r="H1072" s="2" t="s">
        <v>5995</v>
      </c>
      <c r="I1072" s="2" t="s">
        <v>5007</v>
      </c>
      <c r="J1072" s="2" t="s">
        <v>437</v>
      </c>
      <c r="K1072" s="2" t="s">
        <v>2130</v>
      </c>
      <c r="L1072" s="3">
        <v>38.4</v>
      </c>
      <c r="M1072" s="3">
        <v>40.32</v>
      </c>
      <c r="N1072" s="3">
        <v>79.99</v>
      </c>
      <c r="O1072" s="2" t="s">
        <v>223</v>
      </c>
      <c r="P1072" s="2" t="s">
        <v>224</v>
      </c>
      <c r="Q1072" s="2" t="s">
        <v>225</v>
      </c>
      <c r="R1072" s="2" t="s">
        <v>226</v>
      </c>
      <c r="S1072" s="2" t="s">
        <v>5996</v>
      </c>
      <c r="T1072" s="2" t="s">
        <v>969</v>
      </c>
      <c r="U1072" s="2" t="s">
        <v>489</v>
      </c>
      <c r="V1072" s="2" t="s">
        <v>563</v>
      </c>
      <c r="W1072" s="2" t="s">
        <v>231</v>
      </c>
      <c r="X1072" s="2" t="s">
        <v>226</v>
      </c>
      <c r="Y1072" s="2" t="s">
        <v>1353</v>
      </c>
      <c r="Z1072" s="4">
        <v>176</v>
      </c>
      <c r="AA1072" s="4">
        <f>=ROUNDDOWN(13.5384615384615,0)</f>
      </c>
      <c r="AB1072" s="5">
        <v>13</v>
      </c>
      <c r="AC1072" s="2" t="s">
        <v>3988</v>
      </c>
      <c r="AD1072" s="4">
        <v>90</v>
      </c>
      <c r="AE1072" s="4">
        <v>250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226</v>
      </c>
      <c r="AM1072" s="4"/>
      <c r="AN1072" s="4"/>
      <c r="AO1072" s="7">
        <v>0</v>
      </c>
      <c r="AP1072" s="4">
        <v>123</v>
      </c>
      <c r="AQ1072" s="8">
        <v>4876.47</v>
      </c>
      <c r="AR1072" s="4">
        <v>50</v>
      </c>
      <c r="AS1072" s="8">
        <v>2007.66</v>
      </c>
      <c r="AT1072" s="7">
        <v>1.46</v>
      </c>
      <c r="AU1072" s="7">
        <v>1.4289</v>
      </c>
      <c r="AV1072" s="4">
        <v>174</v>
      </c>
      <c r="AW1072" s="8">
        <v>7503.38</v>
      </c>
      <c r="AX1072" s="4">
        <v>127</v>
      </c>
      <c r="AY1072" s="8">
        <v>5965.98</v>
      </c>
      <c r="AZ1072" s="7">
        <v>0.3701</v>
      </c>
      <c r="BA1072" s="7">
        <v>0.2577</v>
      </c>
      <c r="BB1072" s="7">
        <v>0.6499</v>
      </c>
      <c r="BC1072" s="4">
        <v>174</v>
      </c>
      <c r="BD1072" s="8">
        <v>7503.38</v>
      </c>
      <c r="BE1072" s="4">
        <v>127</v>
      </c>
      <c r="BF1072" s="8">
        <v>5965.98</v>
      </c>
      <c r="BG1072" s="7">
        <v>0.3701</v>
      </c>
      <c r="BH1072" s="7">
        <v>0.2577</v>
      </c>
      <c r="BI1072" s="7">
        <v>1</v>
      </c>
      <c r="BJ1072" s="4">
        <v>123</v>
      </c>
      <c r="BK1072" s="8">
        <v>4876.47</v>
      </c>
      <c r="BL1072" s="2" t="s">
        <v>5997</v>
      </c>
      <c r="BM1072" s="7">
        <v>1</v>
      </c>
      <c r="BN1072" s="7">
        <v>1</v>
      </c>
      <c r="BO1072" s="4">
        <v>29</v>
      </c>
      <c r="BP1072" s="8">
        <v>1229.31</v>
      </c>
      <c r="BQ1072" s="4">
        <v>6</v>
      </c>
      <c r="BR1072" s="8">
        <v>254.34</v>
      </c>
      <c r="BS1072" s="7">
        <v>3.8333</v>
      </c>
      <c r="BT1072" s="7">
        <v>3.8333</v>
      </c>
      <c r="BU1072" s="2" t="s">
        <v>239</v>
      </c>
      <c r="BV1072" s="2" t="s">
        <v>223</v>
      </c>
      <c r="BW1072" s="2" t="s">
        <v>226</v>
      </c>
      <c r="BX1072" s="2" t="s">
        <v>2677</v>
      </c>
      <c r="BY1072" s="2" t="s">
        <v>238</v>
      </c>
      <c r="BZ1072" s="2" t="s">
        <v>226</v>
      </c>
      <c r="CA1072" s="4">
        <v>3</v>
      </c>
      <c r="CB1072" s="8">
        <v>120.72</v>
      </c>
      <c r="CC1072" s="4">
        <v>11</v>
      </c>
      <c r="CD1072" s="8">
        <v>442.64</v>
      </c>
      <c r="CE1072" s="7">
        <v>-0.7273</v>
      </c>
      <c r="CF1072" s="7">
        <v>-0.7273</v>
      </c>
      <c r="CG1072" s="2" t="s">
        <v>239</v>
      </c>
      <c r="CH1072" s="2" t="s">
        <v>223</v>
      </c>
      <c r="CI1072" s="2" t="s">
        <v>1357</v>
      </c>
      <c r="CJ1072" s="2" t="s">
        <v>4989</v>
      </c>
      <c r="CK1072" s="2" t="s">
        <v>238</v>
      </c>
      <c r="CL1072" s="2" t="s">
        <v>226</v>
      </c>
      <c r="CM1072" s="4">
        <v>10</v>
      </c>
      <c r="CN1072" s="8">
        <v>402.4</v>
      </c>
      <c r="CO1072" s="4"/>
      <c r="CP1072" s="8"/>
      <c r="CQ1072" s="7"/>
      <c r="CR1072" s="7"/>
      <c r="CS1072" s="2" t="s">
        <v>239</v>
      </c>
      <c r="CT1072" s="2" t="s">
        <v>223</v>
      </c>
      <c r="CU1072" s="2" t="s">
        <v>1357</v>
      </c>
      <c r="CV1072" s="2" t="s">
        <v>3847</v>
      </c>
      <c r="CW1072" s="2" t="s">
        <v>238</v>
      </c>
      <c r="CX1072" s="2" t="s">
        <v>226</v>
      </c>
      <c r="CY1072" s="4">
        <v>10</v>
      </c>
      <c r="CZ1072" s="8">
        <v>400</v>
      </c>
      <c r="DA1072" s="4">
        <v>3</v>
      </c>
      <c r="DB1072" s="8">
        <v>120</v>
      </c>
      <c r="DC1072" s="7">
        <v>2.3333</v>
      </c>
      <c r="DD1072" s="7">
        <v>2.3333</v>
      </c>
      <c r="DE1072" s="2" t="s">
        <v>239</v>
      </c>
      <c r="DF1072" s="2" t="s">
        <v>223</v>
      </c>
      <c r="DG1072" s="2" t="s">
        <v>980</v>
      </c>
      <c r="DH1072" s="2" t="s">
        <v>1989</v>
      </c>
      <c r="DI1072" s="2" t="s">
        <v>238</v>
      </c>
      <c r="DJ1072" s="2" t="s">
        <v>226</v>
      </c>
      <c r="DK1072" s="4">
        <v>4</v>
      </c>
      <c r="DL1072" s="8">
        <v>141.01</v>
      </c>
      <c r="DM1072" s="4">
        <v>3</v>
      </c>
      <c r="DN1072" s="8">
        <v>113.64</v>
      </c>
      <c r="DO1072" s="7">
        <v>0.3333</v>
      </c>
      <c r="DP1072" s="7">
        <v>0.2408</v>
      </c>
      <c r="DQ1072" s="2" t="s">
        <v>239</v>
      </c>
      <c r="DR1072" s="2" t="s">
        <v>223</v>
      </c>
      <c r="DS1072" s="2" t="s">
        <v>1357</v>
      </c>
      <c r="DT1072" s="2" t="s">
        <v>1996</v>
      </c>
      <c r="DU1072" s="2" t="s">
        <v>238</v>
      </c>
      <c r="DV1072" s="2" t="s">
        <v>226</v>
      </c>
      <c r="DW1072" s="4">
        <v>33</v>
      </c>
      <c r="DX1072" s="8">
        <v>1291.62</v>
      </c>
      <c r="DY1072" s="4">
        <v>12</v>
      </c>
      <c r="DZ1072" s="8">
        <v>469.68</v>
      </c>
      <c r="EA1072" s="7">
        <v>1.75</v>
      </c>
      <c r="EB1072" s="7">
        <v>1.75</v>
      </c>
      <c r="EC1072" s="2" t="s">
        <v>239</v>
      </c>
      <c r="ED1072" s="2" t="s">
        <v>223</v>
      </c>
      <c r="EE1072" s="2" t="s">
        <v>1357</v>
      </c>
      <c r="EF1072" s="2" t="s">
        <v>1996</v>
      </c>
      <c r="EG1072" s="2" t="s">
        <v>238</v>
      </c>
      <c r="EH1072" s="2" t="s">
        <v>226</v>
      </c>
      <c r="EI1072" s="4">
        <v>17</v>
      </c>
      <c r="EJ1072" s="8">
        <v>645.66</v>
      </c>
      <c r="EK1072" s="4">
        <v>3</v>
      </c>
      <c r="EL1072" s="8">
        <v>113.94</v>
      </c>
      <c r="EM1072" s="7">
        <v>4.6667</v>
      </c>
      <c r="EN1072" s="7">
        <v>4.6667</v>
      </c>
      <c r="EO1072" s="2" t="s">
        <v>239</v>
      </c>
      <c r="EP1072" s="2" t="s">
        <v>223</v>
      </c>
      <c r="EQ1072" s="2" t="s">
        <v>1357</v>
      </c>
      <c r="ER1072" s="2" t="s">
        <v>4864</v>
      </c>
      <c r="ES1072" s="2" t="s">
        <v>238</v>
      </c>
      <c r="ET1072" s="2" t="s">
        <v>226</v>
      </c>
      <c r="EU1072" s="4"/>
      <c r="EV1072" s="8"/>
      <c r="EW1072" s="4">
        <v>4</v>
      </c>
      <c r="EX1072" s="8">
        <v>161.24</v>
      </c>
      <c r="EY1072" s="7">
        <v>-1</v>
      </c>
      <c r="EZ1072" s="7">
        <v>-1</v>
      </c>
      <c r="FA1072" s="2" t="s">
        <v>239</v>
      </c>
      <c r="FB1072" s="2" t="s">
        <v>223</v>
      </c>
      <c r="FC1072" s="2" t="s">
        <v>1357</v>
      </c>
      <c r="FD1072" s="2" t="s">
        <v>1499</v>
      </c>
      <c r="FE1072" s="2" t="s">
        <v>238</v>
      </c>
      <c r="FF1072" s="2" t="s">
        <v>226</v>
      </c>
      <c r="FG1072" s="4"/>
      <c r="FH1072" s="8"/>
      <c r="FI1072" s="4"/>
      <c r="FJ1072" s="8"/>
      <c r="FK1072" s="7"/>
      <c r="FL1072" s="7"/>
      <c r="FM1072" s="2" t="s">
        <v>239</v>
      </c>
      <c r="FN1072" s="2" t="s">
        <v>223</v>
      </c>
      <c r="FO1072" s="2" t="s">
        <v>1357</v>
      </c>
      <c r="FP1072" s="2" t="s">
        <v>5998</v>
      </c>
      <c r="FQ1072" s="2" t="s">
        <v>238</v>
      </c>
      <c r="FR1072" s="2" t="s">
        <v>226</v>
      </c>
      <c r="FS1072" s="4"/>
      <c r="FT1072" s="8"/>
      <c r="FU1072" s="4"/>
      <c r="FV1072" s="8"/>
      <c r="FW1072" s="7"/>
      <c r="FX1072" s="7"/>
      <c r="FY1072" s="2" t="s">
        <v>239</v>
      </c>
      <c r="FZ1072" s="2" t="s">
        <v>223</v>
      </c>
      <c r="GA1072" s="2" t="s">
        <v>661</v>
      </c>
      <c r="GB1072" s="2" t="s">
        <v>226</v>
      </c>
      <c r="GC1072" s="2" t="s">
        <v>238</v>
      </c>
      <c r="GD1072" s="2" t="s">
        <v>226</v>
      </c>
      <c r="GE1072" s="4"/>
      <c r="GF1072" s="8"/>
      <c r="GG1072" s="4">
        <v>1</v>
      </c>
      <c r="GH1072" s="8">
        <v>39.14</v>
      </c>
      <c r="GI1072" s="7">
        <v>-1</v>
      </c>
      <c r="GJ1072" s="7">
        <v>-1</v>
      </c>
      <c r="GK1072" s="2" t="s">
        <v>1002</v>
      </c>
      <c r="GL1072" s="2" t="s">
        <v>237</v>
      </c>
      <c r="GM1072" s="2" t="s">
        <v>2252</v>
      </c>
      <c r="GN1072" s="2" t="s">
        <v>2384</v>
      </c>
      <c r="GO1072" s="2" t="s">
        <v>238</v>
      </c>
      <c r="GP1072" s="2" t="s">
        <v>226</v>
      </c>
      <c r="GQ1072" s="4">
        <v>7</v>
      </c>
      <c r="GR1072" s="8">
        <v>287.7</v>
      </c>
      <c r="GS1072" s="4">
        <v>1</v>
      </c>
      <c r="GT1072" s="8">
        <v>41.1</v>
      </c>
      <c r="GU1072" s="7">
        <v>6</v>
      </c>
      <c r="GV1072" s="7">
        <v>6</v>
      </c>
      <c r="GW1072" s="2" t="s">
        <v>239</v>
      </c>
      <c r="GX1072" s="2" t="s">
        <v>223</v>
      </c>
      <c r="GY1072" s="2" t="s">
        <v>1942</v>
      </c>
      <c r="GZ1072" s="2" t="s">
        <v>3428</v>
      </c>
      <c r="HA1072" s="2" t="s">
        <v>238</v>
      </c>
      <c r="HB1072" s="2" t="s">
        <v>226</v>
      </c>
      <c r="HC1072" s="4">
        <v>7</v>
      </c>
      <c r="HD1072" s="8">
        <v>237.09</v>
      </c>
      <c r="HE1072" s="4"/>
      <c r="HF1072" s="8"/>
      <c r="HG1072" s="7"/>
      <c r="HH1072" s="7"/>
      <c r="HI1072" s="2" t="s">
        <v>239</v>
      </c>
      <c r="HJ1072" s="2" t="s">
        <v>223</v>
      </c>
      <c r="HK1072" s="2" t="s">
        <v>2602</v>
      </c>
      <c r="HL1072" s="2" t="s">
        <v>537</v>
      </c>
      <c r="HM1072" s="2" t="s">
        <v>238</v>
      </c>
      <c r="HN1072" s="2" t="s">
        <v>226</v>
      </c>
      <c r="HO1072" s="4"/>
      <c r="HP1072" s="8"/>
      <c r="HQ1072" s="4">
        <v>6</v>
      </c>
      <c r="HR1072" s="8">
        <v>251.94</v>
      </c>
      <c r="HS1072" s="7">
        <v>-1</v>
      </c>
      <c r="HT1072" s="7">
        <v>-1</v>
      </c>
      <c r="HU1072" s="2" t="s">
        <v>1002</v>
      </c>
      <c r="HV1072" s="2" t="s">
        <v>237</v>
      </c>
      <c r="HW1072" s="2" t="s">
        <v>1357</v>
      </c>
      <c r="HX1072" s="2" t="s">
        <v>3855</v>
      </c>
      <c r="HY1072" s="2" t="s">
        <v>238</v>
      </c>
      <c r="HZ1072" s="2" t="s">
        <v>226</v>
      </c>
      <c r="IA1072" s="4"/>
      <c r="IB1072" s="8"/>
      <c r="IC1072" s="4"/>
      <c r="ID1072" s="8"/>
      <c r="IE1072" s="7"/>
      <c r="IF1072" s="7"/>
      <c r="IG1072" s="2" t="s">
        <v>252</v>
      </c>
      <c r="IH1072" s="2" t="s">
        <v>223</v>
      </c>
      <c r="II1072" s="2" t="s">
        <v>226</v>
      </c>
      <c r="IJ1072" s="2" t="s">
        <v>226</v>
      </c>
      <c r="IK1072" s="2" t="s">
        <v>238</v>
      </c>
      <c r="IL1072" s="2" t="s">
        <v>226</v>
      </c>
      <c r="IM1072" s="4"/>
      <c r="IN1072" s="8"/>
      <c r="IO1072" s="4"/>
      <c r="IP1072" s="8"/>
      <c r="IQ1072" s="7"/>
      <c r="IR1072" s="7"/>
      <c r="IS1072" s="2" t="s">
        <v>226</v>
      </c>
      <c r="IT1072" s="2" t="s">
        <v>226</v>
      </c>
      <c r="IU1072" s="2" t="s">
        <v>226</v>
      </c>
      <c r="IV1072" s="2" t="s">
        <v>226</v>
      </c>
      <c r="IW1072" s="2" t="s">
        <v>226</v>
      </c>
      <c r="IX1072" s="2" t="s">
        <v>226</v>
      </c>
      <c r="IY1072" s="4"/>
      <c r="IZ1072" s="8"/>
      <c r="JA1072" s="4"/>
      <c r="JB1072" s="8"/>
      <c r="JC1072" s="7"/>
      <c r="JD1072" s="7"/>
      <c r="JE1072" s="2" t="s">
        <v>448</v>
      </c>
      <c r="JF1072" s="2" t="s">
        <v>223</v>
      </c>
      <c r="JG1072" s="2" t="s">
        <v>226</v>
      </c>
      <c r="JH1072" s="2" t="s">
        <v>226</v>
      </c>
      <c r="JI1072" s="2" t="s">
        <v>238</v>
      </c>
      <c r="JJ1072" s="2" t="s">
        <v>226</v>
      </c>
      <c r="JK1072" s="4"/>
      <c r="JL1072" s="8"/>
      <c r="JM1072" s="4"/>
      <c r="JN1072" s="8"/>
      <c r="JO1072" s="7"/>
      <c r="JP1072" s="7"/>
      <c r="JQ1072" s="2" t="s">
        <v>252</v>
      </c>
      <c r="JR1072" s="2" t="s">
        <v>223</v>
      </c>
      <c r="JS1072" s="2" t="s">
        <v>226</v>
      </c>
      <c r="JT1072" s="2" t="s">
        <v>226</v>
      </c>
      <c r="JU1072" s="2" t="s">
        <v>238</v>
      </c>
      <c r="JV1072" s="2" t="s">
        <v>226</v>
      </c>
      <c r="JW1072" s="4"/>
      <c r="JX1072" s="8"/>
      <c r="JY1072" s="4"/>
      <c r="JZ1072" s="8"/>
      <c r="KA1072" s="7"/>
      <c r="KB1072" s="7"/>
      <c r="KC1072" s="2" t="s">
        <v>236</v>
      </c>
      <c r="KD1072" s="2" t="s">
        <v>223</v>
      </c>
      <c r="KE1072" s="2" t="s">
        <v>1702</v>
      </c>
      <c r="KF1072" s="2" t="s">
        <v>226</v>
      </c>
      <c r="KG1072" s="2" t="s">
        <v>238</v>
      </c>
      <c r="KH1072" s="2" t="s">
        <v>226</v>
      </c>
      <c r="KI1072" s="4"/>
      <c r="KJ1072" s="8"/>
      <c r="KK1072" s="4"/>
      <c r="KL1072" s="8"/>
      <c r="KM1072" s="7"/>
      <c r="KN1072" s="7"/>
      <c r="KO1072" s="2" t="s">
        <v>236</v>
      </c>
      <c r="KP1072" s="2" t="s">
        <v>223</v>
      </c>
      <c r="KQ1072" s="2" t="s">
        <v>226</v>
      </c>
      <c r="KR1072" s="2" t="s">
        <v>226</v>
      </c>
      <c r="KS1072" s="2" t="s">
        <v>238</v>
      </c>
      <c r="KT1072" s="2" t="s">
        <v>226</v>
      </c>
      <c r="KU1072" s="4">
        <v>3</v>
      </c>
      <c r="KV1072" s="8">
        <v>120.96</v>
      </c>
      <c r="KW1072" s="4"/>
      <c r="KX1072" s="8"/>
      <c r="KY1072" s="7"/>
      <c r="KZ1072" s="7"/>
      <c r="LA1072" s="2" t="s">
        <v>239</v>
      </c>
      <c r="LB1072" s="2" t="s">
        <v>223</v>
      </c>
      <c r="LC1072" s="2" t="s">
        <v>1004</v>
      </c>
      <c r="LD1072" s="2" t="s">
        <v>2742</v>
      </c>
      <c r="LE1072" s="2" t="s">
        <v>238</v>
      </c>
      <c r="LF1072" s="2" t="s">
        <v>226</v>
      </c>
      <c r="LG1072" s="4"/>
      <c r="LH1072" s="8"/>
      <c r="LI1072" s="4"/>
      <c r="LJ1072" s="8"/>
      <c r="LK1072" s="7"/>
      <c r="LL1072" s="7"/>
      <c r="LM1072" s="2" t="s">
        <v>239</v>
      </c>
      <c r="LN1072" s="2" t="s">
        <v>223</v>
      </c>
      <c r="LO1072" s="2" t="s">
        <v>321</v>
      </c>
      <c r="LP1072" s="2" t="s">
        <v>2015</v>
      </c>
      <c r="LQ1072" s="2" t="s">
        <v>238</v>
      </c>
      <c r="LR1072" s="2" t="s">
        <v>226</v>
      </c>
      <c r="LS1072" s="4"/>
      <c r="LT1072" s="8"/>
      <c r="LU1072" s="4"/>
      <c r="LV1072" s="8"/>
      <c r="LW1072" s="7"/>
      <c r="LX1072" s="7"/>
      <c r="LY1072" s="2" t="s">
        <v>226</v>
      </c>
      <c r="LZ1072" s="2" t="s">
        <v>226</v>
      </c>
      <c r="MA1072" s="2" t="s">
        <v>226</v>
      </c>
      <c r="MB1072" s="2" t="s">
        <v>226</v>
      </c>
      <c r="MC1072" s="2" t="s">
        <v>226</v>
      </c>
      <c r="MD1072" s="2" t="s">
        <v>226</v>
      </c>
      <c r="ME1072" s="4"/>
      <c r="MF1072" s="8"/>
      <c r="MG1072" s="4"/>
      <c r="MH1072" s="8"/>
      <c r="MI1072" s="7"/>
      <c r="MJ1072" s="7"/>
      <c r="MK1072" s="2" t="s">
        <v>226</v>
      </c>
      <c r="ML1072" s="2" t="s">
        <v>226</v>
      </c>
      <c r="MM1072" s="2" t="s">
        <v>226</v>
      </c>
      <c r="MN1072" s="2" t="s">
        <v>226</v>
      </c>
      <c r="MO1072" s="2" t="s">
        <v>226</v>
      </c>
      <c r="MP1072" s="2" t="s">
        <v>226</v>
      </c>
      <c r="MQ1072" s="4"/>
      <c r="MR1072" s="8"/>
      <c r="MS1072" s="4"/>
      <c r="MT1072" s="8"/>
      <c r="MU1072" s="7"/>
      <c r="MV1072" s="7"/>
      <c r="MW1072" s="2" t="s">
        <v>239</v>
      </c>
      <c r="MX1072" s="2" t="s">
        <v>223</v>
      </c>
      <c r="MY1072" s="2" t="s">
        <v>1105</v>
      </c>
      <c r="MZ1072" s="2" t="s">
        <v>822</v>
      </c>
      <c r="NA1072" s="2" t="s">
        <v>238</v>
      </c>
      <c r="NB1072" s="2" t="s">
        <v>226</v>
      </c>
      <c r="NC1072" s="4"/>
      <c r="ND1072" s="8"/>
      <c r="NE1072" s="4"/>
      <c r="NF1072" s="8"/>
      <c r="NG1072" s="7"/>
      <c r="NH1072" s="7"/>
      <c r="NI1072" s="2" t="s">
        <v>239</v>
      </c>
      <c r="NJ1072" s="2" t="s">
        <v>261</v>
      </c>
      <c r="NK1072" s="2" t="s">
        <v>1375</v>
      </c>
      <c r="NL1072" s="2" t="s">
        <v>4880</v>
      </c>
      <c r="NM1072" s="2" t="s">
        <v>238</v>
      </c>
      <c r="NN1072" s="2" t="s">
        <v>226</v>
      </c>
      <c r="NO1072" s="4"/>
      <c r="NP1072" s="8"/>
      <c r="NQ1072" s="4"/>
      <c r="NR1072" s="8"/>
      <c r="NS1072" s="7"/>
      <c r="NT1072" s="7"/>
      <c r="NU1072" s="2" t="s">
        <v>239</v>
      </c>
      <c r="NV1072" s="2" t="s">
        <v>237</v>
      </c>
      <c r="NW1072" s="2" t="s">
        <v>1038</v>
      </c>
      <c r="NX1072" s="2" t="s">
        <v>270</v>
      </c>
      <c r="NY1072" s="2" t="s">
        <v>238</v>
      </c>
      <c r="NZ1072" s="2" t="s">
        <v>226</v>
      </c>
      <c r="OA1072" s="4"/>
      <c r="OB1072" s="8"/>
      <c r="OC1072" s="4"/>
      <c r="OD1072" s="8"/>
      <c r="OE1072" s="7"/>
      <c r="OF1072" s="7"/>
      <c r="OG1072" s="2" t="s">
        <v>239</v>
      </c>
      <c r="OH1072" s="2" t="s">
        <v>237</v>
      </c>
      <c r="OI1072" s="2" t="s">
        <v>671</v>
      </c>
      <c r="OJ1072" s="2" t="s">
        <v>226</v>
      </c>
      <c r="OK1072" s="2" t="s">
        <v>238</v>
      </c>
      <c r="OL1072" s="2" t="s">
        <v>226</v>
      </c>
      <c r="OM1072" s="4"/>
      <c r="ON1072" s="8"/>
      <c r="OO1072" s="4"/>
      <c r="OP1072" s="8"/>
      <c r="OQ1072" s="7"/>
      <c r="OR1072" s="7"/>
      <c r="OS1072" s="2" t="s">
        <v>252</v>
      </c>
      <c r="OT1072" s="2" t="s">
        <v>223</v>
      </c>
      <c r="OU1072" s="2" t="s">
        <v>226</v>
      </c>
      <c r="OV1072" s="2" t="s">
        <v>226</v>
      </c>
      <c r="OW1072" s="2" t="s">
        <v>238</v>
      </c>
      <c r="OX1072" s="2" t="s">
        <v>226</v>
      </c>
      <c r="OY1072" s="4"/>
      <c r="OZ1072" s="8"/>
      <c r="PA1072" s="4"/>
      <c r="PB1072" s="8"/>
      <c r="PC1072" s="7"/>
      <c r="PD1072" s="7"/>
      <c r="PE1072" s="2" t="s">
        <v>236</v>
      </c>
      <c r="PF1072" s="2" t="s">
        <v>223</v>
      </c>
      <c r="PG1072" s="2" t="s">
        <v>226</v>
      </c>
      <c r="PH1072" s="2" t="s">
        <v>226</v>
      </c>
      <c r="PI1072" s="2" t="s">
        <v>238</v>
      </c>
      <c r="PJ1072" s="2" t="s">
        <v>226</v>
      </c>
      <c r="PK1072" s="4"/>
      <c r="PL1072" s="8"/>
      <c r="PM1072" s="4"/>
      <c r="PN1072" s="8"/>
      <c r="PO1072" s="7"/>
      <c r="PP1072" s="7"/>
      <c r="PQ1072" s="2" t="s">
        <v>226</v>
      </c>
      <c r="PR1072" s="2" t="s">
        <v>226</v>
      </c>
      <c r="PS1072" s="2" t="s">
        <v>226</v>
      </c>
      <c r="PT1072" s="2" t="s">
        <v>226</v>
      </c>
      <c r="PU1072" s="2" t="s">
        <v>226</v>
      </c>
      <c r="PV1072" s="2" t="s">
        <v>226</v>
      </c>
      <c r="PW1072" s="4"/>
      <c r="PX1072" s="8"/>
      <c r="PY1072" s="4"/>
      <c r="PZ1072" s="8"/>
      <c r="QA1072" s="7"/>
      <c r="QB1072" s="7"/>
      <c r="QC1072" s="2" t="s">
        <v>226</v>
      </c>
      <c r="QD1072" s="2" t="s">
        <v>226</v>
      </c>
      <c r="QE1072" s="2" t="s">
        <v>226</v>
      </c>
      <c r="QF1072" s="2" t="s">
        <v>226</v>
      </c>
      <c r="QG1072" s="2" t="s">
        <v>226</v>
      </c>
      <c r="QH1072" s="2" t="s">
        <v>226</v>
      </c>
      <c r="QI1072" s="4"/>
      <c r="QJ1072" s="8"/>
      <c r="QK1072" s="4"/>
      <c r="QL1072" s="8"/>
      <c r="QM1072" s="7"/>
      <c r="QN1072" s="7"/>
      <c r="QO1072" s="2" t="s">
        <v>239</v>
      </c>
      <c r="QP1072" s="2" t="s">
        <v>237</v>
      </c>
      <c r="QQ1072" s="2" t="s">
        <v>1068</v>
      </c>
      <c r="QR1072" s="2" t="s">
        <v>1242</v>
      </c>
      <c r="QS1072" s="2" t="s">
        <v>238</v>
      </c>
      <c r="QT1072" s="2" t="s">
        <v>226</v>
      </c>
      <c r="QU1072" s="4"/>
      <c r="QV1072" s="8"/>
      <c r="QW1072" s="4"/>
      <c r="QX1072" s="8"/>
      <c r="QY1072" s="7"/>
      <c r="QZ1072" s="7"/>
      <c r="RA1072" s="2" t="s">
        <v>266</v>
      </c>
      <c r="RB1072" s="2" t="s">
        <v>223</v>
      </c>
      <c r="RC1072" s="2" t="s">
        <v>226</v>
      </c>
      <c r="RD1072" s="2" t="s">
        <v>226</v>
      </c>
      <c r="RE1072" s="2" t="s">
        <v>238</v>
      </c>
      <c r="RF1072" s="2" t="s">
        <v>226</v>
      </c>
      <c r="RG1072" s="4"/>
      <c r="RH1072" s="8"/>
      <c r="RI1072" s="4"/>
      <c r="RJ1072" s="8"/>
      <c r="RK1072" s="7"/>
      <c r="RL1072" s="7"/>
      <c r="RM1072" s="2" t="s">
        <v>226</v>
      </c>
      <c r="RN1072" s="2" t="s">
        <v>226</v>
      </c>
      <c r="RO1072" s="2" t="s">
        <v>226</v>
      </c>
      <c r="RP1072" s="2" t="s">
        <v>226</v>
      </c>
      <c r="RQ1072" s="2" t="s">
        <v>226</v>
      </c>
      <c r="RR1072" s="2" t="s">
        <v>226</v>
      </c>
      <c r="RS1072" s="4"/>
      <c r="RT1072" s="8"/>
      <c r="RU1072" s="4"/>
      <c r="RV1072" s="8"/>
      <c r="RW1072" s="7"/>
      <c r="RX1072" s="7"/>
      <c r="RY1072" s="2" t="s">
        <v>239</v>
      </c>
      <c r="RZ1072" s="2" t="s">
        <v>237</v>
      </c>
      <c r="SA1072" s="2" t="s">
        <v>621</v>
      </c>
      <c r="SB1072" s="2" t="s">
        <v>1570</v>
      </c>
      <c r="SC1072" s="2" t="s">
        <v>238</v>
      </c>
      <c r="SD1072" s="2" t="s">
        <v>226</v>
      </c>
      <c r="SE1072" s="4">
        <v>174</v>
      </c>
      <c r="SF1072" s="4"/>
      <c r="SG1072" s="4"/>
      <c r="SH1072" s="4"/>
      <c r="SI1072" s="4"/>
      <c r="SJ1072" s="4"/>
      <c r="SK1072" s="4"/>
      <c r="SL1072" s="4">
        <v>2</v>
      </c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>
        <v>90</v>
      </c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>
        <v>160</v>
      </c>
      <c r="VE1072" s="4"/>
      <c r="VF1072" s="4"/>
      <c r="VG1072" s="4"/>
      <c r="VH1072" s="4"/>
      <c r="VI1072" s="4"/>
      <c r="VJ1072" s="4"/>
      <c r="VK1072" s="4"/>
      <c r="VL1072" s="4"/>
      <c r="VM1072" s="4"/>
      <c r="VN1072" s="4"/>
      <c r="VO1072" s="4"/>
      <c r="VP1072" s="4"/>
      <c r="VQ1072" s="4"/>
    </row>
    <row r="1073">
      <c r="A1073" s="2" t="s">
        <v>5999</v>
      </c>
      <c r="B1073" s="2" t="s">
        <v>577</v>
      </c>
      <c r="C1073" s="2" t="s">
        <v>5819</v>
      </c>
      <c r="D1073" s="2" t="s">
        <v>3985</v>
      </c>
      <c r="E1073" s="2" t="s">
        <v>3986</v>
      </c>
      <c r="F1073" s="2" t="s">
        <v>5993</v>
      </c>
      <c r="G1073" s="2" t="s">
        <v>5994</v>
      </c>
      <c r="H1073" s="2" t="s">
        <v>5995</v>
      </c>
      <c r="I1073" s="2" t="s">
        <v>5007</v>
      </c>
      <c r="J1073" s="2" t="s">
        <v>221</v>
      </c>
      <c r="K1073" s="2" t="s">
        <v>2130</v>
      </c>
      <c r="L1073" s="3">
        <v>49</v>
      </c>
      <c r="M1073" s="3">
        <v>51.45</v>
      </c>
      <c r="N1073" s="3">
        <v>99.99</v>
      </c>
      <c r="O1073" s="2" t="s">
        <v>223</v>
      </c>
      <c r="P1073" s="2" t="s">
        <v>224</v>
      </c>
      <c r="Q1073" s="2" t="s">
        <v>225</v>
      </c>
      <c r="R1073" s="2" t="s">
        <v>226</v>
      </c>
      <c r="S1073" s="2" t="s">
        <v>5996</v>
      </c>
      <c r="T1073" s="2" t="s">
        <v>969</v>
      </c>
      <c r="U1073" s="2" t="s">
        <v>371</v>
      </c>
      <c r="V1073" s="2" t="s">
        <v>563</v>
      </c>
      <c r="W1073" s="2" t="s">
        <v>231</v>
      </c>
      <c r="X1073" s="2" t="s">
        <v>226</v>
      </c>
      <c r="Y1073" s="2" t="s">
        <v>1353</v>
      </c>
      <c r="Z1073" s="4">
        <v>245</v>
      </c>
      <c r="AA1073" s="4">
        <f>=ROUNDDOWN(30.625,0)</f>
      </c>
      <c r="AB1073" s="5">
        <v>8</v>
      </c>
      <c r="AC1073" s="2" t="s">
        <v>3988</v>
      </c>
      <c r="AD1073" s="4">
        <v>80</v>
      </c>
      <c r="AE1073" s="4">
        <v>250</v>
      </c>
      <c r="AF1073" s="6">
        <v>65</v>
      </c>
      <c r="AG1073" s="6"/>
      <c r="AH1073" s="7">
        <v>0.8214</v>
      </c>
      <c r="AI1073" s="4"/>
      <c r="AJ1073" s="4">
        <f>=ROUNDDOWN({0},0)</f>
      </c>
      <c r="AK1073" s="5"/>
      <c r="AL1073" s="2" t="s">
        <v>226</v>
      </c>
      <c r="AM1073" s="4"/>
      <c r="AN1073" s="4"/>
      <c r="AO1073" s="7">
        <v>0</v>
      </c>
      <c r="AP1073" s="4">
        <v>51</v>
      </c>
      <c r="AQ1073" s="8">
        <v>2626.91</v>
      </c>
      <c r="AR1073" s="4">
        <v>77</v>
      </c>
      <c r="AS1073" s="8">
        <v>3958.32</v>
      </c>
      <c r="AT1073" s="7">
        <v>-0.3377</v>
      </c>
      <c r="AU1073" s="7">
        <v>-0.3364</v>
      </c>
      <c r="AV1073" s="4" t="s">
        <v>226</v>
      </c>
      <c r="AW1073" s="8" t="s">
        <v>226</v>
      </c>
      <c r="AX1073" s="4" t="s">
        <v>226</v>
      </c>
      <c r="AY1073" s="8" t="s">
        <v>226</v>
      </c>
      <c r="AZ1073" s="7" t="s">
        <v>226</v>
      </c>
      <c r="BA1073" s="7" t="s">
        <v>226</v>
      </c>
      <c r="BB1073" s="7">
        <v>0.3501</v>
      </c>
      <c r="BC1073" s="4" t="s">
        <v>226</v>
      </c>
      <c r="BD1073" s="8" t="s">
        <v>226</v>
      </c>
      <c r="BE1073" s="4" t="s">
        <v>226</v>
      </c>
      <c r="BF1073" s="8" t="s">
        <v>226</v>
      </c>
      <c r="BG1073" s="7" t="s">
        <v>226</v>
      </c>
      <c r="BH1073" s="7" t="s">
        <v>226</v>
      </c>
      <c r="BI1073" s="7" t="s">
        <v>226</v>
      </c>
      <c r="BJ1073" s="4">
        <v>51</v>
      </c>
      <c r="BK1073" s="8">
        <v>2626.91</v>
      </c>
      <c r="BL1073" s="2" t="s">
        <v>6000</v>
      </c>
      <c r="BM1073" s="7">
        <v>1</v>
      </c>
      <c r="BN1073" s="7">
        <v>1</v>
      </c>
      <c r="BO1073" s="4">
        <v>14</v>
      </c>
      <c r="BP1073" s="8">
        <v>763</v>
      </c>
      <c r="BQ1073" s="4">
        <v>15</v>
      </c>
      <c r="BR1073" s="8">
        <v>817.5</v>
      </c>
      <c r="BS1073" s="7">
        <v>-0.0667</v>
      </c>
      <c r="BT1073" s="7">
        <v>-0.0667</v>
      </c>
      <c r="BU1073" s="2" t="s">
        <v>239</v>
      </c>
      <c r="BV1073" s="2" t="s">
        <v>223</v>
      </c>
      <c r="BW1073" s="2" t="s">
        <v>226</v>
      </c>
      <c r="BX1073" s="2" t="s">
        <v>2677</v>
      </c>
      <c r="BY1073" s="2" t="s">
        <v>238</v>
      </c>
      <c r="BZ1073" s="2" t="s">
        <v>226</v>
      </c>
      <c r="CA1073" s="4">
        <v>6</v>
      </c>
      <c r="CB1073" s="8">
        <v>310.44</v>
      </c>
      <c r="CC1073" s="4">
        <v>11</v>
      </c>
      <c r="CD1073" s="8">
        <v>569.14</v>
      </c>
      <c r="CE1073" s="7">
        <v>-0.4545</v>
      </c>
      <c r="CF1073" s="7">
        <v>-0.4545</v>
      </c>
      <c r="CG1073" s="2" t="s">
        <v>239</v>
      </c>
      <c r="CH1073" s="2" t="s">
        <v>223</v>
      </c>
      <c r="CI1073" s="2" t="s">
        <v>1357</v>
      </c>
      <c r="CJ1073" s="2" t="s">
        <v>4727</v>
      </c>
      <c r="CK1073" s="2" t="s">
        <v>238</v>
      </c>
      <c r="CL1073" s="2" t="s">
        <v>226</v>
      </c>
      <c r="CM1073" s="4">
        <v>4</v>
      </c>
      <c r="CN1073" s="8">
        <v>206.96</v>
      </c>
      <c r="CO1073" s="4">
        <v>1</v>
      </c>
      <c r="CP1073" s="8">
        <v>51.74</v>
      </c>
      <c r="CQ1073" s="7">
        <v>3</v>
      </c>
      <c r="CR1073" s="7">
        <v>3</v>
      </c>
      <c r="CS1073" s="2" t="s">
        <v>239</v>
      </c>
      <c r="CT1073" s="2" t="s">
        <v>223</v>
      </c>
      <c r="CU1073" s="2" t="s">
        <v>1357</v>
      </c>
      <c r="CV1073" s="2" t="s">
        <v>3847</v>
      </c>
      <c r="CW1073" s="2" t="s">
        <v>238</v>
      </c>
      <c r="CX1073" s="2" t="s">
        <v>226</v>
      </c>
      <c r="CY1073" s="4">
        <v>7</v>
      </c>
      <c r="CZ1073" s="8">
        <v>363.93</v>
      </c>
      <c r="DA1073" s="4">
        <v>10</v>
      </c>
      <c r="DB1073" s="8">
        <v>519.9</v>
      </c>
      <c r="DC1073" s="7">
        <v>-0.3</v>
      </c>
      <c r="DD1073" s="7">
        <v>-0.3</v>
      </c>
      <c r="DE1073" s="2" t="s">
        <v>239</v>
      </c>
      <c r="DF1073" s="2" t="s">
        <v>223</v>
      </c>
      <c r="DG1073" s="2" t="s">
        <v>980</v>
      </c>
      <c r="DH1073" s="2" t="s">
        <v>1989</v>
      </c>
      <c r="DI1073" s="2" t="s">
        <v>238</v>
      </c>
      <c r="DJ1073" s="2" t="s">
        <v>226</v>
      </c>
      <c r="DK1073" s="4">
        <v>1</v>
      </c>
      <c r="DL1073" s="8">
        <v>41.4</v>
      </c>
      <c r="DM1073" s="4">
        <v>3</v>
      </c>
      <c r="DN1073" s="8">
        <v>124.21</v>
      </c>
      <c r="DO1073" s="7">
        <v>-0.6667</v>
      </c>
      <c r="DP1073" s="7">
        <v>-0.6667</v>
      </c>
      <c r="DQ1073" s="2" t="s">
        <v>239</v>
      </c>
      <c r="DR1073" s="2" t="s">
        <v>223</v>
      </c>
      <c r="DS1073" s="2" t="s">
        <v>1357</v>
      </c>
      <c r="DT1073" s="2" t="s">
        <v>2019</v>
      </c>
      <c r="DU1073" s="2" t="s">
        <v>238</v>
      </c>
      <c r="DV1073" s="2" t="s">
        <v>226</v>
      </c>
      <c r="DW1073" s="4">
        <v>9</v>
      </c>
      <c r="DX1073" s="8">
        <v>452.88</v>
      </c>
      <c r="DY1073" s="4">
        <v>14</v>
      </c>
      <c r="DZ1073" s="8">
        <v>704.48</v>
      </c>
      <c r="EA1073" s="7">
        <v>-0.3571</v>
      </c>
      <c r="EB1073" s="7">
        <v>-0.3571</v>
      </c>
      <c r="EC1073" s="2" t="s">
        <v>239</v>
      </c>
      <c r="ED1073" s="2" t="s">
        <v>223</v>
      </c>
      <c r="EE1073" s="2" t="s">
        <v>1357</v>
      </c>
      <c r="EF1073" s="2" t="s">
        <v>1996</v>
      </c>
      <c r="EG1073" s="2" t="s">
        <v>238</v>
      </c>
      <c r="EH1073" s="2" t="s">
        <v>226</v>
      </c>
      <c r="EI1073" s="4">
        <v>10</v>
      </c>
      <c r="EJ1073" s="8">
        <v>488.3</v>
      </c>
      <c r="EK1073" s="4">
        <v>6</v>
      </c>
      <c r="EL1073" s="8">
        <v>292.98</v>
      </c>
      <c r="EM1073" s="7">
        <v>0.6667</v>
      </c>
      <c r="EN1073" s="7">
        <v>0.6667</v>
      </c>
      <c r="EO1073" s="2" t="s">
        <v>239</v>
      </c>
      <c r="EP1073" s="2" t="s">
        <v>223</v>
      </c>
      <c r="EQ1073" s="2" t="s">
        <v>1357</v>
      </c>
      <c r="ER1073" s="2" t="s">
        <v>4027</v>
      </c>
      <c r="ES1073" s="2" t="s">
        <v>238</v>
      </c>
      <c r="ET1073" s="2" t="s">
        <v>226</v>
      </c>
      <c r="EU1073" s="4"/>
      <c r="EV1073" s="8"/>
      <c r="EW1073" s="4">
        <v>1</v>
      </c>
      <c r="EX1073" s="8">
        <v>51.44</v>
      </c>
      <c r="EY1073" s="7">
        <v>-1</v>
      </c>
      <c r="EZ1073" s="7">
        <v>-1</v>
      </c>
      <c r="FA1073" s="2" t="s">
        <v>239</v>
      </c>
      <c r="FB1073" s="2" t="s">
        <v>223</v>
      </c>
      <c r="FC1073" s="2" t="s">
        <v>1357</v>
      </c>
      <c r="FD1073" s="2" t="s">
        <v>6001</v>
      </c>
      <c r="FE1073" s="2" t="s">
        <v>238</v>
      </c>
      <c r="FF1073" s="2" t="s">
        <v>226</v>
      </c>
      <c r="FG1073" s="4"/>
      <c r="FH1073" s="8"/>
      <c r="FI1073" s="4"/>
      <c r="FJ1073" s="8"/>
      <c r="FK1073" s="7"/>
      <c r="FL1073" s="7"/>
      <c r="FM1073" s="2" t="s">
        <v>239</v>
      </c>
      <c r="FN1073" s="2" t="s">
        <v>223</v>
      </c>
      <c r="FO1073" s="2" t="s">
        <v>1357</v>
      </c>
      <c r="FP1073" s="2" t="s">
        <v>1996</v>
      </c>
      <c r="FQ1073" s="2" t="s">
        <v>238</v>
      </c>
      <c r="FR1073" s="2" t="s">
        <v>226</v>
      </c>
      <c r="FS1073" s="4"/>
      <c r="FT1073" s="8"/>
      <c r="FU1073" s="4"/>
      <c r="FV1073" s="8"/>
      <c r="FW1073" s="7"/>
      <c r="FX1073" s="7"/>
      <c r="FY1073" s="2" t="s">
        <v>239</v>
      </c>
      <c r="FZ1073" s="2" t="s">
        <v>223</v>
      </c>
      <c r="GA1073" s="2" t="s">
        <v>661</v>
      </c>
      <c r="GB1073" s="2" t="s">
        <v>226</v>
      </c>
      <c r="GC1073" s="2" t="s">
        <v>238</v>
      </c>
      <c r="GD1073" s="2" t="s">
        <v>226</v>
      </c>
      <c r="GE1073" s="4"/>
      <c r="GF1073" s="8"/>
      <c r="GG1073" s="4">
        <v>2</v>
      </c>
      <c r="GH1073" s="8">
        <v>100.64</v>
      </c>
      <c r="GI1073" s="7">
        <v>-1</v>
      </c>
      <c r="GJ1073" s="7">
        <v>-1</v>
      </c>
      <c r="GK1073" s="2" t="s">
        <v>1002</v>
      </c>
      <c r="GL1073" s="2" t="s">
        <v>237</v>
      </c>
      <c r="GM1073" s="2" t="s">
        <v>2252</v>
      </c>
      <c r="GN1073" s="2" t="s">
        <v>2418</v>
      </c>
      <c r="GO1073" s="2" t="s">
        <v>238</v>
      </c>
      <c r="GP1073" s="2" t="s">
        <v>226</v>
      </c>
      <c r="GQ1073" s="4"/>
      <c r="GR1073" s="8"/>
      <c r="GS1073" s="4">
        <v>4</v>
      </c>
      <c r="GT1073" s="8">
        <v>211.32</v>
      </c>
      <c r="GU1073" s="7">
        <v>-1</v>
      </c>
      <c r="GV1073" s="7">
        <v>-1</v>
      </c>
      <c r="GW1073" s="2" t="s">
        <v>239</v>
      </c>
      <c r="GX1073" s="2" t="s">
        <v>223</v>
      </c>
      <c r="GY1073" s="2" t="s">
        <v>1942</v>
      </c>
      <c r="GZ1073" s="2" t="s">
        <v>3539</v>
      </c>
      <c r="HA1073" s="2" t="s">
        <v>238</v>
      </c>
      <c r="HB1073" s="2" t="s">
        <v>226</v>
      </c>
      <c r="HC1073" s="4"/>
      <c r="HD1073" s="8"/>
      <c r="HE1073" s="4"/>
      <c r="HF1073" s="8"/>
      <c r="HG1073" s="7"/>
      <c r="HH1073" s="7"/>
      <c r="HI1073" s="2" t="s">
        <v>239</v>
      </c>
      <c r="HJ1073" s="2" t="s">
        <v>223</v>
      </c>
      <c r="HK1073" s="2" t="s">
        <v>2602</v>
      </c>
      <c r="HL1073" s="2" t="s">
        <v>865</v>
      </c>
      <c r="HM1073" s="2" t="s">
        <v>238</v>
      </c>
      <c r="HN1073" s="2" t="s">
        <v>226</v>
      </c>
      <c r="HO1073" s="4"/>
      <c r="HP1073" s="8"/>
      <c r="HQ1073" s="4">
        <v>1</v>
      </c>
      <c r="HR1073" s="8">
        <v>52.49</v>
      </c>
      <c r="HS1073" s="7">
        <v>-1</v>
      </c>
      <c r="HT1073" s="7">
        <v>-1</v>
      </c>
      <c r="HU1073" s="2" t="s">
        <v>1002</v>
      </c>
      <c r="HV1073" s="2" t="s">
        <v>237</v>
      </c>
      <c r="HW1073" s="2" t="s">
        <v>1357</v>
      </c>
      <c r="HX1073" s="2" t="s">
        <v>4088</v>
      </c>
      <c r="HY1073" s="2" t="s">
        <v>238</v>
      </c>
      <c r="HZ1073" s="2" t="s">
        <v>226</v>
      </c>
      <c r="IA1073" s="4"/>
      <c r="IB1073" s="8"/>
      <c r="IC1073" s="4"/>
      <c r="ID1073" s="8"/>
      <c r="IE1073" s="7"/>
      <c r="IF1073" s="7"/>
      <c r="IG1073" s="2" t="s">
        <v>252</v>
      </c>
      <c r="IH1073" s="2" t="s">
        <v>223</v>
      </c>
      <c r="II1073" s="2" t="s">
        <v>226</v>
      </c>
      <c r="IJ1073" s="2" t="s">
        <v>226</v>
      </c>
      <c r="IK1073" s="2" t="s">
        <v>238</v>
      </c>
      <c r="IL1073" s="2" t="s">
        <v>226</v>
      </c>
      <c r="IM1073" s="4"/>
      <c r="IN1073" s="8"/>
      <c r="IO1073" s="4"/>
      <c r="IP1073" s="8"/>
      <c r="IQ1073" s="7"/>
      <c r="IR1073" s="7"/>
      <c r="IS1073" s="2" t="s">
        <v>226</v>
      </c>
      <c r="IT1073" s="2" t="s">
        <v>226</v>
      </c>
      <c r="IU1073" s="2" t="s">
        <v>226</v>
      </c>
      <c r="IV1073" s="2" t="s">
        <v>226</v>
      </c>
      <c r="IW1073" s="2" t="s">
        <v>226</v>
      </c>
      <c r="IX1073" s="2" t="s">
        <v>226</v>
      </c>
      <c r="IY1073" s="4"/>
      <c r="IZ1073" s="8"/>
      <c r="JA1073" s="4"/>
      <c r="JB1073" s="8"/>
      <c r="JC1073" s="7"/>
      <c r="JD1073" s="7"/>
      <c r="JE1073" s="2" t="s">
        <v>448</v>
      </c>
      <c r="JF1073" s="2" t="s">
        <v>223</v>
      </c>
      <c r="JG1073" s="2" t="s">
        <v>226</v>
      </c>
      <c r="JH1073" s="2" t="s">
        <v>226</v>
      </c>
      <c r="JI1073" s="2" t="s">
        <v>238</v>
      </c>
      <c r="JJ1073" s="2" t="s">
        <v>226</v>
      </c>
      <c r="JK1073" s="4"/>
      <c r="JL1073" s="8"/>
      <c r="JM1073" s="4"/>
      <c r="JN1073" s="8"/>
      <c r="JO1073" s="7"/>
      <c r="JP1073" s="7"/>
      <c r="JQ1073" s="2" t="s">
        <v>252</v>
      </c>
      <c r="JR1073" s="2" t="s">
        <v>223</v>
      </c>
      <c r="JS1073" s="2" t="s">
        <v>226</v>
      </c>
      <c r="JT1073" s="2" t="s">
        <v>226</v>
      </c>
      <c r="JU1073" s="2" t="s">
        <v>238</v>
      </c>
      <c r="JV1073" s="2" t="s">
        <v>226</v>
      </c>
      <c r="JW1073" s="4"/>
      <c r="JX1073" s="8"/>
      <c r="JY1073" s="4"/>
      <c r="JZ1073" s="8"/>
      <c r="KA1073" s="7"/>
      <c r="KB1073" s="7"/>
      <c r="KC1073" s="2" t="s">
        <v>236</v>
      </c>
      <c r="KD1073" s="2" t="s">
        <v>223</v>
      </c>
      <c r="KE1073" s="2" t="s">
        <v>1702</v>
      </c>
      <c r="KF1073" s="2" t="s">
        <v>226</v>
      </c>
      <c r="KG1073" s="2" t="s">
        <v>238</v>
      </c>
      <c r="KH1073" s="2" t="s">
        <v>226</v>
      </c>
      <c r="KI1073" s="4"/>
      <c r="KJ1073" s="8"/>
      <c r="KK1073" s="4"/>
      <c r="KL1073" s="8"/>
      <c r="KM1073" s="7"/>
      <c r="KN1073" s="7"/>
      <c r="KO1073" s="2" t="s">
        <v>236</v>
      </c>
      <c r="KP1073" s="2" t="s">
        <v>223</v>
      </c>
      <c r="KQ1073" s="2" t="s">
        <v>226</v>
      </c>
      <c r="KR1073" s="2" t="s">
        <v>226</v>
      </c>
      <c r="KS1073" s="2" t="s">
        <v>238</v>
      </c>
      <c r="KT1073" s="2" t="s">
        <v>226</v>
      </c>
      <c r="KU1073" s="4"/>
      <c r="KV1073" s="8"/>
      <c r="KW1073" s="4">
        <v>1</v>
      </c>
      <c r="KX1073" s="8">
        <v>51.45</v>
      </c>
      <c r="KY1073" s="7">
        <v>-1</v>
      </c>
      <c r="KZ1073" s="7">
        <v>-1</v>
      </c>
      <c r="LA1073" s="2" t="s">
        <v>239</v>
      </c>
      <c r="LB1073" s="2" t="s">
        <v>223</v>
      </c>
      <c r="LC1073" s="2" t="s">
        <v>1004</v>
      </c>
      <c r="LD1073" s="2" t="s">
        <v>981</v>
      </c>
      <c r="LE1073" s="2" t="s">
        <v>238</v>
      </c>
      <c r="LF1073" s="2" t="s">
        <v>226</v>
      </c>
      <c r="LG1073" s="4"/>
      <c r="LH1073" s="8"/>
      <c r="LI1073" s="4">
        <v>1</v>
      </c>
      <c r="LJ1073" s="8">
        <v>51.45</v>
      </c>
      <c r="LK1073" s="7">
        <v>-1</v>
      </c>
      <c r="LL1073" s="7">
        <v>-1</v>
      </c>
      <c r="LM1073" s="2" t="s">
        <v>239</v>
      </c>
      <c r="LN1073" s="2" t="s">
        <v>223</v>
      </c>
      <c r="LO1073" s="2" t="s">
        <v>321</v>
      </c>
      <c r="LP1073" s="2" t="s">
        <v>253</v>
      </c>
      <c r="LQ1073" s="2" t="s">
        <v>238</v>
      </c>
      <c r="LR1073" s="2" t="s">
        <v>226</v>
      </c>
      <c r="LS1073" s="4"/>
      <c r="LT1073" s="8"/>
      <c r="LU1073" s="4"/>
      <c r="LV1073" s="8"/>
      <c r="LW1073" s="7"/>
      <c r="LX1073" s="7"/>
      <c r="LY1073" s="2" t="s">
        <v>226</v>
      </c>
      <c r="LZ1073" s="2" t="s">
        <v>226</v>
      </c>
      <c r="MA1073" s="2" t="s">
        <v>226</v>
      </c>
      <c r="MB1073" s="2" t="s">
        <v>226</v>
      </c>
      <c r="MC1073" s="2" t="s">
        <v>226</v>
      </c>
      <c r="MD1073" s="2" t="s">
        <v>226</v>
      </c>
      <c r="ME1073" s="4"/>
      <c r="MF1073" s="8"/>
      <c r="MG1073" s="4"/>
      <c r="MH1073" s="8"/>
      <c r="MI1073" s="7"/>
      <c r="MJ1073" s="7"/>
      <c r="MK1073" s="2" t="s">
        <v>226</v>
      </c>
      <c r="ML1073" s="2" t="s">
        <v>226</v>
      </c>
      <c r="MM1073" s="2" t="s">
        <v>226</v>
      </c>
      <c r="MN1073" s="2" t="s">
        <v>226</v>
      </c>
      <c r="MO1073" s="2" t="s">
        <v>226</v>
      </c>
      <c r="MP1073" s="2" t="s">
        <v>226</v>
      </c>
      <c r="MQ1073" s="4"/>
      <c r="MR1073" s="8"/>
      <c r="MS1073" s="4"/>
      <c r="MT1073" s="8"/>
      <c r="MU1073" s="7"/>
      <c r="MV1073" s="7"/>
      <c r="MW1073" s="2" t="s">
        <v>239</v>
      </c>
      <c r="MX1073" s="2" t="s">
        <v>223</v>
      </c>
      <c r="MY1073" s="2" t="s">
        <v>1105</v>
      </c>
      <c r="MZ1073" s="2" t="s">
        <v>1140</v>
      </c>
      <c r="NA1073" s="2" t="s">
        <v>238</v>
      </c>
      <c r="NB1073" s="2" t="s">
        <v>226</v>
      </c>
      <c r="NC1073" s="4"/>
      <c r="ND1073" s="8"/>
      <c r="NE1073" s="4">
        <v>3</v>
      </c>
      <c r="NF1073" s="8">
        <v>153.78</v>
      </c>
      <c r="NG1073" s="7">
        <v>-1</v>
      </c>
      <c r="NH1073" s="7">
        <v>-1</v>
      </c>
      <c r="NI1073" s="2" t="s">
        <v>239</v>
      </c>
      <c r="NJ1073" s="2" t="s">
        <v>261</v>
      </c>
      <c r="NK1073" s="2" t="s">
        <v>1375</v>
      </c>
      <c r="NL1073" s="2" t="s">
        <v>4880</v>
      </c>
      <c r="NM1073" s="2" t="s">
        <v>238</v>
      </c>
      <c r="NN1073" s="2" t="s">
        <v>226</v>
      </c>
      <c r="NO1073" s="4"/>
      <c r="NP1073" s="8"/>
      <c r="NQ1073" s="4">
        <v>4</v>
      </c>
      <c r="NR1073" s="8">
        <v>205.8</v>
      </c>
      <c r="NS1073" s="7">
        <v>-1</v>
      </c>
      <c r="NT1073" s="7">
        <v>-1</v>
      </c>
      <c r="NU1073" s="2" t="s">
        <v>239</v>
      </c>
      <c r="NV1073" s="2" t="s">
        <v>237</v>
      </c>
      <c r="NW1073" s="2" t="s">
        <v>1038</v>
      </c>
      <c r="NX1073" s="2" t="s">
        <v>1858</v>
      </c>
      <c r="NY1073" s="2" t="s">
        <v>238</v>
      </c>
      <c r="NZ1073" s="2" t="s">
        <v>226</v>
      </c>
      <c r="OA1073" s="4"/>
      <c r="OB1073" s="8"/>
      <c r="OC1073" s="4"/>
      <c r="OD1073" s="8"/>
      <c r="OE1073" s="7"/>
      <c r="OF1073" s="7"/>
      <c r="OG1073" s="2" t="s">
        <v>239</v>
      </c>
      <c r="OH1073" s="2" t="s">
        <v>237</v>
      </c>
      <c r="OI1073" s="2" t="s">
        <v>671</v>
      </c>
      <c r="OJ1073" s="2" t="s">
        <v>226</v>
      </c>
      <c r="OK1073" s="2" t="s">
        <v>238</v>
      </c>
      <c r="OL1073" s="2" t="s">
        <v>226</v>
      </c>
      <c r="OM1073" s="4"/>
      <c r="ON1073" s="8"/>
      <c r="OO1073" s="4"/>
      <c r="OP1073" s="8"/>
      <c r="OQ1073" s="7"/>
      <c r="OR1073" s="7"/>
      <c r="OS1073" s="2" t="s">
        <v>252</v>
      </c>
      <c r="OT1073" s="2" t="s">
        <v>223</v>
      </c>
      <c r="OU1073" s="2" t="s">
        <v>226</v>
      </c>
      <c r="OV1073" s="2" t="s">
        <v>226</v>
      </c>
      <c r="OW1073" s="2" t="s">
        <v>238</v>
      </c>
      <c r="OX1073" s="2" t="s">
        <v>226</v>
      </c>
      <c r="OY1073" s="4"/>
      <c r="OZ1073" s="8"/>
      <c r="PA1073" s="4"/>
      <c r="PB1073" s="8"/>
      <c r="PC1073" s="7"/>
      <c r="PD1073" s="7"/>
      <c r="PE1073" s="2" t="s">
        <v>236</v>
      </c>
      <c r="PF1073" s="2" t="s">
        <v>223</v>
      </c>
      <c r="PG1073" s="2" t="s">
        <v>226</v>
      </c>
      <c r="PH1073" s="2" t="s">
        <v>226</v>
      </c>
      <c r="PI1073" s="2" t="s">
        <v>238</v>
      </c>
      <c r="PJ1073" s="2" t="s">
        <v>226</v>
      </c>
      <c r="PK1073" s="4"/>
      <c r="PL1073" s="8"/>
      <c r="PM1073" s="4"/>
      <c r="PN1073" s="8"/>
      <c r="PO1073" s="7"/>
      <c r="PP1073" s="7"/>
      <c r="PQ1073" s="2" t="s">
        <v>226</v>
      </c>
      <c r="PR1073" s="2" t="s">
        <v>226</v>
      </c>
      <c r="PS1073" s="2" t="s">
        <v>226</v>
      </c>
      <c r="PT1073" s="2" t="s">
        <v>226</v>
      </c>
      <c r="PU1073" s="2" t="s">
        <v>226</v>
      </c>
      <c r="PV1073" s="2" t="s">
        <v>226</v>
      </c>
      <c r="PW1073" s="4"/>
      <c r="PX1073" s="8"/>
      <c r="PY1073" s="4"/>
      <c r="PZ1073" s="8"/>
      <c r="QA1073" s="7"/>
      <c r="QB1073" s="7"/>
      <c r="QC1073" s="2" t="s">
        <v>226</v>
      </c>
      <c r="QD1073" s="2" t="s">
        <v>226</v>
      </c>
      <c r="QE1073" s="2" t="s">
        <v>226</v>
      </c>
      <c r="QF1073" s="2" t="s">
        <v>226</v>
      </c>
      <c r="QG1073" s="2" t="s">
        <v>226</v>
      </c>
      <c r="QH1073" s="2" t="s">
        <v>226</v>
      </c>
      <c r="QI1073" s="4"/>
      <c r="QJ1073" s="8"/>
      <c r="QK1073" s="4"/>
      <c r="QL1073" s="8"/>
      <c r="QM1073" s="7"/>
      <c r="QN1073" s="7"/>
      <c r="QO1073" s="2" t="s">
        <v>239</v>
      </c>
      <c r="QP1073" s="2" t="s">
        <v>237</v>
      </c>
      <c r="QQ1073" s="2" t="s">
        <v>1068</v>
      </c>
      <c r="QR1073" s="2" t="s">
        <v>1115</v>
      </c>
      <c r="QS1073" s="2" t="s">
        <v>238</v>
      </c>
      <c r="QT1073" s="2" t="s">
        <v>226</v>
      </c>
      <c r="QU1073" s="4"/>
      <c r="QV1073" s="8"/>
      <c r="QW1073" s="4"/>
      <c r="QX1073" s="8"/>
      <c r="QY1073" s="7"/>
      <c r="QZ1073" s="7"/>
      <c r="RA1073" s="2" t="s">
        <v>266</v>
      </c>
      <c r="RB1073" s="2" t="s">
        <v>223</v>
      </c>
      <c r="RC1073" s="2" t="s">
        <v>226</v>
      </c>
      <c r="RD1073" s="2" t="s">
        <v>226</v>
      </c>
      <c r="RE1073" s="2" t="s">
        <v>238</v>
      </c>
      <c r="RF1073" s="2" t="s">
        <v>226</v>
      </c>
      <c r="RG1073" s="4"/>
      <c r="RH1073" s="8"/>
      <c r="RI1073" s="4"/>
      <c r="RJ1073" s="8"/>
      <c r="RK1073" s="7"/>
      <c r="RL1073" s="7"/>
      <c r="RM1073" s="2" t="s">
        <v>226</v>
      </c>
      <c r="RN1073" s="2" t="s">
        <v>226</v>
      </c>
      <c r="RO1073" s="2" t="s">
        <v>226</v>
      </c>
      <c r="RP1073" s="2" t="s">
        <v>226</v>
      </c>
      <c r="RQ1073" s="2" t="s">
        <v>226</v>
      </c>
      <c r="RR1073" s="2" t="s">
        <v>226</v>
      </c>
      <c r="RS1073" s="4"/>
      <c r="RT1073" s="8"/>
      <c r="RU1073" s="4"/>
      <c r="RV1073" s="8"/>
      <c r="RW1073" s="7"/>
      <c r="RX1073" s="7"/>
      <c r="RY1073" s="2" t="s">
        <v>239</v>
      </c>
      <c r="RZ1073" s="2" t="s">
        <v>237</v>
      </c>
      <c r="SA1073" s="2" t="s">
        <v>621</v>
      </c>
      <c r="SB1073" s="2" t="s">
        <v>1084</v>
      </c>
      <c r="SC1073" s="2" t="s">
        <v>238</v>
      </c>
      <c r="SD1073" s="2" t="s">
        <v>226</v>
      </c>
      <c r="SE1073" s="4">
        <v>243</v>
      </c>
      <c r="SF1073" s="4"/>
      <c r="SG1073" s="4"/>
      <c r="SH1073" s="4"/>
      <c r="SI1073" s="4"/>
      <c r="SJ1073" s="4"/>
      <c r="SK1073" s="4"/>
      <c r="SL1073" s="4">
        <v>2</v>
      </c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>
        <v>80</v>
      </c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>
        <v>170</v>
      </c>
      <c r="VE1073" s="4"/>
      <c r="VF1073" s="4"/>
      <c r="VG1073" s="4"/>
      <c r="VH1073" s="4"/>
      <c r="VI1073" s="4"/>
      <c r="VJ1073" s="4"/>
      <c r="VK1073" s="4"/>
      <c r="VL1073" s="4"/>
      <c r="VM1073" s="4"/>
      <c r="VN1073" s="4"/>
      <c r="VO1073" s="4"/>
      <c r="VP1073" s="4"/>
      <c r="VQ1073" s="4"/>
    </row>
    <row r="1074">
      <c r="A1074" s="2" t="s">
        <v>6002</v>
      </c>
      <c r="B1074" s="2" t="s">
        <v>577</v>
      </c>
      <c r="C1074" s="2" t="s">
        <v>5819</v>
      </c>
      <c r="D1074" s="2" t="s">
        <v>3985</v>
      </c>
      <c r="E1074" s="2" t="s">
        <v>3986</v>
      </c>
      <c r="F1074" s="2" t="s">
        <v>5907</v>
      </c>
      <c r="G1074" s="2" t="s">
        <v>2650</v>
      </c>
      <c r="H1074" s="2" t="s">
        <v>5908</v>
      </c>
      <c r="I1074" s="2" t="s">
        <v>6003</v>
      </c>
      <c r="J1074" s="2" t="s">
        <v>437</v>
      </c>
      <c r="K1074" s="2" t="s">
        <v>1414</v>
      </c>
      <c r="L1074" s="3">
        <v>32.2</v>
      </c>
      <c r="M1074" s="3">
        <v>33.81</v>
      </c>
      <c r="N1074" s="3">
        <v>69.99</v>
      </c>
      <c r="O1074" s="2" t="s">
        <v>223</v>
      </c>
      <c r="P1074" s="2" t="s">
        <v>284</v>
      </c>
      <c r="Q1074" s="2" t="s">
        <v>225</v>
      </c>
      <c r="R1074" s="2" t="s">
        <v>226</v>
      </c>
      <c r="S1074" s="2" t="s">
        <v>5910</v>
      </c>
      <c r="T1074" s="2" t="s">
        <v>969</v>
      </c>
      <c r="U1074" s="2" t="s">
        <v>489</v>
      </c>
      <c r="V1074" s="2" t="s">
        <v>2079</v>
      </c>
      <c r="W1074" s="2" t="s">
        <v>231</v>
      </c>
      <c r="X1074" s="2" t="s">
        <v>226</v>
      </c>
      <c r="Y1074" s="2" t="s">
        <v>1023</v>
      </c>
      <c r="Z1074" s="4">
        <v>77</v>
      </c>
      <c r="AA1074" s="4">
        <f>=ROUNDDOWN(15.4,0)</f>
      </c>
      <c r="AB1074" s="5">
        <v>5</v>
      </c>
      <c r="AC1074" s="2" t="s">
        <v>2132</v>
      </c>
      <c r="AD1074" s="4">
        <v>40</v>
      </c>
      <c r="AE1074" s="4">
        <v>40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226</v>
      </c>
      <c r="AM1074" s="4"/>
      <c r="AN1074" s="4"/>
      <c r="AO1074" s="7">
        <v>0</v>
      </c>
      <c r="AP1074" s="4">
        <v>63</v>
      </c>
      <c r="AQ1074" s="8">
        <v>2218.97</v>
      </c>
      <c r="AR1074" s="4">
        <v>53</v>
      </c>
      <c r="AS1074" s="8">
        <v>1855.31</v>
      </c>
      <c r="AT1074" s="7">
        <v>0.1887</v>
      </c>
      <c r="AU1074" s="7">
        <v>0.196</v>
      </c>
      <c r="AV1074" s="4">
        <v>87</v>
      </c>
      <c r="AW1074" s="8">
        <v>3380.27</v>
      </c>
      <c r="AX1074" s="4">
        <v>85</v>
      </c>
      <c r="AY1074" s="8">
        <v>3327.23</v>
      </c>
      <c r="AZ1074" s="7">
        <v>0.0235</v>
      </c>
      <c r="BA1074" s="7">
        <v>0.0159</v>
      </c>
      <c r="BB1074" s="7">
        <v>0.6564</v>
      </c>
      <c r="BC1074" s="4">
        <v>87</v>
      </c>
      <c r="BD1074" s="8">
        <v>3380.27</v>
      </c>
      <c r="BE1074" s="4">
        <v>85</v>
      </c>
      <c r="BF1074" s="8">
        <v>3327.23</v>
      </c>
      <c r="BG1074" s="7">
        <v>0.0235</v>
      </c>
      <c r="BH1074" s="7">
        <v>0.0159</v>
      </c>
      <c r="BI1074" s="7">
        <v>1</v>
      </c>
      <c r="BJ1074" s="4">
        <v>63</v>
      </c>
      <c r="BK1074" s="8">
        <v>2218.97</v>
      </c>
      <c r="BL1074" s="2" t="s">
        <v>6004</v>
      </c>
      <c r="BM1074" s="7">
        <v>1</v>
      </c>
      <c r="BN1074" s="7">
        <v>1</v>
      </c>
      <c r="BO1074" s="4">
        <v>30</v>
      </c>
      <c r="BP1074" s="8">
        <v>1068</v>
      </c>
      <c r="BQ1074" s="4">
        <v>29</v>
      </c>
      <c r="BR1074" s="8">
        <v>1032.4</v>
      </c>
      <c r="BS1074" s="7">
        <v>0.0345</v>
      </c>
      <c r="BT1074" s="7">
        <v>0.0345</v>
      </c>
      <c r="BU1074" s="2" t="s">
        <v>239</v>
      </c>
      <c r="BV1074" s="2" t="s">
        <v>223</v>
      </c>
      <c r="BW1074" s="2" t="s">
        <v>226</v>
      </c>
      <c r="BX1074" s="2" t="s">
        <v>799</v>
      </c>
      <c r="BY1074" s="2" t="s">
        <v>238</v>
      </c>
      <c r="BZ1074" s="2" t="s">
        <v>226</v>
      </c>
      <c r="CA1074" s="4">
        <v>21</v>
      </c>
      <c r="CB1074" s="8">
        <v>750.96</v>
      </c>
      <c r="CC1074" s="4">
        <v>4</v>
      </c>
      <c r="CD1074" s="8">
        <v>143.04</v>
      </c>
      <c r="CE1074" s="7">
        <v>4.25</v>
      </c>
      <c r="CF1074" s="7">
        <v>4.25</v>
      </c>
      <c r="CG1074" s="2" t="s">
        <v>239</v>
      </c>
      <c r="CH1074" s="2" t="s">
        <v>223</v>
      </c>
      <c r="CI1074" s="2" t="s">
        <v>1468</v>
      </c>
      <c r="CJ1074" s="2" t="s">
        <v>6005</v>
      </c>
      <c r="CK1074" s="2" t="s">
        <v>238</v>
      </c>
      <c r="CL1074" s="2" t="s">
        <v>226</v>
      </c>
      <c r="CM1074" s="4">
        <v>2</v>
      </c>
      <c r="CN1074" s="8">
        <v>69.54</v>
      </c>
      <c r="CO1074" s="4">
        <v>3</v>
      </c>
      <c r="CP1074" s="8">
        <v>104.31</v>
      </c>
      <c r="CQ1074" s="7">
        <v>-0.3333</v>
      </c>
      <c r="CR1074" s="7">
        <v>-0.3333</v>
      </c>
      <c r="CS1074" s="2" t="s">
        <v>239</v>
      </c>
      <c r="CT1074" s="2" t="s">
        <v>223</v>
      </c>
      <c r="CU1074" s="2" t="s">
        <v>3717</v>
      </c>
      <c r="CV1074" s="2" t="s">
        <v>594</v>
      </c>
      <c r="CW1074" s="2" t="s">
        <v>238</v>
      </c>
      <c r="CX1074" s="2" t="s">
        <v>226</v>
      </c>
      <c r="CY1074" s="4">
        <v>3</v>
      </c>
      <c r="CZ1074" s="8">
        <v>102.9</v>
      </c>
      <c r="DA1074" s="4"/>
      <c r="DB1074" s="8"/>
      <c r="DC1074" s="7"/>
      <c r="DD1074" s="7"/>
      <c r="DE1074" s="2" t="s">
        <v>239</v>
      </c>
      <c r="DF1074" s="2" t="s">
        <v>223</v>
      </c>
      <c r="DG1074" s="2" t="s">
        <v>596</v>
      </c>
      <c r="DH1074" s="2" t="s">
        <v>3656</v>
      </c>
      <c r="DI1074" s="2" t="s">
        <v>238</v>
      </c>
      <c r="DJ1074" s="2" t="s">
        <v>226</v>
      </c>
      <c r="DK1074" s="4">
        <v>1</v>
      </c>
      <c r="DL1074" s="8">
        <v>24.33</v>
      </c>
      <c r="DM1074" s="4">
        <v>2</v>
      </c>
      <c r="DN1074" s="8">
        <v>60.61</v>
      </c>
      <c r="DO1074" s="7">
        <v>-0.5</v>
      </c>
      <c r="DP1074" s="7">
        <v>-0.5986</v>
      </c>
      <c r="DQ1074" s="2" t="s">
        <v>239</v>
      </c>
      <c r="DR1074" s="2" t="s">
        <v>223</v>
      </c>
      <c r="DS1074" s="2" t="s">
        <v>3673</v>
      </c>
      <c r="DT1074" s="2" t="s">
        <v>1885</v>
      </c>
      <c r="DU1074" s="2" t="s">
        <v>238</v>
      </c>
      <c r="DV1074" s="2" t="s">
        <v>226</v>
      </c>
      <c r="DW1074" s="4">
        <v>2</v>
      </c>
      <c r="DX1074" s="8">
        <v>71</v>
      </c>
      <c r="DY1074" s="4">
        <v>5</v>
      </c>
      <c r="DZ1074" s="8">
        <v>177.5</v>
      </c>
      <c r="EA1074" s="7">
        <v>-0.6</v>
      </c>
      <c r="EB1074" s="7">
        <v>-0.6</v>
      </c>
      <c r="EC1074" s="2" t="s">
        <v>239</v>
      </c>
      <c r="ED1074" s="2" t="s">
        <v>223</v>
      </c>
      <c r="EE1074" s="2" t="s">
        <v>599</v>
      </c>
      <c r="EF1074" s="2" t="s">
        <v>1721</v>
      </c>
      <c r="EG1074" s="2" t="s">
        <v>238</v>
      </c>
      <c r="EH1074" s="2" t="s">
        <v>226</v>
      </c>
      <c r="EI1074" s="4">
        <v>3</v>
      </c>
      <c r="EJ1074" s="8">
        <v>98.43</v>
      </c>
      <c r="EK1074" s="4">
        <v>4</v>
      </c>
      <c r="EL1074" s="8">
        <v>131.24</v>
      </c>
      <c r="EM1074" s="7">
        <v>-0.25</v>
      </c>
      <c r="EN1074" s="7">
        <v>-0.25</v>
      </c>
      <c r="EO1074" s="2" t="s">
        <v>239</v>
      </c>
      <c r="EP1074" s="2" t="s">
        <v>223</v>
      </c>
      <c r="EQ1074" s="2" t="s">
        <v>629</v>
      </c>
      <c r="ER1074" s="2" t="s">
        <v>1721</v>
      </c>
      <c r="ES1074" s="2" t="s">
        <v>238</v>
      </c>
      <c r="ET1074" s="2" t="s">
        <v>226</v>
      </c>
      <c r="EU1074" s="4"/>
      <c r="EV1074" s="8"/>
      <c r="EW1074" s="4">
        <v>4</v>
      </c>
      <c r="EX1074" s="8">
        <v>144</v>
      </c>
      <c r="EY1074" s="7">
        <v>-1</v>
      </c>
      <c r="EZ1074" s="7">
        <v>-1</v>
      </c>
      <c r="FA1074" s="2" t="s">
        <v>239</v>
      </c>
      <c r="FB1074" s="2" t="s">
        <v>223</v>
      </c>
      <c r="FC1074" s="2" t="s">
        <v>603</v>
      </c>
      <c r="FD1074" s="2" t="s">
        <v>3357</v>
      </c>
      <c r="FE1074" s="2" t="s">
        <v>238</v>
      </c>
      <c r="FF1074" s="2" t="s">
        <v>226</v>
      </c>
      <c r="FG1074" s="4"/>
      <c r="FH1074" s="8"/>
      <c r="FI1074" s="4"/>
      <c r="FJ1074" s="8"/>
      <c r="FK1074" s="7"/>
      <c r="FL1074" s="7"/>
      <c r="FM1074" s="2" t="s">
        <v>239</v>
      </c>
      <c r="FN1074" s="2" t="s">
        <v>223</v>
      </c>
      <c r="FO1074" s="2" t="s">
        <v>3717</v>
      </c>
      <c r="FP1074" s="2" t="s">
        <v>820</v>
      </c>
      <c r="FQ1074" s="2" t="s">
        <v>238</v>
      </c>
      <c r="FR1074" s="2" t="s">
        <v>226</v>
      </c>
      <c r="FS1074" s="4"/>
      <c r="FT1074" s="8"/>
      <c r="FU1074" s="4"/>
      <c r="FV1074" s="8"/>
      <c r="FW1074" s="7"/>
      <c r="FX1074" s="7"/>
      <c r="FY1074" s="2" t="s">
        <v>239</v>
      </c>
      <c r="FZ1074" s="2" t="s">
        <v>223</v>
      </c>
      <c r="GA1074" s="2" t="s">
        <v>661</v>
      </c>
      <c r="GB1074" s="2" t="s">
        <v>226</v>
      </c>
      <c r="GC1074" s="2" t="s">
        <v>238</v>
      </c>
      <c r="GD1074" s="2" t="s">
        <v>226</v>
      </c>
      <c r="GE1074" s="4"/>
      <c r="GF1074" s="8"/>
      <c r="GG1074" s="4"/>
      <c r="GH1074" s="8"/>
      <c r="GI1074" s="7"/>
      <c r="GJ1074" s="7"/>
      <c r="GK1074" s="2" t="s">
        <v>1002</v>
      </c>
      <c r="GL1074" s="2" t="s">
        <v>237</v>
      </c>
      <c r="GM1074" s="2" t="s">
        <v>1777</v>
      </c>
      <c r="GN1074" s="2" t="s">
        <v>721</v>
      </c>
      <c r="GO1074" s="2" t="s">
        <v>238</v>
      </c>
      <c r="GP1074" s="2" t="s">
        <v>226</v>
      </c>
      <c r="GQ1074" s="4">
        <v>1</v>
      </c>
      <c r="GR1074" s="8">
        <v>33.81</v>
      </c>
      <c r="GS1074" s="4"/>
      <c r="GT1074" s="8"/>
      <c r="GU1074" s="7"/>
      <c r="GV1074" s="7"/>
      <c r="GW1074" s="2" t="s">
        <v>239</v>
      </c>
      <c r="GX1074" s="2" t="s">
        <v>223</v>
      </c>
      <c r="GY1074" s="2" t="s">
        <v>1942</v>
      </c>
      <c r="GZ1074" s="2" t="s">
        <v>1943</v>
      </c>
      <c r="HA1074" s="2" t="s">
        <v>238</v>
      </c>
      <c r="HB1074" s="2" t="s">
        <v>226</v>
      </c>
      <c r="HC1074" s="4"/>
      <c r="HD1074" s="8"/>
      <c r="HE1074" s="4">
        <v>1</v>
      </c>
      <c r="HF1074" s="8">
        <v>28.4</v>
      </c>
      <c r="HG1074" s="7">
        <v>-1</v>
      </c>
      <c r="HH1074" s="7">
        <v>-1</v>
      </c>
      <c r="HI1074" s="2" t="s">
        <v>239</v>
      </c>
      <c r="HJ1074" s="2" t="s">
        <v>223</v>
      </c>
      <c r="HK1074" s="2" t="s">
        <v>1292</v>
      </c>
      <c r="HL1074" s="2" t="s">
        <v>396</v>
      </c>
      <c r="HM1074" s="2" t="s">
        <v>238</v>
      </c>
      <c r="HN1074" s="2" t="s">
        <v>226</v>
      </c>
      <c r="HO1074" s="4"/>
      <c r="HP1074" s="8"/>
      <c r="HQ1074" s="4"/>
      <c r="HR1074" s="8"/>
      <c r="HS1074" s="7"/>
      <c r="HT1074" s="7"/>
      <c r="HU1074" s="2" t="s">
        <v>239</v>
      </c>
      <c r="HV1074" s="2" t="s">
        <v>237</v>
      </c>
      <c r="HW1074" s="2" t="s">
        <v>607</v>
      </c>
      <c r="HX1074" s="2" t="s">
        <v>1737</v>
      </c>
      <c r="HY1074" s="2" t="s">
        <v>238</v>
      </c>
      <c r="HZ1074" s="2" t="s">
        <v>291</v>
      </c>
      <c r="IA1074" s="4"/>
      <c r="IB1074" s="8"/>
      <c r="IC1074" s="4"/>
      <c r="ID1074" s="8"/>
      <c r="IE1074" s="7"/>
      <c r="IF1074" s="7"/>
      <c r="IG1074" s="2" t="s">
        <v>252</v>
      </c>
      <c r="IH1074" s="2" t="s">
        <v>223</v>
      </c>
      <c r="II1074" s="2" t="s">
        <v>226</v>
      </c>
      <c r="IJ1074" s="2" t="s">
        <v>226</v>
      </c>
      <c r="IK1074" s="2" t="s">
        <v>238</v>
      </c>
      <c r="IL1074" s="2" t="s">
        <v>226</v>
      </c>
      <c r="IM1074" s="4"/>
      <c r="IN1074" s="8"/>
      <c r="IO1074" s="4"/>
      <c r="IP1074" s="8"/>
      <c r="IQ1074" s="7"/>
      <c r="IR1074" s="7"/>
      <c r="IS1074" s="2" t="s">
        <v>226</v>
      </c>
      <c r="IT1074" s="2" t="s">
        <v>226</v>
      </c>
      <c r="IU1074" s="2" t="s">
        <v>226</v>
      </c>
      <c r="IV1074" s="2" t="s">
        <v>226</v>
      </c>
      <c r="IW1074" s="2" t="s">
        <v>226</v>
      </c>
      <c r="IX1074" s="2" t="s">
        <v>226</v>
      </c>
      <c r="IY1074" s="4"/>
      <c r="IZ1074" s="8"/>
      <c r="JA1074" s="4"/>
      <c r="JB1074" s="8"/>
      <c r="JC1074" s="7"/>
      <c r="JD1074" s="7"/>
      <c r="JE1074" s="2" t="s">
        <v>239</v>
      </c>
      <c r="JF1074" s="2" t="s">
        <v>223</v>
      </c>
      <c r="JG1074" s="2" t="s">
        <v>3711</v>
      </c>
      <c r="JH1074" s="2" t="s">
        <v>861</v>
      </c>
      <c r="JI1074" s="2" t="s">
        <v>238</v>
      </c>
      <c r="JJ1074" s="2" t="s">
        <v>226</v>
      </c>
      <c r="JK1074" s="4"/>
      <c r="JL1074" s="8"/>
      <c r="JM1074" s="4"/>
      <c r="JN1074" s="8"/>
      <c r="JO1074" s="7"/>
      <c r="JP1074" s="7"/>
      <c r="JQ1074" s="2" t="s">
        <v>252</v>
      </c>
      <c r="JR1074" s="2" t="s">
        <v>223</v>
      </c>
      <c r="JS1074" s="2" t="s">
        <v>226</v>
      </c>
      <c r="JT1074" s="2" t="s">
        <v>226</v>
      </c>
      <c r="JU1074" s="2" t="s">
        <v>238</v>
      </c>
      <c r="JV1074" s="2" t="s">
        <v>226</v>
      </c>
      <c r="JW1074" s="4"/>
      <c r="JX1074" s="8"/>
      <c r="JY1074" s="4"/>
      <c r="JZ1074" s="8"/>
      <c r="KA1074" s="7"/>
      <c r="KB1074" s="7"/>
      <c r="KC1074" s="2" t="s">
        <v>236</v>
      </c>
      <c r="KD1074" s="2" t="s">
        <v>223</v>
      </c>
      <c r="KE1074" s="2" t="s">
        <v>226</v>
      </c>
      <c r="KF1074" s="2" t="s">
        <v>226</v>
      </c>
      <c r="KG1074" s="2" t="s">
        <v>238</v>
      </c>
      <c r="KH1074" s="2" t="s">
        <v>226</v>
      </c>
      <c r="KI1074" s="4"/>
      <c r="KJ1074" s="8"/>
      <c r="KK1074" s="4"/>
      <c r="KL1074" s="8"/>
      <c r="KM1074" s="7"/>
      <c r="KN1074" s="7"/>
      <c r="KO1074" s="2" t="s">
        <v>236</v>
      </c>
      <c r="KP1074" s="2" t="s">
        <v>223</v>
      </c>
      <c r="KQ1074" s="2" t="s">
        <v>226</v>
      </c>
      <c r="KR1074" s="2" t="s">
        <v>226</v>
      </c>
      <c r="KS1074" s="2" t="s">
        <v>238</v>
      </c>
      <c r="KT1074" s="2" t="s">
        <v>226</v>
      </c>
      <c r="KU1074" s="4"/>
      <c r="KV1074" s="8"/>
      <c r="KW1074" s="4"/>
      <c r="KX1074" s="8"/>
      <c r="KY1074" s="7"/>
      <c r="KZ1074" s="7"/>
      <c r="LA1074" s="2" t="s">
        <v>252</v>
      </c>
      <c r="LB1074" s="2" t="s">
        <v>223</v>
      </c>
      <c r="LC1074" s="2" t="s">
        <v>628</v>
      </c>
      <c r="LD1074" s="2" t="s">
        <v>226</v>
      </c>
      <c r="LE1074" s="2" t="s">
        <v>238</v>
      </c>
      <c r="LF1074" s="2" t="s">
        <v>226</v>
      </c>
      <c r="LG1074" s="4"/>
      <c r="LH1074" s="8"/>
      <c r="LI1074" s="4">
        <v>1</v>
      </c>
      <c r="LJ1074" s="8">
        <v>33.81</v>
      </c>
      <c r="LK1074" s="7">
        <v>-1</v>
      </c>
      <c r="LL1074" s="7">
        <v>-1</v>
      </c>
      <c r="LM1074" s="2" t="s">
        <v>239</v>
      </c>
      <c r="LN1074" s="2" t="s">
        <v>223</v>
      </c>
      <c r="LO1074" s="2" t="s">
        <v>321</v>
      </c>
      <c r="LP1074" s="2" t="s">
        <v>928</v>
      </c>
      <c r="LQ1074" s="2" t="s">
        <v>238</v>
      </c>
      <c r="LR1074" s="2" t="s">
        <v>226</v>
      </c>
      <c r="LS1074" s="4"/>
      <c r="LT1074" s="8"/>
      <c r="LU1074" s="4"/>
      <c r="LV1074" s="8"/>
      <c r="LW1074" s="7"/>
      <c r="LX1074" s="7"/>
      <c r="LY1074" s="2" t="s">
        <v>226</v>
      </c>
      <c r="LZ1074" s="2" t="s">
        <v>226</v>
      </c>
      <c r="MA1074" s="2" t="s">
        <v>226</v>
      </c>
      <c r="MB1074" s="2" t="s">
        <v>226</v>
      </c>
      <c r="MC1074" s="2" t="s">
        <v>226</v>
      </c>
      <c r="MD1074" s="2" t="s">
        <v>226</v>
      </c>
      <c r="ME1074" s="4"/>
      <c r="MF1074" s="8"/>
      <c r="MG1074" s="4"/>
      <c r="MH1074" s="8"/>
      <c r="MI1074" s="7"/>
      <c r="MJ1074" s="7"/>
      <c r="MK1074" s="2" t="s">
        <v>226</v>
      </c>
      <c r="ML1074" s="2" t="s">
        <v>226</v>
      </c>
      <c r="MM1074" s="2" t="s">
        <v>226</v>
      </c>
      <c r="MN1074" s="2" t="s">
        <v>226</v>
      </c>
      <c r="MO1074" s="2" t="s">
        <v>226</v>
      </c>
      <c r="MP1074" s="2" t="s">
        <v>226</v>
      </c>
      <c r="MQ1074" s="4"/>
      <c r="MR1074" s="8"/>
      <c r="MS1074" s="4"/>
      <c r="MT1074" s="8"/>
      <c r="MU1074" s="7"/>
      <c r="MV1074" s="7"/>
      <c r="MW1074" s="2" t="s">
        <v>239</v>
      </c>
      <c r="MX1074" s="2" t="s">
        <v>223</v>
      </c>
      <c r="MY1074" s="2" t="s">
        <v>697</v>
      </c>
      <c r="MZ1074" s="2" t="s">
        <v>226</v>
      </c>
      <c r="NA1074" s="2" t="s">
        <v>238</v>
      </c>
      <c r="NB1074" s="2" t="s">
        <v>226</v>
      </c>
      <c r="NC1074" s="4"/>
      <c r="ND1074" s="8"/>
      <c r="NE1074" s="4"/>
      <c r="NF1074" s="8"/>
      <c r="NG1074" s="7"/>
      <c r="NH1074" s="7"/>
      <c r="NI1074" s="2" t="s">
        <v>239</v>
      </c>
      <c r="NJ1074" s="2" t="s">
        <v>261</v>
      </c>
      <c r="NK1074" s="2" t="s">
        <v>3717</v>
      </c>
      <c r="NL1074" s="2" t="s">
        <v>614</v>
      </c>
      <c r="NM1074" s="2" t="s">
        <v>238</v>
      </c>
      <c r="NN1074" s="2" t="s">
        <v>226</v>
      </c>
      <c r="NO1074" s="4"/>
      <c r="NP1074" s="8"/>
      <c r="NQ1074" s="4"/>
      <c r="NR1074" s="8"/>
      <c r="NS1074" s="7"/>
      <c r="NT1074" s="7"/>
      <c r="NU1074" s="2" t="s">
        <v>239</v>
      </c>
      <c r="NV1074" s="2" t="s">
        <v>237</v>
      </c>
      <c r="NW1074" s="2" t="s">
        <v>3711</v>
      </c>
      <c r="NX1074" s="2" t="s">
        <v>1272</v>
      </c>
      <c r="NY1074" s="2" t="s">
        <v>238</v>
      </c>
      <c r="NZ1074" s="2" t="s">
        <v>226</v>
      </c>
      <c r="OA1074" s="4"/>
      <c r="OB1074" s="8"/>
      <c r="OC1074" s="4"/>
      <c r="OD1074" s="8"/>
      <c r="OE1074" s="7"/>
      <c r="OF1074" s="7"/>
      <c r="OG1074" s="2" t="s">
        <v>239</v>
      </c>
      <c r="OH1074" s="2" t="s">
        <v>237</v>
      </c>
      <c r="OI1074" s="2" t="s">
        <v>671</v>
      </c>
      <c r="OJ1074" s="2" t="s">
        <v>226</v>
      </c>
      <c r="OK1074" s="2" t="s">
        <v>238</v>
      </c>
      <c r="OL1074" s="2" t="s">
        <v>226</v>
      </c>
      <c r="OM1074" s="4"/>
      <c r="ON1074" s="8"/>
      <c r="OO1074" s="4"/>
      <c r="OP1074" s="8"/>
      <c r="OQ1074" s="7"/>
      <c r="OR1074" s="7"/>
      <c r="OS1074" s="2" t="s">
        <v>252</v>
      </c>
      <c r="OT1074" s="2" t="s">
        <v>223</v>
      </c>
      <c r="OU1074" s="2" t="s">
        <v>226</v>
      </c>
      <c r="OV1074" s="2" t="s">
        <v>226</v>
      </c>
      <c r="OW1074" s="2" t="s">
        <v>238</v>
      </c>
      <c r="OX1074" s="2" t="s">
        <v>226</v>
      </c>
      <c r="OY1074" s="4"/>
      <c r="OZ1074" s="8"/>
      <c r="PA1074" s="4"/>
      <c r="PB1074" s="8"/>
      <c r="PC1074" s="7"/>
      <c r="PD1074" s="7"/>
      <c r="PE1074" s="2" t="s">
        <v>236</v>
      </c>
      <c r="PF1074" s="2" t="s">
        <v>223</v>
      </c>
      <c r="PG1074" s="2" t="s">
        <v>226</v>
      </c>
      <c r="PH1074" s="2" t="s">
        <v>226</v>
      </c>
      <c r="PI1074" s="2" t="s">
        <v>238</v>
      </c>
      <c r="PJ1074" s="2" t="s">
        <v>226</v>
      </c>
      <c r="PK1074" s="4"/>
      <c r="PL1074" s="8"/>
      <c r="PM1074" s="4"/>
      <c r="PN1074" s="8"/>
      <c r="PO1074" s="7"/>
      <c r="PP1074" s="7"/>
      <c r="PQ1074" s="2" t="s">
        <v>226</v>
      </c>
      <c r="PR1074" s="2" t="s">
        <v>226</v>
      </c>
      <c r="PS1074" s="2" t="s">
        <v>226</v>
      </c>
      <c r="PT1074" s="2" t="s">
        <v>226</v>
      </c>
      <c r="PU1074" s="2" t="s">
        <v>226</v>
      </c>
      <c r="PV1074" s="2" t="s">
        <v>226</v>
      </c>
      <c r="PW1074" s="4"/>
      <c r="PX1074" s="8"/>
      <c r="PY1074" s="4"/>
      <c r="PZ1074" s="8"/>
      <c r="QA1074" s="7"/>
      <c r="QB1074" s="7"/>
      <c r="QC1074" s="2" t="s">
        <v>226</v>
      </c>
      <c r="QD1074" s="2" t="s">
        <v>226</v>
      </c>
      <c r="QE1074" s="2" t="s">
        <v>226</v>
      </c>
      <c r="QF1074" s="2" t="s">
        <v>226</v>
      </c>
      <c r="QG1074" s="2" t="s">
        <v>226</v>
      </c>
      <c r="QH1074" s="2" t="s">
        <v>226</v>
      </c>
      <c r="QI1074" s="4"/>
      <c r="QJ1074" s="8"/>
      <c r="QK1074" s="4"/>
      <c r="QL1074" s="8"/>
      <c r="QM1074" s="7"/>
      <c r="QN1074" s="7"/>
      <c r="QO1074" s="2" t="s">
        <v>236</v>
      </c>
      <c r="QP1074" s="2" t="s">
        <v>237</v>
      </c>
      <c r="QQ1074" s="2" t="s">
        <v>226</v>
      </c>
      <c r="QR1074" s="2" t="s">
        <v>226</v>
      </c>
      <c r="QS1074" s="2" t="s">
        <v>238</v>
      </c>
      <c r="QT1074" s="2" t="s">
        <v>226</v>
      </c>
      <c r="QU1074" s="4"/>
      <c r="QV1074" s="8"/>
      <c r="QW1074" s="4"/>
      <c r="QX1074" s="8"/>
      <c r="QY1074" s="7"/>
      <c r="QZ1074" s="7"/>
      <c r="RA1074" s="2" t="s">
        <v>266</v>
      </c>
      <c r="RB1074" s="2" t="s">
        <v>223</v>
      </c>
      <c r="RC1074" s="2" t="s">
        <v>226</v>
      </c>
      <c r="RD1074" s="2" t="s">
        <v>226</v>
      </c>
      <c r="RE1074" s="2" t="s">
        <v>238</v>
      </c>
      <c r="RF1074" s="2" t="s">
        <v>226</v>
      </c>
      <c r="RG1074" s="4"/>
      <c r="RH1074" s="8"/>
      <c r="RI1074" s="4"/>
      <c r="RJ1074" s="8"/>
      <c r="RK1074" s="7"/>
      <c r="RL1074" s="7"/>
      <c r="RM1074" s="2" t="s">
        <v>226</v>
      </c>
      <c r="RN1074" s="2" t="s">
        <v>226</v>
      </c>
      <c r="RO1074" s="2" t="s">
        <v>226</v>
      </c>
      <c r="RP1074" s="2" t="s">
        <v>226</v>
      </c>
      <c r="RQ1074" s="2" t="s">
        <v>226</v>
      </c>
      <c r="RR1074" s="2" t="s">
        <v>226</v>
      </c>
      <c r="RS1074" s="4"/>
      <c r="RT1074" s="8"/>
      <c r="RU1074" s="4"/>
      <c r="RV1074" s="8"/>
      <c r="RW1074" s="7"/>
      <c r="RX1074" s="7"/>
      <c r="RY1074" s="2" t="s">
        <v>239</v>
      </c>
      <c r="RZ1074" s="2" t="s">
        <v>237</v>
      </c>
      <c r="SA1074" s="2" t="s">
        <v>621</v>
      </c>
      <c r="SB1074" s="2" t="s">
        <v>995</v>
      </c>
      <c r="SC1074" s="2" t="s">
        <v>238</v>
      </c>
      <c r="SD1074" s="2" t="s">
        <v>226</v>
      </c>
      <c r="SE1074" s="4">
        <v>77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>
        <v>40</v>
      </c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  <c r="VK1074" s="4"/>
      <c r="VL1074" s="4"/>
      <c r="VM1074" s="4"/>
      <c r="VN1074" s="4"/>
      <c r="VO1074" s="4"/>
      <c r="VP1074" s="4"/>
      <c r="VQ1074" s="4"/>
    </row>
    <row r="1075">
      <c r="A1075" s="2" t="s">
        <v>6006</v>
      </c>
      <c r="B1075" s="2" t="s">
        <v>577</v>
      </c>
      <c r="C1075" s="2" t="s">
        <v>5819</v>
      </c>
      <c r="D1075" s="2" t="s">
        <v>3985</v>
      </c>
      <c r="E1075" s="2" t="s">
        <v>3986</v>
      </c>
      <c r="F1075" s="2" t="s">
        <v>5907</v>
      </c>
      <c r="G1075" s="2" t="s">
        <v>2650</v>
      </c>
      <c r="H1075" s="2" t="s">
        <v>5908</v>
      </c>
      <c r="I1075" s="2" t="s">
        <v>6003</v>
      </c>
      <c r="J1075" s="2" t="s">
        <v>221</v>
      </c>
      <c r="K1075" s="2" t="s">
        <v>1414</v>
      </c>
      <c r="L1075" s="3">
        <v>43.2</v>
      </c>
      <c r="M1075" s="3">
        <v>45.36</v>
      </c>
      <c r="N1075" s="3">
        <v>89.99</v>
      </c>
      <c r="O1075" s="2" t="s">
        <v>223</v>
      </c>
      <c r="P1075" s="2" t="s">
        <v>284</v>
      </c>
      <c r="Q1075" s="2" t="s">
        <v>225</v>
      </c>
      <c r="R1075" s="2" t="s">
        <v>226</v>
      </c>
      <c r="S1075" s="2" t="s">
        <v>5910</v>
      </c>
      <c r="T1075" s="2" t="s">
        <v>969</v>
      </c>
      <c r="U1075" s="2" t="s">
        <v>371</v>
      </c>
      <c r="V1075" s="2" t="s">
        <v>2079</v>
      </c>
      <c r="W1075" s="2" t="s">
        <v>231</v>
      </c>
      <c r="X1075" s="2" t="s">
        <v>226</v>
      </c>
      <c r="Y1075" s="2" t="s">
        <v>1023</v>
      </c>
      <c r="Z1075" s="4">
        <v>155</v>
      </c>
      <c r="AA1075" s="4">
        <f>=ROUNDDOWN(38.75,0)</f>
      </c>
      <c r="AB1075" s="5">
        <v>4</v>
      </c>
      <c r="AC1075" s="2" t="s">
        <v>226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226</v>
      </c>
      <c r="AM1075" s="4"/>
      <c r="AN1075" s="4"/>
      <c r="AO1075" s="7">
        <v>0</v>
      </c>
      <c r="AP1075" s="4">
        <v>24</v>
      </c>
      <c r="AQ1075" s="8">
        <v>1161.3</v>
      </c>
      <c r="AR1075" s="4">
        <v>32</v>
      </c>
      <c r="AS1075" s="8">
        <v>1471.92</v>
      </c>
      <c r="AT1075" s="7">
        <v>-0.25</v>
      </c>
      <c r="AU1075" s="7">
        <v>-0.211</v>
      </c>
      <c r="AV1075" s="4" t="s">
        <v>226</v>
      </c>
      <c r="AW1075" s="8" t="s">
        <v>226</v>
      </c>
      <c r="AX1075" s="4" t="s">
        <v>226</v>
      </c>
      <c r="AY1075" s="8" t="s">
        <v>226</v>
      </c>
      <c r="AZ1075" s="7" t="s">
        <v>226</v>
      </c>
      <c r="BA1075" s="7" t="s">
        <v>226</v>
      </c>
      <c r="BB1075" s="7">
        <v>0.3436</v>
      </c>
      <c r="BC1075" s="4" t="s">
        <v>226</v>
      </c>
      <c r="BD1075" s="8" t="s">
        <v>226</v>
      </c>
      <c r="BE1075" s="4" t="s">
        <v>226</v>
      </c>
      <c r="BF1075" s="8" t="s">
        <v>226</v>
      </c>
      <c r="BG1075" s="7" t="s">
        <v>226</v>
      </c>
      <c r="BH1075" s="7" t="s">
        <v>226</v>
      </c>
      <c r="BI1075" s="7" t="s">
        <v>226</v>
      </c>
      <c r="BJ1075" s="4">
        <v>24</v>
      </c>
      <c r="BK1075" s="8">
        <v>1161.3</v>
      </c>
      <c r="BL1075" s="2" t="s">
        <v>6007</v>
      </c>
      <c r="BM1075" s="7">
        <v>1</v>
      </c>
      <c r="BN1075" s="7">
        <v>1</v>
      </c>
      <c r="BO1075" s="4">
        <v>2</v>
      </c>
      <c r="BP1075" s="8">
        <v>94.94</v>
      </c>
      <c r="BQ1075" s="4">
        <v>9</v>
      </c>
      <c r="BR1075" s="8">
        <v>427.23</v>
      </c>
      <c r="BS1075" s="7">
        <v>-0.7778</v>
      </c>
      <c r="BT1075" s="7">
        <v>-0.7778</v>
      </c>
      <c r="BU1075" s="2" t="s">
        <v>239</v>
      </c>
      <c r="BV1075" s="2" t="s">
        <v>223</v>
      </c>
      <c r="BW1075" s="2" t="s">
        <v>226</v>
      </c>
      <c r="BX1075" s="2" t="s">
        <v>799</v>
      </c>
      <c r="BY1075" s="2" t="s">
        <v>238</v>
      </c>
      <c r="BZ1075" s="2" t="s">
        <v>226</v>
      </c>
      <c r="CA1075" s="4">
        <v>5</v>
      </c>
      <c r="CB1075" s="8">
        <v>238.45</v>
      </c>
      <c r="CC1075" s="4">
        <v>7</v>
      </c>
      <c r="CD1075" s="8">
        <v>333.83</v>
      </c>
      <c r="CE1075" s="7">
        <v>-0.2857</v>
      </c>
      <c r="CF1075" s="7">
        <v>-0.2857</v>
      </c>
      <c r="CG1075" s="2" t="s">
        <v>239</v>
      </c>
      <c r="CH1075" s="2" t="s">
        <v>223</v>
      </c>
      <c r="CI1075" s="2" t="s">
        <v>1836</v>
      </c>
      <c r="CJ1075" s="2" t="s">
        <v>774</v>
      </c>
      <c r="CK1075" s="2" t="s">
        <v>238</v>
      </c>
      <c r="CL1075" s="2" t="s">
        <v>226</v>
      </c>
      <c r="CM1075" s="4">
        <v>3</v>
      </c>
      <c r="CN1075" s="8">
        <v>139.08</v>
      </c>
      <c r="CO1075" s="4"/>
      <c r="CP1075" s="8"/>
      <c r="CQ1075" s="7"/>
      <c r="CR1075" s="7"/>
      <c r="CS1075" s="2" t="s">
        <v>239</v>
      </c>
      <c r="CT1075" s="2" t="s">
        <v>223</v>
      </c>
      <c r="CU1075" s="2" t="s">
        <v>3717</v>
      </c>
      <c r="CV1075" s="2" t="s">
        <v>1515</v>
      </c>
      <c r="CW1075" s="2" t="s">
        <v>238</v>
      </c>
      <c r="CX1075" s="2" t="s">
        <v>226</v>
      </c>
      <c r="CY1075" s="4">
        <v>3</v>
      </c>
      <c r="CZ1075" s="8">
        <v>135</v>
      </c>
      <c r="DA1075" s="4">
        <v>6</v>
      </c>
      <c r="DB1075" s="8">
        <v>270</v>
      </c>
      <c r="DC1075" s="7">
        <v>-0.5</v>
      </c>
      <c r="DD1075" s="7">
        <v>-0.5</v>
      </c>
      <c r="DE1075" s="2" t="s">
        <v>239</v>
      </c>
      <c r="DF1075" s="2" t="s">
        <v>223</v>
      </c>
      <c r="DG1075" s="2" t="s">
        <v>596</v>
      </c>
      <c r="DH1075" s="2" t="s">
        <v>1604</v>
      </c>
      <c r="DI1075" s="2" t="s">
        <v>238</v>
      </c>
      <c r="DJ1075" s="2" t="s">
        <v>226</v>
      </c>
      <c r="DK1075" s="4">
        <v>1</v>
      </c>
      <c r="DL1075" s="8">
        <v>44.89</v>
      </c>
      <c r="DM1075" s="4">
        <v>2</v>
      </c>
      <c r="DN1075" s="8">
        <v>78.56</v>
      </c>
      <c r="DO1075" s="7">
        <v>-0.5</v>
      </c>
      <c r="DP1075" s="7">
        <v>-0.4286</v>
      </c>
      <c r="DQ1075" s="2" t="s">
        <v>239</v>
      </c>
      <c r="DR1075" s="2" t="s">
        <v>223</v>
      </c>
      <c r="DS1075" s="2" t="s">
        <v>3673</v>
      </c>
      <c r="DT1075" s="2" t="s">
        <v>1741</v>
      </c>
      <c r="DU1075" s="2" t="s">
        <v>238</v>
      </c>
      <c r="DV1075" s="2" t="s">
        <v>226</v>
      </c>
      <c r="DW1075" s="4">
        <v>1</v>
      </c>
      <c r="DX1075" s="8">
        <v>47.63</v>
      </c>
      <c r="DY1075" s="4">
        <v>1</v>
      </c>
      <c r="DZ1075" s="8">
        <v>47.63</v>
      </c>
      <c r="EA1075" s="7"/>
      <c r="EB1075" s="7"/>
      <c r="EC1075" s="2" t="s">
        <v>239</v>
      </c>
      <c r="ED1075" s="2" t="s">
        <v>223</v>
      </c>
      <c r="EE1075" s="2" t="s">
        <v>599</v>
      </c>
      <c r="EF1075" s="2" t="s">
        <v>4131</v>
      </c>
      <c r="EG1075" s="2" t="s">
        <v>238</v>
      </c>
      <c r="EH1075" s="2" t="s">
        <v>226</v>
      </c>
      <c r="EI1075" s="4">
        <v>1</v>
      </c>
      <c r="EJ1075" s="8">
        <v>43.75</v>
      </c>
      <c r="EK1075" s="4">
        <v>3</v>
      </c>
      <c r="EL1075" s="8">
        <v>131.25</v>
      </c>
      <c r="EM1075" s="7">
        <v>-0.6667</v>
      </c>
      <c r="EN1075" s="7">
        <v>-0.6667</v>
      </c>
      <c r="EO1075" s="2" t="s">
        <v>239</v>
      </c>
      <c r="EP1075" s="2" t="s">
        <v>223</v>
      </c>
      <c r="EQ1075" s="2" t="s">
        <v>629</v>
      </c>
      <c r="ER1075" s="2" t="s">
        <v>3020</v>
      </c>
      <c r="ES1075" s="2" t="s">
        <v>238</v>
      </c>
      <c r="ET1075" s="2" t="s">
        <v>226</v>
      </c>
      <c r="EU1075" s="4">
        <v>5</v>
      </c>
      <c r="EV1075" s="8">
        <v>236.23</v>
      </c>
      <c r="EW1075" s="4"/>
      <c r="EX1075" s="8"/>
      <c r="EY1075" s="7"/>
      <c r="EZ1075" s="7"/>
      <c r="FA1075" s="2" t="s">
        <v>239</v>
      </c>
      <c r="FB1075" s="2" t="s">
        <v>223</v>
      </c>
      <c r="FC1075" s="2" t="s">
        <v>603</v>
      </c>
      <c r="FD1075" s="2" t="s">
        <v>4684</v>
      </c>
      <c r="FE1075" s="2" t="s">
        <v>238</v>
      </c>
      <c r="FF1075" s="2" t="s">
        <v>226</v>
      </c>
      <c r="FG1075" s="4">
        <v>2</v>
      </c>
      <c r="FH1075" s="8">
        <v>135.98</v>
      </c>
      <c r="FI1075" s="4"/>
      <c r="FJ1075" s="8"/>
      <c r="FK1075" s="7"/>
      <c r="FL1075" s="7"/>
      <c r="FM1075" s="2" t="s">
        <v>239</v>
      </c>
      <c r="FN1075" s="2" t="s">
        <v>223</v>
      </c>
      <c r="FO1075" s="2" t="s">
        <v>3717</v>
      </c>
      <c r="FP1075" s="2" t="s">
        <v>1176</v>
      </c>
      <c r="FQ1075" s="2" t="s">
        <v>238</v>
      </c>
      <c r="FR1075" s="2" t="s">
        <v>226</v>
      </c>
      <c r="FS1075" s="4"/>
      <c r="FT1075" s="8"/>
      <c r="FU1075" s="4"/>
      <c r="FV1075" s="8"/>
      <c r="FW1075" s="7"/>
      <c r="FX1075" s="7"/>
      <c r="FY1075" s="2" t="s">
        <v>239</v>
      </c>
      <c r="FZ1075" s="2" t="s">
        <v>223</v>
      </c>
      <c r="GA1075" s="2" t="s">
        <v>661</v>
      </c>
      <c r="GB1075" s="2" t="s">
        <v>226</v>
      </c>
      <c r="GC1075" s="2" t="s">
        <v>238</v>
      </c>
      <c r="GD1075" s="2" t="s">
        <v>226</v>
      </c>
      <c r="GE1075" s="4"/>
      <c r="GF1075" s="8"/>
      <c r="GG1075" s="4"/>
      <c r="GH1075" s="8"/>
      <c r="GI1075" s="7"/>
      <c r="GJ1075" s="7"/>
      <c r="GK1075" s="2" t="s">
        <v>1002</v>
      </c>
      <c r="GL1075" s="2" t="s">
        <v>237</v>
      </c>
      <c r="GM1075" s="2" t="s">
        <v>1777</v>
      </c>
      <c r="GN1075" s="2" t="s">
        <v>1537</v>
      </c>
      <c r="GO1075" s="2" t="s">
        <v>238</v>
      </c>
      <c r="GP1075" s="2" t="s">
        <v>226</v>
      </c>
      <c r="GQ1075" s="4"/>
      <c r="GR1075" s="8"/>
      <c r="GS1075" s="4">
        <v>1</v>
      </c>
      <c r="GT1075" s="8">
        <v>45.09</v>
      </c>
      <c r="GU1075" s="7">
        <v>-1</v>
      </c>
      <c r="GV1075" s="7">
        <v>-1</v>
      </c>
      <c r="GW1075" s="2" t="s">
        <v>239</v>
      </c>
      <c r="GX1075" s="2" t="s">
        <v>223</v>
      </c>
      <c r="GY1075" s="2" t="s">
        <v>1942</v>
      </c>
      <c r="GZ1075" s="2" t="s">
        <v>1257</v>
      </c>
      <c r="HA1075" s="2" t="s">
        <v>238</v>
      </c>
      <c r="HB1075" s="2" t="s">
        <v>226</v>
      </c>
      <c r="HC1075" s="4"/>
      <c r="HD1075" s="8"/>
      <c r="HE1075" s="4">
        <v>1</v>
      </c>
      <c r="HF1075" s="8">
        <v>47.63</v>
      </c>
      <c r="HG1075" s="7">
        <v>-1</v>
      </c>
      <c r="HH1075" s="7">
        <v>-1</v>
      </c>
      <c r="HI1075" s="2" t="s">
        <v>239</v>
      </c>
      <c r="HJ1075" s="2" t="s">
        <v>223</v>
      </c>
      <c r="HK1075" s="2" t="s">
        <v>1292</v>
      </c>
      <c r="HL1075" s="2" t="s">
        <v>3543</v>
      </c>
      <c r="HM1075" s="2" t="s">
        <v>238</v>
      </c>
      <c r="HN1075" s="2" t="s">
        <v>226</v>
      </c>
      <c r="HO1075" s="4"/>
      <c r="HP1075" s="8"/>
      <c r="HQ1075" s="4"/>
      <c r="HR1075" s="8"/>
      <c r="HS1075" s="7"/>
      <c r="HT1075" s="7"/>
      <c r="HU1075" s="2" t="s">
        <v>239</v>
      </c>
      <c r="HV1075" s="2" t="s">
        <v>237</v>
      </c>
      <c r="HW1075" s="2" t="s">
        <v>607</v>
      </c>
      <c r="HX1075" s="2" t="s">
        <v>3022</v>
      </c>
      <c r="HY1075" s="2" t="s">
        <v>238</v>
      </c>
      <c r="HZ1075" s="2" t="s">
        <v>291</v>
      </c>
      <c r="IA1075" s="4"/>
      <c r="IB1075" s="8"/>
      <c r="IC1075" s="4"/>
      <c r="ID1075" s="8"/>
      <c r="IE1075" s="7"/>
      <c r="IF1075" s="7"/>
      <c r="IG1075" s="2" t="s">
        <v>252</v>
      </c>
      <c r="IH1075" s="2" t="s">
        <v>223</v>
      </c>
      <c r="II1075" s="2" t="s">
        <v>226</v>
      </c>
      <c r="IJ1075" s="2" t="s">
        <v>226</v>
      </c>
      <c r="IK1075" s="2" t="s">
        <v>238</v>
      </c>
      <c r="IL1075" s="2" t="s">
        <v>226</v>
      </c>
      <c r="IM1075" s="4"/>
      <c r="IN1075" s="8"/>
      <c r="IO1075" s="4"/>
      <c r="IP1075" s="8"/>
      <c r="IQ1075" s="7"/>
      <c r="IR1075" s="7"/>
      <c r="IS1075" s="2" t="s">
        <v>226</v>
      </c>
      <c r="IT1075" s="2" t="s">
        <v>226</v>
      </c>
      <c r="IU1075" s="2" t="s">
        <v>226</v>
      </c>
      <c r="IV1075" s="2" t="s">
        <v>226</v>
      </c>
      <c r="IW1075" s="2" t="s">
        <v>226</v>
      </c>
      <c r="IX1075" s="2" t="s">
        <v>226</v>
      </c>
      <c r="IY1075" s="4">
        <v>1</v>
      </c>
      <c r="IZ1075" s="8">
        <v>45.35</v>
      </c>
      <c r="JA1075" s="4">
        <v>2</v>
      </c>
      <c r="JB1075" s="8">
        <v>90.7</v>
      </c>
      <c r="JC1075" s="7">
        <v>-0.5</v>
      </c>
      <c r="JD1075" s="7">
        <v>-0.5</v>
      </c>
      <c r="JE1075" s="2" t="s">
        <v>239</v>
      </c>
      <c r="JF1075" s="2" t="s">
        <v>223</v>
      </c>
      <c r="JG1075" s="2" t="s">
        <v>1257</v>
      </c>
      <c r="JH1075" s="2" t="s">
        <v>4606</v>
      </c>
      <c r="JI1075" s="2" t="s">
        <v>238</v>
      </c>
      <c r="JJ1075" s="2" t="s">
        <v>226</v>
      </c>
      <c r="JK1075" s="4"/>
      <c r="JL1075" s="8"/>
      <c r="JM1075" s="4"/>
      <c r="JN1075" s="8"/>
      <c r="JO1075" s="7"/>
      <c r="JP1075" s="7"/>
      <c r="JQ1075" s="2" t="s">
        <v>252</v>
      </c>
      <c r="JR1075" s="2" t="s">
        <v>223</v>
      </c>
      <c r="JS1075" s="2" t="s">
        <v>226</v>
      </c>
      <c r="JT1075" s="2" t="s">
        <v>226</v>
      </c>
      <c r="JU1075" s="2" t="s">
        <v>238</v>
      </c>
      <c r="JV1075" s="2" t="s">
        <v>226</v>
      </c>
      <c r="JW1075" s="4"/>
      <c r="JX1075" s="8"/>
      <c r="JY1075" s="4"/>
      <c r="JZ1075" s="8"/>
      <c r="KA1075" s="7"/>
      <c r="KB1075" s="7"/>
      <c r="KC1075" s="2" t="s">
        <v>236</v>
      </c>
      <c r="KD1075" s="2" t="s">
        <v>223</v>
      </c>
      <c r="KE1075" s="2" t="s">
        <v>226</v>
      </c>
      <c r="KF1075" s="2" t="s">
        <v>226</v>
      </c>
      <c r="KG1075" s="2" t="s">
        <v>238</v>
      </c>
      <c r="KH1075" s="2" t="s">
        <v>226</v>
      </c>
      <c r="KI1075" s="4"/>
      <c r="KJ1075" s="8"/>
      <c r="KK1075" s="4"/>
      <c r="KL1075" s="8"/>
      <c r="KM1075" s="7"/>
      <c r="KN1075" s="7"/>
      <c r="KO1075" s="2" t="s">
        <v>236</v>
      </c>
      <c r="KP1075" s="2" t="s">
        <v>223</v>
      </c>
      <c r="KQ1075" s="2" t="s">
        <v>226</v>
      </c>
      <c r="KR1075" s="2" t="s">
        <v>226</v>
      </c>
      <c r="KS1075" s="2" t="s">
        <v>238</v>
      </c>
      <c r="KT1075" s="2" t="s">
        <v>226</v>
      </c>
      <c r="KU1075" s="4"/>
      <c r="KV1075" s="8"/>
      <c r="KW1075" s="4"/>
      <c r="KX1075" s="8"/>
      <c r="KY1075" s="7"/>
      <c r="KZ1075" s="7"/>
      <c r="LA1075" s="2" t="s">
        <v>252</v>
      </c>
      <c r="LB1075" s="2" t="s">
        <v>223</v>
      </c>
      <c r="LC1075" s="2" t="s">
        <v>628</v>
      </c>
      <c r="LD1075" s="2" t="s">
        <v>226</v>
      </c>
      <c r="LE1075" s="2" t="s">
        <v>238</v>
      </c>
      <c r="LF1075" s="2" t="s">
        <v>226</v>
      </c>
      <c r="LG1075" s="4"/>
      <c r="LH1075" s="8"/>
      <c r="LI1075" s="4"/>
      <c r="LJ1075" s="8"/>
      <c r="LK1075" s="7"/>
      <c r="LL1075" s="7"/>
      <c r="LM1075" s="2" t="s">
        <v>239</v>
      </c>
      <c r="LN1075" s="2" t="s">
        <v>223</v>
      </c>
      <c r="LO1075" s="2" t="s">
        <v>321</v>
      </c>
      <c r="LP1075" s="2" t="s">
        <v>791</v>
      </c>
      <c r="LQ1075" s="2" t="s">
        <v>238</v>
      </c>
      <c r="LR1075" s="2" t="s">
        <v>226</v>
      </c>
      <c r="LS1075" s="4"/>
      <c r="LT1075" s="8"/>
      <c r="LU1075" s="4"/>
      <c r="LV1075" s="8"/>
      <c r="LW1075" s="7"/>
      <c r="LX1075" s="7"/>
      <c r="LY1075" s="2" t="s">
        <v>226</v>
      </c>
      <c r="LZ1075" s="2" t="s">
        <v>226</v>
      </c>
      <c r="MA1075" s="2" t="s">
        <v>226</v>
      </c>
      <c r="MB1075" s="2" t="s">
        <v>226</v>
      </c>
      <c r="MC1075" s="2" t="s">
        <v>226</v>
      </c>
      <c r="MD1075" s="2" t="s">
        <v>226</v>
      </c>
      <c r="ME1075" s="4"/>
      <c r="MF1075" s="8"/>
      <c r="MG1075" s="4"/>
      <c r="MH1075" s="8"/>
      <c r="MI1075" s="7"/>
      <c r="MJ1075" s="7"/>
      <c r="MK1075" s="2" t="s">
        <v>226</v>
      </c>
      <c r="ML1075" s="2" t="s">
        <v>226</v>
      </c>
      <c r="MM1075" s="2" t="s">
        <v>226</v>
      </c>
      <c r="MN1075" s="2" t="s">
        <v>226</v>
      </c>
      <c r="MO1075" s="2" t="s">
        <v>226</v>
      </c>
      <c r="MP1075" s="2" t="s">
        <v>226</v>
      </c>
      <c r="MQ1075" s="4"/>
      <c r="MR1075" s="8"/>
      <c r="MS1075" s="4"/>
      <c r="MT1075" s="8"/>
      <c r="MU1075" s="7"/>
      <c r="MV1075" s="7"/>
      <c r="MW1075" s="2" t="s">
        <v>239</v>
      </c>
      <c r="MX1075" s="2" t="s">
        <v>223</v>
      </c>
      <c r="MY1075" s="2" t="s">
        <v>355</v>
      </c>
      <c r="MZ1075" s="2" t="s">
        <v>226</v>
      </c>
      <c r="NA1075" s="2" t="s">
        <v>238</v>
      </c>
      <c r="NB1075" s="2" t="s">
        <v>226</v>
      </c>
      <c r="NC1075" s="4"/>
      <c r="ND1075" s="8"/>
      <c r="NE1075" s="4"/>
      <c r="NF1075" s="8"/>
      <c r="NG1075" s="7"/>
      <c r="NH1075" s="7"/>
      <c r="NI1075" s="2" t="s">
        <v>239</v>
      </c>
      <c r="NJ1075" s="2" t="s">
        <v>261</v>
      </c>
      <c r="NK1075" s="2" t="s">
        <v>3717</v>
      </c>
      <c r="NL1075" s="2" t="s">
        <v>822</v>
      </c>
      <c r="NM1075" s="2" t="s">
        <v>238</v>
      </c>
      <c r="NN1075" s="2" t="s">
        <v>226</v>
      </c>
      <c r="NO1075" s="4"/>
      <c r="NP1075" s="8"/>
      <c r="NQ1075" s="4"/>
      <c r="NR1075" s="8"/>
      <c r="NS1075" s="7"/>
      <c r="NT1075" s="7"/>
      <c r="NU1075" s="2" t="s">
        <v>239</v>
      </c>
      <c r="NV1075" s="2" t="s">
        <v>237</v>
      </c>
      <c r="NW1075" s="2" t="s">
        <v>3711</v>
      </c>
      <c r="NX1075" s="2" t="s">
        <v>2465</v>
      </c>
      <c r="NY1075" s="2" t="s">
        <v>238</v>
      </c>
      <c r="NZ1075" s="2" t="s">
        <v>226</v>
      </c>
      <c r="OA1075" s="4"/>
      <c r="OB1075" s="8"/>
      <c r="OC1075" s="4"/>
      <c r="OD1075" s="8"/>
      <c r="OE1075" s="7"/>
      <c r="OF1075" s="7"/>
      <c r="OG1075" s="2" t="s">
        <v>239</v>
      </c>
      <c r="OH1075" s="2" t="s">
        <v>237</v>
      </c>
      <c r="OI1075" s="2" t="s">
        <v>671</v>
      </c>
      <c r="OJ1075" s="2" t="s">
        <v>226</v>
      </c>
      <c r="OK1075" s="2" t="s">
        <v>238</v>
      </c>
      <c r="OL1075" s="2" t="s">
        <v>226</v>
      </c>
      <c r="OM1075" s="4"/>
      <c r="ON1075" s="8"/>
      <c r="OO1075" s="4"/>
      <c r="OP1075" s="8"/>
      <c r="OQ1075" s="7"/>
      <c r="OR1075" s="7"/>
      <c r="OS1075" s="2" t="s">
        <v>252</v>
      </c>
      <c r="OT1075" s="2" t="s">
        <v>223</v>
      </c>
      <c r="OU1075" s="2" t="s">
        <v>226</v>
      </c>
      <c r="OV1075" s="2" t="s">
        <v>226</v>
      </c>
      <c r="OW1075" s="2" t="s">
        <v>238</v>
      </c>
      <c r="OX1075" s="2" t="s">
        <v>226</v>
      </c>
      <c r="OY1075" s="4"/>
      <c r="OZ1075" s="8"/>
      <c r="PA1075" s="4"/>
      <c r="PB1075" s="8"/>
      <c r="PC1075" s="7"/>
      <c r="PD1075" s="7"/>
      <c r="PE1075" s="2" t="s">
        <v>236</v>
      </c>
      <c r="PF1075" s="2" t="s">
        <v>223</v>
      </c>
      <c r="PG1075" s="2" t="s">
        <v>226</v>
      </c>
      <c r="PH1075" s="2" t="s">
        <v>226</v>
      </c>
      <c r="PI1075" s="2" t="s">
        <v>238</v>
      </c>
      <c r="PJ1075" s="2" t="s">
        <v>226</v>
      </c>
      <c r="PK1075" s="4"/>
      <c r="PL1075" s="8"/>
      <c r="PM1075" s="4"/>
      <c r="PN1075" s="8"/>
      <c r="PO1075" s="7"/>
      <c r="PP1075" s="7"/>
      <c r="PQ1075" s="2" t="s">
        <v>226</v>
      </c>
      <c r="PR1075" s="2" t="s">
        <v>226</v>
      </c>
      <c r="PS1075" s="2" t="s">
        <v>226</v>
      </c>
      <c r="PT1075" s="2" t="s">
        <v>226</v>
      </c>
      <c r="PU1075" s="2" t="s">
        <v>226</v>
      </c>
      <c r="PV1075" s="2" t="s">
        <v>226</v>
      </c>
      <c r="PW1075" s="4"/>
      <c r="PX1075" s="8"/>
      <c r="PY1075" s="4"/>
      <c r="PZ1075" s="8"/>
      <c r="QA1075" s="7"/>
      <c r="QB1075" s="7"/>
      <c r="QC1075" s="2" t="s">
        <v>226</v>
      </c>
      <c r="QD1075" s="2" t="s">
        <v>226</v>
      </c>
      <c r="QE1075" s="2" t="s">
        <v>226</v>
      </c>
      <c r="QF1075" s="2" t="s">
        <v>226</v>
      </c>
      <c r="QG1075" s="2" t="s">
        <v>226</v>
      </c>
      <c r="QH1075" s="2" t="s">
        <v>226</v>
      </c>
      <c r="QI1075" s="4"/>
      <c r="QJ1075" s="8"/>
      <c r="QK1075" s="4"/>
      <c r="QL1075" s="8"/>
      <c r="QM1075" s="7"/>
      <c r="QN1075" s="7"/>
      <c r="QO1075" s="2" t="s">
        <v>236</v>
      </c>
      <c r="QP1075" s="2" t="s">
        <v>237</v>
      </c>
      <c r="QQ1075" s="2" t="s">
        <v>226</v>
      </c>
      <c r="QR1075" s="2" t="s">
        <v>226</v>
      </c>
      <c r="QS1075" s="2" t="s">
        <v>238</v>
      </c>
      <c r="QT1075" s="2" t="s">
        <v>226</v>
      </c>
      <c r="QU1075" s="4"/>
      <c r="QV1075" s="8"/>
      <c r="QW1075" s="4"/>
      <c r="QX1075" s="8"/>
      <c r="QY1075" s="7"/>
      <c r="QZ1075" s="7"/>
      <c r="RA1075" s="2" t="s">
        <v>266</v>
      </c>
      <c r="RB1075" s="2" t="s">
        <v>223</v>
      </c>
      <c r="RC1075" s="2" t="s">
        <v>226</v>
      </c>
      <c r="RD1075" s="2" t="s">
        <v>226</v>
      </c>
      <c r="RE1075" s="2" t="s">
        <v>238</v>
      </c>
      <c r="RF1075" s="2" t="s">
        <v>226</v>
      </c>
      <c r="RG1075" s="4"/>
      <c r="RH1075" s="8"/>
      <c r="RI1075" s="4"/>
      <c r="RJ1075" s="8"/>
      <c r="RK1075" s="7"/>
      <c r="RL1075" s="7"/>
      <c r="RM1075" s="2" t="s">
        <v>226</v>
      </c>
      <c r="RN1075" s="2" t="s">
        <v>226</v>
      </c>
      <c r="RO1075" s="2" t="s">
        <v>226</v>
      </c>
      <c r="RP1075" s="2" t="s">
        <v>226</v>
      </c>
      <c r="RQ1075" s="2" t="s">
        <v>226</v>
      </c>
      <c r="RR1075" s="2" t="s">
        <v>226</v>
      </c>
      <c r="RS1075" s="4"/>
      <c r="RT1075" s="8"/>
      <c r="RU1075" s="4"/>
      <c r="RV1075" s="8"/>
      <c r="RW1075" s="7"/>
      <c r="RX1075" s="7"/>
      <c r="RY1075" s="2" t="s">
        <v>239</v>
      </c>
      <c r="RZ1075" s="2" t="s">
        <v>237</v>
      </c>
      <c r="SA1075" s="2" t="s">
        <v>621</v>
      </c>
      <c r="SB1075" s="2" t="s">
        <v>827</v>
      </c>
      <c r="SC1075" s="2" t="s">
        <v>238</v>
      </c>
      <c r="SD1075" s="2" t="s">
        <v>226</v>
      </c>
      <c r="SE1075" s="4">
        <v>155</v>
      </c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  <c r="VK1075" s="4"/>
      <c r="VL1075" s="4"/>
      <c r="VM1075" s="4"/>
      <c r="VN1075" s="4"/>
      <c r="VO1075" s="4"/>
      <c r="VP1075" s="4"/>
      <c r="VQ1075" s="4"/>
    </row>
    <row r="1076">
      <c r="A1076" s="2" t="s">
        <v>6008</v>
      </c>
      <c r="B1076" s="2" t="s">
        <v>577</v>
      </c>
      <c r="C1076" s="2" t="s">
        <v>5819</v>
      </c>
      <c r="D1076" s="2" t="s">
        <v>3985</v>
      </c>
      <c r="E1076" s="2" t="s">
        <v>3986</v>
      </c>
      <c r="F1076" s="2" t="s">
        <v>5891</v>
      </c>
      <c r="G1076" s="2" t="s">
        <v>5892</v>
      </c>
      <c r="H1076" s="2" t="s">
        <v>5893</v>
      </c>
      <c r="I1076" s="2" t="s">
        <v>6009</v>
      </c>
      <c r="J1076" s="2" t="s">
        <v>437</v>
      </c>
      <c r="K1076" s="2" t="s">
        <v>5895</v>
      </c>
      <c r="L1076" s="3">
        <v>31.5</v>
      </c>
      <c r="M1076" s="3">
        <v>33.08</v>
      </c>
      <c r="N1076" s="3">
        <v>69.99</v>
      </c>
      <c r="O1076" s="2" t="s">
        <v>302</v>
      </c>
      <c r="P1076" s="2" t="s">
        <v>369</v>
      </c>
      <c r="Q1076" s="2" t="s">
        <v>225</v>
      </c>
      <c r="R1076" s="2" t="s">
        <v>226</v>
      </c>
      <c r="S1076" s="2" t="s">
        <v>6010</v>
      </c>
      <c r="T1076" s="2" t="s">
        <v>969</v>
      </c>
      <c r="U1076" s="2" t="s">
        <v>489</v>
      </c>
      <c r="V1076" s="2" t="s">
        <v>2079</v>
      </c>
      <c r="W1076" s="2" t="s">
        <v>231</v>
      </c>
      <c r="X1076" s="2" t="s">
        <v>226</v>
      </c>
      <c r="Y1076" s="2" t="s">
        <v>4620</v>
      </c>
      <c r="Z1076" s="4"/>
      <c r="AA1076" s="4">
        <f>=ROUNDDOWN({0},0)</f>
      </c>
      <c r="AB1076" s="5"/>
      <c r="AC1076" s="2" t="s">
        <v>226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226</v>
      </c>
      <c r="AM1076" s="4"/>
      <c r="AN1076" s="4"/>
      <c r="AO1076" s="7">
        <v>0</v>
      </c>
      <c r="AP1076" s="4"/>
      <c r="AQ1076" s="8"/>
      <c r="AR1076" s="4">
        <v>145</v>
      </c>
      <c r="AS1076" s="8">
        <v>5059.82</v>
      </c>
      <c r="AT1076" s="7">
        <v>-1</v>
      </c>
      <c r="AU1076" s="7">
        <v>-1</v>
      </c>
      <c r="AV1076" s="4" t="s">
        <v>226</v>
      </c>
      <c r="AW1076" s="8" t="s">
        <v>226</v>
      </c>
      <c r="AX1076" s="4">
        <v>233</v>
      </c>
      <c r="AY1076" s="8">
        <v>8553.86</v>
      </c>
      <c r="AZ1076" s="7" t="s">
        <v>226</v>
      </c>
      <c r="BA1076" s="7" t="s">
        <v>226</v>
      </c>
      <c r="BB1076" s="7"/>
      <c r="BC1076" s="4" t="s">
        <v>226</v>
      </c>
      <c r="BD1076" s="8" t="s">
        <v>226</v>
      </c>
      <c r="BE1076" s="4">
        <v>233</v>
      </c>
      <c r="BF1076" s="8">
        <v>8553.86</v>
      </c>
      <c r="BG1076" s="7" t="s">
        <v>226</v>
      </c>
      <c r="BH1076" s="7" t="s">
        <v>226</v>
      </c>
      <c r="BI1076" s="7"/>
      <c r="BJ1076" s="4"/>
      <c r="BK1076" s="8"/>
      <c r="BL1076" s="2" t="s">
        <v>6011</v>
      </c>
      <c r="BM1076" s="7"/>
      <c r="BN1076" s="7"/>
      <c r="BO1076" s="4"/>
      <c r="BP1076" s="8"/>
      <c r="BQ1076" s="4">
        <v>102</v>
      </c>
      <c r="BR1076" s="8">
        <v>3682.2</v>
      </c>
      <c r="BS1076" s="7">
        <v>-1</v>
      </c>
      <c r="BT1076" s="7">
        <v>-1</v>
      </c>
      <c r="BU1076" s="2" t="s">
        <v>239</v>
      </c>
      <c r="BV1076" s="2" t="s">
        <v>237</v>
      </c>
      <c r="BW1076" s="2" t="s">
        <v>226</v>
      </c>
      <c r="BX1076" s="2" t="s">
        <v>3656</v>
      </c>
      <c r="BY1076" s="2" t="s">
        <v>238</v>
      </c>
      <c r="BZ1076" s="2" t="s">
        <v>226</v>
      </c>
      <c r="CA1076" s="4"/>
      <c r="CB1076" s="8"/>
      <c r="CC1076" s="4">
        <v>6</v>
      </c>
      <c r="CD1076" s="8">
        <v>214.56</v>
      </c>
      <c r="CE1076" s="7">
        <v>-1</v>
      </c>
      <c r="CF1076" s="7">
        <v>-1</v>
      </c>
      <c r="CG1076" s="2" t="s">
        <v>239</v>
      </c>
      <c r="CH1076" s="2" t="s">
        <v>237</v>
      </c>
      <c r="CI1076" s="2" t="s">
        <v>1539</v>
      </c>
      <c r="CJ1076" s="2" t="s">
        <v>4475</v>
      </c>
      <c r="CK1076" s="2" t="s">
        <v>238</v>
      </c>
      <c r="CL1076" s="2" t="s">
        <v>226</v>
      </c>
      <c r="CM1076" s="4"/>
      <c r="CN1076" s="8"/>
      <c r="CO1076" s="4"/>
      <c r="CP1076" s="8"/>
      <c r="CQ1076" s="7"/>
      <c r="CR1076" s="7"/>
      <c r="CS1076" s="2" t="s">
        <v>239</v>
      </c>
      <c r="CT1076" s="2" t="s">
        <v>237</v>
      </c>
      <c r="CU1076" s="2" t="s">
        <v>3426</v>
      </c>
      <c r="CV1076" s="2" t="s">
        <v>1143</v>
      </c>
      <c r="CW1076" s="2" t="s">
        <v>238</v>
      </c>
      <c r="CX1076" s="2" t="s">
        <v>226</v>
      </c>
      <c r="CY1076" s="4"/>
      <c r="CZ1076" s="8"/>
      <c r="DA1076" s="4">
        <v>2</v>
      </c>
      <c r="DB1076" s="8">
        <v>65.8</v>
      </c>
      <c r="DC1076" s="7">
        <v>-1</v>
      </c>
      <c r="DD1076" s="7">
        <v>-1</v>
      </c>
      <c r="DE1076" s="2" t="s">
        <v>239</v>
      </c>
      <c r="DF1076" s="2" t="s">
        <v>237</v>
      </c>
      <c r="DG1076" s="2" t="s">
        <v>1143</v>
      </c>
      <c r="DH1076" s="2" t="s">
        <v>611</v>
      </c>
      <c r="DI1076" s="2" t="s">
        <v>238</v>
      </c>
      <c r="DJ1076" s="2" t="s">
        <v>226</v>
      </c>
      <c r="DK1076" s="4"/>
      <c r="DL1076" s="8"/>
      <c r="DM1076" s="4">
        <v>2</v>
      </c>
      <c r="DN1076" s="8">
        <v>52.36</v>
      </c>
      <c r="DO1076" s="7">
        <v>-1</v>
      </c>
      <c r="DP1076" s="7">
        <v>-1</v>
      </c>
      <c r="DQ1076" s="2" t="s">
        <v>239</v>
      </c>
      <c r="DR1076" s="2" t="s">
        <v>237</v>
      </c>
      <c r="DS1076" s="2" t="s">
        <v>2740</v>
      </c>
      <c r="DT1076" s="2" t="s">
        <v>994</v>
      </c>
      <c r="DU1076" s="2" t="s">
        <v>238</v>
      </c>
      <c r="DV1076" s="2" t="s">
        <v>226</v>
      </c>
      <c r="DW1076" s="4"/>
      <c r="DX1076" s="8"/>
      <c r="DY1076" s="4">
        <v>5</v>
      </c>
      <c r="DZ1076" s="8">
        <v>161.05</v>
      </c>
      <c r="EA1076" s="7">
        <v>-1</v>
      </c>
      <c r="EB1076" s="7">
        <v>-1</v>
      </c>
      <c r="EC1076" s="2" t="s">
        <v>239</v>
      </c>
      <c r="ED1076" s="2" t="s">
        <v>237</v>
      </c>
      <c r="EE1076" s="2" t="s">
        <v>1211</v>
      </c>
      <c r="EF1076" s="2" t="s">
        <v>1714</v>
      </c>
      <c r="EG1076" s="2" t="s">
        <v>238</v>
      </c>
      <c r="EH1076" s="2" t="s">
        <v>226</v>
      </c>
      <c r="EI1076" s="4"/>
      <c r="EJ1076" s="8"/>
      <c r="EK1076" s="4">
        <v>2</v>
      </c>
      <c r="EL1076" s="8">
        <v>65.62</v>
      </c>
      <c r="EM1076" s="7">
        <v>-1</v>
      </c>
      <c r="EN1076" s="7">
        <v>-1</v>
      </c>
      <c r="EO1076" s="2" t="s">
        <v>239</v>
      </c>
      <c r="EP1076" s="2" t="s">
        <v>237</v>
      </c>
      <c r="EQ1076" s="2" t="s">
        <v>2692</v>
      </c>
      <c r="ER1076" s="2" t="s">
        <v>3036</v>
      </c>
      <c r="ES1076" s="2" t="s">
        <v>238</v>
      </c>
      <c r="ET1076" s="2" t="s">
        <v>226</v>
      </c>
      <c r="EU1076" s="4"/>
      <c r="EV1076" s="8"/>
      <c r="EW1076" s="4">
        <v>4</v>
      </c>
      <c r="EX1076" s="8">
        <v>132.28</v>
      </c>
      <c r="EY1076" s="7">
        <v>-1</v>
      </c>
      <c r="EZ1076" s="7">
        <v>-1</v>
      </c>
      <c r="FA1076" s="2" t="s">
        <v>239</v>
      </c>
      <c r="FB1076" s="2" t="s">
        <v>237</v>
      </c>
      <c r="FC1076" s="2" t="s">
        <v>1665</v>
      </c>
      <c r="FD1076" s="2" t="s">
        <v>1632</v>
      </c>
      <c r="FE1076" s="2" t="s">
        <v>238</v>
      </c>
      <c r="FF1076" s="2" t="s">
        <v>226</v>
      </c>
      <c r="FG1076" s="4"/>
      <c r="FH1076" s="8"/>
      <c r="FI1076" s="4"/>
      <c r="FJ1076" s="8"/>
      <c r="FK1076" s="7"/>
      <c r="FL1076" s="7"/>
      <c r="FM1076" s="2" t="s">
        <v>239</v>
      </c>
      <c r="FN1076" s="2" t="s">
        <v>237</v>
      </c>
      <c r="FO1076" s="2" t="s">
        <v>3234</v>
      </c>
      <c r="FP1076" s="2" t="s">
        <v>6012</v>
      </c>
      <c r="FQ1076" s="2" t="s">
        <v>238</v>
      </c>
      <c r="FR1076" s="2" t="s">
        <v>226</v>
      </c>
      <c r="FS1076" s="4"/>
      <c r="FT1076" s="8"/>
      <c r="FU1076" s="4"/>
      <c r="FV1076" s="8"/>
      <c r="FW1076" s="7"/>
      <c r="FX1076" s="7"/>
      <c r="FY1076" s="2" t="s">
        <v>226</v>
      </c>
      <c r="FZ1076" s="2" t="s">
        <v>226</v>
      </c>
      <c r="GA1076" s="2" t="s">
        <v>226</v>
      </c>
      <c r="GB1076" s="2" t="s">
        <v>226</v>
      </c>
      <c r="GC1076" s="2" t="s">
        <v>226</v>
      </c>
      <c r="GD1076" s="2" t="s">
        <v>226</v>
      </c>
      <c r="GE1076" s="4"/>
      <c r="GF1076" s="8"/>
      <c r="GG1076" s="4"/>
      <c r="GH1076" s="8"/>
      <c r="GI1076" s="7"/>
      <c r="GJ1076" s="7"/>
      <c r="GK1076" s="2" t="s">
        <v>239</v>
      </c>
      <c r="GL1076" s="2" t="s">
        <v>237</v>
      </c>
      <c r="GM1076" s="2" t="s">
        <v>1777</v>
      </c>
      <c r="GN1076" s="2" t="s">
        <v>790</v>
      </c>
      <c r="GO1076" s="2" t="s">
        <v>238</v>
      </c>
      <c r="GP1076" s="2" t="s">
        <v>226</v>
      </c>
      <c r="GQ1076" s="4"/>
      <c r="GR1076" s="8"/>
      <c r="GS1076" s="4">
        <v>4</v>
      </c>
      <c r="GT1076" s="8">
        <v>135.24</v>
      </c>
      <c r="GU1076" s="7">
        <v>-1</v>
      </c>
      <c r="GV1076" s="7">
        <v>-1</v>
      </c>
      <c r="GW1076" s="2" t="s">
        <v>239</v>
      </c>
      <c r="GX1076" s="2" t="s">
        <v>237</v>
      </c>
      <c r="GY1076" s="2" t="s">
        <v>1942</v>
      </c>
      <c r="GZ1076" s="2" t="s">
        <v>4211</v>
      </c>
      <c r="HA1076" s="2" t="s">
        <v>238</v>
      </c>
      <c r="HB1076" s="2" t="s">
        <v>226</v>
      </c>
      <c r="HC1076" s="4"/>
      <c r="HD1076" s="8"/>
      <c r="HE1076" s="4">
        <v>6</v>
      </c>
      <c r="HF1076" s="8">
        <v>173.63</v>
      </c>
      <c r="HG1076" s="7">
        <v>-1</v>
      </c>
      <c r="HH1076" s="7">
        <v>-1</v>
      </c>
      <c r="HI1076" s="2" t="s">
        <v>239</v>
      </c>
      <c r="HJ1076" s="2" t="s">
        <v>237</v>
      </c>
      <c r="HK1076" s="2" t="s">
        <v>2602</v>
      </c>
      <c r="HL1076" s="2" t="s">
        <v>3543</v>
      </c>
      <c r="HM1076" s="2" t="s">
        <v>238</v>
      </c>
      <c r="HN1076" s="2" t="s">
        <v>226</v>
      </c>
      <c r="HO1076" s="4"/>
      <c r="HP1076" s="8"/>
      <c r="HQ1076" s="4">
        <v>7</v>
      </c>
      <c r="HR1076" s="8">
        <v>211.68</v>
      </c>
      <c r="HS1076" s="7">
        <v>-1</v>
      </c>
      <c r="HT1076" s="7">
        <v>-1</v>
      </c>
      <c r="HU1076" s="2" t="s">
        <v>239</v>
      </c>
      <c r="HV1076" s="2" t="s">
        <v>237</v>
      </c>
      <c r="HW1076" s="2" t="s">
        <v>811</v>
      </c>
      <c r="HX1076" s="2" t="s">
        <v>1170</v>
      </c>
      <c r="HY1076" s="2" t="s">
        <v>238</v>
      </c>
      <c r="HZ1076" s="2" t="s">
        <v>226</v>
      </c>
      <c r="IA1076" s="4"/>
      <c r="IB1076" s="8"/>
      <c r="IC1076" s="4"/>
      <c r="ID1076" s="8"/>
      <c r="IE1076" s="7"/>
      <c r="IF1076" s="7"/>
      <c r="IG1076" s="2" t="s">
        <v>252</v>
      </c>
      <c r="IH1076" s="2" t="s">
        <v>237</v>
      </c>
      <c r="II1076" s="2" t="s">
        <v>226</v>
      </c>
      <c r="IJ1076" s="2" t="s">
        <v>226</v>
      </c>
      <c r="IK1076" s="2" t="s">
        <v>238</v>
      </c>
      <c r="IL1076" s="2" t="s">
        <v>226</v>
      </c>
      <c r="IM1076" s="4"/>
      <c r="IN1076" s="8"/>
      <c r="IO1076" s="4"/>
      <c r="IP1076" s="8"/>
      <c r="IQ1076" s="7"/>
      <c r="IR1076" s="7"/>
      <c r="IS1076" s="2" t="s">
        <v>226</v>
      </c>
      <c r="IT1076" s="2" t="s">
        <v>226</v>
      </c>
      <c r="IU1076" s="2" t="s">
        <v>226</v>
      </c>
      <c r="IV1076" s="2" t="s">
        <v>226</v>
      </c>
      <c r="IW1076" s="2" t="s">
        <v>226</v>
      </c>
      <c r="IX1076" s="2" t="s">
        <v>226</v>
      </c>
      <c r="IY1076" s="4"/>
      <c r="IZ1076" s="8"/>
      <c r="JA1076" s="4"/>
      <c r="JB1076" s="8"/>
      <c r="JC1076" s="7"/>
      <c r="JD1076" s="7"/>
      <c r="JE1076" s="2" t="s">
        <v>252</v>
      </c>
      <c r="JF1076" s="2" t="s">
        <v>237</v>
      </c>
      <c r="JG1076" s="2" t="s">
        <v>226</v>
      </c>
      <c r="JH1076" s="2" t="s">
        <v>226</v>
      </c>
      <c r="JI1076" s="2" t="s">
        <v>238</v>
      </c>
      <c r="JJ1076" s="2" t="s">
        <v>226</v>
      </c>
      <c r="JK1076" s="4"/>
      <c r="JL1076" s="8"/>
      <c r="JM1076" s="4"/>
      <c r="JN1076" s="8"/>
      <c r="JO1076" s="7"/>
      <c r="JP1076" s="7"/>
      <c r="JQ1076" s="2" t="s">
        <v>252</v>
      </c>
      <c r="JR1076" s="2" t="s">
        <v>237</v>
      </c>
      <c r="JS1076" s="2" t="s">
        <v>226</v>
      </c>
      <c r="JT1076" s="2" t="s">
        <v>226</v>
      </c>
      <c r="JU1076" s="2" t="s">
        <v>238</v>
      </c>
      <c r="JV1076" s="2" t="s">
        <v>226</v>
      </c>
      <c r="JW1076" s="4"/>
      <c r="JX1076" s="8"/>
      <c r="JY1076" s="4"/>
      <c r="JZ1076" s="8"/>
      <c r="KA1076" s="7"/>
      <c r="KB1076" s="7"/>
      <c r="KC1076" s="2" t="s">
        <v>236</v>
      </c>
      <c r="KD1076" s="2" t="s">
        <v>237</v>
      </c>
      <c r="KE1076" s="2" t="s">
        <v>226</v>
      </c>
      <c r="KF1076" s="2" t="s">
        <v>226</v>
      </c>
      <c r="KG1076" s="2" t="s">
        <v>238</v>
      </c>
      <c r="KH1076" s="2" t="s">
        <v>226</v>
      </c>
      <c r="KI1076" s="4"/>
      <c r="KJ1076" s="8"/>
      <c r="KK1076" s="4"/>
      <c r="KL1076" s="8"/>
      <c r="KM1076" s="7"/>
      <c r="KN1076" s="7"/>
      <c r="KO1076" s="2" t="s">
        <v>337</v>
      </c>
      <c r="KP1076" s="2" t="s">
        <v>237</v>
      </c>
      <c r="KQ1076" s="2" t="s">
        <v>226</v>
      </c>
      <c r="KR1076" s="2" t="s">
        <v>226</v>
      </c>
      <c r="KS1076" s="2" t="s">
        <v>238</v>
      </c>
      <c r="KT1076" s="2" t="s">
        <v>226</v>
      </c>
      <c r="KU1076" s="4"/>
      <c r="KV1076" s="8"/>
      <c r="KW1076" s="4"/>
      <c r="KX1076" s="8"/>
      <c r="KY1076" s="7"/>
      <c r="KZ1076" s="7"/>
      <c r="LA1076" s="2" t="s">
        <v>239</v>
      </c>
      <c r="LB1076" s="2" t="s">
        <v>237</v>
      </c>
      <c r="LC1076" s="2" t="s">
        <v>1823</v>
      </c>
      <c r="LD1076" s="2" t="s">
        <v>2101</v>
      </c>
      <c r="LE1076" s="2" t="s">
        <v>238</v>
      </c>
      <c r="LF1076" s="2" t="s">
        <v>226</v>
      </c>
      <c r="LG1076" s="4"/>
      <c r="LH1076" s="8"/>
      <c r="LI1076" s="4"/>
      <c r="LJ1076" s="8"/>
      <c r="LK1076" s="7"/>
      <c r="LL1076" s="7"/>
      <c r="LM1076" s="2" t="s">
        <v>239</v>
      </c>
      <c r="LN1076" s="2" t="s">
        <v>237</v>
      </c>
      <c r="LO1076" s="2" t="s">
        <v>321</v>
      </c>
      <c r="LP1076" s="2" t="s">
        <v>1597</v>
      </c>
      <c r="LQ1076" s="2" t="s">
        <v>238</v>
      </c>
      <c r="LR1076" s="2" t="s">
        <v>226</v>
      </c>
      <c r="LS1076" s="4"/>
      <c r="LT1076" s="8"/>
      <c r="LU1076" s="4"/>
      <c r="LV1076" s="8"/>
      <c r="LW1076" s="7"/>
      <c r="LX1076" s="7"/>
      <c r="LY1076" s="2" t="s">
        <v>226</v>
      </c>
      <c r="LZ1076" s="2" t="s">
        <v>226</v>
      </c>
      <c r="MA1076" s="2" t="s">
        <v>226</v>
      </c>
      <c r="MB1076" s="2" t="s">
        <v>226</v>
      </c>
      <c r="MC1076" s="2" t="s">
        <v>226</v>
      </c>
      <c r="MD1076" s="2" t="s">
        <v>226</v>
      </c>
      <c r="ME1076" s="4"/>
      <c r="MF1076" s="8"/>
      <c r="MG1076" s="4"/>
      <c r="MH1076" s="8"/>
      <c r="MI1076" s="7"/>
      <c r="MJ1076" s="7"/>
      <c r="MK1076" s="2" t="s">
        <v>226</v>
      </c>
      <c r="ML1076" s="2" t="s">
        <v>226</v>
      </c>
      <c r="MM1076" s="2" t="s">
        <v>226</v>
      </c>
      <c r="MN1076" s="2" t="s">
        <v>226</v>
      </c>
      <c r="MO1076" s="2" t="s">
        <v>226</v>
      </c>
      <c r="MP1076" s="2" t="s">
        <v>226</v>
      </c>
      <c r="MQ1076" s="4"/>
      <c r="MR1076" s="8"/>
      <c r="MS1076" s="4"/>
      <c r="MT1076" s="8"/>
      <c r="MU1076" s="7"/>
      <c r="MV1076" s="7"/>
      <c r="MW1076" s="2" t="s">
        <v>236</v>
      </c>
      <c r="MX1076" s="2" t="s">
        <v>237</v>
      </c>
      <c r="MY1076" s="2" t="s">
        <v>226</v>
      </c>
      <c r="MZ1076" s="2" t="s">
        <v>226</v>
      </c>
      <c r="NA1076" s="2" t="s">
        <v>238</v>
      </c>
      <c r="NB1076" s="2" t="s">
        <v>226</v>
      </c>
      <c r="NC1076" s="4"/>
      <c r="ND1076" s="8"/>
      <c r="NE1076" s="4"/>
      <c r="NF1076" s="8"/>
      <c r="NG1076" s="7"/>
      <c r="NH1076" s="7"/>
      <c r="NI1076" s="2" t="s">
        <v>239</v>
      </c>
      <c r="NJ1076" s="2" t="s">
        <v>237</v>
      </c>
      <c r="NK1076" s="2" t="s">
        <v>1598</v>
      </c>
      <c r="NL1076" s="2" t="s">
        <v>1634</v>
      </c>
      <c r="NM1076" s="2" t="s">
        <v>238</v>
      </c>
      <c r="NN1076" s="2" t="s">
        <v>226</v>
      </c>
      <c r="NO1076" s="4"/>
      <c r="NP1076" s="8"/>
      <c r="NQ1076" s="4">
        <v>5</v>
      </c>
      <c r="NR1076" s="8">
        <v>165.4</v>
      </c>
      <c r="NS1076" s="7">
        <v>-1</v>
      </c>
      <c r="NT1076" s="7">
        <v>-1</v>
      </c>
      <c r="NU1076" s="2" t="s">
        <v>239</v>
      </c>
      <c r="NV1076" s="2" t="s">
        <v>237</v>
      </c>
      <c r="NW1076" s="2" t="s">
        <v>1741</v>
      </c>
      <c r="NX1076" s="2" t="s">
        <v>611</v>
      </c>
      <c r="NY1076" s="2" t="s">
        <v>238</v>
      </c>
      <c r="NZ1076" s="2" t="s">
        <v>226</v>
      </c>
      <c r="OA1076" s="4"/>
      <c r="OB1076" s="8"/>
      <c r="OC1076" s="4"/>
      <c r="OD1076" s="8"/>
      <c r="OE1076" s="7"/>
      <c r="OF1076" s="7"/>
      <c r="OG1076" s="2" t="s">
        <v>239</v>
      </c>
      <c r="OH1076" s="2" t="s">
        <v>237</v>
      </c>
      <c r="OI1076" s="2" t="s">
        <v>813</v>
      </c>
      <c r="OJ1076" s="2" t="s">
        <v>226</v>
      </c>
      <c r="OK1076" s="2" t="s">
        <v>238</v>
      </c>
      <c r="OL1076" s="2" t="s">
        <v>226</v>
      </c>
      <c r="OM1076" s="4"/>
      <c r="ON1076" s="8"/>
      <c r="OO1076" s="4"/>
      <c r="OP1076" s="8"/>
      <c r="OQ1076" s="7"/>
      <c r="OR1076" s="7"/>
      <c r="OS1076" s="2" t="s">
        <v>252</v>
      </c>
      <c r="OT1076" s="2" t="s">
        <v>237</v>
      </c>
      <c r="OU1076" s="2" t="s">
        <v>226</v>
      </c>
      <c r="OV1076" s="2" t="s">
        <v>226</v>
      </c>
      <c r="OW1076" s="2" t="s">
        <v>238</v>
      </c>
      <c r="OX1076" s="2" t="s">
        <v>226</v>
      </c>
      <c r="OY1076" s="4"/>
      <c r="OZ1076" s="8"/>
      <c r="PA1076" s="4"/>
      <c r="PB1076" s="8"/>
      <c r="PC1076" s="7"/>
      <c r="PD1076" s="7"/>
      <c r="PE1076" s="2" t="s">
        <v>226</v>
      </c>
      <c r="PF1076" s="2" t="s">
        <v>226</v>
      </c>
      <c r="PG1076" s="2" t="s">
        <v>226</v>
      </c>
      <c r="PH1076" s="2" t="s">
        <v>226</v>
      </c>
      <c r="PI1076" s="2" t="s">
        <v>226</v>
      </c>
      <c r="PJ1076" s="2" t="s">
        <v>226</v>
      </c>
      <c r="PK1076" s="4"/>
      <c r="PL1076" s="8"/>
      <c r="PM1076" s="4"/>
      <c r="PN1076" s="8"/>
      <c r="PO1076" s="7"/>
      <c r="PP1076" s="7"/>
      <c r="PQ1076" s="2" t="s">
        <v>226</v>
      </c>
      <c r="PR1076" s="2" t="s">
        <v>226</v>
      </c>
      <c r="PS1076" s="2" t="s">
        <v>226</v>
      </c>
      <c r="PT1076" s="2" t="s">
        <v>226</v>
      </c>
      <c r="PU1076" s="2" t="s">
        <v>226</v>
      </c>
      <c r="PV1076" s="2" t="s">
        <v>226</v>
      </c>
      <c r="PW1076" s="4"/>
      <c r="PX1076" s="8"/>
      <c r="PY1076" s="4"/>
      <c r="PZ1076" s="8"/>
      <c r="QA1076" s="7"/>
      <c r="QB1076" s="7"/>
      <c r="QC1076" s="2" t="s">
        <v>226</v>
      </c>
      <c r="QD1076" s="2" t="s">
        <v>226</v>
      </c>
      <c r="QE1076" s="2" t="s">
        <v>226</v>
      </c>
      <c r="QF1076" s="2" t="s">
        <v>226</v>
      </c>
      <c r="QG1076" s="2" t="s">
        <v>226</v>
      </c>
      <c r="QH1076" s="2" t="s">
        <v>226</v>
      </c>
      <c r="QI1076" s="4"/>
      <c r="QJ1076" s="8"/>
      <c r="QK1076" s="4"/>
      <c r="QL1076" s="8"/>
      <c r="QM1076" s="7"/>
      <c r="QN1076" s="7"/>
      <c r="QO1076" s="2" t="s">
        <v>236</v>
      </c>
      <c r="QP1076" s="2" t="s">
        <v>237</v>
      </c>
      <c r="QQ1076" s="2" t="s">
        <v>226</v>
      </c>
      <c r="QR1076" s="2" t="s">
        <v>226</v>
      </c>
      <c r="QS1076" s="2" t="s">
        <v>238</v>
      </c>
      <c r="QT1076" s="2" t="s">
        <v>226</v>
      </c>
      <c r="QU1076" s="4"/>
      <c r="QV1076" s="8"/>
      <c r="QW1076" s="4"/>
      <c r="QX1076" s="8"/>
      <c r="QY1076" s="7"/>
      <c r="QZ1076" s="7"/>
      <c r="RA1076" s="2" t="s">
        <v>266</v>
      </c>
      <c r="RB1076" s="2" t="s">
        <v>237</v>
      </c>
      <c r="RC1076" s="2" t="s">
        <v>226</v>
      </c>
      <c r="RD1076" s="2" t="s">
        <v>226</v>
      </c>
      <c r="RE1076" s="2" t="s">
        <v>238</v>
      </c>
      <c r="RF1076" s="2" t="s">
        <v>226</v>
      </c>
      <c r="RG1076" s="4"/>
      <c r="RH1076" s="8"/>
      <c r="RI1076" s="4"/>
      <c r="RJ1076" s="8"/>
      <c r="RK1076" s="7"/>
      <c r="RL1076" s="7"/>
      <c r="RM1076" s="2" t="s">
        <v>226</v>
      </c>
      <c r="RN1076" s="2" t="s">
        <v>226</v>
      </c>
      <c r="RO1076" s="2" t="s">
        <v>226</v>
      </c>
      <c r="RP1076" s="2" t="s">
        <v>226</v>
      </c>
      <c r="RQ1076" s="2" t="s">
        <v>226</v>
      </c>
      <c r="RR1076" s="2" t="s">
        <v>226</v>
      </c>
      <c r="RS1076" s="4"/>
      <c r="RT1076" s="8"/>
      <c r="RU1076" s="4"/>
      <c r="RV1076" s="8"/>
      <c r="RW1076" s="7"/>
      <c r="RX1076" s="7"/>
      <c r="RY1076" s="2" t="s">
        <v>239</v>
      </c>
      <c r="RZ1076" s="2" t="s">
        <v>237</v>
      </c>
      <c r="SA1076" s="2" t="s">
        <v>621</v>
      </c>
      <c r="SB1076" s="2" t="s">
        <v>3262</v>
      </c>
      <c r="SC1076" s="2" t="s">
        <v>238</v>
      </c>
      <c r="SD1076" s="2" t="s">
        <v>226</v>
      </c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  <c r="VK1076" s="4"/>
      <c r="VL1076" s="4"/>
      <c r="VM1076" s="4"/>
      <c r="VN1076" s="4"/>
      <c r="VO1076" s="4"/>
      <c r="VP1076" s="4"/>
      <c r="VQ1076" s="4"/>
    </row>
    <row r="1077">
      <c r="A1077" s="2" t="s">
        <v>6013</v>
      </c>
      <c r="B1077" s="2" t="s">
        <v>577</v>
      </c>
      <c r="C1077" s="2" t="s">
        <v>5819</v>
      </c>
      <c r="D1077" s="2" t="s">
        <v>3985</v>
      </c>
      <c r="E1077" s="2" t="s">
        <v>3986</v>
      </c>
      <c r="F1077" s="2" t="s">
        <v>5891</v>
      </c>
      <c r="G1077" s="2" t="s">
        <v>5892</v>
      </c>
      <c r="H1077" s="2" t="s">
        <v>5893</v>
      </c>
      <c r="I1077" s="2" t="s">
        <v>6009</v>
      </c>
      <c r="J1077" s="2" t="s">
        <v>221</v>
      </c>
      <c r="K1077" s="2" t="s">
        <v>5895</v>
      </c>
      <c r="L1077" s="3">
        <v>36.8</v>
      </c>
      <c r="M1077" s="3">
        <v>38.64</v>
      </c>
      <c r="N1077" s="3">
        <v>79.99</v>
      </c>
      <c r="O1077" s="2" t="s">
        <v>283</v>
      </c>
      <c r="P1077" s="2" t="s">
        <v>369</v>
      </c>
      <c r="Q1077" s="2" t="s">
        <v>225</v>
      </c>
      <c r="R1077" s="2" t="s">
        <v>226</v>
      </c>
      <c r="S1077" s="2" t="s">
        <v>6010</v>
      </c>
      <c r="T1077" s="2" t="s">
        <v>969</v>
      </c>
      <c r="U1077" s="2" t="s">
        <v>371</v>
      </c>
      <c r="V1077" s="2" t="s">
        <v>2079</v>
      </c>
      <c r="W1077" s="2" t="s">
        <v>231</v>
      </c>
      <c r="X1077" s="2" t="s">
        <v>226</v>
      </c>
      <c r="Y1077" s="2" t="s">
        <v>4620</v>
      </c>
      <c r="Z1077" s="4"/>
      <c r="AA1077" s="4">
        <f>=ROUNDDOWN({0},0)</f>
      </c>
      <c r="AB1077" s="5">
        <v>3</v>
      </c>
      <c r="AC1077" s="2" t="s">
        <v>226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226</v>
      </c>
      <c r="AM1077" s="4"/>
      <c r="AN1077" s="4"/>
      <c r="AO1077" s="7">
        <v>0</v>
      </c>
      <c r="AP1077" s="4"/>
      <c r="AQ1077" s="8"/>
      <c r="AR1077" s="4">
        <v>88</v>
      </c>
      <c r="AS1077" s="8">
        <v>3494.04</v>
      </c>
      <c r="AT1077" s="7">
        <v>-1</v>
      </c>
      <c r="AU1077" s="7">
        <v>-1</v>
      </c>
      <c r="AV1077" s="4" t="s">
        <v>226</v>
      </c>
      <c r="AW1077" s="8" t="s">
        <v>226</v>
      </c>
      <c r="AX1077" s="4" t="s">
        <v>226</v>
      </c>
      <c r="AY1077" s="8" t="s">
        <v>226</v>
      </c>
      <c r="AZ1077" s="7" t="s">
        <v>226</v>
      </c>
      <c r="BA1077" s="7" t="s">
        <v>226</v>
      </c>
      <c r="BB1077" s="7"/>
      <c r="BC1077" s="4" t="s">
        <v>226</v>
      </c>
      <c r="BD1077" s="8" t="s">
        <v>226</v>
      </c>
      <c r="BE1077" s="4" t="s">
        <v>226</v>
      </c>
      <c r="BF1077" s="8" t="s">
        <v>226</v>
      </c>
      <c r="BG1077" s="7" t="s">
        <v>226</v>
      </c>
      <c r="BH1077" s="7" t="s">
        <v>226</v>
      </c>
      <c r="BI1077" s="7"/>
      <c r="BJ1077" s="4"/>
      <c r="BK1077" s="8"/>
      <c r="BL1077" s="2" t="s">
        <v>6014</v>
      </c>
      <c r="BM1077" s="7"/>
      <c r="BN1077" s="7"/>
      <c r="BO1077" s="4"/>
      <c r="BP1077" s="8"/>
      <c r="BQ1077" s="4">
        <v>71</v>
      </c>
      <c r="BR1077" s="8">
        <v>2851.59</v>
      </c>
      <c r="BS1077" s="7">
        <v>-1</v>
      </c>
      <c r="BT1077" s="7">
        <v>-1</v>
      </c>
      <c r="BU1077" s="2" t="s">
        <v>239</v>
      </c>
      <c r="BV1077" s="2" t="s">
        <v>237</v>
      </c>
      <c r="BW1077" s="2" t="s">
        <v>226</v>
      </c>
      <c r="BX1077" s="2" t="s">
        <v>995</v>
      </c>
      <c r="BY1077" s="2" t="s">
        <v>238</v>
      </c>
      <c r="BZ1077" s="2" t="s">
        <v>226</v>
      </c>
      <c r="CA1077" s="4"/>
      <c r="CB1077" s="8"/>
      <c r="CC1077" s="4">
        <v>1</v>
      </c>
      <c r="CD1077" s="8">
        <v>41.72</v>
      </c>
      <c r="CE1077" s="7">
        <v>-1</v>
      </c>
      <c r="CF1077" s="7">
        <v>-1</v>
      </c>
      <c r="CG1077" s="2" t="s">
        <v>239</v>
      </c>
      <c r="CH1077" s="2" t="s">
        <v>237</v>
      </c>
      <c r="CI1077" s="2" t="s">
        <v>1539</v>
      </c>
      <c r="CJ1077" s="2" t="s">
        <v>1264</v>
      </c>
      <c r="CK1077" s="2" t="s">
        <v>238</v>
      </c>
      <c r="CL1077" s="2" t="s">
        <v>226</v>
      </c>
      <c r="CM1077" s="4"/>
      <c r="CN1077" s="8"/>
      <c r="CO1077" s="4">
        <v>1</v>
      </c>
      <c r="CP1077" s="8">
        <v>40.56</v>
      </c>
      <c r="CQ1077" s="7">
        <v>-1</v>
      </c>
      <c r="CR1077" s="7">
        <v>-1</v>
      </c>
      <c r="CS1077" s="2" t="s">
        <v>239</v>
      </c>
      <c r="CT1077" s="2" t="s">
        <v>237</v>
      </c>
      <c r="CU1077" s="2" t="s">
        <v>3426</v>
      </c>
      <c r="CV1077" s="2" t="s">
        <v>2072</v>
      </c>
      <c r="CW1077" s="2" t="s">
        <v>238</v>
      </c>
      <c r="CX1077" s="2" t="s">
        <v>226</v>
      </c>
      <c r="CY1077" s="4"/>
      <c r="CZ1077" s="8"/>
      <c r="DA1077" s="4">
        <v>2</v>
      </c>
      <c r="DB1077" s="8">
        <v>76.8</v>
      </c>
      <c r="DC1077" s="7">
        <v>-1</v>
      </c>
      <c r="DD1077" s="7">
        <v>-1</v>
      </c>
      <c r="DE1077" s="2" t="s">
        <v>239</v>
      </c>
      <c r="DF1077" s="2" t="s">
        <v>237</v>
      </c>
      <c r="DG1077" s="2" t="s">
        <v>4236</v>
      </c>
      <c r="DH1077" s="2" t="s">
        <v>995</v>
      </c>
      <c r="DI1077" s="2" t="s">
        <v>238</v>
      </c>
      <c r="DJ1077" s="2" t="s">
        <v>226</v>
      </c>
      <c r="DK1077" s="4"/>
      <c r="DL1077" s="8"/>
      <c r="DM1077" s="4">
        <v>1</v>
      </c>
      <c r="DN1077" s="8">
        <v>38.18</v>
      </c>
      <c r="DO1077" s="7">
        <v>-1</v>
      </c>
      <c r="DP1077" s="7">
        <v>-1</v>
      </c>
      <c r="DQ1077" s="2" t="s">
        <v>239</v>
      </c>
      <c r="DR1077" s="2" t="s">
        <v>237</v>
      </c>
      <c r="DS1077" s="2" t="s">
        <v>2740</v>
      </c>
      <c r="DT1077" s="2" t="s">
        <v>1025</v>
      </c>
      <c r="DU1077" s="2" t="s">
        <v>238</v>
      </c>
      <c r="DV1077" s="2" t="s">
        <v>226</v>
      </c>
      <c r="DW1077" s="4"/>
      <c r="DX1077" s="8"/>
      <c r="DY1077" s="4">
        <v>2</v>
      </c>
      <c r="DZ1077" s="8">
        <v>75.14</v>
      </c>
      <c r="EA1077" s="7">
        <v>-1</v>
      </c>
      <c r="EB1077" s="7">
        <v>-1</v>
      </c>
      <c r="EC1077" s="2" t="s">
        <v>239</v>
      </c>
      <c r="ED1077" s="2" t="s">
        <v>237</v>
      </c>
      <c r="EE1077" s="2" t="s">
        <v>1821</v>
      </c>
      <c r="EF1077" s="2" t="s">
        <v>1485</v>
      </c>
      <c r="EG1077" s="2" t="s">
        <v>238</v>
      </c>
      <c r="EH1077" s="2" t="s">
        <v>226</v>
      </c>
      <c r="EI1077" s="4"/>
      <c r="EJ1077" s="8"/>
      <c r="EK1077" s="4">
        <v>1</v>
      </c>
      <c r="EL1077" s="8">
        <v>38.28</v>
      </c>
      <c r="EM1077" s="7">
        <v>-1</v>
      </c>
      <c r="EN1077" s="7">
        <v>-1</v>
      </c>
      <c r="EO1077" s="2" t="s">
        <v>239</v>
      </c>
      <c r="EP1077" s="2" t="s">
        <v>237</v>
      </c>
      <c r="EQ1077" s="2" t="s">
        <v>4236</v>
      </c>
      <c r="ER1077" s="2" t="s">
        <v>1857</v>
      </c>
      <c r="ES1077" s="2" t="s">
        <v>238</v>
      </c>
      <c r="ET1077" s="2" t="s">
        <v>226</v>
      </c>
      <c r="EU1077" s="4"/>
      <c r="EV1077" s="8"/>
      <c r="EW1077" s="4"/>
      <c r="EX1077" s="8"/>
      <c r="EY1077" s="7"/>
      <c r="EZ1077" s="7"/>
      <c r="FA1077" s="2" t="s">
        <v>239</v>
      </c>
      <c r="FB1077" s="2" t="s">
        <v>237</v>
      </c>
      <c r="FC1077" s="2" t="s">
        <v>1665</v>
      </c>
      <c r="FD1077" s="2" t="s">
        <v>1586</v>
      </c>
      <c r="FE1077" s="2" t="s">
        <v>238</v>
      </c>
      <c r="FF1077" s="2" t="s">
        <v>226</v>
      </c>
      <c r="FG1077" s="4"/>
      <c r="FH1077" s="8"/>
      <c r="FI1077" s="4"/>
      <c r="FJ1077" s="8"/>
      <c r="FK1077" s="7"/>
      <c r="FL1077" s="7"/>
      <c r="FM1077" s="2" t="s">
        <v>239</v>
      </c>
      <c r="FN1077" s="2" t="s">
        <v>237</v>
      </c>
      <c r="FO1077" s="2" t="s">
        <v>3234</v>
      </c>
      <c r="FP1077" s="2" t="s">
        <v>1585</v>
      </c>
      <c r="FQ1077" s="2" t="s">
        <v>238</v>
      </c>
      <c r="FR1077" s="2" t="s">
        <v>226</v>
      </c>
      <c r="FS1077" s="4"/>
      <c r="FT1077" s="8"/>
      <c r="FU1077" s="4"/>
      <c r="FV1077" s="8"/>
      <c r="FW1077" s="7"/>
      <c r="FX1077" s="7"/>
      <c r="FY1077" s="2" t="s">
        <v>226</v>
      </c>
      <c r="FZ1077" s="2" t="s">
        <v>226</v>
      </c>
      <c r="GA1077" s="2" t="s">
        <v>226</v>
      </c>
      <c r="GB1077" s="2" t="s">
        <v>226</v>
      </c>
      <c r="GC1077" s="2" t="s">
        <v>226</v>
      </c>
      <c r="GD1077" s="2" t="s">
        <v>226</v>
      </c>
      <c r="GE1077" s="4"/>
      <c r="GF1077" s="8"/>
      <c r="GG1077" s="4"/>
      <c r="GH1077" s="8"/>
      <c r="GI1077" s="7"/>
      <c r="GJ1077" s="7"/>
      <c r="GK1077" s="2" t="s">
        <v>239</v>
      </c>
      <c r="GL1077" s="2" t="s">
        <v>237</v>
      </c>
      <c r="GM1077" s="2" t="s">
        <v>1777</v>
      </c>
      <c r="GN1077" s="2" t="s">
        <v>418</v>
      </c>
      <c r="GO1077" s="2" t="s">
        <v>238</v>
      </c>
      <c r="GP1077" s="2" t="s">
        <v>226</v>
      </c>
      <c r="GQ1077" s="4"/>
      <c r="GR1077" s="8"/>
      <c r="GS1077" s="4">
        <v>1</v>
      </c>
      <c r="GT1077" s="8">
        <v>39.45</v>
      </c>
      <c r="GU1077" s="7">
        <v>-1</v>
      </c>
      <c r="GV1077" s="7">
        <v>-1</v>
      </c>
      <c r="GW1077" s="2" t="s">
        <v>239</v>
      </c>
      <c r="GX1077" s="2" t="s">
        <v>237</v>
      </c>
      <c r="GY1077" s="2" t="s">
        <v>1942</v>
      </c>
      <c r="GZ1077" s="2" t="s">
        <v>1943</v>
      </c>
      <c r="HA1077" s="2" t="s">
        <v>238</v>
      </c>
      <c r="HB1077" s="2" t="s">
        <v>226</v>
      </c>
      <c r="HC1077" s="4"/>
      <c r="HD1077" s="8"/>
      <c r="HE1077" s="4"/>
      <c r="HF1077" s="8"/>
      <c r="HG1077" s="7"/>
      <c r="HH1077" s="7"/>
      <c r="HI1077" s="2" t="s">
        <v>239</v>
      </c>
      <c r="HJ1077" s="2" t="s">
        <v>237</v>
      </c>
      <c r="HK1077" s="2" t="s">
        <v>2602</v>
      </c>
      <c r="HL1077" s="2" t="s">
        <v>226</v>
      </c>
      <c r="HM1077" s="2" t="s">
        <v>238</v>
      </c>
      <c r="HN1077" s="2" t="s">
        <v>226</v>
      </c>
      <c r="HO1077" s="4"/>
      <c r="HP1077" s="8"/>
      <c r="HQ1077" s="4">
        <v>5</v>
      </c>
      <c r="HR1077" s="8">
        <v>176.4</v>
      </c>
      <c r="HS1077" s="7">
        <v>-1</v>
      </c>
      <c r="HT1077" s="7">
        <v>-1</v>
      </c>
      <c r="HU1077" s="2" t="s">
        <v>239</v>
      </c>
      <c r="HV1077" s="2" t="s">
        <v>237</v>
      </c>
      <c r="HW1077" s="2" t="s">
        <v>811</v>
      </c>
      <c r="HX1077" s="2" t="s">
        <v>818</v>
      </c>
      <c r="HY1077" s="2" t="s">
        <v>238</v>
      </c>
      <c r="HZ1077" s="2" t="s">
        <v>226</v>
      </c>
      <c r="IA1077" s="4"/>
      <c r="IB1077" s="8"/>
      <c r="IC1077" s="4"/>
      <c r="ID1077" s="8"/>
      <c r="IE1077" s="7"/>
      <c r="IF1077" s="7"/>
      <c r="IG1077" s="2" t="s">
        <v>252</v>
      </c>
      <c r="IH1077" s="2" t="s">
        <v>237</v>
      </c>
      <c r="II1077" s="2" t="s">
        <v>226</v>
      </c>
      <c r="IJ1077" s="2" t="s">
        <v>226</v>
      </c>
      <c r="IK1077" s="2" t="s">
        <v>238</v>
      </c>
      <c r="IL1077" s="2" t="s">
        <v>226</v>
      </c>
      <c r="IM1077" s="4"/>
      <c r="IN1077" s="8"/>
      <c r="IO1077" s="4"/>
      <c r="IP1077" s="8"/>
      <c r="IQ1077" s="7"/>
      <c r="IR1077" s="7"/>
      <c r="IS1077" s="2" t="s">
        <v>226</v>
      </c>
      <c r="IT1077" s="2" t="s">
        <v>226</v>
      </c>
      <c r="IU1077" s="2" t="s">
        <v>226</v>
      </c>
      <c r="IV1077" s="2" t="s">
        <v>226</v>
      </c>
      <c r="IW1077" s="2" t="s">
        <v>226</v>
      </c>
      <c r="IX1077" s="2" t="s">
        <v>226</v>
      </c>
      <c r="IY1077" s="4"/>
      <c r="IZ1077" s="8"/>
      <c r="JA1077" s="4"/>
      <c r="JB1077" s="8"/>
      <c r="JC1077" s="7"/>
      <c r="JD1077" s="7"/>
      <c r="JE1077" s="2" t="s">
        <v>252</v>
      </c>
      <c r="JF1077" s="2" t="s">
        <v>237</v>
      </c>
      <c r="JG1077" s="2" t="s">
        <v>226</v>
      </c>
      <c r="JH1077" s="2" t="s">
        <v>226</v>
      </c>
      <c r="JI1077" s="2" t="s">
        <v>238</v>
      </c>
      <c r="JJ1077" s="2" t="s">
        <v>226</v>
      </c>
      <c r="JK1077" s="4"/>
      <c r="JL1077" s="8"/>
      <c r="JM1077" s="4"/>
      <c r="JN1077" s="8"/>
      <c r="JO1077" s="7"/>
      <c r="JP1077" s="7"/>
      <c r="JQ1077" s="2" t="s">
        <v>252</v>
      </c>
      <c r="JR1077" s="2" t="s">
        <v>237</v>
      </c>
      <c r="JS1077" s="2" t="s">
        <v>226</v>
      </c>
      <c r="JT1077" s="2" t="s">
        <v>226</v>
      </c>
      <c r="JU1077" s="2" t="s">
        <v>238</v>
      </c>
      <c r="JV1077" s="2" t="s">
        <v>226</v>
      </c>
      <c r="JW1077" s="4"/>
      <c r="JX1077" s="8"/>
      <c r="JY1077" s="4"/>
      <c r="JZ1077" s="8"/>
      <c r="KA1077" s="7"/>
      <c r="KB1077" s="7"/>
      <c r="KC1077" s="2" t="s">
        <v>236</v>
      </c>
      <c r="KD1077" s="2" t="s">
        <v>237</v>
      </c>
      <c r="KE1077" s="2" t="s">
        <v>226</v>
      </c>
      <c r="KF1077" s="2" t="s">
        <v>226</v>
      </c>
      <c r="KG1077" s="2" t="s">
        <v>238</v>
      </c>
      <c r="KH1077" s="2" t="s">
        <v>226</v>
      </c>
      <c r="KI1077" s="4"/>
      <c r="KJ1077" s="8"/>
      <c r="KK1077" s="4"/>
      <c r="KL1077" s="8"/>
      <c r="KM1077" s="7"/>
      <c r="KN1077" s="7"/>
      <c r="KO1077" s="2" t="s">
        <v>337</v>
      </c>
      <c r="KP1077" s="2" t="s">
        <v>237</v>
      </c>
      <c r="KQ1077" s="2" t="s">
        <v>226</v>
      </c>
      <c r="KR1077" s="2" t="s">
        <v>226</v>
      </c>
      <c r="KS1077" s="2" t="s">
        <v>238</v>
      </c>
      <c r="KT1077" s="2" t="s">
        <v>226</v>
      </c>
      <c r="KU1077" s="4"/>
      <c r="KV1077" s="8"/>
      <c r="KW1077" s="4"/>
      <c r="KX1077" s="8"/>
      <c r="KY1077" s="7"/>
      <c r="KZ1077" s="7"/>
      <c r="LA1077" s="2" t="s">
        <v>239</v>
      </c>
      <c r="LB1077" s="2" t="s">
        <v>237</v>
      </c>
      <c r="LC1077" s="2" t="s">
        <v>1823</v>
      </c>
      <c r="LD1077" s="2" t="s">
        <v>1820</v>
      </c>
      <c r="LE1077" s="2" t="s">
        <v>238</v>
      </c>
      <c r="LF1077" s="2" t="s">
        <v>226</v>
      </c>
      <c r="LG1077" s="4"/>
      <c r="LH1077" s="8"/>
      <c r="LI1077" s="4"/>
      <c r="LJ1077" s="8"/>
      <c r="LK1077" s="7"/>
      <c r="LL1077" s="7"/>
      <c r="LM1077" s="2" t="s">
        <v>239</v>
      </c>
      <c r="LN1077" s="2" t="s">
        <v>237</v>
      </c>
      <c r="LO1077" s="2" t="s">
        <v>321</v>
      </c>
      <c r="LP1077" s="2" t="s">
        <v>226</v>
      </c>
      <c r="LQ1077" s="2" t="s">
        <v>238</v>
      </c>
      <c r="LR1077" s="2" t="s">
        <v>226</v>
      </c>
      <c r="LS1077" s="4"/>
      <c r="LT1077" s="8"/>
      <c r="LU1077" s="4"/>
      <c r="LV1077" s="8"/>
      <c r="LW1077" s="7"/>
      <c r="LX1077" s="7"/>
      <c r="LY1077" s="2" t="s">
        <v>226</v>
      </c>
      <c r="LZ1077" s="2" t="s">
        <v>226</v>
      </c>
      <c r="MA1077" s="2" t="s">
        <v>226</v>
      </c>
      <c r="MB1077" s="2" t="s">
        <v>226</v>
      </c>
      <c r="MC1077" s="2" t="s">
        <v>226</v>
      </c>
      <c r="MD1077" s="2" t="s">
        <v>226</v>
      </c>
      <c r="ME1077" s="4"/>
      <c r="MF1077" s="8"/>
      <c r="MG1077" s="4"/>
      <c r="MH1077" s="8"/>
      <c r="MI1077" s="7"/>
      <c r="MJ1077" s="7"/>
      <c r="MK1077" s="2" t="s">
        <v>226</v>
      </c>
      <c r="ML1077" s="2" t="s">
        <v>226</v>
      </c>
      <c r="MM1077" s="2" t="s">
        <v>226</v>
      </c>
      <c r="MN1077" s="2" t="s">
        <v>226</v>
      </c>
      <c r="MO1077" s="2" t="s">
        <v>226</v>
      </c>
      <c r="MP1077" s="2" t="s">
        <v>226</v>
      </c>
      <c r="MQ1077" s="4"/>
      <c r="MR1077" s="8"/>
      <c r="MS1077" s="4"/>
      <c r="MT1077" s="8"/>
      <c r="MU1077" s="7"/>
      <c r="MV1077" s="7"/>
      <c r="MW1077" s="2" t="s">
        <v>236</v>
      </c>
      <c r="MX1077" s="2" t="s">
        <v>237</v>
      </c>
      <c r="MY1077" s="2" t="s">
        <v>226</v>
      </c>
      <c r="MZ1077" s="2" t="s">
        <v>226</v>
      </c>
      <c r="NA1077" s="2" t="s">
        <v>238</v>
      </c>
      <c r="NB1077" s="2" t="s">
        <v>226</v>
      </c>
      <c r="NC1077" s="4"/>
      <c r="ND1077" s="8"/>
      <c r="NE1077" s="4"/>
      <c r="NF1077" s="8"/>
      <c r="NG1077" s="7"/>
      <c r="NH1077" s="7"/>
      <c r="NI1077" s="2" t="s">
        <v>239</v>
      </c>
      <c r="NJ1077" s="2" t="s">
        <v>237</v>
      </c>
      <c r="NK1077" s="2" t="s">
        <v>1598</v>
      </c>
      <c r="NL1077" s="2" t="s">
        <v>3036</v>
      </c>
      <c r="NM1077" s="2" t="s">
        <v>238</v>
      </c>
      <c r="NN1077" s="2" t="s">
        <v>226</v>
      </c>
      <c r="NO1077" s="4"/>
      <c r="NP1077" s="8"/>
      <c r="NQ1077" s="4">
        <v>3</v>
      </c>
      <c r="NR1077" s="8">
        <v>115.92</v>
      </c>
      <c r="NS1077" s="7">
        <v>-1</v>
      </c>
      <c r="NT1077" s="7">
        <v>-1</v>
      </c>
      <c r="NU1077" s="2" t="s">
        <v>239</v>
      </c>
      <c r="NV1077" s="2" t="s">
        <v>237</v>
      </c>
      <c r="NW1077" s="2" t="s">
        <v>1741</v>
      </c>
      <c r="NX1077" s="2" t="s">
        <v>592</v>
      </c>
      <c r="NY1077" s="2" t="s">
        <v>238</v>
      </c>
      <c r="NZ1077" s="2" t="s">
        <v>226</v>
      </c>
      <c r="OA1077" s="4"/>
      <c r="OB1077" s="8"/>
      <c r="OC1077" s="4"/>
      <c r="OD1077" s="8"/>
      <c r="OE1077" s="7"/>
      <c r="OF1077" s="7"/>
      <c r="OG1077" s="2" t="s">
        <v>239</v>
      </c>
      <c r="OH1077" s="2" t="s">
        <v>237</v>
      </c>
      <c r="OI1077" s="2" t="s">
        <v>813</v>
      </c>
      <c r="OJ1077" s="2" t="s">
        <v>3501</v>
      </c>
      <c r="OK1077" s="2" t="s">
        <v>238</v>
      </c>
      <c r="OL1077" s="2" t="s">
        <v>226</v>
      </c>
      <c r="OM1077" s="4"/>
      <c r="ON1077" s="8"/>
      <c r="OO1077" s="4"/>
      <c r="OP1077" s="8"/>
      <c r="OQ1077" s="7"/>
      <c r="OR1077" s="7"/>
      <c r="OS1077" s="2" t="s">
        <v>252</v>
      </c>
      <c r="OT1077" s="2" t="s">
        <v>237</v>
      </c>
      <c r="OU1077" s="2" t="s">
        <v>226</v>
      </c>
      <c r="OV1077" s="2" t="s">
        <v>226</v>
      </c>
      <c r="OW1077" s="2" t="s">
        <v>238</v>
      </c>
      <c r="OX1077" s="2" t="s">
        <v>226</v>
      </c>
      <c r="OY1077" s="4"/>
      <c r="OZ1077" s="8"/>
      <c r="PA1077" s="4"/>
      <c r="PB1077" s="8"/>
      <c r="PC1077" s="7"/>
      <c r="PD1077" s="7"/>
      <c r="PE1077" s="2" t="s">
        <v>226</v>
      </c>
      <c r="PF1077" s="2" t="s">
        <v>226</v>
      </c>
      <c r="PG1077" s="2" t="s">
        <v>226</v>
      </c>
      <c r="PH1077" s="2" t="s">
        <v>226</v>
      </c>
      <c r="PI1077" s="2" t="s">
        <v>226</v>
      </c>
      <c r="PJ1077" s="2" t="s">
        <v>226</v>
      </c>
      <c r="PK1077" s="4"/>
      <c r="PL1077" s="8"/>
      <c r="PM1077" s="4"/>
      <c r="PN1077" s="8"/>
      <c r="PO1077" s="7"/>
      <c r="PP1077" s="7"/>
      <c r="PQ1077" s="2" t="s">
        <v>226</v>
      </c>
      <c r="PR1077" s="2" t="s">
        <v>226</v>
      </c>
      <c r="PS1077" s="2" t="s">
        <v>226</v>
      </c>
      <c r="PT1077" s="2" t="s">
        <v>226</v>
      </c>
      <c r="PU1077" s="2" t="s">
        <v>226</v>
      </c>
      <c r="PV1077" s="2" t="s">
        <v>226</v>
      </c>
      <c r="PW1077" s="4"/>
      <c r="PX1077" s="8"/>
      <c r="PY1077" s="4"/>
      <c r="PZ1077" s="8"/>
      <c r="QA1077" s="7"/>
      <c r="QB1077" s="7"/>
      <c r="QC1077" s="2" t="s">
        <v>226</v>
      </c>
      <c r="QD1077" s="2" t="s">
        <v>226</v>
      </c>
      <c r="QE1077" s="2" t="s">
        <v>226</v>
      </c>
      <c r="QF1077" s="2" t="s">
        <v>226</v>
      </c>
      <c r="QG1077" s="2" t="s">
        <v>226</v>
      </c>
      <c r="QH1077" s="2" t="s">
        <v>226</v>
      </c>
      <c r="QI1077" s="4"/>
      <c r="QJ1077" s="8"/>
      <c r="QK1077" s="4"/>
      <c r="QL1077" s="8"/>
      <c r="QM1077" s="7"/>
      <c r="QN1077" s="7"/>
      <c r="QO1077" s="2" t="s">
        <v>236</v>
      </c>
      <c r="QP1077" s="2" t="s">
        <v>237</v>
      </c>
      <c r="QQ1077" s="2" t="s">
        <v>226</v>
      </c>
      <c r="QR1077" s="2" t="s">
        <v>226</v>
      </c>
      <c r="QS1077" s="2" t="s">
        <v>238</v>
      </c>
      <c r="QT1077" s="2" t="s">
        <v>226</v>
      </c>
      <c r="QU1077" s="4"/>
      <c r="QV1077" s="8"/>
      <c r="QW1077" s="4"/>
      <c r="QX1077" s="8"/>
      <c r="QY1077" s="7"/>
      <c r="QZ1077" s="7"/>
      <c r="RA1077" s="2" t="s">
        <v>266</v>
      </c>
      <c r="RB1077" s="2" t="s">
        <v>237</v>
      </c>
      <c r="RC1077" s="2" t="s">
        <v>226</v>
      </c>
      <c r="RD1077" s="2" t="s">
        <v>226</v>
      </c>
      <c r="RE1077" s="2" t="s">
        <v>238</v>
      </c>
      <c r="RF1077" s="2" t="s">
        <v>226</v>
      </c>
      <c r="RG1077" s="4"/>
      <c r="RH1077" s="8"/>
      <c r="RI1077" s="4"/>
      <c r="RJ1077" s="8"/>
      <c r="RK1077" s="7"/>
      <c r="RL1077" s="7"/>
      <c r="RM1077" s="2" t="s">
        <v>226</v>
      </c>
      <c r="RN1077" s="2" t="s">
        <v>226</v>
      </c>
      <c r="RO1077" s="2" t="s">
        <v>226</v>
      </c>
      <c r="RP1077" s="2" t="s">
        <v>226</v>
      </c>
      <c r="RQ1077" s="2" t="s">
        <v>226</v>
      </c>
      <c r="RR1077" s="2" t="s">
        <v>226</v>
      </c>
      <c r="RS1077" s="4"/>
      <c r="RT1077" s="8"/>
      <c r="RU1077" s="4"/>
      <c r="RV1077" s="8"/>
      <c r="RW1077" s="7"/>
      <c r="RX1077" s="7"/>
      <c r="RY1077" s="2" t="s">
        <v>239</v>
      </c>
      <c r="RZ1077" s="2" t="s">
        <v>237</v>
      </c>
      <c r="SA1077" s="2" t="s">
        <v>621</v>
      </c>
      <c r="SB1077" s="2" t="s">
        <v>1570</v>
      </c>
      <c r="SC1077" s="2" t="s">
        <v>238</v>
      </c>
      <c r="SD1077" s="2" t="s">
        <v>226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  <c r="VK1077" s="4"/>
      <c r="VL1077" s="4"/>
      <c r="VM1077" s="4"/>
      <c r="VN1077" s="4"/>
      <c r="VO1077" s="4"/>
      <c r="VP1077" s="4"/>
      <c r="VQ1077" s="4"/>
    </row>
    <row r="1078">
      <c r="A1078" s="2" t="s">
        <v>6015</v>
      </c>
      <c r="B1078" s="2" t="s">
        <v>577</v>
      </c>
      <c r="C1078" s="2" t="s">
        <v>5819</v>
      </c>
      <c r="D1078" s="2" t="s">
        <v>3985</v>
      </c>
      <c r="E1078" s="2" t="s">
        <v>3986</v>
      </c>
      <c r="F1078" s="2" t="s">
        <v>6016</v>
      </c>
      <c r="G1078" s="2" t="s">
        <v>6017</v>
      </c>
      <c r="H1078" s="2" t="s">
        <v>6018</v>
      </c>
      <c r="I1078" s="2" t="s">
        <v>4051</v>
      </c>
      <c r="J1078" s="2" t="s">
        <v>437</v>
      </c>
      <c r="K1078" s="2" t="s">
        <v>1414</v>
      </c>
      <c r="L1078" s="3">
        <v>28.71</v>
      </c>
      <c r="M1078" s="3">
        <v>30.15</v>
      </c>
      <c r="N1078" s="3">
        <v>59.99</v>
      </c>
      <c r="O1078" s="2" t="s">
        <v>2393</v>
      </c>
      <c r="P1078" s="2" t="s">
        <v>284</v>
      </c>
      <c r="Q1078" s="2" t="s">
        <v>225</v>
      </c>
      <c r="R1078" s="2" t="s">
        <v>226</v>
      </c>
      <c r="S1078" s="2" t="s">
        <v>6019</v>
      </c>
      <c r="T1078" s="2" t="s">
        <v>226</v>
      </c>
      <c r="U1078" s="2" t="s">
        <v>489</v>
      </c>
      <c r="V1078" s="2" t="s">
        <v>4460</v>
      </c>
      <c r="W1078" s="2" t="s">
        <v>231</v>
      </c>
      <c r="X1078" s="2" t="s">
        <v>226</v>
      </c>
      <c r="Y1078" s="2" t="s">
        <v>1062</v>
      </c>
      <c r="Z1078" s="4"/>
      <c r="AA1078" s="4">
        <f>=ROUNDDOWN({0},0)</f>
      </c>
      <c r="AB1078" s="5"/>
      <c r="AC1078" s="2" t="s">
        <v>226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226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226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239</v>
      </c>
      <c r="BV1078" s="2" t="s">
        <v>237</v>
      </c>
      <c r="BW1078" s="2" t="s">
        <v>226</v>
      </c>
      <c r="BX1078" s="2" t="s">
        <v>1232</v>
      </c>
      <c r="BY1078" s="2" t="s">
        <v>238</v>
      </c>
      <c r="BZ1078" s="2" t="s">
        <v>226</v>
      </c>
      <c r="CA1078" s="4"/>
      <c r="CB1078" s="8"/>
      <c r="CC1078" s="4"/>
      <c r="CD1078" s="8"/>
      <c r="CE1078" s="7"/>
      <c r="CF1078" s="7"/>
      <c r="CG1078" s="2" t="s">
        <v>266</v>
      </c>
      <c r="CH1078" s="2" t="s">
        <v>237</v>
      </c>
      <c r="CI1078" s="2" t="s">
        <v>226</v>
      </c>
      <c r="CJ1078" s="2" t="s">
        <v>226</v>
      </c>
      <c r="CK1078" s="2" t="s">
        <v>238</v>
      </c>
      <c r="CL1078" s="2" t="s">
        <v>226</v>
      </c>
      <c r="CM1078" s="4"/>
      <c r="CN1078" s="8"/>
      <c r="CO1078" s="4"/>
      <c r="CP1078" s="8"/>
      <c r="CQ1078" s="7"/>
      <c r="CR1078" s="7"/>
      <c r="CS1078" s="2" t="s">
        <v>239</v>
      </c>
      <c r="CT1078" s="2" t="s">
        <v>237</v>
      </c>
      <c r="CU1078" s="2" t="s">
        <v>3383</v>
      </c>
      <c r="CV1078" s="2" t="s">
        <v>1242</v>
      </c>
      <c r="CW1078" s="2" t="s">
        <v>238</v>
      </c>
      <c r="CX1078" s="2" t="s">
        <v>226</v>
      </c>
      <c r="CY1078" s="4"/>
      <c r="CZ1078" s="8"/>
      <c r="DA1078" s="4"/>
      <c r="DB1078" s="8"/>
      <c r="DC1078" s="7"/>
      <c r="DD1078" s="7"/>
      <c r="DE1078" s="2" t="s">
        <v>239</v>
      </c>
      <c r="DF1078" s="2" t="s">
        <v>237</v>
      </c>
      <c r="DG1078" s="2" t="s">
        <v>1096</v>
      </c>
      <c r="DH1078" s="2" t="s">
        <v>4656</v>
      </c>
      <c r="DI1078" s="2" t="s">
        <v>238</v>
      </c>
      <c r="DJ1078" s="2" t="s">
        <v>226</v>
      </c>
      <c r="DK1078" s="4"/>
      <c r="DL1078" s="8"/>
      <c r="DM1078" s="4"/>
      <c r="DN1078" s="8"/>
      <c r="DO1078" s="7"/>
      <c r="DP1078" s="7"/>
      <c r="DQ1078" s="2" t="s">
        <v>239</v>
      </c>
      <c r="DR1078" s="2" t="s">
        <v>237</v>
      </c>
      <c r="DS1078" s="2" t="s">
        <v>1045</v>
      </c>
      <c r="DT1078" s="2" t="s">
        <v>2322</v>
      </c>
      <c r="DU1078" s="2" t="s">
        <v>238</v>
      </c>
      <c r="DV1078" s="2" t="s">
        <v>226</v>
      </c>
      <c r="DW1078" s="4"/>
      <c r="DX1078" s="8"/>
      <c r="DY1078" s="4"/>
      <c r="DZ1078" s="8"/>
      <c r="EA1078" s="7"/>
      <c r="EB1078" s="7"/>
      <c r="EC1078" s="2" t="s">
        <v>239</v>
      </c>
      <c r="ED1078" s="2" t="s">
        <v>237</v>
      </c>
      <c r="EE1078" s="2" t="s">
        <v>1040</v>
      </c>
      <c r="EF1078" s="2" t="s">
        <v>2383</v>
      </c>
      <c r="EG1078" s="2" t="s">
        <v>238</v>
      </c>
      <c r="EH1078" s="2" t="s">
        <v>226</v>
      </c>
      <c r="EI1078" s="4"/>
      <c r="EJ1078" s="8"/>
      <c r="EK1078" s="4"/>
      <c r="EL1078" s="8"/>
      <c r="EM1078" s="7"/>
      <c r="EN1078" s="7"/>
      <c r="EO1078" s="2" t="s">
        <v>239</v>
      </c>
      <c r="EP1078" s="2" t="s">
        <v>237</v>
      </c>
      <c r="EQ1078" s="2" t="s">
        <v>4371</v>
      </c>
      <c r="ER1078" s="2" t="s">
        <v>4418</v>
      </c>
      <c r="ES1078" s="2" t="s">
        <v>238</v>
      </c>
      <c r="ET1078" s="2" t="s">
        <v>226</v>
      </c>
      <c r="EU1078" s="4"/>
      <c r="EV1078" s="8"/>
      <c r="EW1078" s="4"/>
      <c r="EX1078" s="8"/>
      <c r="EY1078" s="7"/>
      <c r="EZ1078" s="7"/>
      <c r="FA1078" s="2" t="s">
        <v>239</v>
      </c>
      <c r="FB1078" s="2" t="s">
        <v>237</v>
      </c>
      <c r="FC1078" s="2" t="s">
        <v>4613</v>
      </c>
      <c r="FD1078" s="2" t="s">
        <v>226</v>
      </c>
      <c r="FE1078" s="2" t="s">
        <v>238</v>
      </c>
      <c r="FF1078" s="2" t="s">
        <v>226</v>
      </c>
      <c r="FG1078" s="4"/>
      <c r="FH1078" s="8"/>
      <c r="FI1078" s="4"/>
      <c r="FJ1078" s="8"/>
      <c r="FK1078" s="7"/>
      <c r="FL1078" s="7"/>
      <c r="FM1078" s="2" t="s">
        <v>239</v>
      </c>
      <c r="FN1078" s="2" t="s">
        <v>237</v>
      </c>
      <c r="FO1078" s="2" t="s">
        <v>2113</v>
      </c>
      <c r="FP1078" s="2" t="s">
        <v>996</v>
      </c>
      <c r="FQ1078" s="2" t="s">
        <v>238</v>
      </c>
      <c r="FR1078" s="2" t="s">
        <v>226</v>
      </c>
      <c r="FS1078" s="4"/>
      <c r="FT1078" s="8"/>
      <c r="FU1078" s="4"/>
      <c r="FV1078" s="8"/>
      <c r="FW1078" s="7"/>
      <c r="FX1078" s="7"/>
      <c r="FY1078" s="2" t="s">
        <v>226</v>
      </c>
      <c r="FZ1078" s="2" t="s">
        <v>226</v>
      </c>
      <c r="GA1078" s="2" t="s">
        <v>226</v>
      </c>
      <c r="GB1078" s="2" t="s">
        <v>226</v>
      </c>
      <c r="GC1078" s="2" t="s">
        <v>226</v>
      </c>
      <c r="GD1078" s="2" t="s">
        <v>226</v>
      </c>
      <c r="GE1078" s="4"/>
      <c r="GF1078" s="8"/>
      <c r="GG1078" s="4"/>
      <c r="GH1078" s="8"/>
      <c r="GI1078" s="7"/>
      <c r="GJ1078" s="7"/>
      <c r="GK1078" s="2" t="s">
        <v>252</v>
      </c>
      <c r="GL1078" s="2" t="s">
        <v>237</v>
      </c>
      <c r="GM1078" s="2" t="s">
        <v>226</v>
      </c>
      <c r="GN1078" s="2" t="s">
        <v>226</v>
      </c>
      <c r="GO1078" s="2" t="s">
        <v>238</v>
      </c>
      <c r="GP1078" s="2" t="s">
        <v>226</v>
      </c>
      <c r="GQ1078" s="4"/>
      <c r="GR1078" s="8"/>
      <c r="GS1078" s="4"/>
      <c r="GT1078" s="8"/>
      <c r="GU1078" s="7"/>
      <c r="GV1078" s="7"/>
      <c r="GW1078" s="2" t="s">
        <v>266</v>
      </c>
      <c r="GX1078" s="2" t="s">
        <v>237</v>
      </c>
      <c r="GY1078" s="2" t="s">
        <v>226</v>
      </c>
      <c r="GZ1078" s="2" t="s">
        <v>226</v>
      </c>
      <c r="HA1078" s="2" t="s">
        <v>238</v>
      </c>
      <c r="HB1078" s="2" t="s">
        <v>226</v>
      </c>
      <c r="HC1078" s="4"/>
      <c r="HD1078" s="8"/>
      <c r="HE1078" s="4"/>
      <c r="HF1078" s="8"/>
      <c r="HG1078" s="7"/>
      <c r="HH1078" s="7"/>
      <c r="HI1078" s="2" t="s">
        <v>226</v>
      </c>
      <c r="HJ1078" s="2" t="s">
        <v>226</v>
      </c>
      <c r="HK1078" s="2" t="s">
        <v>226</v>
      </c>
      <c r="HL1078" s="2" t="s">
        <v>226</v>
      </c>
      <c r="HM1078" s="2" t="s">
        <v>226</v>
      </c>
      <c r="HN1078" s="2" t="s">
        <v>226</v>
      </c>
      <c r="HO1078" s="4"/>
      <c r="HP1078" s="8"/>
      <c r="HQ1078" s="4"/>
      <c r="HR1078" s="8"/>
      <c r="HS1078" s="7"/>
      <c r="HT1078" s="7"/>
      <c r="HU1078" s="2" t="s">
        <v>239</v>
      </c>
      <c r="HV1078" s="2" t="s">
        <v>237</v>
      </c>
      <c r="HW1078" s="2" t="s">
        <v>996</v>
      </c>
      <c r="HX1078" s="2" t="s">
        <v>1080</v>
      </c>
      <c r="HY1078" s="2" t="s">
        <v>238</v>
      </c>
      <c r="HZ1078" s="2" t="s">
        <v>226</v>
      </c>
      <c r="IA1078" s="4"/>
      <c r="IB1078" s="8"/>
      <c r="IC1078" s="4"/>
      <c r="ID1078" s="8"/>
      <c r="IE1078" s="7"/>
      <c r="IF1078" s="7"/>
      <c r="IG1078" s="2" t="s">
        <v>266</v>
      </c>
      <c r="IH1078" s="2" t="s">
        <v>237</v>
      </c>
      <c r="II1078" s="2" t="s">
        <v>226</v>
      </c>
      <c r="IJ1078" s="2" t="s">
        <v>226</v>
      </c>
      <c r="IK1078" s="2" t="s">
        <v>238</v>
      </c>
      <c r="IL1078" s="2" t="s">
        <v>226</v>
      </c>
      <c r="IM1078" s="4"/>
      <c r="IN1078" s="8"/>
      <c r="IO1078" s="4"/>
      <c r="IP1078" s="8"/>
      <c r="IQ1078" s="7"/>
      <c r="IR1078" s="7"/>
      <c r="IS1078" s="2" t="s">
        <v>226</v>
      </c>
      <c r="IT1078" s="2" t="s">
        <v>226</v>
      </c>
      <c r="IU1078" s="2" t="s">
        <v>226</v>
      </c>
      <c r="IV1078" s="2" t="s">
        <v>226</v>
      </c>
      <c r="IW1078" s="2" t="s">
        <v>226</v>
      </c>
      <c r="IX1078" s="2" t="s">
        <v>226</v>
      </c>
      <c r="IY1078" s="4"/>
      <c r="IZ1078" s="8"/>
      <c r="JA1078" s="4"/>
      <c r="JB1078" s="8"/>
      <c r="JC1078" s="7"/>
      <c r="JD1078" s="7"/>
      <c r="JE1078" s="2" t="s">
        <v>252</v>
      </c>
      <c r="JF1078" s="2" t="s">
        <v>223</v>
      </c>
      <c r="JG1078" s="2" t="s">
        <v>226</v>
      </c>
      <c r="JH1078" s="2" t="s">
        <v>226</v>
      </c>
      <c r="JI1078" s="2" t="s">
        <v>238</v>
      </c>
      <c r="JJ1078" s="2" t="s">
        <v>226</v>
      </c>
      <c r="JK1078" s="4"/>
      <c r="JL1078" s="8"/>
      <c r="JM1078" s="4"/>
      <c r="JN1078" s="8"/>
      <c r="JO1078" s="7"/>
      <c r="JP1078" s="7"/>
      <c r="JQ1078" s="2" t="s">
        <v>226</v>
      </c>
      <c r="JR1078" s="2" t="s">
        <v>226</v>
      </c>
      <c r="JS1078" s="2" t="s">
        <v>226</v>
      </c>
      <c r="JT1078" s="2" t="s">
        <v>226</v>
      </c>
      <c r="JU1078" s="2" t="s">
        <v>226</v>
      </c>
      <c r="JV1078" s="2" t="s">
        <v>226</v>
      </c>
      <c r="JW1078" s="4"/>
      <c r="JX1078" s="8"/>
      <c r="JY1078" s="4"/>
      <c r="JZ1078" s="8"/>
      <c r="KA1078" s="7"/>
      <c r="KB1078" s="7"/>
      <c r="KC1078" s="2" t="s">
        <v>236</v>
      </c>
      <c r="KD1078" s="2" t="s">
        <v>237</v>
      </c>
      <c r="KE1078" s="2" t="s">
        <v>226</v>
      </c>
      <c r="KF1078" s="2" t="s">
        <v>226</v>
      </c>
      <c r="KG1078" s="2" t="s">
        <v>238</v>
      </c>
      <c r="KH1078" s="2" t="s">
        <v>226</v>
      </c>
      <c r="KI1078" s="4"/>
      <c r="KJ1078" s="8"/>
      <c r="KK1078" s="4"/>
      <c r="KL1078" s="8"/>
      <c r="KM1078" s="7"/>
      <c r="KN1078" s="7"/>
      <c r="KO1078" s="2" t="s">
        <v>226</v>
      </c>
      <c r="KP1078" s="2" t="s">
        <v>226</v>
      </c>
      <c r="KQ1078" s="2" t="s">
        <v>226</v>
      </c>
      <c r="KR1078" s="2" t="s">
        <v>226</v>
      </c>
      <c r="KS1078" s="2" t="s">
        <v>226</v>
      </c>
      <c r="KT1078" s="2" t="s">
        <v>226</v>
      </c>
      <c r="KU1078" s="4"/>
      <c r="KV1078" s="8"/>
      <c r="KW1078" s="4"/>
      <c r="KX1078" s="8"/>
      <c r="KY1078" s="7"/>
      <c r="KZ1078" s="7"/>
      <c r="LA1078" s="2" t="s">
        <v>252</v>
      </c>
      <c r="LB1078" s="2" t="s">
        <v>237</v>
      </c>
      <c r="LC1078" s="2" t="s">
        <v>226</v>
      </c>
      <c r="LD1078" s="2" t="s">
        <v>226</v>
      </c>
      <c r="LE1078" s="2" t="s">
        <v>238</v>
      </c>
      <c r="LF1078" s="2" t="s">
        <v>226</v>
      </c>
      <c r="LG1078" s="4"/>
      <c r="LH1078" s="8"/>
      <c r="LI1078" s="4"/>
      <c r="LJ1078" s="8"/>
      <c r="LK1078" s="7"/>
      <c r="LL1078" s="7"/>
      <c r="LM1078" s="2" t="s">
        <v>226</v>
      </c>
      <c r="LN1078" s="2" t="s">
        <v>226</v>
      </c>
      <c r="LO1078" s="2" t="s">
        <v>226</v>
      </c>
      <c r="LP1078" s="2" t="s">
        <v>226</v>
      </c>
      <c r="LQ1078" s="2" t="s">
        <v>226</v>
      </c>
      <c r="LR1078" s="2" t="s">
        <v>226</v>
      </c>
      <c r="LS1078" s="4"/>
      <c r="LT1078" s="8"/>
      <c r="LU1078" s="4"/>
      <c r="LV1078" s="8"/>
      <c r="LW1078" s="7"/>
      <c r="LX1078" s="7"/>
      <c r="LY1078" s="2" t="s">
        <v>226</v>
      </c>
      <c r="LZ1078" s="2" t="s">
        <v>226</v>
      </c>
      <c r="MA1078" s="2" t="s">
        <v>226</v>
      </c>
      <c r="MB1078" s="2" t="s">
        <v>226</v>
      </c>
      <c r="MC1078" s="2" t="s">
        <v>226</v>
      </c>
      <c r="MD1078" s="2" t="s">
        <v>226</v>
      </c>
      <c r="ME1078" s="4"/>
      <c r="MF1078" s="8"/>
      <c r="MG1078" s="4"/>
      <c r="MH1078" s="8"/>
      <c r="MI1078" s="7"/>
      <c r="MJ1078" s="7"/>
      <c r="MK1078" s="2" t="s">
        <v>226</v>
      </c>
      <c r="ML1078" s="2" t="s">
        <v>226</v>
      </c>
      <c r="MM1078" s="2" t="s">
        <v>226</v>
      </c>
      <c r="MN1078" s="2" t="s">
        <v>226</v>
      </c>
      <c r="MO1078" s="2" t="s">
        <v>226</v>
      </c>
      <c r="MP1078" s="2" t="s">
        <v>226</v>
      </c>
      <c r="MQ1078" s="4"/>
      <c r="MR1078" s="8"/>
      <c r="MS1078" s="4"/>
      <c r="MT1078" s="8"/>
      <c r="MU1078" s="7"/>
      <c r="MV1078" s="7"/>
      <c r="MW1078" s="2" t="s">
        <v>226</v>
      </c>
      <c r="MX1078" s="2" t="s">
        <v>226</v>
      </c>
      <c r="MY1078" s="2" t="s">
        <v>226</v>
      </c>
      <c r="MZ1078" s="2" t="s">
        <v>226</v>
      </c>
      <c r="NA1078" s="2" t="s">
        <v>226</v>
      </c>
      <c r="NB1078" s="2" t="s">
        <v>226</v>
      </c>
      <c r="NC1078" s="4"/>
      <c r="ND1078" s="8"/>
      <c r="NE1078" s="4"/>
      <c r="NF1078" s="8"/>
      <c r="NG1078" s="7"/>
      <c r="NH1078" s="7"/>
      <c r="NI1078" s="2" t="s">
        <v>239</v>
      </c>
      <c r="NJ1078" s="2" t="s">
        <v>237</v>
      </c>
      <c r="NK1078" s="2" t="s">
        <v>2561</v>
      </c>
      <c r="NL1078" s="2" t="s">
        <v>1652</v>
      </c>
      <c r="NM1078" s="2" t="s">
        <v>238</v>
      </c>
      <c r="NN1078" s="2" t="s">
        <v>226</v>
      </c>
      <c r="NO1078" s="4"/>
      <c r="NP1078" s="8"/>
      <c r="NQ1078" s="4"/>
      <c r="NR1078" s="8"/>
      <c r="NS1078" s="7"/>
      <c r="NT1078" s="7"/>
      <c r="NU1078" s="2" t="s">
        <v>236</v>
      </c>
      <c r="NV1078" s="2" t="s">
        <v>237</v>
      </c>
      <c r="NW1078" s="2" t="s">
        <v>226</v>
      </c>
      <c r="NX1078" s="2" t="s">
        <v>226</v>
      </c>
      <c r="NY1078" s="2" t="s">
        <v>238</v>
      </c>
      <c r="NZ1078" s="2" t="s">
        <v>226</v>
      </c>
      <c r="OA1078" s="4"/>
      <c r="OB1078" s="8"/>
      <c r="OC1078" s="4"/>
      <c r="OD1078" s="8"/>
      <c r="OE1078" s="7"/>
      <c r="OF1078" s="7"/>
      <c r="OG1078" s="2" t="s">
        <v>252</v>
      </c>
      <c r="OH1078" s="2" t="s">
        <v>237</v>
      </c>
      <c r="OI1078" s="2" t="s">
        <v>226</v>
      </c>
      <c r="OJ1078" s="2" t="s">
        <v>226</v>
      </c>
      <c r="OK1078" s="2" t="s">
        <v>238</v>
      </c>
      <c r="OL1078" s="2" t="s">
        <v>226</v>
      </c>
      <c r="OM1078" s="4"/>
      <c r="ON1078" s="8"/>
      <c r="OO1078" s="4"/>
      <c r="OP1078" s="8"/>
      <c r="OQ1078" s="7"/>
      <c r="OR1078" s="7"/>
      <c r="OS1078" s="2" t="s">
        <v>252</v>
      </c>
      <c r="OT1078" s="2" t="s">
        <v>237</v>
      </c>
      <c r="OU1078" s="2" t="s">
        <v>226</v>
      </c>
      <c r="OV1078" s="2" t="s">
        <v>226</v>
      </c>
      <c r="OW1078" s="2" t="s">
        <v>238</v>
      </c>
      <c r="OX1078" s="2" t="s">
        <v>226</v>
      </c>
      <c r="OY1078" s="4"/>
      <c r="OZ1078" s="8"/>
      <c r="PA1078" s="4"/>
      <c r="PB1078" s="8"/>
      <c r="PC1078" s="7"/>
      <c r="PD1078" s="7"/>
      <c r="PE1078" s="2" t="s">
        <v>226</v>
      </c>
      <c r="PF1078" s="2" t="s">
        <v>226</v>
      </c>
      <c r="PG1078" s="2" t="s">
        <v>226</v>
      </c>
      <c r="PH1078" s="2" t="s">
        <v>226</v>
      </c>
      <c r="PI1078" s="2" t="s">
        <v>226</v>
      </c>
      <c r="PJ1078" s="2" t="s">
        <v>226</v>
      </c>
      <c r="PK1078" s="4"/>
      <c r="PL1078" s="8"/>
      <c r="PM1078" s="4"/>
      <c r="PN1078" s="8"/>
      <c r="PO1078" s="7"/>
      <c r="PP1078" s="7"/>
      <c r="PQ1078" s="2" t="s">
        <v>226</v>
      </c>
      <c r="PR1078" s="2" t="s">
        <v>226</v>
      </c>
      <c r="PS1078" s="2" t="s">
        <v>226</v>
      </c>
      <c r="PT1078" s="2" t="s">
        <v>226</v>
      </c>
      <c r="PU1078" s="2" t="s">
        <v>226</v>
      </c>
      <c r="PV1078" s="2" t="s">
        <v>226</v>
      </c>
      <c r="PW1078" s="4"/>
      <c r="PX1078" s="8"/>
      <c r="PY1078" s="4"/>
      <c r="PZ1078" s="8"/>
      <c r="QA1078" s="7"/>
      <c r="QB1078" s="7"/>
      <c r="QC1078" s="2" t="s">
        <v>226</v>
      </c>
      <c r="QD1078" s="2" t="s">
        <v>226</v>
      </c>
      <c r="QE1078" s="2" t="s">
        <v>226</v>
      </c>
      <c r="QF1078" s="2" t="s">
        <v>226</v>
      </c>
      <c r="QG1078" s="2" t="s">
        <v>226</v>
      </c>
      <c r="QH1078" s="2" t="s">
        <v>226</v>
      </c>
      <c r="QI1078" s="4"/>
      <c r="QJ1078" s="8"/>
      <c r="QK1078" s="4"/>
      <c r="QL1078" s="8"/>
      <c r="QM1078" s="7"/>
      <c r="QN1078" s="7"/>
      <c r="QO1078" s="2" t="s">
        <v>239</v>
      </c>
      <c r="QP1078" s="2" t="s">
        <v>237</v>
      </c>
      <c r="QQ1078" s="2" t="s">
        <v>1012</v>
      </c>
      <c r="QR1078" s="2" t="s">
        <v>3623</v>
      </c>
      <c r="QS1078" s="2" t="s">
        <v>238</v>
      </c>
      <c r="QT1078" s="2" t="s">
        <v>226</v>
      </c>
      <c r="QU1078" s="4"/>
      <c r="QV1078" s="8"/>
      <c r="QW1078" s="4"/>
      <c r="QX1078" s="8"/>
      <c r="QY1078" s="7"/>
      <c r="QZ1078" s="7"/>
      <c r="RA1078" s="2" t="s">
        <v>266</v>
      </c>
      <c r="RB1078" s="2" t="s">
        <v>237</v>
      </c>
      <c r="RC1078" s="2" t="s">
        <v>226</v>
      </c>
      <c r="RD1078" s="2" t="s">
        <v>226</v>
      </c>
      <c r="RE1078" s="2" t="s">
        <v>238</v>
      </c>
      <c r="RF1078" s="2" t="s">
        <v>226</v>
      </c>
      <c r="RG1078" s="4"/>
      <c r="RH1078" s="8"/>
      <c r="RI1078" s="4"/>
      <c r="RJ1078" s="8"/>
      <c r="RK1078" s="7"/>
      <c r="RL1078" s="7"/>
      <c r="RM1078" s="2" t="s">
        <v>226</v>
      </c>
      <c r="RN1078" s="2" t="s">
        <v>226</v>
      </c>
      <c r="RO1078" s="2" t="s">
        <v>226</v>
      </c>
      <c r="RP1078" s="2" t="s">
        <v>226</v>
      </c>
      <c r="RQ1078" s="2" t="s">
        <v>226</v>
      </c>
      <c r="RR1078" s="2" t="s">
        <v>226</v>
      </c>
      <c r="RS1078" s="4"/>
      <c r="RT1078" s="8"/>
      <c r="RU1078" s="4"/>
      <c r="RV1078" s="8"/>
      <c r="RW1078" s="7"/>
      <c r="RX1078" s="7"/>
      <c r="RY1078" s="2" t="s">
        <v>448</v>
      </c>
      <c r="RZ1078" s="2" t="s">
        <v>237</v>
      </c>
      <c r="SA1078" s="2" t="s">
        <v>226</v>
      </c>
      <c r="SB1078" s="2" t="s">
        <v>226</v>
      </c>
      <c r="SC1078" s="2" t="s">
        <v>238</v>
      </c>
      <c r="SD1078" s="2" t="s">
        <v>226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  <c r="VK1078" s="4"/>
      <c r="VL1078" s="4"/>
      <c r="VM1078" s="4"/>
      <c r="VN1078" s="4"/>
      <c r="VO1078" s="4"/>
      <c r="VP1078" s="4"/>
      <c r="VQ1078" s="4"/>
    </row>
    <row r="1079">
      <c r="A1079" s="2" t="s">
        <v>6020</v>
      </c>
      <c r="B1079" s="2" t="s">
        <v>577</v>
      </c>
      <c r="C1079" s="2" t="s">
        <v>5819</v>
      </c>
      <c r="D1079" s="2" t="s">
        <v>3985</v>
      </c>
      <c r="E1079" s="2" t="s">
        <v>3986</v>
      </c>
      <c r="F1079" s="2" t="s">
        <v>6021</v>
      </c>
      <c r="G1079" s="2" t="s">
        <v>6022</v>
      </c>
      <c r="H1079" s="2" t="s">
        <v>6023</v>
      </c>
      <c r="I1079" s="2" t="s">
        <v>6024</v>
      </c>
      <c r="J1079" s="2" t="s">
        <v>437</v>
      </c>
      <c r="K1079" s="2" t="s">
        <v>2130</v>
      </c>
      <c r="L1079" s="3">
        <v>38.4</v>
      </c>
      <c r="M1079" s="3">
        <v>40.32</v>
      </c>
      <c r="N1079" s="3">
        <v>79.99</v>
      </c>
      <c r="O1079" s="2" t="s">
        <v>302</v>
      </c>
      <c r="P1079" s="2" t="s">
        <v>284</v>
      </c>
      <c r="Q1079" s="2" t="s">
        <v>225</v>
      </c>
      <c r="R1079" s="2" t="s">
        <v>226</v>
      </c>
      <c r="S1079" s="2" t="s">
        <v>6025</v>
      </c>
      <c r="T1079" s="2" t="s">
        <v>969</v>
      </c>
      <c r="U1079" s="2" t="s">
        <v>489</v>
      </c>
      <c r="V1079" s="2" t="s">
        <v>2079</v>
      </c>
      <c r="W1079" s="2" t="s">
        <v>231</v>
      </c>
      <c r="X1079" s="2" t="s">
        <v>226</v>
      </c>
      <c r="Y1079" s="2" t="s">
        <v>1353</v>
      </c>
      <c r="Z1079" s="4"/>
      <c r="AA1079" s="4">
        <f>=ROUNDDOWN({0},0)</f>
      </c>
      <c r="AB1079" s="5">
        <v>4.7</v>
      </c>
      <c r="AC1079" s="2" t="s">
        <v>226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226</v>
      </c>
      <c r="AM1079" s="4"/>
      <c r="AN1079" s="4"/>
      <c r="AO1079" s="7">
        <v>0</v>
      </c>
      <c r="AP1079" s="4"/>
      <c r="AQ1079" s="8"/>
      <c r="AR1079" s="4">
        <v>113</v>
      </c>
      <c r="AS1079" s="8">
        <v>4471.09</v>
      </c>
      <c r="AT1079" s="7">
        <v>-1</v>
      </c>
      <c r="AU1079" s="7">
        <v>-1</v>
      </c>
      <c r="AV1079" s="4" t="s">
        <v>226</v>
      </c>
      <c r="AW1079" s="8" t="s">
        <v>226</v>
      </c>
      <c r="AX1079" s="4">
        <v>187</v>
      </c>
      <c r="AY1079" s="8">
        <v>8234.97</v>
      </c>
      <c r="AZ1079" s="7" t="s">
        <v>226</v>
      </c>
      <c r="BA1079" s="7" t="s">
        <v>226</v>
      </c>
      <c r="BB1079" s="7"/>
      <c r="BC1079" s="4" t="s">
        <v>226</v>
      </c>
      <c r="BD1079" s="8" t="s">
        <v>226</v>
      </c>
      <c r="BE1079" s="4">
        <v>187</v>
      </c>
      <c r="BF1079" s="8">
        <v>8234.97</v>
      </c>
      <c r="BG1079" s="7" t="s">
        <v>226</v>
      </c>
      <c r="BH1079" s="7" t="s">
        <v>226</v>
      </c>
      <c r="BI1079" s="7"/>
      <c r="BJ1079" s="4"/>
      <c r="BK1079" s="8"/>
      <c r="BL1079" s="2" t="s">
        <v>6026</v>
      </c>
      <c r="BM1079" s="7"/>
      <c r="BN1079" s="7"/>
      <c r="BO1079" s="4"/>
      <c r="BP1079" s="8"/>
      <c r="BQ1079" s="4">
        <v>27</v>
      </c>
      <c r="BR1079" s="8">
        <v>1128.87</v>
      </c>
      <c r="BS1079" s="7">
        <v>-1</v>
      </c>
      <c r="BT1079" s="7">
        <v>-1</v>
      </c>
      <c r="BU1079" s="2" t="s">
        <v>239</v>
      </c>
      <c r="BV1079" s="2" t="s">
        <v>237</v>
      </c>
      <c r="BW1079" s="2" t="s">
        <v>226</v>
      </c>
      <c r="BX1079" s="2" t="s">
        <v>2677</v>
      </c>
      <c r="BY1079" s="2" t="s">
        <v>238</v>
      </c>
      <c r="BZ1079" s="2" t="s">
        <v>226</v>
      </c>
      <c r="CA1079" s="4"/>
      <c r="CB1079" s="8"/>
      <c r="CC1079" s="4">
        <v>2</v>
      </c>
      <c r="CD1079" s="8">
        <v>80.48</v>
      </c>
      <c r="CE1079" s="7">
        <v>-1</v>
      </c>
      <c r="CF1079" s="7">
        <v>-1</v>
      </c>
      <c r="CG1079" s="2" t="s">
        <v>239</v>
      </c>
      <c r="CH1079" s="2" t="s">
        <v>237</v>
      </c>
      <c r="CI1079" s="2" t="s">
        <v>1357</v>
      </c>
      <c r="CJ1079" s="2" t="s">
        <v>4989</v>
      </c>
      <c r="CK1079" s="2" t="s">
        <v>238</v>
      </c>
      <c r="CL1079" s="2" t="s">
        <v>226</v>
      </c>
      <c r="CM1079" s="4"/>
      <c r="CN1079" s="8"/>
      <c r="CO1079" s="4">
        <v>18</v>
      </c>
      <c r="CP1079" s="8">
        <v>724.32</v>
      </c>
      <c r="CQ1079" s="7">
        <v>-1</v>
      </c>
      <c r="CR1079" s="7">
        <v>-1</v>
      </c>
      <c r="CS1079" s="2" t="s">
        <v>239</v>
      </c>
      <c r="CT1079" s="2" t="s">
        <v>237</v>
      </c>
      <c r="CU1079" s="2" t="s">
        <v>1357</v>
      </c>
      <c r="CV1079" s="2" t="s">
        <v>2099</v>
      </c>
      <c r="CW1079" s="2" t="s">
        <v>238</v>
      </c>
      <c r="CX1079" s="2" t="s">
        <v>226</v>
      </c>
      <c r="CY1079" s="4"/>
      <c r="CZ1079" s="8"/>
      <c r="DA1079" s="4">
        <v>6</v>
      </c>
      <c r="DB1079" s="8">
        <v>249.54</v>
      </c>
      <c r="DC1079" s="7">
        <v>-1</v>
      </c>
      <c r="DD1079" s="7">
        <v>-1</v>
      </c>
      <c r="DE1079" s="2" t="s">
        <v>239</v>
      </c>
      <c r="DF1079" s="2" t="s">
        <v>237</v>
      </c>
      <c r="DG1079" s="2" t="s">
        <v>1096</v>
      </c>
      <c r="DH1079" s="2" t="s">
        <v>5156</v>
      </c>
      <c r="DI1079" s="2" t="s">
        <v>291</v>
      </c>
      <c r="DJ1079" s="2" t="s">
        <v>226</v>
      </c>
      <c r="DK1079" s="4"/>
      <c r="DL1079" s="8"/>
      <c r="DM1079" s="4">
        <v>9</v>
      </c>
      <c r="DN1079" s="8">
        <v>301.13</v>
      </c>
      <c r="DO1079" s="7">
        <v>-1</v>
      </c>
      <c r="DP1079" s="7">
        <v>-1</v>
      </c>
      <c r="DQ1079" s="2" t="s">
        <v>239</v>
      </c>
      <c r="DR1079" s="2" t="s">
        <v>237</v>
      </c>
      <c r="DS1079" s="2" t="s">
        <v>1357</v>
      </c>
      <c r="DT1079" s="2" t="s">
        <v>1465</v>
      </c>
      <c r="DU1079" s="2" t="s">
        <v>291</v>
      </c>
      <c r="DV1079" s="2" t="s">
        <v>226</v>
      </c>
      <c r="DW1079" s="4"/>
      <c r="DX1079" s="8"/>
      <c r="DY1079" s="4">
        <v>25</v>
      </c>
      <c r="DZ1079" s="8">
        <v>978.5</v>
      </c>
      <c r="EA1079" s="7">
        <v>-1</v>
      </c>
      <c r="EB1079" s="7">
        <v>-1</v>
      </c>
      <c r="EC1079" s="2" t="s">
        <v>239</v>
      </c>
      <c r="ED1079" s="2" t="s">
        <v>237</v>
      </c>
      <c r="EE1079" s="2" t="s">
        <v>1357</v>
      </c>
      <c r="EF1079" s="2" t="s">
        <v>2741</v>
      </c>
      <c r="EG1079" s="2" t="s">
        <v>238</v>
      </c>
      <c r="EH1079" s="2" t="s">
        <v>226</v>
      </c>
      <c r="EI1079" s="4"/>
      <c r="EJ1079" s="8"/>
      <c r="EK1079" s="4">
        <v>5</v>
      </c>
      <c r="EL1079" s="8">
        <v>189.9</v>
      </c>
      <c r="EM1079" s="7">
        <v>-1</v>
      </c>
      <c r="EN1079" s="7">
        <v>-1</v>
      </c>
      <c r="EO1079" s="2" t="s">
        <v>239</v>
      </c>
      <c r="EP1079" s="2" t="s">
        <v>237</v>
      </c>
      <c r="EQ1079" s="2" t="s">
        <v>1357</v>
      </c>
      <c r="ER1079" s="2" t="s">
        <v>1629</v>
      </c>
      <c r="ES1079" s="2" t="s">
        <v>238</v>
      </c>
      <c r="ET1079" s="2" t="s">
        <v>226</v>
      </c>
      <c r="EU1079" s="4"/>
      <c r="EV1079" s="8"/>
      <c r="EW1079" s="4">
        <v>9</v>
      </c>
      <c r="EX1079" s="8">
        <v>346.67</v>
      </c>
      <c r="EY1079" s="7">
        <v>-1</v>
      </c>
      <c r="EZ1079" s="7">
        <v>-1</v>
      </c>
      <c r="FA1079" s="2" t="s">
        <v>239</v>
      </c>
      <c r="FB1079" s="2" t="s">
        <v>237</v>
      </c>
      <c r="FC1079" s="2" t="s">
        <v>1357</v>
      </c>
      <c r="FD1079" s="2" t="s">
        <v>5037</v>
      </c>
      <c r="FE1079" s="2" t="s">
        <v>238</v>
      </c>
      <c r="FF1079" s="2" t="s">
        <v>226</v>
      </c>
      <c r="FG1079" s="4"/>
      <c r="FH1079" s="8"/>
      <c r="FI1079" s="4"/>
      <c r="FJ1079" s="8"/>
      <c r="FK1079" s="7"/>
      <c r="FL1079" s="7"/>
      <c r="FM1079" s="2" t="s">
        <v>239</v>
      </c>
      <c r="FN1079" s="2" t="s">
        <v>237</v>
      </c>
      <c r="FO1079" s="2" t="s">
        <v>1357</v>
      </c>
      <c r="FP1079" s="2" t="s">
        <v>2741</v>
      </c>
      <c r="FQ1079" s="2" t="s">
        <v>238</v>
      </c>
      <c r="FR1079" s="2" t="s">
        <v>226</v>
      </c>
      <c r="FS1079" s="4"/>
      <c r="FT1079" s="8"/>
      <c r="FU1079" s="4"/>
      <c r="FV1079" s="8"/>
      <c r="FW1079" s="7"/>
      <c r="FX1079" s="7"/>
      <c r="FY1079" s="2" t="s">
        <v>226</v>
      </c>
      <c r="FZ1079" s="2" t="s">
        <v>226</v>
      </c>
      <c r="GA1079" s="2" t="s">
        <v>226</v>
      </c>
      <c r="GB1079" s="2" t="s">
        <v>226</v>
      </c>
      <c r="GC1079" s="2" t="s">
        <v>226</v>
      </c>
      <c r="GD1079" s="2" t="s">
        <v>226</v>
      </c>
      <c r="GE1079" s="4"/>
      <c r="GF1079" s="8"/>
      <c r="GG1079" s="4">
        <v>1</v>
      </c>
      <c r="GH1079" s="8">
        <v>42.34</v>
      </c>
      <c r="GI1079" s="7">
        <v>-1</v>
      </c>
      <c r="GJ1079" s="7">
        <v>-1</v>
      </c>
      <c r="GK1079" s="2" t="s">
        <v>1002</v>
      </c>
      <c r="GL1079" s="2" t="s">
        <v>237</v>
      </c>
      <c r="GM1079" s="2" t="s">
        <v>2252</v>
      </c>
      <c r="GN1079" s="2" t="s">
        <v>4936</v>
      </c>
      <c r="GO1079" s="2" t="s">
        <v>238</v>
      </c>
      <c r="GP1079" s="2" t="s">
        <v>226</v>
      </c>
      <c r="GQ1079" s="4"/>
      <c r="GR1079" s="8"/>
      <c r="GS1079" s="4"/>
      <c r="GT1079" s="8"/>
      <c r="GU1079" s="7"/>
      <c r="GV1079" s="7"/>
      <c r="GW1079" s="2" t="s">
        <v>239</v>
      </c>
      <c r="GX1079" s="2" t="s">
        <v>237</v>
      </c>
      <c r="GY1079" s="2" t="s">
        <v>1942</v>
      </c>
      <c r="GZ1079" s="2" t="s">
        <v>1780</v>
      </c>
      <c r="HA1079" s="2" t="s">
        <v>238</v>
      </c>
      <c r="HB1079" s="2" t="s">
        <v>226</v>
      </c>
      <c r="HC1079" s="4"/>
      <c r="HD1079" s="8"/>
      <c r="HE1079" s="4">
        <v>4</v>
      </c>
      <c r="HF1079" s="8">
        <v>143.95</v>
      </c>
      <c r="HG1079" s="7">
        <v>-1</v>
      </c>
      <c r="HH1079" s="7">
        <v>-1</v>
      </c>
      <c r="HI1079" s="2" t="s">
        <v>239</v>
      </c>
      <c r="HJ1079" s="2" t="s">
        <v>237</v>
      </c>
      <c r="HK1079" s="2" t="s">
        <v>416</v>
      </c>
      <c r="HL1079" s="2" t="s">
        <v>638</v>
      </c>
      <c r="HM1079" s="2" t="s">
        <v>238</v>
      </c>
      <c r="HN1079" s="2" t="s">
        <v>226</v>
      </c>
      <c r="HO1079" s="4"/>
      <c r="HP1079" s="8"/>
      <c r="HQ1079" s="4"/>
      <c r="HR1079" s="8"/>
      <c r="HS1079" s="7"/>
      <c r="HT1079" s="7"/>
      <c r="HU1079" s="2" t="s">
        <v>239</v>
      </c>
      <c r="HV1079" s="2" t="s">
        <v>237</v>
      </c>
      <c r="HW1079" s="2" t="s">
        <v>1357</v>
      </c>
      <c r="HX1079" s="2" t="s">
        <v>1693</v>
      </c>
      <c r="HY1079" s="2" t="s">
        <v>238</v>
      </c>
      <c r="HZ1079" s="2" t="s">
        <v>291</v>
      </c>
      <c r="IA1079" s="4"/>
      <c r="IB1079" s="8"/>
      <c r="IC1079" s="4">
        <v>1</v>
      </c>
      <c r="ID1079" s="8">
        <v>44.37</v>
      </c>
      <c r="IE1079" s="7">
        <v>-1</v>
      </c>
      <c r="IF1079" s="7">
        <v>-1</v>
      </c>
      <c r="IG1079" s="2" t="s">
        <v>239</v>
      </c>
      <c r="IH1079" s="2" t="s">
        <v>237</v>
      </c>
      <c r="II1079" s="2" t="s">
        <v>1063</v>
      </c>
      <c r="IJ1079" s="2" t="s">
        <v>3485</v>
      </c>
      <c r="IK1079" s="2" t="s">
        <v>238</v>
      </c>
      <c r="IL1079" s="2" t="s">
        <v>226</v>
      </c>
      <c r="IM1079" s="4"/>
      <c r="IN1079" s="8"/>
      <c r="IO1079" s="4"/>
      <c r="IP1079" s="8"/>
      <c r="IQ1079" s="7"/>
      <c r="IR1079" s="7"/>
      <c r="IS1079" s="2" t="s">
        <v>226</v>
      </c>
      <c r="IT1079" s="2" t="s">
        <v>226</v>
      </c>
      <c r="IU1079" s="2" t="s">
        <v>226</v>
      </c>
      <c r="IV1079" s="2" t="s">
        <v>226</v>
      </c>
      <c r="IW1079" s="2" t="s">
        <v>226</v>
      </c>
      <c r="IX1079" s="2" t="s">
        <v>226</v>
      </c>
      <c r="IY1079" s="4"/>
      <c r="IZ1079" s="8"/>
      <c r="JA1079" s="4"/>
      <c r="JB1079" s="8"/>
      <c r="JC1079" s="7"/>
      <c r="JD1079" s="7"/>
      <c r="JE1079" s="2" t="s">
        <v>252</v>
      </c>
      <c r="JF1079" s="2" t="s">
        <v>237</v>
      </c>
      <c r="JG1079" s="2" t="s">
        <v>226</v>
      </c>
      <c r="JH1079" s="2" t="s">
        <v>226</v>
      </c>
      <c r="JI1079" s="2" t="s">
        <v>238</v>
      </c>
      <c r="JJ1079" s="2" t="s">
        <v>226</v>
      </c>
      <c r="JK1079" s="4"/>
      <c r="JL1079" s="8"/>
      <c r="JM1079" s="4"/>
      <c r="JN1079" s="8"/>
      <c r="JO1079" s="7"/>
      <c r="JP1079" s="7"/>
      <c r="JQ1079" s="2" t="s">
        <v>252</v>
      </c>
      <c r="JR1079" s="2" t="s">
        <v>237</v>
      </c>
      <c r="JS1079" s="2" t="s">
        <v>226</v>
      </c>
      <c r="JT1079" s="2" t="s">
        <v>226</v>
      </c>
      <c r="JU1079" s="2" t="s">
        <v>238</v>
      </c>
      <c r="JV1079" s="2" t="s">
        <v>226</v>
      </c>
      <c r="JW1079" s="4"/>
      <c r="JX1079" s="8"/>
      <c r="JY1079" s="4"/>
      <c r="JZ1079" s="8"/>
      <c r="KA1079" s="7"/>
      <c r="KB1079" s="7"/>
      <c r="KC1079" s="2" t="s">
        <v>236</v>
      </c>
      <c r="KD1079" s="2" t="s">
        <v>237</v>
      </c>
      <c r="KE1079" s="2" t="s">
        <v>1702</v>
      </c>
      <c r="KF1079" s="2" t="s">
        <v>226</v>
      </c>
      <c r="KG1079" s="2" t="s">
        <v>238</v>
      </c>
      <c r="KH1079" s="2" t="s">
        <v>226</v>
      </c>
      <c r="KI1079" s="4"/>
      <c r="KJ1079" s="8"/>
      <c r="KK1079" s="4"/>
      <c r="KL1079" s="8"/>
      <c r="KM1079" s="7"/>
      <c r="KN1079" s="7"/>
      <c r="KO1079" s="2" t="s">
        <v>337</v>
      </c>
      <c r="KP1079" s="2" t="s">
        <v>237</v>
      </c>
      <c r="KQ1079" s="2" t="s">
        <v>226</v>
      </c>
      <c r="KR1079" s="2" t="s">
        <v>226</v>
      </c>
      <c r="KS1079" s="2" t="s">
        <v>238</v>
      </c>
      <c r="KT1079" s="2" t="s">
        <v>226</v>
      </c>
      <c r="KU1079" s="4"/>
      <c r="KV1079" s="8"/>
      <c r="KW1079" s="4"/>
      <c r="KX1079" s="8"/>
      <c r="KY1079" s="7"/>
      <c r="KZ1079" s="7"/>
      <c r="LA1079" s="2" t="s">
        <v>239</v>
      </c>
      <c r="LB1079" s="2" t="s">
        <v>237</v>
      </c>
      <c r="LC1079" s="2" t="s">
        <v>1004</v>
      </c>
      <c r="LD1079" s="2" t="s">
        <v>1813</v>
      </c>
      <c r="LE1079" s="2" t="s">
        <v>238</v>
      </c>
      <c r="LF1079" s="2" t="s">
        <v>226</v>
      </c>
      <c r="LG1079" s="4"/>
      <c r="LH1079" s="8"/>
      <c r="LI1079" s="4"/>
      <c r="LJ1079" s="8"/>
      <c r="LK1079" s="7"/>
      <c r="LL1079" s="7"/>
      <c r="LM1079" s="2" t="s">
        <v>239</v>
      </c>
      <c r="LN1079" s="2" t="s">
        <v>237</v>
      </c>
      <c r="LO1079" s="2" t="s">
        <v>321</v>
      </c>
      <c r="LP1079" s="2" t="s">
        <v>376</v>
      </c>
      <c r="LQ1079" s="2" t="s">
        <v>238</v>
      </c>
      <c r="LR1079" s="2" t="s">
        <v>226</v>
      </c>
      <c r="LS1079" s="4"/>
      <c r="LT1079" s="8"/>
      <c r="LU1079" s="4"/>
      <c r="LV1079" s="8"/>
      <c r="LW1079" s="7"/>
      <c r="LX1079" s="7"/>
      <c r="LY1079" s="2" t="s">
        <v>226</v>
      </c>
      <c r="LZ1079" s="2" t="s">
        <v>226</v>
      </c>
      <c r="MA1079" s="2" t="s">
        <v>226</v>
      </c>
      <c r="MB1079" s="2" t="s">
        <v>226</v>
      </c>
      <c r="MC1079" s="2" t="s">
        <v>226</v>
      </c>
      <c r="MD1079" s="2" t="s">
        <v>226</v>
      </c>
      <c r="ME1079" s="4"/>
      <c r="MF1079" s="8"/>
      <c r="MG1079" s="4"/>
      <c r="MH1079" s="8"/>
      <c r="MI1079" s="7"/>
      <c r="MJ1079" s="7"/>
      <c r="MK1079" s="2" t="s">
        <v>226</v>
      </c>
      <c r="ML1079" s="2" t="s">
        <v>226</v>
      </c>
      <c r="MM1079" s="2" t="s">
        <v>226</v>
      </c>
      <c r="MN1079" s="2" t="s">
        <v>226</v>
      </c>
      <c r="MO1079" s="2" t="s">
        <v>226</v>
      </c>
      <c r="MP1079" s="2" t="s">
        <v>226</v>
      </c>
      <c r="MQ1079" s="4"/>
      <c r="MR1079" s="8"/>
      <c r="MS1079" s="4"/>
      <c r="MT1079" s="8"/>
      <c r="MU1079" s="7"/>
      <c r="MV1079" s="7"/>
      <c r="MW1079" s="2" t="s">
        <v>239</v>
      </c>
      <c r="MX1079" s="2" t="s">
        <v>237</v>
      </c>
      <c r="MY1079" s="2" t="s">
        <v>1105</v>
      </c>
      <c r="MZ1079" s="2" t="s">
        <v>1501</v>
      </c>
      <c r="NA1079" s="2" t="s">
        <v>238</v>
      </c>
      <c r="NB1079" s="2" t="s">
        <v>226</v>
      </c>
      <c r="NC1079" s="4"/>
      <c r="ND1079" s="8"/>
      <c r="NE1079" s="4">
        <v>2</v>
      </c>
      <c r="NF1079" s="8">
        <v>79.74</v>
      </c>
      <c r="NG1079" s="7">
        <v>-1</v>
      </c>
      <c r="NH1079" s="7">
        <v>-1</v>
      </c>
      <c r="NI1079" s="2" t="s">
        <v>239</v>
      </c>
      <c r="NJ1079" s="2" t="s">
        <v>237</v>
      </c>
      <c r="NK1079" s="2" t="s">
        <v>1375</v>
      </c>
      <c r="NL1079" s="2" t="s">
        <v>1358</v>
      </c>
      <c r="NM1079" s="2" t="s">
        <v>238</v>
      </c>
      <c r="NN1079" s="2" t="s">
        <v>226</v>
      </c>
      <c r="NO1079" s="4"/>
      <c r="NP1079" s="8"/>
      <c r="NQ1079" s="4">
        <v>4</v>
      </c>
      <c r="NR1079" s="8">
        <v>161.28</v>
      </c>
      <c r="NS1079" s="7">
        <v>-1</v>
      </c>
      <c r="NT1079" s="7">
        <v>-1</v>
      </c>
      <c r="NU1079" s="2" t="s">
        <v>239</v>
      </c>
      <c r="NV1079" s="2" t="s">
        <v>237</v>
      </c>
      <c r="NW1079" s="2" t="s">
        <v>1018</v>
      </c>
      <c r="NX1079" s="2" t="s">
        <v>5047</v>
      </c>
      <c r="NY1079" s="2" t="s">
        <v>238</v>
      </c>
      <c r="NZ1079" s="2" t="s">
        <v>226</v>
      </c>
      <c r="OA1079" s="4"/>
      <c r="OB1079" s="8"/>
      <c r="OC1079" s="4"/>
      <c r="OD1079" s="8"/>
      <c r="OE1079" s="7"/>
      <c r="OF1079" s="7"/>
      <c r="OG1079" s="2" t="s">
        <v>239</v>
      </c>
      <c r="OH1079" s="2" t="s">
        <v>237</v>
      </c>
      <c r="OI1079" s="2" t="s">
        <v>813</v>
      </c>
      <c r="OJ1079" s="2" t="s">
        <v>682</v>
      </c>
      <c r="OK1079" s="2" t="s">
        <v>238</v>
      </c>
      <c r="OL1079" s="2" t="s">
        <v>226</v>
      </c>
      <c r="OM1079" s="4"/>
      <c r="ON1079" s="8"/>
      <c r="OO1079" s="4"/>
      <c r="OP1079" s="8"/>
      <c r="OQ1079" s="7"/>
      <c r="OR1079" s="7"/>
      <c r="OS1079" s="2" t="s">
        <v>252</v>
      </c>
      <c r="OT1079" s="2" t="s">
        <v>237</v>
      </c>
      <c r="OU1079" s="2" t="s">
        <v>226</v>
      </c>
      <c r="OV1079" s="2" t="s">
        <v>226</v>
      </c>
      <c r="OW1079" s="2" t="s">
        <v>238</v>
      </c>
      <c r="OX1079" s="2" t="s">
        <v>226</v>
      </c>
      <c r="OY1079" s="4"/>
      <c r="OZ1079" s="8"/>
      <c r="PA1079" s="4"/>
      <c r="PB1079" s="8"/>
      <c r="PC1079" s="7"/>
      <c r="PD1079" s="7"/>
      <c r="PE1079" s="2" t="s">
        <v>252</v>
      </c>
      <c r="PF1079" s="2" t="s">
        <v>237</v>
      </c>
      <c r="PG1079" s="2" t="s">
        <v>226</v>
      </c>
      <c r="PH1079" s="2" t="s">
        <v>226</v>
      </c>
      <c r="PI1079" s="2" t="s">
        <v>238</v>
      </c>
      <c r="PJ1079" s="2" t="s">
        <v>226</v>
      </c>
      <c r="PK1079" s="4"/>
      <c r="PL1079" s="8"/>
      <c r="PM1079" s="4"/>
      <c r="PN1079" s="8"/>
      <c r="PO1079" s="7"/>
      <c r="PP1079" s="7"/>
      <c r="PQ1079" s="2" t="s">
        <v>226</v>
      </c>
      <c r="PR1079" s="2" t="s">
        <v>226</v>
      </c>
      <c r="PS1079" s="2" t="s">
        <v>226</v>
      </c>
      <c r="PT1079" s="2" t="s">
        <v>226</v>
      </c>
      <c r="PU1079" s="2" t="s">
        <v>226</v>
      </c>
      <c r="PV1079" s="2" t="s">
        <v>226</v>
      </c>
      <c r="PW1079" s="4"/>
      <c r="PX1079" s="8"/>
      <c r="PY1079" s="4"/>
      <c r="PZ1079" s="8"/>
      <c r="QA1079" s="7"/>
      <c r="QB1079" s="7"/>
      <c r="QC1079" s="2" t="s">
        <v>226</v>
      </c>
      <c r="QD1079" s="2" t="s">
        <v>226</v>
      </c>
      <c r="QE1079" s="2" t="s">
        <v>226</v>
      </c>
      <c r="QF1079" s="2" t="s">
        <v>226</v>
      </c>
      <c r="QG1079" s="2" t="s">
        <v>226</v>
      </c>
      <c r="QH1079" s="2" t="s">
        <v>226</v>
      </c>
      <c r="QI1079" s="4"/>
      <c r="QJ1079" s="8"/>
      <c r="QK1079" s="4"/>
      <c r="QL1079" s="8"/>
      <c r="QM1079" s="7"/>
      <c r="QN1079" s="7"/>
      <c r="QO1079" s="2" t="s">
        <v>239</v>
      </c>
      <c r="QP1079" s="2" t="s">
        <v>237</v>
      </c>
      <c r="QQ1079" s="2" t="s">
        <v>1068</v>
      </c>
      <c r="QR1079" s="2" t="s">
        <v>2344</v>
      </c>
      <c r="QS1079" s="2" t="s">
        <v>238</v>
      </c>
      <c r="QT1079" s="2" t="s">
        <v>226</v>
      </c>
      <c r="QU1079" s="4"/>
      <c r="QV1079" s="8"/>
      <c r="QW1079" s="4"/>
      <c r="QX1079" s="8"/>
      <c r="QY1079" s="7"/>
      <c r="QZ1079" s="7"/>
      <c r="RA1079" s="2" t="s">
        <v>266</v>
      </c>
      <c r="RB1079" s="2" t="s">
        <v>237</v>
      </c>
      <c r="RC1079" s="2" t="s">
        <v>226</v>
      </c>
      <c r="RD1079" s="2" t="s">
        <v>226</v>
      </c>
      <c r="RE1079" s="2" t="s">
        <v>238</v>
      </c>
      <c r="RF1079" s="2" t="s">
        <v>226</v>
      </c>
      <c r="RG1079" s="4"/>
      <c r="RH1079" s="8"/>
      <c r="RI1079" s="4"/>
      <c r="RJ1079" s="8"/>
      <c r="RK1079" s="7"/>
      <c r="RL1079" s="7"/>
      <c r="RM1079" s="2" t="s">
        <v>226</v>
      </c>
      <c r="RN1079" s="2" t="s">
        <v>226</v>
      </c>
      <c r="RO1079" s="2" t="s">
        <v>226</v>
      </c>
      <c r="RP1079" s="2" t="s">
        <v>226</v>
      </c>
      <c r="RQ1079" s="2" t="s">
        <v>226</v>
      </c>
      <c r="RR1079" s="2" t="s">
        <v>226</v>
      </c>
      <c r="RS1079" s="4"/>
      <c r="RT1079" s="8"/>
      <c r="RU1079" s="4"/>
      <c r="RV1079" s="8"/>
      <c r="RW1079" s="7"/>
      <c r="RX1079" s="7"/>
      <c r="RY1079" s="2" t="s">
        <v>239</v>
      </c>
      <c r="RZ1079" s="2" t="s">
        <v>237</v>
      </c>
      <c r="SA1079" s="2" t="s">
        <v>621</v>
      </c>
      <c r="SB1079" s="2" t="s">
        <v>1099</v>
      </c>
      <c r="SC1079" s="2" t="s">
        <v>238</v>
      </c>
      <c r="SD1079" s="2" t="s">
        <v>226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  <c r="VK1079" s="4"/>
      <c r="VL1079" s="4"/>
      <c r="VM1079" s="4"/>
      <c r="VN1079" s="4"/>
      <c r="VO1079" s="4"/>
      <c r="VP1079" s="4"/>
      <c r="VQ1079" s="4"/>
    </row>
    <row r="1080">
      <c r="A1080" s="2" t="s">
        <v>6027</v>
      </c>
      <c r="B1080" s="2" t="s">
        <v>577</v>
      </c>
      <c r="C1080" s="2" t="s">
        <v>5819</v>
      </c>
      <c r="D1080" s="2" t="s">
        <v>3985</v>
      </c>
      <c r="E1080" s="2" t="s">
        <v>3986</v>
      </c>
      <c r="F1080" s="2" t="s">
        <v>6021</v>
      </c>
      <c r="G1080" s="2" t="s">
        <v>6022</v>
      </c>
      <c r="H1080" s="2" t="s">
        <v>6023</v>
      </c>
      <c r="I1080" s="2" t="s">
        <v>6024</v>
      </c>
      <c r="J1080" s="2" t="s">
        <v>221</v>
      </c>
      <c r="K1080" s="2" t="s">
        <v>2130</v>
      </c>
      <c r="L1080" s="3">
        <v>49</v>
      </c>
      <c r="M1080" s="3">
        <v>51.45</v>
      </c>
      <c r="N1080" s="3">
        <v>99.99</v>
      </c>
      <c r="O1080" s="2" t="s">
        <v>302</v>
      </c>
      <c r="P1080" s="2" t="s">
        <v>284</v>
      </c>
      <c r="Q1080" s="2" t="s">
        <v>225</v>
      </c>
      <c r="R1080" s="2" t="s">
        <v>226</v>
      </c>
      <c r="S1080" s="2" t="s">
        <v>6025</v>
      </c>
      <c r="T1080" s="2" t="s">
        <v>969</v>
      </c>
      <c r="U1080" s="2" t="s">
        <v>371</v>
      </c>
      <c r="V1080" s="2" t="s">
        <v>2079</v>
      </c>
      <c r="W1080" s="2" t="s">
        <v>231</v>
      </c>
      <c r="X1080" s="2" t="s">
        <v>226</v>
      </c>
      <c r="Y1080" s="2" t="s">
        <v>1353</v>
      </c>
      <c r="Z1080" s="4"/>
      <c r="AA1080" s="4">
        <f>=ROUNDDOWN({0},0)</f>
      </c>
      <c r="AB1080" s="5">
        <v>7</v>
      </c>
      <c r="AC1080" s="2" t="s">
        <v>226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226</v>
      </c>
      <c r="AM1080" s="4"/>
      <c r="AN1080" s="4"/>
      <c r="AO1080" s="7">
        <v>0</v>
      </c>
      <c r="AP1080" s="4"/>
      <c r="AQ1080" s="8"/>
      <c r="AR1080" s="4">
        <v>74</v>
      </c>
      <c r="AS1080" s="8">
        <v>3763.88</v>
      </c>
      <c r="AT1080" s="7">
        <v>-1</v>
      </c>
      <c r="AU1080" s="7">
        <v>-1</v>
      </c>
      <c r="AV1080" s="4" t="s">
        <v>226</v>
      </c>
      <c r="AW1080" s="8" t="s">
        <v>226</v>
      </c>
      <c r="AX1080" s="4" t="s">
        <v>226</v>
      </c>
      <c r="AY1080" s="8" t="s">
        <v>226</v>
      </c>
      <c r="AZ1080" s="7" t="s">
        <v>226</v>
      </c>
      <c r="BA1080" s="7" t="s">
        <v>226</v>
      </c>
      <c r="BB1080" s="7"/>
      <c r="BC1080" s="4" t="s">
        <v>226</v>
      </c>
      <c r="BD1080" s="8" t="s">
        <v>226</v>
      </c>
      <c r="BE1080" s="4" t="s">
        <v>226</v>
      </c>
      <c r="BF1080" s="8" t="s">
        <v>226</v>
      </c>
      <c r="BG1080" s="7" t="s">
        <v>226</v>
      </c>
      <c r="BH1080" s="7" t="s">
        <v>226</v>
      </c>
      <c r="BI1080" s="7"/>
      <c r="BJ1080" s="4"/>
      <c r="BK1080" s="8"/>
      <c r="BL1080" s="2" t="s">
        <v>6028</v>
      </c>
      <c r="BM1080" s="7"/>
      <c r="BN1080" s="7"/>
      <c r="BO1080" s="4"/>
      <c r="BP1080" s="8"/>
      <c r="BQ1080" s="4">
        <v>17</v>
      </c>
      <c r="BR1080" s="8">
        <v>913.75</v>
      </c>
      <c r="BS1080" s="7">
        <v>-1</v>
      </c>
      <c r="BT1080" s="7">
        <v>-1</v>
      </c>
      <c r="BU1080" s="2" t="s">
        <v>239</v>
      </c>
      <c r="BV1080" s="2" t="s">
        <v>237</v>
      </c>
      <c r="BW1080" s="2" t="s">
        <v>226</v>
      </c>
      <c r="BX1080" s="2" t="s">
        <v>2677</v>
      </c>
      <c r="BY1080" s="2" t="s">
        <v>238</v>
      </c>
      <c r="BZ1080" s="2" t="s">
        <v>226</v>
      </c>
      <c r="CA1080" s="4"/>
      <c r="CB1080" s="8"/>
      <c r="CC1080" s="4"/>
      <c r="CD1080" s="8"/>
      <c r="CE1080" s="7"/>
      <c r="CF1080" s="7"/>
      <c r="CG1080" s="2" t="s">
        <v>239</v>
      </c>
      <c r="CH1080" s="2" t="s">
        <v>237</v>
      </c>
      <c r="CI1080" s="2" t="s">
        <v>1357</v>
      </c>
      <c r="CJ1080" s="2" t="s">
        <v>1679</v>
      </c>
      <c r="CK1080" s="2" t="s">
        <v>238</v>
      </c>
      <c r="CL1080" s="2" t="s">
        <v>226</v>
      </c>
      <c r="CM1080" s="4"/>
      <c r="CN1080" s="8"/>
      <c r="CO1080" s="4">
        <v>7</v>
      </c>
      <c r="CP1080" s="8">
        <v>362.18</v>
      </c>
      <c r="CQ1080" s="7">
        <v>-1</v>
      </c>
      <c r="CR1080" s="7">
        <v>-1</v>
      </c>
      <c r="CS1080" s="2" t="s">
        <v>239</v>
      </c>
      <c r="CT1080" s="2" t="s">
        <v>237</v>
      </c>
      <c r="CU1080" s="2" t="s">
        <v>1357</v>
      </c>
      <c r="CV1080" s="2" t="s">
        <v>4773</v>
      </c>
      <c r="CW1080" s="2" t="s">
        <v>238</v>
      </c>
      <c r="CX1080" s="2" t="s">
        <v>226</v>
      </c>
      <c r="CY1080" s="4"/>
      <c r="CZ1080" s="8"/>
      <c r="DA1080" s="4">
        <v>5</v>
      </c>
      <c r="DB1080" s="8">
        <v>264.95</v>
      </c>
      <c r="DC1080" s="7">
        <v>-1</v>
      </c>
      <c r="DD1080" s="7">
        <v>-1</v>
      </c>
      <c r="DE1080" s="2" t="s">
        <v>239</v>
      </c>
      <c r="DF1080" s="2" t="s">
        <v>237</v>
      </c>
      <c r="DG1080" s="2" t="s">
        <v>1096</v>
      </c>
      <c r="DH1080" s="2" t="s">
        <v>5936</v>
      </c>
      <c r="DI1080" s="2" t="s">
        <v>291</v>
      </c>
      <c r="DJ1080" s="2" t="s">
        <v>226</v>
      </c>
      <c r="DK1080" s="4"/>
      <c r="DL1080" s="8"/>
      <c r="DM1080" s="4">
        <v>2</v>
      </c>
      <c r="DN1080" s="8">
        <v>97.42</v>
      </c>
      <c r="DO1080" s="7">
        <v>-1</v>
      </c>
      <c r="DP1080" s="7">
        <v>-1</v>
      </c>
      <c r="DQ1080" s="2" t="s">
        <v>239</v>
      </c>
      <c r="DR1080" s="2" t="s">
        <v>237</v>
      </c>
      <c r="DS1080" s="2" t="s">
        <v>1357</v>
      </c>
      <c r="DT1080" s="2" t="s">
        <v>1358</v>
      </c>
      <c r="DU1080" s="2" t="s">
        <v>291</v>
      </c>
      <c r="DV1080" s="2" t="s">
        <v>226</v>
      </c>
      <c r="DW1080" s="4"/>
      <c r="DX1080" s="8"/>
      <c r="DY1080" s="4">
        <v>21</v>
      </c>
      <c r="DZ1080" s="8">
        <v>1056.72</v>
      </c>
      <c r="EA1080" s="7">
        <v>-1</v>
      </c>
      <c r="EB1080" s="7">
        <v>-1</v>
      </c>
      <c r="EC1080" s="2" t="s">
        <v>239</v>
      </c>
      <c r="ED1080" s="2" t="s">
        <v>237</v>
      </c>
      <c r="EE1080" s="2" t="s">
        <v>1357</v>
      </c>
      <c r="EF1080" s="2" t="s">
        <v>2741</v>
      </c>
      <c r="EG1080" s="2" t="s">
        <v>238</v>
      </c>
      <c r="EH1080" s="2" t="s">
        <v>226</v>
      </c>
      <c r="EI1080" s="4"/>
      <c r="EJ1080" s="8"/>
      <c r="EK1080" s="4">
        <v>7</v>
      </c>
      <c r="EL1080" s="8">
        <v>341.81</v>
      </c>
      <c r="EM1080" s="7">
        <v>-1</v>
      </c>
      <c r="EN1080" s="7">
        <v>-1</v>
      </c>
      <c r="EO1080" s="2" t="s">
        <v>239</v>
      </c>
      <c r="EP1080" s="2" t="s">
        <v>237</v>
      </c>
      <c r="EQ1080" s="2" t="s">
        <v>1357</v>
      </c>
      <c r="ER1080" s="2" t="s">
        <v>5040</v>
      </c>
      <c r="ES1080" s="2" t="s">
        <v>238</v>
      </c>
      <c r="ET1080" s="2" t="s">
        <v>226</v>
      </c>
      <c r="EU1080" s="4"/>
      <c r="EV1080" s="8"/>
      <c r="EW1080" s="4">
        <v>10</v>
      </c>
      <c r="EX1080" s="8">
        <v>473.28</v>
      </c>
      <c r="EY1080" s="7">
        <v>-1</v>
      </c>
      <c r="EZ1080" s="7">
        <v>-1</v>
      </c>
      <c r="FA1080" s="2" t="s">
        <v>239</v>
      </c>
      <c r="FB1080" s="2" t="s">
        <v>237</v>
      </c>
      <c r="FC1080" s="2" t="s">
        <v>1357</v>
      </c>
      <c r="FD1080" s="2" t="s">
        <v>1499</v>
      </c>
      <c r="FE1080" s="2" t="s">
        <v>238</v>
      </c>
      <c r="FF1080" s="2" t="s">
        <v>226</v>
      </c>
      <c r="FG1080" s="4"/>
      <c r="FH1080" s="8"/>
      <c r="FI1080" s="4"/>
      <c r="FJ1080" s="8"/>
      <c r="FK1080" s="7"/>
      <c r="FL1080" s="7"/>
      <c r="FM1080" s="2" t="s">
        <v>239</v>
      </c>
      <c r="FN1080" s="2" t="s">
        <v>237</v>
      </c>
      <c r="FO1080" s="2" t="s">
        <v>1357</v>
      </c>
      <c r="FP1080" s="2" t="s">
        <v>5998</v>
      </c>
      <c r="FQ1080" s="2" t="s">
        <v>238</v>
      </c>
      <c r="FR1080" s="2" t="s">
        <v>226</v>
      </c>
      <c r="FS1080" s="4"/>
      <c r="FT1080" s="8"/>
      <c r="FU1080" s="4"/>
      <c r="FV1080" s="8"/>
      <c r="FW1080" s="7"/>
      <c r="FX1080" s="7"/>
      <c r="FY1080" s="2" t="s">
        <v>226</v>
      </c>
      <c r="FZ1080" s="2" t="s">
        <v>226</v>
      </c>
      <c r="GA1080" s="2" t="s">
        <v>226</v>
      </c>
      <c r="GB1080" s="2" t="s">
        <v>226</v>
      </c>
      <c r="GC1080" s="2" t="s">
        <v>226</v>
      </c>
      <c r="GD1080" s="2" t="s">
        <v>226</v>
      </c>
      <c r="GE1080" s="4"/>
      <c r="GF1080" s="8"/>
      <c r="GG1080" s="4"/>
      <c r="GH1080" s="8"/>
      <c r="GI1080" s="7"/>
      <c r="GJ1080" s="7"/>
      <c r="GK1080" s="2" t="s">
        <v>1002</v>
      </c>
      <c r="GL1080" s="2" t="s">
        <v>237</v>
      </c>
      <c r="GM1080" s="2" t="s">
        <v>2252</v>
      </c>
      <c r="GN1080" s="2" t="s">
        <v>3799</v>
      </c>
      <c r="GO1080" s="2" t="s">
        <v>238</v>
      </c>
      <c r="GP1080" s="2" t="s">
        <v>226</v>
      </c>
      <c r="GQ1080" s="4"/>
      <c r="GR1080" s="8"/>
      <c r="GS1080" s="4">
        <v>2</v>
      </c>
      <c r="GT1080" s="8">
        <v>108.04</v>
      </c>
      <c r="GU1080" s="7">
        <v>-1</v>
      </c>
      <c r="GV1080" s="7">
        <v>-1</v>
      </c>
      <c r="GW1080" s="2" t="s">
        <v>239</v>
      </c>
      <c r="GX1080" s="2" t="s">
        <v>237</v>
      </c>
      <c r="GY1080" s="2" t="s">
        <v>1942</v>
      </c>
      <c r="GZ1080" s="2" t="s">
        <v>855</v>
      </c>
      <c r="HA1080" s="2" t="s">
        <v>238</v>
      </c>
      <c r="HB1080" s="2" t="s">
        <v>226</v>
      </c>
      <c r="HC1080" s="4"/>
      <c r="HD1080" s="8"/>
      <c r="HE1080" s="4">
        <v>1</v>
      </c>
      <c r="HF1080" s="8">
        <v>43.21</v>
      </c>
      <c r="HG1080" s="7">
        <v>-1</v>
      </c>
      <c r="HH1080" s="7">
        <v>-1</v>
      </c>
      <c r="HI1080" s="2" t="s">
        <v>239</v>
      </c>
      <c r="HJ1080" s="2" t="s">
        <v>237</v>
      </c>
      <c r="HK1080" s="2" t="s">
        <v>416</v>
      </c>
      <c r="HL1080" s="2" t="s">
        <v>865</v>
      </c>
      <c r="HM1080" s="2" t="s">
        <v>238</v>
      </c>
      <c r="HN1080" s="2" t="s">
        <v>226</v>
      </c>
      <c r="HO1080" s="4"/>
      <c r="HP1080" s="8"/>
      <c r="HQ1080" s="4"/>
      <c r="HR1080" s="8"/>
      <c r="HS1080" s="7"/>
      <c r="HT1080" s="7"/>
      <c r="HU1080" s="2" t="s">
        <v>239</v>
      </c>
      <c r="HV1080" s="2" t="s">
        <v>237</v>
      </c>
      <c r="HW1080" s="2" t="s">
        <v>1357</v>
      </c>
      <c r="HX1080" s="2" t="s">
        <v>3367</v>
      </c>
      <c r="HY1080" s="2" t="s">
        <v>238</v>
      </c>
      <c r="HZ1080" s="2" t="s">
        <v>226</v>
      </c>
      <c r="IA1080" s="4"/>
      <c r="IB1080" s="8"/>
      <c r="IC1080" s="4"/>
      <c r="ID1080" s="8"/>
      <c r="IE1080" s="7"/>
      <c r="IF1080" s="7"/>
      <c r="IG1080" s="2" t="s">
        <v>239</v>
      </c>
      <c r="IH1080" s="2" t="s">
        <v>237</v>
      </c>
      <c r="II1080" s="2" t="s">
        <v>998</v>
      </c>
      <c r="IJ1080" s="2" t="s">
        <v>2278</v>
      </c>
      <c r="IK1080" s="2" t="s">
        <v>238</v>
      </c>
      <c r="IL1080" s="2" t="s">
        <v>226</v>
      </c>
      <c r="IM1080" s="4"/>
      <c r="IN1080" s="8"/>
      <c r="IO1080" s="4"/>
      <c r="IP1080" s="8"/>
      <c r="IQ1080" s="7"/>
      <c r="IR1080" s="7"/>
      <c r="IS1080" s="2" t="s">
        <v>226</v>
      </c>
      <c r="IT1080" s="2" t="s">
        <v>226</v>
      </c>
      <c r="IU1080" s="2" t="s">
        <v>226</v>
      </c>
      <c r="IV1080" s="2" t="s">
        <v>226</v>
      </c>
      <c r="IW1080" s="2" t="s">
        <v>226</v>
      </c>
      <c r="IX1080" s="2" t="s">
        <v>226</v>
      </c>
      <c r="IY1080" s="4"/>
      <c r="IZ1080" s="8"/>
      <c r="JA1080" s="4"/>
      <c r="JB1080" s="8"/>
      <c r="JC1080" s="7"/>
      <c r="JD1080" s="7"/>
      <c r="JE1080" s="2" t="s">
        <v>252</v>
      </c>
      <c r="JF1080" s="2" t="s">
        <v>237</v>
      </c>
      <c r="JG1080" s="2" t="s">
        <v>226</v>
      </c>
      <c r="JH1080" s="2" t="s">
        <v>226</v>
      </c>
      <c r="JI1080" s="2" t="s">
        <v>238</v>
      </c>
      <c r="JJ1080" s="2" t="s">
        <v>226</v>
      </c>
      <c r="JK1080" s="4"/>
      <c r="JL1080" s="8"/>
      <c r="JM1080" s="4"/>
      <c r="JN1080" s="8"/>
      <c r="JO1080" s="7"/>
      <c r="JP1080" s="7"/>
      <c r="JQ1080" s="2" t="s">
        <v>252</v>
      </c>
      <c r="JR1080" s="2" t="s">
        <v>237</v>
      </c>
      <c r="JS1080" s="2" t="s">
        <v>226</v>
      </c>
      <c r="JT1080" s="2" t="s">
        <v>226</v>
      </c>
      <c r="JU1080" s="2" t="s">
        <v>238</v>
      </c>
      <c r="JV1080" s="2" t="s">
        <v>226</v>
      </c>
      <c r="JW1080" s="4"/>
      <c r="JX1080" s="8"/>
      <c r="JY1080" s="4"/>
      <c r="JZ1080" s="8"/>
      <c r="KA1080" s="7"/>
      <c r="KB1080" s="7"/>
      <c r="KC1080" s="2" t="s">
        <v>236</v>
      </c>
      <c r="KD1080" s="2" t="s">
        <v>237</v>
      </c>
      <c r="KE1080" s="2" t="s">
        <v>1702</v>
      </c>
      <c r="KF1080" s="2" t="s">
        <v>226</v>
      </c>
      <c r="KG1080" s="2" t="s">
        <v>238</v>
      </c>
      <c r="KH1080" s="2" t="s">
        <v>226</v>
      </c>
      <c r="KI1080" s="4"/>
      <c r="KJ1080" s="8"/>
      <c r="KK1080" s="4"/>
      <c r="KL1080" s="8"/>
      <c r="KM1080" s="7"/>
      <c r="KN1080" s="7"/>
      <c r="KO1080" s="2" t="s">
        <v>337</v>
      </c>
      <c r="KP1080" s="2" t="s">
        <v>237</v>
      </c>
      <c r="KQ1080" s="2" t="s">
        <v>226</v>
      </c>
      <c r="KR1080" s="2" t="s">
        <v>226</v>
      </c>
      <c r="KS1080" s="2" t="s">
        <v>238</v>
      </c>
      <c r="KT1080" s="2" t="s">
        <v>226</v>
      </c>
      <c r="KU1080" s="4"/>
      <c r="KV1080" s="8"/>
      <c r="KW1080" s="4"/>
      <c r="KX1080" s="8"/>
      <c r="KY1080" s="7"/>
      <c r="KZ1080" s="7"/>
      <c r="LA1080" s="2" t="s">
        <v>239</v>
      </c>
      <c r="LB1080" s="2" t="s">
        <v>237</v>
      </c>
      <c r="LC1080" s="2" t="s">
        <v>1004</v>
      </c>
      <c r="LD1080" s="2" t="s">
        <v>226</v>
      </c>
      <c r="LE1080" s="2" t="s">
        <v>238</v>
      </c>
      <c r="LF1080" s="2" t="s">
        <v>226</v>
      </c>
      <c r="LG1080" s="4"/>
      <c r="LH1080" s="8"/>
      <c r="LI1080" s="4"/>
      <c r="LJ1080" s="8"/>
      <c r="LK1080" s="7"/>
      <c r="LL1080" s="7"/>
      <c r="LM1080" s="2" t="s">
        <v>239</v>
      </c>
      <c r="LN1080" s="2" t="s">
        <v>237</v>
      </c>
      <c r="LO1080" s="2" t="s">
        <v>321</v>
      </c>
      <c r="LP1080" s="2" t="s">
        <v>226</v>
      </c>
      <c r="LQ1080" s="2" t="s">
        <v>238</v>
      </c>
      <c r="LR1080" s="2" t="s">
        <v>226</v>
      </c>
      <c r="LS1080" s="4"/>
      <c r="LT1080" s="8"/>
      <c r="LU1080" s="4"/>
      <c r="LV1080" s="8"/>
      <c r="LW1080" s="7"/>
      <c r="LX1080" s="7"/>
      <c r="LY1080" s="2" t="s">
        <v>226</v>
      </c>
      <c r="LZ1080" s="2" t="s">
        <v>226</v>
      </c>
      <c r="MA1080" s="2" t="s">
        <v>226</v>
      </c>
      <c r="MB1080" s="2" t="s">
        <v>226</v>
      </c>
      <c r="MC1080" s="2" t="s">
        <v>226</v>
      </c>
      <c r="MD1080" s="2" t="s">
        <v>226</v>
      </c>
      <c r="ME1080" s="4"/>
      <c r="MF1080" s="8"/>
      <c r="MG1080" s="4"/>
      <c r="MH1080" s="8"/>
      <c r="MI1080" s="7"/>
      <c r="MJ1080" s="7"/>
      <c r="MK1080" s="2" t="s">
        <v>226</v>
      </c>
      <c r="ML1080" s="2" t="s">
        <v>226</v>
      </c>
      <c r="MM1080" s="2" t="s">
        <v>226</v>
      </c>
      <c r="MN1080" s="2" t="s">
        <v>226</v>
      </c>
      <c r="MO1080" s="2" t="s">
        <v>226</v>
      </c>
      <c r="MP1080" s="2" t="s">
        <v>226</v>
      </c>
      <c r="MQ1080" s="4"/>
      <c r="MR1080" s="8"/>
      <c r="MS1080" s="4"/>
      <c r="MT1080" s="8"/>
      <c r="MU1080" s="7"/>
      <c r="MV1080" s="7"/>
      <c r="MW1080" s="2" t="s">
        <v>239</v>
      </c>
      <c r="MX1080" s="2" t="s">
        <v>237</v>
      </c>
      <c r="MY1080" s="2" t="s">
        <v>1105</v>
      </c>
      <c r="MZ1080" s="2" t="s">
        <v>226</v>
      </c>
      <c r="NA1080" s="2" t="s">
        <v>238</v>
      </c>
      <c r="NB1080" s="2" t="s">
        <v>226</v>
      </c>
      <c r="NC1080" s="4"/>
      <c r="ND1080" s="8"/>
      <c r="NE1080" s="4">
        <v>2</v>
      </c>
      <c r="NF1080" s="8">
        <v>102.52</v>
      </c>
      <c r="NG1080" s="7">
        <v>-1</v>
      </c>
      <c r="NH1080" s="7">
        <v>-1</v>
      </c>
      <c r="NI1080" s="2" t="s">
        <v>239</v>
      </c>
      <c r="NJ1080" s="2" t="s">
        <v>237</v>
      </c>
      <c r="NK1080" s="2" t="s">
        <v>1375</v>
      </c>
      <c r="NL1080" s="2" t="s">
        <v>4880</v>
      </c>
      <c r="NM1080" s="2" t="s">
        <v>238</v>
      </c>
      <c r="NN1080" s="2" t="s">
        <v>226</v>
      </c>
      <c r="NO1080" s="4"/>
      <c r="NP1080" s="8"/>
      <c r="NQ1080" s="4"/>
      <c r="NR1080" s="8"/>
      <c r="NS1080" s="7"/>
      <c r="NT1080" s="7"/>
      <c r="NU1080" s="2" t="s">
        <v>239</v>
      </c>
      <c r="NV1080" s="2" t="s">
        <v>237</v>
      </c>
      <c r="NW1080" s="2" t="s">
        <v>1018</v>
      </c>
      <c r="NX1080" s="2" t="s">
        <v>478</v>
      </c>
      <c r="NY1080" s="2" t="s">
        <v>238</v>
      </c>
      <c r="NZ1080" s="2" t="s">
        <v>226</v>
      </c>
      <c r="OA1080" s="4"/>
      <c r="OB1080" s="8"/>
      <c r="OC1080" s="4"/>
      <c r="OD1080" s="8"/>
      <c r="OE1080" s="7"/>
      <c r="OF1080" s="7"/>
      <c r="OG1080" s="2" t="s">
        <v>239</v>
      </c>
      <c r="OH1080" s="2" t="s">
        <v>237</v>
      </c>
      <c r="OI1080" s="2" t="s">
        <v>3532</v>
      </c>
      <c r="OJ1080" s="2" t="s">
        <v>654</v>
      </c>
      <c r="OK1080" s="2" t="s">
        <v>238</v>
      </c>
      <c r="OL1080" s="2" t="s">
        <v>226</v>
      </c>
      <c r="OM1080" s="4"/>
      <c r="ON1080" s="8"/>
      <c r="OO1080" s="4"/>
      <c r="OP1080" s="8"/>
      <c r="OQ1080" s="7"/>
      <c r="OR1080" s="7"/>
      <c r="OS1080" s="2" t="s">
        <v>252</v>
      </c>
      <c r="OT1080" s="2" t="s">
        <v>237</v>
      </c>
      <c r="OU1080" s="2" t="s">
        <v>226</v>
      </c>
      <c r="OV1080" s="2" t="s">
        <v>226</v>
      </c>
      <c r="OW1080" s="2" t="s">
        <v>238</v>
      </c>
      <c r="OX1080" s="2" t="s">
        <v>226</v>
      </c>
      <c r="OY1080" s="4"/>
      <c r="OZ1080" s="8"/>
      <c r="PA1080" s="4"/>
      <c r="PB1080" s="8"/>
      <c r="PC1080" s="7"/>
      <c r="PD1080" s="7"/>
      <c r="PE1080" s="2" t="s">
        <v>252</v>
      </c>
      <c r="PF1080" s="2" t="s">
        <v>237</v>
      </c>
      <c r="PG1080" s="2" t="s">
        <v>226</v>
      </c>
      <c r="PH1080" s="2" t="s">
        <v>226</v>
      </c>
      <c r="PI1080" s="2" t="s">
        <v>238</v>
      </c>
      <c r="PJ1080" s="2" t="s">
        <v>226</v>
      </c>
      <c r="PK1080" s="4"/>
      <c r="PL1080" s="8"/>
      <c r="PM1080" s="4"/>
      <c r="PN1080" s="8"/>
      <c r="PO1080" s="7"/>
      <c r="PP1080" s="7"/>
      <c r="PQ1080" s="2" t="s">
        <v>226</v>
      </c>
      <c r="PR1080" s="2" t="s">
        <v>226</v>
      </c>
      <c r="PS1080" s="2" t="s">
        <v>226</v>
      </c>
      <c r="PT1080" s="2" t="s">
        <v>226</v>
      </c>
      <c r="PU1080" s="2" t="s">
        <v>226</v>
      </c>
      <c r="PV1080" s="2" t="s">
        <v>226</v>
      </c>
      <c r="PW1080" s="4"/>
      <c r="PX1080" s="8"/>
      <c r="PY1080" s="4"/>
      <c r="PZ1080" s="8"/>
      <c r="QA1080" s="7"/>
      <c r="QB1080" s="7"/>
      <c r="QC1080" s="2" t="s">
        <v>226</v>
      </c>
      <c r="QD1080" s="2" t="s">
        <v>226</v>
      </c>
      <c r="QE1080" s="2" t="s">
        <v>226</v>
      </c>
      <c r="QF1080" s="2" t="s">
        <v>226</v>
      </c>
      <c r="QG1080" s="2" t="s">
        <v>226</v>
      </c>
      <c r="QH1080" s="2" t="s">
        <v>226</v>
      </c>
      <c r="QI1080" s="4"/>
      <c r="QJ1080" s="8"/>
      <c r="QK1080" s="4"/>
      <c r="QL1080" s="8"/>
      <c r="QM1080" s="7"/>
      <c r="QN1080" s="7"/>
      <c r="QO1080" s="2" t="s">
        <v>239</v>
      </c>
      <c r="QP1080" s="2" t="s">
        <v>237</v>
      </c>
      <c r="QQ1080" s="2" t="s">
        <v>1068</v>
      </c>
      <c r="QR1080" s="2" t="s">
        <v>1208</v>
      </c>
      <c r="QS1080" s="2" t="s">
        <v>238</v>
      </c>
      <c r="QT1080" s="2" t="s">
        <v>226</v>
      </c>
      <c r="QU1080" s="4"/>
      <c r="QV1080" s="8"/>
      <c r="QW1080" s="4"/>
      <c r="QX1080" s="8"/>
      <c r="QY1080" s="7"/>
      <c r="QZ1080" s="7"/>
      <c r="RA1080" s="2" t="s">
        <v>266</v>
      </c>
      <c r="RB1080" s="2" t="s">
        <v>237</v>
      </c>
      <c r="RC1080" s="2" t="s">
        <v>226</v>
      </c>
      <c r="RD1080" s="2" t="s">
        <v>226</v>
      </c>
      <c r="RE1080" s="2" t="s">
        <v>238</v>
      </c>
      <c r="RF1080" s="2" t="s">
        <v>226</v>
      </c>
      <c r="RG1080" s="4"/>
      <c r="RH1080" s="8"/>
      <c r="RI1080" s="4"/>
      <c r="RJ1080" s="8"/>
      <c r="RK1080" s="7"/>
      <c r="RL1080" s="7"/>
      <c r="RM1080" s="2" t="s">
        <v>226</v>
      </c>
      <c r="RN1080" s="2" t="s">
        <v>226</v>
      </c>
      <c r="RO1080" s="2" t="s">
        <v>226</v>
      </c>
      <c r="RP1080" s="2" t="s">
        <v>226</v>
      </c>
      <c r="RQ1080" s="2" t="s">
        <v>226</v>
      </c>
      <c r="RR1080" s="2" t="s">
        <v>226</v>
      </c>
      <c r="RS1080" s="4"/>
      <c r="RT1080" s="8"/>
      <c r="RU1080" s="4"/>
      <c r="RV1080" s="8"/>
      <c r="RW1080" s="7"/>
      <c r="RX1080" s="7"/>
      <c r="RY1080" s="2" t="s">
        <v>239</v>
      </c>
      <c r="RZ1080" s="2" t="s">
        <v>237</v>
      </c>
      <c r="SA1080" s="2" t="s">
        <v>621</v>
      </c>
      <c r="SB1080" s="2" t="s">
        <v>742</v>
      </c>
      <c r="SC1080" s="2" t="s">
        <v>238</v>
      </c>
      <c r="SD1080" s="2" t="s">
        <v>226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  <c r="VK1080" s="4"/>
      <c r="VL1080" s="4"/>
      <c r="VM1080" s="4"/>
      <c r="VN1080" s="4"/>
      <c r="VO1080" s="4"/>
      <c r="VP1080" s="4"/>
      <c r="VQ1080" s="4"/>
    </row>
    <row r="1081">
      <c r="A1081" s="2" t="s">
        <v>6029</v>
      </c>
      <c r="B1081" s="2" t="s">
        <v>577</v>
      </c>
      <c r="C1081" s="2" t="s">
        <v>5819</v>
      </c>
      <c r="D1081" s="2" t="s">
        <v>3985</v>
      </c>
      <c r="E1081" s="2" t="s">
        <v>3986</v>
      </c>
      <c r="F1081" s="2" t="s">
        <v>5948</v>
      </c>
      <c r="G1081" s="2" t="s">
        <v>5949</v>
      </c>
      <c r="H1081" s="2" t="s">
        <v>5950</v>
      </c>
      <c r="I1081" s="2" t="s">
        <v>5007</v>
      </c>
      <c r="J1081" s="2" t="s">
        <v>437</v>
      </c>
      <c r="K1081" s="2" t="s">
        <v>1341</v>
      </c>
      <c r="L1081" s="3">
        <v>31.5</v>
      </c>
      <c r="M1081" s="3">
        <v>33.08</v>
      </c>
      <c r="N1081" s="3">
        <v>69.99</v>
      </c>
      <c r="O1081" s="2" t="s">
        <v>223</v>
      </c>
      <c r="P1081" s="2" t="s">
        <v>369</v>
      </c>
      <c r="Q1081" s="2" t="s">
        <v>225</v>
      </c>
      <c r="R1081" s="2" t="s">
        <v>226</v>
      </c>
      <c r="S1081" s="2" t="s">
        <v>5952</v>
      </c>
      <c r="T1081" s="2" t="s">
        <v>969</v>
      </c>
      <c r="U1081" s="2" t="s">
        <v>489</v>
      </c>
      <c r="V1081" s="2" t="s">
        <v>2079</v>
      </c>
      <c r="W1081" s="2" t="s">
        <v>231</v>
      </c>
      <c r="X1081" s="2" t="s">
        <v>226</v>
      </c>
      <c r="Y1081" s="2" t="s">
        <v>1521</v>
      </c>
      <c r="Z1081" s="4"/>
      <c r="AA1081" s="4">
        <f>=ROUNDDOWN({0},0)</f>
      </c>
      <c r="AB1081" s="5">
        <v>4</v>
      </c>
      <c r="AC1081" s="2" t="s">
        <v>226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226</v>
      </c>
      <c r="AM1081" s="4"/>
      <c r="AN1081" s="4"/>
      <c r="AO1081" s="7">
        <v>0</v>
      </c>
      <c r="AP1081" s="4"/>
      <c r="AQ1081" s="8"/>
      <c r="AR1081" s="4">
        <v>45</v>
      </c>
      <c r="AS1081" s="8">
        <v>1499.88</v>
      </c>
      <c r="AT1081" s="7">
        <v>-1</v>
      </c>
      <c r="AU1081" s="7">
        <v>-1</v>
      </c>
      <c r="AV1081" s="4" t="s">
        <v>226</v>
      </c>
      <c r="AW1081" s="8" t="s">
        <v>226</v>
      </c>
      <c r="AX1081" s="4">
        <v>78</v>
      </c>
      <c r="AY1081" s="8">
        <v>2790.78</v>
      </c>
      <c r="AZ1081" s="7" t="s">
        <v>226</v>
      </c>
      <c r="BA1081" s="7" t="s">
        <v>226</v>
      </c>
      <c r="BB1081" s="7"/>
      <c r="BC1081" s="4" t="s">
        <v>226</v>
      </c>
      <c r="BD1081" s="8" t="s">
        <v>226</v>
      </c>
      <c r="BE1081" s="4">
        <v>78</v>
      </c>
      <c r="BF1081" s="8">
        <v>2790.78</v>
      </c>
      <c r="BG1081" s="7" t="s">
        <v>226</v>
      </c>
      <c r="BH1081" s="7" t="s">
        <v>226</v>
      </c>
      <c r="BI1081" s="7"/>
      <c r="BJ1081" s="4"/>
      <c r="BK1081" s="8"/>
      <c r="BL1081" s="2" t="s">
        <v>6030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1002</v>
      </c>
      <c r="BV1081" s="2" t="s">
        <v>237</v>
      </c>
      <c r="BW1081" s="2" t="s">
        <v>226</v>
      </c>
      <c r="BX1081" s="2" t="s">
        <v>3332</v>
      </c>
      <c r="BY1081" s="2" t="s">
        <v>238</v>
      </c>
      <c r="BZ1081" s="2" t="s">
        <v>226</v>
      </c>
      <c r="CA1081" s="4"/>
      <c r="CB1081" s="8"/>
      <c r="CC1081" s="4">
        <v>8</v>
      </c>
      <c r="CD1081" s="8">
        <v>285.2</v>
      </c>
      <c r="CE1081" s="7">
        <v>-1</v>
      </c>
      <c r="CF1081" s="7">
        <v>-1</v>
      </c>
      <c r="CG1081" s="2" t="s">
        <v>239</v>
      </c>
      <c r="CH1081" s="2" t="s">
        <v>237</v>
      </c>
      <c r="CI1081" s="2" t="s">
        <v>1539</v>
      </c>
      <c r="CJ1081" s="2" t="s">
        <v>6031</v>
      </c>
      <c r="CK1081" s="2" t="s">
        <v>238</v>
      </c>
      <c r="CL1081" s="2" t="s">
        <v>226</v>
      </c>
      <c r="CM1081" s="4"/>
      <c r="CN1081" s="8"/>
      <c r="CO1081" s="4">
        <v>4</v>
      </c>
      <c r="CP1081" s="8">
        <v>138.64</v>
      </c>
      <c r="CQ1081" s="7">
        <v>-1</v>
      </c>
      <c r="CR1081" s="7">
        <v>-1</v>
      </c>
      <c r="CS1081" s="2" t="s">
        <v>239</v>
      </c>
      <c r="CT1081" s="2" t="s">
        <v>223</v>
      </c>
      <c r="CU1081" s="2" t="s">
        <v>2305</v>
      </c>
      <c r="CV1081" s="2" t="s">
        <v>1242</v>
      </c>
      <c r="CW1081" s="2" t="s">
        <v>238</v>
      </c>
      <c r="CX1081" s="2" t="s">
        <v>226</v>
      </c>
      <c r="CY1081" s="4"/>
      <c r="CZ1081" s="8"/>
      <c r="DA1081" s="4">
        <v>6</v>
      </c>
      <c r="DB1081" s="8">
        <v>201.6</v>
      </c>
      <c r="DC1081" s="7">
        <v>-1</v>
      </c>
      <c r="DD1081" s="7">
        <v>-1</v>
      </c>
      <c r="DE1081" s="2" t="s">
        <v>239</v>
      </c>
      <c r="DF1081" s="2" t="s">
        <v>223</v>
      </c>
      <c r="DG1081" s="2" t="s">
        <v>1096</v>
      </c>
      <c r="DH1081" s="2" t="s">
        <v>4375</v>
      </c>
      <c r="DI1081" s="2" t="s">
        <v>238</v>
      </c>
      <c r="DJ1081" s="2" t="s">
        <v>226</v>
      </c>
      <c r="DK1081" s="4"/>
      <c r="DL1081" s="8"/>
      <c r="DM1081" s="4">
        <v>5</v>
      </c>
      <c r="DN1081" s="8">
        <v>159.89</v>
      </c>
      <c r="DO1081" s="7">
        <v>-1</v>
      </c>
      <c r="DP1081" s="7">
        <v>-1</v>
      </c>
      <c r="DQ1081" s="2" t="s">
        <v>239</v>
      </c>
      <c r="DR1081" s="2" t="s">
        <v>223</v>
      </c>
      <c r="DS1081" s="2" t="s">
        <v>2305</v>
      </c>
      <c r="DT1081" s="2" t="s">
        <v>1225</v>
      </c>
      <c r="DU1081" s="2" t="s">
        <v>238</v>
      </c>
      <c r="DV1081" s="2" t="s">
        <v>226</v>
      </c>
      <c r="DW1081" s="4"/>
      <c r="DX1081" s="8"/>
      <c r="DY1081" s="4">
        <v>3</v>
      </c>
      <c r="DZ1081" s="8">
        <v>104.19</v>
      </c>
      <c r="EA1081" s="7">
        <v>-1</v>
      </c>
      <c r="EB1081" s="7">
        <v>-1</v>
      </c>
      <c r="EC1081" s="2" t="s">
        <v>239</v>
      </c>
      <c r="ED1081" s="2" t="s">
        <v>223</v>
      </c>
      <c r="EE1081" s="2" t="s">
        <v>1040</v>
      </c>
      <c r="EF1081" s="2" t="s">
        <v>1058</v>
      </c>
      <c r="EG1081" s="2" t="s">
        <v>238</v>
      </c>
      <c r="EH1081" s="2" t="s">
        <v>226</v>
      </c>
      <c r="EI1081" s="4"/>
      <c r="EJ1081" s="8"/>
      <c r="EK1081" s="4"/>
      <c r="EL1081" s="8"/>
      <c r="EM1081" s="7"/>
      <c r="EN1081" s="7"/>
      <c r="EO1081" s="2" t="s">
        <v>239</v>
      </c>
      <c r="EP1081" s="2" t="s">
        <v>223</v>
      </c>
      <c r="EQ1081" s="2" t="s">
        <v>4371</v>
      </c>
      <c r="ER1081" s="2" t="s">
        <v>1039</v>
      </c>
      <c r="ES1081" s="2" t="s">
        <v>238</v>
      </c>
      <c r="ET1081" s="2" t="s">
        <v>226</v>
      </c>
      <c r="EU1081" s="4"/>
      <c r="EV1081" s="8"/>
      <c r="EW1081" s="4">
        <v>11</v>
      </c>
      <c r="EX1081" s="8">
        <v>363.77</v>
      </c>
      <c r="EY1081" s="7">
        <v>-1</v>
      </c>
      <c r="EZ1081" s="7">
        <v>-1</v>
      </c>
      <c r="FA1081" s="2" t="s">
        <v>239</v>
      </c>
      <c r="FB1081" s="2" t="s">
        <v>223</v>
      </c>
      <c r="FC1081" s="2" t="s">
        <v>1004</v>
      </c>
      <c r="FD1081" s="2" t="s">
        <v>1221</v>
      </c>
      <c r="FE1081" s="2" t="s">
        <v>238</v>
      </c>
      <c r="FF1081" s="2" t="s">
        <v>226</v>
      </c>
      <c r="FG1081" s="4"/>
      <c r="FH1081" s="8"/>
      <c r="FI1081" s="4"/>
      <c r="FJ1081" s="8"/>
      <c r="FK1081" s="7"/>
      <c r="FL1081" s="7"/>
      <c r="FM1081" s="2" t="s">
        <v>239</v>
      </c>
      <c r="FN1081" s="2" t="s">
        <v>223</v>
      </c>
      <c r="FO1081" s="2" t="s">
        <v>2113</v>
      </c>
      <c r="FP1081" s="2" t="s">
        <v>2301</v>
      </c>
      <c r="FQ1081" s="2" t="s">
        <v>238</v>
      </c>
      <c r="FR1081" s="2" t="s">
        <v>226</v>
      </c>
      <c r="FS1081" s="4"/>
      <c r="FT1081" s="8"/>
      <c r="FU1081" s="4"/>
      <c r="FV1081" s="8"/>
      <c r="FW1081" s="7"/>
      <c r="FX1081" s="7"/>
      <c r="FY1081" s="2" t="s">
        <v>226</v>
      </c>
      <c r="FZ1081" s="2" t="s">
        <v>226</v>
      </c>
      <c r="GA1081" s="2" t="s">
        <v>226</v>
      </c>
      <c r="GB1081" s="2" t="s">
        <v>226</v>
      </c>
      <c r="GC1081" s="2" t="s">
        <v>226</v>
      </c>
      <c r="GD1081" s="2" t="s">
        <v>226</v>
      </c>
      <c r="GE1081" s="4"/>
      <c r="GF1081" s="8"/>
      <c r="GG1081" s="4"/>
      <c r="GH1081" s="8"/>
      <c r="GI1081" s="7"/>
      <c r="GJ1081" s="7"/>
      <c r="GK1081" s="2" t="s">
        <v>337</v>
      </c>
      <c r="GL1081" s="2" t="s">
        <v>223</v>
      </c>
      <c r="GM1081" s="2" t="s">
        <v>226</v>
      </c>
      <c r="GN1081" s="2" t="s">
        <v>226</v>
      </c>
      <c r="GO1081" s="2" t="s">
        <v>238</v>
      </c>
      <c r="GP1081" s="2" t="s">
        <v>226</v>
      </c>
      <c r="GQ1081" s="4"/>
      <c r="GR1081" s="8"/>
      <c r="GS1081" s="4">
        <v>3</v>
      </c>
      <c r="GT1081" s="8">
        <v>101.13</v>
      </c>
      <c r="GU1081" s="7">
        <v>-1</v>
      </c>
      <c r="GV1081" s="7">
        <v>-1</v>
      </c>
      <c r="GW1081" s="2" t="s">
        <v>239</v>
      </c>
      <c r="GX1081" s="2" t="s">
        <v>223</v>
      </c>
      <c r="GY1081" s="2" t="s">
        <v>1942</v>
      </c>
      <c r="GZ1081" s="2" t="s">
        <v>1943</v>
      </c>
      <c r="HA1081" s="2" t="s">
        <v>238</v>
      </c>
      <c r="HB1081" s="2" t="s">
        <v>226</v>
      </c>
      <c r="HC1081" s="4"/>
      <c r="HD1081" s="8"/>
      <c r="HE1081" s="4">
        <v>4</v>
      </c>
      <c r="HF1081" s="8">
        <v>111.12</v>
      </c>
      <c r="HG1081" s="7">
        <v>-1</v>
      </c>
      <c r="HH1081" s="7">
        <v>-1</v>
      </c>
      <c r="HI1081" s="2" t="s">
        <v>239</v>
      </c>
      <c r="HJ1081" s="2" t="s">
        <v>223</v>
      </c>
      <c r="HK1081" s="2" t="s">
        <v>3591</v>
      </c>
      <c r="HL1081" s="2" t="s">
        <v>930</v>
      </c>
      <c r="HM1081" s="2" t="s">
        <v>238</v>
      </c>
      <c r="HN1081" s="2" t="s">
        <v>226</v>
      </c>
      <c r="HO1081" s="4"/>
      <c r="HP1081" s="8"/>
      <c r="HQ1081" s="4"/>
      <c r="HR1081" s="8"/>
      <c r="HS1081" s="7"/>
      <c r="HT1081" s="7"/>
      <c r="HU1081" s="2" t="s">
        <v>1002</v>
      </c>
      <c r="HV1081" s="2" t="s">
        <v>237</v>
      </c>
      <c r="HW1081" s="2" t="s">
        <v>996</v>
      </c>
      <c r="HX1081" s="2" t="s">
        <v>1911</v>
      </c>
      <c r="HY1081" s="2" t="s">
        <v>238</v>
      </c>
      <c r="HZ1081" s="2" t="s">
        <v>291</v>
      </c>
      <c r="IA1081" s="4"/>
      <c r="IB1081" s="8"/>
      <c r="IC1081" s="4"/>
      <c r="ID1081" s="8"/>
      <c r="IE1081" s="7"/>
      <c r="IF1081" s="7"/>
      <c r="IG1081" s="2" t="s">
        <v>252</v>
      </c>
      <c r="IH1081" s="2" t="s">
        <v>223</v>
      </c>
      <c r="II1081" s="2" t="s">
        <v>226</v>
      </c>
      <c r="IJ1081" s="2" t="s">
        <v>226</v>
      </c>
      <c r="IK1081" s="2" t="s">
        <v>238</v>
      </c>
      <c r="IL1081" s="2" t="s">
        <v>226</v>
      </c>
      <c r="IM1081" s="4"/>
      <c r="IN1081" s="8"/>
      <c r="IO1081" s="4"/>
      <c r="IP1081" s="8"/>
      <c r="IQ1081" s="7"/>
      <c r="IR1081" s="7"/>
      <c r="IS1081" s="2" t="s">
        <v>226</v>
      </c>
      <c r="IT1081" s="2" t="s">
        <v>226</v>
      </c>
      <c r="IU1081" s="2" t="s">
        <v>226</v>
      </c>
      <c r="IV1081" s="2" t="s">
        <v>226</v>
      </c>
      <c r="IW1081" s="2" t="s">
        <v>226</v>
      </c>
      <c r="IX1081" s="2" t="s">
        <v>226</v>
      </c>
      <c r="IY1081" s="4"/>
      <c r="IZ1081" s="8"/>
      <c r="JA1081" s="4"/>
      <c r="JB1081" s="8"/>
      <c r="JC1081" s="7"/>
      <c r="JD1081" s="7"/>
      <c r="JE1081" s="2" t="s">
        <v>252</v>
      </c>
      <c r="JF1081" s="2" t="s">
        <v>223</v>
      </c>
      <c r="JG1081" s="2" t="s">
        <v>226</v>
      </c>
      <c r="JH1081" s="2" t="s">
        <v>226</v>
      </c>
      <c r="JI1081" s="2" t="s">
        <v>238</v>
      </c>
      <c r="JJ1081" s="2" t="s">
        <v>226</v>
      </c>
      <c r="JK1081" s="4"/>
      <c r="JL1081" s="8"/>
      <c r="JM1081" s="4"/>
      <c r="JN1081" s="8"/>
      <c r="JO1081" s="7"/>
      <c r="JP1081" s="7"/>
      <c r="JQ1081" s="2" t="s">
        <v>252</v>
      </c>
      <c r="JR1081" s="2" t="s">
        <v>223</v>
      </c>
      <c r="JS1081" s="2" t="s">
        <v>226</v>
      </c>
      <c r="JT1081" s="2" t="s">
        <v>226</v>
      </c>
      <c r="JU1081" s="2" t="s">
        <v>238</v>
      </c>
      <c r="JV1081" s="2" t="s">
        <v>226</v>
      </c>
      <c r="JW1081" s="4"/>
      <c r="JX1081" s="8"/>
      <c r="JY1081" s="4"/>
      <c r="JZ1081" s="8"/>
      <c r="KA1081" s="7"/>
      <c r="KB1081" s="7"/>
      <c r="KC1081" s="2" t="s">
        <v>236</v>
      </c>
      <c r="KD1081" s="2" t="s">
        <v>223</v>
      </c>
      <c r="KE1081" s="2" t="s">
        <v>226</v>
      </c>
      <c r="KF1081" s="2" t="s">
        <v>226</v>
      </c>
      <c r="KG1081" s="2" t="s">
        <v>238</v>
      </c>
      <c r="KH1081" s="2" t="s">
        <v>226</v>
      </c>
      <c r="KI1081" s="4"/>
      <c r="KJ1081" s="8"/>
      <c r="KK1081" s="4"/>
      <c r="KL1081" s="8"/>
      <c r="KM1081" s="7"/>
      <c r="KN1081" s="7"/>
      <c r="KO1081" s="2" t="s">
        <v>236</v>
      </c>
      <c r="KP1081" s="2" t="s">
        <v>223</v>
      </c>
      <c r="KQ1081" s="2" t="s">
        <v>226</v>
      </c>
      <c r="KR1081" s="2" t="s">
        <v>226</v>
      </c>
      <c r="KS1081" s="2" t="s">
        <v>238</v>
      </c>
      <c r="KT1081" s="2" t="s">
        <v>226</v>
      </c>
      <c r="KU1081" s="4"/>
      <c r="KV1081" s="8"/>
      <c r="KW1081" s="4"/>
      <c r="KX1081" s="8"/>
      <c r="KY1081" s="7"/>
      <c r="KZ1081" s="7"/>
      <c r="LA1081" s="2" t="s">
        <v>239</v>
      </c>
      <c r="LB1081" s="2" t="s">
        <v>223</v>
      </c>
      <c r="LC1081" s="2" t="s">
        <v>1222</v>
      </c>
      <c r="LD1081" s="2" t="s">
        <v>626</v>
      </c>
      <c r="LE1081" s="2" t="s">
        <v>238</v>
      </c>
      <c r="LF1081" s="2" t="s">
        <v>226</v>
      </c>
      <c r="LG1081" s="4"/>
      <c r="LH1081" s="8"/>
      <c r="LI1081" s="4"/>
      <c r="LJ1081" s="8"/>
      <c r="LK1081" s="7"/>
      <c r="LL1081" s="7"/>
      <c r="LM1081" s="2" t="s">
        <v>239</v>
      </c>
      <c r="LN1081" s="2" t="s">
        <v>223</v>
      </c>
      <c r="LO1081" s="2" t="s">
        <v>321</v>
      </c>
      <c r="LP1081" s="2" t="s">
        <v>226</v>
      </c>
      <c r="LQ1081" s="2" t="s">
        <v>238</v>
      </c>
      <c r="LR1081" s="2" t="s">
        <v>226</v>
      </c>
      <c r="LS1081" s="4"/>
      <c r="LT1081" s="8"/>
      <c r="LU1081" s="4"/>
      <c r="LV1081" s="8"/>
      <c r="LW1081" s="7"/>
      <c r="LX1081" s="7"/>
      <c r="LY1081" s="2" t="s">
        <v>226</v>
      </c>
      <c r="LZ1081" s="2" t="s">
        <v>226</v>
      </c>
      <c r="MA1081" s="2" t="s">
        <v>226</v>
      </c>
      <c r="MB1081" s="2" t="s">
        <v>226</v>
      </c>
      <c r="MC1081" s="2" t="s">
        <v>226</v>
      </c>
      <c r="MD1081" s="2" t="s">
        <v>226</v>
      </c>
      <c r="ME1081" s="4"/>
      <c r="MF1081" s="8"/>
      <c r="MG1081" s="4"/>
      <c r="MH1081" s="8"/>
      <c r="MI1081" s="7"/>
      <c r="MJ1081" s="7"/>
      <c r="MK1081" s="2" t="s">
        <v>226</v>
      </c>
      <c r="ML1081" s="2" t="s">
        <v>226</v>
      </c>
      <c r="MM1081" s="2" t="s">
        <v>226</v>
      </c>
      <c r="MN1081" s="2" t="s">
        <v>226</v>
      </c>
      <c r="MO1081" s="2" t="s">
        <v>226</v>
      </c>
      <c r="MP1081" s="2" t="s">
        <v>226</v>
      </c>
      <c r="MQ1081" s="4"/>
      <c r="MR1081" s="8"/>
      <c r="MS1081" s="4"/>
      <c r="MT1081" s="8"/>
      <c r="MU1081" s="7"/>
      <c r="MV1081" s="7"/>
      <c r="MW1081" s="2" t="s">
        <v>239</v>
      </c>
      <c r="MX1081" s="2" t="s">
        <v>223</v>
      </c>
      <c r="MY1081" s="2" t="s">
        <v>321</v>
      </c>
      <c r="MZ1081" s="2" t="s">
        <v>226</v>
      </c>
      <c r="NA1081" s="2" t="s">
        <v>238</v>
      </c>
      <c r="NB1081" s="2" t="s">
        <v>226</v>
      </c>
      <c r="NC1081" s="4"/>
      <c r="ND1081" s="8"/>
      <c r="NE1081" s="4">
        <v>1</v>
      </c>
      <c r="NF1081" s="8">
        <v>34.34</v>
      </c>
      <c r="NG1081" s="7">
        <v>-1</v>
      </c>
      <c r="NH1081" s="7">
        <v>-1</v>
      </c>
      <c r="NI1081" s="2" t="s">
        <v>239</v>
      </c>
      <c r="NJ1081" s="2" t="s">
        <v>261</v>
      </c>
      <c r="NK1081" s="2" t="s">
        <v>2561</v>
      </c>
      <c r="NL1081" s="2" t="s">
        <v>6032</v>
      </c>
      <c r="NM1081" s="2" t="s">
        <v>238</v>
      </c>
      <c r="NN1081" s="2" t="s">
        <v>226</v>
      </c>
      <c r="NO1081" s="4"/>
      <c r="NP1081" s="8"/>
      <c r="NQ1081" s="4"/>
      <c r="NR1081" s="8"/>
      <c r="NS1081" s="7"/>
      <c r="NT1081" s="7"/>
      <c r="NU1081" s="2" t="s">
        <v>239</v>
      </c>
      <c r="NV1081" s="2" t="s">
        <v>237</v>
      </c>
      <c r="NW1081" s="2" t="s">
        <v>1420</v>
      </c>
      <c r="NX1081" s="2" t="s">
        <v>1947</v>
      </c>
      <c r="NY1081" s="2" t="s">
        <v>238</v>
      </c>
      <c r="NZ1081" s="2" t="s">
        <v>226</v>
      </c>
      <c r="OA1081" s="4"/>
      <c r="OB1081" s="8"/>
      <c r="OC1081" s="4"/>
      <c r="OD1081" s="8"/>
      <c r="OE1081" s="7"/>
      <c r="OF1081" s="7"/>
      <c r="OG1081" s="2" t="s">
        <v>239</v>
      </c>
      <c r="OH1081" s="2" t="s">
        <v>237</v>
      </c>
      <c r="OI1081" s="2" t="s">
        <v>671</v>
      </c>
      <c r="OJ1081" s="2" t="s">
        <v>226</v>
      </c>
      <c r="OK1081" s="2" t="s">
        <v>238</v>
      </c>
      <c r="OL1081" s="2" t="s">
        <v>226</v>
      </c>
      <c r="OM1081" s="4"/>
      <c r="ON1081" s="8"/>
      <c r="OO1081" s="4"/>
      <c r="OP1081" s="8"/>
      <c r="OQ1081" s="7"/>
      <c r="OR1081" s="7"/>
      <c r="OS1081" s="2" t="s">
        <v>252</v>
      </c>
      <c r="OT1081" s="2" t="s">
        <v>223</v>
      </c>
      <c r="OU1081" s="2" t="s">
        <v>226</v>
      </c>
      <c r="OV1081" s="2" t="s">
        <v>226</v>
      </c>
      <c r="OW1081" s="2" t="s">
        <v>238</v>
      </c>
      <c r="OX1081" s="2" t="s">
        <v>226</v>
      </c>
      <c r="OY1081" s="4"/>
      <c r="OZ1081" s="8"/>
      <c r="PA1081" s="4"/>
      <c r="PB1081" s="8"/>
      <c r="PC1081" s="7"/>
      <c r="PD1081" s="7"/>
      <c r="PE1081" s="2" t="s">
        <v>236</v>
      </c>
      <c r="PF1081" s="2" t="s">
        <v>223</v>
      </c>
      <c r="PG1081" s="2" t="s">
        <v>226</v>
      </c>
      <c r="PH1081" s="2" t="s">
        <v>226</v>
      </c>
      <c r="PI1081" s="2" t="s">
        <v>238</v>
      </c>
      <c r="PJ1081" s="2" t="s">
        <v>226</v>
      </c>
      <c r="PK1081" s="4"/>
      <c r="PL1081" s="8"/>
      <c r="PM1081" s="4"/>
      <c r="PN1081" s="8"/>
      <c r="PO1081" s="7"/>
      <c r="PP1081" s="7"/>
      <c r="PQ1081" s="2" t="s">
        <v>226</v>
      </c>
      <c r="PR1081" s="2" t="s">
        <v>226</v>
      </c>
      <c r="PS1081" s="2" t="s">
        <v>226</v>
      </c>
      <c r="PT1081" s="2" t="s">
        <v>226</v>
      </c>
      <c r="PU1081" s="2" t="s">
        <v>226</v>
      </c>
      <c r="PV1081" s="2" t="s">
        <v>226</v>
      </c>
      <c r="PW1081" s="4"/>
      <c r="PX1081" s="8"/>
      <c r="PY1081" s="4"/>
      <c r="PZ1081" s="8"/>
      <c r="QA1081" s="7"/>
      <c r="QB1081" s="7"/>
      <c r="QC1081" s="2" t="s">
        <v>226</v>
      </c>
      <c r="QD1081" s="2" t="s">
        <v>226</v>
      </c>
      <c r="QE1081" s="2" t="s">
        <v>226</v>
      </c>
      <c r="QF1081" s="2" t="s">
        <v>226</v>
      </c>
      <c r="QG1081" s="2" t="s">
        <v>226</v>
      </c>
      <c r="QH1081" s="2" t="s">
        <v>226</v>
      </c>
      <c r="QI1081" s="4"/>
      <c r="QJ1081" s="8"/>
      <c r="QK1081" s="4"/>
      <c r="QL1081" s="8"/>
      <c r="QM1081" s="7"/>
      <c r="QN1081" s="7"/>
      <c r="QO1081" s="2" t="s">
        <v>239</v>
      </c>
      <c r="QP1081" s="2" t="s">
        <v>237</v>
      </c>
      <c r="QQ1081" s="2" t="s">
        <v>1012</v>
      </c>
      <c r="QR1081" s="2" t="s">
        <v>2707</v>
      </c>
      <c r="QS1081" s="2" t="s">
        <v>238</v>
      </c>
      <c r="QT1081" s="2" t="s">
        <v>226</v>
      </c>
      <c r="QU1081" s="4"/>
      <c r="QV1081" s="8"/>
      <c r="QW1081" s="4"/>
      <c r="QX1081" s="8"/>
      <c r="QY1081" s="7"/>
      <c r="QZ1081" s="7"/>
      <c r="RA1081" s="2" t="s">
        <v>266</v>
      </c>
      <c r="RB1081" s="2" t="s">
        <v>223</v>
      </c>
      <c r="RC1081" s="2" t="s">
        <v>226</v>
      </c>
      <c r="RD1081" s="2" t="s">
        <v>226</v>
      </c>
      <c r="RE1081" s="2" t="s">
        <v>238</v>
      </c>
      <c r="RF1081" s="2" t="s">
        <v>226</v>
      </c>
      <c r="RG1081" s="4"/>
      <c r="RH1081" s="8"/>
      <c r="RI1081" s="4"/>
      <c r="RJ1081" s="8"/>
      <c r="RK1081" s="7"/>
      <c r="RL1081" s="7"/>
      <c r="RM1081" s="2" t="s">
        <v>226</v>
      </c>
      <c r="RN1081" s="2" t="s">
        <v>226</v>
      </c>
      <c r="RO1081" s="2" t="s">
        <v>226</v>
      </c>
      <c r="RP1081" s="2" t="s">
        <v>226</v>
      </c>
      <c r="RQ1081" s="2" t="s">
        <v>226</v>
      </c>
      <c r="RR1081" s="2" t="s">
        <v>226</v>
      </c>
      <c r="RS1081" s="4"/>
      <c r="RT1081" s="8"/>
      <c r="RU1081" s="4"/>
      <c r="RV1081" s="8"/>
      <c r="RW1081" s="7"/>
      <c r="RX1081" s="7"/>
      <c r="RY1081" s="2" t="s">
        <v>239</v>
      </c>
      <c r="RZ1081" s="2" t="s">
        <v>237</v>
      </c>
      <c r="SA1081" s="2" t="s">
        <v>621</v>
      </c>
      <c r="SB1081" s="2" t="s">
        <v>3025</v>
      </c>
      <c r="SC1081" s="2" t="s">
        <v>238</v>
      </c>
      <c r="SD1081" s="2" t="s">
        <v>226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  <c r="VK1081" s="4"/>
      <c r="VL1081" s="4"/>
      <c r="VM1081" s="4"/>
      <c r="VN1081" s="4"/>
      <c r="VO1081" s="4"/>
      <c r="VP1081" s="4"/>
      <c r="VQ1081" s="4"/>
    </row>
    <row r="1082">
      <c r="A1082" s="2" t="s">
        <v>6033</v>
      </c>
      <c r="B1082" s="2" t="s">
        <v>577</v>
      </c>
      <c r="C1082" s="2" t="s">
        <v>5819</v>
      </c>
      <c r="D1082" s="2" t="s">
        <v>3985</v>
      </c>
      <c r="E1082" s="2" t="s">
        <v>3986</v>
      </c>
      <c r="F1082" s="2" t="s">
        <v>5948</v>
      </c>
      <c r="G1082" s="2" t="s">
        <v>5949</v>
      </c>
      <c r="H1082" s="2" t="s">
        <v>5950</v>
      </c>
      <c r="I1082" s="2" t="s">
        <v>5007</v>
      </c>
      <c r="J1082" s="2" t="s">
        <v>221</v>
      </c>
      <c r="K1082" s="2" t="s">
        <v>1341</v>
      </c>
      <c r="L1082" s="3">
        <v>36.8</v>
      </c>
      <c r="M1082" s="3">
        <v>38.64</v>
      </c>
      <c r="N1082" s="3">
        <v>79.99</v>
      </c>
      <c r="O1082" s="2" t="s">
        <v>302</v>
      </c>
      <c r="P1082" s="2" t="s">
        <v>369</v>
      </c>
      <c r="Q1082" s="2" t="s">
        <v>225</v>
      </c>
      <c r="R1082" s="2" t="s">
        <v>226</v>
      </c>
      <c r="S1082" s="2" t="s">
        <v>5952</v>
      </c>
      <c r="T1082" s="2" t="s">
        <v>969</v>
      </c>
      <c r="U1082" s="2" t="s">
        <v>371</v>
      </c>
      <c r="V1082" s="2" t="s">
        <v>2079</v>
      </c>
      <c r="W1082" s="2" t="s">
        <v>231</v>
      </c>
      <c r="X1082" s="2" t="s">
        <v>226</v>
      </c>
      <c r="Y1082" s="2" t="s">
        <v>1521</v>
      </c>
      <c r="Z1082" s="4"/>
      <c r="AA1082" s="4">
        <f>=ROUNDDOWN({0},0)</f>
      </c>
      <c r="AB1082" s="5">
        <v>3</v>
      </c>
      <c r="AC1082" s="2" t="s">
        <v>226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226</v>
      </c>
      <c r="AM1082" s="4"/>
      <c r="AN1082" s="4"/>
      <c r="AO1082" s="7">
        <v>0</v>
      </c>
      <c r="AP1082" s="4"/>
      <c r="AQ1082" s="8"/>
      <c r="AR1082" s="4">
        <v>33</v>
      </c>
      <c r="AS1082" s="8">
        <v>1290.9</v>
      </c>
      <c r="AT1082" s="7">
        <v>-1</v>
      </c>
      <c r="AU1082" s="7">
        <v>-1</v>
      </c>
      <c r="AV1082" s="4" t="s">
        <v>226</v>
      </c>
      <c r="AW1082" s="8" t="s">
        <v>226</v>
      </c>
      <c r="AX1082" s="4" t="s">
        <v>226</v>
      </c>
      <c r="AY1082" s="8" t="s">
        <v>226</v>
      </c>
      <c r="AZ1082" s="7" t="s">
        <v>226</v>
      </c>
      <c r="BA1082" s="7" t="s">
        <v>226</v>
      </c>
      <c r="BB1082" s="7"/>
      <c r="BC1082" s="4" t="s">
        <v>226</v>
      </c>
      <c r="BD1082" s="8" t="s">
        <v>226</v>
      </c>
      <c r="BE1082" s="4" t="s">
        <v>226</v>
      </c>
      <c r="BF1082" s="8" t="s">
        <v>226</v>
      </c>
      <c r="BG1082" s="7" t="s">
        <v>226</v>
      </c>
      <c r="BH1082" s="7" t="s">
        <v>226</v>
      </c>
      <c r="BI1082" s="7"/>
      <c r="BJ1082" s="4"/>
      <c r="BK1082" s="8"/>
      <c r="BL1082" s="2" t="s">
        <v>6030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1002</v>
      </c>
      <c r="BV1082" s="2" t="s">
        <v>237</v>
      </c>
      <c r="BW1082" s="2" t="s">
        <v>226</v>
      </c>
      <c r="BX1082" s="2" t="s">
        <v>2312</v>
      </c>
      <c r="BY1082" s="2" t="s">
        <v>238</v>
      </c>
      <c r="BZ1082" s="2" t="s">
        <v>226</v>
      </c>
      <c r="CA1082" s="4"/>
      <c r="CB1082" s="8"/>
      <c r="CC1082" s="4">
        <v>3</v>
      </c>
      <c r="CD1082" s="8">
        <v>125.49</v>
      </c>
      <c r="CE1082" s="7">
        <v>-1</v>
      </c>
      <c r="CF1082" s="7">
        <v>-1</v>
      </c>
      <c r="CG1082" s="2" t="s">
        <v>239</v>
      </c>
      <c r="CH1082" s="2" t="s">
        <v>237</v>
      </c>
      <c r="CI1082" s="2" t="s">
        <v>1884</v>
      </c>
      <c r="CJ1082" s="2" t="s">
        <v>800</v>
      </c>
      <c r="CK1082" s="2" t="s">
        <v>238</v>
      </c>
      <c r="CL1082" s="2" t="s">
        <v>226</v>
      </c>
      <c r="CM1082" s="4"/>
      <c r="CN1082" s="8"/>
      <c r="CO1082" s="4">
        <v>5</v>
      </c>
      <c r="CP1082" s="8">
        <v>203.35</v>
      </c>
      <c r="CQ1082" s="7">
        <v>-1</v>
      </c>
      <c r="CR1082" s="7">
        <v>-1</v>
      </c>
      <c r="CS1082" s="2" t="s">
        <v>239</v>
      </c>
      <c r="CT1082" s="2" t="s">
        <v>237</v>
      </c>
      <c r="CU1082" s="2" t="s">
        <v>2305</v>
      </c>
      <c r="CV1082" s="2" t="s">
        <v>1381</v>
      </c>
      <c r="CW1082" s="2" t="s">
        <v>238</v>
      </c>
      <c r="CX1082" s="2" t="s">
        <v>226</v>
      </c>
      <c r="CY1082" s="4"/>
      <c r="CZ1082" s="8"/>
      <c r="DA1082" s="4">
        <v>8</v>
      </c>
      <c r="DB1082" s="8">
        <v>320</v>
      </c>
      <c r="DC1082" s="7">
        <v>-1</v>
      </c>
      <c r="DD1082" s="7">
        <v>-1</v>
      </c>
      <c r="DE1082" s="2" t="s">
        <v>239</v>
      </c>
      <c r="DF1082" s="2" t="s">
        <v>237</v>
      </c>
      <c r="DG1082" s="2" t="s">
        <v>1096</v>
      </c>
      <c r="DH1082" s="2" t="s">
        <v>4656</v>
      </c>
      <c r="DI1082" s="2" t="s">
        <v>238</v>
      </c>
      <c r="DJ1082" s="2" t="s">
        <v>226</v>
      </c>
      <c r="DK1082" s="4"/>
      <c r="DL1082" s="8"/>
      <c r="DM1082" s="4">
        <v>1</v>
      </c>
      <c r="DN1082" s="8">
        <v>30.62</v>
      </c>
      <c r="DO1082" s="7">
        <v>-1</v>
      </c>
      <c r="DP1082" s="7">
        <v>-1</v>
      </c>
      <c r="DQ1082" s="2" t="s">
        <v>239</v>
      </c>
      <c r="DR1082" s="2" t="s">
        <v>237</v>
      </c>
      <c r="DS1082" s="2" t="s">
        <v>2305</v>
      </c>
      <c r="DT1082" s="2" t="s">
        <v>1901</v>
      </c>
      <c r="DU1082" s="2" t="s">
        <v>238</v>
      </c>
      <c r="DV1082" s="2" t="s">
        <v>226</v>
      </c>
      <c r="DW1082" s="4"/>
      <c r="DX1082" s="8"/>
      <c r="DY1082" s="4">
        <v>3</v>
      </c>
      <c r="DZ1082" s="8">
        <v>121.71</v>
      </c>
      <c r="EA1082" s="7">
        <v>-1</v>
      </c>
      <c r="EB1082" s="7">
        <v>-1</v>
      </c>
      <c r="EC1082" s="2" t="s">
        <v>239</v>
      </c>
      <c r="ED1082" s="2" t="s">
        <v>237</v>
      </c>
      <c r="EE1082" s="2" t="s">
        <v>1040</v>
      </c>
      <c r="EF1082" s="2" t="s">
        <v>4328</v>
      </c>
      <c r="EG1082" s="2" t="s">
        <v>238</v>
      </c>
      <c r="EH1082" s="2" t="s">
        <v>226</v>
      </c>
      <c r="EI1082" s="4"/>
      <c r="EJ1082" s="8"/>
      <c r="EK1082" s="4"/>
      <c r="EL1082" s="8"/>
      <c r="EM1082" s="7"/>
      <c r="EN1082" s="7"/>
      <c r="EO1082" s="2" t="s">
        <v>239</v>
      </c>
      <c r="EP1082" s="2" t="s">
        <v>237</v>
      </c>
      <c r="EQ1082" s="2" t="s">
        <v>4371</v>
      </c>
      <c r="ER1082" s="2" t="s">
        <v>1021</v>
      </c>
      <c r="ES1082" s="2" t="s">
        <v>238</v>
      </c>
      <c r="ET1082" s="2" t="s">
        <v>226</v>
      </c>
      <c r="EU1082" s="4"/>
      <c r="EV1082" s="8"/>
      <c r="EW1082" s="4">
        <v>5</v>
      </c>
      <c r="EX1082" s="8">
        <v>193.15</v>
      </c>
      <c r="EY1082" s="7">
        <v>-1</v>
      </c>
      <c r="EZ1082" s="7">
        <v>-1</v>
      </c>
      <c r="FA1082" s="2" t="s">
        <v>239</v>
      </c>
      <c r="FB1082" s="2" t="s">
        <v>237</v>
      </c>
      <c r="FC1082" s="2" t="s">
        <v>1004</v>
      </c>
      <c r="FD1082" s="2" t="s">
        <v>1033</v>
      </c>
      <c r="FE1082" s="2" t="s">
        <v>238</v>
      </c>
      <c r="FF1082" s="2" t="s">
        <v>226</v>
      </c>
      <c r="FG1082" s="4"/>
      <c r="FH1082" s="8"/>
      <c r="FI1082" s="4"/>
      <c r="FJ1082" s="8"/>
      <c r="FK1082" s="7"/>
      <c r="FL1082" s="7"/>
      <c r="FM1082" s="2" t="s">
        <v>239</v>
      </c>
      <c r="FN1082" s="2" t="s">
        <v>237</v>
      </c>
      <c r="FO1082" s="2" t="s">
        <v>2113</v>
      </c>
      <c r="FP1082" s="2" t="s">
        <v>1395</v>
      </c>
      <c r="FQ1082" s="2" t="s">
        <v>238</v>
      </c>
      <c r="FR1082" s="2" t="s">
        <v>226</v>
      </c>
      <c r="FS1082" s="4"/>
      <c r="FT1082" s="8"/>
      <c r="FU1082" s="4"/>
      <c r="FV1082" s="8"/>
      <c r="FW1082" s="7"/>
      <c r="FX1082" s="7"/>
      <c r="FY1082" s="2" t="s">
        <v>226</v>
      </c>
      <c r="FZ1082" s="2" t="s">
        <v>226</v>
      </c>
      <c r="GA1082" s="2" t="s">
        <v>226</v>
      </c>
      <c r="GB1082" s="2" t="s">
        <v>226</v>
      </c>
      <c r="GC1082" s="2" t="s">
        <v>226</v>
      </c>
      <c r="GD1082" s="2" t="s">
        <v>226</v>
      </c>
      <c r="GE1082" s="4"/>
      <c r="GF1082" s="8"/>
      <c r="GG1082" s="4"/>
      <c r="GH1082" s="8"/>
      <c r="GI1082" s="7"/>
      <c r="GJ1082" s="7"/>
      <c r="GK1082" s="2" t="s">
        <v>337</v>
      </c>
      <c r="GL1082" s="2" t="s">
        <v>237</v>
      </c>
      <c r="GM1082" s="2" t="s">
        <v>226</v>
      </c>
      <c r="GN1082" s="2" t="s">
        <v>226</v>
      </c>
      <c r="GO1082" s="2" t="s">
        <v>238</v>
      </c>
      <c r="GP1082" s="2" t="s">
        <v>226</v>
      </c>
      <c r="GQ1082" s="4"/>
      <c r="GR1082" s="8"/>
      <c r="GS1082" s="4">
        <v>3</v>
      </c>
      <c r="GT1082" s="8">
        <v>118.65</v>
      </c>
      <c r="GU1082" s="7">
        <v>-1</v>
      </c>
      <c r="GV1082" s="7">
        <v>-1</v>
      </c>
      <c r="GW1082" s="2" t="s">
        <v>239</v>
      </c>
      <c r="GX1082" s="2" t="s">
        <v>237</v>
      </c>
      <c r="GY1082" s="2" t="s">
        <v>1942</v>
      </c>
      <c r="GZ1082" s="2" t="s">
        <v>855</v>
      </c>
      <c r="HA1082" s="2" t="s">
        <v>238</v>
      </c>
      <c r="HB1082" s="2" t="s">
        <v>226</v>
      </c>
      <c r="HC1082" s="4"/>
      <c r="HD1082" s="8"/>
      <c r="HE1082" s="4">
        <v>3</v>
      </c>
      <c r="HF1082" s="8">
        <v>97.35</v>
      </c>
      <c r="HG1082" s="7">
        <v>-1</v>
      </c>
      <c r="HH1082" s="7">
        <v>-1</v>
      </c>
      <c r="HI1082" s="2" t="s">
        <v>239</v>
      </c>
      <c r="HJ1082" s="2" t="s">
        <v>237</v>
      </c>
      <c r="HK1082" s="2" t="s">
        <v>3591</v>
      </c>
      <c r="HL1082" s="2" t="s">
        <v>938</v>
      </c>
      <c r="HM1082" s="2" t="s">
        <v>238</v>
      </c>
      <c r="HN1082" s="2" t="s">
        <v>226</v>
      </c>
      <c r="HO1082" s="4"/>
      <c r="HP1082" s="8"/>
      <c r="HQ1082" s="4"/>
      <c r="HR1082" s="8"/>
      <c r="HS1082" s="7"/>
      <c r="HT1082" s="7"/>
      <c r="HU1082" s="2" t="s">
        <v>1002</v>
      </c>
      <c r="HV1082" s="2" t="s">
        <v>237</v>
      </c>
      <c r="HW1082" s="2" t="s">
        <v>996</v>
      </c>
      <c r="HX1082" s="2" t="s">
        <v>1997</v>
      </c>
      <c r="HY1082" s="2" t="s">
        <v>238</v>
      </c>
      <c r="HZ1082" s="2" t="s">
        <v>291</v>
      </c>
      <c r="IA1082" s="4"/>
      <c r="IB1082" s="8"/>
      <c r="IC1082" s="4"/>
      <c r="ID1082" s="8"/>
      <c r="IE1082" s="7"/>
      <c r="IF1082" s="7"/>
      <c r="IG1082" s="2" t="s">
        <v>252</v>
      </c>
      <c r="IH1082" s="2" t="s">
        <v>237</v>
      </c>
      <c r="II1082" s="2" t="s">
        <v>226</v>
      </c>
      <c r="IJ1082" s="2" t="s">
        <v>226</v>
      </c>
      <c r="IK1082" s="2" t="s">
        <v>238</v>
      </c>
      <c r="IL1082" s="2" t="s">
        <v>226</v>
      </c>
      <c r="IM1082" s="4"/>
      <c r="IN1082" s="8"/>
      <c r="IO1082" s="4"/>
      <c r="IP1082" s="8"/>
      <c r="IQ1082" s="7"/>
      <c r="IR1082" s="7"/>
      <c r="IS1082" s="2" t="s">
        <v>226</v>
      </c>
      <c r="IT1082" s="2" t="s">
        <v>226</v>
      </c>
      <c r="IU1082" s="2" t="s">
        <v>226</v>
      </c>
      <c r="IV1082" s="2" t="s">
        <v>226</v>
      </c>
      <c r="IW1082" s="2" t="s">
        <v>226</v>
      </c>
      <c r="IX1082" s="2" t="s">
        <v>226</v>
      </c>
      <c r="IY1082" s="4"/>
      <c r="IZ1082" s="8"/>
      <c r="JA1082" s="4"/>
      <c r="JB1082" s="8"/>
      <c r="JC1082" s="7"/>
      <c r="JD1082" s="7"/>
      <c r="JE1082" s="2" t="s">
        <v>252</v>
      </c>
      <c r="JF1082" s="2" t="s">
        <v>237</v>
      </c>
      <c r="JG1082" s="2" t="s">
        <v>226</v>
      </c>
      <c r="JH1082" s="2" t="s">
        <v>226</v>
      </c>
      <c r="JI1082" s="2" t="s">
        <v>238</v>
      </c>
      <c r="JJ1082" s="2" t="s">
        <v>226</v>
      </c>
      <c r="JK1082" s="4"/>
      <c r="JL1082" s="8"/>
      <c r="JM1082" s="4"/>
      <c r="JN1082" s="8"/>
      <c r="JO1082" s="7"/>
      <c r="JP1082" s="7"/>
      <c r="JQ1082" s="2" t="s">
        <v>252</v>
      </c>
      <c r="JR1082" s="2" t="s">
        <v>237</v>
      </c>
      <c r="JS1082" s="2" t="s">
        <v>226</v>
      </c>
      <c r="JT1082" s="2" t="s">
        <v>226</v>
      </c>
      <c r="JU1082" s="2" t="s">
        <v>238</v>
      </c>
      <c r="JV1082" s="2" t="s">
        <v>226</v>
      </c>
      <c r="JW1082" s="4"/>
      <c r="JX1082" s="8"/>
      <c r="JY1082" s="4"/>
      <c r="JZ1082" s="8"/>
      <c r="KA1082" s="7"/>
      <c r="KB1082" s="7"/>
      <c r="KC1082" s="2" t="s">
        <v>236</v>
      </c>
      <c r="KD1082" s="2" t="s">
        <v>237</v>
      </c>
      <c r="KE1082" s="2" t="s">
        <v>226</v>
      </c>
      <c r="KF1082" s="2" t="s">
        <v>226</v>
      </c>
      <c r="KG1082" s="2" t="s">
        <v>238</v>
      </c>
      <c r="KH1082" s="2" t="s">
        <v>226</v>
      </c>
      <c r="KI1082" s="4"/>
      <c r="KJ1082" s="8"/>
      <c r="KK1082" s="4"/>
      <c r="KL1082" s="8"/>
      <c r="KM1082" s="7"/>
      <c r="KN1082" s="7"/>
      <c r="KO1082" s="2" t="s">
        <v>236</v>
      </c>
      <c r="KP1082" s="2" t="s">
        <v>237</v>
      </c>
      <c r="KQ1082" s="2" t="s">
        <v>226</v>
      </c>
      <c r="KR1082" s="2" t="s">
        <v>226</v>
      </c>
      <c r="KS1082" s="2" t="s">
        <v>238</v>
      </c>
      <c r="KT1082" s="2" t="s">
        <v>226</v>
      </c>
      <c r="KU1082" s="4"/>
      <c r="KV1082" s="8"/>
      <c r="KW1082" s="4"/>
      <c r="KX1082" s="8"/>
      <c r="KY1082" s="7"/>
      <c r="KZ1082" s="7"/>
      <c r="LA1082" s="2" t="s">
        <v>252</v>
      </c>
      <c r="LB1082" s="2" t="s">
        <v>237</v>
      </c>
      <c r="LC1082" s="2" t="s">
        <v>1222</v>
      </c>
      <c r="LD1082" s="2" t="s">
        <v>226</v>
      </c>
      <c r="LE1082" s="2" t="s">
        <v>238</v>
      </c>
      <c r="LF1082" s="2" t="s">
        <v>226</v>
      </c>
      <c r="LG1082" s="4"/>
      <c r="LH1082" s="8"/>
      <c r="LI1082" s="4"/>
      <c r="LJ1082" s="8"/>
      <c r="LK1082" s="7"/>
      <c r="LL1082" s="7"/>
      <c r="LM1082" s="2" t="s">
        <v>239</v>
      </c>
      <c r="LN1082" s="2" t="s">
        <v>237</v>
      </c>
      <c r="LO1082" s="2" t="s">
        <v>321</v>
      </c>
      <c r="LP1082" s="2" t="s">
        <v>226</v>
      </c>
      <c r="LQ1082" s="2" t="s">
        <v>238</v>
      </c>
      <c r="LR1082" s="2" t="s">
        <v>226</v>
      </c>
      <c r="LS1082" s="4"/>
      <c r="LT1082" s="8"/>
      <c r="LU1082" s="4"/>
      <c r="LV1082" s="8"/>
      <c r="LW1082" s="7"/>
      <c r="LX1082" s="7"/>
      <c r="LY1082" s="2" t="s">
        <v>226</v>
      </c>
      <c r="LZ1082" s="2" t="s">
        <v>226</v>
      </c>
      <c r="MA1082" s="2" t="s">
        <v>226</v>
      </c>
      <c r="MB1082" s="2" t="s">
        <v>226</v>
      </c>
      <c r="MC1082" s="2" t="s">
        <v>226</v>
      </c>
      <c r="MD1082" s="2" t="s">
        <v>226</v>
      </c>
      <c r="ME1082" s="4"/>
      <c r="MF1082" s="8"/>
      <c r="MG1082" s="4"/>
      <c r="MH1082" s="8"/>
      <c r="MI1082" s="7"/>
      <c r="MJ1082" s="7"/>
      <c r="MK1082" s="2" t="s">
        <v>226</v>
      </c>
      <c r="ML1082" s="2" t="s">
        <v>226</v>
      </c>
      <c r="MM1082" s="2" t="s">
        <v>226</v>
      </c>
      <c r="MN1082" s="2" t="s">
        <v>226</v>
      </c>
      <c r="MO1082" s="2" t="s">
        <v>226</v>
      </c>
      <c r="MP1082" s="2" t="s">
        <v>226</v>
      </c>
      <c r="MQ1082" s="4"/>
      <c r="MR1082" s="8"/>
      <c r="MS1082" s="4"/>
      <c r="MT1082" s="8"/>
      <c r="MU1082" s="7"/>
      <c r="MV1082" s="7"/>
      <c r="MW1082" s="2" t="s">
        <v>239</v>
      </c>
      <c r="MX1082" s="2" t="s">
        <v>237</v>
      </c>
      <c r="MY1082" s="2" t="s">
        <v>2166</v>
      </c>
      <c r="MZ1082" s="2" t="s">
        <v>226</v>
      </c>
      <c r="NA1082" s="2" t="s">
        <v>238</v>
      </c>
      <c r="NB1082" s="2" t="s">
        <v>226</v>
      </c>
      <c r="NC1082" s="4"/>
      <c r="ND1082" s="8"/>
      <c r="NE1082" s="4">
        <v>2</v>
      </c>
      <c r="NF1082" s="8">
        <v>80.58</v>
      </c>
      <c r="NG1082" s="7">
        <v>-1</v>
      </c>
      <c r="NH1082" s="7">
        <v>-1</v>
      </c>
      <c r="NI1082" s="2" t="s">
        <v>239</v>
      </c>
      <c r="NJ1082" s="2" t="s">
        <v>237</v>
      </c>
      <c r="NK1082" s="2" t="s">
        <v>2561</v>
      </c>
      <c r="NL1082" s="2" t="s">
        <v>1058</v>
      </c>
      <c r="NM1082" s="2" t="s">
        <v>238</v>
      </c>
      <c r="NN1082" s="2" t="s">
        <v>226</v>
      </c>
      <c r="NO1082" s="4"/>
      <c r="NP1082" s="8"/>
      <c r="NQ1082" s="4"/>
      <c r="NR1082" s="8"/>
      <c r="NS1082" s="7"/>
      <c r="NT1082" s="7"/>
      <c r="NU1082" s="2" t="s">
        <v>239</v>
      </c>
      <c r="NV1082" s="2" t="s">
        <v>237</v>
      </c>
      <c r="NW1082" s="2" t="s">
        <v>1420</v>
      </c>
      <c r="NX1082" s="2" t="s">
        <v>780</v>
      </c>
      <c r="NY1082" s="2" t="s">
        <v>238</v>
      </c>
      <c r="NZ1082" s="2" t="s">
        <v>226</v>
      </c>
      <c r="OA1082" s="4"/>
      <c r="OB1082" s="8"/>
      <c r="OC1082" s="4"/>
      <c r="OD1082" s="8"/>
      <c r="OE1082" s="7"/>
      <c r="OF1082" s="7"/>
      <c r="OG1082" s="2" t="s">
        <v>239</v>
      </c>
      <c r="OH1082" s="2" t="s">
        <v>237</v>
      </c>
      <c r="OI1082" s="2" t="s">
        <v>671</v>
      </c>
      <c r="OJ1082" s="2" t="s">
        <v>226</v>
      </c>
      <c r="OK1082" s="2" t="s">
        <v>238</v>
      </c>
      <c r="OL1082" s="2" t="s">
        <v>226</v>
      </c>
      <c r="OM1082" s="4"/>
      <c r="ON1082" s="8"/>
      <c r="OO1082" s="4"/>
      <c r="OP1082" s="8"/>
      <c r="OQ1082" s="7"/>
      <c r="OR1082" s="7"/>
      <c r="OS1082" s="2" t="s">
        <v>252</v>
      </c>
      <c r="OT1082" s="2" t="s">
        <v>237</v>
      </c>
      <c r="OU1082" s="2" t="s">
        <v>226</v>
      </c>
      <c r="OV1082" s="2" t="s">
        <v>226</v>
      </c>
      <c r="OW1082" s="2" t="s">
        <v>238</v>
      </c>
      <c r="OX1082" s="2" t="s">
        <v>226</v>
      </c>
      <c r="OY1082" s="4"/>
      <c r="OZ1082" s="8"/>
      <c r="PA1082" s="4"/>
      <c r="PB1082" s="8"/>
      <c r="PC1082" s="7"/>
      <c r="PD1082" s="7"/>
      <c r="PE1082" s="2" t="s">
        <v>236</v>
      </c>
      <c r="PF1082" s="2" t="s">
        <v>237</v>
      </c>
      <c r="PG1082" s="2" t="s">
        <v>226</v>
      </c>
      <c r="PH1082" s="2" t="s">
        <v>226</v>
      </c>
      <c r="PI1082" s="2" t="s">
        <v>238</v>
      </c>
      <c r="PJ1082" s="2" t="s">
        <v>226</v>
      </c>
      <c r="PK1082" s="4"/>
      <c r="PL1082" s="8"/>
      <c r="PM1082" s="4"/>
      <c r="PN1082" s="8"/>
      <c r="PO1082" s="7"/>
      <c r="PP1082" s="7"/>
      <c r="PQ1082" s="2" t="s">
        <v>226</v>
      </c>
      <c r="PR1082" s="2" t="s">
        <v>226</v>
      </c>
      <c r="PS1082" s="2" t="s">
        <v>226</v>
      </c>
      <c r="PT1082" s="2" t="s">
        <v>226</v>
      </c>
      <c r="PU1082" s="2" t="s">
        <v>226</v>
      </c>
      <c r="PV1082" s="2" t="s">
        <v>226</v>
      </c>
      <c r="PW1082" s="4"/>
      <c r="PX1082" s="8"/>
      <c r="PY1082" s="4"/>
      <c r="PZ1082" s="8"/>
      <c r="QA1082" s="7"/>
      <c r="QB1082" s="7"/>
      <c r="QC1082" s="2" t="s">
        <v>226</v>
      </c>
      <c r="QD1082" s="2" t="s">
        <v>226</v>
      </c>
      <c r="QE1082" s="2" t="s">
        <v>226</v>
      </c>
      <c r="QF1082" s="2" t="s">
        <v>226</v>
      </c>
      <c r="QG1082" s="2" t="s">
        <v>226</v>
      </c>
      <c r="QH1082" s="2" t="s">
        <v>226</v>
      </c>
      <c r="QI1082" s="4"/>
      <c r="QJ1082" s="8"/>
      <c r="QK1082" s="4"/>
      <c r="QL1082" s="8"/>
      <c r="QM1082" s="7"/>
      <c r="QN1082" s="7"/>
      <c r="QO1082" s="2" t="s">
        <v>239</v>
      </c>
      <c r="QP1082" s="2" t="s">
        <v>237</v>
      </c>
      <c r="QQ1082" s="2" t="s">
        <v>1012</v>
      </c>
      <c r="QR1082" s="2" t="s">
        <v>3332</v>
      </c>
      <c r="QS1082" s="2" t="s">
        <v>238</v>
      </c>
      <c r="QT1082" s="2" t="s">
        <v>226</v>
      </c>
      <c r="QU1082" s="4"/>
      <c r="QV1082" s="8"/>
      <c r="QW1082" s="4"/>
      <c r="QX1082" s="8"/>
      <c r="QY1082" s="7"/>
      <c r="QZ1082" s="7"/>
      <c r="RA1082" s="2" t="s">
        <v>266</v>
      </c>
      <c r="RB1082" s="2" t="s">
        <v>237</v>
      </c>
      <c r="RC1082" s="2" t="s">
        <v>226</v>
      </c>
      <c r="RD1082" s="2" t="s">
        <v>226</v>
      </c>
      <c r="RE1082" s="2" t="s">
        <v>238</v>
      </c>
      <c r="RF1082" s="2" t="s">
        <v>226</v>
      </c>
      <c r="RG1082" s="4"/>
      <c r="RH1082" s="8"/>
      <c r="RI1082" s="4"/>
      <c r="RJ1082" s="8"/>
      <c r="RK1082" s="7"/>
      <c r="RL1082" s="7"/>
      <c r="RM1082" s="2" t="s">
        <v>226</v>
      </c>
      <c r="RN1082" s="2" t="s">
        <v>226</v>
      </c>
      <c r="RO1082" s="2" t="s">
        <v>226</v>
      </c>
      <c r="RP1082" s="2" t="s">
        <v>226</v>
      </c>
      <c r="RQ1082" s="2" t="s">
        <v>226</v>
      </c>
      <c r="RR1082" s="2" t="s">
        <v>226</v>
      </c>
      <c r="RS1082" s="4"/>
      <c r="RT1082" s="8"/>
      <c r="RU1082" s="4"/>
      <c r="RV1082" s="8"/>
      <c r="RW1082" s="7"/>
      <c r="RX1082" s="7"/>
      <c r="RY1082" s="2" t="s">
        <v>239</v>
      </c>
      <c r="RZ1082" s="2" t="s">
        <v>237</v>
      </c>
      <c r="SA1082" s="2" t="s">
        <v>621</v>
      </c>
      <c r="SB1082" s="2" t="s">
        <v>1066</v>
      </c>
      <c r="SC1082" s="2" t="s">
        <v>238</v>
      </c>
      <c r="SD1082" s="2" t="s">
        <v>226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  <c r="VK1082" s="4"/>
      <c r="VL1082" s="4"/>
      <c r="VM1082" s="4"/>
      <c r="VN1082" s="4"/>
      <c r="VO1082" s="4"/>
      <c r="VP1082" s="4"/>
      <c r="VQ1082" s="4"/>
    </row>
    <row r="1083">
      <c r="A1083" s="2" t="s">
        <v>6034</v>
      </c>
      <c r="B1083" s="2" t="s">
        <v>577</v>
      </c>
      <c r="C1083" s="2" t="s">
        <v>5819</v>
      </c>
      <c r="D1083" s="2" t="s">
        <v>3985</v>
      </c>
      <c r="E1083" s="2" t="s">
        <v>432</v>
      </c>
      <c r="F1083" s="2" t="s">
        <v>6035</v>
      </c>
      <c r="G1083" s="2" t="s">
        <v>6036</v>
      </c>
      <c r="H1083" s="2" t="s">
        <v>6037</v>
      </c>
      <c r="I1083" s="2" t="s">
        <v>6038</v>
      </c>
      <c r="J1083" s="2" t="s">
        <v>437</v>
      </c>
      <c r="K1083" s="2" t="s">
        <v>2130</v>
      </c>
      <c r="L1083" s="3">
        <v>43.2</v>
      </c>
      <c r="M1083" s="3">
        <v>45.36</v>
      </c>
      <c r="N1083" s="3">
        <v>89.99</v>
      </c>
      <c r="O1083" s="2" t="s">
        <v>302</v>
      </c>
      <c r="P1083" s="2" t="s">
        <v>284</v>
      </c>
      <c r="Q1083" s="2" t="s">
        <v>225</v>
      </c>
      <c r="R1083" s="2" t="s">
        <v>226</v>
      </c>
      <c r="S1083" s="2" t="s">
        <v>6039</v>
      </c>
      <c r="T1083" s="2" t="s">
        <v>969</v>
      </c>
      <c r="U1083" s="2" t="s">
        <v>3296</v>
      </c>
      <c r="V1083" s="2" t="s">
        <v>2079</v>
      </c>
      <c r="W1083" s="2" t="s">
        <v>231</v>
      </c>
      <c r="X1083" s="2" t="s">
        <v>226</v>
      </c>
      <c r="Y1083" s="2" t="s">
        <v>1353</v>
      </c>
      <c r="Z1083" s="4"/>
      <c r="AA1083" s="4">
        <f>=ROUNDDOWN({0},0)</f>
      </c>
      <c r="AB1083" s="5"/>
      <c r="AC1083" s="2" t="s">
        <v>226</v>
      </c>
      <c r="AD1083" s="4"/>
      <c r="AE1083" s="4"/>
      <c r="AF1083" s="6">
        <v>65</v>
      </c>
      <c r="AG1083" s="6">
        <v>48</v>
      </c>
      <c r="AH1083" s="7">
        <v>0</v>
      </c>
      <c r="AI1083" s="4"/>
      <c r="AJ1083" s="4">
        <f>=ROUNDDOWN({0},0)</f>
      </c>
      <c r="AK1083" s="5"/>
      <c r="AL1083" s="2" t="s">
        <v>226</v>
      </c>
      <c r="AM1083" s="4"/>
      <c r="AN1083" s="4"/>
      <c r="AO1083" s="7">
        <v>0</v>
      </c>
      <c r="AP1083" s="4"/>
      <c r="AQ1083" s="8"/>
      <c r="AR1083" s="4">
        <v>68</v>
      </c>
      <c r="AS1083" s="8">
        <v>2809.6</v>
      </c>
      <c r="AT1083" s="7">
        <v>-1</v>
      </c>
      <c r="AU1083" s="7">
        <v>-1</v>
      </c>
      <c r="AV1083" s="4" t="s">
        <v>226</v>
      </c>
      <c r="AW1083" s="8" t="s">
        <v>226</v>
      </c>
      <c r="AX1083" s="4">
        <v>150</v>
      </c>
      <c r="AY1083" s="8">
        <v>6480.44</v>
      </c>
      <c r="AZ1083" s="7" t="s">
        <v>226</v>
      </c>
      <c r="BA1083" s="7" t="s">
        <v>226</v>
      </c>
      <c r="BB1083" s="7"/>
      <c r="BC1083" s="4" t="s">
        <v>226</v>
      </c>
      <c r="BD1083" s="8" t="s">
        <v>226</v>
      </c>
      <c r="BE1083" s="4">
        <v>150</v>
      </c>
      <c r="BF1083" s="8">
        <v>6480.44</v>
      </c>
      <c r="BG1083" s="7" t="s">
        <v>226</v>
      </c>
      <c r="BH1083" s="7" t="s">
        <v>226</v>
      </c>
      <c r="BI1083" s="7"/>
      <c r="BJ1083" s="4"/>
      <c r="BK1083" s="8"/>
      <c r="BL1083" s="2" t="s">
        <v>6040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1002</v>
      </c>
      <c r="BV1083" s="2" t="s">
        <v>237</v>
      </c>
      <c r="BW1083" s="2" t="s">
        <v>226</v>
      </c>
      <c r="BX1083" s="2" t="s">
        <v>2677</v>
      </c>
      <c r="BY1083" s="2" t="s">
        <v>291</v>
      </c>
      <c r="BZ1083" s="2" t="s">
        <v>226</v>
      </c>
      <c r="CA1083" s="4"/>
      <c r="CB1083" s="8"/>
      <c r="CC1083" s="4">
        <v>4</v>
      </c>
      <c r="CD1083" s="8">
        <v>154.08</v>
      </c>
      <c r="CE1083" s="7">
        <v>-1</v>
      </c>
      <c r="CF1083" s="7">
        <v>-1</v>
      </c>
      <c r="CG1083" s="2" t="s">
        <v>239</v>
      </c>
      <c r="CH1083" s="2" t="s">
        <v>237</v>
      </c>
      <c r="CI1083" s="2" t="s">
        <v>1904</v>
      </c>
      <c r="CJ1083" s="2" t="s">
        <v>5100</v>
      </c>
      <c r="CK1083" s="2" t="s">
        <v>238</v>
      </c>
      <c r="CL1083" s="2" t="s">
        <v>226</v>
      </c>
      <c r="CM1083" s="4"/>
      <c r="CN1083" s="8"/>
      <c r="CO1083" s="4">
        <v>2</v>
      </c>
      <c r="CP1083" s="8">
        <v>58.78</v>
      </c>
      <c r="CQ1083" s="7">
        <v>-1</v>
      </c>
      <c r="CR1083" s="7">
        <v>-1</v>
      </c>
      <c r="CS1083" s="2" t="s">
        <v>239</v>
      </c>
      <c r="CT1083" s="2" t="s">
        <v>237</v>
      </c>
      <c r="CU1083" s="2" t="s">
        <v>1357</v>
      </c>
      <c r="CV1083" s="2" t="s">
        <v>1517</v>
      </c>
      <c r="CW1083" s="2" t="s">
        <v>238</v>
      </c>
      <c r="CX1083" s="2" t="s">
        <v>226</v>
      </c>
      <c r="CY1083" s="4"/>
      <c r="CZ1083" s="8"/>
      <c r="DA1083" s="4">
        <v>11</v>
      </c>
      <c r="DB1083" s="8">
        <v>291.06</v>
      </c>
      <c r="DC1083" s="7">
        <v>-1</v>
      </c>
      <c r="DD1083" s="7">
        <v>-1</v>
      </c>
      <c r="DE1083" s="2" t="s">
        <v>239</v>
      </c>
      <c r="DF1083" s="2" t="s">
        <v>237</v>
      </c>
      <c r="DG1083" s="2" t="s">
        <v>1096</v>
      </c>
      <c r="DH1083" s="2" t="s">
        <v>2322</v>
      </c>
      <c r="DI1083" s="2" t="s">
        <v>291</v>
      </c>
      <c r="DJ1083" s="2" t="s">
        <v>226</v>
      </c>
      <c r="DK1083" s="4"/>
      <c r="DL1083" s="8"/>
      <c r="DM1083" s="4">
        <v>5</v>
      </c>
      <c r="DN1083" s="8">
        <v>139.64</v>
      </c>
      <c r="DO1083" s="7">
        <v>-1</v>
      </c>
      <c r="DP1083" s="7">
        <v>-1</v>
      </c>
      <c r="DQ1083" s="2" t="s">
        <v>239</v>
      </c>
      <c r="DR1083" s="2" t="s">
        <v>237</v>
      </c>
      <c r="DS1083" s="2" t="s">
        <v>1357</v>
      </c>
      <c r="DT1083" s="2" t="s">
        <v>3854</v>
      </c>
      <c r="DU1083" s="2" t="s">
        <v>291</v>
      </c>
      <c r="DV1083" s="2" t="s">
        <v>226</v>
      </c>
      <c r="DW1083" s="4"/>
      <c r="DX1083" s="8"/>
      <c r="DY1083" s="4">
        <v>36</v>
      </c>
      <c r="DZ1083" s="8">
        <v>1714.68</v>
      </c>
      <c r="EA1083" s="7">
        <v>-1</v>
      </c>
      <c r="EB1083" s="7">
        <v>-1</v>
      </c>
      <c r="EC1083" s="2" t="s">
        <v>239</v>
      </c>
      <c r="ED1083" s="2" t="s">
        <v>237</v>
      </c>
      <c r="EE1083" s="2" t="s">
        <v>1357</v>
      </c>
      <c r="EF1083" s="2" t="s">
        <v>6041</v>
      </c>
      <c r="EG1083" s="2" t="s">
        <v>238</v>
      </c>
      <c r="EH1083" s="2" t="s">
        <v>226</v>
      </c>
      <c r="EI1083" s="4"/>
      <c r="EJ1083" s="8"/>
      <c r="EK1083" s="4">
        <v>5</v>
      </c>
      <c r="EL1083" s="8">
        <v>218.7</v>
      </c>
      <c r="EM1083" s="7">
        <v>-1</v>
      </c>
      <c r="EN1083" s="7">
        <v>-1</v>
      </c>
      <c r="EO1083" s="2" t="s">
        <v>239</v>
      </c>
      <c r="EP1083" s="2" t="s">
        <v>237</v>
      </c>
      <c r="EQ1083" s="2" t="s">
        <v>570</v>
      </c>
      <c r="ER1083" s="2" t="s">
        <v>1906</v>
      </c>
      <c r="ES1083" s="2" t="s">
        <v>238</v>
      </c>
      <c r="ET1083" s="2" t="s">
        <v>226</v>
      </c>
      <c r="EU1083" s="4"/>
      <c r="EV1083" s="8"/>
      <c r="EW1083" s="4">
        <v>3</v>
      </c>
      <c r="EX1083" s="8">
        <v>136.05</v>
      </c>
      <c r="EY1083" s="7">
        <v>-1</v>
      </c>
      <c r="EZ1083" s="7">
        <v>-1</v>
      </c>
      <c r="FA1083" s="2" t="s">
        <v>239</v>
      </c>
      <c r="FB1083" s="2" t="s">
        <v>237</v>
      </c>
      <c r="FC1083" s="2" t="s">
        <v>1357</v>
      </c>
      <c r="FD1083" s="2" t="s">
        <v>571</v>
      </c>
      <c r="FE1083" s="2" t="s">
        <v>238</v>
      </c>
      <c r="FF1083" s="2" t="s">
        <v>226</v>
      </c>
      <c r="FG1083" s="4"/>
      <c r="FH1083" s="8"/>
      <c r="FI1083" s="4"/>
      <c r="FJ1083" s="8"/>
      <c r="FK1083" s="7"/>
      <c r="FL1083" s="7"/>
      <c r="FM1083" s="2" t="s">
        <v>239</v>
      </c>
      <c r="FN1083" s="2" t="s">
        <v>237</v>
      </c>
      <c r="FO1083" s="2" t="s">
        <v>1357</v>
      </c>
      <c r="FP1083" s="2" t="s">
        <v>5033</v>
      </c>
      <c r="FQ1083" s="2" t="s">
        <v>238</v>
      </c>
      <c r="FR1083" s="2" t="s">
        <v>226</v>
      </c>
      <c r="FS1083" s="4"/>
      <c r="FT1083" s="8"/>
      <c r="FU1083" s="4"/>
      <c r="FV1083" s="8"/>
      <c r="FW1083" s="7"/>
      <c r="FX1083" s="7"/>
      <c r="FY1083" s="2" t="s">
        <v>226</v>
      </c>
      <c r="FZ1083" s="2" t="s">
        <v>226</v>
      </c>
      <c r="GA1083" s="2" t="s">
        <v>226</v>
      </c>
      <c r="GB1083" s="2" t="s">
        <v>226</v>
      </c>
      <c r="GC1083" s="2" t="s">
        <v>226</v>
      </c>
      <c r="GD1083" s="2" t="s">
        <v>226</v>
      </c>
      <c r="GE1083" s="4"/>
      <c r="GF1083" s="8"/>
      <c r="GG1083" s="4"/>
      <c r="GH1083" s="8"/>
      <c r="GI1083" s="7"/>
      <c r="GJ1083" s="7"/>
      <c r="GK1083" s="2" t="s">
        <v>239</v>
      </c>
      <c r="GL1083" s="2" t="s">
        <v>237</v>
      </c>
      <c r="GM1083" s="2" t="s">
        <v>2252</v>
      </c>
      <c r="GN1083" s="2" t="s">
        <v>1525</v>
      </c>
      <c r="GO1083" s="2" t="s">
        <v>238</v>
      </c>
      <c r="GP1083" s="2" t="s">
        <v>226</v>
      </c>
      <c r="GQ1083" s="4"/>
      <c r="GR1083" s="8"/>
      <c r="GS1083" s="4">
        <v>1</v>
      </c>
      <c r="GT1083" s="8">
        <v>47.63</v>
      </c>
      <c r="GU1083" s="7">
        <v>-1</v>
      </c>
      <c r="GV1083" s="7">
        <v>-1</v>
      </c>
      <c r="GW1083" s="2" t="s">
        <v>239</v>
      </c>
      <c r="GX1083" s="2" t="s">
        <v>237</v>
      </c>
      <c r="GY1083" s="2" t="s">
        <v>1942</v>
      </c>
      <c r="GZ1083" s="2" t="s">
        <v>855</v>
      </c>
      <c r="HA1083" s="2" t="s">
        <v>238</v>
      </c>
      <c r="HB1083" s="2" t="s">
        <v>226</v>
      </c>
      <c r="HC1083" s="4"/>
      <c r="HD1083" s="8"/>
      <c r="HE1083" s="4"/>
      <c r="HF1083" s="8"/>
      <c r="HG1083" s="7"/>
      <c r="HH1083" s="7"/>
      <c r="HI1083" s="2" t="s">
        <v>239</v>
      </c>
      <c r="HJ1083" s="2" t="s">
        <v>237</v>
      </c>
      <c r="HK1083" s="2" t="s">
        <v>416</v>
      </c>
      <c r="HL1083" s="2" t="s">
        <v>889</v>
      </c>
      <c r="HM1083" s="2" t="s">
        <v>238</v>
      </c>
      <c r="HN1083" s="2" t="s">
        <v>226</v>
      </c>
      <c r="HO1083" s="4"/>
      <c r="HP1083" s="8"/>
      <c r="HQ1083" s="4"/>
      <c r="HR1083" s="8"/>
      <c r="HS1083" s="7"/>
      <c r="HT1083" s="7"/>
      <c r="HU1083" s="2" t="s">
        <v>239</v>
      </c>
      <c r="HV1083" s="2" t="s">
        <v>237</v>
      </c>
      <c r="HW1083" s="2" t="s">
        <v>1493</v>
      </c>
      <c r="HX1083" s="2" t="s">
        <v>1675</v>
      </c>
      <c r="HY1083" s="2" t="s">
        <v>238</v>
      </c>
      <c r="HZ1083" s="2" t="s">
        <v>226</v>
      </c>
      <c r="IA1083" s="4"/>
      <c r="IB1083" s="8"/>
      <c r="IC1083" s="4"/>
      <c r="ID1083" s="8"/>
      <c r="IE1083" s="7"/>
      <c r="IF1083" s="7"/>
      <c r="IG1083" s="2" t="s">
        <v>252</v>
      </c>
      <c r="IH1083" s="2" t="s">
        <v>237</v>
      </c>
      <c r="II1083" s="2" t="s">
        <v>226</v>
      </c>
      <c r="IJ1083" s="2" t="s">
        <v>226</v>
      </c>
      <c r="IK1083" s="2" t="s">
        <v>238</v>
      </c>
      <c r="IL1083" s="2" t="s">
        <v>226</v>
      </c>
      <c r="IM1083" s="4"/>
      <c r="IN1083" s="8"/>
      <c r="IO1083" s="4"/>
      <c r="IP1083" s="8"/>
      <c r="IQ1083" s="7"/>
      <c r="IR1083" s="7"/>
      <c r="IS1083" s="2" t="s">
        <v>226</v>
      </c>
      <c r="IT1083" s="2" t="s">
        <v>226</v>
      </c>
      <c r="IU1083" s="2" t="s">
        <v>226</v>
      </c>
      <c r="IV1083" s="2" t="s">
        <v>226</v>
      </c>
      <c r="IW1083" s="2" t="s">
        <v>226</v>
      </c>
      <c r="IX1083" s="2" t="s">
        <v>226</v>
      </c>
      <c r="IY1083" s="4"/>
      <c r="IZ1083" s="8"/>
      <c r="JA1083" s="4"/>
      <c r="JB1083" s="8"/>
      <c r="JC1083" s="7"/>
      <c r="JD1083" s="7"/>
      <c r="JE1083" s="2" t="s">
        <v>252</v>
      </c>
      <c r="JF1083" s="2" t="s">
        <v>237</v>
      </c>
      <c r="JG1083" s="2" t="s">
        <v>226</v>
      </c>
      <c r="JH1083" s="2" t="s">
        <v>226</v>
      </c>
      <c r="JI1083" s="2" t="s">
        <v>238</v>
      </c>
      <c r="JJ1083" s="2" t="s">
        <v>226</v>
      </c>
      <c r="JK1083" s="4"/>
      <c r="JL1083" s="8"/>
      <c r="JM1083" s="4"/>
      <c r="JN1083" s="8"/>
      <c r="JO1083" s="7"/>
      <c r="JP1083" s="7"/>
      <c r="JQ1083" s="2" t="s">
        <v>252</v>
      </c>
      <c r="JR1083" s="2" t="s">
        <v>237</v>
      </c>
      <c r="JS1083" s="2" t="s">
        <v>226</v>
      </c>
      <c r="JT1083" s="2" t="s">
        <v>226</v>
      </c>
      <c r="JU1083" s="2" t="s">
        <v>238</v>
      </c>
      <c r="JV1083" s="2" t="s">
        <v>226</v>
      </c>
      <c r="JW1083" s="4"/>
      <c r="JX1083" s="8"/>
      <c r="JY1083" s="4"/>
      <c r="JZ1083" s="8"/>
      <c r="KA1083" s="7"/>
      <c r="KB1083" s="7"/>
      <c r="KC1083" s="2" t="s">
        <v>239</v>
      </c>
      <c r="KD1083" s="2" t="s">
        <v>237</v>
      </c>
      <c r="KE1083" s="2" t="s">
        <v>2326</v>
      </c>
      <c r="KF1083" s="2" t="s">
        <v>1702</v>
      </c>
      <c r="KG1083" s="2" t="s">
        <v>238</v>
      </c>
      <c r="KH1083" s="2" t="s">
        <v>226</v>
      </c>
      <c r="KI1083" s="4"/>
      <c r="KJ1083" s="8"/>
      <c r="KK1083" s="4"/>
      <c r="KL1083" s="8"/>
      <c r="KM1083" s="7"/>
      <c r="KN1083" s="7"/>
      <c r="KO1083" s="2" t="s">
        <v>236</v>
      </c>
      <c r="KP1083" s="2" t="s">
        <v>237</v>
      </c>
      <c r="KQ1083" s="2" t="s">
        <v>226</v>
      </c>
      <c r="KR1083" s="2" t="s">
        <v>226</v>
      </c>
      <c r="KS1083" s="2" t="s">
        <v>238</v>
      </c>
      <c r="KT1083" s="2" t="s">
        <v>226</v>
      </c>
      <c r="KU1083" s="4"/>
      <c r="KV1083" s="8"/>
      <c r="KW1083" s="4"/>
      <c r="KX1083" s="8"/>
      <c r="KY1083" s="7"/>
      <c r="KZ1083" s="7"/>
      <c r="LA1083" s="2" t="s">
        <v>239</v>
      </c>
      <c r="LB1083" s="2" t="s">
        <v>237</v>
      </c>
      <c r="LC1083" s="2" t="s">
        <v>1004</v>
      </c>
      <c r="LD1083" s="2" t="s">
        <v>1008</v>
      </c>
      <c r="LE1083" s="2" t="s">
        <v>238</v>
      </c>
      <c r="LF1083" s="2" t="s">
        <v>226</v>
      </c>
      <c r="LG1083" s="4"/>
      <c r="LH1083" s="8"/>
      <c r="LI1083" s="4"/>
      <c r="LJ1083" s="8"/>
      <c r="LK1083" s="7"/>
      <c r="LL1083" s="7"/>
      <c r="LM1083" s="2" t="s">
        <v>239</v>
      </c>
      <c r="LN1083" s="2" t="s">
        <v>237</v>
      </c>
      <c r="LO1083" s="2" t="s">
        <v>321</v>
      </c>
      <c r="LP1083" s="2" t="s">
        <v>416</v>
      </c>
      <c r="LQ1083" s="2" t="s">
        <v>238</v>
      </c>
      <c r="LR1083" s="2" t="s">
        <v>226</v>
      </c>
      <c r="LS1083" s="4"/>
      <c r="LT1083" s="8"/>
      <c r="LU1083" s="4"/>
      <c r="LV1083" s="8"/>
      <c r="LW1083" s="7"/>
      <c r="LX1083" s="7"/>
      <c r="LY1083" s="2" t="s">
        <v>226</v>
      </c>
      <c r="LZ1083" s="2" t="s">
        <v>226</v>
      </c>
      <c r="MA1083" s="2" t="s">
        <v>226</v>
      </c>
      <c r="MB1083" s="2" t="s">
        <v>226</v>
      </c>
      <c r="MC1083" s="2" t="s">
        <v>226</v>
      </c>
      <c r="MD1083" s="2" t="s">
        <v>226</v>
      </c>
      <c r="ME1083" s="4"/>
      <c r="MF1083" s="8"/>
      <c r="MG1083" s="4"/>
      <c r="MH1083" s="8"/>
      <c r="MI1083" s="7"/>
      <c r="MJ1083" s="7"/>
      <c r="MK1083" s="2" t="s">
        <v>226</v>
      </c>
      <c r="ML1083" s="2" t="s">
        <v>226</v>
      </c>
      <c r="MM1083" s="2" t="s">
        <v>226</v>
      </c>
      <c r="MN1083" s="2" t="s">
        <v>226</v>
      </c>
      <c r="MO1083" s="2" t="s">
        <v>226</v>
      </c>
      <c r="MP1083" s="2" t="s">
        <v>226</v>
      </c>
      <c r="MQ1083" s="4"/>
      <c r="MR1083" s="8"/>
      <c r="MS1083" s="4"/>
      <c r="MT1083" s="8"/>
      <c r="MU1083" s="7"/>
      <c r="MV1083" s="7"/>
      <c r="MW1083" s="2" t="s">
        <v>239</v>
      </c>
      <c r="MX1083" s="2" t="s">
        <v>237</v>
      </c>
      <c r="MY1083" s="2" t="s">
        <v>1634</v>
      </c>
      <c r="MZ1083" s="2" t="s">
        <v>295</v>
      </c>
      <c r="NA1083" s="2" t="s">
        <v>238</v>
      </c>
      <c r="NB1083" s="2" t="s">
        <v>226</v>
      </c>
      <c r="NC1083" s="4"/>
      <c r="ND1083" s="8"/>
      <c r="NE1083" s="4"/>
      <c r="NF1083" s="8"/>
      <c r="NG1083" s="7"/>
      <c r="NH1083" s="7"/>
      <c r="NI1083" s="2" t="s">
        <v>239</v>
      </c>
      <c r="NJ1083" s="2" t="s">
        <v>237</v>
      </c>
      <c r="NK1083" s="2" t="s">
        <v>1375</v>
      </c>
      <c r="NL1083" s="2" t="s">
        <v>2506</v>
      </c>
      <c r="NM1083" s="2" t="s">
        <v>291</v>
      </c>
      <c r="NN1083" s="2" t="s">
        <v>226</v>
      </c>
      <c r="NO1083" s="4"/>
      <c r="NP1083" s="8"/>
      <c r="NQ1083" s="4"/>
      <c r="NR1083" s="8"/>
      <c r="NS1083" s="7"/>
      <c r="NT1083" s="7"/>
      <c r="NU1083" s="2" t="s">
        <v>239</v>
      </c>
      <c r="NV1083" s="2" t="s">
        <v>237</v>
      </c>
      <c r="NW1083" s="2" t="s">
        <v>1018</v>
      </c>
      <c r="NX1083" s="2" t="s">
        <v>1061</v>
      </c>
      <c r="NY1083" s="2" t="s">
        <v>238</v>
      </c>
      <c r="NZ1083" s="2" t="s">
        <v>226</v>
      </c>
      <c r="OA1083" s="4"/>
      <c r="OB1083" s="8"/>
      <c r="OC1083" s="4">
        <v>1</v>
      </c>
      <c r="OD1083" s="8">
        <v>48.98</v>
      </c>
      <c r="OE1083" s="7">
        <v>-1</v>
      </c>
      <c r="OF1083" s="7">
        <v>-1</v>
      </c>
      <c r="OG1083" s="2" t="s">
        <v>239</v>
      </c>
      <c r="OH1083" s="2" t="s">
        <v>237</v>
      </c>
      <c r="OI1083" s="2" t="s">
        <v>762</v>
      </c>
      <c r="OJ1083" s="2" t="s">
        <v>2771</v>
      </c>
      <c r="OK1083" s="2" t="s">
        <v>238</v>
      </c>
      <c r="OL1083" s="2" t="s">
        <v>226</v>
      </c>
      <c r="OM1083" s="4"/>
      <c r="ON1083" s="8"/>
      <c r="OO1083" s="4"/>
      <c r="OP1083" s="8"/>
      <c r="OQ1083" s="7"/>
      <c r="OR1083" s="7"/>
      <c r="OS1083" s="2" t="s">
        <v>252</v>
      </c>
      <c r="OT1083" s="2" t="s">
        <v>237</v>
      </c>
      <c r="OU1083" s="2" t="s">
        <v>226</v>
      </c>
      <c r="OV1083" s="2" t="s">
        <v>226</v>
      </c>
      <c r="OW1083" s="2" t="s">
        <v>238</v>
      </c>
      <c r="OX1083" s="2" t="s">
        <v>226</v>
      </c>
      <c r="OY1083" s="4"/>
      <c r="OZ1083" s="8"/>
      <c r="PA1083" s="4"/>
      <c r="PB1083" s="8"/>
      <c r="PC1083" s="7"/>
      <c r="PD1083" s="7"/>
      <c r="PE1083" s="2" t="s">
        <v>226</v>
      </c>
      <c r="PF1083" s="2" t="s">
        <v>226</v>
      </c>
      <c r="PG1083" s="2" t="s">
        <v>226</v>
      </c>
      <c r="PH1083" s="2" t="s">
        <v>226</v>
      </c>
      <c r="PI1083" s="2" t="s">
        <v>226</v>
      </c>
      <c r="PJ1083" s="2" t="s">
        <v>226</v>
      </c>
      <c r="PK1083" s="4"/>
      <c r="PL1083" s="8"/>
      <c r="PM1083" s="4"/>
      <c r="PN1083" s="8"/>
      <c r="PO1083" s="7"/>
      <c r="PP1083" s="7"/>
      <c r="PQ1083" s="2" t="s">
        <v>226</v>
      </c>
      <c r="PR1083" s="2" t="s">
        <v>226</v>
      </c>
      <c r="PS1083" s="2" t="s">
        <v>226</v>
      </c>
      <c r="PT1083" s="2" t="s">
        <v>226</v>
      </c>
      <c r="PU1083" s="2" t="s">
        <v>226</v>
      </c>
      <c r="PV1083" s="2" t="s">
        <v>226</v>
      </c>
      <c r="PW1083" s="4"/>
      <c r="PX1083" s="8"/>
      <c r="PY1083" s="4"/>
      <c r="PZ1083" s="8"/>
      <c r="QA1083" s="7"/>
      <c r="QB1083" s="7"/>
      <c r="QC1083" s="2" t="s">
        <v>226</v>
      </c>
      <c r="QD1083" s="2" t="s">
        <v>226</v>
      </c>
      <c r="QE1083" s="2" t="s">
        <v>226</v>
      </c>
      <c r="QF1083" s="2" t="s">
        <v>226</v>
      </c>
      <c r="QG1083" s="2" t="s">
        <v>226</v>
      </c>
      <c r="QH1083" s="2" t="s">
        <v>226</v>
      </c>
      <c r="QI1083" s="4"/>
      <c r="QJ1083" s="8"/>
      <c r="QK1083" s="4"/>
      <c r="QL1083" s="8"/>
      <c r="QM1083" s="7"/>
      <c r="QN1083" s="7"/>
      <c r="QO1083" s="2" t="s">
        <v>239</v>
      </c>
      <c r="QP1083" s="2" t="s">
        <v>237</v>
      </c>
      <c r="QQ1083" s="2" t="s">
        <v>1068</v>
      </c>
      <c r="QR1083" s="2" t="s">
        <v>2559</v>
      </c>
      <c r="QS1083" s="2" t="s">
        <v>238</v>
      </c>
      <c r="QT1083" s="2" t="s">
        <v>226</v>
      </c>
      <c r="QU1083" s="4"/>
      <c r="QV1083" s="8"/>
      <c r="QW1083" s="4"/>
      <c r="QX1083" s="8"/>
      <c r="QY1083" s="7"/>
      <c r="QZ1083" s="7"/>
      <c r="RA1083" s="2" t="s">
        <v>266</v>
      </c>
      <c r="RB1083" s="2" t="s">
        <v>237</v>
      </c>
      <c r="RC1083" s="2" t="s">
        <v>226</v>
      </c>
      <c r="RD1083" s="2" t="s">
        <v>226</v>
      </c>
      <c r="RE1083" s="2" t="s">
        <v>238</v>
      </c>
      <c r="RF1083" s="2" t="s">
        <v>226</v>
      </c>
      <c r="RG1083" s="4"/>
      <c r="RH1083" s="8"/>
      <c r="RI1083" s="4"/>
      <c r="RJ1083" s="8"/>
      <c r="RK1083" s="7"/>
      <c r="RL1083" s="7"/>
      <c r="RM1083" s="2" t="s">
        <v>226</v>
      </c>
      <c r="RN1083" s="2" t="s">
        <v>226</v>
      </c>
      <c r="RO1083" s="2" t="s">
        <v>226</v>
      </c>
      <c r="RP1083" s="2" t="s">
        <v>226</v>
      </c>
      <c r="RQ1083" s="2" t="s">
        <v>226</v>
      </c>
      <c r="RR1083" s="2" t="s">
        <v>226</v>
      </c>
      <c r="RS1083" s="4"/>
      <c r="RT1083" s="8"/>
      <c r="RU1083" s="4"/>
      <c r="RV1083" s="8"/>
      <c r="RW1083" s="7"/>
      <c r="RX1083" s="7"/>
      <c r="RY1083" s="2" t="s">
        <v>239</v>
      </c>
      <c r="RZ1083" s="2" t="s">
        <v>237</v>
      </c>
      <c r="SA1083" s="2" t="s">
        <v>621</v>
      </c>
      <c r="SB1083" s="2" t="s">
        <v>1086</v>
      </c>
      <c r="SC1083" s="2" t="s">
        <v>238</v>
      </c>
      <c r="SD1083" s="2" t="s">
        <v>226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  <c r="VK1083" s="4"/>
      <c r="VL1083" s="4"/>
      <c r="VM1083" s="4"/>
      <c r="VN1083" s="4"/>
      <c r="VO1083" s="4"/>
      <c r="VP1083" s="4"/>
      <c r="VQ1083" s="4"/>
    </row>
    <row r="1084">
      <c r="A1084" s="2" t="s">
        <v>6042</v>
      </c>
      <c r="B1084" s="2" t="s">
        <v>577</v>
      </c>
      <c r="C1084" s="2" t="s">
        <v>5819</v>
      </c>
      <c r="D1084" s="2" t="s">
        <v>3985</v>
      </c>
      <c r="E1084" s="2" t="s">
        <v>432</v>
      </c>
      <c r="F1084" s="2" t="s">
        <v>6035</v>
      </c>
      <c r="G1084" s="2" t="s">
        <v>6036</v>
      </c>
      <c r="H1084" s="2" t="s">
        <v>6037</v>
      </c>
      <c r="I1084" s="2" t="s">
        <v>6038</v>
      </c>
      <c r="J1084" s="2" t="s">
        <v>451</v>
      </c>
      <c r="K1084" s="2" t="s">
        <v>2130</v>
      </c>
      <c r="L1084" s="3">
        <v>48</v>
      </c>
      <c r="M1084" s="3">
        <v>50.4</v>
      </c>
      <c r="N1084" s="3">
        <v>99.99</v>
      </c>
      <c r="O1084" s="2" t="s">
        <v>302</v>
      </c>
      <c r="P1084" s="2" t="s">
        <v>284</v>
      </c>
      <c r="Q1084" s="2" t="s">
        <v>225</v>
      </c>
      <c r="R1084" s="2" t="s">
        <v>226</v>
      </c>
      <c r="S1084" s="2" t="s">
        <v>6039</v>
      </c>
      <c r="T1084" s="2" t="s">
        <v>969</v>
      </c>
      <c r="U1084" s="2" t="s">
        <v>3305</v>
      </c>
      <c r="V1084" s="2" t="s">
        <v>2079</v>
      </c>
      <c r="W1084" s="2" t="s">
        <v>231</v>
      </c>
      <c r="X1084" s="2" t="s">
        <v>226</v>
      </c>
      <c r="Y1084" s="2" t="s">
        <v>1353</v>
      </c>
      <c r="Z1084" s="4"/>
      <c r="AA1084" s="4">
        <f>=ROUNDDOWN({0},0)</f>
      </c>
      <c r="AB1084" s="5"/>
      <c r="AC1084" s="2" t="s">
        <v>226</v>
      </c>
      <c r="AD1084" s="4"/>
      <c r="AE1084" s="4"/>
      <c r="AF1084" s="6">
        <v>65</v>
      </c>
      <c r="AG1084" s="6">
        <v>48</v>
      </c>
      <c r="AH1084" s="7">
        <v>0</v>
      </c>
      <c r="AI1084" s="4"/>
      <c r="AJ1084" s="4">
        <f>=ROUNDDOWN({0},0)</f>
      </c>
      <c r="AK1084" s="5"/>
      <c r="AL1084" s="2" t="s">
        <v>226</v>
      </c>
      <c r="AM1084" s="4"/>
      <c r="AN1084" s="4"/>
      <c r="AO1084" s="7">
        <v>0</v>
      </c>
      <c r="AP1084" s="4"/>
      <c r="AQ1084" s="8"/>
      <c r="AR1084" s="4">
        <v>82</v>
      </c>
      <c r="AS1084" s="8">
        <v>3670.84</v>
      </c>
      <c r="AT1084" s="7">
        <v>-1</v>
      </c>
      <c r="AU1084" s="7">
        <v>-1</v>
      </c>
      <c r="AV1084" s="4" t="s">
        <v>226</v>
      </c>
      <c r="AW1084" s="8" t="s">
        <v>226</v>
      </c>
      <c r="AX1084" s="4" t="s">
        <v>226</v>
      </c>
      <c r="AY1084" s="8" t="s">
        <v>226</v>
      </c>
      <c r="AZ1084" s="7" t="s">
        <v>226</v>
      </c>
      <c r="BA1084" s="7" t="s">
        <v>226</v>
      </c>
      <c r="BB1084" s="7"/>
      <c r="BC1084" s="4" t="s">
        <v>226</v>
      </c>
      <c r="BD1084" s="8" t="s">
        <v>226</v>
      </c>
      <c r="BE1084" s="4" t="s">
        <v>226</v>
      </c>
      <c r="BF1084" s="8" t="s">
        <v>226</v>
      </c>
      <c r="BG1084" s="7" t="s">
        <v>226</v>
      </c>
      <c r="BH1084" s="7" t="s">
        <v>226</v>
      </c>
      <c r="BI1084" s="7"/>
      <c r="BJ1084" s="4"/>
      <c r="BK1084" s="8"/>
      <c r="BL1084" s="2" t="s">
        <v>6043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1002</v>
      </c>
      <c r="BV1084" s="2" t="s">
        <v>237</v>
      </c>
      <c r="BW1084" s="2" t="s">
        <v>226</v>
      </c>
      <c r="BX1084" s="2" t="s">
        <v>2677</v>
      </c>
      <c r="BY1084" s="2" t="s">
        <v>291</v>
      </c>
      <c r="BZ1084" s="2" t="s">
        <v>226</v>
      </c>
      <c r="CA1084" s="4"/>
      <c r="CB1084" s="8"/>
      <c r="CC1084" s="4">
        <v>1</v>
      </c>
      <c r="CD1084" s="8">
        <v>44.26</v>
      </c>
      <c r="CE1084" s="7">
        <v>-1</v>
      </c>
      <c r="CF1084" s="7">
        <v>-1</v>
      </c>
      <c r="CG1084" s="2" t="s">
        <v>239</v>
      </c>
      <c r="CH1084" s="2" t="s">
        <v>237</v>
      </c>
      <c r="CI1084" s="2" t="s">
        <v>1904</v>
      </c>
      <c r="CJ1084" s="2" t="s">
        <v>3205</v>
      </c>
      <c r="CK1084" s="2" t="s">
        <v>238</v>
      </c>
      <c r="CL1084" s="2" t="s">
        <v>226</v>
      </c>
      <c r="CM1084" s="4"/>
      <c r="CN1084" s="8"/>
      <c r="CO1084" s="4">
        <v>7</v>
      </c>
      <c r="CP1084" s="8">
        <v>228.62</v>
      </c>
      <c r="CQ1084" s="7">
        <v>-1</v>
      </c>
      <c r="CR1084" s="7">
        <v>-1</v>
      </c>
      <c r="CS1084" s="2" t="s">
        <v>239</v>
      </c>
      <c r="CT1084" s="2" t="s">
        <v>237</v>
      </c>
      <c r="CU1084" s="2" t="s">
        <v>1357</v>
      </c>
      <c r="CV1084" s="2" t="s">
        <v>6044</v>
      </c>
      <c r="CW1084" s="2" t="s">
        <v>238</v>
      </c>
      <c r="CX1084" s="2" t="s">
        <v>226</v>
      </c>
      <c r="CY1084" s="4"/>
      <c r="CZ1084" s="8"/>
      <c r="DA1084" s="4">
        <v>19</v>
      </c>
      <c r="DB1084" s="8">
        <v>570</v>
      </c>
      <c r="DC1084" s="7">
        <v>-1</v>
      </c>
      <c r="DD1084" s="7">
        <v>-1</v>
      </c>
      <c r="DE1084" s="2" t="s">
        <v>239</v>
      </c>
      <c r="DF1084" s="2" t="s">
        <v>237</v>
      </c>
      <c r="DG1084" s="2" t="s">
        <v>1096</v>
      </c>
      <c r="DH1084" s="2" t="s">
        <v>5156</v>
      </c>
      <c r="DI1084" s="2" t="s">
        <v>291</v>
      </c>
      <c r="DJ1084" s="2" t="s">
        <v>226</v>
      </c>
      <c r="DK1084" s="4"/>
      <c r="DL1084" s="8"/>
      <c r="DM1084" s="4">
        <v>2</v>
      </c>
      <c r="DN1084" s="8">
        <v>58.92</v>
      </c>
      <c r="DO1084" s="7">
        <v>-1</v>
      </c>
      <c r="DP1084" s="7">
        <v>-1</v>
      </c>
      <c r="DQ1084" s="2" t="s">
        <v>239</v>
      </c>
      <c r="DR1084" s="2" t="s">
        <v>237</v>
      </c>
      <c r="DS1084" s="2" t="s">
        <v>1357</v>
      </c>
      <c r="DT1084" s="2" t="s">
        <v>2137</v>
      </c>
      <c r="DU1084" s="2" t="s">
        <v>291</v>
      </c>
      <c r="DV1084" s="2" t="s">
        <v>226</v>
      </c>
      <c r="DW1084" s="4"/>
      <c r="DX1084" s="8"/>
      <c r="DY1084" s="4">
        <v>36</v>
      </c>
      <c r="DZ1084" s="8">
        <v>1905.12</v>
      </c>
      <c r="EA1084" s="7">
        <v>-1</v>
      </c>
      <c r="EB1084" s="7">
        <v>-1</v>
      </c>
      <c r="EC1084" s="2" t="s">
        <v>239</v>
      </c>
      <c r="ED1084" s="2" t="s">
        <v>237</v>
      </c>
      <c r="EE1084" s="2" t="s">
        <v>1357</v>
      </c>
      <c r="EF1084" s="2" t="s">
        <v>2291</v>
      </c>
      <c r="EG1084" s="2" t="s">
        <v>238</v>
      </c>
      <c r="EH1084" s="2" t="s">
        <v>226</v>
      </c>
      <c r="EI1084" s="4"/>
      <c r="EJ1084" s="8"/>
      <c r="EK1084" s="4">
        <v>7</v>
      </c>
      <c r="EL1084" s="8">
        <v>344.4</v>
      </c>
      <c r="EM1084" s="7">
        <v>-1</v>
      </c>
      <c r="EN1084" s="7">
        <v>-1</v>
      </c>
      <c r="EO1084" s="2" t="s">
        <v>239</v>
      </c>
      <c r="EP1084" s="2" t="s">
        <v>237</v>
      </c>
      <c r="EQ1084" s="2" t="s">
        <v>570</v>
      </c>
      <c r="ER1084" s="2" t="s">
        <v>1529</v>
      </c>
      <c r="ES1084" s="2" t="s">
        <v>238</v>
      </c>
      <c r="ET1084" s="2" t="s">
        <v>226</v>
      </c>
      <c r="EU1084" s="4"/>
      <c r="EV1084" s="8"/>
      <c r="EW1084" s="4">
        <v>6</v>
      </c>
      <c r="EX1084" s="8">
        <v>302.34</v>
      </c>
      <c r="EY1084" s="7">
        <v>-1</v>
      </c>
      <c r="EZ1084" s="7">
        <v>-1</v>
      </c>
      <c r="FA1084" s="2" t="s">
        <v>239</v>
      </c>
      <c r="FB1084" s="2" t="s">
        <v>237</v>
      </c>
      <c r="FC1084" s="2" t="s">
        <v>1357</v>
      </c>
      <c r="FD1084" s="2" t="s">
        <v>6045</v>
      </c>
      <c r="FE1084" s="2" t="s">
        <v>238</v>
      </c>
      <c r="FF1084" s="2" t="s">
        <v>226</v>
      </c>
      <c r="FG1084" s="4"/>
      <c r="FH1084" s="8"/>
      <c r="FI1084" s="4">
        <v>1</v>
      </c>
      <c r="FJ1084" s="8">
        <v>60.94</v>
      </c>
      <c r="FK1084" s="7">
        <v>-1</v>
      </c>
      <c r="FL1084" s="7">
        <v>-1</v>
      </c>
      <c r="FM1084" s="2" t="s">
        <v>239</v>
      </c>
      <c r="FN1084" s="2" t="s">
        <v>237</v>
      </c>
      <c r="FO1084" s="2" t="s">
        <v>1357</v>
      </c>
      <c r="FP1084" s="2" t="s">
        <v>6046</v>
      </c>
      <c r="FQ1084" s="2" t="s">
        <v>238</v>
      </c>
      <c r="FR1084" s="2" t="s">
        <v>226</v>
      </c>
      <c r="FS1084" s="4"/>
      <c r="FT1084" s="8"/>
      <c r="FU1084" s="4"/>
      <c r="FV1084" s="8"/>
      <c r="FW1084" s="7"/>
      <c r="FX1084" s="7"/>
      <c r="FY1084" s="2" t="s">
        <v>226</v>
      </c>
      <c r="FZ1084" s="2" t="s">
        <v>226</v>
      </c>
      <c r="GA1084" s="2" t="s">
        <v>226</v>
      </c>
      <c r="GB1084" s="2" t="s">
        <v>226</v>
      </c>
      <c r="GC1084" s="2" t="s">
        <v>226</v>
      </c>
      <c r="GD1084" s="2" t="s">
        <v>226</v>
      </c>
      <c r="GE1084" s="4"/>
      <c r="GF1084" s="8"/>
      <c r="GG1084" s="4"/>
      <c r="GH1084" s="8"/>
      <c r="GI1084" s="7"/>
      <c r="GJ1084" s="7"/>
      <c r="GK1084" s="2" t="s">
        <v>1002</v>
      </c>
      <c r="GL1084" s="2" t="s">
        <v>237</v>
      </c>
      <c r="GM1084" s="2" t="s">
        <v>2252</v>
      </c>
      <c r="GN1084" s="2" t="s">
        <v>1912</v>
      </c>
      <c r="GO1084" s="2" t="s">
        <v>238</v>
      </c>
      <c r="GP1084" s="2" t="s">
        <v>226</v>
      </c>
      <c r="GQ1084" s="4"/>
      <c r="GR1084" s="8"/>
      <c r="GS1084" s="4">
        <v>1</v>
      </c>
      <c r="GT1084" s="8">
        <v>52.92</v>
      </c>
      <c r="GU1084" s="7">
        <v>-1</v>
      </c>
      <c r="GV1084" s="7">
        <v>-1</v>
      </c>
      <c r="GW1084" s="2" t="s">
        <v>239</v>
      </c>
      <c r="GX1084" s="2" t="s">
        <v>237</v>
      </c>
      <c r="GY1084" s="2" t="s">
        <v>1942</v>
      </c>
      <c r="GZ1084" s="2" t="s">
        <v>855</v>
      </c>
      <c r="HA1084" s="2" t="s">
        <v>238</v>
      </c>
      <c r="HB1084" s="2" t="s">
        <v>226</v>
      </c>
      <c r="HC1084" s="4"/>
      <c r="HD1084" s="8"/>
      <c r="HE1084" s="4">
        <v>1</v>
      </c>
      <c r="HF1084" s="8">
        <v>52.92</v>
      </c>
      <c r="HG1084" s="7">
        <v>-1</v>
      </c>
      <c r="HH1084" s="7">
        <v>-1</v>
      </c>
      <c r="HI1084" s="2" t="s">
        <v>239</v>
      </c>
      <c r="HJ1084" s="2" t="s">
        <v>237</v>
      </c>
      <c r="HK1084" s="2" t="s">
        <v>416</v>
      </c>
      <c r="HL1084" s="2" t="s">
        <v>3561</v>
      </c>
      <c r="HM1084" s="2" t="s">
        <v>238</v>
      </c>
      <c r="HN1084" s="2" t="s">
        <v>226</v>
      </c>
      <c r="HO1084" s="4"/>
      <c r="HP1084" s="8"/>
      <c r="HQ1084" s="4"/>
      <c r="HR1084" s="8"/>
      <c r="HS1084" s="7"/>
      <c r="HT1084" s="7"/>
      <c r="HU1084" s="2" t="s">
        <v>239</v>
      </c>
      <c r="HV1084" s="2" t="s">
        <v>237</v>
      </c>
      <c r="HW1084" s="2" t="s">
        <v>1493</v>
      </c>
      <c r="HX1084" s="2" t="s">
        <v>1685</v>
      </c>
      <c r="HY1084" s="2" t="s">
        <v>238</v>
      </c>
      <c r="HZ1084" s="2" t="s">
        <v>226</v>
      </c>
      <c r="IA1084" s="4"/>
      <c r="IB1084" s="8"/>
      <c r="IC1084" s="4"/>
      <c r="ID1084" s="8"/>
      <c r="IE1084" s="7"/>
      <c r="IF1084" s="7"/>
      <c r="IG1084" s="2" t="s">
        <v>252</v>
      </c>
      <c r="IH1084" s="2" t="s">
        <v>237</v>
      </c>
      <c r="II1084" s="2" t="s">
        <v>226</v>
      </c>
      <c r="IJ1084" s="2" t="s">
        <v>226</v>
      </c>
      <c r="IK1084" s="2" t="s">
        <v>238</v>
      </c>
      <c r="IL1084" s="2" t="s">
        <v>226</v>
      </c>
      <c r="IM1084" s="4"/>
      <c r="IN1084" s="8"/>
      <c r="IO1084" s="4"/>
      <c r="IP1084" s="8"/>
      <c r="IQ1084" s="7"/>
      <c r="IR1084" s="7"/>
      <c r="IS1084" s="2" t="s">
        <v>226</v>
      </c>
      <c r="IT1084" s="2" t="s">
        <v>226</v>
      </c>
      <c r="IU1084" s="2" t="s">
        <v>226</v>
      </c>
      <c r="IV1084" s="2" t="s">
        <v>226</v>
      </c>
      <c r="IW1084" s="2" t="s">
        <v>226</v>
      </c>
      <c r="IX1084" s="2" t="s">
        <v>226</v>
      </c>
      <c r="IY1084" s="4"/>
      <c r="IZ1084" s="8"/>
      <c r="JA1084" s="4"/>
      <c r="JB1084" s="8"/>
      <c r="JC1084" s="7"/>
      <c r="JD1084" s="7"/>
      <c r="JE1084" s="2" t="s">
        <v>252</v>
      </c>
      <c r="JF1084" s="2" t="s">
        <v>237</v>
      </c>
      <c r="JG1084" s="2" t="s">
        <v>226</v>
      </c>
      <c r="JH1084" s="2" t="s">
        <v>226</v>
      </c>
      <c r="JI1084" s="2" t="s">
        <v>238</v>
      </c>
      <c r="JJ1084" s="2" t="s">
        <v>226</v>
      </c>
      <c r="JK1084" s="4"/>
      <c r="JL1084" s="8"/>
      <c r="JM1084" s="4"/>
      <c r="JN1084" s="8"/>
      <c r="JO1084" s="7"/>
      <c r="JP1084" s="7"/>
      <c r="JQ1084" s="2" t="s">
        <v>252</v>
      </c>
      <c r="JR1084" s="2" t="s">
        <v>237</v>
      </c>
      <c r="JS1084" s="2" t="s">
        <v>226</v>
      </c>
      <c r="JT1084" s="2" t="s">
        <v>226</v>
      </c>
      <c r="JU1084" s="2" t="s">
        <v>238</v>
      </c>
      <c r="JV1084" s="2" t="s">
        <v>226</v>
      </c>
      <c r="JW1084" s="4"/>
      <c r="JX1084" s="8"/>
      <c r="JY1084" s="4"/>
      <c r="JZ1084" s="8"/>
      <c r="KA1084" s="7"/>
      <c r="KB1084" s="7"/>
      <c r="KC1084" s="2" t="s">
        <v>239</v>
      </c>
      <c r="KD1084" s="2" t="s">
        <v>237</v>
      </c>
      <c r="KE1084" s="2" t="s">
        <v>1387</v>
      </c>
      <c r="KF1084" s="2" t="s">
        <v>1502</v>
      </c>
      <c r="KG1084" s="2" t="s">
        <v>238</v>
      </c>
      <c r="KH1084" s="2" t="s">
        <v>226</v>
      </c>
      <c r="KI1084" s="4"/>
      <c r="KJ1084" s="8"/>
      <c r="KK1084" s="4"/>
      <c r="KL1084" s="8"/>
      <c r="KM1084" s="7"/>
      <c r="KN1084" s="7"/>
      <c r="KO1084" s="2" t="s">
        <v>236</v>
      </c>
      <c r="KP1084" s="2" t="s">
        <v>237</v>
      </c>
      <c r="KQ1084" s="2" t="s">
        <v>226</v>
      </c>
      <c r="KR1084" s="2" t="s">
        <v>226</v>
      </c>
      <c r="KS1084" s="2" t="s">
        <v>238</v>
      </c>
      <c r="KT1084" s="2" t="s">
        <v>226</v>
      </c>
      <c r="KU1084" s="4"/>
      <c r="KV1084" s="8"/>
      <c r="KW1084" s="4">
        <v>1</v>
      </c>
      <c r="KX1084" s="8">
        <v>50.4</v>
      </c>
      <c r="KY1084" s="7">
        <v>-1</v>
      </c>
      <c r="KZ1084" s="7">
        <v>-1</v>
      </c>
      <c r="LA1084" s="2" t="s">
        <v>239</v>
      </c>
      <c r="LB1084" s="2" t="s">
        <v>237</v>
      </c>
      <c r="LC1084" s="2" t="s">
        <v>1004</v>
      </c>
      <c r="LD1084" s="2" t="s">
        <v>1234</v>
      </c>
      <c r="LE1084" s="2" t="s">
        <v>238</v>
      </c>
      <c r="LF1084" s="2" t="s">
        <v>226</v>
      </c>
      <c r="LG1084" s="4"/>
      <c r="LH1084" s="8"/>
      <c r="LI1084" s="4"/>
      <c r="LJ1084" s="8"/>
      <c r="LK1084" s="7"/>
      <c r="LL1084" s="7"/>
      <c r="LM1084" s="2" t="s">
        <v>239</v>
      </c>
      <c r="LN1084" s="2" t="s">
        <v>237</v>
      </c>
      <c r="LO1084" s="2" t="s">
        <v>321</v>
      </c>
      <c r="LP1084" s="2" t="s">
        <v>476</v>
      </c>
      <c r="LQ1084" s="2" t="s">
        <v>238</v>
      </c>
      <c r="LR1084" s="2" t="s">
        <v>226</v>
      </c>
      <c r="LS1084" s="4"/>
      <c r="LT1084" s="8"/>
      <c r="LU1084" s="4"/>
      <c r="LV1084" s="8"/>
      <c r="LW1084" s="7"/>
      <c r="LX1084" s="7"/>
      <c r="LY1084" s="2" t="s">
        <v>226</v>
      </c>
      <c r="LZ1084" s="2" t="s">
        <v>226</v>
      </c>
      <c r="MA1084" s="2" t="s">
        <v>226</v>
      </c>
      <c r="MB1084" s="2" t="s">
        <v>226</v>
      </c>
      <c r="MC1084" s="2" t="s">
        <v>226</v>
      </c>
      <c r="MD1084" s="2" t="s">
        <v>226</v>
      </c>
      <c r="ME1084" s="4"/>
      <c r="MF1084" s="8"/>
      <c r="MG1084" s="4"/>
      <c r="MH1084" s="8"/>
      <c r="MI1084" s="7"/>
      <c r="MJ1084" s="7"/>
      <c r="MK1084" s="2" t="s">
        <v>226</v>
      </c>
      <c r="ML1084" s="2" t="s">
        <v>226</v>
      </c>
      <c r="MM1084" s="2" t="s">
        <v>226</v>
      </c>
      <c r="MN1084" s="2" t="s">
        <v>226</v>
      </c>
      <c r="MO1084" s="2" t="s">
        <v>226</v>
      </c>
      <c r="MP1084" s="2" t="s">
        <v>226</v>
      </c>
      <c r="MQ1084" s="4"/>
      <c r="MR1084" s="8"/>
      <c r="MS1084" s="4"/>
      <c r="MT1084" s="8"/>
      <c r="MU1084" s="7"/>
      <c r="MV1084" s="7"/>
      <c r="MW1084" s="2" t="s">
        <v>239</v>
      </c>
      <c r="MX1084" s="2" t="s">
        <v>237</v>
      </c>
      <c r="MY1084" s="2" t="s">
        <v>1634</v>
      </c>
      <c r="MZ1084" s="2" t="s">
        <v>612</v>
      </c>
      <c r="NA1084" s="2" t="s">
        <v>238</v>
      </c>
      <c r="NB1084" s="2" t="s">
        <v>226</v>
      </c>
      <c r="NC1084" s="4"/>
      <c r="ND1084" s="8"/>
      <c r="NE1084" s="4"/>
      <c r="NF1084" s="8"/>
      <c r="NG1084" s="7"/>
      <c r="NH1084" s="7"/>
      <c r="NI1084" s="2" t="s">
        <v>239</v>
      </c>
      <c r="NJ1084" s="2" t="s">
        <v>237</v>
      </c>
      <c r="NK1084" s="2" t="s">
        <v>1375</v>
      </c>
      <c r="NL1084" s="2" t="s">
        <v>1503</v>
      </c>
      <c r="NM1084" s="2" t="s">
        <v>291</v>
      </c>
      <c r="NN1084" s="2" t="s">
        <v>226</v>
      </c>
      <c r="NO1084" s="4"/>
      <c r="NP1084" s="8"/>
      <c r="NQ1084" s="4"/>
      <c r="NR1084" s="8"/>
      <c r="NS1084" s="7"/>
      <c r="NT1084" s="7"/>
      <c r="NU1084" s="2" t="s">
        <v>239</v>
      </c>
      <c r="NV1084" s="2" t="s">
        <v>237</v>
      </c>
      <c r="NW1084" s="2" t="s">
        <v>1018</v>
      </c>
      <c r="NX1084" s="2" t="s">
        <v>933</v>
      </c>
      <c r="NY1084" s="2" t="s">
        <v>238</v>
      </c>
      <c r="NZ1084" s="2" t="s">
        <v>226</v>
      </c>
      <c r="OA1084" s="4"/>
      <c r="OB1084" s="8"/>
      <c r="OC1084" s="4"/>
      <c r="OD1084" s="8"/>
      <c r="OE1084" s="7"/>
      <c r="OF1084" s="7"/>
      <c r="OG1084" s="2" t="s">
        <v>239</v>
      </c>
      <c r="OH1084" s="2" t="s">
        <v>237</v>
      </c>
      <c r="OI1084" s="2" t="s">
        <v>762</v>
      </c>
      <c r="OJ1084" s="2" t="s">
        <v>3440</v>
      </c>
      <c r="OK1084" s="2" t="s">
        <v>238</v>
      </c>
      <c r="OL1084" s="2" t="s">
        <v>226</v>
      </c>
      <c r="OM1084" s="4"/>
      <c r="ON1084" s="8"/>
      <c r="OO1084" s="4"/>
      <c r="OP1084" s="8"/>
      <c r="OQ1084" s="7"/>
      <c r="OR1084" s="7"/>
      <c r="OS1084" s="2" t="s">
        <v>252</v>
      </c>
      <c r="OT1084" s="2" t="s">
        <v>237</v>
      </c>
      <c r="OU1084" s="2" t="s">
        <v>226</v>
      </c>
      <c r="OV1084" s="2" t="s">
        <v>226</v>
      </c>
      <c r="OW1084" s="2" t="s">
        <v>238</v>
      </c>
      <c r="OX1084" s="2" t="s">
        <v>226</v>
      </c>
      <c r="OY1084" s="4"/>
      <c r="OZ1084" s="8"/>
      <c r="PA1084" s="4"/>
      <c r="PB1084" s="8"/>
      <c r="PC1084" s="7"/>
      <c r="PD1084" s="7"/>
      <c r="PE1084" s="2" t="s">
        <v>226</v>
      </c>
      <c r="PF1084" s="2" t="s">
        <v>226</v>
      </c>
      <c r="PG1084" s="2" t="s">
        <v>226</v>
      </c>
      <c r="PH1084" s="2" t="s">
        <v>226</v>
      </c>
      <c r="PI1084" s="2" t="s">
        <v>226</v>
      </c>
      <c r="PJ1084" s="2" t="s">
        <v>226</v>
      </c>
      <c r="PK1084" s="4"/>
      <c r="PL1084" s="8"/>
      <c r="PM1084" s="4"/>
      <c r="PN1084" s="8"/>
      <c r="PO1084" s="7"/>
      <c r="PP1084" s="7"/>
      <c r="PQ1084" s="2" t="s">
        <v>226</v>
      </c>
      <c r="PR1084" s="2" t="s">
        <v>226</v>
      </c>
      <c r="PS1084" s="2" t="s">
        <v>226</v>
      </c>
      <c r="PT1084" s="2" t="s">
        <v>226</v>
      </c>
      <c r="PU1084" s="2" t="s">
        <v>226</v>
      </c>
      <c r="PV1084" s="2" t="s">
        <v>226</v>
      </c>
      <c r="PW1084" s="4"/>
      <c r="PX1084" s="8"/>
      <c r="PY1084" s="4"/>
      <c r="PZ1084" s="8"/>
      <c r="QA1084" s="7"/>
      <c r="QB1084" s="7"/>
      <c r="QC1084" s="2" t="s">
        <v>226</v>
      </c>
      <c r="QD1084" s="2" t="s">
        <v>226</v>
      </c>
      <c r="QE1084" s="2" t="s">
        <v>226</v>
      </c>
      <c r="QF1084" s="2" t="s">
        <v>226</v>
      </c>
      <c r="QG1084" s="2" t="s">
        <v>226</v>
      </c>
      <c r="QH1084" s="2" t="s">
        <v>226</v>
      </c>
      <c r="QI1084" s="4"/>
      <c r="QJ1084" s="8"/>
      <c r="QK1084" s="4"/>
      <c r="QL1084" s="8"/>
      <c r="QM1084" s="7"/>
      <c r="QN1084" s="7"/>
      <c r="QO1084" s="2" t="s">
        <v>239</v>
      </c>
      <c r="QP1084" s="2" t="s">
        <v>237</v>
      </c>
      <c r="QQ1084" s="2" t="s">
        <v>1068</v>
      </c>
      <c r="QR1084" s="2" t="s">
        <v>1442</v>
      </c>
      <c r="QS1084" s="2" t="s">
        <v>238</v>
      </c>
      <c r="QT1084" s="2" t="s">
        <v>226</v>
      </c>
      <c r="QU1084" s="4"/>
      <c r="QV1084" s="8"/>
      <c r="QW1084" s="4"/>
      <c r="QX1084" s="8"/>
      <c r="QY1084" s="7"/>
      <c r="QZ1084" s="7"/>
      <c r="RA1084" s="2" t="s">
        <v>266</v>
      </c>
      <c r="RB1084" s="2" t="s">
        <v>237</v>
      </c>
      <c r="RC1084" s="2" t="s">
        <v>226</v>
      </c>
      <c r="RD1084" s="2" t="s">
        <v>226</v>
      </c>
      <c r="RE1084" s="2" t="s">
        <v>238</v>
      </c>
      <c r="RF1084" s="2" t="s">
        <v>226</v>
      </c>
      <c r="RG1084" s="4"/>
      <c r="RH1084" s="8"/>
      <c r="RI1084" s="4"/>
      <c r="RJ1084" s="8"/>
      <c r="RK1084" s="7"/>
      <c r="RL1084" s="7"/>
      <c r="RM1084" s="2" t="s">
        <v>226</v>
      </c>
      <c r="RN1084" s="2" t="s">
        <v>226</v>
      </c>
      <c r="RO1084" s="2" t="s">
        <v>226</v>
      </c>
      <c r="RP1084" s="2" t="s">
        <v>226</v>
      </c>
      <c r="RQ1084" s="2" t="s">
        <v>226</v>
      </c>
      <c r="RR1084" s="2" t="s">
        <v>226</v>
      </c>
      <c r="RS1084" s="4"/>
      <c r="RT1084" s="8"/>
      <c r="RU1084" s="4"/>
      <c r="RV1084" s="8"/>
      <c r="RW1084" s="7"/>
      <c r="RX1084" s="7"/>
      <c r="RY1084" s="2" t="s">
        <v>239</v>
      </c>
      <c r="RZ1084" s="2" t="s">
        <v>237</v>
      </c>
      <c r="SA1084" s="2" t="s">
        <v>621</v>
      </c>
      <c r="SB1084" s="2" t="s">
        <v>1086</v>
      </c>
      <c r="SC1084" s="2" t="s">
        <v>238</v>
      </c>
      <c r="SD1084" s="2" t="s">
        <v>226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  <c r="VK1084" s="4"/>
      <c r="VL1084" s="4"/>
      <c r="VM1084" s="4"/>
      <c r="VN1084" s="4"/>
      <c r="VO1084" s="4"/>
      <c r="VP1084" s="4"/>
      <c r="VQ1084" s="4"/>
    </row>
    <row r="1085">
      <c r="A1085" s="2" t="s">
        <v>6047</v>
      </c>
      <c r="B1085" s="2" t="s">
        <v>577</v>
      </c>
      <c r="C1085" s="2" t="s">
        <v>5819</v>
      </c>
      <c r="D1085" s="2" t="s">
        <v>486</v>
      </c>
      <c r="E1085" s="2" t="s">
        <v>487</v>
      </c>
      <c r="F1085" s="2" t="s">
        <v>3039</v>
      </c>
      <c r="G1085" s="2" t="s">
        <v>5975</v>
      </c>
      <c r="H1085" s="2" t="s">
        <v>3145</v>
      </c>
      <c r="I1085" s="2" t="s">
        <v>6048</v>
      </c>
      <c r="J1085" s="2" t="s">
        <v>437</v>
      </c>
      <c r="K1085" s="2" t="s">
        <v>5977</v>
      </c>
      <c r="L1085" s="3">
        <v>19.04</v>
      </c>
      <c r="M1085" s="3">
        <v>19.99</v>
      </c>
      <c r="N1085" s="3">
        <v>39.99</v>
      </c>
      <c r="O1085" s="2" t="s">
        <v>223</v>
      </c>
      <c r="P1085" s="2" t="s">
        <v>2226</v>
      </c>
      <c r="Q1085" s="2" t="s">
        <v>225</v>
      </c>
      <c r="R1085" s="2" t="s">
        <v>226</v>
      </c>
      <c r="S1085" s="2" t="s">
        <v>5978</v>
      </c>
      <c r="T1085" s="2" t="s">
        <v>2721</v>
      </c>
      <c r="U1085" s="2" t="s">
        <v>2756</v>
      </c>
      <c r="V1085" s="2" t="s">
        <v>2429</v>
      </c>
      <c r="W1085" s="2" t="s">
        <v>231</v>
      </c>
      <c r="X1085" s="2" t="s">
        <v>226</v>
      </c>
      <c r="Y1085" s="2" t="s">
        <v>5481</v>
      </c>
      <c r="Z1085" s="4">
        <v>70</v>
      </c>
      <c r="AA1085" s="4">
        <f>=ROUNDDOWN({0},0)</f>
      </c>
      <c r="AB1085" s="5"/>
      <c r="AC1085" s="2" t="s">
        <v>5979</v>
      </c>
      <c r="AD1085" s="4">
        <v>70</v>
      </c>
      <c r="AE1085" s="4">
        <v>70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226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226</v>
      </c>
      <c r="AW1085" s="8" t="s">
        <v>226</v>
      </c>
      <c r="AX1085" s="4" t="s">
        <v>226</v>
      </c>
      <c r="AY1085" s="8" t="s">
        <v>226</v>
      </c>
      <c r="AZ1085" s="7" t="s">
        <v>226</v>
      </c>
      <c r="BA1085" s="7" t="s">
        <v>226</v>
      </c>
      <c r="BB1085" s="7"/>
      <c r="BC1085" s="4" t="s">
        <v>226</v>
      </c>
      <c r="BD1085" s="8" t="s">
        <v>226</v>
      </c>
      <c r="BE1085" s="4" t="s">
        <v>226</v>
      </c>
      <c r="BF1085" s="8" t="s">
        <v>226</v>
      </c>
      <c r="BG1085" s="7" t="s">
        <v>226</v>
      </c>
      <c r="BH1085" s="7" t="s">
        <v>226</v>
      </c>
      <c r="BI1085" s="7"/>
      <c r="BJ1085" s="4"/>
      <c r="BK1085" s="8"/>
      <c r="BL1085" s="2" t="s">
        <v>226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949</v>
      </c>
      <c r="BV1085" s="2" t="s">
        <v>223</v>
      </c>
      <c r="BW1085" s="2" t="s">
        <v>226</v>
      </c>
      <c r="BX1085" s="2" t="s">
        <v>226</v>
      </c>
      <c r="BY1085" s="2" t="s">
        <v>238</v>
      </c>
      <c r="BZ1085" s="2" t="s">
        <v>226</v>
      </c>
      <c r="CA1085" s="4"/>
      <c r="CB1085" s="8"/>
      <c r="CC1085" s="4"/>
      <c r="CD1085" s="8"/>
      <c r="CE1085" s="7"/>
      <c r="CF1085" s="7"/>
      <c r="CG1085" s="2" t="s">
        <v>448</v>
      </c>
      <c r="CH1085" s="2" t="s">
        <v>223</v>
      </c>
      <c r="CI1085" s="2" t="s">
        <v>226</v>
      </c>
      <c r="CJ1085" s="2" t="s">
        <v>226</v>
      </c>
      <c r="CK1085" s="2" t="s">
        <v>238</v>
      </c>
      <c r="CL1085" s="2" t="s">
        <v>226</v>
      </c>
      <c r="CM1085" s="4"/>
      <c r="CN1085" s="8"/>
      <c r="CO1085" s="4"/>
      <c r="CP1085" s="8"/>
      <c r="CQ1085" s="7"/>
      <c r="CR1085" s="7"/>
      <c r="CS1085" s="2" t="s">
        <v>239</v>
      </c>
      <c r="CT1085" s="2" t="s">
        <v>223</v>
      </c>
      <c r="CU1085" s="2" t="s">
        <v>1241</v>
      </c>
      <c r="CV1085" s="2" t="s">
        <v>226</v>
      </c>
      <c r="CW1085" s="2" t="s">
        <v>238</v>
      </c>
      <c r="CX1085" s="2" t="s">
        <v>226</v>
      </c>
      <c r="CY1085" s="4"/>
      <c r="CZ1085" s="8"/>
      <c r="DA1085" s="4"/>
      <c r="DB1085" s="8"/>
      <c r="DC1085" s="7"/>
      <c r="DD1085" s="7"/>
      <c r="DE1085" s="2" t="s">
        <v>236</v>
      </c>
      <c r="DF1085" s="2" t="s">
        <v>223</v>
      </c>
      <c r="DG1085" s="2" t="s">
        <v>226</v>
      </c>
      <c r="DH1085" s="2" t="s">
        <v>226</v>
      </c>
      <c r="DI1085" s="2" t="s">
        <v>238</v>
      </c>
      <c r="DJ1085" s="2" t="s">
        <v>226</v>
      </c>
      <c r="DK1085" s="4"/>
      <c r="DL1085" s="8"/>
      <c r="DM1085" s="4"/>
      <c r="DN1085" s="8"/>
      <c r="DO1085" s="7"/>
      <c r="DP1085" s="7"/>
      <c r="DQ1085" s="2" t="s">
        <v>236</v>
      </c>
      <c r="DR1085" s="2" t="s">
        <v>223</v>
      </c>
      <c r="DS1085" s="2" t="s">
        <v>226</v>
      </c>
      <c r="DT1085" s="2" t="s">
        <v>226</v>
      </c>
      <c r="DU1085" s="2" t="s">
        <v>238</v>
      </c>
      <c r="DV1085" s="2" t="s">
        <v>226</v>
      </c>
      <c r="DW1085" s="4"/>
      <c r="DX1085" s="8"/>
      <c r="DY1085" s="4"/>
      <c r="DZ1085" s="8"/>
      <c r="EA1085" s="7"/>
      <c r="EB1085" s="7"/>
      <c r="EC1085" s="2" t="s">
        <v>667</v>
      </c>
      <c r="ED1085" s="2" t="s">
        <v>223</v>
      </c>
      <c r="EE1085" s="2" t="s">
        <v>226</v>
      </c>
      <c r="EF1085" s="2" t="s">
        <v>226</v>
      </c>
      <c r="EG1085" s="2" t="s">
        <v>238</v>
      </c>
      <c r="EH1085" s="2" t="s">
        <v>226</v>
      </c>
      <c r="EI1085" s="4"/>
      <c r="EJ1085" s="8"/>
      <c r="EK1085" s="4"/>
      <c r="EL1085" s="8"/>
      <c r="EM1085" s="7"/>
      <c r="EN1085" s="7"/>
      <c r="EO1085" s="2" t="s">
        <v>239</v>
      </c>
      <c r="EP1085" s="2" t="s">
        <v>223</v>
      </c>
      <c r="EQ1085" s="2" t="s">
        <v>2722</v>
      </c>
      <c r="ER1085" s="2" t="s">
        <v>226</v>
      </c>
      <c r="ES1085" s="2" t="s">
        <v>238</v>
      </c>
      <c r="ET1085" s="2" t="s">
        <v>226</v>
      </c>
      <c r="EU1085" s="4"/>
      <c r="EV1085" s="8"/>
      <c r="EW1085" s="4"/>
      <c r="EX1085" s="8"/>
      <c r="EY1085" s="7"/>
      <c r="EZ1085" s="7"/>
      <c r="FA1085" s="2" t="s">
        <v>239</v>
      </c>
      <c r="FB1085" s="2" t="s">
        <v>223</v>
      </c>
      <c r="FC1085" s="2" t="s">
        <v>2804</v>
      </c>
      <c r="FD1085" s="2" t="s">
        <v>226</v>
      </c>
      <c r="FE1085" s="2" t="s">
        <v>238</v>
      </c>
      <c r="FF1085" s="2" t="s">
        <v>226</v>
      </c>
      <c r="FG1085" s="4"/>
      <c r="FH1085" s="8"/>
      <c r="FI1085" s="4"/>
      <c r="FJ1085" s="8"/>
      <c r="FK1085" s="7"/>
      <c r="FL1085" s="7"/>
      <c r="FM1085" s="2" t="s">
        <v>239</v>
      </c>
      <c r="FN1085" s="2" t="s">
        <v>223</v>
      </c>
      <c r="FO1085" s="2" t="s">
        <v>2804</v>
      </c>
      <c r="FP1085" s="2" t="s">
        <v>226</v>
      </c>
      <c r="FQ1085" s="2" t="s">
        <v>238</v>
      </c>
      <c r="FR1085" s="2" t="s">
        <v>226</v>
      </c>
      <c r="FS1085" s="4"/>
      <c r="FT1085" s="8"/>
      <c r="FU1085" s="4"/>
      <c r="FV1085" s="8"/>
      <c r="FW1085" s="7"/>
      <c r="FX1085" s="7"/>
      <c r="FY1085" s="2" t="s">
        <v>239</v>
      </c>
      <c r="FZ1085" s="2" t="s">
        <v>223</v>
      </c>
      <c r="GA1085" s="2" t="s">
        <v>2804</v>
      </c>
      <c r="GB1085" s="2" t="s">
        <v>226</v>
      </c>
      <c r="GC1085" s="2" t="s">
        <v>238</v>
      </c>
      <c r="GD1085" s="2" t="s">
        <v>226</v>
      </c>
      <c r="GE1085" s="4"/>
      <c r="GF1085" s="8"/>
      <c r="GG1085" s="4"/>
      <c r="GH1085" s="8"/>
      <c r="GI1085" s="7"/>
      <c r="GJ1085" s="7"/>
      <c r="GK1085" s="2" t="s">
        <v>252</v>
      </c>
      <c r="GL1085" s="2" t="s">
        <v>223</v>
      </c>
      <c r="GM1085" s="2" t="s">
        <v>226</v>
      </c>
      <c r="GN1085" s="2" t="s">
        <v>226</v>
      </c>
      <c r="GO1085" s="2" t="s">
        <v>238</v>
      </c>
      <c r="GP1085" s="2" t="s">
        <v>226</v>
      </c>
      <c r="GQ1085" s="4"/>
      <c r="GR1085" s="8"/>
      <c r="GS1085" s="4"/>
      <c r="GT1085" s="8"/>
      <c r="GU1085" s="7"/>
      <c r="GV1085" s="7"/>
      <c r="GW1085" s="2" t="s">
        <v>236</v>
      </c>
      <c r="GX1085" s="2" t="s">
        <v>223</v>
      </c>
      <c r="GY1085" s="2" t="s">
        <v>226</v>
      </c>
      <c r="GZ1085" s="2" t="s">
        <v>226</v>
      </c>
      <c r="HA1085" s="2" t="s">
        <v>238</v>
      </c>
      <c r="HB1085" s="2" t="s">
        <v>226</v>
      </c>
      <c r="HC1085" s="4"/>
      <c r="HD1085" s="8"/>
      <c r="HE1085" s="4"/>
      <c r="HF1085" s="8"/>
      <c r="HG1085" s="7"/>
      <c r="HH1085" s="7"/>
      <c r="HI1085" s="2" t="s">
        <v>236</v>
      </c>
      <c r="HJ1085" s="2" t="s">
        <v>223</v>
      </c>
      <c r="HK1085" s="2" t="s">
        <v>226</v>
      </c>
      <c r="HL1085" s="2" t="s">
        <v>226</v>
      </c>
      <c r="HM1085" s="2" t="s">
        <v>238</v>
      </c>
      <c r="HN1085" s="2" t="s">
        <v>226</v>
      </c>
      <c r="HO1085" s="4"/>
      <c r="HP1085" s="8"/>
      <c r="HQ1085" s="4"/>
      <c r="HR1085" s="8"/>
      <c r="HS1085" s="7"/>
      <c r="HT1085" s="7"/>
      <c r="HU1085" s="2" t="s">
        <v>236</v>
      </c>
      <c r="HV1085" s="2" t="s">
        <v>223</v>
      </c>
      <c r="HW1085" s="2" t="s">
        <v>226</v>
      </c>
      <c r="HX1085" s="2" t="s">
        <v>226</v>
      </c>
      <c r="HY1085" s="2" t="s">
        <v>238</v>
      </c>
      <c r="HZ1085" s="2" t="s">
        <v>226</v>
      </c>
      <c r="IA1085" s="4"/>
      <c r="IB1085" s="8"/>
      <c r="IC1085" s="4"/>
      <c r="ID1085" s="8"/>
      <c r="IE1085" s="7"/>
      <c r="IF1085" s="7"/>
      <c r="IG1085" s="2" t="s">
        <v>252</v>
      </c>
      <c r="IH1085" s="2" t="s">
        <v>223</v>
      </c>
      <c r="II1085" s="2" t="s">
        <v>226</v>
      </c>
      <c r="IJ1085" s="2" t="s">
        <v>226</v>
      </c>
      <c r="IK1085" s="2" t="s">
        <v>238</v>
      </c>
      <c r="IL1085" s="2" t="s">
        <v>226</v>
      </c>
      <c r="IM1085" s="4"/>
      <c r="IN1085" s="8"/>
      <c r="IO1085" s="4"/>
      <c r="IP1085" s="8"/>
      <c r="IQ1085" s="7"/>
      <c r="IR1085" s="7"/>
      <c r="IS1085" s="2" t="s">
        <v>252</v>
      </c>
      <c r="IT1085" s="2" t="s">
        <v>223</v>
      </c>
      <c r="IU1085" s="2" t="s">
        <v>226</v>
      </c>
      <c r="IV1085" s="2" t="s">
        <v>226</v>
      </c>
      <c r="IW1085" s="2" t="s">
        <v>238</v>
      </c>
      <c r="IX1085" s="2" t="s">
        <v>226</v>
      </c>
      <c r="IY1085" s="4"/>
      <c r="IZ1085" s="8"/>
      <c r="JA1085" s="4"/>
      <c r="JB1085" s="8"/>
      <c r="JC1085" s="7"/>
      <c r="JD1085" s="7"/>
      <c r="JE1085" s="2" t="s">
        <v>949</v>
      </c>
      <c r="JF1085" s="2" t="s">
        <v>223</v>
      </c>
      <c r="JG1085" s="2" t="s">
        <v>226</v>
      </c>
      <c r="JH1085" s="2" t="s">
        <v>226</v>
      </c>
      <c r="JI1085" s="2" t="s">
        <v>238</v>
      </c>
      <c r="JJ1085" s="2" t="s">
        <v>226</v>
      </c>
      <c r="JK1085" s="4"/>
      <c r="JL1085" s="8"/>
      <c r="JM1085" s="4"/>
      <c r="JN1085" s="8"/>
      <c r="JO1085" s="7"/>
      <c r="JP1085" s="7"/>
      <c r="JQ1085" s="2" t="s">
        <v>252</v>
      </c>
      <c r="JR1085" s="2" t="s">
        <v>223</v>
      </c>
      <c r="JS1085" s="2" t="s">
        <v>226</v>
      </c>
      <c r="JT1085" s="2" t="s">
        <v>226</v>
      </c>
      <c r="JU1085" s="2" t="s">
        <v>238</v>
      </c>
      <c r="JV1085" s="2" t="s">
        <v>226</v>
      </c>
      <c r="JW1085" s="4"/>
      <c r="JX1085" s="8"/>
      <c r="JY1085" s="4"/>
      <c r="JZ1085" s="8"/>
      <c r="KA1085" s="7"/>
      <c r="KB1085" s="7"/>
      <c r="KC1085" s="2" t="s">
        <v>236</v>
      </c>
      <c r="KD1085" s="2" t="s">
        <v>223</v>
      </c>
      <c r="KE1085" s="2" t="s">
        <v>226</v>
      </c>
      <c r="KF1085" s="2" t="s">
        <v>226</v>
      </c>
      <c r="KG1085" s="2" t="s">
        <v>238</v>
      </c>
      <c r="KH1085" s="2" t="s">
        <v>226</v>
      </c>
      <c r="KI1085" s="4"/>
      <c r="KJ1085" s="8"/>
      <c r="KK1085" s="4"/>
      <c r="KL1085" s="8"/>
      <c r="KM1085" s="7"/>
      <c r="KN1085" s="7"/>
      <c r="KO1085" s="2" t="s">
        <v>252</v>
      </c>
      <c r="KP1085" s="2" t="s">
        <v>223</v>
      </c>
      <c r="KQ1085" s="2" t="s">
        <v>226</v>
      </c>
      <c r="KR1085" s="2" t="s">
        <v>226</v>
      </c>
      <c r="KS1085" s="2" t="s">
        <v>238</v>
      </c>
      <c r="KT1085" s="2" t="s">
        <v>226</v>
      </c>
      <c r="KU1085" s="4"/>
      <c r="KV1085" s="8"/>
      <c r="KW1085" s="4"/>
      <c r="KX1085" s="8"/>
      <c r="KY1085" s="7"/>
      <c r="KZ1085" s="7"/>
      <c r="LA1085" s="2" t="s">
        <v>252</v>
      </c>
      <c r="LB1085" s="2" t="s">
        <v>223</v>
      </c>
      <c r="LC1085" s="2" t="s">
        <v>226</v>
      </c>
      <c r="LD1085" s="2" t="s">
        <v>226</v>
      </c>
      <c r="LE1085" s="2" t="s">
        <v>238</v>
      </c>
      <c r="LF1085" s="2" t="s">
        <v>226</v>
      </c>
      <c r="LG1085" s="4"/>
      <c r="LH1085" s="8"/>
      <c r="LI1085" s="4"/>
      <c r="LJ1085" s="8"/>
      <c r="LK1085" s="7"/>
      <c r="LL1085" s="7"/>
      <c r="LM1085" s="2" t="s">
        <v>252</v>
      </c>
      <c r="LN1085" s="2" t="s">
        <v>223</v>
      </c>
      <c r="LO1085" s="2" t="s">
        <v>226</v>
      </c>
      <c r="LP1085" s="2" t="s">
        <v>226</v>
      </c>
      <c r="LQ1085" s="2" t="s">
        <v>238</v>
      </c>
      <c r="LR1085" s="2" t="s">
        <v>226</v>
      </c>
      <c r="LS1085" s="4"/>
      <c r="LT1085" s="8"/>
      <c r="LU1085" s="4"/>
      <c r="LV1085" s="8"/>
      <c r="LW1085" s="7"/>
      <c r="LX1085" s="7"/>
      <c r="LY1085" s="2" t="s">
        <v>252</v>
      </c>
      <c r="LZ1085" s="2" t="s">
        <v>223</v>
      </c>
      <c r="MA1085" s="2" t="s">
        <v>226</v>
      </c>
      <c r="MB1085" s="2" t="s">
        <v>226</v>
      </c>
      <c r="MC1085" s="2" t="s">
        <v>238</v>
      </c>
      <c r="MD1085" s="2" t="s">
        <v>226</v>
      </c>
      <c r="ME1085" s="4"/>
      <c r="MF1085" s="8"/>
      <c r="MG1085" s="4"/>
      <c r="MH1085" s="8"/>
      <c r="MI1085" s="7"/>
      <c r="MJ1085" s="7"/>
      <c r="MK1085" s="2" t="s">
        <v>252</v>
      </c>
      <c r="ML1085" s="2" t="s">
        <v>223</v>
      </c>
      <c r="MM1085" s="2" t="s">
        <v>226</v>
      </c>
      <c r="MN1085" s="2" t="s">
        <v>226</v>
      </c>
      <c r="MO1085" s="2" t="s">
        <v>238</v>
      </c>
      <c r="MP1085" s="2" t="s">
        <v>226</v>
      </c>
      <c r="MQ1085" s="4"/>
      <c r="MR1085" s="8"/>
      <c r="MS1085" s="4"/>
      <c r="MT1085" s="8"/>
      <c r="MU1085" s="7"/>
      <c r="MV1085" s="7"/>
      <c r="MW1085" s="2" t="s">
        <v>236</v>
      </c>
      <c r="MX1085" s="2" t="s">
        <v>223</v>
      </c>
      <c r="MY1085" s="2" t="s">
        <v>226</v>
      </c>
      <c r="MZ1085" s="2" t="s">
        <v>226</v>
      </c>
      <c r="NA1085" s="2" t="s">
        <v>238</v>
      </c>
      <c r="NB1085" s="2" t="s">
        <v>226</v>
      </c>
      <c r="NC1085" s="4"/>
      <c r="ND1085" s="8"/>
      <c r="NE1085" s="4"/>
      <c r="NF1085" s="8"/>
      <c r="NG1085" s="7"/>
      <c r="NH1085" s="7"/>
      <c r="NI1085" s="2" t="s">
        <v>226</v>
      </c>
      <c r="NJ1085" s="2" t="s">
        <v>226</v>
      </c>
      <c r="NK1085" s="2" t="s">
        <v>226</v>
      </c>
      <c r="NL1085" s="2" t="s">
        <v>226</v>
      </c>
      <c r="NM1085" s="2" t="s">
        <v>226</v>
      </c>
      <c r="NN1085" s="2" t="s">
        <v>226</v>
      </c>
      <c r="NO1085" s="4"/>
      <c r="NP1085" s="8"/>
      <c r="NQ1085" s="4"/>
      <c r="NR1085" s="8"/>
      <c r="NS1085" s="7"/>
      <c r="NT1085" s="7"/>
      <c r="NU1085" s="2" t="s">
        <v>949</v>
      </c>
      <c r="NV1085" s="2" t="s">
        <v>223</v>
      </c>
      <c r="NW1085" s="2" t="s">
        <v>226</v>
      </c>
      <c r="NX1085" s="2" t="s">
        <v>226</v>
      </c>
      <c r="NY1085" s="2" t="s">
        <v>238</v>
      </c>
      <c r="NZ1085" s="2" t="s">
        <v>226</v>
      </c>
      <c r="OA1085" s="4"/>
      <c r="OB1085" s="8"/>
      <c r="OC1085" s="4"/>
      <c r="OD1085" s="8"/>
      <c r="OE1085" s="7"/>
      <c r="OF1085" s="7"/>
      <c r="OG1085" s="2" t="s">
        <v>252</v>
      </c>
      <c r="OH1085" s="2" t="s">
        <v>223</v>
      </c>
      <c r="OI1085" s="2" t="s">
        <v>226</v>
      </c>
      <c r="OJ1085" s="2" t="s">
        <v>226</v>
      </c>
      <c r="OK1085" s="2" t="s">
        <v>238</v>
      </c>
      <c r="OL1085" s="2" t="s">
        <v>226</v>
      </c>
      <c r="OM1085" s="4"/>
      <c r="ON1085" s="8"/>
      <c r="OO1085" s="4"/>
      <c r="OP1085" s="8"/>
      <c r="OQ1085" s="7"/>
      <c r="OR1085" s="7"/>
      <c r="OS1085" s="2" t="s">
        <v>252</v>
      </c>
      <c r="OT1085" s="2" t="s">
        <v>223</v>
      </c>
      <c r="OU1085" s="2" t="s">
        <v>226</v>
      </c>
      <c r="OV1085" s="2" t="s">
        <v>226</v>
      </c>
      <c r="OW1085" s="2" t="s">
        <v>238</v>
      </c>
      <c r="OX1085" s="2" t="s">
        <v>226</v>
      </c>
      <c r="OY1085" s="4"/>
      <c r="OZ1085" s="8"/>
      <c r="PA1085" s="4"/>
      <c r="PB1085" s="8"/>
      <c r="PC1085" s="7"/>
      <c r="PD1085" s="7"/>
      <c r="PE1085" s="2" t="s">
        <v>252</v>
      </c>
      <c r="PF1085" s="2" t="s">
        <v>223</v>
      </c>
      <c r="PG1085" s="2" t="s">
        <v>226</v>
      </c>
      <c r="PH1085" s="2" t="s">
        <v>226</v>
      </c>
      <c r="PI1085" s="2" t="s">
        <v>238</v>
      </c>
      <c r="PJ1085" s="2" t="s">
        <v>226</v>
      </c>
      <c r="PK1085" s="4"/>
      <c r="PL1085" s="8"/>
      <c r="PM1085" s="4"/>
      <c r="PN1085" s="8"/>
      <c r="PO1085" s="7"/>
      <c r="PP1085" s="7"/>
      <c r="PQ1085" s="2" t="s">
        <v>226</v>
      </c>
      <c r="PR1085" s="2" t="s">
        <v>226</v>
      </c>
      <c r="PS1085" s="2" t="s">
        <v>226</v>
      </c>
      <c r="PT1085" s="2" t="s">
        <v>226</v>
      </c>
      <c r="PU1085" s="2" t="s">
        <v>226</v>
      </c>
      <c r="PV1085" s="2" t="s">
        <v>226</v>
      </c>
      <c r="PW1085" s="4"/>
      <c r="PX1085" s="8"/>
      <c r="PY1085" s="4"/>
      <c r="PZ1085" s="8"/>
      <c r="QA1085" s="7"/>
      <c r="QB1085" s="7"/>
      <c r="QC1085" s="2" t="s">
        <v>226</v>
      </c>
      <c r="QD1085" s="2" t="s">
        <v>226</v>
      </c>
      <c r="QE1085" s="2" t="s">
        <v>226</v>
      </c>
      <c r="QF1085" s="2" t="s">
        <v>226</v>
      </c>
      <c r="QG1085" s="2" t="s">
        <v>226</v>
      </c>
      <c r="QH1085" s="2" t="s">
        <v>226</v>
      </c>
      <c r="QI1085" s="4"/>
      <c r="QJ1085" s="8"/>
      <c r="QK1085" s="4"/>
      <c r="QL1085" s="8"/>
      <c r="QM1085" s="7"/>
      <c r="QN1085" s="7"/>
      <c r="QO1085" s="2" t="s">
        <v>252</v>
      </c>
      <c r="QP1085" s="2" t="s">
        <v>223</v>
      </c>
      <c r="QQ1085" s="2" t="s">
        <v>226</v>
      </c>
      <c r="QR1085" s="2" t="s">
        <v>226</v>
      </c>
      <c r="QS1085" s="2" t="s">
        <v>238</v>
      </c>
      <c r="QT1085" s="2" t="s">
        <v>226</v>
      </c>
      <c r="QU1085" s="4"/>
      <c r="QV1085" s="8"/>
      <c r="QW1085" s="4"/>
      <c r="QX1085" s="8"/>
      <c r="QY1085" s="7"/>
      <c r="QZ1085" s="7"/>
      <c r="RA1085" s="2" t="s">
        <v>266</v>
      </c>
      <c r="RB1085" s="2" t="s">
        <v>223</v>
      </c>
      <c r="RC1085" s="2" t="s">
        <v>226</v>
      </c>
      <c r="RD1085" s="2" t="s">
        <v>226</v>
      </c>
      <c r="RE1085" s="2" t="s">
        <v>238</v>
      </c>
      <c r="RF1085" s="2" t="s">
        <v>226</v>
      </c>
      <c r="RG1085" s="4"/>
      <c r="RH1085" s="8"/>
      <c r="RI1085" s="4"/>
      <c r="RJ1085" s="8"/>
      <c r="RK1085" s="7"/>
      <c r="RL1085" s="7"/>
      <c r="RM1085" s="2" t="s">
        <v>252</v>
      </c>
      <c r="RN1085" s="2" t="s">
        <v>223</v>
      </c>
      <c r="RO1085" s="2" t="s">
        <v>226</v>
      </c>
      <c r="RP1085" s="2" t="s">
        <v>226</v>
      </c>
      <c r="RQ1085" s="2" t="s">
        <v>238</v>
      </c>
      <c r="RR1085" s="2" t="s">
        <v>226</v>
      </c>
      <c r="RS1085" s="4"/>
      <c r="RT1085" s="8"/>
      <c r="RU1085" s="4"/>
      <c r="RV1085" s="8"/>
      <c r="RW1085" s="7"/>
      <c r="RX1085" s="7"/>
      <c r="RY1085" s="2" t="s">
        <v>226</v>
      </c>
      <c r="RZ1085" s="2" t="s">
        <v>226</v>
      </c>
      <c r="SA1085" s="2" t="s">
        <v>226</v>
      </c>
      <c r="SB1085" s="2" t="s">
        <v>226</v>
      </c>
      <c r="SC1085" s="2" t="s">
        <v>226</v>
      </c>
      <c r="SD1085" s="2" t="s">
        <v>226</v>
      </c>
      <c r="SE1085" s="4">
        <v>70</v>
      </c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>
        <v>70</v>
      </c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/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  <c r="VK1085" s="4"/>
      <c r="VL1085" s="4"/>
      <c r="VM1085" s="4"/>
      <c r="VN1085" s="4"/>
      <c r="VO1085" s="4"/>
      <c r="VP1085" s="4"/>
      <c r="VQ1085" s="4"/>
    </row>
    <row r="1086">
      <c r="A1086" s="2" t="s">
        <v>6049</v>
      </c>
      <c r="B1086" s="2" t="s">
        <v>577</v>
      </c>
      <c r="C1086" s="2" t="s">
        <v>5819</v>
      </c>
      <c r="D1086" s="2" t="s">
        <v>486</v>
      </c>
      <c r="E1086" s="2" t="s">
        <v>487</v>
      </c>
      <c r="F1086" s="2" t="s">
        <v>3039</v>
      </c>
      <c r="G1086" s="2" t="s">
        <v>5975</v>
      </c>
      <c r="H1086" s="2" t="s">
        <v>3145</v>
      </c>
      <c r="I1086" s="2" t="s">
        <v>6048</v>
      </c>
      <c r="J1086" s="2" t="s">
        <v>221</v>
      </c>
      <c r="K1086" s="2" t="s">
        <v>5977</v>
      </c>
      <c r="L1086" s="3">
        <v>23.8</v>
      </c>
      <c r="M1086" s="3">
        <v>24.99</v>
      </c>
      <c r="N1086" s="3">
        <v>49.99</v>
      </c>
      <c r="O1086" s="2" t="s">
        <v>223</v>
      </c>
      <c r="P1086" s="2" t="s">
        <v>2226</v>
      </c>
      <c r="Q1086" s="2" t="s">
        <v>225</v>
      </c>
      <c r="R1086" s="2" t="s">
        <v>226</v>
      </c>
      <c r="S1086" s="2" t="s">
        <v>5978</v>
      </c>
      <c r="T1086" s="2" t="s">
        <v>2721</v>
      </c>
      <c r="U1086" s="2" t="s">
        <v>489</v>
      </c>
      <c r="V1086" s="2" t="s">
        <v>2429</v>
      </c>
      <c r="W1086" s="2" t="s">
        <v>231</v>
      </c>
      <c r="X1086" s="2" t="s">
        <v>226</v>
      </c>
      <c r="Y1086" s="2" t="s">
        <v>5481</v>
      </c>
      <c r="Z1086" s="4">
        <v>60</v>
      </c>
      <c r="AA1086" s="4">
        <f>=ROUNDDOWN({0},0)</f>
      </c>
      <c r="AB1086" s="5"/>
      <c r="AC1086" s="2" t="s">
        <v>5979</v>
      </c>
      <c r="AD1086" s="4">
        <v>70</v>
      </c>
      <c r="AE1086" s="4">
        <v>70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226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226</v>
      </c>
      <c r="AW1086" s="8" t="s">
        <v>226</v>
      </c>
      <c r="AX1086" s="4" t="s">
        <v>226</v>
      </c>
      <c r="AY1086" s="8" t="s">
        <v>226</v>
      </c>
      <c r="AZ1086" s="7" t="s">
        <v>226</v>
      </c>
      <c r="BA1086" s="7" t="s">
        <v>226</v>
      </c>
      <c r="BB1086" s="7"/>
      <c r="BC1086" s="4" t="s">
        <v>226</v>
      </c>
      <c r="BD1086" s="8" t="s">
        <v>226</v>
      </c>
      <c r="BE1086" s="4" t="s">
        <v>226</v>
      </c>
      <c r="BF1086" s="8" t="s">
        <v>226</v>
      </c>
      <c r="BG1086" s="7" t="s">
        <v>226</v>
      </c>
      <c r="BH1086" s="7" t="s">
        <v>226</v>
      </c>
      <c r="BI1086" s="7"/>
      <c r="BJ1086" s="4"/>
      <c r="BK1086" s="8"/>
      <c r="BL1086" s="2" t="s">
        <v>226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949</v>
      </c>
      <c r="BV1086" s="2" t="s">
        <v>223</v>
      </c>
      <c r="BW1086" s="2" t="s">
        <v>226</v>
      </c>
      <c r="BX1086" s="2" t="s">
        <v>226</v>
      </c>
      <c r="BY1086" s="2" t="s">
        <v>238</v>
      </c>
      <c r="BZ1086" s="2" t="s">
        <v>226</v>
      </c>
      <c r="CA1086" s="4"/>
      <c r="CB1086" s="8"/>
      <c r="CC1086" s="4"/>
      <c r="CD1086" s="8"/>
      <c r="CE1086" s="7"/>
      <c r="CF1086" s="7"/>
      <c r="CG1086" s="2" t="s">
        <v>448</v>
      </c>
      <c r="CH1086" s="2" t="s">
        <v>223</v>
      </c>
      <c r="CI1086" s="2" t="s">
        <v>226</v>
      </c>
      <c r="CJ1086" s="2" t="s">
        <v>226</v>
      </c>
      <c r="CK1086" s="2" t="s">
        <v>238</v>
      </c>
      <c r="CL1086" s="2" t="s">
        <v>226</v>
      </c>
      <c r="CM1086" s="4"/>
      <c r="CN1086" s="8"/>
      <c r="CO1086" s="4"/>
      <c r="CP1086" s="8"/>
      <c r="CQ1086" s="7"/>
      <c r="CR1086" s="7"/>
      <c r="CS1086" s="2" t="s">
        <v>239</v>
      </c>
      <c r="CT1086" s="2" t="s">
        <v>223</v>
      </c>
      <c r="CU1086" s="2" t="s">
        <v>1241</v>
      </c>
      <c r="CV1086" s="2" t="s">
        <v>226</v>
      </c>
      <c r="CW1086" s="2" t="s">
        <v>238</v>
      </c>
      <c r="CX1086" s="2" t="s">
        <v>226</v>
      </c>
      <c r="CY1086" s="4"/>
      <c r="CZ1086" s="8"/>
      <c r="DA1086" s="4"/>
      <c r="DB1086" s="8"/>
      <c r="DC1086" s="7"/>
      <c r="DD1086" s="7"/>
      <c r="DE1086" s="2" t="s">
        <v>236</v>
      </c>
      <c r="DF1086" s="2" t="s">
        <v>223</v>
      </c>
      <c r="DG1086" s="2" t="s">
        <v>226</v>
      </c>
      <c r="DH1086" s="2" t="s">
        <v>226</v>
      </c>
      <c r="DI1086" s="2" t="s">
        <v>238</v>
      </c>
      <c r="DJ1086" s="2" t="s">
        <v>226</v>
      </c>
      <c r="DK1086" s="4"/>
      <c r="DL1086" s="8"/>
      <c r="DM1086" s="4"/>
      <c r="DN1086" s="8"/>
      <c r="DO1086" s="7"/>
      <c r="DP1086" s="7"/>
      <c r="DQ1086" s="2" t="s">
        <v>236</v>
      </c>
      <c r="DR1086" s="2" t="s">
        <v>223</v>
      </c>
      <c r="DS1086" s="2" t="s">
        <v>226</v>
      </c>
      <c r="DT1086" s="2" t="s">
        <v>226</v>
      </c>
      <c r="DU1086" s="2" t="s">
        <v>238</v>
      </c>
      <c r="DV1086" s="2" t="s">
        <v>226</v>
      </c>
      <c r="DW1086" s="4"/>
      <c r="DX1086" s="8"/>
      <c r="DY1086" s="4"/>
      <c r="DZ1086" s="8"/>
      <c r="EA1086" s="7"/>
      <c r="EB1086" s="7"/>
      <c r="EC1086" s="2" t="s">
        <v>667</v>
      </c>
      <c r="ED1086" s="2" t="s">
        <v>223</v>
      </c>
      <c r="EE1086" s="2" t="s">
        <v>226</v>
      </c>
      <c r="EF1086" s="2" t="s">
        <v>226</v>
      </c>
      <c r="EG1086" s="2" t="s">
        <v>238</v>
      </c>
      <c r="EH1086" s="2" t="s">
        <v>226</v>
      </c>
      <c r="EI1086" s="4"/>
      <c r="EJ1086" s="8"/>
      <c r="EK1086" s="4"/>
      <c r="EL1086" s="8"/>
      <c r="EM1086" s="7"/>
      <c r="EN1086" s="7"/>
      <c r="EO1086" s="2" t="s">
        <v>239</v>
      </c>
      <c r="EP1086" s="2" t="s">
        <v>223</v>
      </c>
      <c r="EQ1086" s="2" t="s">
        <v>2722</v>
      </c>
      <c r="ER1086" s="2" t="s">
        <v>226</v>
      </c>
      <c r="ES1086" s="2" t="s">
        <v>238</v>
      </c>
      <c r="ET1086" s="2" t="s">
        <v>226</v>
      </c>
      <c r="EU1086" s="4"/>
      <c r="EV1086" s="8"/>
      <c r="EW1086" s="4"/>
      <c r="EX1086" s="8"/>
      <c r="EY1086" s="7"/>
      <c r="EZ1086" s="7"/>
      <c r="FA1086" s="2" t="s">
        <v>239</v>
      </c>
      <c r="FB1086" s="2" t="s">
        <v>223</v>
      </c>
      <c r="FC1086" s="2" t="s">
        <v>2804</v>
      </c>
      <c r="FD1086" s="2" t="s">
        <v>226</v>
      </c>
      <c r="FE1086" s="2" t="s">
        <v>238</v>
      </c>
      <c r="FF1086" s="2" t="s">
        <v>226</v>
      </c>
      <c r="FG1086" s="4"/>
      <c r="FH1086" s="8"/>
      <c r="FI1086" s="4"/>
      <c r="FJ1086" s="8"/>
      <c r="FK1086" s="7"/>
      <c r="FL1086" s="7"/>
      <c r="FM1086" s="2" t="s">
        <v>239</v>
      </c>
      <c r="FN1086" s="2" t="s">
        <v>223</v>
      </c>
      <c r="FO1086" s="2" t="s">
        <v>2804</v>
      </c>
      <c r="FP1086" s="2" t="s">
        <v>226</v>
      </c>
      <c r="FQ1086" s="2" t="s">
        <v>238</v>
      </c>
      <c r="FR1086" s="2" t="s">
        <v>226</v>
      </c>
      <c r="FS1086" s="4"/>
      <c r="FT1086" s="8"/>
      <c r="FU1086" s="4"/>
      <c r="FV1086" s="8"/>
      <c r="FW1086" s="7"/>
      <c r="FX1086" s="7"/>
      <c r="FY1086" s="2" t="s">
        <v>239</v>
      </c>
      <c r="FZ1086" s="2" t="s">
        <v>223</v>
      </c>
      <c r="GA1086" s="2" t="s">
        <v>2804</v>
      </c>
      <c r="GB1086" s="2" t="s">
        <v>226</v>
      </c>
      <c r="GC1086" s="2" t="s">
        <v>238</v>
      </c>
      <c r="GD1086" s="2" t="s">
        <v>226</v>
      </c>
      <c r="GE1086" s="4"/>
      <c r="GF1086" s="8"/>
      <c r="GG1086" s="4"/>
      <c r="GH1086" s="8"/>
      <c r="GI1086" s="7"/>
      <c r="GJ1086" s="7"/>
      <c r="GK1086" s="2" t="s">
        <v>252</v>
      </c>
      <c r="GL1086" s="2" t="s">
        <v>223</v>
      </c>
      <c r="GM1086" s="2" t="s">
        <v>226</v>
      </c>
      <c r="GN1086" s="2" t="s">
        <v>226</v>
      </c>
      <c r="GO1086" s="2" t="s">
        <v>238</v>
      </c>
      <c r="GP1086" s="2" t="s">
        <v>226</v>
      </c>
      <c r="GQ1086" s="4"/>
      <c r="GR1086" s="8"/>
      <c r="GS1086" s="4"/>
      <c r="GT1086" s="8"/>
      <c r="GU1086" s="7"/>
      <c r="GV1086" s="7"/>
      <c r="GW1086" s="2" t="s">
        <v>236</v>
      </c>
      <c r="GX1086" s="2" t="s">
        <v>223</v>
      </c>
      <c r="GY1086" s="2" t="s">
        <v>226</v>
      </c>
      <c r="GZ1086" s="2" t="s">
        <v>226</v>
      </c>
      <c r="HA1086" s="2" t="s">
        <v>238</v>
      </c>
      <c r="HB1086" s="2" t="s">
        <v>226</v>
      </c>
      <c r="HC1086" s="4"/>
      <c r="HD1086" s="8"/>
      <c r="HE1086" s="4"/>
      <c r="HF1086" s="8"/>
      <c r="HG1086" s="7"/>
      <c r="HH1086" s="7"/>
      <c r="HI1086" s="2" t="s">
        <v>236</v>
      </c>
      <c r="HJ1086" s="2" t="s">
        <v>223</v>
      </c>
      <c r="HK1086" s="2" t="s">
        <v>226</v>
      </c>
      <c r="HL1086" s="2" t="s">
        <v>226</v>
      </c>
      <c r="HM1086" s="2" t="s">
        <v>238</v>
      </c>
      <c r="HN1086" s="2" t="s">
        <v>226</v>
      </c>
      <c r="HO1086" s="4"/>
      <c r="HP1086" s="8"/>
      <c r="HQ1086" s="4"/>
      <c r="HR1086" s="8"/>
      <c r="HS1086" s="7"/>
      <c r="HT1086" s="7"/>
      <c r="HU1086" s="2" t="s">
        <v>236</v>
      </c>
      <c r="HV1086" s="2" t="s">
        <v>223</v>
      </c>
      <c r="HW1086" s="2" t="s">
        <v>226</v>
      </c>
      <c r="HX1086" s="2" t="s">
        <v>226</v>
      </c>
      <c r="HY1086" s="2" t="s">
        <v>238</v>
      </c>
      <c r="HZ1086" s="2" t="s">
        <v>226</v>
      </c>
      <c r="IA1086" s="4"/>
      <c r="IB1086" s="8"/>
      <c r="IC1086" s="4"/>
      <c r="ID1086" s="8"/>
      <c r="IE1086" s="7"/>
      <c r="IF1086" s="7"/>
      <c r="IG1086" s="2" t="s">
        <v>252</v>
      </c>
      <c r="IH1086" s="2" t="s">
        <v>223</v>
      </c>
      <c r="II1086" s="2" t="s">
        <v>226</v>
      </c>
      <c r="IJ1086" s="2" t="s">
        <v>226</v>
      </c>
      <c r="IK1086" s="2" t="s">
        <v>238</v>
      </c>
      <c r="IL1086" s="2" t="s">
        <v>226</v>
      </c>
      <c r="IM1086" s="4"/>
      <c r="IN1086" s="8"/>
      <c r="IO1086" s="4"/>
      <c r="IP1086" s="8"/>
      <c r="IQ1086" s="7"/>
      <c r="IR1086" s="7"/>
      <c r="IS1086" s="2" t="s">
        <v>252</v>
      </c>
      <c r="IT1086" s="2" t="s">
        <v>223</v>
      </c>
      <c r="IU1086" s="2" t="s">
        <v>226</v>
      </c>
      <c r="IV1086" s="2" t="s">
        <v>226</v>
      </c>
      <c r="IW1086" s="2" t="s">
        <v>238</v>
      </c>
      <c r="IX1086" s="2" t="s">
        <v>226</v>
      </c>
      <c r="IY1086" s="4"/>
      <c r="IZ1086" s="8"/>
      <c r="JA1086" s="4"/>
      <c r="JB1086" s="8"/>
      <c r="JC1086" s="7"/>
      <c r="JD1086" s="7"/>
      <c r="JE1086" s="2" t="s">
        <v>949</v>
      </c>
      <c r="JF1086" s="2" t="s">
        <v>223</v>
      </c>
      <c r="JG1086" s="2" t="s">
        <v>226</v>
      </c>
      <c r="JH1086" s="2" t="s">
        <v>226</v>
      </c>
      <c r="JI1086" s="2" t="s">
        <v>238</v>
      </c>
      <c r="JJ1086" s="2" t="s">
        <v>226</v>
      </c>
      <c r="JK1086" s="4"/>
      <c r="JL1086" s="8"/>
      <c r="JM1086" s="4"/>
      <c r="JN1086" s="8"/>
      <c r="JO1086" s="7"/>
      <c r="JP1086" s="7"/>
      <c r="JQ1086" s="2" t="s">
        <v>252</v>
      </c>
      <c r="JR1086" s="2" t="s">
        <v>223</v>
      </c>
      <c r="JS1086" s="2" t="s">
        <v>226</v>
      </c>
      <c r="JT1086" s="2" t="s">
        <v>226</v>
      </c>
      <c r="JU1086" s="2" t="s">
        <v>238</v>
      </c>
      <c r="JV1086" s="2" t="s">
        <v>226</v>
      </c>
      <c r="JW1086" s="4"/>
      <c r="JX1086" s="8"/>
      <c r="JY1086" s="4"/>
      <c r="JZ1086" s="8"/>
      <c r="KA1086" s="7"/>
      <c r="KB1086" s="7"/>
      <c r="KC1086" s="2" t="s">
        <v>236</v>
      </c>
      <c r="KD1086" s="2" t="s">
        <v>223</v>
      </c>
      <c r="KE1086" s="2" t="s">
        <v>226</v>
      </c>
      <c r="KF1086" s="2" t="s">
        <v>226</v>
      </c>
      <c r="KG1086" s="2" t="s">
        <v>238</v>
      </c>
      <c r="KH1086" s="2" t="s">
        <v>226</v>
      </c>
      <c r="KI1086" s="4"/>
      <c r="KJ1086" s="8"/>
      <c r="KK1086" s="4"/>
      <c r="KL1086" s="8"/>
      <c r="KM1086" s="7"/>
      <c r="KN1086" s="7"/>
      <c r="KO1086" s="2" t="s">
        <v>252</v>
      </c>
      <c r="KP1086" s="2" t="s">
        <v>223</v>
      </c>
      <c r="KQ1086" s="2" t="s">
        <v>226</v>
      </c>
      <c r="KR1086" s="2" t="s">
        <v>226</v>
      </c>
      <c r="KS1086" s="2" t="s">
        <v>238</v>
      </c>
      <c r="KT1086" s="2" t="s">
        <v>226</v>
      </c>
      <c r="KU1086" s="4"/>
      <c r="KV1086" s="8"/>
      <c r="KW1086" s="4"/>
      <c r="KX1086" s="8"/>
      <c r="KY1086" s="7"/>
      <c r="KZ1086" s="7"/>
      <c r="LA1086" s="2" t="s">
        <v>252</v>
      </c>
      <c r="LB1086" s="2" t="s">
        <v>223</v>
      </c>
      <c r="LC1086" s="2" t="s">
        <v>226</v>
      </c>
      <c r="LD1086" s="2" t="s">
        <v>226</v>
      </c>
      <c r="LE1086" s="2" t="s">
        <v>238</v>
      </c>
      <c r="LF1086" s="2" t="s">
        <v>226</v>
      </c>
      <c r="LG1086" s="4"/>
      <c r="LH1086" s="8"/>
      <c r="LI1086" s="4"/>
      <c r="LJ1086" s="8"/>
      <c r="LK1086" s="7"/>
      <c r="LL1086" s="7"/>
      <c r="LM1086" s="2" t="s">
        <v>252</v>
      </c>
      <c r="LN1086" s="2" t="s">
        <v>223</v>
      </c>
      <c r="LO1086" s="2" t="s">
        <v>226</v>
      </c>
      <c r="LP1086" s="2" t="s">
        <v>226</v>
      </c>
      <c r="LQ1086" s="2" t="s">
        <v>238</v>
      </c>
      <c r="LR1086" s="2" t="s">
        <v>226</v>
      </c>
      <c r="LS1086" s="4"/>
      <c r="LT1086" s="8"/>
      <c r="LU1086" s="4"/>
      <c r="LV1086" s="8"/>
      <c r="LW1086" s="7"/>
      <c r="LX1086" s="7"/>
      <c r="LY1086" s="2" t="s">
        <v>252</v>
      </c>
      <c r="LZ1086" s="2" t="s">
        <v>223</v>
      </c>
      <c r="MA1086" s="2" t="s">
        <v>226</v>
      </c>
      <c r="MB1086" s="2" t="s">
        <v>226</v>
      </c>
      <c r="MC1086" s="2" t="s">
        <v>238</v>
      </c>
      <c r="MD1086" s="2" t="s">
        <v>226</v>
      </c>
      <c r="ME1086" s="4"/>
      <c r="MF1086" s="8"/>
      <c r="MG1086" s="4"/>
      <c r="MH1086" s="8"/>
      <c r="MI1086" s="7"/>
      <c r="MJ1086" s="7"/>
      <c r="MK1086" s="2" t="s">
        <v>252</v>
      </c>
      <c r="ML1086" s="2" t="s">
        <v>223</v>
      </c>
      <c r="MM1086" s="2" t="s">
        <v>226</v>
      </c>
      <c r="MN1086" s="2" t="s">
        <v>226</v>
      </c>
      <c r="MO1086" s="2" t="s">
        <v>238</v>
      </c>
      <c r="MP1086" s="2" t="s">
        <v>226</v>
      </c>
      <c r="MQ1086" s="4"/>
      <c r="MR1086" s="8"/>
      <c r="MS1086" s="4"/>
      <c r="MT1086" s="8"/>
      <c r="MU1086" s="7"/>
      <c r="MV1086" s="7"/>
      <c r="MW1086" s="2" t="s">
        <v>236</v>
      </c>
      <c r="MX1086" s="2" t="s">
        <v>223</v>
      </c>
      <c r="MY1086" s="2" t="s">
        <v>226</v>
      </c>
      <c r="MZ1086" s="2" t="s">
        <v>226</v>
      </c>
      <c r="NA1086" s="2" t="s">
        <v>238</v>
      </c>
      <c r="NB1086" s="2" t="s">
        <v>226</v>
      </c>
      <c r="NC1086" s="4"/>
      <c r="ND1086" s="8"/>
      <c r="NE1086" s="4"/>
      <c r="NF1086" s="8"/>
      <c r="NG1086" s="7"/>
      <c r="NH1086" s="7"/>
      <c r="NI1086" s="2" t="s">
        <v>226</v>
      </c>
      <c r="NJ1086" s="2" t="s">
        <v>226</v>
      </c>
      <c r="NK1086" s="2" t="s">
        <v>226</v>
      </c>
      <c r="NL1086" s="2" t="s">
        <v>226</v>
      </c>
      <c r="NM1086" s="2" t="s">
        <v>226</v>
      </c>
      <c r="NN1086" s="2" t="s">
        <v>226</v>
      </c>
      <c r="NO1086" s="4"/>
      <c r="NP1086" s="8"/>
      <c r="NQ1086" s="4"/>
      <c r="NR1086" s="8"/>
      <c r="NS1086" s="7"/>
      <c r="NT1086" s="7"/>
      <c r="NU1086" s="2" t="s">
        <v>949</v>
      </c>
      <c r="NV1086" s="2" t="s">
        <v>223</v>
      </c>
      <c r="NW1086" s="2" t="s">
        <v>226</v>
      </c>
      <c r="NX1086" s="2" t="s">
        <v>226</v>
      </c>
      <c r="NY1086" s="2" t="s">
        <v>238</v>
      </c>
      <c r="NZ1086" s="2" t="s">
        <v>226</v>
      </c>
      <c r="OA1086" s="4"/>
      <c r="OB1086" s="8"/>
      <c r="OC1086" s="4"/>
      <c r="OD1086" s="8"/>
      <c r="OE1086" s="7"/>
      <c r="OF1086" s="7"/>
      <c r="OG1086" s="2" t="s">
        <v>252</v>
      </c>
      <c r="OH1086" s="2" t="s">
        <v>223</v>
      </c>
      <c r="OI1086" s="2" t="s">
        <v>226</v>
      </c>
      <c r="OJ1086" s="2" t="s">
        <v>226</v>
      </c>
      <c r="OK1086" s="2" t="s">
        <v>238</v>
      </c>
      <c r="OL1086" s="2" t="s">
        <v>226</v>
      </c>
      <c r="OM1086" s="4"/>
      <c r="ON1086" s="8"/>
      <c r="OO1086" s="4"/>
      <c r="OP1086" s="8"/>
      <c r="OQ1086" s="7"/>
      <c r="OR1086" s="7"/>
      <c r="OS1086" s="2" t="s">
        <v>252</v>
      </c>
      <c r="OT1086" s="2" t="s">
        <v>223</v>
      </c>
      <c r="OU1086" s="2" t="s">
        <v>226</v>
      </c>
      <c r="OV1086" s="2" t="s">
        <v>226</v>
      </c>
      <c r="OW1086" s="2" t="s">
        <v>238</v>
      </c>
      <c r="OX1086" s="2" t="s">
        <v>226</v>
      </c>
      <c r="OY1086" s="4"/>
      <c r="OZ1086" s="8"/>
      <c r="PA1086" s="4"/>
      <c r="PB1086" s="8"/>
      <c r="PC1086" s="7"/>
      <c r="PD1086" s="7"/>
      <c r="PE1086" s="2" t="s">
        <v>252</v>
      </c>
      <c r="PF1086" s="2" t="s">
        <v>223</v>
      </c>
      <c r="PG1086" s="2" t="s">
        <v>226</v>
      </c>
      <c r="PH1086" s="2" t="s">
        <v>226</v>
      </c>
      <c r="PI1086" s="2" t="s">
        <v>238</v>
      </c>
      <c r="PJ1086" s="2" t="s">
        <v>226</v>
      </c>
      <c r="PK1086" s="4"/>
      <c r="PL1086" s="8"/>
      <c r="PM1086" s="4"/>
      <c r="PN1086" s="8"/>
      <c r="PO1086" s="7"/>
      <c r="PP1086" s="7"/>
      <c r="PQ1086" s="2" t="s">
        <v>226</v>
      </c>
      <c r="PR1086" s="2" t="s">
        <v>226</v>
      </c>
      <c r="PS1086" s="2" t="s">
        <v>226</v>
      </c>
      <c r="PT1086" s="2" t="s">
        <v>226</v>
      </c>
      <c r="PU1086" s="2" t="s">
        <v>226</v>
      </c>
      <c r="PV1086" s="2" t="s">
        <v>226</v>
      </c>
      <c r="PW1086" s="4"/>
      <c r="PX1086" s="8"/>
      <c r="PY1086" s="4"/>
      <c r="PZ1086" s="8"/>
      <c r="QA1086" s="7"/>
      <c r="QB1086" s="7"/>
      <c r="QC1086" s="2" t="s">
        <v>226</v>
      </c>
      <c r="QD1086" s="2" t="s">
        <v>226</v>
      </c>
      <c r="QE1086" s="2" t="s">
        <v>226</v>
      </c>
      <c r="QF1086" s="2" t="s">
        <v>226</v>
      </c>
      <c r="QG1086" s="2" t="s">
        <v>226</v>
      </c>
      <c r="QH1086" s="2" t="s">
        <v>226</v>
      </c>
      <c r="QI1086" s="4"/>
      <c r="QJ1086" s="8"/>
      <c r="QK1086" s="4"/>
      <c r="QL1086" s="8"/>
      <c r="QM1086" s="7"/>
      <c r="QN1086" s="7"/>
      <c r="QO1086" s="2" t="s">
        <v>252</v>
      </c>
      <c r="QP1086" s="2" t="s">
        <v>223</v>
      </c>
      <c r="QQ1086" s="2" t="s">
        <v>226</v>
      </c>
      <c r="QR1086" s="2" t="s">
        <v>226</v>
      </c>
      <c r="QS1086" s="2" t="s">
        <v>238</v>
      </c>
      <c r="QT1086" s="2" t="s">
        <v>226</v>
      </c>
      <c r="QU1086" s="4"/>
      <c r="QV1086" s="8"/>
      <c r="QW1086" s="4"/>
      <c r="QX1086" s="8"/>
      <c r="QY1086" s="7"/>
      <c r="QZ1086" s="7"/>
      <c r="RA1086" s="2" t="s">
        <v>266</v>
      </c>
      <c r="RB1086" s="2" t="s">
        <v>223</v>
      </c>
      <c r="RC1086" s="2" t="s">
        <v>226</v>
      </c>
      <c r="RD1086" s="2" t="s">
        <v>226</v>
      </c>
      <c r="RE1086" s="2" t="s">
        <v>238</v>
      </c>
      <c r="RF1086" s="2" t="s">
        <v>226</v>
      </c>
      <c r="RG1086" s="4"/>
      <c r="RH1086" s="8"/>
      <c r="RI1086" s="4"/>
      <c r="RJ1086" s="8"/>
      <c r="RK1086" s="7"/>
      <c r="RL1086" s="7"/>
      <c r="RM1086" s="2" t="s">
        <v>252</v>
      </c>
      <c r="RN1086" s="2" t="s">
        <v>223</v>
      </c>
      <c r="RO1086" s="2" t="s">
        <v>226</v>
      </c>
      <c r="RP1086" s="2" t="s">
        <v>226</v>
      </c>
      <c r="RQ1086" s="2" t="s">
        <v>238</v>
      </c>
      <c r="RR1086" s="2" t="s">
        <v>226</v>
      </c>
      <c r="RS1086" s="4"/>
      <c r="RT1086" s="8"/>
      <c r="RU1086" s="4"/>
      <c r="RV1086" s="8"/>
      <c r="RW1086" s="7"/>
      <c r="RX1086" s="7"/>
      <c r="RY1086" s="2" t="s">
        <v>226</v>
      </c>
      <c r="RZ1086" s="2" t="s">
        <v>226</v>
      </c>
      <c r="SA1086" s="2" t="s">
        <v>226</v>
      </c>
      <c r="SB1086" s="2" t="s">
        <v>226</v>
      </c>
      <c r="SC1086" s="2" t="s">
        <v>226</v>
      </c>
      <c r="SD1086" s="2" t="s">
        <v>226</v>
      </c>
      <c r="SE1086" s="4">
        <v>60</v>
      </c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>
        <v>70</v>
      </c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/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  <c r="VK1086" s="4"/>
      <c r="VL1086" s="4"/>
      <c r="VM1086" s="4"/>
      <c r="VN1086" s="4"/>
      <c r="VO1086" s="4"/>
      <c r="VP1086" s="4"/>
      <c r="VQ1086" s="4"/>
    </row>
    <row r="1087">
      <c r="A1087" s="16" t="s">
        <v>6050</v>
      </c>
      <c r="B1087" s="9" t="s">
        <v>226</v>
      </c>
      <c r="C1087" s="9" t="s">
        <v>226</v>
      </c>
      <c r="D1087" s="9" t="s">
        <v>226</v>
      </c>
      <c r="E1087" s="9" t="s">
        <v>226</v>
      </c>
      <c r="F1087" s="9" t="s">
        <v>226</v>
      </c>
      <c r="G1087" s="9" t="s">
        <v>226</v>
      </c>
      <c r="H1087" s="9" t="s">
        <v>226</v>
      </c>
      <c r="I1087" s="9" t="s">
        <v>226</v>
      </c>
      <c r="J1087" s="9" t="s">
        <v>226</v>
      </c>
      <c r="K1087" s="9" t="s">
        <v>226</v>
      </c>
      <c r="L1087" s="10"/>
      <c r="M1087" s="10"/>
      <c r="N1087" s="10"/>
      <c r="O1087" s="9" t="s">
        <v>226</v>
      </c>
      <c r="P1087" s="9" t="s">
        <v>226</v>
      </c>
      <c r="Q1087" s="9" t="s">
        <v>226</v>
      </c>
      <c r="R1087" s="9" t="s">
        <v>226</v>
      </c>
      <c r="S1087" s="9" t="s">
        <v>226</v>
      </c>
      <c r="T1087" s="9" t="s">
        <v>226</v>
      </c>
      <c r="U1087" s="9" t="s">
        <v>226</v>
      </c>
      <c r="V1087" s="9" t="s">
        <v>226</v>
      </c>
      <c r="W1087" s="9" t="s">
        <v>226</v>
      </c>
      <c r="X1087" s="9" t="s">
        <v>226</v>
      </c>
      <c r="Y1087" s="9" t="s">
        <v>226</v>
      </c>
      <c r="Z1087" s="11">
        <v>143357</v>
      </c>
      <c r="AA1087" s="11">
        <f>=ROUNDDOWN({0},0)</f>
      </c>
      <c r="AB1087" s="12">
        <v>6421.2</v>
      </c>
      <c r="AC1087" s="9" t="s">
        <v>226</v>
      </c>
      <c r="AD1087" s="11"/>
      <c r="AE1087" s="11">
        <v>145710</v>
      </c>
      <c r="AF1087" s="13"/>
      <c r="AG1087" s="13"/>
      <c r="AH1087" s="14"/>
      <c r="AI1087" s="11"/>
      <c r="AJ1087" s="11">
        <f>=ROUNDDOWN({0},0)</f>
      </c>
      <c r="AK1087" s="12"/>
      <c r="AL1087" s="9" t="s">
        <v>226</v>
      </c>
      <c r="AM1087" s="11"/>
      <c r="AN1087" s="11"/>
      <c r="AO1087" s="14"/>
      <c r="AP1087" s="11">
        <v>48781</v>
      </c>
      <c r="AQ1087" s="15">
        <v>2152364.09</v>
      </c>
      <c r="AR1087" s="11">
        <v>59807</v>
      </c>
      <c r="AS1087" s="15">
        <v>2690767.39</v>
      </c>
      <c r="AT1087" s="14">
        <v>-0.1844</v>
      </c>
      <c r="AU1087" s="14">
        <v>-0.2001</v>
      </c>
      <c r="AV1087" s="11">
        <v>48781</v>
      </c>
      <c r="AW1087" s="15">
        <v>2152364.09</v>
      </c>
      <c r="AX1087" s="11">
        <v>59807</v>
      </c>
      <c r="AY1087" s="15">
        <v>2690767.39</v>
      </c>
      <c r="AZ1087" s="14">
        <v>-0.1844</v>
      </c>
      <c r="BA1087" s="14">
        <v>-0.2001</v>
      </c>
      <c r="BB1087" s="14"/>
      <c r="BC1087" s="11">
        <v>48781</v>
      </c>
      <c r="BD1087" s="15">
        <v>2152364.09</v>
      </c>
      <c r="BE1087" s="11">
        <v>59807</v>
      </c>
      <c r="BF1087" s="15">
        <v>2690767.39</v>
      </c>
      <c r="BG1087" s="14">
        <v>-0.1844</v>
      </c>
      <c r="BH1087" s="14">
        <v>-0.2001</v>
      </c>
      <c r="BI1087" s="14"/>
      <c r="BJ1087" s="11"/>
      <c r="BK1087" s="15"/>
      <c r="BL1087" s="9" t="s">
        <v>226</v>
      </c>
      <c r="BM1087" s="14"/>
      <c r="BN1087" s="14"/>
      <c r="BO1087" s="11">
        <v>14113</v>
      </c>
      <c r="BP1087" s="15">
        <v>644622.19</v>
      </c>
      <c r="BQ1087" s="11">
        <v>12641</v>
      </c>
      <c r="BR1087" s="15">
        <v>589890.27</v>
      </c>
      <c r="BS1087" s="14">
        <v>0.1164</v>
      </c>
      <c r="BT1087" s="14">
        <v>0.0928</v>
      </c>
      <c r="BU1087" s="9" t="s">
        <v>226</v>
      </c>
      <c r="BV1087" s="9" t="s">
        <v>226</v>
      </c>
      <c r="BW1087" s="9" t="s">
        <v>226</v>
      </c>
      <c r="BX1087" s="9" t="s">
        <v>226</v>
      </c>
      <c r="BY1087" s="9" t="s">
        <v>226</v>
      </c>
      <c r="BZ1087" s="9" t="s">
        <v>226</v>
      </c>
      <c r="CA1087" s="11">
        <v>8414</v>
      </c>
      <c r="CB1087" s="15">
        <v>381721.51</v>
      </c>
      <c r="CC1087" s="11">
        <v>10332</v>
      </c>
      <c r="CD1087" s="15">
        <v>518176.14</v>
      </c>
      <c r="CE1087" s="14">
        <v>-0.1856</v>
      </c>
      <c r="CF1087" s="14">
        <v>-0.2633</v>
      </c>
      <c r="CG1087" s="9" t="s">
        <v>226</v>
      </c>
      <c r="CH1087" s="9" t="s">
        <v>226</v>
      </c>
      <c r="CI1087" s="9" t="s">
        <v>226</v>
      </c>
      <c r="CJ1087" s="9" t="s">
        <v>226</v>
      </c>
      <c r="CK1087" s="9" t="s">
        <v>226</v>
      </c>
      <c r="CL1087" s="9" t="s">
        <v>226</v>
      </c>
      <c r="CM1087" s="11">
        <v>6496</v>
      </c>
      <c r="CN1087" s="15">
        <v>295463.32</v>
      </c>
      <c r="CO1087" s="11">
        <v>3951</v>
      </c>
      <c r="CP1087" s="15">
        <v>175569.6</v>
      </c>
      <c r="CQ1087" s="14">
        <v>0.6441</v>
      </c>
      <c r="CR1087" s="14">
        <v>0.6829</v>
      </c>
      <c r="CS1087" s="9" t="s">
        <v>226</v>
      </c>
      <c r="CT1087" s="9" t="s">
        <v>226</v>
      </c>
      <c r="CU1087" s="9" t="s">
        <v>226</v>
      </c>
      <c r="CV1087" s="9" t="s">
        <v>226</v>
      </c>
      <c r="CW1087" s="9" t="s">
        <v>226</v>
      </c>
      <c r="CX1087" s="9" t="s">
        <v>226</v>
      </c>
      <c r="CY1087" s="11">
        <v>4122</v>
      </c>
      <c r="CZ1087" s="15">
        <v>171117.17</v>
      </c>
      <c r="DA1087" s="11">
        <v>6019</v>
      </c>
      <c r="DB1087" s="15">
        <v>237450.3</v>
      </c>
      <c r="DC1087" s="14">
        <v>-0.3152</v>
      </c>
      <c r="DD1087" s="14">
        <v>-0.2794</v>
      </c>
      <c r="DE1087" s="9" t="s">
        <v>226</v>
      </c>
      <c r="DF1087" s="9" t="s">
        <v>226</v>
      </c>
      <c r="DG1087" s="9" t="s">
        <v>226</v>
      </c>
      <c r="DH1087" s="9" t="s">
        <v>226</v>
      </c>
      <c r="DI1087" s="9" t="s">
        <v>226</v>
      </c>
      <c r="DJ1087" s="9" t="s">
        <v>226</v>
      </c>
      <c r="DK1087" s="11">
        <v>4281</v>
      </c>
      <c r="DL1087" s="15">
        <v>164201.77</v>
      </c>
      <c r="DM1087" s="11">
        <v>5056</v>
      </c>
      <c r="DN1087" s="15">
        <v>197472.55</v>
      </c>
      <c r="DO1087" s="14">
        <v>-0.1533</v>
      </c>
      <c r="DP1087" s="14">
        <v>-0.1685</v>
      </c>
      <c r="DQ1087" s="9" t="s">
        <v>226</v>
      </c>
      <c r="DR1087" s="9" t="s">
        <v>226</v>
      </c>
      <c r="DS1087" s="9" t="s">
        <v>226</v>
      </c>
      <c r="DT1087" s="9" t="s">
        <v>226</v>
      </c>
      <c r="DU1087" s="9" t="s">
        <v>226</v>
      </c>
      <c r="DV1087" s="9" t="s">
        <v>226</v>
      </c>
      <c r="DW1087" s="11">
        <v>2746</v>
      </c>
      <c r="DX1087" s="15">
        <v>107615.44</v>
      </c>
      <c r="DY1087" s="11">
        <v>6133</v>
      </c>
      <c r="DZ1087" s="15">
        <v>256975.74</v>
      </c>
      <c r="EA1087" s="14">
        <v>-0.5523</v>
      </c>
      <c r="EB1087" s="14">
        <v>-0.5812</v>
      </c>
      <c r="EC1087" s="9" t="s">
        <v>226</v>
      </c>
      <c r="ED1087" s="9" t="s">
        <v>226</v>
      </c>
      <c r="EE1087" s="9" t="s">
        <v>226</v>
      </c>
      <c r="EF1087" s="9" t="s">
        <v>226</v>
      </c>
      <c r="EG1087" s="9" t="s">
        <v>226</v>
      </c>
      <c r="EH1087" s="9" t="s">
        <v>226</v>
      </c>
      <c r="EI1087" s="11">
        <v>2388</v>
      </c>
      <c r="EJ1087" s="15">
        <v>95677.46</v>
      </c>
      <c r="EK1087" s="11">
        <v>5054</v>
      </c>
      <c r="EL1087" s="15">
        <v>219509.33</v>
      </c>
      <c r="EM1087" s="14">
        <v>-0.5275</v>
      </c>
      <c r="EN1087" s="14">
        <v>-0.5641</v>
      </c>
      <c r="EO1087" s="9" t="s">
        <v>226</v>
      </c>
      <c r="EP1087" s="9" t="s">
        <v>226</v>
      </c>
      <c r="EQ1087" s="9" t="s">
        <v>226</v>
      </c>
      <c r="ER1087" s="9" t="s">
        <v>226</v>
      </c>
      <c r="ES1087" s="9" t="s">
        <v>226</v>
      </c>
      <c r="ET1087" s="9" t="s">
        <v>226</v>
      </c>
      <c r="EU1087" s="11">
        <v>1730</v>
      </c>
      <c r="EV1087" s="15">
        <v>85579.21</v>
      </c>
      <c r="EW1087" s="11">
        <v>3309</v>
      </c>
      <c r="EX1087" s="15">
        <v>173854.49</v>
      </c>
      <c r="EY1087" s="14">
        <v>-0.4772</v>
      </c>
      <c r="EZ1087" s="14">
        <v>-0.5078</v>
      </c>
      <c r="FA1087" s="9" t="s">
        <v>226</v>
      </c>
      <c r="FB1087" s="9" t="s">
        <v>226</v>
      </c>
      <c r="FC1087" s="9" t="s">
        <v>226</v>
      </c>
      <c r="FD1087" s="9" t="s">
        <v>226</v>
      </c>
      <c r="FE1087" s="9" t="s">
        <v>226</v>
      </c>
      <c r="FF1087" s="9" t="s">
        <v>226</v>
      </c>
      <c r="FG1087" s="11">
        <v>847</v>
      </c>
      <c r="FH1087" s="15">
        <v>50664.01</v>
      </c>
      <c r="FI1087" s="11">
        <v>108</v>
      </c>
      <c r="FJ1087" s="15">
        <v>7035.99</v>
      </c>
      <c r="FK1087" s="14">
        <v>6.8426</v>
      </c>
      <c r="FL1087" s="14">
        <v>6.2007</v>
      </c>
      <c r="FM1087" s="9" t="s">
        <v>226</v>
      </c>
      <c r="FN1087" s="9" t="s">
        <v>226</v>
      </c>
      <c r="FO1087" s="9" t="s">
        <v>226</v>
      </c>
      <c r="FP1087" s="9" t="s">
        <v>226</v>
      </c>
      <c r="FQ1087" s="9" t="s">
        <v>226</v>
      </c>
      <c r="FR1087" s="9" t="s">
        <v>226</v>
      </c>
      <c r="FS1087" s="11">
        <v>900</v>
      </c>
      <c r="FT1087" s="15">
        <v>36079.54</v>
      </c>
      <c r="FU1087" s="11"/>
      <c r="FV1087" s="15"/>
      <c r="FW1087" s="14"/>
      <c r="FX1087" s="14"/>
      <c r="FY1087" s="9" t="s">
        <v>226</v>
      </c>
      <c r="FZ1087" s="9" t="s">
        <v>226</v>
      </c>
      <c r="GA1087" s="9" t="s">
        <v>226</v>
      </c>
      <c r="GB1087" s="9" t="s">
        <v>226</v>
      </c>
      <c r="GC1087" s="9" t="s">
        <v>226</v>
      </c>
      <c r="GD1087" s="9" t="s">
        <v>226</v>
      </c>
      <c r="GE1087" s="11">
        <v>716</v>
      </c>
      <c r="GF1087" s="15">
        <v>31564.25</v>
      </c>
      <c r="GG1087" s="11">
        <v>1617</v>
      </c>
      <c r="GH1087" s="15">
        <v>72174.76</v>
      </c>
      <c r="GI1087" s="14">
        <v>-0.5572</v>
      </c>
      <c r="GJ1087" s="14">
        <v>-0.5627</v>
      </c>
      <c r="GK1087" s="9" t="s">
        <v>226</v>
      </c>
      <c r="GL1087" s="9" t="s">
        <v>226</v>
      </c>
      <c r="GM1087" s="9" t="s">
        <v>226</v>
      </c>
      <c r="GN1087" s="9" t="s">
        <v>226</v>
      </c>
      <c r="GO1087" s="9" t="s">
        <v>226</v>
      </c>
      <c r="GP1087" s="9" t="s">
        <v>226</v>
      </c>
      <c r="GQ1087" s="11">
        <v>550</v>
      </c>
      <c r="GR1087" s="15">
        <v>25002.54</v>
      </c>
      <c r="GS1087" s="11">
        <v>859</v>
      </c>
      <c r="GT1087" s="15">
        <v>39904.11</v>
      </c>
      <c r="GU1087" s="14">
        <v>-0.3597</v>
      </c>
      <c r="GV1087" s="14">
        <v>-0.3734</v>
      </c>
      <c r="GW1087" s="9" t="s">
        <v>226</v>
      </c>
      <c r="GX1087" s="9" t="s">
        <v>226</v>
      </c>
      <c r="GY1087" s="9" t="s">
        <v>226</v>
      </c>
      <c r="GZ1087" s="9" t="s">
        <v>226</v>
      </c>
      <c r="HA1087" s="9" t="s">
        <v>226</v>
      </c>
      <c r="HB1087" s="9" t="s">
        <v>226</v>
      </c>
      <c r="HC1087" s="11">
        <v>642</v>
      </c>
      <c r="HD1087" s="15">
        <v>24899.98</v>
      </c>
      <c r="HE1087" s="11">
        <v>1598</v>
      </c>
      <c r="HF1087" s="15">
        <v>62259.33</v>
      </c>
      <c r="HG1087" s="14">
        <v>-0.5982</v>
      </c>
      <c r="HH1087" s="14">
        <v>-0.6001</v>
      </c>
      <c r="HI1087" s="9" t="s">
        <v>226</v>
      </c>
      <c r="HJ1087" s="9" t="s">
        <v>226</v>
      </c>
      <c r="HK1087" s="9" t="s">
        <v>226</v>
      </c>
      <c r="HL1087" s="9" t="s">
        <v>226</v>
      </c>
      <c r="HM1087" s="9" t="s">
        <v>226</v>
      </c>
      <c r="HN1087" s="9" t="s">
        <v>226</v>
      </c>
      <c r="HO1087" s="11">
        <v>349</v>
      </c>
      <c r="HP1087" s="15">
        <v>13227.95</v>
      </c>
      <c r="HQ1087" s="11">
        <v>912</v>
      </c>
      <c r="HR1087" s="15">
        <v>33862.9</v>
      </c>
      <c r="HS1087" s="14">
        <v>-0.6173</v>
      </c>
      <c r="HT1087" s="14">
        <v>-0.6094</v>
      </c>
      <c r="HU1087" s="9" t="s">
        <v>226</v>
      </c>
      <c r="HV1087" s="9" t="s">
        <v>226</v>
      </c>
      <c r="HW1087" s="9" t="s">
        <v>226</v>
      </c>
      <c r="HX1087" s="9" t="s">
        <v>226</v>
      </c>
      <c r="HY1087" s="9" t="s">
        <v>226</v>
      </c>
      <c r="HZ1087" s="9" t="s">
        <v>226</v>
      </c>
      <c r="IA1087" s="11">
        <v>88</v>
      </c>
      <c r="IB1087" s="15">
        <v>4029.4</v>
      </c>
      <c r="IC1087" s="11">
        <v>78</v>
      </c>
      <c r="ID1087" s="15">
        <v>4343.52</v>
      </c>
      <c r="IE1087" s="14">
        <v>0.1282</v>
      </c>
      <c r="IF1087" s="14">
        <v>-0.0723</v>
      </c>
      <c r="IG1087" s="9" t="s">
        <v>226</v>
      </c>
      <c r="IH1087" s="9" t="s">
        <v>226</v>
      </c>
      <c r="II1087" s="9" t="s">
        <v>226</v>
      </c>
      <c r="IJ1087" s="9" t="s">
        <v>226</v>
      </c>
      <c r="IK1087" s="9" t="s">
        <v>226</v>
      </c>
      <c r="IL1087" s="9" t="s">
        <v>226</v>
      </c>
      <c r="IM1087" s="11">
        <v>89</v>
      </c>
      <c r="IN1087" s="15">
        <v>3953.3</v>
      </c>
      <c r="IO1087" s="11">
        <v>104</v>
      </c>
      <c r="IP1087" s="15">
        <v>4331.55</v>
      </c>
      <c r="IQ1087" s="14">
        <v>-0.1442</v>
      </c>
      <c r="IR1087" s="14">
        <v>-0.0873</v>
      </c>
      <c r="IS1087" s="9" t="s">
        <v>226</v>
      </c>
      <c r="IT1087" s="9" t="s">
        <v>226</v>
      </c>
      <c r="IU1087" s="9" t="s">
        <v>226</v>
      </c>
      <c r="IV1087" s="9" t="s">
        <v>226</v>
      </c>
      <c r="IW1087" s="9" t="s">
        <v>226</v>
      </c>
      <c r="IX1087" s="9" t="s">
        <v>226</v>
      </c>
      <c r="IY1087" s="11">
        <v>73</v>
      </c>
      <c r="IZ1087" s="15">
        <v>3599.46</v>
      </c>
      <c r="JA1087" s="11">
        <v>118</v>
      </c>
      <c r="JB1087" s="15">
        <v>5828.35</v>
      </c>
      <c r="JC1087" s="14">
        <v>-0.3814</v>
      </c>
      <c r="JD1087" s="14">
        <v>-0.3824</v>
      </c>
      <c r="JE1087" s="9" t="s">
        <v>226</v>
      </c>
      <c r="JF1087" s="9" t="s">
        <v>226</v>
      </c>
      <c r="JG1087" s="9" t="s">
        <v>226</v>
      </c>
      <c r="JH1087" s="9" t="s">
        <v>226</v>
      </c>
      <c r="JI1087" s="9" t="s">
        <v>226</v>
      </c>
      <c r="JJ1087" s="9" t="s">
        <v>226</v>
      </c>
      <c r="JK1087" s="11">
        <v>44</v>
      </c>
      <c r="JL1087" s="15">
        <v>3523.37</v>
      </c>
      <c r="JM1087" s="11">
        <v>69</v>
      </c>
      <c r="JN1087" s="15">
        <v>5227.01</v>
      </c>
      <c r="JO1087" s="14">
        <v>-0.3623</v>
      </c>
      <c r="JP1087" s="14">
        <v>-0.3259</v>
      </c>
      <c r="JQ1087" s="9" t="s">
        <v>226</v>
      </c>
      <c r="JR1087" s="9" t="s">
        <v>226</v>
      </c>
      <c r="JS1087" s="9" t="s">
        <v>226</v>
      </c>
      <c r="JT1087" s="9" t="s">
        <v>226</v>
      </c>
      <c r="JU1087" s="9" t="s">
        <v>226</v>
      </c>
      <c r="JV1087" s="9" t="s">
        <v>226</v>
      </c>
      <c r="JW1087" s="11">
        <v>70</v>
      </c>
      <c r="JX1087" s="15">
        <v>3030.7</v>
      </c>
      <c r="JY1087" s="11">
        <v>78</v>
      </c>
      <c r="JZ1087" s="15">
        <v>3653.82</v>
      </c>
      <c r="KA1087" s="14">
        <v>-0.1026</v>
      </c>
      <c r="KB1087" s="14">
        <v>-0.1705</v>
      </c>
      <c r="KC1087" s="9" t="s">
        <v>226</v>
      </c>
      <c r="KD1087" s="9" t="s">
        <v>226</v>
      </c>
      <c r="KE1087" s="9" t="s">
        <v>226</v>
      </c>
      <c r="KF1087" s="9" t="s">
        <v>226</v>
      </c>
      <c r="KG1087" s="9" t="s">
        <v>226</v>
      </c>
      <c r="KH1087" s="9" t="s">
        <v>226</v>
      </c>
      <c r="KI1087" s="11">
        <v>38</v>
      </c>
      <c r="KJ1087" s="15">
        <v>2850.09</v>
      </c>
      <c r="KK1087" s="11">
        <v>33</v>
      </c>
      <c r="KL1087" s="15">
        <v>2378.9</v>
      </c>
      <c r="KM1087" s="14">
        <v>0.1515</v>
      </c>
      <c r="KN1087" s="14">
        <v>0.1981</v>
      </c>
      <c r="KO1087" s="9" t="s">
        <v>226</v>
      </c>
      <c r="KP1087" s="9" t="s">
        <v>226</v>
      </c>
      <c r="KQ1087" s="9" t="s">
        <v>226</v>
      </c>
      <c r="KR1087" s="9" t="s">
        <v>226</v>
      </c>
      <c r="KS1087" s="9" t="s">
        <v>226</v>
      </c>
      <c r="KT1087" s="9" t="s">
        <v>226</v>
      </c>
      <c r="KU1087" s="11">
        <v>44</v>
      </c>
      <c r="KV1087" s="15">
        <v>1910.24</v>
      </c>
      <c r="KW1087" s="11">
        <v>74</v>
      </c>
      <c r="KX1087" s="15">
        <v>3197</v>
      </c>
      <c r="KY1087" s="14">
        <v>-0.4054</v>
      </c>
      <c r="KZ1087" s="14">
        <v>-0.4025</v>
      </c>
      <c r="LA1087" s="9" t="s">
        <v>226</v>
      </c>
      <c r="LB1087" s="9" t="s">
        <v>226</v>
      </c>
      <c r="LC1087" s="9" t="s">
        <v>226</v>
      </c>
      <c r="LD1087" s="9" t="s">
        <v>226</v>
      </c>
      <c r="LE1087" s="9" t="s">
        <v>226</v>
      </c>
      <c r="LF1087" s="9" t="s">
        <v>226</v>
      </c>
      <c r="LG1087" s="11">
        <v>26</v>
      </c>
      <c r="LH1087" s="15">
        <v>1378.44</v>
      </c>
      <c r="LI1087" s="11">
        <v>91</v>
      </c>
      <c r="LJ1087" s="15">
        <v>4350.02</v>
      </c>
      <c r="LK1087" s="14">
        <v>-0.7143</v>
      </c>
      <c r="LL1087" s="14">
        <v>-0.6831</v>
      </c>
      <c r="LM1087" s="9" t="s">
        <v>226</v>
      </c>
      <c r="LN1087" s="9" t="s">
        <v>226</v>
      </c>
      <c r="LO1087" s="9" t="s">
        <v>226</v>
      </c>
      <c r="LP1087" s="9" t="s">
        <v>226</v>
      </c>
      <c r="LQ1087" s="9" t="s">
        <v>226</v>
      </c>
      <c r="LR1087" s="9" t="s">
        <v>226</v>
      </c>
      <c r="LS1087" s="11">
        <v>12</v>
      </c>
      <c r="LT1087" s="15">
        <v>462.72</v>
      </c>
      <c r="LU1087" s="11"/>
      <c r="LV1087" s="15"/>
      <c r="LW1087" s="14"/>
      <c r="LX1087" s="14"/>
      <c r="LY1087" s="9" t="s">
        <v>226</v>
      </c>
      <c r="LZ1087" s="9" t="s">
        <v>226</v>
      </c>
      <c r="MA1087" s="9" t="s">
        <v>226</v>
      </c>
      <c r="MB1087" s="9" t="s">
        <v>226</v>
      </c>
      <c r="MC1087" s="9" t="s">
        <v>226</v>
      </c>
      <c r="MD1087" s="9" t="s">
        <v>226</v>
      </c>
      <c r="ME1087" s="11">
        <v>2</v>
      </c>
      <c r="MF1087" s="15">
        <v>104.3</v>
      </c>
      <c r="MG1087" s="11"/>
      <c r="MH1087" s="15"/>
      <c r="MI1087" s="14"/>
      <c r="MJ1087" s="14"/>
      <c r="MK1087" s="9" t="s">
        <v>226</v>
      </c>
      <c r="ML1087" s="9" t="s">
        <v>226</v>
      </c>
      <c r="MM1087" s="9" t="s">
        <v>226</v>
      </c>
      <c r="MN1087" s="9" t="s">
        <v>226</v>
      </c>
      <c r="MO1087" s="9" t="s">
        <v>226</v>
      </c>
      <c r="MP1087" s="9" t="s">
        <v>226</v>
      </c>
      <c r="MQ1087" s="11">
        <v>1</v>
      </c>
      <c r="MR1087" s="15">
        <v>85.73</v>
      </c>
      <c r="MS1087" s="11">
        <v>11</v>
      </c>
      <c r="MT1087" s="15">
        <v>523.33</v>
      </c>
      <c r="MU1087" s="14">
        <v>-0.9091</v>
      </c>
      <c r="MV1087" s="14">
        <v>-0.8362</v>
      </c>
      <c r="MW1087" s="9" t="s">
        <v>226</v>
      </c>
      <c r="MX1087" s="9" t="s">
        <v>226</v>
      </c>
      <c r="MY1087" s="9" t="s">
        <v>226</v>
      </c>
      <c r="MZ1087" s="9" t="s">
        <v>226</v>
      </c>
      <c r="NA1087" s="9" t="s">
        <v>226</v>
      </c>
      <c r="NB1087" s="9" t="s">
        <v>226</v>
      </c>
      <c r="NC1087" s="11"/>
      <c r="ND1087" s="15"/>
      <c r="NE1087" s="11">
        <v>1020</v>
      </c>
      <c r="NF1087" s="15">
        <v>51365.76</v>
      </c>
      <c r="NG1087" s="14">
        <v>-1</v>
      </c>
      <c r="NH1087" s="14">
        <v>-1</v>
      </c>
      <c r="NI1087" s="9" t="s">
        <v>226</v>
      </c>
      <c r="NJ1087" s="9" t="s">
        <v>226</v>
      </c>
      <c r="NK1087" s="9" t="s">
        <v>226</v>
      </c>
      <c r="NL1087" s="9" t="s">
        <v>226</v>
      </c>
      <c r="NM1087" s="9" t="s">
        <v>226</v>
      </c>
      <c r="NN1087" s="9" t="s">
        <v>226</v>
      </c>
      <c r="NO1087" s="11"/>
      <c r="NP1087" s="15"/>
      <c r="NQ1087" s="11">
        <v>526</v>
      </c>
      <c r="NR1087" s="15">
        <v>20650.76</v>
      </c>
      <c r="NS1087" s="14">
        <v>-1</v>
      </c>
      <c r="NT1087" s="14">
        <v>-1</v>
      </c>
      <c r="NU1087" s="9" t="s">
        <v>226</v>
      </c>
      <c r="NV1087" s="9" t="s">
        <v>226</v>
      </c>
      <c r="NW1087" s="9" t="s">
        <v>226</v>
      </c>
      <c r="NX1087" s="9" t="s">
        <v>226</v>
      </c>
      <c r="NY1087" s="9" t="s">
        <v>226</v>
      </c>
      <c r="NZ1087" s="9" t="s">
        <v>226</v>
      </c>
      <c r="OA1087" s="11"/>
      <c r="OB1087" s="15"/>
      <c r="OC1087" s="11">
        <v>16</v>
      </c>
      <c r="OD1087" s="15">
        <v>781.86</v>
      </c>
      <c r="OE1087" s="14">
        <v>-1</v>
      </c>
      <c r="OF1087" s="14">
        <v>-1</v>
      </c>
      <c r="OG1087" s="9" t="s">
        <v>226</v>
      </c>
      <c r="OH1087" s="9" t="s">
        <v>226</v>
      </c>
      <c r="OI1087" s="9" t="s">
        <v>226</v>
      </c>
      <c r="OJ1087" s="9" t="s">
        <v>226</v>
      </c>
      <c r="OK1087" s="9" t="s">
        <v>226</v>
      </c>
      <c r="OL1087" s="9" t="s">
        <v>226</v>
      </c>
      <c r="OM1087" s="11"/>
      <c r="ON1087" s="15"/>
      <c r="OO1087" s="11"/>
      <c r="OP1087" s="15"/>
      <c r="OQ1087" s="14"/>
      <c r="OR1087" s="14"/>
      <c r="OS1087" s="9" t="s">
        <v>226</v>
      </c>
      <c r="OT1087" s="9" t="s">
        <v>226</v>
      </c>
      <c r="OU1087" s="9" t="s">
        <v>226</v>
      </c>
      <c r="OV1087" s="9" t="s">
        <v>226</v>
      </c>
      <c r="OW1087" s="9" t="s">
        <v>226</v>
      </c>
      <c r="OX1087" s="9" t="s">
        <v>226</v>
      </c>
      <c r="OY1087" s="11"/>
      <c r="OZ1087" s="15"/>
      <c r="PA1087" s="11"/>
      <c r="PB1087" s="15"/>
      <c r="PC1087" s="14"/>
      <c r="PD1087" s="14"/>
      <c r="PE1087" s="9" t="s">
        <v>226</v>
      </c>
      <c r="PF1087" s="9" t="s">
        <v>226</v>
      </c>
      <c r="PG1087" s="9" t="s">
        <v>226</v>
      </c>
      <c r="PH1087" s="9" t="s">
        <v>226</v>
      </c>
      <c r="PI1087" s="9" t="s">
        <v>226</v>
      </c>
      <c r="PJ1087" s="9" t="s">
        <v>226</v>
      </c>
      <c r="PK1087" s="11"/>
      <c r="PL1087" s="15"/>
      <c r="PM1087" s="11"/>
      <c r="PN1087" s="15"/>
      <c r="PO1087" s="14"/>
      <c r="PP1087" s="14"/>
      <c r="PQ1087" s="9" t="s">
        <v>226</v>
      </c>
      <c r="PR1087" s="9" t="s">
        <v>226</v>
      </c>
      <c r="PS1087" s="9" t="s">
        <v>226</v>
      </c>
      <c r="PT1087" s="9" t="s">
        <v>226</v>
      </c>
      <c r="PU1087" s="9" t="s">
        <v>226</v>
      </c>
      <c r="PV1087" s="9" t="s">
        <v>226</v>
      </c>
      <c r="PW1087" s="11"/>
      <c r="PX1087" s="15"/>
      <c r="PY1087" s="11"/>
      <c r="PZ1087" s="15"/>
      <c r="QA1087" s="14"/>
      <c r="QB1087" s="14"/>
      <c r="QC1087" s="9" t="s">
        <v>226</v>
      </c>
      <c r="QD1087" s="9" t="s">
        <v>226</v>
      </c>
      <c r="QE1087" s="9" t="s">
        <v>226</v>
      </c>
      <c r="QF1087" s="9" t="s">
        <v>226</v>
      </c>
      <c r="QG1087" s="9" t="s">
        <v>226</v>
      </c>
      <c r="QH1087" s="9" t="s">
        <v>226</v>
      </c>
      <c r="QI1087" s="11"/>
      <c r="QJ1087" s="15"/>
      <c r="QK1087" s="11"/>
      <c r="QL1087" s="15"/>
      <c r="QM1087" s="14"/>
      <c r="QN1087" s="14"/>
      <c r="QO1087" s="9" t="s">
        <v>226</v>
      </c>
      <c r="QP1087" s="9" t="s">
        <v>226</v>
      </c>
      <c r="QQ1087" s="9" t="s">
        <v>226</v>
      </c>
      <c r="QR1087" s="9" t="s">
        <v>226</v>
      </c>
      <c r="QS1087" s="9" t="s">
        <v>226</v>
      </c>
      <c r="QT1087" s="9" t="s">
        <v>226</v>
      </c>
      <c r="QU1087" s="11"/>
      <c r="QV1087" s="15"/>
      <c r="QW1087" s="11"/>
      <c r="QX1087" s="15"/>
      <c r="QY1087" s="14"/>
      <c r="QZ1087" s="14"/>
      <c r="RA1087" s="9" t="s">
        <v>226</v>
      </c>
      <c r="RB1087" s="9" t="s">
        <v>226</v>
      </c>
      <c r="RC1087" s="9" t="s">
        <v>226</v>
      </c>
      <c r="RD1087" s="9" t="s">
        <v>226</v>
      </c>
      <c r="RE1087" s="9" t="s">
        <v>226</v>
      </c>
      <c r="RF1087" s="9" t="s">
        <v>226</v>
      </c>
      <c r="RG1087" s="11"/>
      <c r="RH1087" s="15"/>
      <c r="RI1087" s="11"/>
      <c r="RJ1087" s="15"/>
      <c r="RK1087" s="14"/>
      <c r="RL1087" s="14"/>
      <c r="RM1087" s="9" t="s">
        <v>226</v>
      </c>
      <c r="RN1087" s="9" t="s">
        <v>226</v>
      </c>
      <c r="RO1087" s="9" t="s">
        <v>226</v>
      </c>
      <c r="RP1087" s="9" t="s">
        <v>226</v>
      </c>
      <c r="RQ1087" s="9" t="s">
        <v>226</v>
      </c>
      <c r="RR1087" s="9" t="s">
        <v>226</v>
      </c>
      <c r="RS1087" s="11"/>
      <c r="RT1087" s="15"/>
      <c r="RU1087" s="11"/>
      <c r="RV1087" s="15"/>
      <c r="RW1087" s="14"/>
      <c r="RX1087" s="14"/>
      <c r="RY1087" s="9" t="s">
        <v>226</v>
      </c>
      <c r="RZ1087" s="9" t="s">
        <v>226</v>
      </c>
      <c r="SA1087" s="9" t="s">
        <v>226</v>
      </c>
      <c r="SB1087" s="9" t="s">
        <v>226</v>
      </c>
      <c r="SC1087" s="9" t="s">
        <v>226</v>
      </c>
      <c r="SD1087" s="9" t="s">
        <v>226</v>
      </c>
      <c r="SE1087" s="11">
        <v>101217</v>
      </c>
      <c r="SF1087" s="11">
        <v>16697</v>
      </c>
      <c r="SG1087" s="11"/>
      <c r="SH1087" s="11"/>
      <c r="SI1087" s="11">
        <v>25295</v>
      </c>
      <c r="SJ1087" s="11"/>
      <c r="SK1087" s="11"/>
      <c r="SL1087" s="11">
        <v>148</v>
      </c>
      <c r="SM1087" s="11"/>
      <c r="SN1087" s="11"/>
      <c r="SO1087" s="11"/>
      <c r="SP1087" s="11"/>
      <c r="SQ1087" s="11"/>
      <c r="SR1087" s="11"/>
      <c r="SS1087" s="11"/>
      <c r="ST1087" s="11"/>
      <c r="SU1087" s="11">
        <v>3188</v>
      </c>
      <c r="SV1087" s="11">
        <v>328</v>
      </c>
      <c r="SW1087" s="11">
        <v>150</v>
      </c>
      <c r="SX1087" s="11">
        <v>1</v>
      </c>
      <c r="SY1087" s="11">
        <v>620</v>
      </c>
      <c r="SZ1087" s="11">
        <v>300</v>
      </c>
      <c r="TA1087" s="11">
        <v>560</v>
      </c>
      <c r="TB1087" s="11">
        <v>172</v>
      </c>
      <c r="TC1087" s="11">
        <v>2930</v>
      </c>
      <c r="TD1087" s="11">
        <v>3580</v>
      </c>
      <c r="TE1087" s="11">
        <v>1810</v>
      </c>
      <c r="TF1087" s="11">
        <v>300</v>
      </c>
      <c r="TG1087" s="11">
        <v>660</v>
      </c>
      <c r="TH1087" s="11">
        <v>90</v>
      </c>
      <c r="TI1087" s="11">
        <v>430</v>
      </c>
      <c r="TJ1087" s="11">
        <v>782</v>
      </c>
      <c r="TK1087" s="11">
        <v>90</v>
      </c>
      <c r="TL1087" s="11">
        <v>1800</v>
      </c>
      <c r="TM1087" s="11">
        <v>5660</v>
      </c>
      <c r="TN1087" s="11">
        <v>960</v>
      </c>
      <c r="TO1087" s="11">
        <v>2660</v>
      </c>
      <c r="TP1087" s="11">
        <v>1298</v>
      </c>
      <c r="TQ1087" s="11">
        <v>660</v>
      </c>
      <c r="TR1087" s="11">
        <v>3368</v>
      </c>
      <c r="TS1087" s="11">
        <v>601</v>
      </c>
      <c r="TT1087" s="11">
        <v>6456</v>
      </c>
      <c r="TU1087" s="11">
        <v>1570</v>
      </c>
      <c r="TV1087" s="11">
        <v>5790</v>
      </c>
      <c r="TW1087" s="11">
        <v>880</v>
      </c>
      <c r="TX1087" s="11">
        <v>4814</v>
      </c>
      <c r="TY1087" s="11">
        <v>1080</v>
      </c>
      <c r="TZ1087" s="11">
        <v>290</v>
      </c>
      <c r="UA1087" s="11">
        <v>730</v>
      </c>
      <c r="UB1087" s="11">
        <v>5665</v>
      </c>
      <c r="UC1087" s="11">
        <v>360</v>
      </c>
      <c r="UD1087" s="11">
        <v>2500</v>
      </c>
      <c r="UE1087" s="11">
        <v>110</v>
      </c>
      <c r="UF1087" s="11">
        <v>1200</v>
      </c>
      <c r="UG1087" s="11">
        <v>898</v>
      </c>
      <c r="UH1087" s="11">
        <v>5904</v>
      </c>
      <c r="UI1087" s="11">
        <v>980</v>
      </c>
      <c r="UJ1087" s="11">
        <v>540</v>
      </c>
      <c r="UK1087" s="11">
        <v>1110</v>
      </c>
      <c r="UL1087" s="11">
        <v>6840</v>
      </c>
      <c r="UM1087" s="11">
        <v>6229</v>
      </c>
      <c r="UN1087" s="11">
        <v>900</v>
      </c>
      <c r="UO1087" s="11">
        <v>2138</v>
      </c>
      <c r="UP1087" s="11">
        <v>4420</v>
      </c>
      <c r="UQ1087" s="11">
        <v>538</v>
      </c>
      <c r="UR1087" s="11">
        <v>920</v>
      </c>
      <c r="US1087" s="11">
        <v>1510</v>
      </c>
      <c r="UT1087" s="11">
        <v>800</v>
      </c>
      <c r="UU1087" s="11">
        <v>5980</v>
      </c>
      <c r="UV1087" s="11">
        <v>840</v>
      </c>
      <c r="UW1087" s="11">
        <v>730</v>
      </c>
      <c r="UX1087" s="11">
        <v>2750</v>
      </c>
      <c r="UY1087" s="11">
        <v>5530</v>
      </c>
      <c r="UZ1087" s="11">
        <v>560</v>
      </c>
      <c r="VA1087" s="11">
        <v>450</v>
      </c>
      <c r="VB1087" s="11">
        <v>3130</v>
      </c>
      <c r="VC1087" s="11">
        <v>900</v>
      </c>
      <c r="VD1087" s="11">
        <v>5020</v>
      </c>
      <c r="VE1087" s="11">
        <v>100</v>
      </c>
      <c r="VF1087" s="11">
        <v>5820</v>
      </c>
      <c r="VG1087" s="11">
        <v>330</v>
      </c>
      <c r="VH1087" s="11">
        <v>2280</v>
      </c>
      <c r="VI1087" s="11">
        <v>430</v>
      </c>
      <c r="VJ1087" s="11">
        <v>530</v>
      </c>
      <c r="VK1087" s="11">
        <v>7040</v>
      </c>
      <c r="VL1087" s="11">
        <v>250</v>
      </c>
      <c r="VM1087" s="11">
        <v>900</v>
      </c>
      <c r="VN1087" s="11">
        <v>1380</v>
      </c>
      <c r="VO1087" s="11">
        <v>600</v>
      </c>
      <c r="VP1087" s="11">
        <v>1840</v>
      </c>
      <c r="VQ1087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Q4"/>
    <mergeCell ref="BC6:BC9"/>
    <mergeCell ref="BD6:BD9"/>
    <mergeCell ref="BE6:BE9"/>
    <mergeCell ref="BF6:BF9"/>
    <mergeCell ref="BG6:BG9"/>
    <mergeCell ref="BH6:BH9"/>
    <mergeCell ref="BC11:BC13"/>
    <mergeCell ref="BD11:BD13"/>
    <mergeCell ref="BE11:BE13"/>
    <mergeCell ref="BF11:BF13"/>
    <mergeCell ref="BG11:BG13"/>
    <mergeCell ref="BH11:BH13"/>
    <mergeCell ref="BC14:BC17"/>
    <mergeCell ref="BD14:BD17"/>
    <mergeCell ref="BE14:BE17"/>
    <mergeCell ref="BF14:BF17"/>
    <mergeCell ref="BG14:BG17"/>
    <mergeCell ref="BH14:BH17"/>
    <mergeCell ref="BC18:BC23"/>
    <mergeCell ref="BD18:BD23"/>
    <mergeCell ref="BE18:BE23"/>
    <mergeCell ref="BF18:BF23"/>
    <mergeCell ref="BG18:BG23"/>
    <mergeCell ref="BH18:BH23"/>
    <mergeCell ref="BC24:BC26"/>
    <mergeCell ref="BD24:BD26"/>
    <mergeCell ref="BE24:BE26"/>
    <mergeCell ref="BF24:BF26"/>
    <mergeCell ref="BG24:BG26"/>
    <mergeCell ref="BH24:BH26"/>
    <mergeCell ref="BC27:BC29"/>
    <mergeCell ref="BD27:BD29"/>
    <mergeCell ref="BE27:BE29"/>
    <mergeCell ref="BF27:BF29"/>
    <mergeCell ref="BG27:BG29"/>
    <mergeCell ref="BH27:BH29"/>
    <mergeCell ref="BC30:BC32"/>
    <mergeCell ref="BD30:BD32"/>
    <mergeCell ref="BE30:BE32"/>
    <mergeCell ref="BF30:BF32"/>
    <mergeCell ref="BG30:BG32"/>
    <mergeCell ref="BH30:BH32"/>
    <mergeCell ref="BC34:BC63"/>
    <mergeCell ref="BD34:BD63"/>
    <mergeCell ref="BE34:BE63"/>
    <mergeCell ref="BF34:BF63"/>
    <mergeCell ref="BG34:BG63"/>
    <mergeCell ref="BH34:BH63"/>
    <mergeCell ref="BC64:BC81"/>
    <mergeCell ref="BD64:BD81"/>
    <mergeCell ref="BE64:BE81"/>
    <mergeCell ref="BF64:BF81"/>
    <mergeCell ref="BG64:BG81"/>
    <mergeCell ref="BH64:BH81"/>
    <mergeCell ref="BC82:BC90"/>
    <mergeCell ref="BD82:BD90"/>
    <mergeCell ref="BE82:BE90"/>
    <mergeCell ref="BF82:BF90"/>
    <mergeCell ref="BG82:BG90"/>
    <mergeCell ref="BH82:BH90"/>
    <mergeCell ref="BC91:BC96"/>
    <mergeCell ref="BD91:BD96"/>
    <mergeCell ref="BE91:BE96"/>
    <mergeCell ref="BF91:BF96"/>
    <mergeCell ref="BG91:BG96"/>
    <mergeCell ref="BH91:BH96"/>
    <mergeCell ref="BC97:BC105"/>
    <mergeCell ref="BD97:BD105"/>
    <mergeCell ref="BE97:BE105"/>
    <mergeCell ref="BF97:BF105"/>
    <mergeCell ref="BG97:BG105"/>
    <mergeCell ref="BH97:BH105"/>
    <mergeCell ref="BC106:BC108"/>
    <mergeCell ref="BD106:BD108"/>
    <mergeCell ref="BE106:BE108"/>
    <mergeCell ref="BF106:BF108"/>
    <mergeCell ref="BG106:BG108"/>
    <mergeCell ref="BH106:BH108"/>
    <mergeCell ref="BC109:BC116"/>
    <mergeCell ref="BD109:BD116"/>
    <mergeCell ref="BE109:BE116"/>
    <mergeCell ref="BF109:BF116"/>
    <mergeCell ref="BG109:BG116"/>
    <mergeCell ref="BH109:BH116"/>
    <mergeCell ref="BC117:BC120"/>
    <mergeCell ref="BD117:BD120"/>
    <mergeCell ref="BE117:BE120"/>
    <mergeCell ref="BF117:BF120"/>
    <mergeCell ref="BG117:BG120"/>
    <mergeCell ref="BH117:BH120"/>
    <mergeCell ref="BC121:BC123"/>
    <mergeCell ref="BD121:BD123"/>
    <mergeCell ref="BE121:BE123"/>
    <mergeCell ref="BF121:BF123"/>
    <mergeCell ref="BG121:BG123"/>
    <mergeCell ref="BH121:BH123"/>
    <mergeCell ref="BC124:BC130"/>
    <mergeCell ref="BD124:BD130"/>
    <mergeCell ref="BE124:BE130"/>
    <mergeCell ref="BF124:BF130"/>
    <mergeCell ref="BG124:BG130"/>
    <mergeCell ref="BH124:BH130"/>
    <mergeCell ref="BC131:BC132"/>
    <mergeCell ref="BD131:BD132"/>
    <mergeCell ref="BE131:BE132"/>
    <mergeCell ref="BF131:BF132"/>
    <mergeCell ref="BG131:BG132"/>
    <mergeCell ref="BH131:BH132"/>
    <mergeCell ref="BC133:BC135"/>
    <mergeCell ref="BD133:BD135"/>
    <mergeCell ref="BE133:BE135"/>
    <mergeCell ref="BF133:BF135"/>
    <mergeCell ref="BG133:BG135"/>
    <mergeCell ref="BH133:BH135"/>
    <mergeCell ref="BC136:BC143"/>
    <mergeCell ref="BD136:BD143"/>
    <mergeCell ref="BE136:BE143"/>
    <mergeCell ref="BF136:BF143"/>
    <mergeCell ref="BG136:BG143"/>
    <mergeCell ref="BH136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50"/>
    <mergeCell ref="BD148:BD150"/>
    <mergeCell ref="BE148:BE150"/>
    <mergeCell ref="BF148:BF150"/>
    <mergeCell ref="BG148:BG150"/>
    <mergeCell ref="BH148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7:BC168"/>
    <mergeCell ref="BD167:BD168"/>
    <mergeCell ref="BE167:BE168"/>
    <mergeCell ref="BF167:BF168"/>
    <mergeCell ref="BG167:BG168"/>
    <mergeCell ref="BH167:BH168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8:BC200"/>
    <mergeCell ref="BD198:BD200"/>
    <mergeCell ref="BE198:BE200"/>
    <mergeCell ref="BF198:BF200"/>
    <mergeCell ref="BG198:BG200"/>
    <mergeCell ref="BH198:BH200"/>
    <mergeCell ref="BC202:BC203"/>
    <mergeCell ref="BD202:BD203"/>
    <mergeCell ref="BE202:BE203"/>
    <mergeCell ref="BF202:BF203"/>
    <mergeCell ref="BG202:BG203"/>
    <mergeCell ref="BH202:BH203"/>
    <mergeCell ref="BC205:BC206"/>
    <mergeCell ref="BD205:BD206"/>
    <mergeCell ref="BE205:BE206"/>
    <mergeCell ref="BF205:BF206"/>
    <mergeCell ref="BG205:BG206"/>
    <mergeCell ref="BH205:BH206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4:BC244"/>
    <mergeCell ref="BD224:BD244"/>
    <mergeCell ref="BE224:BE244"/>
    <mergeCell ref="BF224:BF244"/>
    <mergeCell ref="BG224:BG244"/>
    <mergeCell ref="BH224:BH244"/>
    <mergeCell ref="BC245:BC249"/>
    <mergeCell ref="BD245:BD249"/>
    <mergeCell ref="BE245:BE249"/>
    <mergeCell ref="BF245:BF249"/>
    <mergeCell ref="BG245:BG249"/>
    <mergeCell ref="BH245:BH249"/>
    <mergeCell ref="BC250:BC258"/>
    <mergeCell ref="BD250:BD258"/>
    <mergeCell ref="BE250:BE258"/>
    <mergeCell ref="BF250:BF258"/>
    <mergeCell ref="BG250:BG258"/>
    <mergeCell ref="BH250:BH258"/>
    <mergeCell ref="BC259:BC273"/>
    <mergeCell ref="BD259:BD273"/>
    <mergeCell ref="BE259:BE273"/>
    <mergeCell ref="BF259:BF273"/>
    <mergeCell ref="BG259:BG273"/>
    <mergeCell ref="BH259:BH273"/>
    <mergeCell ref="BC274:BC275"/>
    <mergeCell ref="BD274:BD275"/>
    <mergeCell ref="BE274:BE275"/>
    <mergeCell ref="BF274:BF275"/>
    <mergeCell ref="BG274:BG275"/>
    <mergeCell ref="BH274:BH275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2:BC284"/>
    <mergeCell ref="BD282:BD284"/>
    <mergeCell ref="BE282:BE284"/>
    <mergeCell ref="BF282:BF284"/>
    <mergeCell ref="BG282:BG284"/>
    <mergeCell ref="BH282:BH284"/>
    <mergeCell ref="BC285:BC288"/>
    <mergeCell ref="BD285:BD288"/>
    <mergeCell ref="BE285:BE288"/>
    <mergeCell ref="BF285:BF288"/>
    <mergeCell ref="BG285:BG288"/>
    <mergeCell ref="BH285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302"/>
    <mergeCell ref="BD297:BD302"/>
    <mergeCell ref="BE297:BE302"/>
    <mergeCell ref="BF297:BF302"/>
    <mergeCell ref="BG297:BG302"/>
    <mergeCell ref="BH297:BH302"/>
    <mergeCell ref="BC303:BC304"/>
    <mergeCell ref="BD303:BD304"/>
    <mergeCell ref="BE303:BE304"/>
    <mergeCell ref="BF303:BF304"/>
    <mergeCell ref="BG303:BG304"/>
    <mergeCell ref="BH303:BH304"/>
    <mergeCell ref="BC305:BC307"/>
    <mergeCell ref="BD305:BD307"/>
    <mergeCell ref="BE305:BE307"/>
    <mergeCell ref="BF305:BF307"/>
    <mergeCell ref="BG305:BG307"/>
    <mergeCell ref="BH305:BH307"/>
    <mergeCell ref="BC308:BC309"/>
    <mergeCell ref="BD308:BD309"/>
    <mergeCell ref="BE308:BE309"/>
    <mergeCell ref="BF308:BF309"/>
    <mergeCell ref="BG308:BG309"/>
    <mergeCell ref="BH308:BH309"/>
    <mergeCell ref="BC310:BC315"/>
    <mergeCell ref="BD310:BD315"/>
    <mergeCell ref="BE310:BE315"/>
    <mergeCell ref="BF310:BF315"/>
    <mergeCell ref="BG310:BG315"/>
    <mergeCell ref="BH310:BH315"/>
    <mergeCell ref="BC316:BC318"/>
    <mergeCell ref="BD316:BD318"/>
    <mergeCell ref="BE316:BE318"/>
    <mergeCell ref="BF316:BF318"/>
    <mergeCell ref="BG316:BG318"/>
    <mergeCell ref="BH316:BH318"/>
    <mergeCell ref="BC319:BC326"/>
    <mergeCell ref="BD319:BD326"/>
    <mergeCell ref="BE319:BE326"/>
    <mergeCell ref="BF319:BF326"/>
    <mergeCell ref="BG319:BG326"/>
    <mergeCell ref="BH319:BH326"/>
    <mergeCell ref="BC327:BC334"/>
    <mergeCell ref="BD327:BD334"/>
    <mergeCell ref="BE327:BE334"/>
    <mergeCell ref="BF327:BF334"/>
    <mergeCell ref="BG327:BG334"/>
    <mergeCell ref="BH327:BH334"/>
    <mergeCell ref="BC335:BC338"/>
    <mergeCell ref="BD335:BD338"/>
    <mergeCell ref="BE335:BE338"/>
    <mergeCell ref="BF335:BF338"/>
    <mergeCell ref="BG335:BG338"/>
    <mergeCell ref="BH335:BH338"/>
    <mergeCell ref="BC339:BC346"/>
    <mergeCell ref="BD339:BD346"/>
    <mergeCell ref="BE339:BE346"/>
    <mergeCell ref="BF339:BF346"/>
    <mergeCell ref="BG339:BG346"/>
    <mergeCell ref="BH339:BH346"/>
    <mergeCell ref="BC347:BC350"/>
    <mergeCell ref="BD347:BD350"/>
    <mergeCell ref="BE347:BE350"/>
    <mergeCell ref="BF347:BF350"/>
    <mergeCell ref="BG347:BG350"/>
    <mergeCell ref="BH347:BH350"/>
    <mergeCell ref="BC351:BC358"/>
    <mergeCell ref="BD351:BD358"/>
    <mergeCell ref="BE351:BE358"/>
    <mergeCell ref="BF351:BF358"/>
    <mergeCell ref="BG351:BG358"/>
    <mergeCell ref="BH351:BH358"/>
    <mergeCell ref="BC359:BC370"/>
    <mergeCell ref="BD359:BD370"/>
    <mergeCell ref="BE359:BE370"/>
    <mergeCell ref="BF359:BF370"/>
    <mergeCell ref="BG359:BG370"/>
    <mergeCell ref="BH359:BH370"/>
    <mergeCell ref="BC372:BC373"/>
    <mergeCell ref="BD372:BD373"/>
    <mergeCell ref="BE372:BE373"/>
    <mergeCell ref="BF372:BF373"/>
    <mergeCell ref="BG372:BG373"/>
    <mergeCell ref="BH372:BH373"/>
    <mergeCell ref="BC376:BC405"/>
    <mergeCell ref="BD376:BD405"/>
    <mergeCell ref="BE376:BE405"/>
    <mergeCell ref="BF376:BF405"/>
    <mergeCell ref="BG376:BG405"/>
    <mergeCell ref="BH376:BH405"/>
    <mergeCell ref="BC406:BC414"/>
    <mergeCell ref="BD406:BD414"/>
    <mergeCell ref="BE406:BE414"/>
    <mergeCell ref="BF406:BF414"/>
    <mergeCell ref="BG406:BG414"/>
    <mergeCell ref="BH406:BH414"/>
    <mergeCell ref="BC415:BC428"/>
    <mergeCell ref="BD415:BD428"/>
    <mergeCell ref="BE415:BE428"/>
    <mergeCell ref="BF415:BF428"/>
    <mergeCell ref="BG415:BG428"/>
    <mergeCell ref="BH415:BH428"/>
    <mergeCell ref="BC429:BC432"/>
    <mergeCell ref="BD429:BD432"/>
    <mergeCell ref="BE429:BE432"/>
    <mergeCell ref="BF429:BF432"/>
    <mergeCell ref="BG429:BG432"/>
    <mergeCell ref="BH429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3"/>
    <mergeCell ref="BD441:BD443"/>
    <mergeCell ref="BE441:BE443"/>
    <mergeCell ref="BF441:BF443"/>
    <mergeCell ref="BG441:BG443"/>
    <mergeCell ref="BH441:BH443"/>
    <mergeCell ref="BC444:BC449"/>
    <mergeCell ref="BD444:BD449"/>
    <mergeCell ref="BE444:BE449"/>
    <mergeCell ref="BF444:BF449"/>
    <mergeCell ref="BG444:BG449"/>
    <mergeCell ref="BH444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8:BC474"/>
    <mergeCell ref="BD468:BD474"/>
    <mergeCell ref="BE468:BE474"/>
    <mergeCell ref="BF468:BF474"/>
    <mergeCell ref="BG468:BG474"/>
    <mergeCell ref="BH468:BH474"/>
    <mergeCell ref="BC475:BC476"/>
    <mergeCell ref="BD475:BD476"/>
    <mergeCell ref="BE475:BE476"/>
    <mergeCell ref="BF475:BF476"/>
    <mergeCell ref="BG475:BG476"/>
    <mergeCell ref="BH475:BH476"/>
    <mergeCell ref="BC478:BC479"/>
    <mergeCell ref="BD478:BD479"/>
    <mergeCell ref="BE478:BE479"/>
    <mergeCell ref="BF478:BF479"/>
    <mergeCell ref="BG478:BG479"/>
    <mergeCell ref="BH478:BH479"/>
    <mergeCell ref="BC482:BC495"/>
    <mergeCell ref="BD482:BD495"/>
    <mergeCell ref="BE482:BE495"/>
    <mergeCell ref="BF482:BF495"/>
    <mergeCell ref="BG482:BG495"/>
    <mergeCell ref="BH482:BH495"/>
    <mergeCell ref="BC496:BC499"/>
    <mergeCell ref="BD496:BD499"/>
    <mergeCell ref="BE496:BE499"/>
    <mergeCell ref="BF496:BF499"/>
    <mergeCell ref="BG496:BG499"/>
    <mergeCell ref="BH496:BH499"/>
    <mergeCell ref="BC500:BC505"/>
    <mergeCell ref="BD500:BD505"/>
    <mergeCell ref="BE500:BE505"/>
    <mergeCell ref="BF500:BF505"/>
    <mergeCell ref="BG500:BG505"/>
    <mergeCell ref="BH500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3"/>
    <mergeCell ref="BD521:BD523"/>
    <mergeCell ref="BE521:BE523"/>
    <mergeCell ref="BF521:BF523"/>
    <mergeCell ref="BG521:BG523"/>
    <mergeCell ref="BH521:BH523"/>
    <mergeCell ref="BC524:BC525"/>
    <mergeCell ref="BD524:BD525"/>
    <mergeCell ref="BE524:BE525"/>
    <mergeCell ref="BF524:BF525"/>
    <mergeCell ref="BG524:BG525"/>
    <mergeCell ref="BH524:BH525"/>
    <mergeCell ref="BC526:BC528"/>
    <mergeCell ref="BD526:BD528"/>
    <mergeCell ref="BE526:BE528"/>
    <mergeCell ref="BF526:BF528"/>
    <mergeCell ref="BG526:BG528"/>
    <mergeCell ref="BH526:BH528"/>
    <mergeCell ref="BC529:BC531"/>
    <mergeCell ref="BD529:BD531"/>
    <mergeCell ref="BE529:BE531"/>
    <mergeCell ref="BF529:BF531"/>
    <mergeCell ref="BG529:BG531"/>
    <mergeCell ref="BH529:BH531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4:BC555"/>
    <mergeCell ref="BD554:BD555"/>
    <mergeCell ref="BE554:BE555"/>
    <mergeCell ref="BF554:BF555"/>
    <mergeCell ref="BG554:BG555"/>
    <mergeCell ref="BH554:BH555"/>
    <mergeCell ref="BC558:BC559"/>
    <mergeCell ref="BD558:BD559"/>
    <mergeCell ref="BE558:BE559"/>
    <mergeCell ref="BF558:BF559"/>
    <mergeCell ref="BG558:BG559"/>
    <mergeCell ref="BH558:BH559"/>
    <mergeCell ref="BC561:BC567"/>
    <mergeCell ref="BD561:BD567"/>
    <mergeCell ref="BE561:BE567"/>
    <mergeCell ref="BF561:BF567"/>
    <mergeCell ref="BG561:BG567"/>
    <mergeCell ref="BH561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90:BC591"/>
    <mergeCell ref="BD590:BD591"/>
    <mergeCell ref="BE590:BE591"/>
    <mergeCell ref="BF590:BF591"/>
    <mergeCell ref="BG590:BG591"/>
    <mergeCell ref="BH590:BH591"/>
    <mergeCell ref="BC592:BC603"/>
    <mergeCell ref="BD592:BD603"/>
    <mergeCell ref="BE592:BE603"/>
    <mergeCell ref="BF592:BF603"/>
    <mergeCell ref="BG592:BG603"/>
    <mergeCell ref="BH592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9:BC660"/>
    <mergeCell ref="BD659:BD660"/>
    <mergeCell ref="BE659:BE660"/>
    <mergeCell ref="BF659:BF660"/>
    <mergeCell ref="BG659:BG660"/>
    <mergeCell ref="BH659:BH660"/>
    <mergeCell ref="BC662:BC665"/>
    <mergeCell ref="BD662:BD665"/>
    <mergeCell ref="BE662:BE665"/>
    <mergeCell ref="BF662:BF665"/>
    <mergeCell ref="BG662:BG665"/>
    <mergeCell ref="BH662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77:BC680"/>
    <mergeCell ref="BD677:BD680"/>
    <mergeCell ref="BE677:BE680"/>
    <mergeCell ref="BF677:BF680"/>
    <mergeCell ref="BG677:BG680"/>
    <mergeCell ref="BH677:BH680"/>
    <mergeCell ref="BC681:BC684"/>
    <mergeCell ref="BD681:BD684"/>
    <mergeCell ref="BE681:BE684"/>
    <mergeCell ref="BF681:BF684"/>
    <mergeCell ref="BG681:BG684"/>
    <mergeCell ref="BH681:BH684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704"/>
    <mergeCell ref="BD693:BD704"/>
    <mergeCell ref="BE693:BE704"/>
    <mergeCell ref="BF693:BF704"/>
    <mergeCell ref="BG693:BG704"/>
    <mergeCell ref="BH693:BH704"/>
    <mergeCell ref="BC705:BC707"/>
    <mergeCell ref="BD705:BD707"/>
    <mergeCell ref="BE705:BE707"/>
    <mergeCell ref="BF705:BF707"/>
    <mergeCell ref="BG705:BG707"/>
    <mergeCell ref="BH705:BH707"/>
    <mergeCell ref="BC708:BC710"/>
    <mergeCell ref="BD708:BD710"/>
    <mergeCell ref="BE708:BE710"/>
    <mergeCell ref="BF708:BF710"/>
    <mergeCell ref="BG708:BG710"/>
    <mergeCell ref="BH708:BH710"/>
    <mergeCell ref="BC711:BC712"/>
    <mergeCell ref="BD711:BD712"/>
    <mergeCell ref="BE711:BE712"/>
    <mergeCell ref="BF711:BF712"/>
    <mergeCell ref="BG711:BG712"/>
    <mergeCell ref="BH711:BH712"/>
    <mergeCell ref="BC713:BC716"/>
    <mergeCell ref="BD713:BD716"/>
    <mergeCell ref="BE713:BE716"/>
    <mergeCell ref="BF713:BF716"/>
    <mergeCell ref="BG713:BG716"/>
    <mergeCell ref="BH713:BH716"/>
    <mergeCell ref="BC717:BC722"/>
    <mergeCell ref="BD717:BD722"/>
    <mergeCell ref="BE717:BE722"/>
    <mergeCell ref="BF717:BF722"/>
    <mergeCell ref="BG717:BG722"/>
    <mergeCell ref="BH717:BH722"/>
    <mergeCell ref="BC723:BC727"/>
    <mergeCell ref="BD723:BD727"/>
    <mergeCell ref="BE723:BE727"/>
    <mergeCell ref="BF723:BF727"/>
    <mergeCell ref="BG723:BG727"/>
    <mergeCell ref="BH723:BH727"/>
    <mergeCell ref="BC728:BC735"/>
    <mergeCell ref="BD728:BD735"/>
    <mergeCell ref="BE728:BE735"/>
    <mergeCell ref="BF728:BF735"/>
    <mergeCell ref="BG728:BG735"/>
    <mergeCell ref="BH728:BH735"/>
    <mergeCell ref="BC736:BC737"/>
    <mergeCell ref="BD736:BD737"/>
    <mergeCell ref="BE736:BE737"/>
    <mergeCell ref="BF736:BF737"/>
    <mergeCell ref="BG736:BG737"/>
    <mergeCell ref="BH736:BH737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3:BC745"/>
    <mergeCell ref="BD743:BD745"/>
    <mergeCell ref="BE743:BE745"/>
    <mergeCell ref="BF743:BF745"/>
    <mergeCell ref="BG743:BG745"/>
    <mergeCell ref="BH743:BH745"/>
    <mergeCell ref="BC746:BC747"/>
    <mergeCell ref="BD746:BD747"/>
    <mergeCell ref="BE746:BE747"/>
    <mergeCell ref="BF746:BF747"/>
    <mergeCell ref="BG746:BG747"/>
    <mergeCell ref="BH746:BH747"/>
    <mergeCell ref="BC750:BC751"/>
    <mergeCell ref="BD750:BD751"/>
    <mergeCell ref="BE750:BE751"/>
    <mergeCell ref="BF750:BF751"/>
    <mergeCell ref="BG750:BG751"/>
    <mergeCell ref="BH750:BH751"/>
    <mergeCell ref="BC753:BC754"/>
    <mergeCell ref="BD753:BD754"/>
    <mergeCell ref="BE753:BE754"/>
    <mergeCell ref="BF753:BF754"/>
    <mergeCell ref="BG753:BG754"/>
    <mergeCell ref="BH753:BH754"/>
    <mergeCell ref="BC756:BC757"/>
    <mergeCell ref="BD756:BD757"/>
    <mergeCell ref="BE756:BE757"/>
    <mergeCell ref="BF756:BF757"/>
    <mergeCell ref="BG756:BG757"/>
    <mergeCell ref="BH756:BH757"/>
    <mergeCell ref="BC759:BC760"/>
    <mergeCell ref="BD759:BD760"/>
    <mergeCell ref="BE759:BE760"/>
    <mergeCell ref="BF759:BF760"/>
    <mergeCell ref="BG759:BG760"/>
    <mergeCell ref="BH759:BH760"/>
    <mergeCell ref="BC762:BC763"/>
    <mergeCell ref="BD762:BD763"/>
    <mergeCell ref="BE762:BE763"/>
    <mergeCell ref="BF762:BF763"/>
    <mergeCell ref="BG762:BG763"/>
    <mergeCell ref="BH762:BH763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4"/>
    <mergeCell ref="BD773:BD774"/>
    <mergeCell ref="BE773:BE774"/>
    <mergeCell ref="BF773:BF774"/>
    <mergeCell ref="BG773:BG774"/>
    <mergeCell ref="BH773:BH774"/>
    <mergeCell ref="BC775:BC777"/>
    <mergeCell ref="BD775:BD777"/>
    <mergeCell ref="BE775:BE777"/>
    <mergeCell ref="BF775:BF777"/>
    <mergeCell ref="BG775:BG777"/>
    <mergeCell ref="BH775:BH777"/>
    <mergeCell ref="BC778:BC779"/>
    <mergeCell ref="BD778:BD779"/>
    <mergeCell ref="BE778:BE779"/>
    <mergeCell ref="BF778:BF779"/>
    <mergeCell ref="BG778:BG779"/>
    <mergeCell ref="BH778:BH779"/>
    <mergeCell ref="BC781:BC782"/>
    <mergeCell ref="BD781:BD782"/>
    <mergeCell ref="BE781:BE782"/>
    <mergeCell ref="BF781:BF782"/>
    <mergeCell ref="BG781:BG782"/>
    <mergeCell ref="BH781:BH782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92:BC794"/>
    <mergeCell ref="BD792:BD794"/>
    <mergeCell ref="BE792:BE794"/>
    <mergeCell ref="BF792:BF794"/>
    <mergeCell ref="BG792:BG794"/>
    <mergeCell ref="BH792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2"/>
    <mergeCell ref="BD799:BD802"/>
    <mergeCell ref="BE799:BE802"/>
    <mergeCell ref="BF799:BF802"/>
    <mergeCell ref="BG799:BG802"/>
    <mergeCell ref="BH799:BH802"/>
    <mergeCell ref="BC803:BC804"/>
    <mergeCell ref="BD803:BD804"/>
    <mergeCell ref="BE803:BE804"/>
    <mergeCell ref="BF803:BF804"/>
    <mergeCell ref="BG803:BG804"/>
    <mergeCell ref="BH803:BH804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3:BC833"/>
    <mergeCell ref="BD813:BD833"/>
    <mergeCell ref="BE813:BE833"/>
    <mergeCell ref="BF813:BF833"/>
    <mergeCell ref="BG813:BG833"/>
    <mergeCell ref="BH813:BH833"/>
    <mergeCell ref="BC834:BC841"/>
    <mergeCell ref="BD834:BD841"/>
    <mergeCell ref="BE834:BE841"/>
    <mergeCell ref="BF834:BF841"/>
    <mergeCell ref="BG834:BG841"/>
    <mergeCell ref="BH834:BH841"/>
    <mergeCell ref="BC842:BC845"/>
    <mergeCell ref="BD842:BD845"/>
    <mergeCell ref="BE842:BE845"/>
    <mergeCell ref="BF842:BF845"/>
    <mergeCell ref="BG842:BG845"/>
    <mergeCell ref="BH842:BH845"/>
    <mergeCell ref="BC846:BC847"/>
    <mergeCell ref="BD846:BD847"/>
    <mergeCell ref="BE846:BE847"/>
    <mergeCell ref="BF846:BF847"/>
    <mergeCell ref="BG846:BG847"/>
    <mergeCell ref="BH846:BH847"/>
    <mergeCell ref="BC848:BC851"/>
    <mergeCell ref="BD848:BD851"/>
    <mergeCell ref="BE848:BE851"/>
    <mergeCell ref="BF848:BF851"/>
    <mergeCell ref="BG848:BG851"/>
    <mergeCell ref="BH848:BH851"/>
    <mergeCell ref="BC852:BC853"/>
    <mergeCell ref="BD852:BD853"/>
    <mergeCell ref="BE852:BE853"/>
    <mergeCell ref="BF852:BF853"/>
    <mergeCell ref="BG852:BG853"/>
    <mergeCell ref="BH852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5"/>
    <mergeCell ref="BD862:BD865"/>
    <mergeCell ref="BE862:BE865"/>
    <mergeCell ref="BF862:BF865"/>
    <mergeCell ref="BG862:BG865"/>
    <mergeCell ref="BH862:BH865"/>
    <mergeCell ref="BC867:BC868"/>
    <mergeCell ref="BD867:BD868"/>
    <mergeCell ref="BE867:BE868"/>
    <mergeCell ref="BF867:BF868"/>
    <mergeCell ref="BG867:BG868"/>
    <mergeCell ref="BH867:BH868"/>
    <mergeCell ref="BC870:BC873"/>
    <mergeCell ref="BD870:BD873"/>
    <mergeCell ref="BE870:BE873"/>
    <mergeCell ref="BF870:BF873"/>
    <mergeCell ref="BG870:BG873"/>
    <mergeCell ref="BH870:BH873"/>
    <mergeCell ref="BC874:BC875"/>
    <mergeCell ref="BD874:BD875"/>
    <mergeCell ref="BE874:BE875"/>
    <mergeCell ref="BF874:BF875"/>
    <mergeCell ref="BG874:BG875"/>
    <mergeCell ref="BH874:BH875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90"/>
    <mergeCell ref="BD885:BD890"/>
    <mergeCell ref="BE885:BE890"/>
    <mergeCell ref="BF885:BF890"/>
    <mergeCell ref="BG885:BG890"/>
    <mergeCell ref="BH885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902"/>
    <mergeCell ref="BD897:BD902"/>
    <mergeCell ref="BE897:BE902"/>
    <mergeCell ref="BF897:BF902"/>
    <mergeCell ref="BG897:BG902"/>
    <mergeCell ref="BH897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2"/>
    <mergeCell ref="BD907:BD912"/>
    <mergeCell ref="BE907:BE912"/>
    <mergeCell ref="BF907:BF912"/>
    <mergeCell ref="BG907:BG912"/>
    <mergeCell ref="BH907:BH912"/>
    <mergeCell ref="BC913:BC933"/>
    <mergeCell ref="BD913:BD933"/>
    <mergeCell ref="BE913:BE933"/>
    <mergeCell ref="BF913:BF933"/>
    <mergeCell ref="BG913:BG933"/>
    <mergeCell ref="BH913:BH933"/>
    <mergeCell ref="BC934:BC940"/>
    <mergeCell ref="BD934:BD940"/>
    <mergeCell ref="BE934:BE940"/>
    <mergeCell ref="BF934:BF940"/>
    <mergeCell ref="BG934:BG940"/>
    <mergeCell ref="BH934:BH940"/>
    <mergeCell ref="BC941:BC944"/>
    <mergeCell ref="BD941:BD944"/>
    <mergeCell ref="BE941:BE944"/>
    <mergeCell ref="BF941:BF944"/>
    <mergeCell ref="BG941:BG944"/>
    <mergeCell ref="BH941:BH944"/>
    <mergeCell ref="BC945:BC948"/>
    <mergeCell ref="BD945:BD948"/>
    <mergeCell ref="BE945:BE948"/>
    <mergeCell ref="BF945:BF948"/>
    <mergeCell ref="BG945:BG948"/>
    <mergeCell ref="BH945:BH948"/>
    <mergeCell ref="BC949:BC951"/>
    <mergeCell ref="BD949:BD951"/>
    <mergeCell ref="BE949:BE951"/>
    <mergeCell ref="BF949:BF951"/>
    <mergeCell ref="BG949:BG951"/>
    <mergeCell ref="BH949:BH951"/>
    <mergeCell ref="BC952:BC955"/>
    <mergeCell ref="BD952:BD955"/>
    <mergeCell ref="BE952:BE955"/>
    <mergeCell ref="BF952:BF955"/>
    <mergeCell ref="BG952:BG955"/>
    <mergeCell ref="BH952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4"/>
    <mergeCell ref="BD960:BD964"/>
    <mergeCell ref="BE960:BE964"/>
    <mergeCell ref="BF960:BF964"/>
    <mergeCell ref="BG960:BG964"/>
    <mergeCell ref="BH960:BH964"/>
    <mergeCell ref="BC966:BC970"/>
    <mergeCell ref="BD966:BD970"/>
    <mergeCell ref="BE966:BE970"/>
    <mergeCell ref="BF966:BF970"/>
    <mergeCell ref="BG966:BG970"/>
    <mergeCell ref="BH966:BH970"/>
    <mergeCell ref="BC973:BC974"/>
    <mergeCell ref="BD973:BD974"/>
    <mergeCell ref="BE973:BE974"/>
    <mergeCell ref="BF973:BF974"/>
    <mergeCell ref="BG973:BG974"/>
    <mergeCell ref="BH973:BH974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5"/>
    <mergeCell ref="BD984:BD985"/>
    <mergeCell ref="BE984:BE985"/>
    <mergeCell ref="BF984:BF985"/>
    <mergeCell ref="BG984:BG985"/>
    <mergeCell ref="BH984:BH985"/>
    <mergeCell ref="BC986:BC991"/>
    <mergeCell ref="BD986:BD991"/>
    <mergeCell ref="BE986:BE991"/>
    <mergeCell ref="BF986:BF991"/>
    <mergeCell ref="BG986:BG991"/>
    <mergeCell ref="BH986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999"/>
    <mergeCell ref="BD996:BD999"/>
    <mergeCell ref="BE996:BE999"/>
    <mergeCell ref="BF996:BF999"/>
    <mergeCell ref="BG996:BG999"/>
    <mergeCell ref="BH996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7"/>
    <mergeCell ref="BD1014:BD1017"/>
    <mergeCell ref="BE1014:BE1017"/>
    <mergeCell ref="BF1014:BF1017"/>
    <mergeCell ref="BG1014:BG1017"/>
    <mergeCell ref="BH1014:BH1017"/>
    <mergeCell ref="BC1018:BC1020"/>
    <mergeCell ref="BD1018:BD1020"/>
    <mergeCell ref="BE1018:BE1020"/>
    <mergeCell ref="BF1018:BF1020"/>
    <mergeCell ref="BG1018:BG1020"/>
    <mergeCell ref="BH1018:BH1020"/>
    <mergeCell ref="BC1021:BC1024"/>
    <mergeCell ref="BD1021:BD1024"/>
    <mergeCell ref="BE1021:BE1024"/>
    <mergeCell ref="BF1021:BF1024"/>
    <mergeCell ref="BG1021:BG1024"/>
    <mergeCell ref="BH1021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4"/>
    <mergeCell ref="BD1029:BD1034"/>
    <mergeCell ref="BE1029:BE1034"/>
    <mergeCell ref="BF1029:BF1034"/>
    <mergeCell ref="BG1029:BG1034"/>
    <mergeCell ref="BH1029:BH1034"/>
    <mergeCell ref="BC1035:BC1036"/>
    <mergeCell ref="BD1035:BD1036"/>
    <mergeCell ref="BE1035:BE1036"/>
    <mergeCell ref="BF1035:BF1036"/>
    <mergeCell ref="BG1035:BG1036"/>
    <mergeCell ref="BH1035:BH1036"/>
    <mergeCell ref="BC1037:BC1040"/>
    <mergeCell ref="BD1037:BD1040"/>
    <mergeCell ref="BE1037:BE1040"/>
    <mergeCell ref="BF1037:BF1040"/>
    <mergeCell ref="BG1037:BG1040"/>
    <mergeCell ref="BH1037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50:BC1053"/>
    <mergeCell ref="BD1050:BD1053"/>
    <mergeCell ref="BE1050:BE1053"/>
    <mergeCell ref="BF1050:BF1053"/>
    <mergeCell ref="BG1050:BG1053"/>
    <mergeCell ref="BH1050:BH1053"/>
    <mergeCell ref="BC1054:BC1056"/>
    <mergeCell ref="BD1054:BD1056"/>
    <mergeCell ref="BE1054:BE1056"/>
    <mergeCell ref="BF1054:BF1056"/>
    <mergeCell ref="BG1054:BG1056"/>
    <mergeCell ref="BH1054:BH1056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9:BC1080"/>
    <mergeCell ref="BD1079:BD1080"/>
    <mergeCell ref="BE1079:BE1080"/>
    <mergeCell ref="BF1079:BF1080"/>
    <mergeCell ref="BG1079:BG1080"/>
    <mergeCell ref="BH1079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2:AV13"/>
    <mergeCell ref="AW12:AW13"/>
    <mergeCell ref="AX12:AX13"/>
    <mergeCell ref="AY12:AY13"/>
    <mergeCell ref="AZ12:AZ13"/>
    <mergeCell ref="BA12:BA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20"/>
    <mergeCell ref="AW18:AW20"/>
    <mergeCell ref="AX18:AX20"/>
    <mergeCell ref="AY18:AY20"/>
    <mergeCell ref="AZ18:AZ20"/>
    <mergeCell ref="BA18:BA20"/>
    <mergeCell ref="AV21:AV23"/>
    <mergeCell ref="AW21:AW23"/>
    <mergeCell ref="AX21:AX23"/>
    <mergeCell ref="AY21:AY23"/>
    <mergeCell ref="AZ21:AZ23"/>
    <mergeCell ref="BA21:BA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BI27:BI28"/>
    <mergeCell ref="AV30:AV31"/>
    <mergeCell ref="AW30:AW31"/>
    <mergeCell ref="AX30:AX31"/>
    <mergeCell ref="AY30:AY31"/>
    <mergeCell ref="AZ30:AZ31"/>
    <mergeCell ref="BA30:BA31"/>
    <mergeCell ref="AV34:AV36"/>
    <mergeCell ref="AW34:AW36"/>
    <mergeCell ref="AX34:AX36"/>
    <mergeCell ref="AY34:AY36"/>
    <mergeCell ref="AZ34:AZ36"/>
    <mergeCell ref="BA34:BA36"/>
    <mergeCell ref="BI34:BI36"/>
    <mergeCell ref="AV37:AV39"/>
    <mergeCell ref="AW37:AW39"/>
    <mergeCell ref="AX37:AX39"/>
    <mergeCell ref="AY37:AY39"/>
    <mergeCell ref="AZ37:AZ39"/>
    <mergeCell ref="BA37:BA39"/>
    <mergeCell ref="BI37:BI39"/>
    <mergeCell ref="AV40:AV42"/>
    <mergeCell ref="AW40:AW42"/>
    <mergeCell ref="AX40:AX42"/>
    <mergeCell ref="AY40:AY42"/>
    <mergeCell ref="AZ40:AZ42"/>
    <mergeCell ref="BA40:BA42"/>
    <mergeCell ref="BI40:BI42"/>
    <mergeCell ref="AV43:AV45"/>
    <mergeCell ref="AW43:AW45"/>
    <mergeCell ref="AX43:AX45"/>
    <mergeCell ref="AY43:AY45"/>
    <mergeCell ref="AZ43:AZ45"/>
    <mergeCell ref="BA43:BA45"/>
    <mergeCell ref="BI43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AV167:AV168"/>
    <mergeCell ref="AW167:AW168"/>
    <mergeCell ref="AX167:AX168"/>
    <mergeCell ref="AY167:AY168"/>
    <mergeCell ref="AZ167:AZ168"/>
    <mergeCell ref="BA167:BA168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91:AV192"/>
    <mergeCell ref="AW191:AW192"/>
    <mergeCell ref="AX191:AX192"/>
    <mergeCell ref="AY191:AY192"/>
    <mergeCell ref="AZ191:AZ192"/>
    <mergeCell ref="BA191:BA192"/>
    <mergeCell ref="AV198:AV199"/>
    <mergeCell ref="AW198:AW199"/>
    <mergeCell ref="AX198:AX199"/>
    <mergeCell ref="AY198:AY199"/>
    <mergeCell ref="AZ198:AZ199"/>
    <mergeCell ref="BA198:BA199"/>
    <mergeCell ref="AV202:AV203"/>
    <mergeCell ref="AW202:AW203"/>
    <mergeCell ref="AX202:AX203"/>
    <mergeCell ref="AY202:AY203"/>
    <mergeCell ref="AZ202:AZ203"/>
    <mergeCell ref="BA202:BA203"/>
    <mergeCell ref="AV205:AV206"/>
    <mergeCell ref="AW205:AW206"/>
    <mergeCell ref="AX205:AX206"/>
    <mergeCell ref="AY205:AY206"/>
    <mergeCell ref="AZ205:AZ206"/>
    <mergeCell ref="BA205:BA206"/>
    <mergeCell ref="AV210:AV211"/>
    <mergeCell ref="AW210:AW211"/>
    <mergeCell ref="AX210:AX211"/>
    <mergeCell ref="AY210:AY211"/>
    <mergeCell ref="AZ210:AZ211"/>
    <mergeCell ref="BA210:BA211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3"/>
    <mergeCell ref="AW282:AW283"/>
    <mergeCell ref="AX282:AX283"/>
    <mergeCell ref="AY282:AY283"/>
    <mergeCell ref="AZ282:AZ283"/>
    <mergeCell ref="BA282:BA283"/>
    <mergeCell ref="BI282:BI283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8"/>
    <mergeCell ref="AW316:AW318"/>
    <mergeCell ref="AX316:AX318"/>
    <mergeCell ref="AY316:AY318"/>
    <mergeCell ref="AZ316:AZ318"/>
    <mergeCell ref="BA316:BA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3:AV346"/>
    <mergeCell ref="AW343:AW346"/>
    <mergeCell ref="AX343:AX346"/>
    <mergeCell ref="AY343:AY346"/>
    <mergeCell ref="AZ343:AZ346"/>
    <mergeCell ref="BA343:BA346"/>
    <mergeCell ref="BI343:BI346"/>
    <mergeCell ref="AV347:AV350"/>
    <mergeCell ref="AW347:AW350"/>
    <mergeCell ref="AX347:AX350"/>
    <mergeCell ref="AY347:AY350"/>
    <mergeCell ref="AZ347:AZ350"/>
    <mergeCell ref="BA347:BA350"/>
    <mergeCell ref="BI347:BI350"/>
    <mergeCell ref="AV351:AV354"/>
    <mergeCell ref="AW351:AW354"/>
    <mergeCell ref="AX351:AX354"/>
    <mergeCell ref="AY351:AY354"/>
    <mergeCell ref="AZ351:AZ354"/>
    <mergeCell ref="BA351:BA354"/>
    <mergeCell ref="BI351:BI354"/>
    <mergeCell ref="AV356:AV358"/>
    <mergeCell ref="AW356:AW358"/>
    <mergeCell ref="AX356:AX358"/>
    <mergeCell ref="AY356:AY358"/>
    <mergeCell ref="AZ356:AZ358"/>
    <mergeCell ref="BA356:BA358"/>
    <mergeCell ref="BI356:BI358"/>
    <mergeCell ref="AV359:AV362"/>
    <mergeCell ref="AW359:AW362"/>
    <mergeCell ref="AX359:AX362"/>
    <mergeCell ref="AY359:AY362"/>
    <mergeCell ref="AZ359:AZ362"/>
    <mergeCell ref="BA359:BA362"/>
    <mergeCell ref="BI359:BI362"/>
    <mergeCell ref="AV363:AV366"/>
    <mergeCell ref="AW363:AW366"/>
    <mergeCell ref="AX363:AX366"/>
    <mergeCell ref="AY363:AY366"/>
    <mergeCell ref="AZ363:AZ366"/>
    <mergeCell ref="BA363:BA366"/>
    <mergeCell ref="BI363:BI366"/>
    <mergeCell ref="AV367:AV370"/>
    <mergeCell ref="AW367:AW370"/>
    <mergeCell ref="AX367:AX370"/>
    <mergeCell ref="AY367:AY370"/>
    <mergeCell ref="AZ367:AZ370"/>
    <mergeCell ref="BA367:BA370"/>
    <mergeCell ref="BI367:BI370"/>
    <mergeCell ref="AV372:AV373"/>
    <mergeCell ref="AW372:AW373"/>
    <mergeCell ref="AX372:AX373"/>
    <mergeCell ref="AY372:AY373"/>
    <mergeCell ref="AZ372:AZ373"/>
    <mergeCell ref="BA372:BA373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78:AV479"/>
    <mergeCell ref="AW478:AW479"/>
    <mergeCell ref="AX478:AX479"/>
    <mergeCell ref="AY478:AY479"/>
    <mergeCell ref="AZ478:AZ479"/>
    <mergeCell ref="BA478:BA479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1:AV523"/>
    <mergeCell ref="AW521:AW523"/>
    <mergeCell ref="AX521:AX523"/>
    <mergeCell ref="AY521:AY523"/>
    <mergeCell ref="AZ521:AZ523"/>
    <mergeCell ref="BA521:BA523"/>
    <mergeCell ref="AV524:AV525"/>
    <mergeCell ref="AW524:AW525"/>
    <mergeCell ref="AX524:AX525"/>
    <mergeCell ref="AY524:AY525"/>
    <mergeCell ref="AZ524:AZ525"/>
    <mergeCell ref="BA524:BA525"/>
    <mergeCell ref="AV526:AV528"/>
    <mergeCell ref="AW526:AW528"/>
    <mergeCell ref="AX526:AX528"/>
    <mergeCell ref="AY526:AY528"/>
    <mergeCell ref="AZ526:AZ528"/>
    <mergeCell ref="BA526:BA528"/>
    <mergeCell ref="AV529:AV531"/>
    <mergeCell ref="AW529:AW531"/>
    <mergeCell ref="AX529:AX531"/>
    <mergeCell ref="AY529:AY531"/>
    <mergeCell ref="AZ529:AZ531"/>
    <mergeCell ref="BA529:BA531"/>
    <mergeCell ref="AV532:AV533"/>
    <mergeCell ref="AW532:AW533"/>
    <mergeCell ref="AX532:AX533"/>
    <mergeCell ref="AY532:AY533"/>
    <mergeCell ref="AZ532:AZ533"/>
    <mergeCell ref="BA532:BA533"/>
    <mergeCell ref="AV534:AV536"/>
    <mergeCell ref="AW534:AW536"/>
    <mergeCell ref="AX534:AX536"/>
    <mergeCell ref="AY534:AY536"/>
    <mergeCell ref="AZ534:AZ536"/>
    <mergeCell ref="BA534:BA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61:AV562"/>
    <mergeCell ref="AW561:AW562"/>
    <mergeCell ref="AX561:AX562"/>
    <mergeCell ref="AY561:AY562"/>
    <mergeCell ref="AZ561:AZ562"/>
    <mergeCell ref="BA561:BA562"/>
    <mergeCell ref="BI561:BI562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2:AV633"/>
    <mergeCell ref="AW632:AW633"/>
    <mergeCell ref="AX632:AX633"/>
    <mergeCell ref="AY632:AY633"/>
    <mergeCell ref="AZ632:AZ633"/>
    <mergeCell ref="BA632:BA633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AV659:AV660"/>
    <mergeCell ref="AW659:AW660"/>
    <mergeCell ref="AX659:AX660"/>
    <mergeCell ref="AY659:AY660"/>
    <mergeCell ref="AZ659:AZ660"/>
    <mergeCell ref="BA659:BA660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6:AV747"/>
    <mergeCell ref="AW746:AW747"/>
    <mergeCell ref="AX746:AX747"/>
    <mergeCell ref="AY746:AY747"/>
    <mergeCell ref="AZ746:AZ747"/>
    <mergeCell ref="BA746:BA747"/>
    <mergeCell ref="BI746:BI747"/>
    <mergeCell ref="AV750:AV751"/>
    <mergeCell ref="AW750:AW751"/>
    <mergeCell ref="AX750:AX751"/>
    <mergeCell ref="AY750:AY751"/>
    <mergeCell ref="AZ750:AZ751"/>
    <mergeCell ref="BA750:BA751"/>
    <mergeCell ref="AV753:AV754"/>
    <mergeCell ref="AW753:AW754"/>
    <mergeCell ref="AX753:AX754"/>
    <mergeCell ref="AY753:AY754"/>
    <mergeCell ref="AZ753:AZ754"/>
    <mergeCell ref="BA753:BA754"/>
    <mergeCell ref="AV756:AV757"/>
    <mergeCell ref="AW756:AW757"/>
    <mergeCell ref="AX756:AX757"/>
    <mergeCell ref="AY756:AY757"/>
    <mergeCell ref="AZ756:AZ757"/>
    <mergeCell ref="BA756:BA757"/>
    <mergeCell ref="AV759:AV760"/>
    <mergeCell ref="AW759:AW760"/>
    <mergeCell ref="AX759:AX760"/>
    <mergeCell ref="AY759:AY760"/>
    <mergeCell ref="AZ759:AZ760"/>
    <mergeCell ref="BA759:BA760"/>
    <mergeCell ref="AV762:AV763"/>
    <mergeCell ref="AW762:AW763"/>
    <mergeCell ref="AX762:AX763"/>
    <mergeCell ref="AY762:AY763"/>
    <mergeCell ref="AZ762:AZ763"/>
    <mergeCell ref="BA762:BA763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79"/>
    <mergeCell ref="AW778:AW779"/>
    <mergeCell ref="AX778:AX779"/>
    <mergeCell ref="AY778:AY779"/>
    <mergeCell ref="AZ778:AZ779"/>
    <mergeCell ref="BA778:BA779"/>
    <mergeCell ref="BI778:BI779"/>
    <mergeCell ref="AV781:AV782"/>
    <mergeCell ref="AW781:AW782"/>
    <mergeCell ref="AX781:AX782"/>
    <mergeCell ref="AY781:AY782"/>
    <mergeCell ref="AZ781:AZ782"/>
    <mergeCell ref="BA781:BA782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92:AV794"/>
    <mergeCell ref="AW792:AW794"/>
    <mergeCell ref="AX792:AX794"/>
    <mergeCell ref="AY792:AY794"/>
    <mergeCell ref="AZ792:AZ794"/>
    <mergeCell ref="BA792:BA794"/>
    <mergeCell ref="BI792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BI809:BI810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1"/>
    <mergeCell ref="AW819:AW821"/>
    <mergeCell ref="AX819:AX821"/>
    <mergeCell ref="AY819:AY821"/>
    <mergeCell ref="AZ819:AZ821"/>
    <mergeCell ref="BA819:BA821"/>
    <mergeCell ref="BI819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7:AV868"/>
    <mergeCell ref="AW867:AW868"/>
    <mergeCell ref="AX867:AX868"/>
    <mergeCell ref="AY867:AY868"/>
    <mergeCell ref="AZ867:AZ868"/>
    <mergeCell ref="BA867:BA868"/>
    <mergeCell ref="AV871:AV873"/>
    <mergeCell ref="AW871:AW873"/>
    <mergeCell ref="AX871:AX873"/>
    <mergeCell ref="AY871:AY873"/>
    <mergeCell ref="AZ871:AZ873"/>
    <mergeCell ref="BA871:BA873"/>
    <mergeCell ref="AV874:AV875"/>
    <mergeCell ref="AW874:AW875"/>
    <mergeCell ref="AX874:AX875"/>
    <mergeCell ref="AY874:AY875"/>
    <mergeCell ref="AZ874:AZ875"/>
    <mergeCell ref="BA874:BA875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9"/>
    <mergeCell ref="AW907:AW909"/>
    <mergeCell ref="AX907:AX909"/>
    <mergeCell ref="AY907:AY909"/>
    <mergeCell ref="AZ907:AZ909"/>
    <mergeCell ref="BA907:BA909"/>
    <mergeCell ref="AV910:AV912"/>
    <mergeCell ref="AW910:AW912"/>
    <mergeCell ref="AX910:AX912"/>
    <mergeCell ref="AY910:AY912"/>
    <mergeCell ref="AZ910:AZ912"/>
    <mergeCell ref="BA910:BA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8"/>
    <mergeCell ref="AW916:AW918"/>
    <mergeCell ref="AX916:AX918"/>
    <mergeCell ref="AY916:AY918"/>
    <mergeCell ref="AZ916:AZ918"/>
    <mergeCell ref="BA916:BA918"/>
    <mergeCell ref="BI916:BI918"/>
    <mergeCell ref="AV919:AV921"/>
    <mergeCell ref="AW919:AW921"/>
    <mergeCell ref="AX919:AX921"/>
    <mergeCell ref="AY919:AY921"/>
    <mergeCell ref="AZ919:AZ921"/>
    <mergeCell ref="BA919:BA921"/>
    <mergeCell ref="BI919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6"/>
    <mergeCell ref="AW934:AW936"/>
    <mergeCell ref="AX934:AX936"/>
    <mergeCell ref="AY934:AY936"/>
    <mergeCell ref="AZ934:AZ936"/>
    <mergeCell ref="BA934:BA936"/>
    <mergeCell ref="BI934:BI936"/>
    <mergeCell ref="AV937:AV939"/>
    <mergeCell ref="AW937:AW939"/>
    <mergeCell ref="AX937:AX939"/>
    <mergeCell ref="AY937:AY939"/>
    <mergeCell ref="AZ937:AZ939"/>
    <mergeCell ref="BA937:BA939"/>
    <mergeCell ref="BI937:BI939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4"/>
    <mergeCell ref="AW962:AW964"/>
    <mergeCell ref="AX962:AX964"/>
    <mergeCell ref="AY962:AY964"/>
    <mergeCell ref="AZ962:AZ964"/>
    <mergeCell ref="BA962:BA964"/>
    <mergeCell ref="BI962:BI964"/>
    <mergeCell ref="AV966:AV967"/>
    <mergeCell ref="AW966:AW967"/>
    <mergeCell ref="AX966:AX967"/>
    <mergeCell ref="AY966:AY967"/>
    <mergeCell ref="AZ966:AZ967"/>
    <mergeCell ref="BA966:BA967"/>
    <mergeCell ref="AV968:AV970"/>
    <mergeCell ref="AW968:AW970"/>
    <mergeCell ref="AX968:AX970"/>
    <mergeCell ref="AY968:AY970"/>
    <mergeCell ref="AZ968:AZ970"/>
    <mergeCell ref="BA968:BA970"/>
    <mergeCell ref="AV973:AV974"/>
    <mergeCell ref="AW973:AW974"/>
    <mergeCell ref="AX973:AX974"/>
    <mergeCell ref="AY973:AY974"/>
    <mergeCell ref="AZ973:AZ974"/>
    <mergeCell ref="BA973:BA974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8"/>
    <mergeCell ref="AW986:AW988"/>
    <mergeCell ref="AX986:AX988"/>
    <mergeCell ref="AY986:AY988"/>
    <mergeCell ref="AZ986:AZ988"/>
    <mergeCell ref="BA986:BA988"/>
    <mergeCell ref="BI986:BI988"/>
    <mergeCell ref="AV989:AV991"/>
    <mergeCell ref="AW989:AW991"/>
    <mergeCell ref="AX989:AX991"/>
    <mergeCell ref="AY989:AY991"/>
    <mergeCell ref="AZ989:AZ991"/>
    <mergeCell ref="BA989:BA991"/>
    <mergeCell ref="BI989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20"/>
    <mergeCell ref="AW1018:AW1020"/>
    <mergeCell ref="AX1018:AX1020"/>
    <mergeCell ref="AY1018:AY1020"/>
    <mergeCell ref="AZ1018:AZ1020"/>
    <mergeCell ref="BA1018:BA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6"/>
    <mergeCell ref="AW1054:AW1056"/>
    <mergeCell ref="AX1054:AX1056"/>
    <mergeCell ref="AY1054:AY1056"/>
    <mergeCell ref="AZ1054:AZ1056"/>
    <mergeCell ref="BA1054:BA1056"/>
    <mergeCell ref="BI1054:BI1056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6051</v>
      </c>
      <c r="D2" s="0" t="s">
        <v>6052</v>
      </c>
      <c r="E2" s="0" t="s">
        <v>6053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6054</v>
      </c>
      <c r="J4" s="1" t="s">
        <v>6055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6056</v>
      </c>
      <c r="P4" s="1" t="s">
        <v>6057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6058</v>
      </c>
      <c r="F5" s="1" t="s">
        <v>6059</v>
      </c>
      <c r="G5" s="1" t="s">
        <v>6058</v>
      </c>
      <c r="H5" s="1" t="s">
        <v>6059</v>
      </c>
      <c r="I5" s="1" t="s">
        <v>6054</v>
      </c>
      <c r="J5" s="1" t="s">
        <v>6055</v>
      </c>
      <c r="K5" s="1" t="s">
        <v>6060</v>
      </c>
      <c r="L5" s="1" t="s">
        <v>6061</v>
      </c>
      <c r="M5" s="1" t="s">
        <v>6060</v>
      </c>
      <c r="N5" s="1" t="s">
        <v>6061</v>
      </c>
      <c r="O5" s="1" t="s">
        <v>6056</v>
      </c>
      <c r="P5" s="1" t="s">
        <v>6057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434</v>
      </c>
      <c r="F6" s="8">
        <v>38439.52</v>
      </c>
      <c r="G6" s="4">
        <v>889</v>
      </c>
      <c r="H6" s="8">
        <v>70627.23</v>
      </c>
      <c r="I6" s="7">
        <v>-0.5118</v>
      </c>
      <c r="J6" s="7">
        <v>-0.4557</v>
      </c>
      <c r="K6" s="4">
        <v>256</v>
      </c>
      <c r="L6" s="8">
        <v>21755.24</v>
      </c>
      <c r="M6" s="4">
        <v>498</v>
      </c>
      <c r="N6" s="8">
        <v>40918.77</v>
      </c>
      <c r="O6" s="7">
        <v>-0.4859</v>
      </c>
      <c r="P6" s="7">
        <v>-0.4683</v>
      </c>
    </row>
    <row r="7">
      <c r="A7" s="2" t="s">
        <v>213</v>
      </c>
      <c r="B7" s="2" t="s">
        <v>214</v>
      </c>
      <c r="C7" s="2" t="s">
        <v>215</v>
      </c>
      <c r="D7" s="2" t="s">
        <v>363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178</v>
      </c>
      <c r="L7" s="8">
        <v>16684.28</v>
      </c>
      <c r="M7" s="4">
        <v>299</v>
      </c>
      <c r="N7" s="8">
        <v>26700.58</v>
      </c>
      <c r="O7" s="7">
        <v>-0.4047</v>
      </c>
      <c r="P7" s="7">
        <v>-0.3751</v>
      </c>
    </row>
    <row r="8">
      <c r="A8" s="2" t="s">
        <v>213</v>
      </c>
      <c r="B8" s="2" t="s">
        <v>214</v>
      </c>
      <c r="C8" s="2" t="s">
        <v>215</v>
      </c>
      <c r="D8" s="2" t="s">
        <v>432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>
        <v>92</v>
      </c>
      <c r="N8" s="8">
        <v>3007.88</v>
      </c>
      <c r="O8" s="7"/>
      <c r="P8" s="7"/>
    </row>
    <row r="9">
      <c r="A9" s="2" t="s">
        <v>213</v>
      </c>
      <c r="B9" s="2" t="s">
        <v>214</v>
      </c>
      <c r="C9" s="2" t="s">
        <v>486</v>
      </c>
      <c r="D9" s="2" t="s">
        <v>487</v>
      </c>
      <c r="E9" s="4">
        <v>268</v>
      </c>
      <c r="F9" s="8">
        <v>17585.05</v>
      </c>
      <c r="G9" s="4">
        <v>623</v>
      </c>
      <c r="H9" s="8">
        <v>32421</v>
      </c>
      <c r="I9" s="7">
        <v>-0.5698</v>
      </c>
      <c r="J9" s="7">
        <v>-0.4576</v>
      </c>
      <c r="K9" s="4">
        <v>268</v>
      </c>
      <c r="L9" s="8">
        <v>17585.05</v>
      </c>
      <c r="M9" s="4">
        <v>623</v>
      </c>
      <c r="N9" s="8">
        <v>32421</v>
      </c>
      <c r="O9" s="7">
        <v>-0.5698</v>
      </c>
      <c r="P9" s="7">
        <v>-0.4576</v>
      </c>
    </row>
    <row r="10">
      <c r="A10" s="2" t="s">
        <v>213</v>
      </c>
      <c r="B10" s="2" t="s">
        <v>558</v>
      </c>
      <c r="C10" s="2" t="s">
        <v>215</v>
      </c>
      <c r="D10" s="2" t="s">
        <v>216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577</v>
      </c>
      <c r="B11" s="2" t="s">
        <v>558</v>
      </c>
      <c r="C11" s="2" t="s">
        <v>215</v>
      </c>
      <c r="D11" s="2" t="s">
        <v>216</v>
      </c>
      <c r="E11" s="4">
        <v>21412</v>
      </c>
      <c r="F11" s="8">
        <v>883685.47</v>
      </c>
      <c r="G11" s="4">
        <v>22569</v>
      </c>
      <c r="H11" s="8">
        <v>925697.49</v>
      </c>
      <c r="I11" s="7">
        <v>-0.0513</v>
      </c>
      <c r="J11" s="7">
        <v>-0.0454</v>
      </c>
      <c r="K11" s="4">
        <v>14062</v>
      </c>
      <c r="L11" s="8">
        <v>579398.9</v>
      </c>
      <c r="M11" s="4">
        <v>17451</v>
      </c>
      <c r="N11" s="8">
        <v>730529.62</v>
      </c>
      <c r="O11" s="7">
        <v>-0.1942</v>
      </c>
      <c r="P11" s="7">
        <v>-0.2069</v>
      </c>
    </row>
    <row r="12">
      <c r="A12" s="2" t="s">
        <v>577</v>
      </c>
      <c r="B12" s="2" t="s">
        <v>558</v>
      </c>
      <c r="C12" s="2" t="s">
        <v>215</v>
      </c>
      <c r="D12" s="2" t="s">
        <v>363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3916</v>
      </c>
      <c r="L12" s="8">
        <v>155333.4</v>
      </c>
      <c r="M12" s="4">
        <v>1611</v>
      </c>
      <c r="N12" s="8">
        <v>54958.03</v>
      </c>
      <c r="O12" s="7">
        <v>1.4308</v>
      </c>
      <c r="P12" s="7">
        <v>1.8264</v>
      </c>
    </row>
    <row r="13">
      <c r="A13" s="2" t="s">
        <v>577</v>
      </c>
      <c r="B13" s="2" t="s">
        <v>558</v>
      </c>
      <c r="C13" s="2" t="s">
        <v>215</v>
      </c>
      <c r="D13" s="2" t="s">
        <v>432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3434</v>
      </c>
      <c r="L13" s="8">
        <v>148953.17</v>
      </c>
      <c r="M13" s="4">
        <v>3507</v>
      </c>
      <c r="N13" s="8">
        <v>140209.84</v>
      </c>
      <c r="O13" s="7">
        <v>-0.0208</v>
      </c>
      <c r="P13" s="7">
        <v>0.0624</v>
      </c>
    </row>
    <row r="14">
      <c r="A14" s="2" t="s">
        <v>577</v>
      </c>
      <c r="B14" s="2" t="s">
        <v>558</v>
      </c>
      <c r="C14" s="2" t="s">
        <v>486</v>
      </c>
      <c r="D14" s="2" t="s">
        <v>3495</v>
      </c>
      <c r="E14" s="4">
        <v>2519</v>
      </c>
      <c r="F14" s="8">
        <v>82107.64</v>
      </c>
      <c r="G14" s="4">
        <v>4442</v>
      </c>
      <c r="H14" s="8">
        <v>134741.63</v>
      </c>
      <c r="I14" s="7">
        <v>-0.4329</v>
      </c>
      <c r="J14" s="7">
        <v>-0.3906</v>
      </c>
      <c r="K14" s="4">
        <v>2075</v>
      </c>
      <c r="L14" s="8">
        <v>68470.73</v>
      </c>
      <c r="M14" s="4">
        <v>4058</v>
      </c>
      <c r="N14" s="8">
        <v>123235.05</v>
      </c>
      <c r="O14" s="7">
        <v>-0.4887</v>
      </c>
      <c r="P14" s="7">
        <v>-0.4444</v>
      </c>
    </row>
    <row r="15">
      <c r="A15" s="2" t="s">
        <v>577</v>
      </c>
      <c r="B15" s="2" t="s">
        <v>558</v>
      </c>
      <c r="C15" s="2" t="s">
        <v>486</v>
      </c>
      <c r="D15" s="2" t="s">
        <v>487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444</v>
      </c>
      <c r="L15" s="8">
        <v>13636.91</v>
      </c>
      <c r="M15" s="4">
        <v>384</v>
      </c>
      <c r="N15" s="8">
        <v>11506.58</v>
      </c>
      <c r="O15" s="7">
        <v>0.1562</v>
      </c>
      <c r="P15" s="7">
        <v>0.1851</v>
      </c>
    </row>
    <row r="16">
      <c r="A16" s="2" t="s">
        <v>577</v>
      </c>
      <c r="B16" s="2" t="s">
        <v>558</v>
      </c>
      <c r="C16" s="2" t="s">
        <v>3985</v>
      </c>
      <c r="D16" s="2" t="s">
        <v>3986</v>
      </c>
      <c r="E16" s="4">
        <v>1304</v>
      </c>
      <c r="F16" s="8">
        <v>45255.73</v>
      </c>
      <c r="G16" s="4">
        <v>1648</v>
      </c>
      <c r="H16" s="8">
        <v>65577.13</v>
      </c>
      <c r="I16" s="7">
        <v>-0.2087</v>
      </c>
      <c r="J16" s="7">
        <v>-0.3099</v>
      </c>
      <c r="K16" s="4">
        <v>842</v>
      </c>
      <c r="L16" s="8">
        <v>30827.65</v>
      </c>
      <c r="M16" s="4">
        <v>766</v>
      </c>
      <c r="N16" s="8">
        <v>31154.65</v>
      </c>
      <c r="O16" s="7">
        <v>0.0992</v>
      </c>
      <c r="P16" s="7">
        <v>-0.0105</v>
      </c>
    </row>
    <row r="17">
      <c r="A17" s="2" t="s">
        <v>577</v>
      </c>
      <c r="B17" s="2" t="s">
        <v>558</v>
      </c>
      <c r="C17" s="2" t="s">
        <v>3985</v>
      </c>
      <c r="D17" s="2" t="s">
        <v>4118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387</v>
      </c>
      <c r="L17" s="8">
        <v>11473.9</v>
      </c>
      <c r="M17" s="4">
        <v>490</v>
      </c>
      <c r="N17" s="8">
        <v>17249.87</v>
      </c>
      <c r="O17" s="7">
        <v>-0.2102</v>
      </c>
      <c r="P17" s="7">
        <v>-0.3348</v>
      </c>
    </row>
    <row r="18">
      <c r="A18" s="2" t="s">
        <v>577</v>
      </c>
      <c r="B18" s="2" t="s">
        <v>558</v>
      </c>
      <c r="C18" s="2" t="s">
        <v>3985</v>
      </c>
      <c r="D18" s="2" t="s">
        <v>4225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75</v>
      </c>
      <c r="L18" s="8">
        <v>2954.18</v>
      </c>
      <c r="M18" s="4">
        <v>392</v>
      </c>
      <c r="N18" s="8">
        <v>17172.61</v>
      </c>
      <c r="O18" s="7">
        <v>-0.8087</v>
      </c>
      <c r="P18" s="7">
        <v>-0.828</v>
      </c>
    </row>
    <row r="19">
      <c r="A19" s="2" t="s">
        <v>577</v>
      </c>
      <c r="B19" s="2" t="s">
        <v>558</v>
      </c>
      <c r="C19" s="2" t="s">
        <v>4241</v>
      </c>
      <c r="D19" s="2" t="s">
        <v>4242</v>
      </c>
      <c r="E19" s="4">
        <v>208</v>
      </c>
      <c r="F19" s="8">
        <v>6951.37</v>
      </c>
      <c r="G19" s="4">
        <v>116</v>
      </c>
      <c r="H19" s="8">
        <v>4062.7</v>
      </c>
      <c r="I19" s="7">
        <v>0.7931</v>
      </c>
      <c r="J19" s="7">
        <v>0.711</v>
      </c>
      <c r="K19" s="4">
        <v>208</v>
      </c>
      <c r="L19" s="8">
        <v>6951.37</v>
      </c>
      <c r="M19" s="4">
        <v>116</v>
      </c>
      <c r="N19" s="8">
        <v>4062.7</v>
      </c>
      <c r="O19" s="7">
        <v>0.7931</v>
      </c>
      <c r="P19" s="7">
        <v>0.711</v>
      </c>
    </row>
    <row r="20">
      <c r="A20" s="2" t="s">
        <v>577</v>
      </c>
      <c r="B20" s="2" t="s">
        <v>4255</v>
      </c>
      <c r="C20" s="2" t="s">
        <v>215</v>
      </c>
      <c r="D20" s="2" t="s">
        <v>216</v>
      </c>
      <c r="E20" s="4">
        <v>4064</v>
      </c>
      <c r="F20" s="8">
        <v>222207.58</v>
      </c>
      <c r="G20" s="4">
        <v>3932</v>
      </c>
      <c r="H20" s="8">
        <v>216464.63</v>
      </c>
      <c r="I20" s="7">
        <v>0.0336</v>
      </c>
      <c r="J20" s="7">
        <v>0.0265</v>
      </c>
      <c r="K20" s="4">
        <v>3939</v>
      </c>
      <c r="L20" s="8">
        <v>217850.45</v>
      </c>
      <c r="M20" s="4">
        <v>3873</v>
      </c>
      <c r="N20" s="8">
        <v>214002.6</v>
      </c>
      <c r="O20" s="7">
        <v>0.017</v>
      </c>
      <c r="P20" s="7">
        <v>0.018</v>
      </c>
    </row>
    <row r="21">
      <c r="A21" s="2" t="s">
        <v>577</v>
      </c>
      <c r="B21" s="2" t="s">
        <v>4255</v>
      </c>
      <c r="C21" s="2" t="s">
        <v>215</v>
      </c>
      <c r="D21" s="2" t="s">
        <v>363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125</v>
      </c>
      <c r="L21" s="8">
        <v>4357.13</v>
      </c>
      <c r="M21" s="4">
        <v>59</v>
      </c>
      <c r="N21" s="8">
        <v>2462.03</v>
      </c>
      <c r="O21" s="7">
        <v>1.1186</v>
      </c>
      <c r="P21" s="7">
        <v>0.7697</v>
      </c>
    </row>
    <row r="22">
      <c r="A22" s="2" t="s">
        <v>577</v>
      </c>
      <c r="B22" s="2" t="s">
        <v>4255</v>
      </c>
      <c r="C22" s="2" t="s">
        <v>3985</v>
      </c>
      <c r="D22" s="2" t="s">
        <v>3986</v>
      </c>
      <c r="E22" s="4">
        <v>1854</v>
      </c>
      <c r="F22" s="8">
        <v>92468.63</v>
      </c>
      <c r="G22" s="4">
        <v>1908</v>
      </c>
      <c r="H22" s="8">
        <v>90196.58</v>
      </c>
      <c r="I22" s="7">
        <v>-0.0283</v>
      </c>
      <c r="J22" s="7">
        <v>0.0252</v>
      </c>
      <c r="K22" s="4">
        <v>1596</v>
      </c>
      <c r="L22" s="8">
        <v>81281.31</v>
      </c>
      <c r="M22" s="4">
        <v>1808</v>
      </c>
      <c r="N22" s="8">
        <v>84853.72</v>
      </c>
      <c r="O22" s="7">
        <v>-0.1173</v>
      </c>
      <c r="P22" s="7">
        <v>-0.0421</v>
      </c>
    </row>
    <row r="23">
      <c r="A23" s="2" t="s">
        <v>577</v>
      </c>
      <c r="B23" s="2" t="s">
        <v>4255</v>
      </c>
      <c r="C23" s="2" t="s">
        <v>3985</v>
      </c>
      <c r="D23" s="2" t="s">
        <v>4118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202</v>
      </c>
      <c r="L23" s="8">
        <v>8100.66</v>
      </c>
      <c r="M23" s="4">
        <v>20</v>
      </c>
      <c r="N23" s="8">
        <v>895.1</v>
      </c>
      <c r="O23" s="7">
        <v>9.1</v>
      </c>
      <c r="P23" s="7">
        <v>8.05</v>
      </c>
    </row>
    <row r="24">
      <c r="A24" s="2" t="s">
        <v>577</v>
      </c>
      <c r="B24" s="2" t="s">
        <v>4255</v>
      </c>
      <c r="C24" s="2" t="s">
        <v>3985</v>
      </c>
      <c r="D24" s="2" t="s">
        <v>4225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56</v>
      </c>
      <c r="L24" s="8">
        <v>3086.66</v>
      </c>
      <c r="M24" s="4">
        <v>80</v>
      </c>
      <c r="N24" s="8">
        <v>4447.76</v>
      </c>
      <c r="O24" s="7">
        <v>-0.3</v>
      </c>
      <c r="P24" s="7">
        <v>-0.306</v>
      </c>
    </row>
    <row r="25">
      <c r="A25" s="2" t="s">
        <v>577</v>
      </c>
      <c r="B25" s="2" t="s">
        <v>4255</v>
      </c>
      <c r="C25" s="2" t="s">
        <v>486</v>
      </c>
      <c r="D25" s="2" t="s">
        <v>3495</v>
      </c>
      <c r="E25" s="4">
        <v>1064</v>
      </c>
      <c r="F25" s="8">
        <v>48264.91</v>
      </c>
      <c r="G25" s="4">
        <v>792</v>
      </c>
      <c r="H25" s="8">
        <v>36495.13</v>
      </c>
      <c r="I25" s="7">
        <v>0.3434</v>
      </c>
      <c r="J25" s="7">
        <v>0.3225</v>
      </c>
      <c r="K25" s="4">
        <v>806</v>
      </c>
      <c r="L25" s="8">
        <v>38462.49</v>
      </c>
      <c r="M25" s="4">
        <v>792</v>
      </c>
      <c r="N25" s="8">
        <v>36495.13</v>
      </c>
      <c r="O25" s="7">
        <v>0.0177</v>
      </c>
      <c r="P25" s="7">
        <v>0.0539</v>
      </c>
    </row>
    <row r="26">
      <c r="A26" s="2" t="s">
        <v>577</v>
      </c>
      <c r="B26" s="2" t="s">
        <v>4255</v>
      </c>
      <c r="C26" s="2" t="s">
        <v>486</v>
      </c>
      <c r="D26" s="2" t="s">
        <v>487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258</v>
      </c>
      <c r="L26" s="8">
        <v>9802.42</v>
      </c>
      <c r="M26" s="4"/>
      <c r="N26" s="8"/>
      <c r="O26" s="7"/>
      <c r="P26" s="7"/>
    </row>
    <row r="27">
      <c r="A27" s="2" t="s">
        <v>577</v>
      </c>
      <c r="B27" s="2" t="s">
        <v>4666</v>
      </c>
      <c r="C27" s="2" t="s">
        <v>215</v>
      </c>
      <c r="D27" s="2" t="s">
        <v>216</v>
      </c>
      <c r="E27" s="4">
        <v>6559</v>
      </c>
      <c r="F27" s="8">
        <v>257362.27</v>
      </c>
      <c r="G27" s="4">
        <v>8324</v>
      </c>
      <c r="H27" s="8">
        <v>308289.72</v>
      </c>
      <c r="I27" s="7">
        <v>-0.212</v>
      </c>
      <c r="J27" s="7">
        <v>-0.1652</v>
      </c>
      <c r="K27" s="4">
        <v>5916</v>
      </c>
      <c r="L27" s="8">
        <v>230645.9</v>
      </c>
      <c r="M27" s="4">
        <v>7961</v>
      </c>
      <c r="N27" s="8">
        <v>292105.79</v>
      </c>
      <c r="O27" s="7">
        <v>-0.2569</v>
      </c>
      <c r="P27" s="7">
        <v>-0.2104</v>
      </c>
    </row>
    <row r="28">
      <c r="A28" s="2" t="s">
        <v>577</v>
      </c>
      <c r="B28" s="2" t="s">
        <v>4666</v>
      </c>
      <c r="C28" s="2" t="s">
        <v>215</v>
      </c>
      <c r="D28" s="2" t="s">
        <v>363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643</v>
      </c>
      <c r="L28" s="8">
        <v>26716.37</v>
      </c>
      <c r="M28" s="4">
        <v>363</v>
      </c>
      <c r="N28" s="8">
        <v>16183.93</v>
      </c>
      <c r="O28" s="7">
        <v>0.7713</v>
      </c>
      <c r="P28" s="7">
        <v>0.6508</v>
      </c>
    </row>
    <row r="29">
      <c r="A29" s="2" t="s">
        <v>577</v>
      </c>
      <c r="B29" s="2" t="s">
        <v>4666</v>
      </c>
      <c r="C29" s="2" t="s">
        <v>3985</v>
      </c>
      <c r="D29" s="2" t="s">
        <v>3986</v>
      </c>
      <c r="E29" s="4">
        <v>553</v>
      </c>
      <c r="F29" s="8">
        <v>21080.74</v>
      </c>
      <c r="G29" s="4">
        <v>1166</v>
      </c>
      <c r="H29" s="8">
        <v>43584.01</v>
      </c>
      <c r="I29" s="7">
        <v>-0.5257</v>
      </c>
      <c r="J29" s="7">
        <v>-0.5163</v>
      </c>
      <c r="K29" s="4">
        <v>486</v>
      </c>
      <c r="L29" s="8">
        <v>18065.47</v>
      </c>
      <c r="M29" s="4">
        <v>1085</v>
      </c>
      <c r="N29" s="8">
        <v>39887.98</v>
      </c>
      <c r="O29" s="7">
        <v>-0.5521</v>
      </c>
      <c r="P29" s="7">
        <v>-0.5471</v>
      </c>
    </row>
    <row r="30">
      <c r="A30" s="2" t="s">
        <v>577</v>
      </c>
      <c r="B30" s="2" t="s">
        <v>4666</v>
      </c>
      <c r="C30" s="2" t="s">
        <v>3985</v>
      </c>
      <c r="D30" s="2" t="s">
        <v>4225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67</v>
      </c>
      <c r="L30" s="8">
        <v>3015.27</v>
      </c>
      <c r="M30" s="4">
        <v>81</v>
      </c>
      <c r="N30" s="8">
        <v>3696.03</v>
      </c>
      <c r="O30" s="7">
        <v>-0.1728</v>
      </c>
      <c r="P30" s="7">
        <v>-0.1842</v>
      </c>
    </row>
    <row r="31">
      <c r="A31" s="2" t="s">
        <v>577</v>
      </c>
      <c r="B31" s="2" t="s">
        <v>4666</v>
      </c>
      <c r="C31" s="2" t="s">
        <v>3985</v>
      </c>
      <c r="D31" s="2" t="s">
        <v>5107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/>
      <c r="L31" s="8"/>
      <c r="M31" s="4"/>
      <c r="N31" s="8"/>
      <c r="O31" s="7"/>
      <c r="P31" s="7"/>
    </row>
    <row r="32">
      <c r="A32" s="2" t="s">
        <v>577</v>
      </c>
      <c r="B32" s="2" t="s">
        <v>4666</v>
      </c>
      <c r="C32" s="2" t="s">
        <v>486</v>
      </c>
      <c r="D32" s="2" t="s">
        <v>3495</v>
      </c>
      <c r="E32" s="4">
        <v>573</v>
      </c>
      <c r="F32" s="8">
        <v>15977.61</v>
      </c>
      <c r="G32" s="4">
        <v>765</v>
      </c>
      <c r="H32" s="8">
        <v>21470.08</v>
      </c>
      <c r="I32" s="7">
        <v>-0.251</v>
      </c>
      <c r="J32" s="7">
        <v>-0.2558</v>
      </c>
      <c r="K32" s="4">
        <v>425</v>
      </c>
      <c r="L32" s="8">
        <v>11476.62</v>
      </c>
      <c r="M32" s="4">
        <v>765</v>
      </c>
      <c r="N32" s="8">
        <v>21470.08</v>
      </c>
      <c r="O32" s="7">
        <v>-0.4444</v>
      </c>
      <c r="P32" s="7">
        <v>-0.4655</v>
      </c>
    </row>
    <row r="33">
      <c r="A33" s="2" t="s">
        <v>577</v>
      </c>
      <c r="B33" s="2" t="s">
        <v>4666</v>
      </c>
      <c r="C33" s="2" t="s">
        <v>486</v>
      </c>
      <c r="D33" s="2" t="s">
        <v>487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148</v>
      </c>
      <c r="L33" s="8">
        <v>4500.99</v>
      </c>
      <c r="M33" s="4"/>
      <c r="N33" s="8"/>
      <c r="O33" s="7"/>
      <c r="P33" s="7"/>
    </row>
    <row r="34">
      <c r="A34" s="2" t="s">
        <v>577</v>
      </c>
      <c r="B34" s="2" t="s">
        <v>4666</v>
      </c>
      <c r="C34" s="2" t="s">
        <v>5179</v>
      </c>
      <c r="D34" s="2" t="s">
        <v>5180</v>
      </c>
      <c r="E34" s="4">
        <v>73</v>
      </c>
      <c r="F34" s="8">
        <v>1203.54</v>
      </c>
      <c r="G34" s="4">
        <v>70</v>
      </c>
      <c r="H34" s="8">
        <v>1189.74</v>
      </c>
      <c r="I34" s="7">
        <v>0.0429</v>
      </c>
      <c r="J34" s="7">
        <v>0.0116</v>
      </c>
      <c r="K34" s="4">
        <v>73</v>
      </c>
      <c r="L34" s="8">
        <v>1203.54</v>
      </c>
      <c r="M34" s="4">
        <v>70</v>
      </c>
      <c r="N34" s="8">
        <v>1189.74</v>
      </c>
      <c r="O34" s="7">
        <v>0.0429</v>
      </c>
      <c r="P34" s="7">
        <v>0.0116</v>
      </c>
    </row>
    <row r="35">
      <c r="A35" s="2" t="s">
        <v>577</v>
      </c>
      <c r="B35" s="2" t="s">
        <v>4666</v>
      </c>
      <c r="C35" s="2" t="s">
        <v>5186</v>
      </c>
      <c r="D35" s="2" t="s">
        <v>5187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577</v>
      </c>
      <c r="B36" s="2" t="s">
        <v>5194</v>
      </c>
      <c r="C36" s="2" t="s">
        <v>215</v>
      </c>
      <c r="D36" s="2" t="s">
        <v>216</v>
      </c>
      <c r="E36" s="4">
        <v>2405</v>
      </c>
      <c r="F36" s="8">
        <v>171922.64</v>
      </c>
      <c r="G36" s="4">
        <v>4857</v>
      </c>
      <c r="H36" s="8">
        <v>375418.75</v>
      </c>
      <c r="I36" s="7">
        <v>-0.5048</v>
      </c>
      <c r="J36" s="7">
        <v>-0.5421</v>
      </c>
      <c r="K36" s="4">
        <v>1754</v>
      </c>
      <c r="L36" s="8">
        <v>131220.3</v>
      </c>
      <c r="M36" s="4">
        <v>4266</v>
      </c>
      <c r="N36" s="8">
        <v>329417.21</v>
      </c>
      <c r="O36" s="7">
        <v>-0.5888</v>
      </c>
      <c r="P36" s="7">
        <v>-0.6017</v>
      </c>
    </row>
    <row r="37">
      <c r="A37" s="2" t="s">
        <v>577</v>
      </c>
      <c r="B37" s="2" t="s">
        <v>5194</v>
      </c>
      <c r="C37" s="2" t="s">
        <v>215</v>
      </c>
      <c r="D37" s="2" t="s">
        <v>363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651</v>
      </c>
      <c r="L37" s="8">
        <v>40702.34</v>
      </c>
      <c r="M37" s="4">
        <v>591</v>
      </c>
      <c r="N37" s="8">
        <v>46001.54</v>
      </c>
      <c r="O37" s="7">
        <v>0.1015</v>
      </c>
      <c r="P37" s="7">
        <v>-0.1152</v>
      </c>
    </row>
    <row r="38">
      <c r="A38" s="2" t="s">
        <v>577</v>
      </c>
      <c r="B38" s="2" t="s">
        <v>5194</v>
      </c>
      <c r="C38" s="2" t="s">
        <v>486</v>
      </c>
      <c r="D38" s="2" t="s">
        <v>3495</v>
      </c>
      <c r="E38" s="4">
        <v>1396</v>
      </c>
      <c r="F38" s="8">
        <v>77970.06</v>
      </c>
      <c r="G38" s="4">
        <v>2140</v>
      </c>
      <c r="H38" s="8">
        <v>130897.34</v>
      </c>
      <c r="I38" s="7">
        <v>-0.3477</v>
      </c>
      <c r="J38" s="7">
        <v>-0.4043</v>
      </c>
      <c r="K38" s="4">
        <v>821</v>
      </c>
      <c r="L38" s="8">
        <v>52252.63</v>
      </c>
      <c r="M38" s="4">
        <v>1768</v>
      </c>
      <c r="N38" s="8">
        <v>108299.8</v>
      </c>
      <c r="O38" s="7">
        <v>-0.5356</v>
      </c>
      <c r="P38" s="7">
        <v>-0.5175</v>
      </c>
    </row>
    <row r="39">
      <c r="A39" s="2" t="s">
        <v>577</v>
      </c>
      <c r="B39" s="2" t="s">
        <v>5194</v>
      </c>
      <c r="C39" s="2" t="s">
        <v>486</v>
      </c>
      <c r="D39" s="2" t="s">
        <v>487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>
        <v>575</v>
      </c>
      <c r="L39" s="8">
        <v>25717.43</v>
      </c>
      <c r="M39" s="4">
        <v>372</v>
      </c>
      <c r="N39" s="8">
        <v>22597.54</v>
      </c>
      <c r="O39" s="7">
        <v>0.5457</v>
      </c>
      <c r="P39" s="7">
        <v>0.1381</v>
      </c>
    </row>
    <row r="40">
      <c r="A40" s="2" t="s">
        <v>577</v>
      </c>
      <c r="B40" s="2" t="s">
        <v>5194</v>
      </c>
      <c r="C40" s="2" t="s">
        <v>3985</v>
      </c>
      <c r="D40" s="2" t="s">
        <v>4225</v>
      </c>
      <c r="E40" s="4">
        <v>268</v>
      </c>
      <c r="F40" s="8">
        <v>16846.6</v>
      </c>
      <c r="G40" s="4">
        <v>555</v>
      </c>
      <c r="H40" s="8">
        <v>32938.69</v>
      </c>
      <c r="I40" s="7">
        <v>-0.5171</v>
      </c>
      <c r="J40" s="7">
        <v>-0.4885</v>
      </c>
      <c r="K40" s="4">
        <v>146</v>
      </c>
      <c r="L40" s="8">
        <v>8860.91</v>
      </c>
      <c r="M40" s="4">
        <v>164</v>
      </c>
      <c r="N40" s="8">
        <v>9950.44</v>
      </c>
      <c r="O40" s="7">
        <v>-0.1098</v>
      </c>
      <c r="P40" s="7">
        <v>-0.1095</v>
      </c>
    </row>
    <row r="41">
      <c r="A41" s="2" t="s">
        <v>577</v>
      </c>
      <c r="B41" s="2" t="s">
        <v>5194</v>
      </c>
      <c r="C41" s="2" t="s">
        <v>3985</v>
      </c>
      <c r="D41" s="2" t="s">
        <v>4118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>
        <v>91</v>
      </c>
      <c r="L41" s="8">
        <v>5821.89</v>
      </c>
      <c r="M41" s="4">
        <v>172</v>
      </c>
      <c r="N41" s="8">
        <v>9820.25</v>
      </c>
      <c r="O41" s="7">
        <v>-0.4709</v>
      </c>
      <c r="P41" s="7">
        <v>-0.4072</v>
      </c>
    </row>
    <row r="42">
      <c r="A42" s="2" t="s">
        <v>577</v>
      </c>
      <c r="B42" s="2" t="s">
        <v>5194</v>
      </c>
      <c r="C42" s="2" t="s">
        <v>3985</v>
      </c>
      <c r="D42" s="2" t="s">
        <v>3986</v>
      </c>
      <c r="E42" s="4" t="s">
        <v>226</v>
      </c>
      <c r="F42" s="8" t="s">
        <v>226</v>
      </c>
      <c r="G42" s="4" t="s">
        <v>226</v>
      </c>
      <c r="H42" s="8" t="s">
        <v>226</v>
      </c>
      <c r="I42" s="7" t="s">
        <v>226</v>
      </c>
      <c r="J42" s="7" t="s">
        <v>226</v>
      </c>
      <c r="K42" s="4">
        <v>31</v>
      </c>
      <c r="L42" s="8">
        <v>2163.8</v>
      </c>
      <c r="M42" s="4">
        <v>219</v>
      </c>
      <c r="N42" s="8">
        <v>13168</v>
      </c>
      <c r="O42" s="7">
        <v>-0.8584</v>
      </c>
      <c r="P42" s="7">
        <v>-0.8357</v>
      </c>
    </row>
    <row r="43">
      <c r="A43" s="2" t="s">
        <v>577</v>
      </c>
      <c r="B43" s="2" t="s">
        <v>5819</v>
      </c>
      <c r="C43" s="2" t="s">
        <v>215</v>
      </c>
      <c r="D43" s="2" t="s">
        <v>216</v>
      </c>
      <c r="E43" s="4">
        <v>3293</v>
      </c>
      <c r="F43" s="8">
        <v>131442.3</v>
      </c>
      <c r="G43" s="4">
        <v>3831</v>
      </c>
      <c r="H43" s="8">
        <v>153228.71</v>
      </c>
      <c r="I43" s="7">
        <v>-0.1404</v>
      </c>
      <c r="J43" s="7">
        <v>-0.1422</v>
      </c>
      <c r="K43" s="4">
        <v>2434</v>
      </c>
      <c r="L43" s="8">
        <v>92584.17</v>
      </c>
      <c r="M43" s="4">
        <v>2475</v>
      </c>
      <c r="N43" s="8">
        <v>89948.71</v>
      </c>
      <c r="O43" s="7">
        <v>-0.0166</v>
      </c>
      <c r="P43" s="7">
        <v>0.0293</v>
      </c>
    </row>
    <row r="44">
      <c r="A44" s="2" t="s">
        <v>577</v>
      </c>
      <c r="B44" s="2" t="s">
        <v>5819</v>
      </c>
      <c r="C44" s="2" t="s">
        <v>215</v>
      </c>
      <c r="D44" s="2" t="s">
        <v>432</v>
      </c>
      <c r="E44" s="4" t="s">
        <v>226</v>
      </c>
      <c r="F44" s="8" t="s">
        <v>226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598</v>
      </c>
      <c r="L44" s="8">
        <v>30063.64</v>
      </c>
      <c r="M44" s="4">
        <v>1235</v>
      </c>
      <c r="N44" s="8">
        <v>59793.51</v>
      </c>
      <c r="O44" s="7">
        <v>-0.5158</v>
      </c>
      <c r="P44" s="7">
        <v>-0.4972</v>
      </c>
    </row>
    <row r="45">
      <c r="A45" s="2" t="s">
        <v>577</v>
      </c>
      <c r="B45" s="2" t="s">
        <v>5819</v>
      </c>
      <c r="C45" s="2" t="s">
        <v>215</v>
      </c>
      <c r="D45" s="2" t="s">
        <v>363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261</v>
      </c>
      <c r="L45" s="8">
        <v>8794.49</v>
      </c>
      <c r="M45" s="4">
        <v>121</v>
      </c>
      <c r="N45" s="8">
        <v>3486.49</v>
      </c>
      <c r="O45" s="7">
        <v>1.157</v>
      </c>
      <c r="P45" s="7">
        <v>1.5224</v>
      </c>
    </row>
    <row r="46">
      <c r="A46" s="2" t="s">
        <v>577</v>
      </c>
      <c r="B46" s="2" t="s">
        <v>5819</v>
      </c>
      <c r="C46" s="2" t="s">
        <v>3985</v>
      </c>
      <c r="D46" s="2" t="s">
        <v>3986</v>
      </c>
      <c r="E46" s="4">
        <v>534</v>
      </c>
      <c r="F46" s="8">
        <v>21592.43</v>
      </c>
      <c r="G46" s="4">
        <v>1180</v>
      </c>
      <c r="H46" s="8">
        <v>47466.83</v>
      </c>
      <c r="I46" s="7">
        <v>-0.5475</v>
      </c>
      <c r="J46" s="7">
        <v>-0.5451</v>
      </c>
      <c r="K46" s="4">
        <v>534</v>
      </c>
      <c r="L46" s="8">
        <v>21592.43</v>
      </c>
      <c r="M46" s="4">
        <v>1030</v>
      </c>
      <c r="N46" s="8">
        <v>40986.39</v>
      </c>
      <c r="O46" s="7">
        <v>-0.4816</v>
      </c>
      <c r="P46" s="7">
        <v>-0.4732</v>
      </c>
    </row>
    <row r="47">
      <c r="A47" s="2" t="s">
        <v>577</v>
      </c>
      <c r="B47" s="2" t="s">
        <v>5819</v>
      </c>
      <c r="C47" s="2" t="s">
        <v>3985</v>
      </c>
      <c r="D47" s="2" t="s">
        <v>432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/>
      <c r="L47" s="8"/>
      <c r="M47" s="4">
        <v>150</v>
      </c>
      <c r="N47" s="8">
        <v>6480.44</v>
      </c>
      <c r="O47" s="7"/>
      <c r="P47" s="7"/>
    </row>
    <row r="48">
      <c r="A48" s="2" t="s">
        <v>577</v>
      </c>
      <c r="B48" s="2" t="s">
        <v>5819</v>
      </c>
      <c r="C48" s="2" t="s">
        <v>486</v>
      </c>
      <c r="D48" s="2" t="s">
        <v>487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6051</v>
      </c>
      <c r="D2" s="0" t="s">
        <v>6052</v>
      </c>
      <c r="E2" s="0" t="s">
        <v>6053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6054</v>
      </c>
      <c r="I4" s="1" t="s">
        <v>6055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6056</v>
      </c>
      <c r="O4" s="1" t="s">
        <v>6057</v>
      </c>
    </row>
    <row r="5">
      <c r="A5" s="1" t="s">
        <v>89</v>
      </c>
      <c r="B5" s="1" t="s">
        <v>91</v>
      </c>
      <c r="C5" s="1" t="s">
        <v>92</v>
      </c>
      <c r="D5" s="1" t="s">
        <v>6058</v>
      </c>
      <c r="E5" s="1" t="s">
        <v>6059</v>
      </c>
      <c r="F5" s="1" t="s">
        <v>6058</v>
      </c>
      <c r="G5" s="1" t="s">
        <v>6059</v>
      </c>
      <c r="H5" s="1" t="s">
        <v>6054</v>
      </c>
      <c r="I5" s="1" t="s">
        <v>6055</v>
      </c>
      <c r="J5" s="1" t="s">
        <v>6060</v>
      </c>
      <c r="K5" s="1" t="s">
        <v>6061</v>
      </c>
      <c r="L5" s="1" t="s">
        <v>6060</v>
      </c>
      <c r="M5" s="1" t="s">
        <v>6061</v>
      </c>
      <c r="N5" s="1" t="s">
        <v>6056</v>
      </c>
      <c r="O5" s="1" t="s">
        <v>6057</v>
      </c>
    </row>
    <row r="6">
      <c r="A6" s="2" t="s">
        <v>213</v>
      </c>
      <c r="B6" s="2" t="s">
        <v>215</v>
      </c>
      <c r="C6" s="2" t="s">
        <v>216</v>
      </c>
      <c r="D6" s="4">
        <v>434</v>
      </c>
      <c r="E6" s="8">
        <v>38439.52</v>
      </c>
      <c r="F6" s="4">
        <v>889</v>
      </c>
      <c r="G6" s="8">
        <v>70627.23</v>
      </c>
      <c r="H6" s="7">
        <v>-0.5118</v>
      </c>
      <c r="I6" s="7">
        <v>-0.4557</v>
      </c>
      <c r="J6" s="4">
        <v>256</v>
      </c>
      <c r="K6" s="8">
        <v>21755.24</v>
      </c>
      <c r="L6" s="4">
        <v>498</v>
      </c>
      <c r="M6" s="8">
        <v>40918.77</v>
      </c>
      <c r="N6" s="7">
        <v>-0.4859</v>
      </c>
      <c r="O6" s="7">
        <v>-0.4683</v>
      </c>
    </row>
    <row r="7">
      <c r="A7" s="2" t="s">
        <v>213</v>
      </c>
      <c r="B7" s="2" t="s">
        <v>215</v>
      </c>
      <c r="C7" s="2" t="s">
        <v>363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178</v>
      </c>
      <c r="K7" s="8">
        <v>16684.28</v>
      </c>
      <c r="L7" s="4">
        <v>299</v>
      </c>
      <c r="M7" s="8">
        <v>26700.58</v>
      </c>
      <c r="N7" s="7">
        <v>-0.4047</v>
      </c>
      <c r="O7" s="7">
        <v>-0.3751</v>
      </c>
    </row>
    <row r="8">
      <c r="A8" s="2" t="s">
        <v>213</v>
      </c>
      <c r="B8" s="2" t="s">
        <v>215</v>
      </c>
      <c r="C8" s="2" t="s">
        <v>432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92</v>
      </c>
      <c r="M8" s="8">
        <v>3007.88</v>
      </c>
      <c r="N8" s="7"/>
      <c r="O8" s="7"/>
    </row>
    <row r="9">
      <c r="A9" s="2" t="s">
        <v>213</v>
      </c>
      <c r="B9" s="2" t="s">
        <v>486</v>
      </c>
      <c r="C9" s="2" t="s">
        <v>487</v>
      </c>
      <c r="D9" s="4">
        <v>268</v>
      </c>
      <c r="E9" s="8">
        <v>17585.05</v>
      </c>
      <c r="F9" s="4">
        <v>623</v>
      </c>
      <c r="G9" s="8">
        <v>32421</v>
      </c>
      <c r="H9" s="7">
        <v>-0.5698</v>
      </c>
      <c r="I9" s="7">
        <v>-0.4576</v>
      </c>
      <c r="J9" s="4">
        <v>268</v>
      </c>
      <c r="K9" s="8">
        <v>17585.05</v>
      </c>
      <c r="L9" s="4">
        <v>623</v>
      </c>
      <c r="M9" s="8">
        <v>32421</v>
      </c>
      <c r="N9" s="7">
        <v>-0.5698</v>
      </c>
      <c r="O9" s="7">
        <v>-0.4576</v>
      </c>
    </row>
    <row r="10">
      <c r="A10" s="2" t="s">
        <v>577</v>
      </c>
      <c r="B10" s="2" t="s">
        <v>215</v>
      </c>
      <c r="C10" s="2" t="s">
        <v>216</v>
      </c>
      <c r="D10" s="4">
        <v>37733</v>
      </c>
      <c r="E10" s="8">
        <v>1666620.26</v>
      </c>
      <c r="F10" s="4">
        <v>43513</v>
      </c>
      <c r="G10" s="8">
        <v>1979099.3</v>
      </c>
      <c r="H10" s="7">
        <v>-0.1328</v>
      </c>
      <c r="I10" s="7">
        <v>-0.1579</v>
      </c>
      <c r="J10" s="4">
        <v>28105</v>
      </c>
      <c r="K10" s="8">
        <v>1251699.72</v>
      </c>
      <c r="L10" s="4">
        <v>36026</v>
      </c>
      <c r="M10" s="8">
        <v>1656003.93</v>
      </c>
      <c r="N10" s="7">
        <v>-0.2199</v>
      </c>
      <c r="O10" s="7">
        <v>-0.2441</v>
      </c>
    </row>
    <row r="11">
      <c r="A11" s="2" t="s">
        <v>577</v>
      </c>
      <c r="B11" s="2" t="s">
        <v>215</v>
      </c>
      <c r="C11" s="2" t="s">
        <v>363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5596</v>
      </c>
      <c r="K11" s="8">
        <v>235903.73</v>
      </c>
      <c r="L11" s="4">
        <v>2745</v>
      </c>
      <c r="M11" s="8">
        <v>123092.02</v>
      </c>
      <c r="N11" s="7">
        <v>1.0386</v>
      </c>
      <c r="O11" s="7">
        <v>0.9165</v>
      </c>
    </row>
    <row r="12">
      <c r="A12" s="2" t="s">
        <v>577</v>
      </c>
      <c r="B12" s="2" t="s">
        <v>215</v>
      </c>
      <c r="C12" s="2" t="s">
        <v>432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4032</v>
      </c>
      <c r="K12" s="8">
        <v>179016.81</v>
      </c>
      <c r="L12" s="4">
        <v>4742</v>
      </c>
      <c r="M12" s="8">
        <v>200003.35</v>
      </c>
      <c r="N12" s="7">
        <v>-0.1497</v>
      </c>
      <c r="O12" s="7">
        <v>-0.1049</v>
      </c>
    </row>
    <row r="13">
      <c r="A13" s="2" t="s">
        <v>577</v>
      </c>
      <c r="B13" s="2" t="s">
        <v>486</v>
      </c>
      <c r="C13" s="2" t="s">
        <v>3495</v>
      </c>
      <c r="D13" s="4">
        <v>5552</v>
      </c>
      <c r="E13" s="8">
        <v>224320.22</v>
      </c>
      <c r="F13" s="4">
        <v>8139</v>
      </c>
      <c r="G13" s="8">
        <v>323604.18</v>
      </c>
      <c r="H13" s="7">
        <v>-0.3179</v>
      </c>
      <c r="I13" s="7">
        <v>-0.3068</v>
      </c>
      <c r="J13" s="4">
        <v>4127</v>
      </c>
      <c r="K13" s="8">
        <v>170662.47</v>
      </c>
      <c r="L13" s="4">
        <v>7383</v>
      </c>
      <c r="M13" s="8">
        <v>289500.06</v>
      </c>
      <c r="N13" s="7">
        <v>-0.441</v>
      </c>
      <c r="O13" s="7">
        <v>-0.4105</v>
      </c>
    </row>
    <row r="14">
      <c r="A14" s="2" t="s">
        <v>577</v>
      </c>
      <c r="B14" s="2" t="s">
        <v>486</v>
      </c>
      <c r="C14" s="2" t="s">
        <v>487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1425</v>
      </c>
      <c r="K14" s="8">
        <v>53657.75</v>
      </c>
      <c r="L14" s="4">
        <v>756</v>
      </c>
      <c r="M14" s="8">
        <v>34104.12</v>
      </c>
      <c r="N14" s="7">
        <v>0.8849</v>
      </c>
      <c r="O14" s="7">
        <v>0.5734</v>
      </c>
    </row>
    <row r="15">
      <c r="A15" s="2" t="s">
        <v>577</v>
      </c>
      <c r="B15" s="2" t="s">
        <v>3985</v>
      </c>
      <c r="C15" s="2" t="s">
        <v>3986</v>
      </c>
      <c r="D15" s="4">
        <v>4513</v>
      </c>
      <c r="E15" s="8">
        <v>197244.13</v>
      </c>
      <c r="F15" s="4">
        <v>6457</v>
      </c>
      <c r="G15" s="8">
        <v>279763.24</v>
      </c>
      <c r="H15" s="7">
        <v>-0.3011</v>
      </c>
      <c r="I15" s="7">
        <v>-0.295</v>
      </c>
      <c r="J15" s="4">
        <v>3489</v>
      </c>
      <c r="K15" s="8">
        <v>153930.66</v>
      </c>
      <c r="L15" s="4">
        <v>4908</v>
      </c>
      <c r="M15" s="8">
        <v>210050.74</v>
      </c>
      <c r="N15" s="7">
        <v>-0.2891</v>
      </c>
      <c r="O15" s="7">
        <v>-0.2672</v>
      </c>
    </row>
    <row r="16">
      <c r="A16" s="2" t="s">
        <v>577</v>
      </c>
      <c r="B16" s="2" t="s">
        <v>3985</v>
      </c>
      <c r="C16" s="2" t="s">
        <v>4118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680</v>
      </c>
      <c r="K16" s="8">
        <v>25396.45</v>
      </c>
      <c r="L16" s="4">
        <v>682</v>
      </c>
      <c r="M16" s="8">
        <v>27965.22</v>
      </c>
      <c r="N16" s="7">
        <v>-0.0029</v>
      </c>
      <c r="O16" s="7">
        <v>-0.0919</v>
      </c>
    </row>
    <row r="17">
      <c r="A17" s="2" t="s">
        <v>577</v>
      </c>
      <c r="B17" s="2" t="s">
        <v>3985</v>
      </c>
      <c r="C17" s="2" t="s">
        <v>4225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344</v>
      </c>
      <c r="K17" s="8">
        <v>17917.02</v>
      </c>
      <c r="L17" s="4">
        <v>717</v>
      </c>
      <c r="M17" s="8">
        <v>35266.84</v>
      </c>
      <c r="N17" s="7">
        <v>-0.5202</v>
      </c>
      <c r="O17" s="7">
        <v>-0.492</v>
      </c>
    </row>
    <row r="18">
      <c r="A18" s="2" t="s">
        <v>577</v>
      </c>
      <c r="B18" s="2" t="s">
        <v>3985</v>
      </c>
      <c r="C18" s="2" t="s">
        <v>432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>
        <v>150</v>
      </c>
      <c r="M18" s="8">
        <v>6480.44</v>
      </c>
      <c r="N18" s="7"/>
      <c r="O18" s="7"/>
    </row>
    <row r="19">
      <c r="A19" s="2" t="s">
        <v>577</v>
      </c>
      <c r="B19" s="2" t="s">
        <v>3985</v>
      </c>
      <c r="C19" s="2" t="s">
        <v>5107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577</v>
      </c>
      <c r="B20" s="2" t="s">
        <v>4241</v>
      </c>
      <c r="C20" s="2" t="s">
        <v>4242</v>
      </c>
      <c r="D20" s="4">
        <v>208</v>
      </c>
      <c r="E20" s="8">
        <v>6951.37</v>
      </c>
      <c r="F20" s="4">
        <v>116</v>
      </c>
      <c r="G20" s="8">
        <v>4062.7</v>
      </c>
      <c r="H20" s="7">
        <v>0.7931</v>
      </c>
      <c r="I20" s="7">
        <v>0.711</v>
      </c>
      <c r="J20" s="4">
        <v>208</v>
      </c>
      <c r="K20" s="8">
        <v>6951.37</v>
      </c>
      <c r="L20" s="4">
        <v>116</v>
      </c>
      <c r="M20" s="8">
        <v>4062.7</v>
      </c>
      <c r="N20" s="7">
        <v>0.7931</v>
      </c>
      <c r="O20" s="7">
        <v>0.711</v>
      </c>
    </row>
    <row r="21">
      <c r="A21" s="2" t="s">
        <v>577</v>
      </c>
      <c r="B21" s="2" t="s">
        <v>5179</v>
      </c>
      <c r="C21" s="2" t="s">
        <v>5180</v>
      </c>
      <c r="D21" s="4">
        <v>73</v>
      </c>
      <c r="E21" s="8">
        <v>1203.54</v>
      </c>
      <c r="F21" s="4">
        <v>70</v>
      </c>
      <c r="G21" s="8">
        <v>1189.74</v>
      </c>
      <c r="H21" s="7">
        <v>0.0429</v>
      </c>
      <c r="I21" s="7">
        <v>0.0116</v>
      </c>
      <c r="J21" s="4">
        <v>73</v>
      </c>
      <c r="K21" s="8">
        <v>1203.54</v>
      </c>
      <c r="L21" s="4">
        <v>70</v>
      </c>
      <c r="M21" s="8">
        <v>1189.74</v>
      </c>
      <c r="N21" s="7">
        <v>0.0429</v>
      </c>
      <c r="O21" s="7">
        <v>0.0116</v>
      </c>
    </row>
    <row r="22">
      <c r="A22" s="2" t="s">
        <v>577</v>
      </c>
      <c r="B22" s="2" t="s">
        <v>5186</v>
      </c>
      <c r="C22" s="2" t="s">
        <v>5187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